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1_Maintenance AHR\1.สั่งซื้อSpare Part\1.PR สั่งซื้อสินค้า\2026\"/>
    </mc:Choice>
  </mc:AlternateContent>
  <xr:revisionPtr revIDLastSave="0" documentId="13_ncr:1_{66C23A4C-0D66-4B95-BB67-2B1668FFE7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tem code" sheetId="60" r:id="rId1"/>
    <sheet name="Tool And Facility" sheetId="46" r:id="rId2"/>
    <sheet name="Machine Spare parts 2026" sheetId="59" r:id="rId3"/>
  </sheets>
  <definedNames>
    <definedName name="plc" localSheetId="0">'Item code'!$A$1:$AV$1232</definedName>
    <definedName name="plc" localSheetId="2">'Machine Spare parts 2026'!$A$1:$AV$923</definedName>
    <definedName name="plc" localSheetId="1">'Tool And Facility'!$A$1:$AU$864</definedName>
    <definedName name="pl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853" i="59" l="1"/>
  <c r="AL947" i="59"/>
  <c r="AL944" i="59"/>
  <c r="AL945" i="59"/>
  <c r="AL457" i="59"/>
  <c r="AH85" i="46"/>
  <c r="AI602" i="59"/>
  <c r="AI516" i="59"/>
  <c r="AI460" i="59"/>
  <c r="AI363" i="59" l="1"/>
  <c r="AI177" i="59" l="1"/>
  <c r="AG50" i="46"/>
  <c r="AI945" i="59" l="1"/>
  <c r="AH361" i="59"/>
  <c r="AI257" i="59"/>
  <c r="AW963" i="59" l="1"/>
  <c r="AW661" i="59"/>
  <c r="K1223" i="60"/>
  <c r="K1224" i="60"/>
  <c r="K1225" i="60"/>
  <c r="K1226" i="60"/>
  <c r="K1227" i="60"/>
  <c r="K1228" i="60"/>
  <c r="K1229" i="60"/>
  <c r="K1230" i="60"/>
  <c r="K1231" i="60"/>
  <c r="K1232" i="60"/>
  <c r="O1163" i="60"/>
  <c r="R1153" i="60" s="1"/>
  <c r="U1143" i="60" s="1"/>
  <c r="X1133" i="60" s="1"/>
  <c r="AA1123" i="60" s="1"/>
  <c r="AD1113" i="60" s="1"/>
  <c r="AG1103" i="60" s="1"/>
  <c r="AJ1093" i="60" s="1"/>
  <c r="AM1083" i="60" s="1"/>
  <c r="AP1073" i="60" s="1"/>
  <c r="O1164" i="60"/>
  <c r="R1154" i="60" s="1"/>
  <c r="U1144" i="60" s="1"/>
  <c r="X1134" i="60" s="1"/>
  <c r="AA1124" i="60" s="1"/>
  <c r="AD1114" i="60" s="1"/>
  <c r="AG1104" i="60" s="1"/>
  <c r="AJ1094" i="60" s="1"/>
  <c r="AM1084" i="60" s="1"/>
  <c r="AP1074" i="60" s="1"/>
  <c r="O1165" i="60"/>
  <c r="O1166" i="60"/>
  <c r="R1156" i="60" s="1"/>
  <c r="U1146" i="60" s="1"/>
  <c r="X1136" i="60" s="1"/>
  <c r="AA1126" i="60" s="1"/>
  <c r="AD1116" i="60" s="1"/>
  <c r="AG1106" i="60" s="1"/>
  <c r="AJ1096" i="60" s="1"/>
  <c r="AM1086" i="60" s="1"/>
  <c r="AP1076" i="60" s="1"/>
  <c r="AS1066" i="60" s="1"/>
  <c r="O1167" i="60"/>
  <c r="O1168" i="60"/>
  <c r="O1169" i="60"/>
  <c r="O1170" i="60"/>
  <c r="R1160" i="60" s="1"/>
  <c r="U1150" i="60" s="1"/>
  <c r="X1140" i="60" s="1"/>
  <c r="AA1130" i="60" s="1"/>
  <c r="AD1120" i="60" s="1"/>
  <c r="AG1110" i="60" s="1"/>
  <c r="AJ1100" i="60" s="1"/>
  <c r="AM1090" i="60" s="1"/>
  <c r="AP1080" i="60" s="1"/>
  <c r="AS1070" i="60" s="1"/>
  <c r="O1171" i="60"/>
  <c r="R1161" i="60" s="1"/>
  <c r="U1151" i="60" s="1"/>
  <c r="X1141" i="60" s="1"/>
  <c r="AA1131" i="60" s="1"/>
  <c r="AD1121" i="60" s="1"/>
  <c r="AG1111" i="60" s="1"/>
  <c r="AJ1101" i="60" s="1"/>
  <c r="AM1091" i="60" s="1"/>
  <c r="AP1081" i="60" s="1"/>
  <c r="AS1071" i="60" s="1"/>
  <c r="O1172" i="60"/>
  <c r="R1162" i="60" s="1"/>
  <c r="U1152" i="60" s="1"/>
  <c r="O1173" i="60"/>
  <c r="R1163" i="60" s="1"/>
  <c r="U1153" i="60" s="1"/>
  <c r="O1174" i="60"/>
  <c r="R1164" i="60" s="1"/>
  <c r="U1154" i="60" s="1"/>
  <c r="X1144" i="60" s="1"/>
  <c r="AA1134" i="60" s="1"/>
  <c r="AD1124" i="60" s="1"/>
  <c r="AG1114" i="60" s="1"/>
  <c r="AJ1104" i="60" s="1"/>
  <c r="AM1094" i="60" s="1"/>
  <c r="AP1084" i="60" s="1"/>
  <c r="AS1074" i="60" s="1"/>
  <c r="O1175" i="60"/>
  <c r="R1165" i="60" s="1"/>
  <c r="U1155" i="60" s="1"/>
  <c r="X1145" i="60" s="1"/>
  <c r="AA1135" i="60" s="1"/>
  <c r="AD1125" i="60" s="1"/>
  <c r="AG1115" i="60" s="1"/>
  <c r="AJ1105" i="60" s="1"/>
  <c r="AM1095" i="60" s="1"/>
  <c r="AP1085" i="60" s="1"/>
  <c r="AS1075" i="60" s="1"/>
  <c r="AV1065" i="60" s="1"/>
  <c r="O1176" i="60"/>
  <c r="R1166" i="60" s="1"/>
  <c r="U1156" i="60" s="1"/>
  <c r="X1146" i="60" s="1"/>
  <c r="AA1136" i="60" s="1"/>
  <c r="AD1126" i="60" s="1"/>
  <c r="AG1116" i="60" s="1"/>
  <c r="AJ1106" i="60" s="1"/>
  <c r="AM1096" i="60" s="1"/>
  <c r="AP1086" i="60" s="1"/>
  <c r="AS1076" i="60" s="1"/>
  <c r="AV1066" i="60" s="1"/>
  <c r="O1177" i="60"/>
  <c r="O1178" i="60"/>
  <c r="O1179" i="60"/>
  <c r="O1180" i="60"/>
  <c r="R1170" i="60" s="1"/>
  <c r="U1160" i="60" s="1"/>
  <c r="X1150" i="60" s="1"/>
  <c r="AA1140" i="60" s="1"/>
  <c r="AD1130" i="60" s="1"/>
  <c r="AG1120" i="60" s="1"/>
  <c r="AJ1110" i="60" s="1"/>
  <c r="AM1100" i="60" s="1"/>
  <c r="AP1090" i="60" s="1"/>
  <c r="AS1080" i="60" s="1"/>
  <c r="AV1070" i="60" s="1"/>
  <c r="O1181" i="60"/>
  <c r="R1171" i="60" s="1"/>
  <c r="U1161" i="60" s="1"/>
  <c r="X1151" i="60" s="1"/>
  <c r="AA1141" i="60" s="1"/>
  <c r="AD1131" i="60" s="1"/>
  <c r="AG1121" i="60" s="1"/>
  <c r="AJ1111" i="60" s="1"/>
  <c r="AM1101" i="60" s="1"/>
  <c r="AP1091" i="60" s="1"/>
  <c r="AS1081" i="60" s="1"/>
  <c r="AV1071" i="60" s="1"/>
  <c r="O1182" i="60"/>
  <c r="R1172" i="60" s="1"/>
  <c r="U1162" i="60" s="1"/>
  <c r="X1152" i="60" s="1"/>
  <c r="AA1142" i="60" s="1"/>
  <c r="AD1132" i="60" s="1"/>
  <c r="AG1122" i="60" s="1"/>
  <c r="AJ1112" i="60" s="1"/>
  <c r="AM1102" i="60" s="1"/>
  <c r="AP1092" i="60" s="1"/>
  <c r="AS1082" i="60" s="1"/>
  <c r="AV1072" i="60" s="1"/>
  <c r="O1183" i="60"/>
  <c r="O1184" i="60"/>
  <c r="R1174" i="60" s="1"/>
  <c r="U1164" i="60" s="1"/>
  <c r="O1185" i="60"/>
  <c r="R1175" i="60" s="1"/>
  <c r="U1165" i="60" s="1"/>
  <c r="X1155" i="60" s="1"/>
  <c r="AA1145" i="60" s="1"/>
  <c r="AD1135" i="60" s="1"/>
  <c r="AG1125" i="60" s="1"/>
  <c r="AJ1115" i="60" s="1"/>
  <c r="AM1105" i="60" s="1"/>
  <c r="AP1095" i="60" s="1"/>
  <c r="AS1085" i="60" s="1"/>
  <c r="AV1075" i="60" s="1"/>
  <c r="K1065" i="60" s="1"/>
  <c r="O1186" i="60"/>
  <c r="R1176" i="60" s="1"/>
  <c r="U1166" i="60" s="1"/>
  <c r="X1156" i="60" s="1"/>
  <c r="AA1146" i="60" s="1"/>
  <c r="AD1136" i="60" s="1"/>
  <c r="AG1126" i="60" s="1"/>
  <c r="AJ1116" i="60" s="1"/>
  <c r="AM1106" i="60" s="1"/>
  <c r="AP1096" i="60" s="1"/>
  <c r="AS1086" i="60" s="1"/>
  <c r="AV1076" i="60" s="1"/>
  <c r="K1066" i="60" s="1"/>
  <c r="O1187" i="60"/>
  <c r="R1177" i="60" s="1"/>
  <c r="U1167" i="60" s="1"/>
  <c r="X1157" i="60" s="1"/>
  <c r="AA1147" i="60" s="1"/>
  <c r="AD1137" i="60" s="1"/>
  <c r="AG1127" i="60" s="1"/>
  <c r="AJ1117" i="60" s="1"/>
  <c r="AM1107" i="60" s="1"/>
  <c r="AP1097" i="60" s="1"/>
  <c r="AS1087" i="60" s="1"/>
  <c r="AV1077" i="60" s="1"/>
  <c r="K1067" i="60" s="1"/>
  <c r="O1188" i="60"/>
  <c r="R1178" i="60" s="1"/>
  <c r="U1168" i="60" s="1"/>
  <c r="X1158" i="60" s="1"/>
  <c r="AA1148" i="60" s="1"/>
  <c r="AD1138" i="60" s="1"/>
  <c r="AG1128" i="60" s="1"/>
  <c r="AJ1118" i="60" s="1"/>
  <c r="AM1108" i="60" s="1"/>
  <c r="AP1098" i="60" s="1"/>
  <c r="AS1088" i="60" s="1"/>
  <c r="AV1078" i="60" s="1"/>
  <c r="K1068" i="60" s="1"/>
  <c r="O1189" i="60"/>
  <c r="R1179" i="60" s="1"/>
  <c r="U1169" i="60" s="1"/>
  <c r="X1159" i="60" s="1"/>
  <c r="AA1149" i="60" s="1"/>
  <c r="AD1139" i="60" s="1"/>
  <c r="AG1129" i="60" s="1"/>
  <c r="AJ1119" i="60" s="1"/>
  <c r="AM1109" i="60" s="1"/>
  <c r="AP1099" i="60" s="1"/>
  <c r="AS1089" i="60" s="1"/>
  <c r="AV1079" i="60" s="1"/>
  <c r="K1069" i="60" s="1"/>
  <c r="O1190" i="60"/>
  <c r="R1180" i="60" s="1"/>
  <c r="U1170" i="60" s="1"/>
  <c r="X1160" i="60" s="1"/>
  <c r="AA1150" i="60" s="1"/>
  <c r="AD1140" i="60" s="1"/>
  <c r="AG1130" i="60" s="1"/>
  <c r="AJ1120" i="60" s="1"/>
  <c r="AM1110" i="60" s="1"/>
  <c r="AP1100" i="60" s="1"/>
  <c r="AS1090" i="60" s="1"/>
  <c r="AV1080" i="60" s="1"/>
  <c r="K1070" i="60" s="1"/>
  <c r="O1191" i="60"/>
  <c r="R1181" i="60" s="1"/>
  <c r="U1171" i="60" s="1"/>
  <c r="X1161" i="60" s="1"/>
  <c r="AA1151" i="60" s="1"/>
  <c r="AD1141" i="60" s="1"/>
  <c r="AG1131" i="60" s="1"/>
  <c r="AJ1121" i="60" s="1"/>
  <c r="AM1111" i="60" s="1"/>
  <c r="AP1101" i="60" s="1"/>
  <c r="AS1091" i="60" s="1"/>
  <c r="AV1081" i="60" s="1"/>
  <c r="K1071" i="60" s="1"/>
  <c r="O1192" i="60"/>
  <c r="R1182" i="60" s="1"/>
  <c r="U1172" i="60" s="1"/>
  <c r="X1162" i="60" s="1"/>
  <c r="AA1152" i="60" s="1"/>
  <c r="AD1142" i="60" s="1"/>
  <c r="AG1132" i="60" s="1"/>
  <c r="AJ1122" i="60" s="1"/>
  <c r="AM1112" i="60" s="1"/>
  <c r="AP1102" i="60" s="1"/>
  <c r="AS1092" i="60" s="1"/>
  <c r="AV1082" i="60" s="1"/>
  <c r="K1072" i="60" s="1"/>
  <c r="O1193" i="60"/>
  <c r="R1183" i="60" s="1"/>
  <c r="U1173" i="60" s="1"/>
  <c r="X1163" i="60" s="1"/>
  <c r="AA1153" i="60" s="1"/>
  <c r="AD1143" i="60" s="1"/>
  <c r="AG1133" i="60" s="1"/>
  <c r="AJ1123" i="60" s="1"/>
  <c r="AM1113" i="60" s="1"/>
  <c r="AP1103" i="60" s="1"/>
  <c r="AS1093" i="60" s="1"/>
  <c r="AV1083" i="60" s="1"/>
  <c r="K1073" i="60" s="1"/>
  <c r="O1194" i="60"/>
  <c r="R1184" i="60" s="1"/>
  <c r="U1174" i="60" s="1"/>
  <c r="X1164" i="60" s="1"/>
  <c r="AA1154" i="60" s="1"/>
  <c r="AD1144" i="60" s="1"/>
  <c r="AG1134" i="60" s="1"/>
  <c r="AJ1124" i="60" s="1"/>
  <c r="AM1114" i="60" s="1"/>
  <c r="AP1104" i="60" s="1"/>
  <c r="AS1094" i="60" s="1"/>
  <c r="AV1084" i="60" s="1"/>
  <c r="K1074" i="60" s="1"/>
  <c r="O1195" i="60"/>
  <c r="O1196" i="60"/>
  <c r="O1197" i="60"/>
  <c r="O1198" i="60"/>
  <c r="R1188" i="60" s="1"/>
  <c r="U1178" i="60" s="1"/>
  <c r="X1168" i="60" s="1"/>
  <c r="AA1158" i="60" s="1"/>
  <c r="AD1148" i="60" s="1"/>
  <c r="AG1138" i="60" s="1"/>
  <c r="AJ1128" i="60" s="1"/>
  <c r="AM1118" i="60" s="1"/>
  <c r="AP1108" i="60" s="1"/>
  <c r="AS1098" i="60" s="1"/>
  <c r="AV1088" i="60" s="1"/>
  <c r="K1078" i="60" s="1"/>
  <c r="O1199" i="60"/>
  <c r="R1189" i="60" s="1"/>
  <c r="U1179" i="60" s="1"/>
  <c r="X1169" i="60" s="1"/>
  <c r="AA1159" i="60" s="1"/>
  <c r="AD1149" i="60" s="1"/>
  <c r="AG1139" i="60" s="1"/>
  <c r="AJ1129" i="60" s="1"/>
  <c r="AM1119" i="60" s="1"/>
  <c r="AP1109" i="60" s="1"/>
  <c r="AS1099" i="60" s="1"/>
  <c r="AV1089" i="60" s="1"/>
  <c r="K1079" i="60" s="1"/>
  <c r="O1200" i="60"/>
  <c r="R1190" i="60" s="1"/>
  <c r="U1180" i="60" s="1"/>
  <c r="X1170" i="60" s="1"/>
  <c r="AA1160" i="60" s="1"/>
  <c r="AD1150" i="60" s="1"/>
  <c r="AG1140" i="60" s="1"/>
  <c r="AJ1130" i="60" s="1"/>
  <c r="AM1120" i="60" s="1"/>
  <c r="AP1110" i="60" s="1"/>
  <c r="AS1100" i="60" s="1"/>
  <c r="AV1090" i="60" s="1"/>
  <c r="K1080" i="60" s="1"/>
  <c r="O1201" i="60"/>
  <c r="R1191" i="60" s="1"/>
  <c r="U1181" i="60" s="1"/>
  <c r="X1171" i="60" s="1"/>
  <c r="AA1161" i="60" s="1"/>
  <c r="AD1151" i="60" s="1"/>
  <c r="AG1141" i="60" s="1"/>
  <c r="AJ1131" i="60" s="1"/>
  <c r="AM1121" i="60" s="1"/>
  <c r="AP1111" i="60" s="1"/>
  <c r="AS1101" i="60" s="1"/>
  <c r="AV1091" i="60" s="1"/>
  <c r="K1081" i="60" s="1"/>
  <c r="O1202" i="60"/>
  <c r="R1192" i="60" s="1"/>
  <c r="U1182" i="60" s="1"/>
  <c r="X1172" i="60" s="1"/>
  <c r="AA1162" i="60" s="1"/>
  <c r="AD1152" i="60" s="1"/>
  <c r="AG1142" i="60" s="1"/>
  <c r="AJ1132" i="60" s="1"/>
  <c r="AM1122" i="60" s="1"/>
  <c r="AP1112" i="60" s="1"/>
  <c r="AS1102" i="60" s="1"/>
  <c r="AV1092" i="60" s="1"/>
  <c r="K1082" i="60" s="1"/>
  <c r="O1203" i="60"/>
  <c r="R1193" i="60" s="1"/>
  <c r="U1183" i="60" s="1"/>
  <c r="X1173" i="60" s="1"/>
  <c r="AA1163" i="60" s="1"/>
  <c r="AD1153" i="60" s="1"/>
  <c r="AG1143" i="60" s="1"/>
  <c r="AJ1133" i="60" s="1"/>
  <c r="AM1123" i="60" s="1"/>
  <c r="AP1113" i="60" s="1"/>
  <c r="AS1103" i="60" s="1"/>
  <c r="AV1093" i="60" s="1"/>
  <c r="K1083" i="60" s="1"/>
  <c r="O1204" i="60"/>
  <c r="R1194" i="60" s="1"/>
  <c r="U1184" i="60" s="1"/>
  <c r="X1174" i="60" s="1"/>
  <c r="AA1164" i="60" s="1"/>
  <c r="AD1154" i="60" s="1"/>
  <c r="AG1144" i="60" s="1"/>
  <c r="AJ1134" i="60" s="1"/>
  <c r="AM1124" i="60" s="1"/>
  <c r="AP1114" i="60" s="1"/>
  <c r="AS1104" i="60" s="1"/>
  <c r="AV1094" i="60" s="1"/>
  <c r="K1084" i="60" s="1"/>
  <c r="O1205" i="60"/>
  <c r="R1195" i="60" s="1"/>
  <c r="U1185" i="60" s="1"/>
  <c r="X1175" i="60" s="1"/>
  <c r="AA1165" i="60" s="1"/>
  <c r="AD1155" i="60" s="1"/>
  <c r="AG1145" i="60" s="1"/>
  <c r="AJ1135" i="60" s="1"/>
  <c r="AM1125" i="60" s="1"/>
  <c r="AP1115" i="60" s="1"/>
  <c r="AS1105" i="60" s="1"/>
  <c r="AV1095" i="60" s="1"/>
  <c r="K1085" i="60" s="1"/>
  <c r="O1206" i="60"/>
  <c r="R1196" i="60" s="1"/>
  <c r="U1186" i="60" s="1"/>
  <c r="X1176" i="60" s="1"/>
  <c r="AA1166" i="60" s="1"/>
  <c r="AD1156" i="60" s="1"/>
  <c r="AG1146" i="60" s="1"/>
  <c r="AJ1136" i="60" s="1"/>
  <c r="AM1126" i="60" s="1"/>
  <c r="AP1116" i="60" s="1"/>
  <c r="AS1106" i="60" s="1"/>
  <c r="AV1096" i="60" s="1"/>
  <c r="K1086" i="60" s="1"/>
  <c r="O1207" i="60"/>
  <c r="R1197" i="60" s="1"/>
  <c r="U1187" i="60" s="1"/>
  <c r="X1177" i="60" s="1"/>
  <c r="AA1167" i="60" s="1"/>
  <c r="AD1157" i="60" s="1"/>
  <c r="AG1147" i="60" s="1"/>
  <c r="AJ1137" i="60" s="1"/>
  <c r="AM1127" i="60" s="1"/>
  <c r="AP1117" i="60" s="1"/>
  <c r="AS1107" i="60" s="1"/>
  <c r="AV1097" i="60" s="1"/>
  <c r="K1087" i="60" s="1"/>
  <c r="O1208" i="60"/>
  <c r="R1198" i="60" s="1"/>
  <c r="U1188" i="60" s="1"/>
  <c r="X1178" i="60" s="1"/>
  <c r="AA1168" i="60" s="1"/>
  <c r="AD1158" i="60" s="1"/>
  <c r="AG1148" i="60" s="1"/>
  <c r="AJ1138" i="60" s="1"/>
  <c r="AM1128" i="60" s="1"/>
  <c r="AP1118" i="60" s="1"/>
  <c r="AS1108" i="60" s="1"/>
  <c r="AV1098" i="60" s="1"/>
  <c r="K1088" i="60" s="1"/>
  <c r="O1209" i="60"/>
  <c r="O1210" i="60"/>
  <c r="O1211" i="60"/>
  <c r="O1212" i="60"/>
  <c r="R1202" i="60" s="1"/>
  <c r="U1192" i="60" s="1"/>
  <c r="X1182" i="60" s="1"/>
  <c r="AA1172" i="60" s="1"/>
  <c r="AD1162" i="60" s="1"/>
  <c r="AG1152" i="60" s="1"/>
  <c r="AJ1142" i="60" s="1"/>
  <c r="AM1132" i="60" s="1"/>
  <c r="AP1122" i="60" s="1"/>
  <c r="AS1112" i="60" s="1"/>
  <c r="AV1102" i="60" s="1"/>
  <c r="K1092" i="60" s="1"/>
  <c r="O1213" i="60"/>
  <c r="R1203" i="60" s="1"/>
  <c r="U1193" i="60" s="1"/>
  <c r="X1183" i="60" s="1"/>
  <c r="AA1173" i="60" s="1"/>
  <c r="AD1163" i="60" s="1"/>
  <c r="AG1153" i="60" s="1"/>
  <c r="AJ1143" i="60" s="1"/>
  <c r="AM1133" i="60" s="1"/>
  <c r="AP1123" i="60" s="1"/>
  <c r="AS1113" i="60" s="1"/>
  <c r="AV1103" i="60" s="1"/>
  <c r="K1093" i="60" s="1"/>
  <c r="O1214" i="60"/>
  <c r="R1204" i="60" s="1"/>
  <c r="U1194" i="60" s="1"/>
  <c r="X1184" i="60" s="1"/>
  <c r="AA1174" i="60" s="1"/>
  <c r="AD1164" i="60" s="1"/>
  <c r="AG1154" i="60" s="1"/>
  <c r="AJ1144" i="60" s="1"/>
  <c r="AM1134" i="60" s="1"/>
  <c r="AP1124" i="60" s="1"/>
  <c r="AS1114" i="60" s="1"/>
  <c r="AV1104" i="60" s="1"/>
  <c r="K1094" i="60" s="1"/>
  <c r="O1215" i="60"/>
  <c r="R1205" i="60" s="1"/>
  <c r="U1195" i="60" s="1"/>
  <c r="X1185" i="60" s="1"/>
  <c r="AA1175" i="60" s="1"/>
  <c r="AD1165" i="60" s="1"/>
  <c r="AG1155" i="60" s="1"/>
  <c r="AJ1145" i="60" s="1"/>
  <c r="AM1135" i="60" s="1"/>
  <c r="AP1125" i="60" s="1"/>
  <c r="AS1115" i="60" s="1"/>
  <c r="AV1105" i="60" s="1"/>
  <c r="K1095" i="60" s="1"/>
  <c r="O1216" i="60"/>
  <c r="R1206" i="60" s="1"/>
  <c r="U1196" i="60" s="1"/>
  <c r="X1186" i="60" s="1"/>
  <c r="AA1176" i="60" s="1"/>
  <c r="AD1166" i="60" s="1"/>
  <c r="AG1156" i="60" s="1"/>
  <c r="AJ1146" i="60" s="1"/>
  <c r="AM1136" i="60" s="1"/>
  <c r="AP1126" i="60" s="1"/>
  <c r="AS1116" i="60" s="1"/>
  <c r="AV1106" i="60" s="1"/>
  <c r="K1096" i="60" s="1"/>
  <c r="O1217" i="60"/>
  <c r="R1207" i="60" s="1"/>
  <c r="U1197" i="60" s="1"/>
  <c r="X1187" i="60" s="1"/>
  <c r="AA1177" i="60" s="1"/>
  <c r="AD1167" i="60" s="1"/>
  <c r="AG1157" i="60" s="1"/>
  <c r="AJ1147" i="60" s="1"/>
  <c r="AM1137" i="60" s="1"/>
  <c r="AP1127" i="60" s="1"/>
  <c r="AS1117" i="60" s="1"/>
  <c r="AV1107" i="60" s="1"/>
  <c r="K1097" i="60" s="1"/>
  <c r="O1218" i="60"/>
  <c r="R1208" i="60" s="1"/>
  <c r="U1198" i="60" s="1"/>
  <c r="X1188" i="60" s="1"/>
  <c r="AA1178" i="60" s="1"/>
  <c r="AD1168" i="60" s="1"/>
  <c r="AG1158" i="60" s="1"/>
  <c r="AJ1148" i="60" s="1"/>
  <c r="AM1138" i="60" s="1"/>
  <c r="AP1128" i="60" s="1"/>
  <c r="AS1118" i="60" s="1"/>
  <c r="AV1108" i="60" s="1"/>
  <c r="K1098" i="60" s="1"/>
  <c r="O1219" i="60"/>
  <c r="R1209" i="60" s="1"/>
  <c r="U1199" i="60" s="1"/>
  <c r="X1189" i="60" s="1"/>
  <c r="AA1179" i="60" s="1"/>
  <c r="AD1169" i="60" s="1"/>
  <c r="AG1159" i="60" s="1"/>
  <c r="AJ1149" i="60" s="1"/>
  <c r="AM1139" i="60" s="1"/>
  <c r="AP1129" i="60" s="1"/>
  <c r="AS1119" i="60" s="1"/>
  <c r="AV1109" i="60" s="1"/>
  <c r="K1099" i="60" s="1"/>
  <c r="O1220" i="60"/>
  <c r="R1210" i="60" s="1"/>
  <c r="U1200" i="60" s="1"/>
  <c r="X1190" i="60" s="1"/>
  <c r="AA1180" i="60" s="1"/>
  <c r="AD1170" i="60" s="1"/>
  <c r="AG1160" i="60" s="1"/>
  <c r="AJ1150" i="60" s="1"/>
  <c r="AM1140" i="60" s="1"/>
  <c r="AP1130" i="60" s="1"/>
  <c r="AS1120" i="60" s="1"/>
  <c r="AV1110" i="60" s="1"/>
  <c r="K1100" i="60" s="1"/>
  <c r="O1221" i="60"/>
  <c r="R1211" i="60" s="1"/>
  <c r="U1201" i="60" s="1"/>
  <c r="X1191" i="60" s="1"/>
  <c r="AA1181" i="60" s="1"/>
  <c r="AD1171" i="60" s="1"/>
  <c r="AG1161" i="60" s="1"/>
  <c r="AJ1151" i="60" s="1"/>
  <c r="AM1141" i="60" s="1"/>
  <c r="AP1131" i="60" s="1"/>
  <c r="AS1121" i="60" s="1"/>
  <c r="AV1111" i="60" s="1"/>
  <c r="K1101" i="60" s="1"/>
  <c r="O1222" i="60"/>
  <c r="R1212" i="60" s="1"/>
  <c r="U1202" i="60" s="1"/>
  <c r="X1192" i="60" s="1"/>
  <c r="AA1182" i="60" s="1"/>
  <c r="AD1172" i="60" s="1"/>
  <c r="AG1162" i="60" s="1"/>
  <c r="AJ1152" i="60" s="1"/>
  <c r="AM1142" i="60" s="1"/>
  <c r="AP1132" i="60" s="1"/>
  <c r="AS1122" i="60" s="1"/>
  <c r="AV1112" i="60" s="1"/>
  <c r="K1102" i="60" s="1"/>
  <c r="O1223" i="60"/>
  <c r="O1224" i="60"/>
  <c r="R1214" i="60" s="1"/>
  <c r="U1204" i="60" s="1"/>
  <c r="X1194" i="60" s="1"/>
  <c r="AA1184" i="60" s="1"/>
  <c r="AD1174" i="60" s="1"/>
  <c r="AG1164" i="60" s="1"/>
  <c r="AJ1154" i="60" s="1"/>
  <c r="AM1144" i="60" s="1"/>
  <c r="AP1134" i="60" s="1"/>
  <c r="AS1124" i="60" s="1"/>
  <c r="AV1114" i="60" s="1"/>
  <c r="K1104" i="60" s="1"/>
  <c r="O1225" i="60"/>
  <c r="R1215" i="60" s="1"/>
  <c r="U1205" i="60" s="1"/>
  <c r="X1195" i="60" s="1"/>
  <c r="AA1185" i="60" s="1"/>
  <c r="AD1175" i="60" s="1"/>
  <c r="AG1165" i="60" s="1"/>
  <c r="AJ1155" i="60" s="1"/>
  <c r="AM1145" i="60" s="1"/>
  <c r="AP1135" i="60" s="1"/>
  <c r="AS1125" i="60" s="1"/>
  <c r="AV1115" i="60" s="1"/>
  <c r="K1105" i="60" s="1"/>
  <c r="O1226" i="60"/>
  <c r="R1216" i="60" s="1"/>
  <c r="U1206" i="60" s="1"/>
  <c r="X1196" i="60" s="1"/>
  <c r="AA1186" i="60" s="1"/>
  <c r="AD1176" i="60" s="1"/>
  <c r="AG1166" i="60" s="1"/>
  <c r="AJ1156" i="60" s="1"/>
  <c r="AM1146" i="60" s="1"/>
  <c r="AP1136" i="60" s="1"/>
  <c r="AS1126" i="60" s="1"/>
  <c r="AV1116" i="60" s="1"/>
  <c r="K1106" i="60" s="1"/>
  <c r="O1227" i="60"/>
  <c r="R1217" i="60" s="1"/>
  <c r="U1207" i="60" s="1"/>
  <c r="X1197" i="60" s="1"/>
  <c r="AA1187" i="60" s="1"/>
  <c r="AD1177" i="60" s="1"/>
  <c r="AG1167" i="60" s="1"/>
  <c r="AJ1157" i="60" s="1"/>
  <c r="AM1147" i="60" s="1"/>
  <c r="AP1137" i="60" s="1"/>
  <c r="AS1127" i="60" s="1"/>
  <c r="AV1117" i="60" s="1"/>
  <c r="K1107" i="60" s="1"/>
  <c r="O1228" i="60"/>
  <c r="R1218" i="60" s="1"/>
  <c r="U1208" i="60" s="1"/>
  <c r="X1198" i="60" s="1"/>
  <c r="AA1188" i="60" s="1"/>
  <c r="AD1178" i="60" s="1"/>
  <c r="AG1168" i="60" s="1"/>
  <c r="AJ1158" i="60" s="1"/>
  <c r="AM1148" i="60" s="1"/>
  <c r="AP1138" i="60" s="1"/>
  <c r="AS1128" i="60" s="1"/>
  <c r="AV1118" i="60" s="1"/>
  <c r="K1108" i="60" s="1"/>
  <c r="O1229" i="60"/>
  <c r="R1219" i="60" s="1"/>
  <c r="U1209" i="60" s="1"/>
  <c r="X1199" i="60" s="1"/>
  <c r="AA1189" i="60" s="1"/>
  <c r="AD1179" i="60" s="1"/>
  <c r="AG1169" i="60" s="1"/>
  <c r="AJ1159" i="60" s="1"/>
  <c r="AM1149" i="60" s="1"/>
  <c r="AP1139" i="60" s="1"/>
  <c r="AS1129" i="60" s="1"/>
  <c r="AV1119" i="60" s="1"/>
  <c r="K1109" i="60" s="1"/>
  <c r="O1230" i="60"/>
  <c r="R1220" i="60" s="1"/>
  <c r="U1210" i="60" s="1"/>
  <c r="X1200" i="60" s="1"/>
  <c r="AA1190" i="60" s="1"/>
  <c r="AD1180" i="60" s="1"/>
  <c r="AG1170" i="60" s="1"/>
  <c r="AJ1160" i="60" s="1"/>
  <c r="AM1150" i="60" s="1"/>
  <c r="AP1140" i="60" s="1"/>
  <c r="AS1130" i="60" s="1"/>
  <c r="AV1120" i="60" s="1"/>
  <c r="K1110" i="60" s="1"/>
  <c r="O1231" i="60"/>
  <c r="R1221" i="60" s="1"/>
  <c r="U1211" i="60" s="1"/>
  <c r="X1201" i="60" s="1"/>
  <c r="AA1191" i="60" s="1"/>
  <c r="AD1181" i="60" s="1"/>
  <c r="AG1171" i="60" s="1"/>
  <c r="AJ1161" i="60" s="1"/>
  <c r="AM1151" i="60" s="1"/>
  <c r="AP1141" i="60" s="1"/>
  <c r="AS1131" i="60" s="1"/>
  <c r="AV1121" i="60" s="1"/>
  <c r="K1111" i="60" s="1"/>
  <c r="O1232" i="60"/>
  <c r="R1222" i="60" s="1"/>
  <c r="U1212" i="60" s="1"/>
  <c r="X1202" i="60" s="1"/>
  <c r="AA1192" i="60" s="1"/>
  <c r="AD1182" i="60" s="1"/>
  <c r="AG1172" i="60" s="1"/>
  <c r="AJ1162" i="60" s="1"/>
  <c r="AM1152" i="60" s="1"/>
  <c r="AP1142" i="60" s="1"/>
  <c r="AS1132" i="60" s="1"/>
  <c r="AV1122" i="60" s="1"/>
  <c r="K1112" i="60" s="1"/>
  <c r="R1167" i="60"/>
  <c r="U1157" i="60" s="1"/>
  <c r="X1147" i="60" s="1"/>
  <c r="AA1137" i="60" s="1"/>
  <c r="AD1127" i="60" s="1"/>
  <c r="AG1117" i="60" s="1"/>
  <c r="AJ1107" i="60" s="1"/>
  <c r="AM1097" i="60" s="1"/>
  <c r="AP1087" i="60" s="1"/>
  <c r="AS1077" i="60" s="1"/>
  <c r="AV1067" i="60" s="1"/>
  <c r="R1168" i="60"/>
  <c r="U1158" i="60" s="1"/>
  <c r="X1148" i="60" s="1"/>
  <c r="AA1138" i="60" s="1"/>
  <c r="AD1128" i="60" s="1"/>
  <c r="AG1118" i="60" s="1"/>
  <c r="AJ1108" i="60" s="1"/>
  <c r="AM1098" i="60" s="1"/>
  <c r="AP1088" i="60" s="1"/>
  <c r="AS1078" i="60" s="1"/>
  <c r="AV1068" i="60" s="1"/>
  <c r="R1169" i="60"/>
  <c r="U1159" i="60" s="1"/>
  <c r="X1149" i="60" s="1"/>
  <c r="AA1139" i="60" s="1"/>
  <c r="AD1129" i="60" s="1"/>
  <c r="AG1119" i="60" s="1"/>
  <c r="AJ1109" i="60" s="1"/>
  <c r="AM1099" i="60" s="1"/>
  <c r="AP1089" i="60" s="1"/>
  <c r="AS1079" i="60" s="1"/>
  <c r="AV1069" i="60" s="1"/>
  <c r="R1173" i="60"/>
  <c r="U1163" i="60" s="1"/>
  <c r="X1153" i="60" s="1"/>
  <c r="AA1143" i="60" s="1"/>
  <c r="AD1133" i="60" s="1"/>
  <c r="AG1123" i="60" s="1"/>
  <c r="AJ1113" i="60" s="1"/>
  <c r="AM1103" i="60" s="1"/>
  <c r="AP1093" i="60" s="1"/>
  <c r="AS1083" i="60" s="1"/>
  <c r="AV1073" i="60" s="1"/>
  <c r="R1185" i="60"/>
  <c r="U1175" i="60" s="1"/>
  <c r="X1165" i="60" s="1"/>
  <c r="AA1155" i="60" s="1"/>
  <c r="AD1145" i="60" s="1"/>
  <c r="AG1135" i="60" s="1"/>
  <c r="AJ1125" i="60" s="1"/>
  <c r="AM1115" i="60" s="1"/>
  <c r="AP1105" i="60" s="1"/>
  <c r="AS1095" i="60" s="1"/>
  <c r="AV1085" i="60" s="1"/>
  <c r="K1075" i="60" s="1"/>
  <c r="R1186" i="60"/>
  <c r="U1176" i="60" s="1"/>
  <c r="X1166" i="60" s="1"/>
  <c r="AA1156" i="60" s="1"/>
  <c r="AD1146" i="60" s="1"/>
  <c r="AG1136" i="60" s="1"/>
  <c r="AJ1126" i="60" s="1"/>
  <c r="AM1116" i="60" s="1"/>
  <c r="AP1106" i="60" s="1"/>
  <c r="AS1096" i="60" s="1"/>
  <c r="AV1086" i="60" s="1"/>
  <c r="K1076" i="60" s="1"/>
  <c r="R1187" i="60"/>
  <c r="U1177" i="60" s="1"/>
  <c r="X1167" i="60" s="1"/>
  <c r="AA1157" i="60" s="1"/>
  <c r="AD1147" i="60" s="1"/>
  <c r="AG1137" i="60" s="1"/>
  <c r="AJ1127" i="60" s="1"/>
  <c r="AM1117" i="60" s="1"/>
  <c r="AP1107" i="60" s="1"/>
  <c r="AS1097" i="60" s="1"/>
  <c r="AV1087" i="60" s="1"/>
  <c r="K1077" i="60" s="1"/>
  <c r="R1199" i="60"/>
  <c r="U1189" i="60" s="1"/>
  <c r="X1179" i="60" s="1"/>
  <c r="AA1169" i="60" s="1"/>
  <c r="AD1159" i="60" s="1"/>
  <c r="AG1149" i="60" s="1"/>
  <c r="AJ1139" i="60" s="1"/>
  <c r="AM1129" i="60" s="1"/>
  <c r="AP1119" i="60" s="1"/>
  <c r="AS1109" i="60" s="1"/>
  <c r="AV1099" i="60" s="1"/>
  <c r="K1089" i="60" s="1"/>
  <c r="R1200" i="60"/>
  <c r="U1190" i="60" s="1"/>
  <c r="X1180" i="60" s="1"/>
  <c r="AA1170" i="60" s="1"/>
  <c r="AD1160" i="60" s="1"/>
  <c r="AG1150" i="60" s="1"/>
  <c r="AJ1140" i="60" s="1"/>
  <c r="AM1130" i="60" s="1"/>
  <c r="AP1120" i="60" s="1"/>
  <c r="AS1110" i="60" s="1"/>
  <c r="AV1100" i="60" s="1"/>
  <c r="K1090" i="60" s="1"/>
  <c r="R1201" i="60"/>
  <c r="U1191" i="60" s="1"/>
  <c r="X1181" i="60" s="1"/>
  <c r="AA1171" i="60" s="1"/>
  <c r="AD1161" i="60" s="1"/>
  <c r="AG1151" i="60" s="1"/>
  <c r="AJ1141" i="60" s="1"/>
  <c r="AM1131" i="60" s="1"/>
  <c r="AP1121" i="60" s="1"/>
  <c r="AS1111" i="60" s="1"/>
  <c r="AV1101" i="60" s="1"/>
  <c r="K1091" i="60" s="1"/>
  <c r="R1213" i="60"/>
  <c r="U1203" i="60" s="1"/>
  <c r="X1193" i="60" s="1"/>
  <c r="AA1183" i="60" s="1"/>
  <c r="AD1173" i="60" s="1"/>
  <c r="AG1163" i="60" s="1"/>
  <c r="AJ1153" i="60" s="1"/>
  <c r="AM1143" i="60" s="1"/>
  <c r="AP1133" i="60" s="1"/>
  <c r="AS1123" i="60" s="1"/>
  <c r="AV1113" i="60" s="1"/>
  <c r="K1103" i="60" s="1"/>
  <c r="R1223" i="60"/>
  <c r="R1224" i="60"/>
  <c r="U1214" i="60" s="1"/>
  <c r="X1204" i="60" s="1"/>
  <c r="AA1194" i="60" s="1"/>
  <c r="AD1184" i="60" s="1"/>
  <c r="AG1174" i="60" s="1"/>
  <c r="AJ1164" i="60" s="1"/>
  <c r="AM1154" i="60" s="1"/>
  <c r="AP1144" i="60" s="1"/>
  <c r="AS1134" i="60" s="1"/>
  <c r="AV1124" i="60" s="1"/>
  <c r="K1114" i="60" s="1"/>
  <c r="R1225" i="60"/>
  <c r="U1215" i="60" s="1"/>
  <c r="X1205" i="60" s="1"/>
  <c r="AA1195" i="60" s="1"/>
  <c r="AD1185" i="60" s="1"/>
  <c r="AG1175" i="60" s="1"/>
  <c r="AJ1165" i="60" s="1"/>
  <c r="AM1155" i="60" s="1"/>
  <c r="AP1145" i="60" s="1"/>
  <c r="AS1135" i="60" s="1"/>
  <c r="AV1125" i="60" s="1"/>
  <c r="K1115" i="60" s="1"/>
  <c r="R1226" i="60"/>
  <c r="U1216" i="60" s="1"/>
  <c r="X1206" i="60" s="1"/>
  <c r="AA1196" i="60" s="1"/>
  <c r="AD1186" i="60" s="1"/>
  <c r="AG1176" i="60" s="1"/>
  <c r="AJ1166" i="60" s="1"/>
  <c r="AM1156" i="60" s="1"/>
  <c r="AP1146" i="60" s="1"/>
  <c r="AS1136" i="60" s="1"/>
  <c r="AV1126" i="60" s="1"/>
  <c r="K1116" i="60" s="1"/>
  <c r="R1227" i="60"/>
  <c r="U1217" i="60" s="1"/>
  <c r="X1207" i="60" s="1"/>
  <c r="AA1197" i="60" s="1"/>
  <c r="AD1187" i="60" s="1"/>
  <c r="AG1177" i="60" s="1"/>
  <c r="AJ1167" i="60" s="1"/>
  <c r="AM1157" i="60" s="1"/>
  <c r="AP1147" i="60" s="1"/>
  <c r="AS1137" i="60" s="1"/>
  <c r="AV1127" i="60" s="1"/>
  <c r="K1117" i="60" s="1"/>
  <c r="R1228" i="60"/>
  <c r="R1229" i="60"/>
  <c r="U1219" i="60" s="1"/>
  <c r="X1209" i="60" s="1"/>
  <c r="AA1199" i="60" s="1"/>
  <c r="AD1189" i="60" s="1"/>
  <c r="AG1179" i="60" s="1"/>
  <c r="AJ1169" i="60" s="1"/>
  <c r="AM1159" i="60" s="1"/>
  <c r="AP1149" i="60" s="1"/>
  <c r="AS1139" i="60" s="1"/>
  <c r="AV1129" i="60" s="1"/>
  <c r="K1119" i="60" s="1"/>
  <c r="R1230" i="60"/>
  <c r="U1220" i="60" s="1"/>
  <c r="X1210" i="60" s="1"/>
  <c r="AA1200" i="60" s="1"/>
  <c r="AD1190" i="60" s="1"/>
  <c r="AG1180" i="60" s="1"/>
  <c r="AJ1170" i="60" s="1"/>
  <c r="AM1160" i="60" s="1"/>
  <c r="AP1150" i="60" s="1"/>
  <c r="AS1140" i="60" s="1"/>
  <c r="AV1130" i="60" s="1"/>
  <c r="K1120" i="60" s="1"/>
  <c r="R1231" i="60"/>
  <c r="U1221" i="60" s="1"/>
  <c r="X1211" i="60" s="1"/>
  <c r="AA1201" i="60" s="1"/>
  <c r="AD1191" i="60" s="1"/>
  <c r="AG1181" i="60" s="1"/>
  <c r="AJ1171" i="60" s="1"/>
  <c r="AM1161" i="60" s="1"/>
  <c r="AP1151" i="60" s="1"/>
  <c r="AS1141" i="60" s="1"/>
  <c r="AV1131" i="60" s="1"/>
  <c r="K1121" i="60" s="1"/>
  <c r="R1232" i="60"/>
  <c r="U1222" i="60" s="1"/>
  <c r="X1212" i="60" s="1"/>
  <c r="AA1202" i="60" s="1"/>
  <c r="AD1192" i="60" s="1"/>
  <c r="AG1182" i="60" s="1"/>
  <c r="AJ1172" i="60" s="1"/>
  <c r="AM1162" i="60" s="1"/>
  <c r="AP1152" i="60" s="1"/>
  <c r="AS1142" i="60" s="1"/>
  <c r="AV1132" i="60" s="1"/>
  <c r="K1122" i="60" s="1"/>
  <c r="U1213" i="60"/>
  <c r="X1203" i="60" s="1"/>
  <c r="AA1193" i="60" s="1"/>
  <c r="AD1183" i="60" s="1"/>
  <c r="AG1173" i="60" s="1"/>
  <c r="AJ1163" i="60" s="1"/>
  <c r="AM1153" i="60" s="1"/>
  <c r="AP1143" i="60" s="1"/>
  <c r="AS1133" i="60" s="1"/>
  <c r="AV1123" i="60" s="1"/>
  <c r="K1113" i="60" s="1"/>
  <c r="U1218" i="60"/>
  <c r="X1208" i="60" s="1"/>
  <c r="AA1198" i="60" s="1"/>
  <c r="AD1188" i="60" s="1"/>
  <c r="AG1178" i="60" s="1"/>
  <c r="AJ1168" i="60" s="1"/>
  <c r="AM1158" i="60" s="1"/>
  <c r="AP1148" i="60" s="1"/>
  <c r="AS1138" i="60" s="1"/>
  <c r="AV1128" i="60" s="1"/>
  <c r="K1118" i="60" s="1"/>
  <c r="U1223" i="60"/>
  <c r="X1213" i="60" s="1"/>
  <c r="AA1203" i="60" s="1"/>
  <c r="AD1193" i="60" s="1"/>
  <c r="AG1183" i="60" s="1"/>
  <c r="AJ1173" i="60" s="1"/>
  <c r="AM1163" i="60" s="1"/>
  <c r="AP1153" i="60" s="1"/>
  <c r="AS1143" i="60" s="1"/>
  <c r="AV1133" i="60" s="1"/>
  <c r="K1123" i="60" s="1"/>
  <c r="U1224" i="60"/>
  <c r="X1214" i="60" s="1"/>
  <c r="AA1204" i="60" s="1"/>
  <c r="AD1194" i="60" s="1"/>
  <c r="AG1184" i="60" s="1"/>
  <c r="AJ1174" i="60" s="1"/>
  <c r="AM1164" i="60" s="1"/>
  <c r="AP1154" i="60" s="1"/>
  <c r="AS1144" i="60" s="1"/>
  <c r="AV1134" i="60" s="1"/>
  <c r="K1124" i="60" s="1"/>
  <c r="U1225" i="60"/>
  <c r="X1215" i="60" s="1"/>
  <c r="AA1205" i="60" s="1"/>
  <c r="AD1195" i="60" s="1"/>
  <c r="AG1185" i="60" s="1"/>
  <c r="AJ1175" i="60" s="1"/>
  <c r="AM1165" i="60" s="1"/>
  <c r="AP1155" i="60" s="1"/>
  <c r="AS1145" i="60" s="1"/>
  <c r="AV1135" i="60" s="1"/>
  <c r="K1125" i="60" s="1"/>
  <c r="U1226" i="60"/>
  <c r="X1216" i="60" s="1"/>
  <c r="AA1206" i="60" s="1"/>
  <c r="AD1196" i="60" s="1"/>
  <c r="AG1186" i="60" s="1"/>
  <c r="AJ1176" i="60" s="1"/>
  <c r="AM1166" i="60" s="1"/>
  <c r="AP1156" i="60" s="1"/>
  <c r="AS1146" i="60" s="1"/>
  <c r="AV1136" i="60" s="1"/>
  <c r="K1126" i="60" s="1"/>
  <c r="U1227" i="60"/>
  <c r="U1228" i="60"/>
  <c r="X1218" i="60" s="1"/>
  <c r="AA1208" i="60" s="1"/>
  <c r="AD1198" i="60" s="1"/>
  <c r="AG1188" i="60" s="1"/>
  <c r="AJ1178" i="60" s="1"/>
  <c r="AM1168" i="60" s="1"/>
  <c r="AP1158" i="60" s="1"/>
  <c r="AS1148" i="60" s="1"/>
  <c r="AV1138" i="60" s="1"/>
  <c r="K1128" i="60" s="1"/>
  <c r="U1229" i="60"/>
  <c r="X1219" i="60" s="1"/>
  <c r="AA1209" i="60" s="1"/>
  <c r="AD1199" i="60" s="1"/>
  <c r="AG1189" i="60" s="1"/>
  <c r="AJ1179" i="60" s="1"/>
  <c r="AM1169" i="60" s="1"/>
  <c r="AP1159" i="60" s="1"/>
  <c r="AS1149" i="60" s="1"/>
  <c r="AV1139" i="60" s="1"/>
  <c r="K1129" i="60" s="1"/>
  <c r="U1230" i="60"/>
  <c r="X1220" i="60" s="1"/>
  <c r="AA1210" i="60" s="1"/>
  <c r="AD1200" i="60" s="1"/>
  <c r="AG1190" i="60" s="1"/>
  <c r="AJ1180" i="60" s="1"/>
  <c r="AM1170" i="60" s="1"/>
  <c r="AP1160" i="60" s="1"/>
  <c r="AS1150" i="60" s="1"/>
  <c r="AV1140" i="60" s="1"/>
  <c r="K1130" i="60" s="1"/>
  <c r="U1231" i="60"/>
  <c r="X1221" i="60" s="1"/>
  <c r="AA1211" i="60" s="1"/>
  <c r="AD1201" i="60" s="1"/>
  <c r="AG1191" i="60" s="1"/>
  <c r="AJ1181" i="60" s="1"/>
  <c r="AM1171" i="60" s="1"/>
  <c r="AP1161" i="60" s="1"/>
  <c r="AS1151" i="60" s="1"/>
  <c r="AV1141" i="60" s="1"/>
  <c r="K1131" i="60" s="1"/>
  <c r="U1232" i="60"/>
  <c r="X1222" i="60" s="1"/>
  <c r="AA1212" i="60" s="1"/>
  <c r="AD1202" i="60" s="1"/>
  <c r="AG1192" i="60" s="1"/>
  <c r="AJ1182" i="60" s="1"/>
  <c r="AM1172" i="60" s="1"/>
  <c r="AP1162" i="60" s="1"/>
  <c r="AS1152" i="60" s="1"/>
  <c r="AV1142" i="60" s="1"/>
  <c r="K1132" i="60" s="1"/>
  <c r="X1217" i="60"/>
  <c r="AA1207" i="60" s="1"/>
  <c r="AD1197" i="60" s="1"/>
  <c r="AG1187" i="60" s="1"/>
  <c r="AJ1177" i="60" s="1"/>
  <c r="AM1167" i="60" s="1"/>
  <c r="AP1157" i="60" s="1"/>
  <c r="AS1147" i="60" s="1"/>
  <c r="AV1137" i="60" s="1"/>
  <c r="K1127" i="60" s="1"/>
  <c r="X1223" i="60"/>
  <c r="AA1213" i="60" s="1"/>
  <c r="AD1203" i="60" s="1"/>
  <c r="AG1193" i="60" s="1"/>
  <c r="AJ1183" i="60" s="1"/>
  <c r="AM1173" i="60" s="1"/>
  <c r="AP1163" i="60" s="1"/>
  <c r="AS1153" i="60" s="1"/>
  <c r="AV1143" i="60" s="1"/>
  <c r="K1133" i="60" s="1"/>
  <c r="X1224" i="60"/>
  <c r="AA1214" i="60" s="1"/>
  <c r="AD1204" i="60" s="1"/>
  <c r="AG1194" i="60" s="1"/>
  <c r="AJ1184" i="60" s="1"/>
  <c r="AM1174" i="60" s="1"/>
  <c r="AP1164" i="60" s="1"/>
  <c r="AS1154" i="60" s="1"/>
  <c r="AV1144" i="60" s="1"/>
  <c r="K1134" i="60" s="1"/>
  <c r="X1225" i="60"/>
  <c r="AA1215" i="60" s="1"/>
  <c r="AD1205" i="60" s="1"/>
  <c r="AG1195" i="60" s="1"/>
  <c r="AJ1185" i="60" s="1"/>
  <c r="AM1175" i="60" s="1"/>
  <c r="AP1165" i="60" s="1"/>
  <c r="AS1155" i="60" s="1"/>
  <c r="AV1145" i="60" s="1"/>
  <c r="K1135" i="60" s="1"/>
  <c r="X1226" i="60"/>
  <c r="AA1216" i="60" s="1"/>
  <c r="AD1206" i="60" s="1"/>
  <c r="AG1196" i="60" s="1"/>
  <c r="AJ1186" i="60" s="1"/>
  <c r="AM1176" i="60" s="1"/>
  <c r="AP1166" i="60" s="1"/>
  <c r="AS1156" i="60" s="1"/>
  <c r="AV1146" i="60" s="1"/>
  <c r="K1136" i="60" s="1"/>
  <c r="X1227" i="60"/>
  <c r="AA1217" i="60" s="1"/>
  <c r="AD1207" i="60" s="1"/>
  <c r="AG1197" i="60" s="1"/>
  <c r="AJ1187" i="60" s="1"/>
  <c r="AM1177" i="60" s="1"/>
  <c r="AP1167" i="60" s="1"/>
  <c r="AS1157" i="60" s="1"/>
  <c r="AV1147" i="60" s="1"/>
  <c r="K1137" i="60" s="1"/>
  <c r="X1228" i="60"/>
  <c r="AA1218" i="60" s="1"/>
  <c r="AD1208" i="60" s="1"/>
  <c r="AG1198" i="60" s="1"/>
  <c r="AJ1188" i="60" s="1"/>
  <c r="AM1178" i="60" s="1"/>
  <c r="AP1168" i="60" s="1"/>
  <c r="AS1158" i="60" s="1"/>
  <c r="AV1148" i="60" s="1"/>
  <c r="K1138" i="60" s="1"/>
  <c r="X1229" i="60"/>
  <c r="AA1219" i="60" s="1"/>
  <c r="AD1209" i="60" s="1"/>
  <c r="AG1199" i="60" s="1"/>
  <c r="AJ1189" i="60" s="1"/>
  <c r="AM1179" i="60" s="1"/>
  <c r="AP1169" i="60" s="1"/>
  <c r="AS1159" i="60" s="1"/>
  <c r="AV1149" i="60" s="1"/>
  <c r="K1139" i="60" s="1"/>
  <c r="X1230" i="60"/>
  <c r="AA1220" i="60" s="1"/>
  <c r="AD1210" i="60" s="1"/>
  <c r="AG1200" i="60" s="1"/>
  <c r="AJ1190" i="60" s="1"/>
  <c r="AM1180" i="60" s="1"/>
  <c r="AP1170" i="60" s="1"/>
  <c r="AS1160" i="60" s="1"/>
  <c r="AV1150" i="60" s="1"/>
  <c r="K1140" i="60" s="1"/>
  <c r="X1231" i="60"/>
  <c r="AA1221" i="60" s="1"/>
  <c r="AD1211" i="60" s="1"/>
  <c r="AG1201" i="60" s="1"/>
  <c r="AJ1191" i="60" s="1"/>
  <c r="AM1181" i="60" s="1"/>
  <c r="AP1171" i="60" s="1"/>
  <c r="AS1161" i="60" s="1"/>
  <c r="AV1151" i="60" s="1"/>
  <c r="K1141" i="60" s="1"/>
  <c r="X1232" i="60"/>
  <c r="AA1222" i="60" s="1"/>
  <c r="AD1212" i="60" s="1"/>
  <c r="AG1202" i="60" s="1"/>
  <c r="AJ1192" i="60" s="1"/>
  <c r="AM1182" i="60" s="1"/>
  <c r="AP1172" i="60" s="1"/>
  <c r="AS1162" i="60" s="1"/>
  <c r="AV1152" i="60" s="1"/>
  <c r="K1142" i="60" s="1"/>
  <c r="AA1223" i="60"/>
  <c r="AD1213" i="60" s="1"/>
  <c r="AG1203" i="60" s="1"/>
  <c r="AJ1193" i="60" s="1"/>
  <c r="AM1183" i="60" s="1"/>
  <c r="AP1173" i="60" s="1"/>
  <c r="AS1163" i="60" s="1"/>
  <c r="AV1153" i="60" s="1"/>
  <c r="K1143" i="60" s="1"/>
  <c r="AA1224" i="60"/>
  <c r="AD1214" i="60" s="1"/>
  <c r="AG1204" i="60" s="1"/>
  <c r="AJ1194" i="60" s="1"/>
  <c r="AM1184" i="60" s="1"/>
  <c r="AP1174" i="60" s="1"/>
  <c r="AS1164" i="60" s="1"/>
  <c r="AV1154" i="60" s="1"/>
  <c r="K1144" i="60" s="1"/>
  <c r="AA1225" i="60"/>
  <c r="AD1215" i="60" s="1"/>
  <c r="AG1205" i="60" s="1"/>
  <c r="AJ1195" i="60" s="1"/>
  <c r="AM1185" i="60" s="1"/>
  <c r="AP1175" i="60" s="1"/>
  <c r="AS1165" i="60" s="1"/>
  <c r="AV1155" i="60" s="1"/>
  <c r="K1145" i="60" s="1"/>
  <c r="AA1226" i="60"/>
  <c r="AD1216" i="60" s="1"/>
  <c r="AG1206" i="60" s="1"/>
  <c r="AJ1196" i="60" s="1"/>
  <c r="AM1186" i="60" s="1"/>
  <c r="AP1176" i="60" s="1"/>
  <c r="AS1166" i="60" s="1"/>
  <c r="AV1156" i="60" s="1"/>
  <c r="K1146" i="60" s="1"/>
  <c r="AA1227" i="60"/>
  <c r="AD1217" i="60" s="1"/>
  <c r="AG1207" i="60" s="1"/>
  <c r="AJ1197" i="60" s="1"/>
  <c r="AM1187" i="60" s="1"/>
  <c r="AP1177" i="60" s="1"/>
  <c r="AS1167" i="60" s="1"/>
  <c r="AV1157" i="60" s="1"/>
  <c r="K1147" i="60" s="1"/>
  <c r="AA1228" i="60"/>
  <c r="AD1218" i="60" s="1"/>
  <c r="AG1208" i="60" s="1"/>
  <c r="AJ1198" i="60" s="1"/>
  <c r="AM1188" i="60" s="1"/>
  <c r="AP1178" i="60" s="1"/>
  <c r="AS1168" i="60" s="1"/>
  <c r="AV1158" i="60" s="1"/>
  <c r="K1148" i="60" s="1"/>
  <c r="AA1229" i="60"/>
  <c r="AD1219" i="60" s="1"/>
  <c r="AG1209" i="60" s="1"/>
  <c r="AJ1199" i="60" s="1"/>
  <c r="AM1189" i="60" s="1"/>
  <c r="AP1179" i="60" s="1"/>
  <c r="AS1169" i="60" s="1"/>
  <c r="AV1159" i="60" s="1"/>
  <c r="K1149" i="60" s="1"/>
  <c r="AA1230" i="60"/>
  <c r="AD1220" i="60" s="1"/>
  <c r="AG1210" i="60" s="1"/>
  <c r="AJ1200" i="60" s="1"/>
  <c r="AM1190" i="60" s="1"/>
  <c r="AP1180" i="60" s="1"/>
  <c r="AS1170" i="60" s="1"/>
  <c r="AV1160" i="60" s="1"/>
  <c r="K1150" i="60" s="1"/>
  <c r="AA1231" i="60"/>
  <c r="AD1221" i="60" s="1"/>
  <c r="AG1211" i="60" s="1"/>
  <c r="AJ1201" i="60" s="1"/>
  <c r="AM1191" i="60" s="1"/>
  <c r="AP1181" i="60" s="1"/>
  <c r="AS1171" i="60" s="1"/>
  <c r="AV1161" i="60" s="1"/>
  <c r="K1151" i="60" s="1"/>
  <c r="AA1232" i="60"/>
  <c r="AD1222" i="60" s="1"/>
  <c r="AG1212" i="60" s="1"/>
  <c r="AJ1202" i="60" s="1"/>
  <c r="AM1192" i="60" s="1"/>
  <c r="AP1182" i="60" s="1"/>
  <c r="AS1172" i="60" s="1"/>
  <c r="AV1162" i="60" s="1"/>
  <c r="K1152" i="60" s="1"/>
  <c r="AD1223" i="60"/>
  <c r="AG1213" i="60" s="1"/>
  <c r="AJ1203" i="60" s="1"/>
  <c r="AM1193" i="60" s="1"/>
  <c r="AP1183" i="60" s="1"/>
  <c r="AS1173" i="60" s="1"/>
  <c r="AV1163" i="60" s="1"/>
  <c r="K1153" i="60" s="1"/>
  <c r="AD1224" i="60"/>
  <c r="AG1214" i="60" s="1"/>
  <c r="AJ1204" i="60" s="1"/>
  <c r="AM1194" i="60" s="1"/>
  <c r="AP1184" i="60" s="1"/>
  <c r="AS1174" i="60" s="1"/>
  <c r="AV1164" i="60" s="1"/>
  <c r="K1154" i="60" s="1"/>
  <c r="AD1225" i="60"/>
  <c r="AD1226" i="60"/>
  <c r="AG1216" i="60" s="1"/>
  <c r="AJ1206" i="60" s="1"/>
  <c r="AM1196" i="60" s="1"/>
  <c r="AP1186" i="60" s="1"/>
  <c r="AS1176" i="60" s="1"/>
  <c r="AV1166" i="60" s="1"/>
  <c r="K1156" i="60" s="1"/>
  <c r="AD1227" i="60"/>
  <c r="AG1217" i="60" s="1"/>
  <c r="AJ1207" i="60" s="1"/>
  <c r="AM1197" i="60" s="1"/>
  <c r="AP1187" i="60" s="1"/>
  <c r="AS1177" i="60" s="1"/>
  <c r="AV1167" i="60" s="1"/>
  <c r="K1157" i="60" s="1"/>
  <c r="AD1228" i="60"/>
  <c r="AG1218" i="60" s="1"/>
  <c r="AJ1208" i="60" s="1"/>
  <c r="AM1198" i="60" s="1"/>
  <c r="AP1188" i="60" s="1"/>
  <c r="AS1178" i="60" s="1"/>
  <c r="AV1168" i="60" s="1"/>
  <c r="K1158" i="60" s="1"/>
  <c r="AD1229" i="60"/>
  <c r="AG1219" i="60" s="1"/>
  <c r="AJ1209" i="60" s="1"/>
  <c r="AM1199" i="60" s="1"/>
  <c r="AP1189" i="60" s="1"/>
  <c r="AS1179" i="60" s="1"/>
  <c r="AV1169" i="60" s="1"/>
  <c r="K1159" i="60" s="1"/>
  <c r="AD1230" i="60"/>
  <c r="AG1220" i="60" s="1"/>
  <c r="AJ1210" i="60" s="1"/>
  <c r="AM1200" i="60" s="1"/>
  <c r="AP1190" i="60" s="1"/>
  <c r="AS1180" i="60" s="1"/>
  <c r="AV1170" i="60" s="1"/>
  <c r="K1160" i="60" s="1"/>
  <c r="AD1231" i="60"/>
  <c r="AG1221" i="60" s="1"/>
  <c r="AJ1211" i="60" s="1"/>
  <c r="AM1201" i="60" s="1"/>
  <c r="AP1191" i="60" s="1"/>
  <c r="AS1181" i="60" s="1"/>
  <c r="AV1171" i="60" s="1"/>
  <c r="K1161" i="60" s="1"/>
  <c r="AD1232" i="60"/>
  <c r="AG1222" i="60" s="1"/>
  <c r="AJ1212" i="60" s="1"/>
  <c r="AM1202" i="60" s="1"/>
  <c r="AP1192" i="60" s="1"/>
  <c r="AS1182" i="60" s="1"/>
  <c r="AV1172" i="60" s="1"/>
  <c r="K1162" i="60" s="1"/>
  <c r="AG1215" i="60"/>
  <c r="AJ1205" i="60" s="1"/>
  <c r="AM1195" i="60" s="1"/>
  <c r="AP1185" i="60" s="1"/>
  <c r="AS1175" i="60" s="1"/>
  <c r="AV1165" i="60" s="1"/>
  <c r="K1155" i="60" s="1"/>
  <c r="AG1223" i="60"/>
  <c r="AJ1213" i="60" s="1"/>
  <c r="AM1203" i="60" s="1"/>
  <c r="AP1193" i="60" s="1"/>
  <c r="AS1183" i="60" s="1"/>
  <c r="AV1173" i="60" s="1"/>
  <c r="K1163" i="60" s="1"/>
  <c r="AG1224" i="60"/>
  <c r="AJ1214" i="60" s="1"/>
  <c r="AM1204" i="60" s="1"/>
  <c r="AP1194" i="60" s="1"/>
  <c r="AS1184" i="60" s="1"/>
  <c r="AV1174" i="60" s="1"/>
  <c r="K1164" i="60" s="1"/>
  <c r="AG1225" i="60"/>
  <c r="AG1226" i="60"/>
  <c r="AJ1216" i="60" s="1"/>
  <c r="AM1206" i="60" s="1"/>
  <c r="AP1196" i="60" s="1"/>
  <c r="AS1186" i="60" s="1"/>
  <c r="AV1176" i="60" s="1"/>
  <c r="K1166" i="60" s="1"/>
  <c r="AG1227" i="60"/>
  <c r="AJ1217" i="60" s="1"/>
  <c r="AM1207" i="60" s="1"/>
  <c r="AP1197" i="60" s="1"/>
  <c r="AS1187" i="60" s="1"/>
  <c r="AV1177" i="60" s="1"/>
  <c r="K1167" i="60" s="1"/>
  <c r="AG1228" i="60"/>
  <c r="AJ1218" i="60" s="1"/>
  <c r="AM1208" i="60" s="1"/>
  <c r="AP1198" i="60" s="1"/>
  <c r="AS1188" i="60" s="1"/>
  <c r="AV1178" i="60" s="1"/>
  <c r="K1168" i="60" s="1"/>
  <c r="AG1229" i="60"/>
  <c r="AJ1219" i="60" s="1"/>
  <c r="AM1209" i="60" s="1"/>
  <c r="AP1199" i="60" s="1"/>
  <c r="AS1189" i="60" s="1"/>
  <c r="AV1179" i="60" s="1"/>
  <c r="K1169" i="60" s="1"/>
  <c r="AG1230" i="60"/>
  <c r="AJ1220" i="60" s="1"/>
  <c r="AM1210" i="60" s="1"/>
  <c r="AP1200" i="60" s="1"/>
  <c r="AS1190" i="60" s="1"/>
  <c r="AV1180" i="60" s="1"/>
  <c r="K1170" i="60" s="1"/>
  <c r="AG1231" i="60"/>
  <c r="AJ1221" i="60" s="1"/>
  <c r="AM1211" i="60" s="1"/>
  <c r="AP1201" i="60" s="1"/>
  <c r="AS1191" i="60" s="1"/>
  <c r="AV1181" i="60" s="1"/>
  <c r="K1171" i="60" s="1"/>
  <c r="AG1232" i="60"/>
  <c r="AJ1222" i="60" s="1"/>
  <c r="AM1212" i="60" s="1"/>
  <c r="AP1202" i="60" s="1"/>
  <c r="AS1192" i="60" s="1"/>
  <c r="AV1182" i="60" s="1"/>
  <c r="K1172" i="60" s="1"/>
  <c r="AJ1215" i="60"/>
  <c r="AM1205" i="60" s="1"/>
  <c r="AP1195" i="60" s="1"/>
  <c r="AS1185" i="60" s="1"/>
  <c r="AV1175" i="60" s="1"/>
  <c r="K1165" i="60" s="1"/>
  <c r="AJ1223" i="60"/>
  <c r="AM1213" i="60" s="1"/>
  <c r="AP1203" i="60" s="1"/>
  <c r="AS1193" i="60" s="1"/>
  <c r="AV1183" i="60" s="1"/>
  <c r="K1173" i="60" s="1"/>
  <c r="AJ1224" i="60"/>
  <c r="AM1214" i="60" s="1"/>
  <c r="AP1204" i="60" s="1"/>
  <c r="AS1194" i="60" s="1"/>
  <c r="AV1184" i="60" s="1"/>
  <c r="K1174" i="60" s="1"/>
  <c r="AJ1225" i="60"/>
  <c r="AM1215" i="60" s="1"/>
  <c r="AP1205" i="60" s="1"/>
  <c r="AS1195" i="60" s="1"/>
  <c r="AV1185" i="60" s="1"/>
  <c r="K1175" i="60" s="1"/>
  <c r="AJ1226" i="60"/>
  <c r="AM1216" i="60" s="1"/>
  <c r="AP1206" i="60" s="1"/>
  <c r="AS1196" i="60" s="1"/>
  <c r="AJ1227" i="60"/>
  <c r="AJ1228" i="60"/>
  <c r="AM1218" i="60" s="1"/>
  <c r="AP1208" i="60" s="1"/>
  <c r="AS1198" i="60" s="1"/>
  <c r="AV1188" i="60" s="1"/>
  <c r="K1178" i="60" s="1"/>
  <c r="AJ1229" i="60"/>
  <c r="AM1219" i="60" s="1"/>
  <c r="AP1209" i="60" s="1"/>
  <c r="AS1199" i="60" s="1"/>
  <c r="AV1189" i="60" s="1"/>
  <c r="K1179" i="60" s="1"/>
  <c r="AJ1230" i="60"/>
  <c r="AM1220" i="60" s="1"/>
  <c r="AP1210" i="60" s="1"/>
  <c r="AS1200" i="60" s="1"/>
  <c r="AV1190" i="60" s="1"/>
  <c r="K1180" i="60" s="1"/>
  <c r="AJ1231" i="60"/>
  <c r="AM1221" i="60" s="1"/>
  <c r="AP1211" i="60" s="1"/>
  <c r="AS1201" i="60" s="1"/>
  <c r="AV1191" i="60" s="1"/>
  <c r="K1181" i="60" s="1"/>
  <c r="AJ1232" i="60"/>
  <c r="AM1222" i="60" s="1"/>
  <c r="AP1212" i="60" s="1"/>
  <c r="AS1202" i="60" s="1"/>
  <c r="AV1192" i="60" s="1"/>
  <c r="K1182" i="60" s="1"/>
  <c r="AM1217" i="60"/>
  <c r="AP1207" i="60" s="1"/>
  <c r="AS1197" i="60" s="1"/>
  <c r="AV1187" i="60" s="1"/>
  <c r="K1177" i="60" s="1"/>
  <c r="AM1223" i="60"/>
  <c r="AP1213" i="60" s="1"/>
  <c r="AS1203" i="60" s="1"/>
  <c r="AV1193" i="60" s="1"/>
  <c r="K1183" i="60" s="1"/>
  <c r="AM1224" i="60"/>
  <c r="AP1214" i="60" s="1"/>
  <c r="AS1204" i="60" s="1"/>
  <c r="AV1194" i="60" s="1"/>
  <c r="K1184" i="60" s="1"/>
  <c r="AM1225" i="60"/>
  <c r="AP1215" i="60" s="1"/>
  <c r="AS1205" i="60" s="1"/>
  <c r="AV1195" i="60" s="1"/>
  <c r="K1185" i="60" s="1"/>
  <c r="AM1226" i="60"/>
  <c r="AP1216" i="60" s="1"/>
  <c r="AS1206" i="60" s="1"/>
  <c r="AV1196" i="60" s="1"/>
  <c r="K1186" i="60" s="1"/>
  <c r="AM1227" i="60"/>
  <c r="AP1217" i="60" s="1"/>
  <c r="AS1207" i="60" s="1"/>
  <c r="AV1197" i="60" s="1"/>
  <c r="K1187" i="60" s="1"/>
  <c r="AM1228" i="60"/>
  <c r="AP1218" i="60" s="1"/>
  <c r="AS1208" i="60" s="1"/>
  <c r="AV1198" i="60" s="1"/>
  <c r="K1188" i="60" s="1"/>
  <c r="AM1229" i="60"/>
  <c r="AP1219" i="60" s="1"/>
  <c r="AS1209" i="60" s="1"/>
  <c r="AV1199" i="60" s="1"/>
  <c r="K1189" i="60" s="1"/>
  <c r="AM1230" i="60"/>
  <c r="AP1220" i="60" s="1"/>
  <c r="AS1210" i="60" s="1"/>
  <c r="AV1200" i="60" s="1"/>
  <c r="K1190" i="60" s="1"/>
  <c r="AM1231" i="60"/>
  <c r="AP1221" i="60" s="1"/>
  <c r="AS1211" i="60" s="1"/>
  <c r="AV1201" i="60" s="1"/>
  <c r="K1191" i="60" s="1"/>
  <c r="AM1232" i="60"/>
  <c r="AP1222" i="60" s="1"/>
  <c r="AS1212" i="60" s="1"/>
  <c r="AV1202" i="60" s="1"/>
  <c r="K1192" i="60" s="1"/>
  <c r="AP1223" i="60"/>
  <c r="AP1224" i="60"/>
  <c r="AS1214" i="60" s="1"/>
  <c r="AV1204" i="60" s="1"/>
  <c r="K1194" i="60" s="1"/>
  <c r="AP1225" i="60"/>
  <c r="AS1215" i="60" s="1"/>
  <c r="AV1205" i="60" s="1"/>
  <c r="K1195" i="60" s="1"/>
  <c r="AP1226" i="60"/>
  <c r="AS1216" i="60" s="1"/>
  <c r="AV1206" i="60" s="1"/>
  <c r="K1196" i="60" s="1"/>
  <c r="AP1227" i="60"/>
  <c r="AS1217" i="60" s="1"/>
  <c r="AV1207" i="60" s="1"/>
  <c r="K1197" i="60" s="1"/>
  <c r="AP1228" i="60"/>
  <c r="AS1218" i="60" s="1"/>
  <c r="AV1208" i="60" s="1"/>
  <c r="K1198" i="60" s="1"/>
  <c r="AP1229" i="60"/>
  <c r="AS1219" i="60" s="1"/>
  <c r="AV1209" i="60" s="1"/>
  <c r="K1199" i="60" s="1"/>
  <c r="AP1230" i="60"/>
  <c r="AS1220" i="60" s="1"/>
  <c r="AV1210" i="60" s="1"/>
  <c r="K1200" i="60" s="1"/>
  <c r="AP1231" i="60"/>
  <c r="AS1221" i="60" s="1"/>
  <c r="AV1211" i="60" s="1"/>
  <c r="K1201" i="60" s="1"/>
  <c r="AP1232" i="60"/>
  <c r="AS1222" i="60" s="1"/>
  <c r="AV1212" i="60" s="1"/>
  <c r="K1202" i="60" s="1"/>
  <c r="AS1213" i="60"/>
  <c r="AV1203" i="60" s="1"/>
  <c r="K1193" i="60" s="1"/>
  <c r="AS1223" i="60"/>
  <c r="AS1224" i="60"/>
  <c r="AV1214" i="60" s="1"/>
  <c r="K1204" i="60" s="1"/>
  <c r="AS1225" i="60"/>
  <c r="AV1215" i="60" s="1"/>
  <c r="K1205" i="60" s="1"/>
  <c r="AS1226" i="60"/>
  <c r="AV1216" i="60" s="1"/>
  <c r="K1206" i="60" s="1"/>
  <c r="AS1227" i="60"/>
  <c r="AV1217" i="60" s="1"/>
  <c r="K1207" i="60" s="1"/>
  <c r="AS1228" i="60"/>
  <c r="AV1218" i="60" s="1"/>
  <c r="K1208" i="60" s="1"/>
  <c r="AS1229" i="60"/>
  <c r="AV1219" i="60" s="1"/>
  <c r="K1209" i="60" s="1"/>
  <c r="AS1230" i="60"/>
  <c r="AV1220" i="60" s="1"/>
  <c r="K1210" i="60" s="1"/>
  <c r="AS1231" i="60"/>
  <c r="AV1221" i="60" s="1"/>
  <c r="K1211" i="60" s="1"/>
  <c r="AS1232" i="60"/>
  <c r="AV1222" i="60" s="1"/>
  <c r="K1212" i="60" s="1"/>
  <c r="AV1186" i="60"/>
  <c r="K1176" i="60" s="1"/>
  <c r="AV1213" i="60"/>
  <c r="K1203" i="60" s="1"/>
  <c r="AV1223" i="60"/>
  <c r="K1213" i="60" s="1"/>
  <c r="AV1224" i="60"/>
  <c r="K1214" i="60" s="1"/>
  <c r="AV1225" i="60"/>
  <c r="K1215" i="60" s="1"/>
  <c r="AV1226" i="60"/>
  <c r="K1216" i="60" s="1"/>
  <c r="AV1227" i="60"/>
  <c r="K1217" i="60" s="1"/>
  <c r="AV1228" i="60"/>
  <c r="K1218" i="60" s="1"/>
  <c r="AV1229" i="60"/>
  <c r="K1219" i="60" s="1"/>
  <c r="AV1230" i="60"/>
  <c r="K1220" i="60" s="1"/>
  <c r="AV1231" i="60"/>
  <c r="K1221" i="60" s="1"/>
  <c r="AV1232" i="60"/>
  <c r="K1222" i="60" s="1"/>
  <c r="O1065" i="60"/>
  <c r="O1066" i="60"/>
  <c r="O1067" i="60"/>
  <c r="O1068" i="60"/>
  <c r="O1069" i="60"/>
  <c r="O1070" i="60"/>
  <c r="O1071" i="60"/>
  <c r="O1072" i="60"/>
  <c r="O1073" i="60"/>
  <c r="O1074" i="60"/>
  <c r="O1075" i="60"/>
  <c r="R1065" i="60" s="1"/>
  <c r="O1076" i="60"/>
  <c r="O1077" i="60"/>
  <c r="R1067" i="60" s="1"/>
  <c r="O1078" i="60"/>
  <c r="R1068" i="60" s="1"/>
  <c r="O1079" i="60"/>
  <c r="R1069" i="60" s="1"/>
  <c r="O1080" i="60"/>
  <c r="R1070" i="60" s="1"/>
  <c r="O1081" i="60"/>
  <c r="R1071" i="60" s="1"/>
  <c r="O1082" i="60"/>
  <c r="R1072" i="60" s="1"/>
  <c r="O1083" i="60"/>
  <c r="R1073" i="60" s="1"/>
  <c r="O1084" i="60"/>
  <c r="R1074" i="60" s="1"/>
  <c r="O1085" i="60"/>
  <c r="R1075" i="60" s="1"/>
  <c r="U1065" i="60" s="1"/>
  <c r="O1086" i="60"/>
  <c r="R1076" i="60" s="1"/>
  <c r="U1066" i="60" s="1"/>
  <c r="O1087" i="60"/>
  <c r="R1077" i="60" s="1"/>
  <c r="U1067" i="60" s="1"/>
  <c r="O1088" i="60"/>
  <c r="R1078" i="60" s="1"/>
  <c r="U1068" i="60" s="1"/>
  <c r="O1089" i="60"/>
  <c r="R1079" i="60" s="1"/>
  <c r="U1069" i="60" s="1"/>
  <c r="O1090" i="60"/>
  <c r="R1080" i="60" s="1"/>
  <c r="U1070" i="60" s="1"/>
  <c r="O1091" i="60"/>
  <c r="O1092" i="60"/>
  <c r="O1093" i="60"/>
  <c r="R1083" i="60" s="1"/>
  <c r="U1073" i="60" s="1"/>
  <c r="O1094" i="60"/>
  <c r="R1084" i="60" s="1"/>
  <c r="U1074" i="60" s="1"/>
  <c r="O1095" i="60"/>
  <c r="R1085" i="60" s="1"/>
  <c r="U1075" i="60" s="1"/>
  <c r="X1065" i="60" s="1"/>
  <c r="O1096" i="60"/>
  <c r="R1086" i="60" s="1"/>
  <c r="U1076" i="60" s="1"/>
  <c r="X1066" i="60" s="1"/>
  <c r="O1097" i="60"/>
  <c r="R1087" i="60" s="1"/>
  <c r="U1077" i="60" s="1"/>
  <c r="X1067" i="60" s="1"/>
  <c r="O1098" i="60"/>
  <c r="R1088" i="60" s="1"/>
  <c r="U1078" i="60" s="1"/>
  <c r="X1068" i="60" s="1"/>
  <c r="O1099" i="60"/>
  <c r="R1089" i="60" s="1"/>
  <c r="U1079" i="60" s="1"/>
  <c r="X1069" i="60" s="1"/>
  <c r="O1100" i="60"/>
  <c r="R1090" i="60" s="1"/>
  <c r="O1101" i="60"/>
  <c r="R1091" i="60" s="1"/>
  <c r="O1102" i="60"/>
  <c r="R1092" i="60" s="1"/>
  <c r="U1082" i="60" s="1"/>
  <c r="X1072" i="60" s="1"/>
  <c r="O1103" i="60"/>
  <c r="R1093" i="60" s="1"/>
  <c r="U1083" i="60" s="1"/>
  <c r="X1073" i="60" s="1"/>
  <c r="O1104" i="60"/>
  <c r="R1094" i="60" s="1"/>
  <c r="U1084" i="60" s="1"/>
  <c r="X1074" i="60" s="1"/>
  <c r="O1105" i="60"/>
  <c r="R1095" i="60" s="1"/>
  <c r="U1085" i="60" s="1"/>
  <c r="X1075" i="60" s="1"/>
  <c r="AA1065" i="60" s="1"/>
  <c r="O1106" i="60"/>
  <c r="R1096" i="60" s="1"/>
  <c r="U1086" i="60" s="1"/>
  <c r="X1076" i="60" s="1"/>
  <c r="AA1066" i="60" s="1"/>
  <c r="O1107" i="60"/>
  <c r="R1097" i="60" s="1"/>
  <c r="U1087" i="60" s="1"/>
  <c r="X1077" i="60" s="1"/>
  <c r="AA1067" i="60" s="1"/>
  <c r="O1108" i="60"/>
  <c r="R1098" i="60" s="1"/>
  <c r="U1088" i="60" s="1"/>
  <c r="O1109" i="60"/>
  <c r="R1099" i="60" s="1"/>
  <c r="U1089" i="60" s="1"/>
  <c r="X1079" i="60" s="1"/>
  <c r="AA1069" i="60" s="1"/>
  <c r="O1110" i="60"/>
  <c r="R1100" i="60" s="1"/>
  <c r="U1090" i="60" s="1"/>
  <c r="X1080" i="60" s="1"/>
  <c r="AA1070" i="60" s="1"/>
  <c r="O1111" i="60"/>
  <c r="R1101" i="60" s="1"/>
  <c r="U1091" i="60" s="1"/>
  <c r="X1081" i="60" s="1"/>
  <c r="AA1071" i="60" s="1"/>
  <c r="O1112" i="60"/>
  <c r="R1102" i="60" s="1"/>
  <c r="U1092" i="60" s="1"/>
  <c r="X1082" i="60" s="1"/>
  <c r="AA1072" i="60" s="1"/>
  <c r="O1113" i="60"/>
  <c r="R1103" i="60" s="1"/>
  <c r="U1093" i="60" s="1"/>
  <c r="X1083" i="60" s="1"/>
  <c r="AA1073" i="60" s="1"/>
  <c r="O1114" i="60"/>
  <c r="O1115" i="60"/>
  <c r="R1105" i="60" s="1"/>
  <c r="O1116" i="60"/>
  <c r="R1106" i="60" s="1"/>
  <c r="U1096" i="60" s="1"/>
  <c r="X1086" i="60" s="1"/>
  <c r="AA1076" i="60" s="1"/>
  <c r="AD1066" i="60" s="1"/>
  <c r="O1117" i="60"/>
  <c r="R1107" i="60" s="1"/>
  <c r="U1097" i="60" s="1"/>
  <c r="X1087" i="60" s="1"/>
  <c r="AA1077" i="60" s="1"/>
  <c r="AD1067" i="60" s="1"/>
  <c r="O1118" i="60"/>
  <c r="R1108" i="60" s="1"/>
  <c r="U1098" i="60" s="1"/>
  <c r="X1088" i="60" s="1"/>
  <c r="AA1078" i="60" s="1"/>
  <c r="AD1068" i="60" s="1"/>
  <c r="O1119" i="60"/>
  <c r="R1109" i="60" s="1"/>
  <c r="U1099" i="60" s="1"/>
  <c r="X1089" i="60" s="1"/>
  <c r="AA1079" i="60" s="1"/>
  <c r="AD1069" i="60" s="1"/>
  <c r="O1120" i="60"/>
  <c r="R1110" i="60" s="1"/>
  <c r="U1100" i="60" s="1"/>
  <c r="X1090" i="60" s="1"/>
  <c r="AA1080" i="60" s="1"/>
  <c r="AD1070" i="60" s="1"/>
  <c r="O1121" i="60"/>
  <c r="R1111" i="60" s="1"/>
  <c r="U1101" i="60" s="1"/>
  <c r="X1091" i="60" s="1"/>
  <c r="AA1081" i="60" s="1"/>
  <c r="AD1071" i="60" s="1"/>
  <c r="O1122" i="60"/>
  <c r="R1112" i="60" s="1"/>
  <c r="U1102" i="60" s="1"/>
  <c r="X1092" i="60" s="1"/>
  <c r="AA1082" i="60" s="1"/>
  <c r="AD1072" i="60" s="1"/>
  <c r="O1123" i="60"/>
  <c r="R1113" i="60" s="1"/>
  <c r="U1103" i="60" s="1"/>
  <c r="X1093" i="60" s="1"/>
  <c r="AA1083" i="60" s="1"/>
  <c r="AD1073" i="60" s="1"/>
  <c r="O1124" i="60"/>
  <c r="R1114" i="60" s="1"/>
  <c r="U1104" i="60" s="1"/>
  <c r="X1094" i="60" s="1"/>
  <c r="AA1084" i="60" s="1"/>
  <c r="AD1074" i="60" s="1"/>
  <c r="O1125" i="60"/>
  <c r="R1115" i="60" s="1"/>
  <c r="U1105" i="60" s="1"/>
  <c r="X1095" i="60" s="1"/>
  <c r="AA1085" i="60" s="1"/>
  <c r="AD1075" i="60" s="1"/>
  <c r="AG1065" i="60" s="1"/>
  <c r="O1126" i="60"/>
  <c r="R1116" i="60" s="1"/>
  <c r="U1106" i="60" s="1"/>
  <c r="X1096" i="60" s="1"/>
  <c r="AA1086" i="60" s="1"/>
  <c r="AD1076" i="60" s="1"/>
  <c r="AG1066" i="60" s="1"/>
  <c r="O1127" i="60"/>
  <c r="R1117" i="60" s="1"/>
  <c r="U1107" i="60" s="1"/>
  <c r="X1097" i="60" s="1"/>
  <c r="AA1087" i="60" s="1"/>
  <c r="AD1077" i="60" s="1"/>
  <c r="AG1067" i="60" s="1"/>
  <c r="O1128" i="60"/>
  <c r="O1129" i="60"/>
  <c r="R1119" i="60" s="1"/>
  <c r="U1109" i="60" s="1"/>
  <c r="X1099" i="60" s="1"/>
  <c r="AA1089" i="60" s="1"/>
  <c r="AD1079" i="60" s="1"/>
  <c r="AG1069" i="60" s="1"/>
  <c r="O1130" i="60"/>
  <c r="R1120" i="60" s="1"/>
  <c r="U1110" i="60" s="1"/>
  <c r="X1100" i="60" s="1"/>
  <c r="AA1090" i="60" s="1"/>
  <c r="AD1080" i="60" s="1"/>
  <c r="AG1070" i="60" s="1"/>
  <c r="O1131" i="60"/>
  <c r="R1121" i="60" s="1"/>
  <c r="U1111" i="60" s="1"/>
  <c r="O1132" i="60"/>
  <c r="R1122" i="60" s="1"/>
  <c r="U1112" i="60" s="1"/>
  <c r="X1102" i="60" s="1"/>
  <c r="AA1092" i="60" s="1"/>
  <c r="AD1082" i="60" s="1"/>
  <c r="AG1072" i="60" s="1"/>
  <c r="O1133" i="60"/>
  <c r="R1123" i="60" s="1"/>
  <c r="U1113" i="60" s="1"/>
  <c r="X1103" i="60" s="1"/>
  <c r="AA1093" i="60" s="1"/>
  <c r="AD1083" i="60" s="1"/>
  <c r="AG1073" i="60" s="1"/>
  <c r="O1134" i="60"/>
  <c r="R1124" i="60" s="1"/>
  <c r="U1114" i="60" s="1"/>
  <c r="X1104" i="60" s="1"/>
  <c r="AA1094" i="60" s="1"/>
  <c r="AD1084" i="60" s="1"/>
  <c r="AG1074" i="60" s="1"/>
  <c r="O1135" i="60"/>
  <c r="R1125" i="60" s="1"/>
  <c r="U1115" i="60" s="1"/>
  <c r="X1105" i="60" s="1"/>
  <c r="AA1095" i="60" s="1"/>
  <c r="AD1085" i="60" s="1"/>
  <c r="AG1075" i="60" s="1"/>
  <c r="AJ1065" i="60" s="1"/>
  <c r="O1136" i="60"/>
  <c r="R1126" i="60" s="1"/>
  <c r="U1116" i="60" s="1"/>
  <c r="X1106" i="60" s="1"/>
  <c r="AA1096" i="60" s="1"/>
  <c r="AD1086" i="60" s="1"/>
  <c r="AG1076" i="60" s="1"/>
  <c r="AJ1066" i="60" s="1"/>
  <c r="O1137" i="60"/>
  <c r="R1127" i="60" s="1"/>
  <c r="U1117" i="60" s="1"/>
  <c r="X1107" i="60" s="1"/>
  <c r="AA1097" i="60" s="1"/>
  <c r="AD1087" i="60" s="1"/>
  <c r="AG1077" i="60" s="1"/>
  <c r="AJ1067" i="60" s="1"/>
  <c r="O1138" i="60"/>
  <c r="R1128" i="60" s="1"/>
  <c r="U1118" i="60" s="1"/>
  <c r="X1108" i="60" s="1"/>
  <c r="AA1098" i="60" s="1"/>
  <c r="AD1088" i="60" s="1"/>
  <c r="AG1078" i="60" s="1"/>
  <c r="AJ1068" i="60" s="1"/>
  <c r="O1139" i="60"/>
  <c r="R1129" i="60" s="1"/>
  <c r="U1119" i="60" s="1"/>
  <c r="X1109" i="60" s="1"/>
  <c r="AA1099" i="60" s="1"/>
  <c r="AD1089" i="60" s="1"/>
  <c r="AG1079" i="60" s="1"/>
  <c r="AJ1069" i="60" s="1"/>
  <c r="O1140" i="60"/>
  <c r="R1130" i="60" s="1"/>
  <c r="U1120" i="60" s="1"/>
  <c r="X1110" i="60" s="1"/>
  <c r="AA1100" i="60" s="1"/>
  <c r="AD1090" i="60" s="1"/>
  <c r="AG1080" i="60" s="1"/>
  <c r="AJ1070" i="60" s="1"/>
  <c r="O1141" i="60"/>
  <c r="R1131" i="60" s="1"/>
  <c r="U1121" i="60" s="1"/>
  <c r="X1111" i="60" s="1"/>
  <c r="AA1101" i="60" s="1"/>
  <c r="AD1091" i="60" s="1"/>
  <c r="AG1081" i="60" s="1"/>
  <c r="AJ1071" i="60" s="1"/>
  <c r="O1142" i="60"/>
  <c r="R1132" i="60" s="1"/>
  <c r="O1143" i="60"/>
  <c r="R1133" i="60" s="1"/>
  <c r="O1144" i="60"/>
  <c r="R1134" i="60" s="1"/>
  <c r="U1124" i="60" s="1"/>
  <c r="X1114" i="60" s="1"/>
  <c r="AA1104" i="60" s="1"/>
  <c r="AD1094" i="60" s="1"/>
  <c r="AG1084" i="60" s="1"/>
  <c r="AJ1074" i="60" s="1"/>
  <c r="O1145" i="60"/>
  <c r="R1135" i="60" s="1"/>
  <c r="U1125" i="60" s="1"/>
  <c r="X1115" i="60" s="1"/>
  <c r="AA1105" i="60" s="1"/>
  <c r="AD1095" i="60" s="1"/>
  <c r="AG1085" i="60" s="1"/>
  <c r="AJ1075" i="60" s="1"/>
  <c r="AM1065" i="60" s="1"/>
  <c r="O1146" i="60"/>
  <c r="R1136" i="60" s="1"/>
  <c r="U1126" i="60" s="1"/>
  <c r="X1116" i="60" s="1"/>
  <c r="AA1106" i="60" s="1"/>
  <c r="AD1096" i="60" s="1"/>
  <c r="AG1086" i="60" s="1"/>
  <c r="AJ1076" i="60" s="1"/>
  <c r="AM1066" i="60" s="1"/>
  <c r="O1147" i="60"/>
  <c r="R1137" i="60" s="1"/>
  <c r="U1127" i="60" s="1"/>
  <c r="X1117" i="60" s="1"/>
  <c r="AA1107" i="60" s="1"/>
  <c r="AD1097" i="60" s="1"/>
  <c r="AG1087" i="60" s="1"/>
  <c r="AJ1077" i="60" s="1"/>
  <c r="AM1067" i="60" s="1"/>
  <c r="O1148" i="60"/>
  <c r="R1138" i="60" s="1"/>
  <c r="U1128" i="60" s="1"/>
  <c r="X1118" i="60" s="1"/>
  <c r="AA1108" i="60" s="1"/>
  <c r="AD1098" i="60" s="1"/>
  <c r="AG1088" i="60" s="1"/>
  <c r="AJ1078" i="60" s="1"/>
  <c r="AM1068" i="60" s="1"/>
  <c r="O1149" i="60"/>
  <c r="R1139" i="60" s="1"/>
  <c r="U1129" i="60" s="1"/>
  <c r="X1119" i="60" s="1"/>
  <c r="AA1109" i="60" s="1"/>
  <c r="AD1099" i="60" s="1"/>
  <c r="AG1089" i="60" s="1"/>
  <c r="AJ1079" i="60" s="1"/>
  <c r="AM1069" i="60" s="1"/>
  <c r="O1150" i="60"/>
  <c r="R1140" i="60" s="1"/>
  <c r="U1130" i="60" s="1"/>
  <c r="X1120" i="60" s="1"/>
  <c r="AA1110" i="60" s="1"/>
  <c r="AD1100" i="60" s="1"/>
  <c r="AG1090" i="60" s="1"/>
  <c r="AJ1080" i="60" s="1"/>
  <c r="AM1070" i="60" s="1"/>
  <c r="O1151" i="60"/>
  <c r="R1141" i="60" s="1"/>
  <c r="U1131" i="60" s="1"/>
  <c r="X1121" i="60" s="1"/>
  <c r="AA1111" i="60" s="1"/>
  <c r="AD1101" i="60" s="1"/>
  <c r="AG1091" i="60" s="1"/>
  <c r="AJ1081" i="60" s="1"/>
  <c r="AM1071" i="60" s="1"/>
  <c r="O1152" i="60"/>
  <c r="R1142" i="60" s="1"/>
  <c r="U1132" i="60" s="1"/>
  <c r="X1122" i="60" s="1"/>
  <c r="AA1112" i="60" s="1"/>
  <c r="AD1102" i="60" s="1"/>
  <c r="AG1092" i="60" s="1"/>
  <c r="AJ1082" i="60" s="1"/>
  <c r="AM1072" i="60" s="1"/>
  <c r="O1153" i="60"/>
  <c r="R1143" i="60" s="1"/>
  <c r="U1133" i="60" s="1"/>
  <c r="X1123" i="60" s="1"/>
  <c r="AA1113" i="60" s="1"/>
  <c r="AD1103" i="60" s="1"/>
  <c r="AG1093" i="60" s="1"/>
  <c r="AJ1083" i="60" s="1"/>
  <c r="AM1073" i="60" s="1"/>
  <c r="O1154" i="60"/>
  <c r="R1144" i="60" s="1"/>
  <c r="U1134" i="60" s="1"/>
  <c r="X1124" i="60" s="1"/>
  <c r="AA1114" i="60" s="1"/>
  <c r="AD1104" i="60" s="1"/>
  <c r="AG1094" i="60" s="1"/>
  <c r="AJ1084" i="60" s="1"/>
  <c r="AM1074" i="60" s="1"/>
  <c r="O1155" i="60"/>
  <c r="R1145" i="60" s="1"/>
  <c r="U1135" i="60" s="1"/>
  <c r="X1125" i="60" s="1"/>
  <c r="AA1115" i="60" s="1"/>
  <c r="AD1105" i="60" s="1"/>
  <c r="AG1095" i="60" s="1"/>
  <c r="AJ1085" i="60" s="1"/>
  <c r="AM1075" i="60" s="1"/>
  <c r="AP1065" i="60" s="1"/>
  <c r="O1156" i="60"/>
  <c r="R1146" i="60" s="1"/>
  <c r="U1136" i="60" s="1"/>
  <c r="X1126" i="60" s="1"/>
  <c r="AA1116" i="60" s="1"/>
  <c r="AD1106" i="60" s="1"/>
  <c r="AG1096" i="60" s="1"/>
  <c r="AJ1086" i="60" s="1"/>
  <c r="AM1076" i="60" s="1"/>
  <c r="AP1066" i="60" s="1"/>
  <c r="O1157" i="60"/>
  <c r="R1147" i="60" s="1"/>
  <c r="U1137" i="60" s="1"/>
  <c r="X1127" i="60" s="1"/>
  <c r="AA1117" i="60" s="1"/>
  <c r="AD1107" i="60" s="1"/>
  <c r="AG1097" i="60" s="1"/>
  <c r="AJ1087" i="60" s="1"/>
  <c r="AM1077" i="60" s="1"/>
  <c r="AP1067" i="60" s="1"/>
  <c r="O1158" i="60"/>
  <c r="R1148" i="60" s="1"/>
  <c r="U1138" i="60" s="1"/>
  <c r="X1128" i="60" s="1"/>
  <c r="AA1118" i="60" s="1"/>
  <c r="AD1108" i="60" s="1"/>
  <c r="AG1098" i="60" s="1"/>
  <c r="AJ1088" i="60" s="1"/>
  <c r="AM1078" i="60" s="1"/>
  <c r="AP1068" i="60" s="1"/>
  <c r="O1159" i="60"/>
  <c r="R1149" i="60" s="1"/>
  <c r="U1139" i="60" s="1"/>
  <c r="X1129" i="60" s="1"/>
  <c r="AA1119" i="60" s="1"/>
  <c r="AD1109" i="60" s="1"/>
  <c r="AG1099" i="60" s="1"/>
  <c r="AJ1089" i="60" s="1"/>
  <c r="AM1079" i="60" s="1"/>
  <c r="AP1069" i="60" s="1"/>
  <c r="O1160" i="60"/>
  <c r="R1150" i="60" s="1"/>
  <c r="U1140" i="60" s="1"/>
  <c r="X1130" i="60" s="1"/>
  <c r="AA1120" i="60" s="1"/>
  <c r="AD1110" i="60" s="1"/>
  <c r="AG1100" i="60" s="1"/>
  <c r="AJ1090" i="60" s="1"/>
  <c r="AM1080" i="60" s="1"/>
  <c r="AP1070" i="60" s="1"/>
  <c r="O1161" i="60"/>
  <c r="R1151" i="60" s="1"/>
  <c r="U1141" i="60" s="1"/>
  <c r="X1131" i="60" s="1"/>
  <c r="AA1121" i="60" s="1"/>
  <c r="AD1111" i="60" s="1"/>
  <c r="AG1101" i="60" s="1"/>
  <c r="AJ1091" i="60" s="1"/>
  <c r="AM1081" i="60" s="1"/>
  <c r="AP1071" i="60" s="1"/>
  <c r="O1162" i="60"/>
  <c r="R1152" i="60" s="1"/>
  <c r="U1142" i="60" s="1"/>
  <c r="X1132" i="60" s="1"/>
  <c r="AA1122" i="60" s="1"/>
  <c r="AD1112" i="60" s="1"/>
  <c r="AG1102" i="60" s="1"/>
  <c r="AJ1092" i="60" s="1"/>
  <c r="AM1082" i="60" s="1"/>
  <c r="AP1072" i="60" s="1"/>
  <c r="R1066" i="60"/>
  <c r="R1081" i="60"/>
  <c r="U1071" i="60" s="1"/>
  <c r="R1082" i="60"/>
  <c r="U1072" i="60" s="1"/>
  <c r="R1104" i="60"/>
  <c r="U1094" i="60" s="1"/>
  <c r="X1084" i="60" s="1"/>
  <c r="AA1074" i="60" s="1"/>
  <c r="R1118" i="60"/>
  <c r="U1108" i="60" s="1"/>
  <c r="X1098" i="60" s="1"/>
  <c r="AA1088" i="60" s="1"/>
  <c r="AD1078" i="60" s="1"/>
  <c r="AG1068" i="60" s="1"/>
  <c r="R1155" i="60"/>
  <c r="U1145" i="60" s="1"/>
  <c r="X1135" i="60" s="1"/>
  <c r="AA1125" i="60" s="1"/>
  <c r="AD1115" i="60" s="1"/>
  <c r="AG1105" i="60" s="1"/>
  <c r="AJ1095" i="60" s="1"/>
  <c r="AM1085" i="60" s="1"/>
  <c r="AP1075" i="60" s="1"/>
  <c r="AS1065" i="60" s="1"/>
  <c r="R1157" i="60"/>
  <c r="U1147" i="60" s="1"/>
  <c r="X1137" i="60" s="1"/>
  <c r="AA1127" i="60" s="1"/>
  <c r="AD1117" i="60" s="1"/>
  <c r="AG1107" i="60" s="1"/>
  <c r="AJ1097" i="60" s="1"/>
  <c r="AM1087" i="60" s="1"/>
  <c r="AP1077" i="60" s="1"/>
  <c r="AS1067" i="60" s="1"/>
  <c r="R1158" i="60"/>
  <c r="U1148" i="60" s="1"/>
  <c r="X1138" i="60" s="1"/>
  <c r="AA1128" i="60" s="1"/>
  <c r="AD1118" i="60" s="1"/>
  <c r="AG1108" i="60" s="1"/>
  <c r="AJ1098" i="60" s="1"/>
  <c r="AM1088" i="60" s="1"/>
  <c r="AP1078" i="60" s="1"/>
  <c r="AS1068" i="60" s="1"/>
  <c r="R1159" i="60"/>
  <c r="U1149" i="60" s="1"/>
  <c r="X1139" i="60" s="1"/>
  <c r="AA1129" i="60" s="1"/>
  <c r="AD1119" i="60" s="1"/>
  <c r="AG1109" i="60" s="1"/>
  <c r="AJ1099" i="60" s="1"/>
  <c r="AM1089" i="60" s="1"/>
  <c r="AP1079" i="60" s="1"/>
  <c r="AS1069" i="60" s="1"/>
  <c r="U1080" i="60"/>
  <c r="X1070" i="60" s="1"/>
  <c r="U1081" i="60"/>
  <c r="X1071" i="60" s="1"/>
  <c r="U1095" i="60"/>
  <c r="X1085" i="60" s="1"/>
  <c r="AA1075" i="60" s="1"/>
  <c r="AD1065" i="60" s="1"/>
  <c r="U1122" i="60"/>
  <c r="X1112" i="60" s="1"/>
  <c r="AA1102" i="60" s="1"/>
  <c r="AD1092" i="60" s="1"/>
  <c r="AG1082" i="60" s="1"/>
  <c r="AJ1072" i="60" s="1"/>
  <c r="U1123" i="60"/>
  <c r="X1113" i="60" s="1"/>
  <c r="X1078" i="60"/>
  <c r="AA1068" i="60" s="1"/>
  <c r="X1101" i="60"/>
  <c r="AA1091" i="60" s="1"/>
  <c r="AD1081" i="60" s="1"/>
  <c r="AG1071" i="60" s="1"/>
  <c r="X1142" i="60"/>
  <c r="AA1132" i="60" s="1"/>
  <c r="AD1122" i="60" s="1"/>
  <c r="AG1112" i="60" s="1"/>
  <c r="AJ1102" i="60" s="1"/>
  <c r="AM1092" i="60" s="1"/>
  <c r="AP1082" i="60" s="1"/>
  <c r="AS1072" i="60" s="1"/>
  <c r="X1143" i="60"/>
  <c r="AA1133" i="60" s="1"/>
  <c r="AD1123" i="60" s="1"/>
  <c r="AG1113" i="60" s="1"/>
  <c r="AJ1103" i="60" s="1"/>
  <c r="AM1093" i="60" s="1"/>
  <c r="AP1083" i="60" s="1"/>
  <c r="AS1073" i="60" s="1"/>
  <c r="X1154" i="60"/>
  <c r="AA1144" i="60" s="1"/>
  <c r="AD1134" i="60" s="1"/>
  <c r="AG1124" i="60" s="1"/>
  <c r="AJ1114" i="60" s="1"/>
  <c r="AM1104" i="60" s="1"/>
  <c r="AP1094" i="60" s="1"/>
  <c r="AS1084" i="60" s="1"/>
  <c r="AV1074" i="60" s="1"/>
  <c r="AA1103" i="60"/>
  <c r="AD1093" i="60" s="1"/>
  <c r="AG1083" i="60" s="1"/>
  <c r="AJ1073" i="60" s="1"/>
  <c r="AI947" i="59"/>
  <c r="AA367" i="46" l="1"/>
  <c r="AD367" i="46"/>
  <c r="AI258" i="59" l="1"/>
  <c r="AI254" i="59"/>
  <c r="AX81" i="59"/>
  <c r="AD591" i="46"/>
  <c r="BH5" i="59" l="1"/>
  <c r="BH6" i="59" s="1"/>
  <c r="BH7" i="59" s="1"/>
  <c r="BH8" i="59" s="1"/>
  <c r="BH9" i="59" s="1"/>
  <c r="BH10" i="59" s="1"/>
  <c r="BH11" i="59" s="1"/>
  <c r="BH12" i="59" s="1"/>
  <c r="BH13" i="59" s="1"/>
  <c r="BH14" i="59" s="1"/>
  <c r="BH15" i="59" s="1"/>
  <c r="BH16" i="59" s="1"/>
  <c r="BH17" i="59" s="1"/>
  <c r="BH18" i="59" s="1"/>
  <c r="BH19" i="59" s="1"/>
  <c r="BH20" i="59" s="1"/>
  <c r="BH21" i="59" s="1"/>
  <c r="BH22" i="59" s="1"/>
  <c r="BH23" i="59" s="1"/>
  <c r="BH24" i="59" s="1"/>
  <c r="BH25" i="59" s="1"/>
  <c r="BH26" i="59" s="1"/>
  <c r="BH27" i="59" s="1"/>
  <c r="BH28" i="59" s="1"/>
  <c r="BH29" i="59" s="1"/>
  <c r="BH30" i="59" s="1"/>
  <c r="BH31" i="59" s="1"/>
  <c r="BH32" i="59" s="1"/>
  <c r="BH33" i="59" s="1"/>
  <c r="BH34" i="59" s="1"/>
  <c r="BH35" i="59" s="1"/>
  <c r="BH36" i="59" s="1"/>
  <c r="BH41" i="59" s="1"/>
  <c r="BH42" i="59" s="1"/>
  <c r="BH43" i="59" s="1"/>
  <c r="BH44" i="59" s="1"/>
  <c r="BH45" i="59" s="1"/>
  <c r="BH46" i="59" s="1"/>
  <c r="BH47" i="59" s="1"/>
  <c r="BH48" i="59" s="1"/>
  <c r="BH49" i="59" s="1"/>
  <c r="BH50" i="59" s="1"/>
  <c r="BH51" i="59" s="1"/>
  <c r="BH52" i="59" s="1"/>
  <c r="BH53" i="59" s="1"/>
  <c r="BH54" i="59" s="1"/>
  <c r="BH55" i="59" s="1"/>
  <c r="BH56" i="59" s="1"/>
  <c r="BH57" i="59" s="1"/>
  <c r="BH58" i="59" s="1"/>
  <c r="BH59" i="59" s="1"/>
  <c r="BH60" i="59" s="1"/>
  <c r="BH61" i="59" s="1"/>
  <c r="BH62" i="59" s="1"/>
  <c r="BH63" i="59" s="1"/>
  <c r="BH64" i="59" s="1"/>
  <c r="BH65" i="59" s="1"/>
  <c r="BH66" i="59" s="1"/>
  <c r="BH67" i="59" s="1"/>
  <c r="BH68" i="59" s="1"/>
  <c r="BH69" i="59" s="1"/>
  <c r="BH70" i="59" s="1"/>
  <c r="BH71" i="59" s="1"/>
  <c r="BH72" i="59" s="1"/>
  <c r="BH73" i="59" s="1"/>
  <c r="BH74" i="59" s="1"/>
  <c r="BH75" i="59" s="1"/>
  <c r="BH76" i="59" s="1"/>
  <c r="BH77" i="59" s="1"/>
  <c r="BH78" i="59" s="1"/>
  <c r="AF945" i="59"/>
  <c r="AD61" i="46"/>
  <c r="AD77" i="46"/>
  <c r="AD79" i="46"/>
  <c r="AD72" i="46"/>
  <c r="AE232" i="46"/>
  <c r="AF463" i="59"/>
  <c r="AF457" i="59"/>
  <c r="AE258" i="59"/>
  <c r="BH79" i="59" l="1"/>
  <c r="BH80" i="59" s="1"/>
  <c r="BH81" i="59" s="1"/>
  <c r="BH82" i="59" s="1"/>
  <c r="BH83" i="59" s="1"/>
  <c r="BH84" i="59" s="1"/>
  <c r="BH85" i="59" s="1"/>
  <c r="BH86" i="59" s="1"/>
  <c r="BH87" i="59" s="1"/>
  <c r="BH88" i="59" s="1"/>
  <c r="BH89" i="59" s="1"/>
  <c r="BH90" i="59" s="1"/>
  <c r="BH92" i="59" s="1"/>
  <c r="BH93" i="59" s="1"/>
  <c r="BH94" i="59" s="1"/>
  <c r="BH95" i="59" s="1"/>
  <c r="BH96" i="59" s="1"/>
  <c r="BH97" i="59" s="1"/>
  <c r="BH98" i="59" s="1"/>
  <c r="BH99" i="59" s="1"/>
  <c r="BH100" i="59" s="1"/>
  <c r="BH101" i="59" s="1"/>
  <c r="BH102" i="59" s="1"/>
  <c r="BH103" i="59" s="1"/>
  <c r="BH104" i="59" s="1"/>
  <c r="BH105" i="59" s="1"/>
  <c r="BH106" i="59" s="1"/>
  <c r="BH107" i="59" s="1"/>
  <c r="BH108" i="59" s="1"/>
  <c r="BH109" i="59" s="1"/>
  <c r="BH110" i="59" s="1"/>
  <c r="BH111" i="59" s="1"/>
  <c r="BH112" i="59" s="1"/>
  <c r="BH113" i="59" s="1"/>
  <c r="BH114" i="59" s="1"/>
  <c r="BH115" i="59" s="1"/>
  <c r="BH116" i="59" s="1"/>
  <c r="BH117" i="59" s="1"/>
  <c r="BH118" i="59" s="1"/>
  <c r="BH119" i="59" s="1"/>
  <c r="BH120" i="59" s="1"/>
  <c r="BH121" i="59" s="1"/>
  <c r="BH122" i="59" s="1"/>
  <c r="BH123" i="59" s="1"/>
  <c r="BH124" i="59" s="1"/>
  <c r="BH125" i="59" s="1"/>
  <c r="BH126" i="59" s="1"/>
  <c r="BH127" i="59" s="1"/>
  <c r="BH128" i="59" s="1"/>
  <c r="BH129" i="59" s="1"/>
  <c r="BH130" i="59" s="1"/>
  <c r="BH131" i="59" s="1"/>
  <c r="BH132" i="59" s="1"/>
  <c r="BH133" i="59" s="1"/>
  <c r="BH134" i="59" s="1"/>
  <c r="BH135" i="59" s="1"/>
  <c r="BH136" i="59" s="1"/>
  <c r="BH137" i="59" s="1"/>
  <c r="BH138" i="59" s="1"/>
  <c r="BH139" i="59" s="1"/>
  <c r="BH140" i="59" s="1"/>
  <c r="BH141" i="59" s="1"/>
  <c r="BH142" i="59" s="1"/>
  <c r="BH143" i="59" s="1"/>
  <c r="BH144" i="59" s="1"/>
  <c r="BH145" i="59" s="1"/>
  <c r="BH146" i="59" s="1"/>
  <c r="BH147" i="59" s="1"/>
  <c r="BH148" i="59" s="1"/>
  <c r="BH149" i="59" s="1"/>
  <c r="BH150" i="59" s="1"/>
  <c r="BH151" i="59" s="1"/>
  <c r="BH152" i="59" s="1"/>
  <c r="BH153" i="59" s="1"/>
  <c r="BH154" i="59" s="1"/>
  <c r="BH155" i="59" s="1"/>
  <c r="BH156" i="59" s="1"/>
  <c r="BH157" i="59" s="1"/>
  <c r="BH158" i="59" s="1"/>
  <c r="BH159" i="59" s="1"/>
  <c r="BH160" i="59" s="1"/>
  <c r="BH161" i="59" s="1"/>
  <c r="BH162" i="59" s="1"/>
  <c r="BH163" i="59" s="1"/>
  <c r="BH164" i="59" s="1"/>
  <c r="BH165" i="59" s="1"/>
  <c r="BH166" i="59" s="1"/>
  <c r="BH167" i="59" s="1"/>
  <c r="BH168" i="59" s="1"/>
  <c r="BH169" i="59" s="1"/>
  <c r="BH170" i="59" s="1"/>
  <c r="BH171" i="59" s="1"/>
  <c r="BH172" i="59" s="1"/>
  <c r="BH173" i="59" s="1"/>
  <c r="BH174" i="59" s="1"/>
  <c r="BH175" i="59" s="1"/>
  <c r="BH176" i="59" s="1"/>
  <c r="BH177" i="59" s="1"/>
  <c r="BH178" i="59" s="1"/>
  <c r="BH179" i="59" s="1"/>
  <c r="BH180" i="59" s="1"/>
  <c r="BH181" i="59" s="1"/>
  <c r="BH182" i="59" s="1"/>
  <c r="BH183" i="59" s="1"/>
  <c r="BH184" i="59" s="1"/>
  <c r="BH185" i="59" s="1"/>
  <c r="BH186" i="59" s="1"/>
  <c r="BH187" i="59" s="1"/>
  <c r="BH188" i="59" s="1"/>
  <c r="BH189" i="59" s="1"/>
  <c r="BH190" i="59" s="1"/>
  <c r="BH191" i="59" s="1"/>
  <c r="BH192" i="59" s="1"/>
  <c r="BH193" i="59" s="1"/>
  <c r="BH194" i="59" s="1"/>
  <c r="BH195" i="59" s="1"/>
  <c r="BH196" i="59" s="1"/>
  <c r="BH197" i="59" s="1"/>
  <c r="BH198" i="59" s="1"/>
  <c r="BH199" i="59" s="1"/>
  <c r="BH200" i="59" s="1"/>
  <c r="BH201" i="59" s="1"/>
  <c r="BH202" i="59" s="1"/>
  <c r="BH203" i="59" s="1"/>
  <c r="BH204" i="59" s="1"/>
  <c r="BH205" i="59" s="1"/>
  <c r="BH206" i="59" s="1"/>
  <c r="BH207" i="59" s="1"/>
  <c r="BH208" i="59" s="1"/>
  <c r="BH209" i="59" s="1"/>
  <c r="BH210" i="59" s="1"/>
  <c r="BH211" i="59" s="1"/>
  <c r="BH212" i="59" s="1"/>
  <c r="BH213" i="59" s="1"/>
  <c r="BH214" i="59" s="1"/>
  <c r="BH215" i="59" s="1"/>
  <c r="BH216" i="59" s="1"/>
  <c r="BH217" i="59" s="1"/>
  <c r="BH218" i="59" s="1"/>
  <c r="BH219" i="59" s="1"/>
  <c r="BH220" i="59" s="1"/>
  <c r="BH221" i="59" s="1"/>
  <c r="BH222" i="59" s="1"/>
  <c r="BH223" i="59" s="1"/>
  <c r="BH224" i="59" s="1"/>
  <c r="BH225" i="59" s="1"/>
  <c r="BH226" i="59" s="1"/>
  <c r="BH228" i="59" s="1"/>
  <c r="BH229" i="59" s="1"/>
  <c r="BH230" i="59" s="1"/>
  <c r="BH231" i="59" s="1"/>
  <c r="BH232" i="59" s="1"/>
  <c r="BH233" i="59" s="1"/>
  <c r="BH234" i="59" s="1"/>
  <c r="BH235" i="59" s="1"/>
  <c r="BH236" i="59" s="1"/>
  <c r="BH237" i="59" s="1"/>
  <c r="BH238" i="59" s="1"/>
  <c r="BH239" i="59" s="1"/>
  <c r="BH240" i="59" s="1"/>
  <c r="BH241" i="59" s="1"/>
  <c r="BH242" i="59" s="1"/>
  <c r="BH243" i="59" s="1"/>
  <c r="BH244" i="59" s="1"/>
  <c r="BH245" i="59" s="1"/>
  <c r="BH246" i="59" s="1"/>
  <c r="BH247" i="59" s="1"/>
  <c r="BH248" i="59" s="1"/>
  <c r="BH249" i="59" s="1"/>
  <c r="BH250" i="59" s="1"/>
  <c r="BH251" i="59" s="1"/>
  <c r="BH252" i="59" s="1"/>
  <c r="BH253" i="59" s="1"/>
  <c r="BH254" i="59" s="1"/>
  <c r="BH255" i="59" s="1"/>
  <c r="BH256" i="59" s="1"/>
  <c r="BH257" i="59" s="1"/>
  <c r="BH258" i="59" s="1"/>
  <c r="BH259" i="59" s="1"/>
  <c r="BH260" i="59" s="1"/>
  <c r="BH261" i="59" s="1"/>
  <c r="BH262" i="59" s="1"/>
  <c r="BH263" i="59" s="1"/>
  <c r="BH264" i="59" s="1"/>
  <c r="BH265" i="59" s="1"/>
  <c r="BH266" i="59" s="1"/>
  <c r="BH267" i="59" s="1"/>
  <c r="BH268" i="59" s="1"/>
  <c r="BH269" i="59" s="1"/>
  <c r="BH270" i="59" s="1"/>
  <c r="BH271" i="59" s="1"/>
  <c r="BH272" i="59" s="1"/>
  <c r="BH273" i="59" s="1"/>
  <c r="BH274" i="59" s="1"/>
  <c r="BH275" i="59" s="1"/>
  <c r="BH276" i="59" s="1"/>
  <c r="BH277" i="59" s="1"/>
  <c r="BH278" i="59" s="1"/>
  <c r="BH279" i="59" s="1"/>
  <c r="BH280" i="59" s="1"/>
  <c r="BH281" i="59" s="1"/>
  <c r="BH282" i="59" s="1"/>
  <c r="BH283" i="59" s="1"/>
  <c r="BH284" i="59" s="1"/>
  <c r="BH285" i="59" s="1"/>
  <c r="BH286" i="59" s="1"/>
  <c r="BH287" i="59" s="1"/>
  <c r="BH288" i="59" s="1"/>
  <c r="BH289" i="59" s="1"/>
  <c r="BH290" i="59" s="1"/>
  <c r="BH291" i="59" s="1"/>
  <c r="BH292" i="59" s="1"/>
  <c r="BH293" i="59" s="1"/>
  <c r="BH294" i="59" s="1"/>
  <c r="BH295" i="59" s="1"/>
  <c r="BH296" i="59" s="1"/>
  <c r="BH297" i="59" s="1"/>
  <c r="BH298" i="59" s="1"/>
  <c r="BH299" i="59" s="1"/>
  <c r="BH300" i="59" s="1"/>
  <c r="BH301" i="59" s="1"/>
  <c r="BH302" i="59" s="1"/>
  <c r="BH303" i="59" s="1"/>
  <c r="BH304" i="59" s="1"/>
  <c r="BH305" i="59" s="1"/>
  <c r="BH306" i="59" s="1"/>
  <c r="BH307" i="59" s="1"/>
  <c r="BH308" i="59" s="1"/>
  <c r="BH309" i="59" s="1"/>
  <c r="BH310" i="59" s="1"/>
  <c r="BH311" i="59" s="1"/>
  <c r="BH312" i="59" s="1"/>
  <c r="BH313" i="59" s="1"/>
  <c r="BH314" i="59" s="1"/>
  <c r="BH315" i="59" s="1"/>
  <c r="BH316" i="59" s="1"/>
  <c r="BH317" i="59" s="1"/>
  <c r="BH318" i="59" s="1"/>
  <c r="BH319" i="59" s="1"/>
  <c r="BH320" i="59" s="1"/>
  <c r="BH321" i="59" s="1"/>
  <c r="BH322" i="59" s="1"/>
  <c r="BH323" i="59" s="1"/>
  <c r="BH324" i="59" s="1"/>
  <c r="BH325" i="59" s="1"/>
  <c r="BH326" i="59" s="1"/>
  <c r="BH327" i="59" s="1"/>
  <c r="BH328" i="59" s="1"/>
  <c r="BH329" i="59" s="1"/>
  <c r="BH330" i="59" s="1"/>
  <c r="BH331" i="59" s="1"/>
  <c r="BH332" i="59" s="1"/>
  <c r="BH333" i="59" s="1"/>
  <c r="BH334" i="59" s="1"/>
  <c r="BH335" i="59" s="1"/>
  <c r="BH336" i="59" s="1"/>
  <c r="BH337" i="59" s="1"/>
  <c r="BH338" i="59" s="1"/>
  <c r="BH339" i="59" s="1"/>
  <c r="BH340" i="59" s="1"/>
  <c r="BH341" i="59" s="1"/>
  <c r="BH342" i="59" s="1"/>
  <c r="BH343" i="59" s="1"/>
  <c r="BH344" i="59" s="1"/>
  <c r="BH345" i="59" s="1"/>
  <c r="BH346" i="59" s="1"/>
  <c r="BH347" i="59" s="1"/>
  <c r="BH348" i="59" s="1"/>
  <c r="BH349" i="59" s="1"/>
  <c r="BH350" i="59" s="1"/>
  <c r="BH351" i="59" s="1"/>
  <c r="BH352" i="59" s="1"/>
  <c r="BH353" i="59" s="1"/>
  <c r="BH354" i="59" s="1"/>
  <c r="BH355" i="59" s="1"/>
  <c r="BH356" i="59" s="1"/>
  <c r="BH357" i="59" s="1"/>
  <c r="BH358" i="59" s="1"/>
  <c r="BH359" i="59" s="1"/>
  <c r="BH360" i="59" s="1"/>
  <c r="BH361" i="59" s="1"/>
  <c r="BH362" i="59" s="1"/>
  <c r="BH363" i="59" s="1"/>
  <c r="BH364" i="59" s="1"/>
  <c r="BH365" i="59" s="1"/>
  <c r="BH366" i="59" s="1"/>
  <c r="BH367" i="59" s="1"/>
  <c r="BH368" i="59" s="1"/>
  <c r="BH369" i="59" s="1"/>
  <c r="BH370" i="59" s="1"/>
  <c r="BH371" i="59" s="1"/>
  <c r="BH372" i="59" s="1"/>
  <c r="BH373" i="59" s="1"/>
  <c r="BH374" i="59" s="1"/>
  <c r="BH375" i="59" s="1"/>
  <c r="BH376" i="59" s="1"/>
  <c r="BH377" i="59" s="1"/>
  <c r="BH378" i="59" s="1"/>
  <c r="BH379" i="59" s="1"/>
  <c r="BH380" i="59" s="1"/>
  <c r="BH381" i="59" s="1"/>
  <c r="BH383" i="59" s="1"/>
  <c r="BH384" i="59" s="1"/>
  <c r="BH385" i="59" s="1"/>
  <c r="BH386" i="59" s="1"/>
  <c r="BH387" i="59" s="1"/>
  <c r="BH388" i="59" s="1"/>
  <c r="BH389" i="59" s="1"/>
  <c r="BH390" i="59" s="1"/>
  <c r="BH391" i="59" s="1"/>
  <c r="BH392" i="59" s="1"/>
  <c r="BH393" i="59" s="1"/>
  <c r="BH394" i="59" s="1"/>
  <c r="BH395" i="59" s="1"/>
  <c r="BH396" i="59" s="1"/>
  <c r="BH397" i="59" s="1"/>
  <c r="BH398" i="59" s="1"/>
  <c r="BH399" i="59" s="1"/>
  <c r="BH400" i="59" s="1"/>
  <c r="BH401" i="59" s="1"/>
  <c r="BH402" i="59" s="1"/>
  <c r="BH403" i="59" s="1"/>
  <c r="BH404" i="59" s="1"/>
  <c r="BH405" i="59" s="1"/>
  <c r="BH406" i="59" s="1"/>
  <c r="BH407" i="59" s="1"/>
  <c r="BH408" i="59" s="1"/>
  <c r="BH409" i="59" s="1"/>
  <c r="BH410" i="59" s="1"/>
  <c r="BH411" i="59" s="1"/>
  <c r="BH412" i="59" s="1"/>
  <c r="BH413" i="59" s="1"/>
  <c r="BH414" i="59" s="1"/>
  <c r="BH415" i="59" s="1"/>
  <c r="BH416" i="59" s="1"/>
  <c r="BH417" i="59" s="1"/>
  <c r="BH418" i="59" s="1"/>
  <c r="BH419" i="59" s="1"/>
  <c r="BH420" i="59" s="1"/>
  <c r="BH421" i="59" s="1"/>
  <c r="BH422" i="59" s="1"/>
  <c r="BH423" i="59" s="1"/>
  <c r="BH425" i="59" s="1"/>
  <c r="BH426" i="59" s="1"/>
  <c r="BH427" i="59" s="1"/>
  <c r="BH428" i="59" s="1"/>
  <c r="BH429" i="59" s="1"/>
  <c r="BH430" i="59" s="1"/>
  <c r="BH431" i="59" s="1"/>
  <c r="BH432" i="59" s="1"/>
  <c r="BH433" i="59" s="1"/>
  <c r="BH434" i="59" s="1"/>
  <c r="BH435" i="59" s="1"/>
  <c r="BH436" i="59" s="1"/>
  <c r="BH437" i="59" s="1"/>
  <c r="BH438" i="59" s="1"/>
  <c r="BH942" i="59" s="1"/>
  <c r="BH440" i="59" s="1"/>
  <c r="BH441" i="59" s="1"/>
  <c r="BH442" i="59" s="1"/>
  <c r="BH443" i="59" s="1"/>
  <c r="BH444" i="59" s="1"/>
  <c r="BH445" i="59" s="1"/>
  <c r="BH446" i="59" s="1"/>
  <c r="BH447" i="59" s="1"/>
  <c r="BH448" i="59" s="1"/>
  <c r="BH449" i="59" s="1"/>
  <c r="BH450" i="59" s="1"/>
  <c r="BH451" i="59" s="1"/>
  <c r="BH452" i="59" s="1"/>
  <c r="BH453" i="59" s="1"/>
  <c r="BH454" i="59" s="1"/>
  <c r="BH455" i="59" s="1"/>
  <c r="BH456" i="59" s="1"/>
  <c r="BH457" i="59" s="1"/>
  <c r="BH458" i="59" s="1"/>
  <c r="BH459" i="59" s="1"/>
  <c r="BH460" i="59" s="1"/>
  <c r="BH461" i="59" s="1"/>
  <c r="BH462" i="59" s="1"/>
  <c r="BH463" i="59" s="1"/>
  <c r="BH466" i="59" s="1"/>
  <c r="BH467" i="59" s="1"/>
  <c r="BH468" i="59" s="1"/>
  <c r="BH469" i="59" s="1"/>
  <c r="BH470" i="59" s="1"/>
  <c r="BH474" i="59" s="1"/>
  <c r="BH475" i="59" s="1"/>
  <c r="BH471" i="59" s="1"/>
  <c r="BH472" i="59" s="1"/>
  <c r="BH473" i="59" s="1"/>
  <c r="BH476" i="59" s="1"/>
  <c r="BH478" i="59" s="1"/>
  <c r="BH477" i="59" s="1"/>
  <c r="BH877" i="59" s="1"/>
  <c r="BH479" i="59" s="1"/>
  <c r="BH481" i="59" s="1"/>
  <c r="BH482" i="59" s="1"/>
  <c r="BH483" i="59" s="1"/>
  <c r="BH484" i="59" s="1"/>
  <c r="BH485" i="59" s="1"/>
  <c r="BH487" i="59" s="1"/>
  <c r="BH488" i="59" s="1"/>
  <c r="BH489" i="59" s="1"/>
  <c r="BH486" i="59" s="1"/>
  <c r="BH490" i="59" s="1"/>
  <c r="BH491" i="59" s="1"/>
  <c r="BH492" i="59" s="1"/>
  <c r="BH493" i="59" s="1"/>
  <c r="BH494" i="59" s="1"/>
  <c r="BH495" i="59" s="1"/>
  <c r="BH497" i="59" s="1"/>
  <c r="BH498" i="59" s="1"/>
  <c r="BH981" i="59" s="1"/>
  <c r="BH499" i="59" s="1"/>
  <c r="BH500" i="59" s="1"/>
  <c r="BH982" i="59" s="1"/>
  <c r="BH501" i="59" s="1"/>
  <c r="BH502" i="59" s="1"/>
  <c r="BH503" i="59" s="1"/>
  <c r="BH504" i="59" s="1"/>
  <c r="BH505" i="59" s="1"/>
  <c r="BH506" i="59" s="1"/>
  <c r="BH507" i="59" s="1"/>
  <c r="BH508" i="59" s="1"/>
  <c r="BH509" i="59" s="1"/>
  <c r="BH511" i="59" s="1"/>
  <c r="BH525" i="59" s="1"/>
  <c r="BH512" i="59" s="1"/>
  <c r="BH516" i="59" s="1"/>
  <c r="BH517" i="59" s="1"/>
  <c r="BH518" i="59" s="1"/>
  <c r="BH519" i="59" s="1"/>
  <c r="BH520" i="59" s="1"/>
  <c r="BH521" i="59" s="1"/>
  <c r="BH522" i="59" s="1"/>
  <c r="BH523" i="59" s="1"/>
  <c r="BH524" i="59" s="1"/>
  <c r="BH514" i="59" s="1"/>
  <c r="BH526" i="59" s="1"/>
  <c r="BH527" i="59" s="1"/>
  <c r="BH528" i="59" s="1"/>
  <c r="BH531" i="59" s="1"/>
  <c r="BH533" i="59" s="1"/>
  <c r="BH529" i="59" s="1"/>
  <c r="BH530" i="59" s="1"/>
  <c r="BH739" i="59" s="1"/>
  <c r="BH542" i="59" s="1"/>
  <c r="BH543" i="59" s="1"/>
  <c r="BH544" i="59" s="1"/>
  <c r="BH545" i="59" s="1"/>
  <c r="BH546" i="59" s="1"/>
  <c r="BH547" i="59" s="1"/>
  <c r="BH548" i="59" s="1"/>
  <c r="BH549" i="59" s="1"/>
  <c r="BH550" i="59" s="1"/>
  <c r="BH551" i="59" s="1"/>
  <c r="BH552" i="59" s="1"/>
  <c r="BH553" i="59" s="1"/>
  <c r="BH554" i="59" s="1"/>
  <c r="BH555" i="59" s="1"/>
  <c r="BH556" i="59" s="1"/>
  <c r="BH557" i="59" s="1"/>
  <c r="BH558" i="59" s="1"/>
  <c r="BH559" i="59" s="1"/>
  <c r="BH560" i="59" s="1"/>
  <c r="BH561" i="59" s="1"/>
  <c r="BH532" i="59" s="1"/>
  <c r="BH534" i="59" s="1"/>
  <c r="BH535" i="59" s="1"/>
  <c r="BH538" i="59" s="1"/>
  <c r="BH539" i="59" s="1"/>
  <c r="BH540" i="59" s="1"/>
  <c r="BH541" i="59" s="1"/>
  <c r="BH562" i="59" s="1"/>
  <c r="BH563" i="59" s="1"/>
  <c r="BH564" i="59" s="1"/>
  <c r="BH565" i="59" s="1"/>
  <c r="BH566" i="59" s="1"/>
  <c r="BH567" i="59" s="1"/>
  <c r="BH568" i="59" s="1"/>
  <c r="BH569" i="59" s="1"/>
  <c r="BH570" i="59" s="1"/>
  <c r="BH571" i="59" s="1"/>
  <c r="BH572" i="59" s="1"/>
  <c r="BH573" i="59" s="1"/>
  <c r="BH574" i="59" s="1"/>
  <c r="BH575" i="59" s="1"/>
  <c r="BH576" i="59" s="1"/>
  <c r="BH577" i="59" s="1"/>
  <c r="BH578" i="59" s="1"/>
  <c r="BH579" i="59" s="1"/>
  <c r="BH580" i="59" s="1"/>
  <c r="BH581" i="59" s="1"/>
  <c r="BH582" i="59" s="1"/>
  <c r="BH583" i="59" s="1"/>
  <c r="BH584" i="59" s="1"/>
  <c r="BH585" i="59" s="1"/>
  <c r="BH586" i="59" s="1"/>
  <c r="BH587" i="59" s="1"/>
  <c r="BH588" i="59" s="1"/>
  <c r="BH589" i="59" s="1"/>
  <c r="BH590" i="59" s="1"/>
  <c r="BH591" i="59" s="1"/>
  <c r="BH592" i="59" s="1"/>
  <c r="BH593" i="59" s="1"/>
  <c r="BH594" i="59" s="1"/>
  <c r="BH595" i="59" s="1"/>
  <c r="BH596" i="59" s="1"/>
  <c r="BH597" i="59" s="1"/>
  <c r="BH598" i="59" s="1"/>
  <c r="BH599" i="59" s="1"/>
  <c r="BH600" i="59" s="1"/>
  <c r="BH601" i="59" s="1"/>
  <c r="BH602" i="59" s="1"/>
  <c r="BH603" i="59" s="1"/>
  <c r="BH604" i="59" s="1"/>
  <c r="BH605" i="59" s="1"/>
  <c r="BH606" i="59" s="1"/>
  <c r="BH607" i="59" s="1"/>
  <c r="BH608" i="59" s="1"/>
  <c r="BH609" i="59" s="1"/>
  <c r="BH610" i="59" s="1"/>
  <c r="BH611" i="59" s="1"/>
  <c r="BH612" i="59" s="1"/>
  <c r="BH613" i="59" s="1"/>
  <c r="BH614" i="59" s="1"/>
  <c r="BH615" i="59" s="1"/>
  <c r="BH616" i="59" s="1"/>
  <c r="BH617" i="59" s="1"/>
  <c r="BH618" i="59" s="1"/>
  <c r="BH652" i="59" s="1"/>
  <c r="BH631" i="59" s="1"/>
  <c r="BH623" i="59" s="1"/>
  <c r="BH626" i="59" s="1"/>
  <c r="BH619" i="59" s="1"/>
  <c r="BH632" i="59" s="1"/>
  <c r="BH625" i="59" s="1"/>
  <c r="BH624" i="59" s="1"/>
  <c r="BH627" i="59" s="1"/>
  <c r="BH628" i="59" s="1"/>
  <c r="BH878" i="59" s="1"/>
  <c r="BH666" i="59" s="1"/>
  <c r="BH970" i="59" s="1"/>
  <c r="BH630" i="59" s="1"/>
  <c r="BH668" i="59" s="1"/>
  <c r="BH649" i="59" s="1"/>
  <c r="BH650" i="59" s="1"/>
  <c r="BH659" i="59" s="1"/>
  <c r="BH648" i="59" s="1"/>
  <c r="BH620" i="59" s="1"/>
  <c r="BH674" i="59" s="1"/>
  <c r="BH665" i="59" s="1"/>
  <c r="BH658" i="59" s="1"/>
  <c r="BH660" i="59" s="1"/>
  <c r="BH634" i="59" s="1"/>
  <c r="BH655" i="59" s="1"/>
  <c r="BH664" i="59" s="1"/>
  <c r="BH663" i="59" s="1"/>
  <c r="BH656" i="59" s="1"/>
  <c r="BH657" i="59" s="1"/>
  <c r="BH654" i="59" s="1"/>
  <c r="BH633" i="59" s="1"/>
  <c r="BH879" i="59" s="1"/>
  <c r="BH662" i="59" s="1"/>
  <c r="BH673" i="59" s="1"/>
  <c r="BH880" i="59" s="1"/>
  <c r="BH881" i="59" s="1"/>
  <c r="BH882" i="59" s="1"/>
  <c r="BH883" i="59" s="1"/>
  <c r="BH884" i="59" s="1"/>
  <c r="BH621" i="59" s="1"/>
  <c r="BH622" i="59" s="1"/>
  <c r="BH667" i="59" s="1"/>
  <c r="BH629" i="59" s="1"/>
  <c r="BH635" i="59" s="1"/>
  <c r="BH636" i="59" s="1"/>
  <c r="BH637" i="59" s="1"/>
  <c r="BH638" i="59" s="1"/>
  <c r="BH639" i="59" s="1"/>
  <c r="BH640" i="59" s="1"/>
  <c r="BH641" i="59" s="1"/>
  <c r="BH642" i="59" s="1"/>
  <c r="BH643" i="59" s="1"/>
  <c r="BH644" i="59" s="1"/>
  <c r="BH645" i="59" s="1"/>
  <c r="BH653" i="59" s="1"/>
  <c r="BH885" i="59" s="1"/>
  <c r="BH886" i="59" s="1"/>
  <c r="BH717" i="59" s="1"/>
  <c r="BH721" i="59" s="1"/>
  <c r="BH740" i="59" s="1"/>
  <c r="BH741" i="59" s="1"/>
  <c r="BH742" i="59" s="1"/>
  <c r="BH750" i="59" s="1"/>
  <c r="BH749" i="59" s="1"/>
  <c r="BH748" i="59" s="1"/>
  <c r="BH747" i="59" s="1"/>
  <c r="BH887" i="59" s="1"/>
  <c r="BH718" i="59" s="1"/>
  <c r="BH715" i="59" s="1"/>
  <c r="BH714" i="59" s="1"/>
  <c r="BH716" i="59" s="1"/>
  <c r="BH722" i="59" s="1"/>
  <c r="BH712" i="59" s="1"/>
  <c r="BH713" i="59" s="1"/>
  <c r="BH711" i="59" s="1"/>
  <c r="BH651" i="59" s="1"/>
  <c r="BH707" i="59" s="1"/>
  <c r="BH708" i="59" s="1"/>
  <c r="BH709" i="59" s="1"/>
  <c r="BH710" i="59" s="1"/>
  <c r="BH720" i="59" s="1"/>
  <c r="BH424" i="59" s="1"/>
  <c r="BH719" i="59" s="1"/>
  <c r="BH687" i="59" s="1"/>
  <c r="BH705" i="59" s="1"/>
  <c r="BH706" i="59" s="1"/>
  <c r="BH888" i="59" s="1"/>
  <c r="BH686" i="59" s="1"/>
  <c r="BH683" i="59" s="1"/>
  <c r="BH685" i="59" s="1"/>
  <c r="BH694" i="59" s="1"/>
  <c r="BH684" i="59" s="1"/>
  <c r="BH680" i="59" s="1"/>
  <c r="BH681" i="59" s="1"/>
  <c r="BH682" i="59" s="1"/>
  <c r="BH678" i="59" s="1"/>
  <c r="BH677" i="59" s="1"/>
  <c r="BH692" i="59" s="1"/>
  <c r="BH743" i="59" s="1"/>
  <c r="BH690" i="59" s="1"/>
  <c r="BH693" i="59" s="1"/>
  <c r="BH702" i="59" s="1"/>
  <c r="BH703" i="59" s="1"/>
  <c r="BH889" i="59" s="1"/>
  <c r="BH704" i="59" s="1"/>
  <c r="BH969" i="59" s="1"/>
  <c r="BH723" i="59" s="1"/>
  <c r="BH724" i="59" s="1"/>
  <c r="BH726" i="59" s="1"/>
  <c r="BH725" i="59" s="1"/>
  <c r="BH727" i="59" s="1"/>
  <c r="BH728" i="59" s="1"/>
  <c r="BH890" i="59" s="1"/>
  <c r="BH891" i="59" s="1"/>
  <c r="BH892" i="59" s="1"/>
  <c r="BH893" i="59" s="1"/>
  <c r="BH894" i="59" s="1"/>
  <c r="BH895" i="59" s="1"/>
  <c r="BH896" i="59" s="1"/>
  <c r="BH897" i="59" s="1"/>
  <c r="BH898" i="59" s="1"/>
  <c r="BH899" i="59" s="1"/>
  <c r="BH900" i="59" s="1"/>
  <c r="BH901" i="59" s="1"/>
  <c r="BH902" i="59" s="1"/>
  <c r="BH735" i="59" s="1"/>
  <c r="BH734" i="59" s="1"/>
  <c r="BH736" i="59" s="1"/>
  <c r="BH737" i="59" s="1"/>
  <c r="BH733" i="59" s="1"/>
  <c r="BH732" i="59" s="1"/>
  <c r="BH772" i="59" s="1"/>
  <c r="BH761" i="59" s="1"/>
  <c r="BH775" i="59" s="1"/>
  <c r="BH751" i="59" s="1"/>
  <c r="BH755" i="59" s="1"/>
  <c r="BH756" i="59" s="1"/>
  <c r="BH752" i="59" s="1"/>
  <c r="BH754" i="59" s="1"/>
  <c r="BH758" i="59" s="1"/>
  <c r="BH730" i="59" s="1"/>
  <c r="BH774" i="59" s="1"/>
  <c r="BH773" i="59" s="1"/>
  <c r="BH731" i="59" s="1"/>
  <c r="BH729" i="59" s="1"/>
  <c r="BH757" i="59" s="1"/>
  <c r="BH765" i="59" s="1"/>
  <c r="BH763" i="59" s="1"/>
  <c r="BH753" i="59" s="1"/>
  <c r="BH759" i="59" s="1"/>
  <c r="BH768" i="59" s="1"/>
  <c r="BH767" i="59" s="1"/>
  <c r="BH764" i="59" s="1"/>
  <c r="BH769" i="59" s="1"/>
  <c r="BH762" i="59" s="1"/>
  <c r="BH903" i="59" s="1"/>
  <c r="BH766" i="59" s="1"/>
  <c r="BH770" i="59" s="1"/>
  <c r="BH771" i="59" s="1"/>
  <c r="BH904" i="59" s="1"/>
  <c r="BH905" i="59" s="1"/>
  <c r="BH760" i="59" s="1"/>
  <c r="BH697" i="59" s="1"/>
  <c r="BH699" i="59" s="1"/>
  <c r="BH698" i="59" s="1"/>
  <c r="BH700" i="59" s="1"/>
  <c r="BH701" i="59" s="1"/>
  <c r="BH679" i="59" s="1"/>
  <c r="BH695" i="59" s="1"/>
  <c r="BH776" i="59" s="1"/>
  <c r="BI78" i="59"/>
  <c r="AF970" i="59"/>
  <c r="AE970" i="59"/>
  <c r="AF517" i="59"/>
  <c r="AF254" i="59"/>
  <c r="AF516" i="59"/>
  <c r="AF361" i="59"/>
  <c r="BH777" i="59" l="1"/>
  <c r="BH778" i="59" s="1"/>
  <c r="BH779" i="59" s="1"/>
  <c r="BH780" i="59" s="1"/>
  <c r="BH781" i="59" s="1"/>
  <c r="BH782" i="59" s="1"/>
  <c r="BH783" i="59" s="1"/>
  <c r="BH784" i="59" s="1"/>
  <c r="BH785" i="59" s="1"/>
  <c r="BH786" i="59" s="1"/>
  <c r="BH787" i="59" s="1"/>
  <c r="BH788" i="59" s="1"/>
  <c r="BH789" i="59" s="1"/>
  <c r="BH790" i="59" s="1"/>
  <c r="BH791" i="59" s="1"/>
  <c r="BH792" i="59" s="1"/>
  <c r="BH793" i="59" s="1"/>
  <c r="BH794" i="59" s="1"/>
  <c r="BH795" i="59" s="1"/>
  <c r="BH796" i="59" s="1"/>
  <c r="BH797" i="59" s="1"/>
  <c r="BH798" i="59" s="1"/>
  <c r="BH799" i="59" s="1"/>
  <c r="BH800" i="59" s="1"/>
  <c r="BH844" i="59" s="1"/>
  <c r="BH845" i="59" s="1"/>
  <c r="BH846" i="59" s="1"/>
  <c r="BH847" i="59" s="1"/>
  <c r="BH848" i="59" s="1"/>
  <c r="BH849" i="59" s="1"/>
  <c r="BH850" i="59" s="1"/>
  <c r="BH851" i="59" s="1"/>
  <c r="BH852" i="59" s="1"/>
  <c r="BH839" i="59" s="1"/>
  <c r="BH840" i="59" s="1"/>
  <c r="BH841" i="59" s="1"/>
  <c r="BH842" i="59" s="1"/>
  <c r="BH843" i="59" s="1"/>
  <c r="BH801" i="59" s="1"/>
  <c r="BH802" i="59" s="1"/>
  <c r="BH803" i="59" s="1"/>
  <c r="BH804" i="59" s="1"/>
  <c r="BH805" i="59" s="1"/>
  <c r="BH806" i="59" s="1"/>
  <c r="BH807" i="59" s="1"/>
  <c r="BH808" i="59" s="1"/>
  <c r="BH809" i="59" s="1"/>
  <c r="BH810" i="59" s="1"/>
  <c r="BH811" i="59" s="1"/>
  <c r="BH812" i="59" s="1"/>
  <c r="BH813" i="59" s="1"/>
  <c r="BH814" i="59" s="1"/>
  <c r="BH815" i="59" s="1"/>
  <c r="BH816" i="59" s="1"/>
  <c r="BH817" i="59" s="1"/>
  <c r="BH818" i="59" s="1"/>
  <c r="BH819" i="59" s="1"/>
  <c r="BH820" i="59" s="1"/>
  <c r="BH821" i="59" s="1"/>
  <c r="BH822" i="59" s="1"/>
  <c r="BH823" i="59" s="1"/>
  <c r="BH824" i="59" s="1"/>
  <c r="BH825" i="59" s="1"/>
  <c r="BH826" i="59" s="1"/>
  <c r="BH827" i="59" s="1"/>
  <c r="BH828" i="59" s="1"/>
  <c r="BH829" i="59" s="1"/>
  <c r="BH830" i="59" s="1"/>
  <c r="BH831" i="59" s="1"/>
  <c r="BH832" i="59" s="1"/>
  <c r="BH833" i="59" s="1"/>
  <c r="BH834" i="59" s="1"/>
  <c r="BH835" i="59" s="1"/>
  <c r="BH836" i="59" s="1"/>
  <c r="BH837" i="59" s="1"/>
  <c r="BH838" i="59" s="1"/>
  <c r="BH853" i="59" s="1"/>
  <c r="BH854" i="59" s="1"/>
  <c r="BH855" i="59" s="1"/>
  <c r="BH856" i="59" s="1"/>
  <c r="BH857" i="59" s="1"/>
  <c r="BH675" i="59" s="1"/>
  <c r="BH858" i="59" s="1"/>
  <c r="BH859" i="59" s="1"/>
  <c r="BH860" i="59" s="1"/>
  <c r="BH861" i="59" s="1"/>
  <c r="BH862" i="59" s="1"/>
  <c r="BH863" i="59" s="1"/>
  <c r="BH864" i="59" s="1"/>
  <c r="BH865" i="59" s="1"/>
  <c r="BH866" i="59" s="1"/>
  <c r="BH867" i="59" s="1"/>
  <c r="BH868" i="59" s="1"/>
  <c r="BH869" i="59" s="1"/>
  <c r="BH870" i="59" s="1"/>
  <c r="BH871" i="59" s="1"/>
  <c r="BH872" i="59" s="1"/>
  <c r="BH873" i="59" s="1"/>
  <c r="BH874" i="59" s="1"/>
  <c r="BH875" i="59" s="1"/>
  <c r="BH876" i="59" s="1"/>
  <c r="BH676" i="59" s="1"/>
  <c r="BH906" i="59" s="1"/>
  <c r="BH907" i="59" s="1"/>
  <c r="BH908" i="59" s="1"/>
  <c r="BH909" i="59" s="1"/>
  <c r="BH910" i="59" s="1"/>
  <c r="BH911" i="59" s="1"/>
  <c r="BH912" i="59" s="1"/>
  <c r="BH913" i="59" s="1"/>
  <c r="BH914" i="59" s="1"/>
  <c r="BH915" i="59" s="1"/>
  <c r="BH916" i="59" s="1"/>
  <c r="BH917" i="59" s="1"/>
  <c r="BH918" i="59" s="1"/>
  <c r="BH922" i="59" s="1"/>
  <c r="BH923" i="59" s="1"/>
  <c r="BH924" i="59" s="1"/>
  <c r="BH925" i="59" s="1"/>
  <c r="BH926" i="59" s="1"/>
  <c r="BH927" i="59" s="1"/>
  <c r="BH928" i="59" s="1"/>
  <c r="BH929" i="59" s="1"/>
  <c r="BH930" i="59" s="1"/>
  <c r="BH931" i="59" s="1"/>
  <c r="BH932" i="59" s="1"/>
  <c r="BH933" i="59" s="1"/>
  <c r="BH934" i="59" s="1"/>
  <c r="BH744" i="59" s="1"/>
  <c r="BH935" i="59" s="1"/>
  <c r="BH936" i="59" s="1"/>
  <c r="BH937" i="59" s="1"/>
  <c r="BH938" i="59" s="1"/>
  <c r="BH939" i="59" s="1"/>
  <c r="BH940" i="59" s="1"/>
  <c r="BH941" i="59" s="1"/>
  <c r="BH943" i="59" s="1"/>
  <c r="BH944" i="59" s="1"/>
  <c r="BH945" i="59" s="1"/>
  <c r="BH946" i="59" s="1"/>
  <c r="BH947" i="59" s="1"/>
  <c r="BH948" i="59" s="1"/>
  <c r="BH949" i="59" s="1"/>
  <c r="BH950" i="59" s="1"/>
  <c r="BH951" i="59" s="1"/>
  <c r="BH961" i="59" s="1"/>
  <c r="BH952" i="59" s="1"/>
  <c r="BH962" i="59" s="1"/>
  <c r="BH515" i="59" s="1"/>
  <c r="BH227" i="59" s="1"/>
  <c r="BH37" i="59" s="1"/>
  <c r="BH38" i="59" s="1"/>
  <c r="BH39" i="59" s="1"/>
  <c r="BH40" i="59" s="1"/>
  <c r="BH513" i="59" s="1"/>
  <c r="BH510" i="59" s="1"/>
  <c r="BH954" i="59" s="1"/>
  <c r="BH953" i="59" s="1"/>
  <c r="BH689" i="59" s="1"/>
  <c r="BH537" i="59" s="1"/>
  <c r="BH696" i="59" s="1"/>
  <c r="BH738" i="59" s="1"/>
  <c r="BH920" i="59" s="1"/>
  <c r="BH382" i="59" s="1"/>
  <c r="BH745" i="59" s="1"/>
  <c r="BH746" i="59" s="1"/>
  <c r="BH646" i="59" s="1"/>
  <c r="BH647" i="59" s="1"/>
  <c r="BH955" i="59" s="1"/>
  <c r="BH536" i="59" s="1"/>
  <c r="BH669" i="59" s="1"/>
  <c r="BH670" i="59" s="1"/>
  <c r="BH671" i="59" s="1"/>
  <c r="BH672" i="59" s="1"/>
  <c r="BH919" i="59" s="1"/>
  <c r="BH956" i="59" s="1"/>
  <c r="BH91" i="59" s="1"/>
  <c r="BH480" i="59" s="1"/>
  <c r="BH964" i="59" s="1"/>
  <c r="BH691" i="59" s="1"/>
  <c r="BH966" i="59" s="1"/>
  <c r="BH967" i="59" s="1"/>
  <c r="BH968" i="59" s="1"/>
  <c r="BH971" i="59" s="1"/>
  <c r="BH972" i="59" s="1"/>
  <c r="BH973" i="59" s="1"/>
  <c r="BH974" i="59" s="1"/>
  <c r="BH975" i="59" s="1"/>
  <c r="BH976" i="59" s="1"/>
  <c r="BH977" i="59" s="1"/>
  <c r="BH978" i="59" s="1"/>
  <c r="BH979" i="59" s="1"/>
  <c r="BH980" i="59" s="1"/>
  <c r="BH921" i="59" s="1"/>
  <c r="BH439" i="59" s="1"/>
  <c r="BH965" i="59" s="1"/>
  <c r="BH963" i="59" s="1"/>
  <c r="BH661" i="59" s="1"/>
  <c r="BH496" i="59" s="1"/>
  <c r="BH688" i="59" s="1"/>
  <c r="BH957" i="59" s="1"/>
  <c r="BH958" i="59" s="1"/>
  <c r="BH959" i="59" s="1"/>
  <c r="BH464" i="59" s="1"/>
  <c r="BH465" i="59" s="1"/>
  <c r="BH960" i="59" s="1"/>
  <c r="BH983" i="59" s="1"/>
  <c r="BH984" i="59" s="1"/>
  <c r="BH985" i="59" s="1"/>
  <c r="BH986" i="59" s="1"/>
  <c r="BH987" i="59" s="1"/>
  <c r="BH988" i="59" s="1"/>
  <c r="BH989" i="59" s="1"/>
  <c r="BH990" i="59" s="1"/>
  <c r="BH991" i="59" s="1"/>
  <c r="BH992" i="59" s="1"/>
  <c r="BH993" i="59" s="1"/>
  <c r="BH994" i="59" s="1"/>
  <c r="BH995" i="59" s="1"/>
  <c r="BH996" i="59" s="1"/>
  <c r="BH997" i="59" s="1"/>
  <c r="BH998" i="59" s="1"/>
  <c r="BH999" i="59" s="1"/>
  <c r="BH1000" i="59" s="1"/>
  <c r="BH1001" i="59" s="1"/>
  <c r="BH1002" i="59" s="1"/>
  <c r="BH1003" i="59" s="1"/>
  <c r="BH1004" i="59" s="1"/>
  <c r="BH1005" i="59" s="1"/>
  <c r="BH1006" i="59" s="1"/>
  <c r="BH1007" i="59" s="1"/>
  <c r="BH1008" i="59" s="1"/>
  <c r="BH1009" i="59" s="1"/>
  <c r="BH1010" i="59" s="1"/>
  <c r="BH1011" i="59" s="1"/>
  <c r="BH1012" i="59" s="1"/>
  <c r="BH1013" i="59" s="1"/>
  <c r="BH1014" i="59" s="1"/>
  <c r="BH1015" i="59" s="1"/>
  <c r="BH1016" i="59" s="1"/>
  <c r="BH1017" i="59" s="1"/>
  <c r="BH1018" i="59" s="1"/>
  <c r="BH1019" i="59" s="1"/>
  <c r="BH1020" i="59" s="1"/>
  <c r="BH1021" i="59" s="1"/>
  <c r="BH1022" i="59" s="1"/>
  <c r="BH1023" i="59" s="1"/>
  <c r="BH1024" i="59" s="1"/>
  <c r="BH1025" i="59" s="1"/>
  <c r="BH1026" i="59" s="1"/>
  <c r="BH1027" i="59" s="1"/>
  <c r="BH1028" i="59" s="1"/>
  <c r="BH1029" i="59" s="1"/>
  <c r="BH1030" i="59" s="1"/>
  <c r="BH1031" i="59" s="1"/>
  <c r="BH1032" i="59" s="1"/>
  <c r="BH1033" i="59" s="1"/>
  <c r="BH1034" i="59" s="1"/>
  <c r="BH1035" i="59" s="1"/>
  <c r="BH1036" i="59" s="1"/>
  <c r="BH1037" i="59" s="1"/>
  <c r="BH1038" i="59" s="1"/>
  <c r="BH1039" i="59" s="1"/>
  <c r="BH1040" i="59" s="1"/>
  <c r="BH1041" i="59" s="1"/>
  <c r="BH1042" i="59" s="1"/>
  <c r="BH1043" i="59" s="1"/>
  <c r="BI776" i="59"/>
  <c r="AF946" i="59"/>
  <c r="AE947" i="59"/>
  <c r="AF947" i="59"/>
  <c r="AD98" i="46"/>
  <c r="O134" i="60" l="1"/>
  <c r="AF366" i="59" l="1"/>
  <c r="AF599" i="59"/>
  <c r="AE254" i="59"/>
  <c r="AC517" i="59" l="1"/>
  <c r="AC516" i="59"/>
  <c r="AC888" i="59"/>
  <c r="AC911" i="59"/>
  <c r="AC257" i="59" l="1"/>
  <c r="AA266" i="46" l="1"/>
  <c r="AB947" i="59" l="1"/>
  <c r="AB305" i="46"/>
  <c r="Z457" i="59" l="1"/>
  <c r="Z254" i="59" l="1"/>
  <c r="Z516" i="59" l="1"/>
  <c r="Z945" i="59"/>
  <c r="Z517" i="59"/>
  <c r="Z460" i="59"/>
  <c r="Y517" i="59" l="1"/>
  <c r="Y267" i="59" l="1"/>
  <c r="Z888" i="59" l="1"/>
  <c r="Y948" i="59" l="1"/>
  <c r="Z34" i="59" l="1"/>
  <c r="W457" i="59" l="1"/>
  <c r="W599" i="59"/>
  <c r="V366" i="59" l="1"/>
  <c r="W517" i="59"/>
  <c r="W594" i="59" l="1"/>
  <c r="W516" i="59"/>
  <c r="W945" i="59" l="1"/>
  <c r="V266" i="46"/>
  <c r="W947" i="59"/>
  <c r="V709" i="59"/>
  <c r="S162" i="46" l="1"/>
  <c r="S947" i="59" l="1"/>
  <c r="T457" i="59"/>
  <c r="T516" i="59"/>
  <c r="T517" i="59"/>
  <c r="T423" i="59"/>
  <c r="T728" i="59" l="1"/>
  <c r="S357" i="59"/>
  <c r="S20" i="59" l="1"/>
  <c r="S911" i="59" l="1"/>
  <c r="S366" i="46"/>
  <c r="P366" i="46"/>
  <c r="L366" i="46"/>
  <c r="AW275" i="59"/>
  <c r="AX275" i="59"/>
  <c r="T945" i="59" l="1"/>
  <c r="T599" i="59" l="1"/>
  <c r="AX298" i="59"/>
  <c r="AX299" i="59"/>
  <c r="AX300" i="59"/>
  <c r="AX301" i="59"/>
  <c r="AX302" i="59"/>
  <c r="AX303" i="59"/>
  <c r="AX304" i="59"/>
  <c r="AX305" i="59"/>
  <c r="AX306" i="59"/>
  <c r="AX307" i="59"/>
  <c r="AX308" i="59"/>
  <c r="AX309" i="59"/>
  <c r="AX310" i="59"/>
  <c r="AX311" i="59"/>
  <c r="AX312" i="59"/>
  <c r="AX313" i="59"/>
  <c r="AX980" i="59"/>
  <c r="AX315" i="59"/>
  <c r="AX316" i="59"/>
  <c r="AX317" i="59"/>
  <c r="AX318" i="59"/>
  <c r="AX319" i="59"/>
  <c r="AX320" i="59"/>
  <c r="AX321" i="59"/>
  <c r="AX322" i="59"/>
  <c r="AX323" i="59"/>
  <c r="AX324" i="59"/>
  <c r="AX325" i="59"/>
  <c r="AX326" i="59"/>
  <c r="AX327" i="59"/>
  <c r="AX328" i="59"/>
  <c r="AX329" i="59"/>
  <c r="AX330" i="59"/>
  <c r="AX331" i="59"/>
  <c r="AX332" i="59"/>
  <c r="AX333" i="59"/>
  <c r="AX334" i="59"/>
  <c r="AX335" i="59"/>
  <c r="AX336" i="59"/>
  <c r="AX337" i="59"/>
  <c r="AX338" i="59"/>
  <c r="AX339" i="59"/>
  <c r="AX340" i="59"/>
  <c r="AX341" i="59"/>
  <c r="AX342" i="59"/>
  <c r="AX343" i="59"/>
  <c r="AX344" i="59"/>
  <c r="AX345" i="59"/>
  <c r="AX346" i="59"/>
  <c r="AX347" i="59"/>
  <c r="AX348" i="59"/>
  <c r="AX349" i="59"/>
  <c r="AX350" i="59"/>
  <c r="AX351" i="59"/>
  <c r="AX352" i="59"/>
  <c r="AX353" i="59"/>
  <c r="AX354" i="59"/>
  <c r="AX355" i="59"/>
  <c r="AX356" i="59"/>
  <c r="AX357" i="59"/>
  <c r="AX358" i="59"/>
  <c r="AX359" i="59"/>
  <c r="AX360" i="59"/>
  <c r="AX361" i="59"/>
  <c r="AX362" i="59"/>
  <c r="AX364" i="59"/>
  <c r="AX365" i="59"/>
  <c r="AX367" i="59"/>
  <c r="AX368" i="59"/>
  <c r="AX369" i="59"/>
  <c r="AX370" i="59"/>
  <c r="AX371" i="59"/>
  <c r="AX372" i="59"/>
  <c r="AX373" i="59"/>
  <c r="AX374" i="59"/>
  <c r="AX375" i="59"/>
  <c r="AX376" i="59"/>
  <c r="AX377" i="59"/>
  <c r="AX378" i="59"/>
  <c r="AX379" i="59"/>
  <c r="AX381" i="59"/>
  <c r="AX383" i="59"/>
  <c r="AX386" i="59"/>
  <c r="AX387" i="59"/>
  <c r="AX388" i="59"/>
  <c r="AX389" i="59"/>
  <c r="AX390" i="59"/>
  <c r="AX391" i="59"/>
  <c r="AX392" i="59"/>
  <c r="AX393" i="59"/>
  <c r="AX394" i="59"/>
  <c r="AX396" i="59"/>
  <c r="AX397" i="59"/>
  <c r="AX398" i="59"/>
  <c r="AX399" i="59"/>
  <c r="AX400" i="59"/>
  <c r="AX401" i="59"/>
  <c r="AX402" i="59"/>
  <c r="AX403" i="59"/>
  <c r="AX404" i="59"/>
  <c r="AX405" i="59"/>
  <c r="AX406" i="59"/>
  <c r="AX407" i="59"/>
  <c r="AX408" i="59"/>
  <c r="AX409" i="59"/>
  <c r="AX410" i="59"/>
  <c r="AX411" i="59"/>
  <c r="AX412" i="59"/>
  <c r="AX413" i="59"/>
  <c r="AX414" i="59"/>
  <c r="AX415" i="59"/>
  <c r="AX416" i="59"/>
  <c r="AX417" i="59"/>
  <c r="AX419" i="59"/>
  <c r="AX420" i="59"/>
  <c r="AX421" i="59"/>
  <c r="AX422" i="59"/>
  <c r="AX423" i="59"/>
  <c r="AX425" i="59"/>
  <c r="AX426" i="59"/>
  <c r="AX427" i="59"/>
  <c r="AX428" i="59"/>
  <c r="AX429" i="59"/>
  <c r="AX430" i="59"/>
  <c r="AX431" i="59"/>
  <c r="AX432" i="59"/>
  <c r="AX433" i="59"/>
  <c r="AX434" i="59"/>
  <c r="AX435" i="59"/>
  <c r="AX436" i="59"/>
  <c r="AX437" i="59"/>
  <c r="AX438" i="59"/>
  <c r="AX942" i="59"/>
  <c r="AX440" i="59"/>
  <c r="AX441" i="59"/>
  <c r="AX442" i="59"/>
  <c r="AX443" i="59"/>
  <c r="AX444" i="59"/>
  <c r="AX445" i="59"/>
  <c r="AX446" i="59"/>
  <c r="AX447" i="59"/>
  <c r="AX448" i="59"/>
  <c r="AX449" i="59"/>
  <c r="AX450" i="59"/>
  <c r="AX451" i="59"/>
  <c r="AX973" i="59"/>
  <c r="AX452" i="59"/>
  <c r="AX453" i="59"/>
  <c r="AX454" i="59"/>
  <c r="AX455" i="59"/>
  <c r="AX456" i="59"/>
  <c r="AX458" i="59"/>
  <c r="AX459" i="59"/>
  <c r="AX460" i="59"/>
  <c r="AX462" i="59"/>
  <c r="AX463" i="59"/>
  <c r="AX500" i="59"/>
  <c r="AX982" i="59"/>
  <c r="AX501" i="59"/>
  <c r="AX502" i="59"/>
  <c r="AX503" i="59"/>
  <c r="AX504" i="59"/>
  <c r="AX505" i="59"/>
  <c r="AX506" i="59"/>
  <c r="AX507" i="59"/>
  <c r="AX508" i="59"/>
  <c r="AX509" i="59"/>
  <c r="AX511" i="59"/>
  <c r="AX525" i="59"/>
  <c r="AX512" i="59"/>
  <c r="AX518" i="59"/>
  <c r="AX519" i="59"/>
  <c r="AX520" i="59"/>
  <c r="AX522" i="59"/>
  <c r="AX524" i="59"/>
  <c r="AX514" i="59"/>
  <c r="AX526" i="59"/>
  <c r="AX527" i="59"/>
  <c r="AX528" i="59"/>
  <c r="AX531" i="59"/>
  <c r="AX533" i="59"/>
  <c r="AX542" i="59"/>
  <c r="AX543" i="59"/>
  <c r="AX544" i="59"/>
  <c r="AX545" i="59"/>
  <c r="AX546" i="59"/>
  <c r="AX547" i="59"/>
  <c r="AX548" i="59"/>
  <c r="AX549" i="59"/>
  <c r="AX550" i="59"/>
  <c r="AX551" i="59"/>
  <c r="AX552" i="59"/>
  <c r="AX553" i="59"/>
  <c r="AX554" i="59"/>
  <c r="AX555" i="59"/>
  <c r="AX556" i="59"/>
  <c r="AX557" i="59"/>
  <c r="AX558" i="59"/>
  <c r="AX559" i="59"/>
  <c r="AX560" i="59"/>
  <c r="AX561" i="59"/>
  <c r="AX532" i="59"/>
  <c r="AX534" i="59"/>
  <c r="AX535" i="59"/>
  <c r="AX538" i="59"/>
  <c r="AX539" i="59"/>
  <c r="AX540" i="59"/>
  <c r="AX541" i="59"/>
  <c r="AX562" i="59"/>
  <c r="AX563" i="59"/>
  <c r="AX564" i="59"/>
  <c r="AX565" i="59"/>
  <c r="AX566" i="59"/>
  <c r="AX567" i="59"/>
  <c r="AX568" i="59"/>
  <c r="AX569" i="59"/>
  <c r="AX571" i="59"/>
  <c r="AX572" i="59"/>
  <c r="AX573" i="59"/>
  <c r="AX574" i="59"/>
  <c r="AX576" i="59"/>
  <c r="AX577" i="59"/>
  <c r="AX578" i="59"/>
  <c r="AX579" i="59"/>
  <c r="AX580" i="59"/>
  <c r="AX581" i="59"/>
  <c r="AX582" i="59"/>
  <c r="AX583" i="59"/>
  <c r="AX584" i="59"/>
  <c r="AX585" i="59"/>
  <c r="AX587" i="59"/>
  <c r="AX588" i="59"/>
  <c r="AX589" i="59"/>
  <c r="AX590" i="59"/>
  <c r="AX591" i="59"/>
  <c r="AX592" i="59"/>
  <c r="AX593" i="59"/>
  <c r="AX595" i="59"/>
  <c r="AX596" i="59"/>
  <c r="AX600" i="59"/>
  <c r="AX601" i="59"/>
  <c r="AX603" i="59"/>
  <c r="AX604" i="59"/>
  <c r="AX605" i="59"/>
  <c r="AX606" i="59"/>
  <c r="AX607" i="59"/>
  <c r="AX608" i="59"/>
  <c r="AX609" i="59"/>
  <c r="AX610" i="59"/>
  <c r="AX611" i="59"/>
  <c r="AX612" i="59"/>
  <c r="AX613" i="59"/>
  <c r="AX614" i="59"/>
  <c r="AX615" i="59"/>
  <c r="AX616" i="59"/>
  <c r="AX617" i="59"/>
  <c r="AX618" i="59"/>
  <c r="AX631" i="59"/>
  <c r="AX623" i="59"/>
  <c r="AX626" i="59"/>
  <c r="AX619" i="59"/>
  <c r="AX632" i="59"/>
  <c r="AX625" i="59"/>
  <c r="AX624" i="59"/>
  <c r="AX979" i="59"/>
  <c r="AX627" i="59"/>
  <c r="AX628" i="59"/>
  <c r="AX878" i="59"/>
  <c r="AX666" i="59"/>
  <c r="AX970" i="59"/>
  <c r="AX630" i="59"/>
  <c r="AX668" i="59"/>
  <c r="AX649" i="59"/>
  <c r="AX650" i="59"/>
  <c r="AX659" i="59"/>
  <c r="AX648" i="59"/>
  <c r="AX620" i="59"/>
  <c r="AX674" i="59"/>
  <c r="AX665" i="59"/>
  <c r="AX658" i="59"/>
  <c r="AX660" i="59"/>
  <c r="AX634" i="59"/>
  <c r="AX655" i="59"/>
  <c r="AX664" i="59"/>
  <c r="AX663" i="59"/>
  <c r="AX656" i="59"/>
  <c r="AX657" i="59"/>
  <c r="AX654" i="59"/>
  <c r="AX633" i="59"/>
  <c r="AX879" i="59"/>
  <c r="AX662" i="59"/>
  <c r="AX673" i="59"/>
  <c r="AX877" i="59"/>
  <c r="AX880" i="59"/>
  <c r="AX881" i="59"/>
  <c r="AX882" i="59"/>
  <c r="AX883" i="59"/>
  <c r="AX884" i="59"/>
  <c r="AX621" i="59"/>
  <c r="AX622" i="59"/>
  <c r="AX667" i="59"/>
  <c r="AX629" i="59"/>
  <c r="AX635" i="59"/>
  <c r="AX636" i="59"/>
  <c r="AX637" i="59"/>
  <c r="AX638" i="59"/>
  <c r="AX639" i="59"/>
  <c r="AX640" i="59"/>
  <c r="AX641" i="59"/>
  <c r="AX642" i="59"/>
  <c r="AX643" i="59"/>
  <c r="AX644" i="59"/>
  <c r="AX645" i="59"/>
  <c r="AX653" i="59"/>
  <c r="AX885" i="59"/>
  <c r="AX886" i="59"/>
  <c r="AX717" i="59"/>
  <c r="AX721" i="59"/>
  <c r="AX740" i="59"/>
  <c r="AX741" i="59"/>
  <c r="AX742" i="59"/>
  <c r="AX750" i="59"/>
  <c r="AX749" i="59"/>
  <c r="AX748" i="59"/>
  <c r="AX747" i="59"/>
  <c r="AX718" i="59"/>
  <c r="AX715" i="59"/>
  <c r="AX714" i="59"/>
  <c r="AX716" i="59"/>
  <c r="AX722" i="59"/>
  <c r="AX712" i="59"/>
  <c r="AX713" i="59"/>
  <c r="AX711" i="59"/>
  <c r="AX651" i="59"/>
  <c r="AX707" i="59"/>
  <c r="AX708" i="59"/>
  <c r="AX709" i="59"/>
  <c r="AX710" i="59"/>
  <c r="AX720" i="59"/>
  <c r="AX424" i="59"/>
  <c r="AX719" i="59"/>
  <c r="AX705" i="59"/>
  <c r="AX706" i="59"/>
  <c r="AX686" i="59"/>
  <c r="AX683" i="59"/>
  <c r="AX685" i="59"/>
  <c r="AX694" i="59"/>
  <c r="AX684" i="59"/>
  <c r="AX680" i="59"/>
  <c r="AX682" i="59"/>
  <c r="AX678" i="59"/>
  <c r="AX677" i="59"/>
  <c r="AX692" i="59"/>
  <c r="AX743" i="59"/>
  <c r="AX690" i="59"/>
  <c r="AX693" i="59"/>
  <c r="AX702" i="59"/>
  <c r="AX703" i="59"/>
  <c r="AX889" i="59"/>
  <c r="AX704" i="59"/>
  <c r="AX723" i="59"/>
  <c r="AX724" i="59"/>
  <c r="AX726" i="59"/>
  <c r="AX725" i="59"/>
  <c r="AX727" i="59"/>
  <c r="AX728" i="59"/>
  <c r="AX890" i="59"/>
  <c r="AX891" i="59"/>
  <c r="AX892" i="59"/>
  <c r="AX893" i="59"/>
  <c r="AX894" i="59"/>
  <c r="AX895" i="59"/>
  <c r="AX896" i="59"/>
  <c r="AX897" i="59"/>
  <c r="AX968" i="59"/>
  <c r="AX898" i="59"/>
  <c r="AX899" i="59"/>
  <c r="AX900" i="59"/>
  <c r="AX901" i="59"/>
  <c r="AX902" i="59"/>
  <c r="AX735" i="59"/>
  <c r="AX734" i="59"/>
  <c r="AX736" i="59"/>
  <c r="AX737" i="59"/>
  <c r="AX733" i="59"/>
  <c r="AX732" i="59"/>
  <c r="AX772" i="59"/>
  <c r="AX761" i="59"/>
  <c r="AX775" i="59"/>
  <c r="AX751" i="59"/>
  <c r="AX755" i="59"/>
  <c r="AX756" i="59"/>
  <c r="AX752" i="59"/>
  <c r="AX754" i="59"/>
  <c r="AX758" i="59"/>
  <c r="AX730" i="59"/>
  <c r="AX774" i="59"/>
  <c r="AX773" i="59"/>
  <c r="AX731" i="59"/>
  <c r="AX729" i="59"/>
  <c r="AX757" i="59"/>
  <c r="AX765" i="59"/>
  <c r="AX763" i="59"/>
  <c r="AX753" i="59"/>
  <c r="AX759" i="59"/>
  <c r="AX768" i="59"/>
  <c r="AX767" i="59"/>
  <c r="AX764" i="59"/>
  <c r="AX769" i="59"/>
  <c r="AX762" i="59"/>
  <c r="AX903" i="59"/>
  <c r="AX766" i="59"/>
  <c r="AX770" i="59"/>
  <c r="AX771" i="59"/>
  <c r="AX904" i="59"/>
  <c r="AX905" i="59"/>
  <c r="AX760" i="59"/>
  <c r="AX697" i="59"/>
  <c r="AX699" i="59"/>
  <c r="AX698" i="59"/>
  <c r="AX700" i="59"/>
  <c r="AX701" i="59"/>
  <c r="AX679" i="59"/>
  <c r="AX776" i="59"/>
  <c r="AX777" i="59"/>
  <c r="AX778" i="59"/>
  <c r="AX779" i="59"/>
  <c r="AX780" i="59"/>
  <c r="AX781" i="59"/>
  <c r="AX782" i="59"/>
  <c r="AX783" i="59"/>
  <c r="AX784" i="59"/>
  <c r="AX785" i="59"/>
  <c r="AX786" i="59"/>
  <c r="AX787" i="59"/>
  <c r="AX788" i="59"/>
  <c r="AX789" i="59"/>
  <c r="AX790" i="59"/>
  <c r="AX791" i="59"/>
  <c r="AX792" i="59"/>
  <c r="AX793" i="59"/>
  <c r="AX794" i="59"/>
  <c r="AX795" i="59"/>
  <c r="AX796" i="59"/>
  <c r="AX797" i="59"/>
  <c r="AX798" i="59"/>
  <c r="AX799" i="59"/>
  <c r="AX800" i="59"/>
  <c r="AX844" i="59"/>
  <c r="AX845" i="59"/>
  <c r="AX846" i="59"/>
  <c r="AX847" i="59"/>
  <c r="AX848" i="59"/>
  <c r="AX849" i="59"/>
  <c r="AX850" i="59"/>
  <c r="AX851" i="59"/>
  <c r="AX852" i="59"/>
  <c r="AX839" i="59"/>
  <c r="AX840" i="59"/>
  <c r="AX841" i="59"/>
  <c r="AX842" i="59"/>
  <c r="AX843" i="59"/>
  <c r="AX801" i="59"/>
  <c r="AX802" i="59"/>
  <c r="AX803" i="59"/>
  <c r="AX804" i="59"/>
  <c r="AX805" i="59"/>
  <c r="AX806" i="59"/>
  <c r="AX807" i="59"/>
  <c r="AX808" i="59"/>
  <c r="AX809" i="59"/>
  <c r="AX810" i="59"/>
  <c r="AX811" i="59"/>
  <c r="AX812" i="59"/>
  <c r="AX813" i="59"/>
  <c r="AX814" i="59"/>
  <c r="AX815" i="59"/>
  <c r="AX816" i="59"/>
  <c r="AX817" i="59"/>
  <c r="AX818" i="59"/>
  <c r="AX819" i="59"/>
  <c r="AX820" i="59"/>
  <c r="AX821" i="59"/>
  <c r="AX822" i="59"/>
  <c r="AX823" i="59"/>
  <c r="AX824" i="59"/>
  <c r="AX825" i="59"/>
  <c r="AX826" i="59"/>
  <c r="AX827" i="59"/>
  <c r="AX828" i="59"/>
  <c r="AX829" i="59"/>
  <c r="AX830" i="59"/>
  <c r="AX831" i="59"/>
  <c r="AX832" i="59"/>
  <c r="AX833" i="59"/>
  <c r="AX834" i="59"/>
  <c r="AX835" i="59"/>
  <c r="AX836" i="59"/>
  <c r="AX837" i="59"/>
  <c r="AX838" i="59"/>
  <c r="AX853" i="59"/>
  <c r="AX854" i="59"/>
  <c r="AX855" i="59"/>
  <c r="AX856" i="59"/>
  <c r="AX857" i="59"/>
  <c r="AX675" i="59"/>
  <c r="AX858" i="59"/>
  <c r="AX859" i="59"/>
  <c r="AX860" i="59"/>
  <c r="AX861" i="59"/>
  <c r="AX862" i="59"/>
  <c r="AX863" i="59"/>
  <c r="AX864" i="59"/>
  <c r="AX865" i="59"/>
  <c r="AX866" i="59"/>
  <c r="AX867" i="59"/>
  <c r="AX868" i="59"/>
  <c r="AX869" i="59"/>
  <c r="AX870" i="59"/>
  <c r="AX871" i="59"/>
  <c r="AX872" i="59"/>
  <c r="AX873" i="59"/>
  <c r="AX874" i="59"/>
  <c r="AX875" i="59"/>
  <c r="AX876" i="59"/>
  <c r="AX676" i="59"/>
  <c r="AX906" i="59"/>
  <c r="AX907" i="59"/>
  <c r="AX908" i="59"/>
  <c r="AX909" i="59"/>
  <c r="AX910" i="59"/>
  <c r="AX911" i="59"/>
  <c r="AX912" i="59"/>
  <c r="AX913" i="59"/>
  <c r="AX914" i="59"/>
  <c r="AX915" i="59"/>
  <c r="AX916" i="59"/>
  <c r="AX917" i="59"/>
  <c r="AX918" i="59"/>
  <c r="AX922" i="59"/>
  <c r="AX923" i="59"/>
  <c r="AX924" i="59"/>
  <c r="AX925" i="59"/>
  <c r="AX926" i="59"/>
  <c r="AX927" i="59"/>
  <c r="AX928" i="59"/>
  <c r="AX929" i="59"/>
  <c r="AX930" i="59"/>
  <c r="AX931" i="59"/>
  <c r="AX932" i="59"/>
  <c r="AX933" i="59"/>
  <c r="AX934" i="59"/>
  <c r="AX744" i="59"/>
  <c r="AX935" i="59"/>
  <c r="AX936" i="59"/>
  <c r="AX937" i="59"/>
  <c r="AX938" i="59"/>
  <c r="AX977" i="59"/>
  <c r="AX939" i="59"/>
  <c r="AX940" i="59"/>
  <c r="AX941" i="59"/>
  <c r="AX943" i="59"/>
  <c r="AX944" i="59"/>
  <c r="AX948" i="59"/>
  <c r="AX949" i="59"/>
  <c r="AX950" i="59"/>
  <c r="AX951" i="59"/>
  <c r="AX529" i="59"/>
  <c r="AX530" i="59"/>
  <c r="AX978" i="59"/>
  <c r="AX961" i="59"/>
  <c r="AX954" i="59"/>
  <c r="AX952" i="59"/>
  <c r="AX962" i="59"/>
  <c r="AX515" i="59"/>
  <c r="AX227" i="59"/>
  <c r="AX967" i="59"/>
  <c r="AX467" i="59"/>
  <c r="AX466" i="59"/>
  <c r="AX468" i="59"/>
  <c r="AX469" i="59"/>
  <c r="AX470" i="59"/>
  <c r="AX474" i="59"/>
  <c r="AX475" i="59"/>
  <c r="AX471" i="59"/>
  <c r="AX472" i="59"/>
  <c r="AX473" i="59"/>
  <c r="AX476" i="59"/>
  <c r="AX478" i="59"/>
  <c r="AX477" i="59"/>
  <c r="AX489" i="59"/>
  <c r="AX479" i="59"/>
  <c r="AX481" i="59"/>
  <c r="AX482" i="59"/>
  <c r="AX483" i="59"/>
  <c r="AX485" i="59"/>
  <c r="AX487" i="59"/>
  <c r="AX488" i="59"/>
  <c r="AX486" i="59"/>
  <c r="AX490" i="59"/>
  <c r="AX497" i="59"/>
  <c r="AX491" i="59"/>
  <c r="AX492" i="59"/>
  <c r="AX493" i="59"/>
  <c r="AX494" i="59"/>
  <c r="AX495" i="59"/>
  <c r="AX484" i="59"/>
  <c r="AX981" i="59"/>
  <c r="AX498" i="59"/>
  <c r="AX499" i="59"/>
  <c r="AX976" i="59"/>
  <c r="AX37" i="59"/>
  <c r="AX38" i="59"/>
  <c r="AX39" i="59"/>
  <c r="AX40" i="59"/>
  <c r="AX972" i="59"/>
  <c r="AX966" i="59"/>
  <c r="AX513" i="59"/>
  <c r="AX510" i="59"/>
  <c r="AX652" i="59"/>
  <c r="AX953" i="59"/>
  <c r="AX689" i="59"/>
  <c r="AX681" i="59"/>
  <c r="AX739" i="59"/>
  <c r="AX537" i="59"/>
  <c r="AX696" i="59"/>
  <c r="AX738" i="59"/>
  <c r="AX691" i="59"/>
  <c r="AX969" i="59"/>
  <c r="AX920" i="59"/>
  <c r="AX382" i="59"/>
  <c r="AX745" i="59"/>
  <c r="AX746" i="59"/>
  <c r="AX646" i="59"/>
  <c r="AX647" i="59"/>
  <c r="AX955" i="59"/>
  <c r="AX536" i="59"/>
  <c r="AX669" i="59"/>
  <c r="AX670" i="59"/>
  <c r="AX671" i="59"/>
  <c r="AX672" i="59"/>
  <c r="AX919" i="59"/>
  <c r="AX971" i="59"/>
  <c r="AX314" i="59"/>
  <c r="AX956" i="59"/>
  <c r="AX384" i="59"/>
  <c r="AX385" i="59"/>
  <c r="AX974" i="59"/>
  <c r="AX975" i="59"/>
  <c r="AX91" i="59"/>
  <c r="AX964" i="59"/>
  <c r="AX480" i="59"/>
  <c r="AX921" i="59"/>
  <c r="AX439" i="59"/>
  <c r="AX965" i="59"/>
  <c r="AX963" i="59"/>
  <c r="AX661" i="59"/>
  <c r="AX496" i="59"/>
  <c r="AX688" i="59"/>
  <c r="AX957" i="59"/>
  <c r="AX958" i="59"/>
  <c r="AX959" i="59"/>
  <c r="AX464" i="59"/>
  <c r="AX465" i="59"/>
  <c r="AX960" i="59"/>
  <c r="AX983" i="59"/>
  <c r="AX984" i="59"/>
  <c r="AX985" i="59"/>
  <c r="AX986" i="59"/>
  <c r="AX987" i="59"/>
  <c r="AX988" i="59"/>
  <c r="AX989" i="59"/>
  <c r="AX990" i="59"/>
  <c r="AX991" i="59"/>
  <c r="AX992" i="59"/>
  <c r="AX993" i="59"/>
  <c r="AX994" i="59"/>
  <c r="AX995" i="59"/>
  <c r="AX996" i="59"/>
  <c r="AX997" i="59"/>
  <c r="AX998" i="59"/>
  <c r="AX999" i="59"/>
  <c r="AX1000" i="59"/>
  <c r="AX1001" i="59"/>
  <c r="AX1002" i="59"/>
  <c r="AX1003" i="59"/>
  <c r="AX1004" i="59"/>
  <c r="AX1005" i="59"/>
  <c r="AX1006" i="59"/>
  <c r="AX1007" i="59"/>
  <c r="AX1008" i="59"/>
  <c r="AX1009" i="59"/>
  <c r="AX1010" i="59"/>
  <c r="AX1011" i="59"/>
  <c r="AX1012" i="59"/>
  <c r="AX1013" i="59"/>
  <c r="AX1014" i="59"/>
  <c r="AX1015" i="59"/>
  <c r="AX1016" i="59"/>
  <c r="AX1017" i="59"/>
  <c r="AX1018" i="59"/>
  <c r="AX1019" i="59"/>
  <c r="AX1020" i="59"/>
  <c r="AX1021" i="59"/>
  <c r="AX1022" i="59"/>
  <c r="AX1023" i="59"/>
  <c r="AX1024" i="59"/>
  <c r="AX1025" i="59"/>
  <c r="AX1026" i="59"/>
  <c r="AX1027" i="59"/>
  <c r="AX1028" i="59"/>
  <c r="AX1029" i="59"/>
  <c r="AX1030" i="59"/>
  <c r="AX1031" i="59"/>
  <c r="AX1032" i="59"/>
  <c r="AX1033" i="59"/>
  <c r="AX1034" i="59"/>
  <c r="AX1035" i="59"/>
  <c r="AX1036" i="59"/>
  <c r="AX1037" i="59"/>
  <c r="AX1038" i="59"/>
  <c r="AX1039" i="59"/>
  <c r="AX1040" i="59"/>
  <c r="AX1041" i="59"/>
  <c r="AX1042" i="59"/>
  <c r="AX1043" i="59"/>
  <c r="AW298" i="59"/>
  <c r="AW299" i="59"/>
  <c r="AW300" i="59"/>
  <c r="AW301" i="59"/>
  <c r="AW302" i="59"/>
  <c r="T947" i="59" l="1"/>
  <c r="S652" i="59"/>
  <c r="AW622" i="59"/>
  <c r="S946" i="59"/>
  <c r="P367" i="46" l="1"/>
  <c r="P687" i="59" l="1"/>
  <c r="Q516" i="59" l="1"/>
  <c r="Q947" i="59"/>
  <c r="AX947" i="59" s="1"/>
  <c r="Q523" i="59"/>
  <c r="AX523" i="59" s="1"/>
  <c r="Q521" i="59" l="1"/>
  <c r="AX521" i="59" s="1"/>
  <c r="Q517" i="59"/>
  <c r="Q457" i="59"/>
  <c r="Q179" i="59"/>
  <c r="BI513" i="59" l="1"/>
  <c r="Q599" i="59"/>
  <c r="Q945" i="59" l="1"/>
  <c r="AX945" i="59" s="1"/>
  <c r="AW531" i="59" l="1"/>
  <c r="AW533" i="59"/>
  <c r="AW542" i="59"/>
  <c r="N517" i="59"/>
  <c r="AX517" i="59" s="1"/>
  <c r="N516" i="59"/>
  <c r="AX516" i="59" s="1"/>
  <c r="N687" i="59" l="1"/>
  <c r="AX687" i="59" s="1"/>
  <c r="N366" i="59"/>
  <c r="AX366" i="59" s="1"/>
  <c r="N946" i="59" l="1"/>
  <c r="AX946" i="59" s="1"/>
  <c r="N418" i="59" l="1"/>
  <c r="AX418" i="59" s="1"/>
  <c r="N380" i="59" l="1"/>
  <c r="AX380" i="59" s="1"/>
  <c r="N457" i="59" l="1"/>
  <c r="AX457" i="59" s="1"/>
  <c r="N599" i="59"/>
  <c r="AX599" i="59" s="1"/>
  <c r="N594" i="59"/>
  <c r="AX594" i="59" s="1"/>
  <c r="N254" i="59"/>
  <c r="N598" i="59"/>
  <c r="AX598" i="59" s="1"/>
  <c r="N597" i="59"/>
  <c r="AX597" i="59" s="1"/>
  <c r="N602" i="59"/>
  <c r="AX602" i="59" s="1"/>
  <c r="N363" i="59"/>
  <c r="AX363" i="59" s="1"/>
  <c r="N395" i="59"/>
  <c r="AX395" i="59" s="1"/>
  <c r="N248" i="59" l="1"/>
  <c r="N586" i="59"/>
  <c r="AX586" i="59" s="1"/>
  <c r="N570" i="59"/>
  <c r="AX570" i="59" s="1"/>
  <c r="N575" i="59"/>
  <c r="AX575" i="59" s="1"/>
  <c r="N233" i="59"/>
  <c r="N695" i="59"/>
  <c r="AX695" i="59" s="1"/>
  <c r="AX888" i="59"/>
  <c r="N461" i="59"/>
  <c r="AX461" i="59" s="1"/>
  <c r="AX887" i="59"/>
  <c r="M76" i="59" l="1"/>
  <c r="M80" i="46" l="1"/>
  <c r="M56" i="46"/>
  <c r="BI652" i="59"/>
  <c r="BI1000" i="59"/>
  <c r="BI1001" i="59"/>
  <c r="BI1002" i="59"/>
  <c r="BI1003" i="59"/>
  <c r="BI1004" i="59"/>
  <c r="BI1005" i="59"/>
  <c r="BI1006" i="59"/>
  <c r="BI1007" i="59"/>
  <c r="BI1008" i="59"/>
  <c r="BI1009" i="59"/>
  <c r="BI1010" i="59"/>
  <c r="BI1011" i="59"/>
  <c r="BI1012" i="59"/>
  <c r="BI1013" i="59"/>
  <c r="BI1014" i="59"/>
  <c r="BI1015" i="59"/>
  <c r="BI1016" i="59"/>
  <c r="BI1017" i="59"/>
  <c r="BI1018" i="59"/>
  <c r="BI1019" i="59"/>
  <c r="BI1020" i="59"/>
  <c r="BI1021" i="59"/>
  <c r="BI1022" i="59"/>
  <c r="BI1023" i="59"/>
  <c r="BI1024" i="59"/>
  <c r="BI1025" i="59"/>
  <c r="BI1026" i="59"/>
  <c r="BI1027" i="59"/>
  <c r="BI1028" i="59"/>
  <c r="BI1029" i="59"/>
  <c r="BI1030" i="59"/>
  <c r="BI1031" i="59"/>
  <c r="BI1032" i="59"/>
  <c r="BI1033" i="59"/>
  <c r="BI1034" i="59"/>
  <c r="BI1035" i="59"/>
  <c r="BI1036" i="59"/>
  <c r="BI1037" i="59"/>
  <c r="BI1038" i="59"/>
  <c r="BI1039" i="59"/>
  <c r="BI1040" i="59"/>
  <c r="BI1041" i="59"/>
  <c r="BI1042" i="59"/>
  <c r="BI1043" i="59"/>
  <c r="O1043" i="59"/>
  <c r="R1043" i="59" s="1"/>
  <c r="U1043" i="59" s="1"/>
  <c r="X1043" i="59" s="1"/>
  <c r="AA1043" i="59" s="1"/>
  <c r="AD1043" i="59" s="1"/>
  <c r="AG1043" i="59" s="1"/>
  <c r="AJ1043" i="59" s="1"/>
  <c r="AM1043" i="59" s="1"/>
  <c r="AP1043" i="59" s="1"/>
  <c r="AS1043" i="59" s="1"/>
  <c r="AV1043" i="59" s="1"/>
  <c r="K1043" i="59" s="1"/>
  <c r="AW1043" i="59"/>
  <c r="AY1043" i="59"/>
  <c r="AZ1043" i="59"/>
  <c r="BA1043" i="59"/>
  <c r="BB1043" i="59"/>
  <c r="BC1043" i="59"/>
  <c r="O976" i="59"/>
  <c r="R976" i="59" s="1"/>
  <c r="U976" i="59" s="1"/>
  <c r="X976" i="59" s="1"/>
  <c r="AA976" i="59" s="1"/>
  <c r="AD976" i="59" s="1"/>
  <c r="AG976" i="59" s="1"/>
  <c r="AJ976" i="59" s="1"/>
  <c r="AM976" i="59" s="1"/>
  <c r="AP976" i="59" s="1"/>
  <c r="AS976" i="59" s="1"/>
  <c r="AV976" i="59" s="1"/>
  <c r="K976" i="59" s="1"/>
  <c r="AW976" i="59"/>
  <c r="AY976" i="59"/>
  <c r="AZ976" i="59"/>
  <c r="BA976" i="59"/>
  <c r="O633" i="59"/>
  <c r="R633" i="59" s="1"/>
  <c r="U633" i="59" s="1"/>
  <c r="X633" i="59" s="1"/>
  <c r="AA633" i="59" s="1"/>
  <c r="AD633" i="59" s="1"/>
  <c r="AG633" i="59" s="1"/>
  <c r="AJ633" i="59" s="1"/>
  <c r="AM633" i="59" s="1"/>
  <c r="AP633" i="59" s="1"/>
  <c r="AS633" i="59" s="1"/>
  <c r="AV633" i="59" s="1"/>
  <c r="K633" i="59" s="1"/>
  <c r="AW633" i="59"/>
  <c r="AY633" i="59"/>
  <c r="AZ633" i="59"/>
  <c r="BA633" i="59"/>
  <c r="BB633" i="59"/>
  <c r="O335" i="59"/>
  <c r="R335" i="59" s="1"/>
  <c r="U335" i="59" s="1"/>
  <c r="X335" i="59" s="1"/>
  <c r="AA335" i="59" s="1"/>
  <c r="AD335" i="59" s="1"/>
  <c r="AG335" i="59" s="1"/>
  <c r="AJ335" i="59" s="1"/>
  <c r="AM335" i="59" s="1"/>
  <c r="AP335" i="59" s="1"/>
  <c r="AS335" i="59" s="1"/>
  <c r="AV335" i="59" s="1"/>
  <c r="K335" i="59" s="1"/>
  <c r="AW335" i="59"/>
  <c r="AY335" i="59"/>
  <c r="AZ335" i="59"/>
  <c r="BA335" i="59"/>
  <c r="O497" i="59"/>
  <c r="R497" i="59" s="1"/>
  <c r="U497" i="59" s="1"/>
  <c r="X497" i="59" s="1"/>
  <c r="AA497" i="59" s="1"/>
  <c r="AD497" i="59" s="1"/>
  <c r="AG497" i="59" s="1"/>
  <c r="AJ497" i="59" s="1"/>
  <c r="AM497" i="59" s="1"/>
  <c r="AP497" i="59" s="1"/>
  <c r="AS497" i="59" s="1"/>
  <c r="AV497" i="59" s="1"/>
  <c r="K497" i="59" s="1"/>
  <c r="AW497" i="59"/>
  <c r="AY497" i="59"/>
  <c r="AZ497" i="59"/>
  <c r="BA497" i="59"/>
  <c r="O467" i="59"/>
  <c r="R467" i="59" s="1"/>
  <c r="U467" i="59" s="1"/>
  <c r="X467" i="59" s="1"/>
  <c r="AA467" i="59" s="1"/>
  <c r="AD467" i="59" s="1"/>
  <c r="AG467" i="59" s="1"/>
  <c r="AJ467" i="59" s="1"/>
  <c r="AM467" i="59" s="1"/>
  <c r="AP467" i="59" s="1"/>
  <c r="AS467" i="59" s="1"/>
  <c r="AV467" i="59" s="1"/>
  <c r="K467" i="59" s="1"/>
  <c r="AW467" i="59"/>
  <c r="AY467" i="59"/>
  <c r="AZ467" i="59"/>
  <c r="BA467" i="59"/>
  <c r="O466" i="59"/>
  <c r="R466" i="59" s="1"/>
  <c r="U466" i="59" s="1"/>
  <c r="X466" i="59" s="1"/>
  <c r="AA466" i="59" s="1"/>
  <c r="AD466" i="59" s="1"/>
  <c r="AG466" i="59" s="1"/>
  <c r="AJ466" i="59" s="1"/>
  <c r="AM466" i="59" s="1"/>
  <c r="AP466" i="59" s="1"/>
  <c r="AS466" i="59" s="1"/>
  <c r="AV466" i="59" s="1"/>
  <c r="K466" i="59" s="1"/>
  <c r="AW466" i="59"/>
  <c r="AY466" i="59"/>
  <c r="AZ466" i="59"/>
  <c r="BA466" i="59"/>
  <c r="O494" i="59"/>
  <c r="R494" i="59" s="1"/>
  <c r="U494" i="59" s="1"/>
  <c r="X494" i="59" s="1"/>
  <c r="AA494" i="59" s="1"/>
  <c r="AD494" i="59" s="1"/>
  <c r="AG494" i="59" s="1"/>
  <c r="AJ494" i="59" s="1"/>
  <c r="AM494" i="59" s="1"/>
  <c r="AP494" i="59" s="1"/>
  <c r="AS494" i="59" s="1"/>
  <c r="AV494" i="59" s="1"/>
  <c r="K494" i="59" s="1"/>
  <c r="AW494" i="59"/>
  <c r="AY494" i="59"/>
  <c r="AZ494" i="59"/>
  <c r="BA494" i="59"/>
  <c r="O495" i="59"/>
  <c r="R495" i="59" s="1"/>
  <c r="U495" i="59" s="1"/>
  <c r="X495" i="59" s="1"/>
  <c r="AA495" i="59" s="1"/>
  <c r="AD495" i="59" s="1"/>
  <c r="AG495" i="59" s="1"/>
  <c r="AJ495" i="59" s="1"/>
  <c r="AM495" i="59" s="1"/>
  <c r="AP495" i="59" s="1"/>
  <c r="AS495" i="59" s="1"/>
  <c r="AV495" i="59" s="1"/>
  <c r="K495" i="59" s="1"/>
  <c r="AW495" i="59"/>
  <c r="AY495" i="59"/>
  <c r="AZ495" i="59"/>
  <c r="BA495" i="59"/>
  <c r="O88" i="59"/>
  <c r="R88" i="59" s="1"/>
  <c r="U88" i="59" s="1"/>
  <c r="X88" i="59" s="1"/>
  <c r="AA88" i="59" s="1"/>
  <c r="AD88" i="59" s="1"/>
  <c r="AG88" i="59" s="1"/>
  <c r="AJ88" i="59" s="1"/>
  <c r="AM88" i="59" s="1"/>
  <c r="AP88" i="59" s="1"/>
  <c r="AS88" i="59" s="1"/>
  <c r="AV88" i="59" s="1"/>
  <c r="K88" i="59" s="1"/>
  <c r="AW88" i="59"/>
  <c r="AX88" i="59"/>
  <c r="AY88" i="59"/>
  <c r="AZ88" i="59"/>
  <c r="BA88" i="59"/>
  <c r="O37" i="59"/>
  <c r="R37" i="59" s="1"/>
  <c r="U37" i="59" s="1"/>
  <c r="X37" i="59" s="1"/>
  <c r="AA37" i="59" s="1"/>
  <c r="AD37" i="59" s="1"/>
  <c r="AG37" i="59" s="1"/>
  <c r="AJ37" i="59" s="1"/>
  <c r="AM37" i="59" s="1"/>
  <c r="AP37" i="59" s="1"/>
  <c r="AS37" i="59" s="1"/>
  <c r="AV37" i="59" s="1"/>
  <c r="K37" i="59" s="1"/>
  <c r="AW37" i="59"/>
  <c r="AY37" i="59"/>
  <c r="AZ37" i="59"/>
  <c r="BA37" i="59"/>
  <c r="O38" i="59"/>
  <c r="R38" i="59" s="1"/>
  <c r="U38" i="59" s="1"/>
  <c r="X38" i="59" s="1"/>
  <c r="AA38" i="59" s="1"/>
  <c r="AD38" i="59" s="1"/>
  <c r="AG38" i="59" s="1"/>
  <c r="AJ38" i="59" s="1"/>
  <c r="AM38" i="59" s="1"/>
  <c r="AP38" i="59" s="1"/>
  <c r="AS38" i="59" s="1"/>
  <c r="AV38" i="59" s="1"/>
  <c r="K38" i="59" s="1"/>
  <c r="AW38" i="59"/>
  <c r="AY38" i="59"/>
  <c r="AZ38" i="59"/>
  <c r="BA38" i="59"/>
  <c r="O39" i="59"/>
  <c r="R39" i="59" s="1"/>
  <c r="U39" i="59" s="1"/>
  <c r="X39" i="59" s="1"/>
  <c r="AA39" i="59" s="1"/>
  <c r="AD39" i="59" s="1"/>
  <c r="AG39" i="59" s="1"/>
  <c r="AJ39" i="59" s="1"/>
  <c r="AM39" i="59" s="1"/>
  <c r="AP39" i="59" s="1"/>
  <c r="AS39" i="59" s="1"/>
  <c r="AV39" i="59" s="1"/>
  <c r="K39" i="59" s="1"/>
  <c r="AW39" i="59"/>
  <c r="AY39" i="59"/>
  <c r="AZ39" i="59"/>
  <c r="BA39" i="59"/>
  <c r="O40" i="59"/>
  <c r="R40" i="59" s="1"/>
  <c r="U40" i="59" s="1"/>
  <c r="X40" i="59" s="1"/>
  <c r="AA40" i="59" s="1"/>
  <c r="AD40" i="59" s="1"/>
  <c r="AG40" i="59" s="1"/>
  <c r="AJ40" i="59" s="1"/>
  <c r="AM40" i="59" s="1"/>
  <c r="AP40" i="59" s="1"/>
  <c r="AS40" i="59" s="1"/>
  <c r="AV40" i="59" s="1"/>
  <c r="K40" i="59" s="1"/>
  <c r="AW40" i="59"/>
  <c r="AY40" i="59"/>
  <c r="AZ40" i="59"/>
  <c r="BA40" i="59"/>
  <c r="BC40" i="59"/>
  <c r="O972" i="59"/>
  <c r="R972" i="59" s="1"/>
  <c r="U972" i="59" s="1"/>
  <c r="X972" i="59" s="1"/>
  <c r="AA972" i="59" s="1"/>
  <c r="AD972" i="59" s="1"/>
  <c r="AG972" i="59" s="1"/>
  <c r="AJ972" i="59" s="1"/>
  <c r="AM972" i="59" s="1"/>
  <c r="AP972" i="59" s="1"/>
  <c r="AS972" i="59" s="1"/>
  <c r="AV972" i="59" s="1"/>
  <c r="K972" i="59" s="1"/>
  <c r="AW972" i="59"/>
  <c r="AY972" i="59"/>
  <c r="AZ972" i="59"/>
  <c r="BA972" i="59"/>
  <c r="O966" i="59"/>
  <c r="R966" i="59" s="1"/>
  <c r="U966" i="59" s="1"/>
  <c r="X966" i="59" s="1"/>
  <c r="AA966" i="59" s="1"/>
  <c r="AD966" i="59" s="1"/>
  <c r="AG966" i="59" s="1"/>
  <c r="AJ966" i="59" s="1"/>
  <c r="AM966" i="59" s="1"/>
  <c r="AP966" i="59" s="1"/>
  <c r="AS966" i="59" s="1"/>
  <c r="AV966" i="59" s="1"/>
  <c r="K966" i="59" s="1"/>
  <c r="AW966" i="59"/>
  <c r="AY966" i="59"/>
  <c r="AZ966" i="59"/>
  <c r="BA966" i="59"/>
  <c r="O510" i="59"/>
  <c r="R510" i="59" s="1"/>
  <c r="U510" i="59" s="1"/>
  <c r="X510" i="59" s="1"/>
  <c r="AA510" i="59" s="1"/>
  <c r="AD510" i="59" s="1"/>
  <c r="AG510" i="59" s="1"/>
  <c r="AJ510" i="59" s="1"/>
  <c r="AM510" i="59" s="1"/>
  <c r="AP510" i="59" s="1"/>
  <c r="AS510" i="59" s="1"/>
  <c r="AV510" i="59" s="1"/>
  <c r="K510" i="59" s="1"/>
  <c r="AW510" i="59"/>
  <c r="AY510" i="59"/>
  <c r="AZ510" i="59"/>
  <c r="BA510" i="59"/>
  <c r="O652" i="59"/>
  <c r="R652" i="59" s="1"/>
  <c r="U652" i="59" s="1"/>
  <c r="X652" i="59" s="1"/>
  <c r="AA652" i="59" s="1"/>
  <c r="AD652" i="59" s="1"/>
  <c r="AG652" i="59" s="1"/>
  <c r="AJ652" i="59" s="1"/>
  <c r="AM652" i="59" s="1"/>
  <c r="AP652" i="59" s="1"/>
  <c r="AS652" i="59" s="1"/>
  <c r="AV652" i="59" s="1"/>
  <c r="K652" i="59" s="1"/>
  <c r="AW652" i="59"/>
  <c r="AY652" i="59"/>
  <c r="AZ652" i="59"/>
  <c r="BA652" i="59"/>
  <c r="O1000" i="59"/>
  <c r="R1000" i="59" s="1"/>
  <c r="U1000" i="59" s="1"/>
  <c r="X1000" i="59" s="1"/>
  <c r="AA1000" i="59" s="1"/>
  <c r="AD1000" i="59" s="1"/>
  <c r="AG1000" i="59" s="1"/>
  <c r="AJ1000" i="59" s="1"/>
  <c r="AM1000" i="59" s="1"/>
  <c r="AP1000" i="59" s="1"/>
  <c r="AS1000" i="59" s="1"/>
  <c r="AV1000" i="59" s="1"/>
  <c r="K1000" i="59" s="1"/>
  <c r="AW1000" i="59"/>
  <c r="AY1000" i="59"/>
  <c r="AZ1000" i="59"/>
  <c r="BA1000" i="59"/>
  <c r="BB1000" i="59"/>
  <c r="O1001" i="59"/>
  <c r="R1001" i="59" s="1"/>
  <c r="U1001" i="59" s="1"/>
  <c r="X1001" i="59" s="1"/>
  <c r="AA1001" i="59" s="1"/>
  <c r="AD1001" i="59" s="1"/>
  <c r="AG1001" i="59" s="1"/>
  <c r="AJ1001" i="59" s="1"/>
  <c r="AM1001" i="59" s="1"/>
  <c r="AP1001" i="59" s="1"/>
  <c r="AS1001" i="59" s="1"/>
  <c r="AV1001" i="59" s="1"/>
  <c r="K1001" i="59" s="1"/>
  <c r="AW1001" i="59"/>
  <c r="AY1001" i="59"/>
  <c r="AZ1001" i="59"/>
  <c r="BA1001" i="59"/>
  <c r="BB1001" i="59"/>
  <c r="O1002" i="59"/>
  <c r="R1002" i="59" s="1"/>
  <c r="U1002" i="59" s="1"/>
  <c r="X1002" i="59" s="1"/>
  <c r="AA1002" i="59" s="1"/>
  <c r="AD1002" i="59" s="1"/>
  <c r="AG1002" i="59" s="1"/>
  <c r="AJ1002" i="59" s="1"/>
  <c r="AM1002" i="59" s="1"/>
  <c r="AP1002" i="59" s="1"/>
  <c r="AS1002" i="59" s="1"/>
  <c r="AV1002" i="59" s="1"/>
  <c r="K1002" i="59" s="1"/>
  <c r="AW1002" i="59"/>
  <c r="AY1002" i="59"/>
  <c r="AZ1002" i="59"/>
  <c r="BA1002" i="59"/>
  <c r="BB1002" i="59"/>
  <c r="O1003" i="59"/>
  <c r="R1003" i="59" s="1"/>
  <c r="U1003" i="59" s="1"/>
  <c r="X1003" i="59" s="1"/>
  <c r="AA1003" i="59" s="1"/>
  <c r="AD1003" i="59" s="1"/>
  <c r="AG1003" i="59" s="1"/>
  <c r="AJ1003" i="59" s="1"/>
  <c r="AM1003" i="59" s="1"/>
  <c r="AP1003" i="59" s="1"/>
  <c r="AS1003" i="59" s="1"/>
  <c r="AV1003" i="59" s="1"/>
  <c r="K1003" i="59" s="1"/>
  <c r="AW1003" i="59"/>
  <c r="AY1003" i="59"/>
  <c r="AZ1003" i="59"/>
  <c r="BA1003" i="59"/>
  <c r="BB1003" i="59"/>
  <c r="O1004" i="59"/>
  <c r="R1004" i="59" s="1"/>
  <c r="U1004" i="59" s="1"/>
  <c r="X1004" i="59" s="1"/>
  <c r="AA1004" i="59" s="1"/>
  <c r="AD1004" i="59" s="1"/>
  <c r="AG1004" i="59" s="1"/>
  <c r="AJ1004" i="59" s="1"/>
  <c r="AM1004" i="59" s="1"/>
  <c r="AP1004" i="59" s="1"/>
  <c r="AS1004" i="59" s="1"/>
  <c r="AV1004" i="59" s="1"/>
  <c r="K1004" i="59" s="1"/>
  <c r="AW1004" i="59"/>
  <c r="AY1004" i="59"/>
  <c r="AZ1004" i="59"/>
  <c r="BA1004" i="59"/>
  <c r="BB1004" i="59"/>
  <c r="O1005" i="59"/>
  <c r="R1005" i="59" s="1"/>
  <c r="U1005" i="59" s="1"/>
  <c r="X1005" i="59" s="1"/>
  <c r="AA1005" i="59" s="1"/>
  <c r="AD1005" i="59" s="1"/>
  <c r="AG1005" i="59" s="1"/>
  <c r="AJ1005" i="59" s="1"/>
  <c r="AM1005" i="59" s="1"/>
  <c r="AP1005" i="59" s="1"/>
  <c r="AS1005" i="59" s="1"/>
  <c r="AV1005" i="59" s="1"/>
  <c r="K1005" i="59" s="1"/>
  <c r="AW1005" i="59"/>
  <c r="AY1005" i="59"/>
  <c r="AZ1005" i="59"/>
  <c r="BA1005" i="59"/>
  <c r="BB1005" i="59"/>
  <c r="O1006" i="59"/>
  <c r="R1006" i="59" s="1"/>
  <c r="U1006" i="59" s="1"/>
  <c r="X1006" i="59" s="1"/>
  <c r="AA1006" i="59" s="1"/>
  <c r="AD1006" i="59" s="1"/>
  <c r="AG1006" i="59" s="1"/>
  <c r="AJ1006" i="59" s="1"/>
  <c r="AM1006" i="59" s="1"/>
  <c r="AP1006" i="59" s="1"/>
  <c r="AS1006" i="59" s="1"/>
  <c r="AV1006" i="59" s="1"/>
  <c r="K1006" i="59" s="1"/>
  <c r="AW1006" i="59"/>
  <c r="AY1006" i="59"/>
  <c r="AZ1006" i="59"/>
  <c r="BA1006" i="59"/>
  <c r="BB1006" i="59"/>
  <c r="O1007" i="59"/>
  <c r="R1007" i="59" s="1"/>
  <c r="U1007" i="59" s="1"/>
  <c r="X1007" i="59" s="1"/>
  <c r="AA1007" i="59" s="1"/>
  <c r="AD1007" i="59" s="1"/>
  <c r="AG1007" i="59" s="1"/>
  <c r="AJ1007" i="59" s="1"/>
  <c r="AM1007" i="59" s="1"/>
  <c r="AP1007" i="59" s="1"/>
  <c r="AS1007" i="59" s="1"/>
  <c r="AV1007" i="59" s="1"/>
  <c r="K1007" i="59" s="1"/>
  <c r="AW1007" i="59"/>
  <c r="AY1007" i="59"/>
  <c r="AZ1007" i="59"/>
  <c r="BA1007" i="59"/>
  <c r="BB1007" i="59"/>
  <c r="O1008" i="59"/>
  <c r="R1008" i="59" s="1"/>
  <c r="U1008" i="59" s="1"/>
  <c r="X1008" i="59" s="1"/>
  <c r="AA1008" i="59" s="1"/>
  <c r="AD1008" i="59" s="1"/>
  <c r="AG1008" i="59" s="1"/>
  <c r="AJ1008" i="59" s="1"/>
  <c r="AM1008" i="59" s="1"/>
  <c r="AP1008" i="59" s="1"/>
  <c r="AS1008" i="59" s="1"/>
  <c r="AV1008" i="59" s="1"/>
  <c r="K1008" i="59" s="1"/>
  <c r="AW1008" i="59"/>
  <c r="AY1008" i="59"/>
  <c r="AZ1008" i="59"/>
  <c r="BA1008" i="59"/>
  <c r="BB1008" i="59"/>
  <c r="O1009" i="59"/>
  <c r="R1009" i="59" s="1"/>
  <c r="U1009" i="59" s="1"/>
  <c r="X1009" i="59" s="1"/>
  <c r="AA1009" i="59" s="1"/>
  <c r="AD1009" i="59" s="1"/>
  <c r="AG1009" i="59" s="1"/>
  <c r="AJ1009" i="59" s="1"/>
  <c r="AM1009" i="59" s="1"/>
  <c r="AP1009" i="59" s="1"/>
  <c r="AS1009" i="59" s="1"/>
  <c r="AV1009" i="59" s="1"/>
  <c r="K1009" i="59" s="1"/>
  <c r="AW1009" i="59"/>
  <c r="AY1009" i="59"/>
  <c r="AZ1009" i="59"/>
  <c r="BA1009" i="59"/>
  <c r="BB1009" i="59"/>
  <c r="O1010" i="59"/>
  <c r="R1010" i="59" s="1"/>
  <c r="U1010" i="59" s="1"/>
  <c r="X1010" i="59" s="1"/>
  <c r="AA1010" i="59" s="1"/>
  <c r="AD1010" i="59" s="1"/>
  <c r="AG1010" i="59" s="1"/>
  <c r="AJ1010" i="59" s="1"/>
  <c r="AM1010" i="59" s="1"/>
  <c r="AP1010" i="59" s="1"/>
  <c r="AS1010" i="59" s="1"/>
  <c r="AV1010" i="59" s="1"/>
  <c r="K1010" i="59" s="1"/>
  <c r="AW1010" i="59"/>
  <c r="AY1010" i="59"/>
  <c r="AZ1010" i="59"/>
  <c r="BA1010" i="59"/>
  <c r="BB1010" i="59"/>
  <c r="O1011" i="59"/>
  <c r="R1011" i="59" s="1"/>
  <c r="U1011" i="59" s="1"/>
  <c r="X1011" i="59" s="1"/>
  <c r="AA1011" i="59" s="1"/>
  <c r="AD1011" i="59" s="1"/>
  <c r="AG1011" i="59" s="1"/>
  <c r="AJ1011" i="59" s="1"/>
  <c r="AM1011" i="59" s="1"/>
  <c r="AP1011" i="59" s="1"/>
  <c r="AS1011" i="59" s="1"/>
  <c r="AV1011" i="59" s="1"/>
  <c r="K1011" i="59" s="1"/>
  <c r="AW1011" i="59"/>
  <c r="AY1011" i="59"/>
  <c r="AZ1011" i="59"/>
  <c r="BA1011" i="59"/>
  <c r="BB1011" i="59"/>
  <c r="O1012" i="59"/>
  <c r="R1012" i="59" s="1"/>
  <c r="U1012" i="59" s="1"/>
  <c r="X1012" i="59" s="1"/>
  <c r="AA1012" i="59" s="1"/>
  <c r="AD1012" i="59" s="1"/>
  <c r="AG1012" i="59" s="1"/>
  <c r="AJ1012" i="59" s="1"/>
  <c r="AM1012" i="59" s="1"/>
  <c r="AP1012" i="59" s="1"/>
  <c r="AS1012" i="59" s="1"/>
  <c r="AV1012" i="59" s="1"/>
  <c r="K1012" i="59" s="1"/>
  <c r="AW1012" i="59"/>
  <c r="AY1012" i="59"/>
  <c r="AZ1012" i="59"/>
  <c r="BA1012" i="59"/>
  <c r="BB1012" i="59"/>
  <c r="O1013" i="59"/>
  <c r="R1013" i="59" s="1"/>
  <c r="U1013" i="59" s="1"/>
  <c r="X1013" i="59" s="1"/>
  <c r="AA1013" i="59" s="1"/>
  <c r="AD1013" i="59" s="1"/>
  <c r="AG1013" i="59" s="1"/>
  <c r="AJ1013" i="59" s="1"/>
  <c r="AM1013" i="59" s="1"/>
  <c r="AP1013" i="59" s="1"/>
  <c r="AS1013" i="59" s="1"/>
  <c r="AV1013" i="59" s="1"/>
  <c r="K1013" i="59" s="1"/>
  <c r="AW1013" i="59"/>
  <c r="AY1013" i="59"/>
  <c r="AZ1013" i="59"/>
  <c r="BA1013" i="59"/>
  <c r="BB1013" i="59"/>
  <c r="O1014" i="59"/>
  <c r="R1014" i="59" s="1"/>
  <c r="U1014" i="59" s="1"/>
  <c r="X1014" i="59" s="1"/>
  <c r="AA1014" i="59" s="1"/>
  <c r="AD1014" i="59" s="1"/>
  <c r="AG1014" i="59" s="1"/>
  <c r="AJ1014" i="59" s="1"/>
  <c r="AM1014" i="59" s="1"/>
  <c r="AP1014" i="59" s="1"/>
  <c r="AS1014" i="59" s="1"/>
  <c r="AV1014" i="59" s="1"/>
  <c r="K1014" i="59" s="1"/>
  <c r="AW1014" i="59"/>
  <c r="AY1014" i="59"/>
  <c r="AZ1014" i="59"/>
  <c r="BA1014" i="59"/>
  <c r="BB1014" i="59"/>
  <c r="O1015" i="59"/>
  <c r="R1015" i="59" s="1"/>
  <c r="U1015" i="59" s="1"/>
  <c r="X1015" i="59" s="1"/>
  <c r="AA1015" i="59" s="1"/>
  <c r="AD1015" i="59" s="1"/>
  <c r="AG1015" i="59" s="1"/>
  <c r="AJ1015" i="59" s="1"/>
  <c r="AM1015" i="59" s="1"/>
  <c r="AP1015" i="59" s="1"/>
  <c r="AS1015" i="59" s="1"/>
  <c r="AV1015" i="59" s="1"/>
  <c r="K1015" i="59" s="1"/>
  <c r="AW1015" i="59"/>
  <c r="AY1015" i="59"/>
  <c r="AZ1015" i="59"/>
  <c r="BA1015" i="59"/>
  <c r="BB1015" i="59"/>
  <c r="O1016" i="59"/>
  <c r="R1016" i="59" s="1"/>
  <c r="U1016" i="59" s="1"/>
  <c r="X1016" i="59" s="1"/>
  <c r="AA1016" i="59" s="1"/>
  <c r="AD1016" i="59" s="1"/>
  <c r="AG1016" i="59" s="1"/>
  <c r="AJ1016" i="59" s="1"/>
  <c r="AM1016" i="59" s="1"/>
  <c r="AP1016" i="59" s="1"/>
  <c r="AS1016" i="59" s="1"/>
  <c r="AV1016" i="59" s="1"/>
  <c r="K1016" i="59" s="1"/>
  <c r="AW1016" i="59"/>
  <c r="AY1016" i="59"/>
  <c r="AZ1016" i="59"/>
  <c r="BA1016" i="59"/>
  <c r="BB1016" i="59"/>
  <c r="O1017" i="59"/>
  <c r="R1017" i="59" s="1"/>
  <c r="U1017" i="59" s="1"/>
  <c r="X1017" i="59" s="1"/>
  <c r="AA1017" i="59" s="1"/>
  <c r="AD1017" i="59" s="1"/>
  <c r="AG1017" i="59" s="1"/>
  <c r="AJ1017" i="59" s="1"/>
  <c r="AM1017" i="59" s="1"/>
  <c r="AP1017" i="59" s="1"/>
  <c r="AS1017" i="59" s="1"/>
  <c r="AV1017" i="59" s="1"/>
  <c r="K1017" i="59" s="1"/>
  <c r="AW1017" i="59"/>
  <c r="AY1017" i="59"/>
  <c r="AZ1017" i="59"/>
  <c r="BA1017" i="59"/>
  <c r="BB1017" i="59"/>
  <c r="O1018" i="59"/>
  <c r="R1018" i="59" s="1"/>
  <c r="U1018" i="59" s="1"/>
  <c r="X1018" i="59" s="1"/>
  <c r="AA1018" i="59" s="1"/>
  <c r="AD1018" i="59" s="1"/>
  <c r="AG1018" i="59" s="1"/>
  <c r="AJ1018" i="59" s="1"/>
  <c r="AM1018" i="59" s="1"/>
  <c r="AP1018" i="59" s="1"/>
  <c r="AS1018" i="59" s="1"/>
  <c r="AV1018" i="59" s="1"/>
  <c r="K1018" i="59" s="1"/>
  <c r="AW1018" i="59"/>
  <c r="AY1018" i="59"/>
  <c r="AZ1018" i="59"/>
  <c r="BA1018" i="59"/>
  <c r="BB1018" i="59"/>
  <c r="O1019" i="59"/>
  <c r="R1019" i="59" s="1"/>
  <c r="U1019" i="59" s="1"/>
  <c r="X1019" i="59" s="1"/>
  <c r="AA1019" i="59" s="1"/>
  <c r="AD1019" i="59" s="1"/>
  <c r="AG1019" i="59" s="1"/>
  <c r="AJ1019" i="59" s="1"/>
  <c r="AM1019" i="59" s="1"/>
  <c r="AP1019" i="59" s="1"/>
  <c r="AS1019" i="59" s="1"/>
  <c r="AV1019" i="59" s="1"/>
  <c r="K1019" i="59" s="1"/>
  <c r="AW1019" i="59"/>
  <c r="AY1019" i="59"/>
  <c r="AZ1019" i="59"/>
  <c r="BA1019" i="59"/>
  <c r="BB1019" i="59"/>
  <c r="O1020" i="59"/>
  <c r="R1020" i="59" s="1"/>
  <c r="U1020" i="59" s="1"/>
  <c r="X1020" i="59" s="1"/>
  <c r="AA1020" i="59" s="1"/>
  <c r="AD1020" i="59" s="1"/>
  <c r="AG1020" i="59" s="1"/>
  <c r="AJ1020" i="59" s="1"/>
  <c r="AM1020" i="59" s="1"/>
  <c r="AP1020" i="59" s="1"/>
  <c r="AS1020" i="59" s="1"/>
  <c r="AV1020" i="59" s="1"/>
  <c r="K1020" i="59" s="1"/>
  <c r="AW1020" i="59"/>
  <c r="AY1020" i="59"/>
  <c r="AZ1020" i="59"/>
  <c r="BA1020" i="59"/>
  <c r="BB1020" i="59"/>
  <c r="O1021" i="59"/>
  <c r="R1021" i="59" s="1"/>
  <c r="U1021" i="59" s="1"/>
  <c r="X1021" i="59" s="1"/>
  <c r="AA1021" i="59" s="1"/>
  <c r="AD1021" i="59" s="1"/>
  <c r="AG1021" i="59" s="1"/>
  <c r="AJ1021" i="59" s="1"/>
  <c r="AM1021" i="59" s="1"/>
  <c r="AP1021" i="59" s="1"/>
  <c r="AS1021" i="59" s="1"/>
  <c r="AV1021" i="59" s="1"/>
  <c r="K1021" i="59" s="1"/>
  <c r="AW1021" i="59"/>
  <c r="AY1021" i="59"/>
  <c r="AZ1021" i="59"/>
  <c r="BA1021" i="59"/>
  <c r="BB1021" i="59"/>
  <c r="O1022" i="59"/>
  <c r="R1022" i="59" s="1"/>
  <c r="U1022" i="59" s="1"/>
  <c r="X1022" i="59" s="1"/>
  <c r="AA1022" i="59" s="1"/>
  <c r="AD1022" i="59" s="1"/>
  <c r="AG1022" i="59" s="1"/>
  <c r="AJ1022" i="59" s="1"/>
  <c r="AM1022" i="59" s="1"/>
  <c r="AP1022" i="59" s="1"/>
  <c r="AS1022" i="59" s="1"/>
  <c r="AV1022" i="59" s="1"/>
  <c r="K1022" i="59" s="1"/>
  <c r="AW1022" i="59"/>
  <c r="AY1022" i="59"/>
  <c r="AZ1022" i="59"/>
  <c r="BA1022" i="59"/>
  <c r="BB1022" i="59"/>
  <c r="O1023" i="59"/>
  <c r="R1023" i="59" s="1"/>
  <c r="U1023" i="59" s="1"/>
  <c r="X1023" i="59" s="1"/>
  <c r="AA1023" i="59" s="1"/>
  <c r="AD1023" i="59" s="1"/>
  <c r="AG1023" i="59" s="1"/>
  <c r="AJ1023" i="59" s="1"/>
  <c r="AM1023" i="59" s="1"/>
  <c r="AP1023" i="59" s="1"/>
  <c r="AS1023" i="59" s="1"/>
  <c r="AV1023" i="59" s="1"/>
  <c r="K1023" i="59" s="1"/>
  <c r="AW1023" i="59"/>
  <c r="AY1023" i="59"/>
  <c r="AZ1023" i="59"/>
  <c r="BA1023" i="59"/>
  <c r="BB1023" i="59"/>
  <c r="O1024" i="59"/>
  <c r="R1024" i="59" s="1"/>
  <c r="U1024" i="59" s="1"/>
  <c r="X1024" i="59" s="1"/>
  <c r="AA1024" i="59" s="1"/>
  <c r="AD1024" i="59" s="1"/>
  <c r="AG1024" i="59" s="1"/>
  <c r="AJ1024" i="59" s="1"/>
  <c r="AM1024" i="59" s="1"/>
  <c r="AP1024" i="59" s="1"/>
  <c r="AS1024" i="59" s="1"/>
  <c r="AV1024" i="59" s="1"/>
  <c r="K1024" i="59" s="1"/>
  <c r="AW1024" i="59"/>
  <c r="AY1024" i="59"/>
  <c r="AZ1024" i="59"/>
  <c r="BA1024" i="59"/>
  <c r="BB1024" i="59"/>
  <c r="O1025" i="59"/>
  <c r="R1025" i="59" s="1"/>
  <c r="U1025" i="59" s="1"/>
  <c r="X1025" i="59" s="1"/>
  <c r="AA1025" i="59" s="1"/>
  <c r="AD1025" i="59" s="1"/>
  <c r="AG1025" i="59" s="1"/>
  <c r="AJ1025" i="59" s="1"/>
  <c r="AM1025" i="59" s="1"/>
  <c r="AP1025" i="59" s="1"/>
  <c r="AS1025" i="59" s="1"/>
  <c r="AV1025" i="59" s="1"/>
  <c r="K1025" i="59" s="1"/>
  <c r="AW1025" i="59"/>
  <c r="AY1025" i="59"/>
  <c r="AZ1025" i="59"/>
  <c r="BA1025" i="59"/>
  <c r="BB1025" i="59"/>
  <c r="O1026" i="59"/>
  <c r="R1026" i="59" s="1"/>
  <c r="U1026" i="59" s="1"/>
  <c r="X1026" i="59" s="1"/>
  <c r="AA1026" i="59" s="1"/>
  <c r="AD1026" i="59" s="1"/>
  <c r="AG1026" i="59" s="1"/>
  <c r="AJ1026" i="59" s="1"/>
  <c r="AM1026" i="59" s="1"/>
  <c r="AP1026" i="59" s="1"/>
  <c r="AS1026" i="59" s="1"/>
  <c r="AV1026" i="59" s="1"/>
  <c r="K1026" i="59" s="1"/>
  <c r="AW1026" i="59"/>
  <c r="AY1026" i="59"/>
  <c r="AZ1026" i="59"/>
  <c r="BA1026" i="59"/>
  <c r="BB1026" i="59"/>
  <c r="O1027" i="59"/>
  <c r="R1027" i="59" s="1"/>
  <c r="U1027" i="59" s="1"/>
  <c r="X1027" i="59" s="1"/>
  <c r="AA1027" i="59" s="1"/>
  <c r="AD1027" i="59" s="1"/>
  <c r="AG1027" i="59" s="1"/>
  <c r="AJ1027" i="59" s="1"/>
  <c r="AM1027" i="59" s="1"/>
  <c r="AP1027" i="59" s="1"/>
  <c r="AS1027" i="59" s="1"/>
  <c r="AV1027" i="59" s="1"/>
  <c r="K1027" i="59" s="1"/>
  <c r="AW1027" i="59"/>
  <c r="AY1027" i="59"/>
  <c r="AZ1027" i="59"/>
  <c r="BA1027" i="59"/>
  <c r="BB1027" i="59"/>
  <c r="O1028" i="59"/>
  <c r="R1028" i="59" s="1"/>
  <c r="U1028" i="59" s="1"/>
  <c r="X1028" i="59" s="1"/>
  <c r="AA1028" i="59" s="1"/>
  <c r="AD1028" i="59" s="1"/>
  <c r="AG1028" i="59" s="1"/>
  <c r="AJ1028" i="59" s="1"/>
  <c r="AM1028" i="59" s="1"/>
  <c r="AP1028" i="59" s="1"/>
  <c r="AS1028" i="59" s="1"/>
  <c r="AV1028" i="59" s="1"/>
  <c r="K1028" i="59" s="1"/>
  <c r="AW1028" i="59"/>
  <c r="AY1028" i="59"/>
  <c r="AZ1028" i="59"/>
  <c r="BA1028" i="59"/>
  <c r="BB1028" i="59"/>
  <c r="O1029" i="59"/>
  <c r="R1029" i="59" s="1"/>
  <c r="U1029" i="59" s="1"/>
  <c r="X1029" i="59" s="1"/>
  <c r="AA1029" i="59" s="1"/>
  <c r="AD1029" i="59" s="1"/>
  <c r="AG1029" i="59" s="1"/>
  <c r="AJ1029" i="59" s="1"/>
  <c r="AM1029" i="59" s="1"/>
  <c r="AP1029" i="59" s="1"/>
  <c r="AS1029" i="59" s="1"/>
  <c r="AV1029" i="59" s="1"/>
  <c r="K1029" i="59" s="1"/>
  <c r="AW1029" i="59"/>
  <c r="AY1029" i="59"/>
  <c r="AZ1029" i="59"/>
  <c r="BA1029" i="59"/>
  <c r="BB1029" i="59"/>
  <c r="O1030" i="59"/>
  <c r="R1030" i="59" s="1"/>
  <c r="U1030" i="59" s="1"/>
  <c r="X1030" i="59" s="1"/>
  <c r="AA1030" i="59" s="1"/>
  <c r="AD1030" i="59" s="1"/>
  <c r="AG1030" i="59" s="1"/>
  <c r="AJ1030" i="59" s="1"/>
  <c r="AM1030" i="59" s="1"/>
  <c r="AP1030" i="59" s="1"/>
  <c r="AS1030" i="59" s="1"/>
  <c r="AV1030" i="59" s="1"/>
  <c r="K1030" i="59" s="1"/>
  <c r="AW1030" i="59"/>
  <c r="AY1030" i="59"/>
  <c r="AZ1030" i="59"/>
  <c r="BA1030" i="59"/>
  <c r="BB1030" i="59"/>
  <c r="O1031" i="59"/>
  <c r="R1031" i="59" s="1"/>
  <c r="U1031" i="59" s="1"/>
  <c r="X1031" i="59" s="1"/>
  <c r="AA1031" i="59" s="1"/>
  <c r="AD1031" i="59" s="1"/>
  <c r="AG1031" i="59" s="1"/>
  <c r="AJ1031" i="59" s="1"/>
  <c r="AM1031" i="59" s="1"/>
  <c r="AP1031" i="59" s="1"/>
  <c r="AS1031" i="59" s="1"/>
  <c r="AV1031" i="59" s="1"/>
  <c r="K1031" i="59" s="1"/>
  <c r="AW1031" i="59"/>
  <c r="AY1031" i="59"/>
  <c r="AZ1031" i="59"/>
  <c r="BA1031" i="59"/>
  <c r="BB1031" i="59"/>
  <c r="O1032" i="59"/>
  <c r="R1032" i="59" s="1"/>
  <c r="U1032" i="59" s="1"/>
  <c r="X1032" i="59" s="1"/>
  <c r="AA1032" i="59" s="1"/>
  <c r="AD1032" i="59" s="1"/>
  <c r="AG1032" i="59" s="1"/>
  <c r="AJ1032" i="59" s="1"/>
  <c r="AM1032" i="59" s="1"/>
  <c r="AP1032" i="59" s="1"/>
  <c r="AS1032" i="59" s="1"/>
  <c r="AV1032" i="59" s="1"/>
  <c r="K1032" i="59" s="1"/>
  <c r="AW1032" i="59"/>
  <c r="AY1032" i="59"/>
  <c r="AZ1032" i="59"/>
  <c r="BA1032" i="59"/>
  <c r="BB1032" i="59"/>
  <c r="O1033" i="59"/>
  <c r="R1033" i="59" s="1"/>
  <c r="U1033" i="59" s="1"/>
  <c r="X1033" i="59" s="1"/>
  <c r="AA1033" i="59" s="1"/>
  <c r="AD1033" i="59" s="1"/>
  <c r="AG1033" i="59" s="1"/>
  <c r="AJ1033" i="59" s="1"/>
  <c r="AM1033" i="59" s="1"/>
  <c r="AP1033" i="59" s="1"/>
  <c r="AS1033" i="59" s="1"/>
  <c r="AV1033" i="59" s="1"/>
  <c r="K1033" i="59" s="1"/>
  <c r="AW1033" i="59"/>
  <c r="AY1033" i="59"/>
  <c r="AZ1033" i="59"/>
  <c r="BA1033" i="59"/>
  <c r="BB1033" i="59"/>
  <c r="O1034" i="59"/>
  <c r="R1034" i="59" s="1"/>
  <c r="U1034" i="59" s="1"/>
  <c r="X1034" i="59" s="1"/>
  <c r="AA1034" i="59" s="1"/>
  <c r="AD1034" i="59" s="1"/>
  <c r="AG1034" i="59" s="1"/>
  <c r="AJ1034" i="59" s="1"/>
  <c r="AM1034" i="59" s="1"/>
  <c r="AP1034" i="59" s="1"/>
  <c r="AS1034" i="59" s="1"/>
  <c r="AV1034" i="59" s="1"/>
  <c r="K1034" i="59" s="1"/>
  <c r="AW1034" i="59"/>
  <c r="AY1034" i="59"/>
  <c r="AZ1034" i="59"/>
  <c r="BA1034" i="59"/>
  <c r="BB1034" i="59"/>
  <c r="O1035" i="59"/>
  <c r="R1035" i="59" s="1"/>
  <c r="U1035" i="59" s="1"/>
  <c r="X1035" i="59" s="1"/>
  <c r="AA1035" i="59" s="1"/>
  <c r="AD1035" i="59" s="1"/>
  <c r="AG1035" i="59" s="1"/>
  <c r="AJ1035" i="59" s="1"/>
  <c r="AM1035" i="59" s="1"/>
  <c r="AP1035" i="59" s="1"/>
  <c r="AS1035" i="59" s="1"/>
  <c r="AV1035" i="59" s="1"/>
  <c r="K1035" i="59" s="1"/>
  <c r="AW1035" i="59"/>
  <c r="AY1035" i="59"/>
  <c r="AZ1035" i="59"/>
  <c r="BA1035" i="59"/>
  <c r="BB1035" i="59"/>
  <c r="O1036" i="59"/>
  <c r="R1036" i="59" s="1"/>
  <c r="U1036" i="59" s="1"/>
  <c r="X1036" i="59" s="1"/>
  <c r="AA1036" i="59" s="1"/>
  <c r="AD1036" i="59" s="1"/>
  <c r="AG1036" i="59" s="1"/>
  <c r="AJ1036" i="59" s="1"/>
  <c r="AM1036" i="59" s="1"/>
  <c r="AP1036" i="59" s="1"/>
  <c r="AS1036" i="59" s="1"/>
  <c r="AV1036" i="59" s="1"/>
  <c r="K1036" i="59" s="1"/>
  <c r="AW1036" i="59"/>
  <c r="AY1036" i="59"/>
  <c r="AZ1036" i="59"/>
  <c r="BA1036" i="59"/>
  <c r="BB1036" i="59"/>
  <c r="O1037" i="59"/>
  <c r="R1037" i="59" s="1"/>
  <c r="U1037" i="59" s="1"/>
  <c r="X1037" i="59" s="1"/>
  <c r="AA1037" i="59" s="1"/>
  <c r="AD1037" i="59" s="1"/>
  <c r="AG1037" i="59" s="1"/>
  <c r="AJ1037" i="59" s="1"/>
  <c r="AM1037" i="59" s="1"/>
  <c r="AP1037" i="59" s="1"/>
  <c r="AS1037" i="59" s="1"/>
  <c r="AV1037" i="59" s="1"/>
  <c r="K1037" i="59" s="1"/>
  <c r="AW1037" i="59"/>
  <c r="AY1037" i="59"/>
  <c r="AZ1037" i="59"/>
  <c r="BA1037" i="59"/>
  <c r="BB1037" i="59"/>
  <c r="O1038" i="59"/>
  <c r="R1038" i="59" s="1"/>
  <c r="U1038" i="59" s="1"/>
  <c r="X1038" i="59" s="1"/>
  <c r="AA1038" i="59" s="1"/>
  <c r="AD1038" i="59" s="1"/>
  <c r="AG1038" i="59" s="1"/>
  <c r="AJ1038" i="59" s="1"/>
  <c r="AM1038" i="59" s="1"/>
  <c r="AP1038" i="59" s="1"/>
  <c r="AS1038" i="59" s="1"/>
  <c r="AV1038" i="59" s="1"/>
  <c r="K1038" i="59" s="1"/>
  <c r="AW1038" i="59"/>
  <c r="AY1038" i="59"/>
  <c r="AZ1038" i="59"/>
  <c r="BA1038" i="59"/>
  <c r="BB1038" i="59"/>
  <c r="O1039" i="59"/>
  <c r="R1039" i="59" s="1"/>
  <c r="U1039" i="59" s="1"/>
  <c r="X1039" i="59" s="1"/>
  <c r="AA1039" i="59" s="1"/>
  <c r="AD1039" i="59" s="1"/>
  <c r="AG1039" i="59" s="1"/>
  <c r="AJ1039" i="59" s="1"/>
  <c r="AM1039" i="59" s="1"/>
  <c r="AP1039" i="59" s="1"/>
  <c r="AS1039" i="59" s="1"/>
  <c r="AV1039" i="59" s="1"/>
  <c r="K1039" i="59" s="1"/>
  <c r="AW1039" i="59"/>
  <c r="AY1039" i="59"/>
  <c r="AZ1039" i="59"/>
  <c r="BA1039" i="59"/>
  <c r="BB1039" i="59"/>
  <c r="O1040" i="59"/>
  <c r="R1040" i="59" s="1"/>
  <c r="U1040" i="59" s="1"/>
  <c r="X1040" i="59" s="1"/>
  <c r="AA1040" i="59" s="1"/>
  <c r="AD1040" i="59" s="1"/>
  <c r="AG1040" i="59" s="1"/>
  <c r="AJ1040" i="59" s="1"/>
  <c r="AM1040" i="59" s="1"/>
  <c r="AP1040" i="59" s="1"/>
  <c r="AS1040" i="59" s="1"/>
  <c r="AV1040" i="59" s="1"/>
  <c r="K1040" i="59" s="1"/>
  <c r="AW1040" i="59"/>
  <c r="AY1040" i="59"/>
  <c r="AZ1040" i="59"/>
  <c r="BA1040" i="59"/>
  <c r="BB1040" i="59"/>
  <c r="O1041" i="59"/>
  <c r="R1041" i="59" s="1"/>
  <c r="U1041" i="59" s="1"/>
  <c r="X1041" i="59" s="1"/>
  <c r="AA1041" i="59" s="1"/>
  <c r="AD1041" i="59" s="1"/>
  <c r="AG1041" i="59" s="1"/>
  <c r="AJ1041" i="59" s="1"/>
  <c r="AM1041" i="59" s="1"/>
  <c r="AP1041" i="59" s="1"/>
  <c r="AS1041" i="59" s="1"/>
  <c r="AV1041" i="59" s="1"/>
  <c r="K1041" i="59" s="1"/>
  <c r="AW1041" i="59"/>
  <c r="AY1041" i="59"/>
  <c r="AZ1041" i="59"/>
  <c r="BA1041" i="59"/>
  <c r="BB1041" i="59"/>
  <c r="O1042" i="59"/>
  <c r="R1042" i="59" s="1"/>
  <c r="U1042" i="59" s="1"/>
  <c r="X1042" i="59" s="1"/>
  <c r="AA1042" i="59" s="1"/>
  <c r="AD1042" i="59" s="1"/>
  <c r="AG1042" i="59" s="1"/>
  <c r="AJ1042" i="59" s="1"/>
  <c r="AM1042" i="59" s="1"/>
  <c r="AP1042" i="59" s="1"/>
  <c r="AS1042" i="59" s="1"/>
  <c r="AV1042" i="59" s="1"/>
  <c r="K1042" i="59" s="1"/>
  <c r="AW1042" i="59"/>
  <c r="AY1042" i="59"/>
  <c r="AZ1042" i="59"/>
  <c r="BA1042" i="59"/>
  <c r="BB1042" i="59"/>
  <c r="BD39" i="59" l="1"/>
  <c r="BE39" i="59" s="1"/>
  <c r="BD976" i="59"/>
  <c r="BE976" i="59" s="1"/>
  <c r="BD652" i="59"/>
  <c r="BE652" i="59" s="1"/>
  <c r="BJ652" i="59"/>
  <c r="BD88" i="59"/>
  <c r="BE88" i="59" s="1"/>
  <c r="BD972" i="59"/>
  <c r="BE972" i="59" s="1"/>
  <c r="BD466" i="59"/>
  <c r="BE466" i="59" s="1"/>
  <c r="BD1041" i="59"/>
  <c r="BE1041" i="59" s="1"/>
  <c r="BJ1041" i="59"/>
  <c r="BD1039" i="59"/>
  <c r="BE1039" i="59" s="1"/>
  <c r="BJ1039" i="59"/>
  <c r="BD1037" i="59"/>
  <c r="BE1037" i="59" s="1"/>
  <c r="BJ1037" i="59"/>
  <c r="BD1035" i="59"/>
  <c r="BE1035" i="59" s="1"/>
  <c r="BJ1035" i="59"/>
  <c r="BD1033" i="59"/>
  <c r="BE1033" i="59" s="1"/>
  <c r="BJ1033" i="59"/>
  <c r="BD1031" i="59"/>
  <c r="BE1031" i="59" s="1"/>
  <c r="BJ1031" i="59"/>
  <c r="BD1029" i="59"/>
  <c r="BE1029" i="59" s="1"/>
  <c r="BJ1029" i="59"/>
  <c r="BD1027" i="59"/>
  <c r="BE1027" i="59" s="1"/>
  <c r="BJ1027" i="59"/>
  <c r="BD1025" i="59"/>
  <c r="BE1025" i="59" s="1"/>
  <c r="BJ1025" i="59"/>
  <c r="BD1023" i="59"/>
  <c r="BE1023" i="59" s="1"/>
  <c r="BJ1023" i="59"/>
  <c r="BD1021" i="59"/>
  <c r="BE1021" i="59" s="1"/>
  <c r="BJ1021" i="59"/>
  <c r="BD1019" i="59"/>
  <c r="BE1019" i="59" s="1"/>
  <c r="BJ1019" i="59"/>
  <c r="BD1017" i="59"/>
  <c r="BE1017" i="59" s="1"/>
  <c r="BJ1017" i="59"/>
  <c r="BD1015" i="59"/>
  <c r="BE1015" i="59" s="1"/>
  <c r="BJ1015" i="59"/>
  <c r="BD1013" i="59"/>
  <c r="BE1013" i="59" s="1"/>
  <c r="BJ1013" i="59"/>
  <c r="BD1011" i="59"/>
  <c r="BE1011" i="59" s="1"/>
  <c r="BJ1011" i="59"/>
  <c r="BD1009" i="59"/>
  <c r="BE1009" i="59" s="1"/>
  <c r="BJ1009" i="59"/>
  <c r="BD1007" i="59"/>
  <c r="BE1007" i="59" s="1"/>
  <c r="BJ1007" i="59"/>
  <c r="BD1005" i="59"/>
  <c r="BE1005" i="59" s="1"/>
  <c r="BJ1005" i="59"/>
  <c r="BD1003" i="59"/>
  <c r="BE1003" i="59" s="1"/>
  <c r="BJ1003" i="59"/>
  <c r="BD1001" i="59"/>
  <c r="BE1001" i="59" s="1"/>
  <c r="BJ1001" i="59"/>
  <c r="BD335" i="59"/>
  <c r="BE335" i="59" s="1"/>
  <c r="BD467" i="59"/>
  <c r="BE467" i="59" s="1"/>
  <c r="BD40" i="59"/>
  <c r="BE40" i="59" s="1"/>
  <c r="BD37" i="59"/>
  <c r="BE37" i="59" s="1"/>
  <c r="BD633" i="59"/>
  <c r="BE633" i="59" s="1"/>
  <c r="BD510" i="59"/>
  <c r="BE510" i="59" s="1"/>
  <c r="BD1043" i="59"/>
  <c r="BE1043" i="59" s="1"/>
  <c r="BJ1043" i="59"/>
  <c r="BD1042" i="59"/>
  <c r="BE1042" i="59" s="1"/>
  <c r="BJ1042" i="59"/>
  <c r="BD1034" i="59"/>
  <c r="BE1034" i="59" s="1"/>
  <c r="BJ1034" i="59"/>
  <c r="BD1028" i="59"/>
  <c r="BE1028" i="59" s="1"/>
  <c r="BJ1028" i="59"/>
  <c r="BD1026" i="59"/>
  <c r="BE1026" i="59" s="1"/>
  <c r="BJ1026" i="59"/>
  <c r="BD1020" i="59"/>
  <c r="BE1020" i="59" s="1"/>
  <c r="BJ1020" i="59"/>
  <c r="BD1018" i="59"/>
  <c r="BE1018" i="59" s="1"/>
  <c r="BJ1018" i="59"/>
  <c r="BD1016" i="59"/>
  <c r="BE1016" i="59" s="1"/>
  <c r="BJ1016" i="59"/>
  <c r="BD1014" i="59"/>
  <c r="BE1014" i="59" s="1"/>
  <c r="BJ1014" i="59"/>
  <c r="BD1012" i="59"/>
  <c r="BE1012" i="59" s="1"/>
  <c r="BJ1012" i="59"/>
  <c r="BD1010" i="59"/>
  <c r="BE1010" i="59" s="1"/>
  <c r="BJ1010" i="59"/>
  <c r="BD1008" i="59"/>
  <c r="BE1008" i="59" s="1"/>
  <c r="BJ1008" i="59"/>
  <c r="BD1006" i="59"/>
  <c r="BE1006" i="59" s="1"/>
  <c r="BJ1006" i="59"/>
  <c r="BD1004" i="59"/>
  <c r="BE1004" i="59" s="1"/>
  <c r="BJ1004" i="59"/>
  <c r="BD1002" i="59"/>
  <c r="BE1002" i="59" s="1"/>
  <c r="BJ1002" i="59"/>
  <c r="BD1000" i="59"/>
  <c r="BE1000" i="59" s="1"/>
  <c r="BJ1000" i="59"/>
  <c r="BD38" i="59"/>
  <c r="BE38" i="59" s="1"/>
  <c r="BD1040" i="59"/>
  <c r="BE1040" i="59" s="1"/>
  <c r="BJ1040" i="59"/>
  <c r="BD1036" i="59"/>
  <c r="BE1036" i="59" s="1"/>
  <c r="BJ1036" i="59"/>
  <c r="BD1030" i="59"/>
  <c r="BE1030" i="59" s="1"/>
  <c r="BJ1030" i="59"/>
  <c r="BD1022" i="59"/>
  <c r="BE1022" i="59" s="1"/>
  <c r="BJ1022" i="59"/>
  <c r="BD966" i="59"/>
  <c r="BE966" i="59" s="1"/>
  <c r="BD494" i="59"/>
  <c r="BE494" i="59" s="1"/>
  <c r="BD495" i="59"/>
  <c r="BE495" i="59" s="1"/>
  <c r="BD1038" i="59"/>
  <c r="BE1038" i="59" s="1"/>
  <c r="BJ1038" i="59"/>
  <c r="BD1032" i="59"/>
  <c r="BE1032" i="59" s="1"/>
  <c r="BJ1032" i="59"/>
  <c r="BD1024" i="59"/>
  <c r="BE1024" i="59" s="1"/>
  <c r="BJ1024" i="59"/>
  <c r="BD497" i="59"/>
  <c r="BE497" i="59" s="1"/>
  <c r="O916" i="60"/>
  <c r="O630" i="59" l="1"/>
  <c r="R630" i="59" s="1"/>
  <c r="U630" i="59" s="1"/>
  <c r="X630" i="59" s="1"/>
  <c r="AA630" i="59" s="1"/>
  <c r="AD630" i="59" s="1"/>
  <c r="AG630" i="59" s="1"/>
  <c r="AJ630" i="59" s="1"/>
  <c r="AM630" i="59" s="1"/>
  <c r="AP630" i="59" s="1"/>
  <c r="AS630" i="59" s="1"/>
  <c r="AV630" i="59" s="1"/>
  <c r="K630" i="59" s="1"/>
  <c r="AW630" i="59"/>
  <c r="AY630" i="59"/>
  <c r="AZ630" i="59"/>
  <c r="BA630" i="59"/>
  <c r="O417" i="59"/>
  <c r="R417" i="59" s="1"/>
  <c r="U417" i="59" s="1"/>
  <c r="X417" i="59" s="1"/>
  <c r="AA417" i="59" s="1"/>
  <c r="AD417" i="59" s="1"/>
  <c r="AG417" i="59" s="1"/>
  <c r="AJ417" i="59" s="1"/>
  <c r="AM417" i="59" s="1"/>
  <c r="AP417" i="59" s="1"/>
  <c r="AS417" i="59" s="1"/>
  <c r="AV417" i="59" s="1"/>
  <c r="K417" i="59" s="1"/>
  <c r="AW417" i="59"/>
  <c r="AY417" i="59"/>
  <c r="AZ417" i="59"/>
  <c r="BA417" i="59"/>
  <c r="O231" i="59"/>
  <c r="R231" i="59" s="1"/>
  <c r="U231" i="59" s="1"/>
  <c r="X231" i="59" s="1"/>
  <c r="AA231" i="59" s="1"/>
  <c r="AD231" i="59" s="1"/>
  <c r="AG231" i="59" s="1"/>
  <c r="AJ231" i="59" s="1"/>
  <c r="AM231" i="59" s="1"/>
  <c r="AP231" i="59" s="1"/>
  <c r="AS231" i="59" s="1"/>
  <c r="AV231" i="59" s="1"/>
  <c r="K231" i="59" s="1"/>
  <c r="AW231" i="59"/>
  <c r="AX231" i="59"/>
  <c r="AY231" i="59"/>
  <c r="AZ231" i="59"/>
  <c r="BA231" i="59"/>
  <c r="BD231" i="59" l="1"/>
  <c r="BE231" i="59" s="1"/>
  <c r="BD417" i="59"/>
  <c r="BE417" i="59" s="1"/>
  <c r="BD630" i="59"/>
  <c r="BE630" i="59" s="1"/>
  <c r="BB630" i="59"/>
  <c r="BB417" i="59"/>
  <c r="BB231" i="59"/>
  <c r="O970" i="59"/>
  <c r="R970" i="59" s="1"/>
  <c r="U970" i="59" s="1"/>
  <c r="X970" i="59" s="1"/>
  <c r="AA970" i="59" s="1"/>
  <c r="AD970" i="59" s="1"/>
  <c r="AG970" i="59" s="1"/>
  <c r="AJ970" i="59" s="1"/>
  <c r="AM970" i="59" s="1"/>
  <c r="AP970" i="59" s="1"/>
  <c r="AS970" i="59" s="1"/>
  <c r="AV970" i="59" s="1"/>
  <c r="K970" i="59" s="1"/>
  <c r="AW970" i="59"/>
  <c r="AY970" i="59"/>
  <c r="AZ970" i="59"/>
  <c r="BA970" i="59"/>
  <c r="BD970" i="59" l="1"/>
  <c r="BE970" i="59" s="1"/>
  <c r="AY386" i="59"/>
  <c r="AZ386" i="59"/>
  <c r="O91" i="60" l="1"/>
  <c r="O92" i="60"/>
  <c r="AV342" i="46" l="1"/>
  <c r="AW342" i="46"/>
  <c r="N342" i="46"/>
  <c r="Q342" i="46" s="1"/>
  <c r="T342" i="46" s="1"/>
  <c r="W342" i="46" s="1"/>
  <c r="Z342" i="46" s="1"/>
  <c r="AC342" i="46" s="1"/>
  <c r="AF342" i="46" s="1"/>
  <c r="AI342" i="46" s="1"/>
  <c r="AL342" i="46" s="1"/>
  <c r="AO342" i="46" s="1"/>
  <c r="AR342" i="46" s="1"/>
  <c r="AU342" i="46" s="1"/>
  <c r="J342" i="46" s="1"/>
  <c r="O161" i="60" l="1"/>
  <c r="K1055" i="60" l="1"/>
  <c r="K1056" i="60"/>
  <c r="K1057" i="60"/>
  <c r="K1058" i="60"/>
  <c r="K1059" i="60"/>
  <c r="K1060" i="60"/>
  <c r="K1061" i="60"/>
  <c r="K1062" i="60"/>
  <c r="K1063" i="60"/>
  <c r="K1064" i="60"/>
  <c r="O441" i="60"/>
  <c r="O442" i="60"/>
  <c r="O911" i="60"/>
  <c r="O912" i="60"/>
  <c r="O913" i="60"/>
  <c r="O163" i="60"/>
  <c r="O164" i="60"/>
  <c r="O165" i="60"/>
  <c r="O167" i="60"/>
  <c r="O166" i="60"/>
  <c r="O168" i="60"/>
  <c r="R441" i="60" s="1"/>
  <c r="O169" i="60"/>
  <c r="R442" i="60" s="1"/>
  <c r="O170" i="60"/>
  <c r="R911" i="60" s="1"/>
  <c r="O205" i="60"/>
  <c r="R912" i="60" s="1"/>
  <c r="O206" i="60"/>
  <c r="R913" i="60" s="1"/>
  <c r="O207" i="60"/>
  <c r="O208" i="60"/>
  <c r="R164" i="60" s="1"/>
  <c r="O914" i="60"/>
  <c r="R165" i="60" s="1"/>
  <c r="O915" i="60"/>
  <c r="O428" i="60"/>
  <c r="O162" i="60"/>
  <c r="R168" i="60" s="1"/>
  <c r="U441" i="60" s="1"/>
  <c r="O917" i="60"/>
  <c r="R169" i="60" s="1"/>
  <c r="U442" i="60" s="1"/>
  <c r="O918" i="60"/>
  <c r="R170" i="60" s="1"/>
  <c r="U911" i="60" s="1"/>
  <c r="O919" i="60"/>
  <c r="R205" i="60" s="1"/>
  <c r="U912" i="60" s="1"/>
  <c r="O920" i="60"/>
  <c r="R206" i="60" s="1"/>
  <c r="U913" i="60" s="1"/>
  <c r="O921" i="60"/>
  <c r="R207" i="60" s="1"/>
  <c r="U163" i="60" s="1"/>
  <c r="O922" i="60"/>
  <c r="R208" i="60" s="1"/>
  <c r="U164" i="60" s="1"/>
  <c r="O923" i="60"/>
  <c r="R914" i="60" s="1"/>
  <c r="U165" i="60" s="1"/>
  <c r="O924" i="60"/>
  <c r="R915" i="60" s="1"/>
  <c r="U167" i="60" s="1"/>
  <c r="O925" i="60"/>
  <c r="O926" i="60"/>
  <c r="R162" i="60" s="1"/>
  <c r="U168" i="60" s="1"/>
  <c r="X441" i="60" s="1"/>
  <c r="O927" i="60"/>
  <c r="R917" i="60" s="1"/>
  <c r="U169" i="60" s="1"/>
  <c r="X442" i="60" s="1"/>
  <c r="O928" i="60"/>
  <c r="O929" i="60"/>
  <c r="R919" i="60" s="1"/>
  <c r="U205" i="60" s="1"/>
  <c r="O930" i="60"/>
  <c r="R920" i="60" s="1"/>
  <c r="U206" i="60" s="1"/>
  <c r="X913" i="60" s="1"/>
  <c r="O931" i="60"/>
  <c r="R921" i="60" s="1"/>
  <c r="U207" i="60" s="1"/>
  <c r="X163" i="60" s="1"/>
  <c r="O932" i="60"/>
  <c r="R922" i="60" s="1"/>
  <c r="U208" i="60" s="1"/>
  <c r="X164" i="60" s="1"/>
  <c r="O933" i="60"/>
  <c r="R923" i="60" s="1"/>
  <c r="U914" i="60" s="1"/>
  <c r="X165" i="60" s="1"/>
  <c r="O934" i="60"/>
  <c r="R924" i="60" s="1"/>
  <c r="U915" i="60" s="1"/>
  <c r="X167" i="60" s="1"/>
  <c r="O935" i="60"/>
  <c r="R925" i="60" s="1"/>
  <c r="O936" i="60"/>
  <c r="R926" i="60" s="1"/>
  <c r="U162" i="60" s="1"/>
  <c r="X168" i="60" s="1"/>
  <c r="AA441" i="60" s="1"/>
  <c r="O937" i="60"/>
  <c r="R927" i="60" s="1"/>
  <c r="U917" i="60" s="1"/>
  <c r="X169" i="60" s="1"/>
  <c r="AA442" i="60" s="1"/>
  <c r="O938" i="60"/>
  <c r="R928" i="60" s="1"/>
  <c r="U918" i="60" s="1"/>
  <c r="X170" i="60" s="1"/>
  <c r="AA911" i="60" s="1"/>
  <c r="O939" i="60"/>
  <c r="R929" i="60" s="1"/>
  <c r="U919" i="60" s="1"/>
  <c r="X205" i="60" s="1"/>
  <c r="AA912" i="60" s="1"/>
  <c r="O940" i="60"/>
  <c r="R930" i="60" s="1"/>
  <c r="U920" i="60" s="1"/>
  <c r="X206" i="60" s="1"/>
  <c r="AA913" i="60" s="1"/>
  <c r="O941" i="60"/>
  <c r="R931" i="60" s="1"/>
  <c r="U921" i="60" s="1"/>
  <c r="X207" i="60" s="1"/>
  <c r="AA163" i="60" s="1"/>
  <c r="O942" i="60"/>
  <c r="R932" i="60" s="1"/>
  <c r="U922" i="60" s="1"/>
  <c r="X208" i="60" s="1"/>
  <c r="AA164" i="60" s="1"/>
  <c r="O943" i="60"/>
  <c r="R933" i="60" s="1"/>
  <c r="U923" i="60" s="1"/>
  <c r="X914" i="60" s="1"/>
  <c r="AA165" i="60" s="1"/>
  <c r="O944" i="60"/>
  <c r="R934" i="60" s="1"/>
  <c r="U924" i="60" s="1"/>
  <c r="X915" i="60" s="1"/>
  <c r="AA167" i="60" s="1"/>
  <c r="O945" i="60"/>
  <c r="R935" i="60" s="1"/>
  <c r="U925" i="60" s="1"/>
  <c r="O946" i="60"/>
  <c r="R936" i="60" s="1"/>
  <c r="U926" i="60" s="1"/>
  <c r="X162" i="60" s="1"/>
  <c r="AA168" i="60" s="1"/>
  <c r="AD441" i="60" s="1"/>
  <c r="O947" i="60"/>
  <c r="R937" i="60" s="1"/>
  <c r="U927" i="60" s="1"/>
  <c r="X917" i="60" s="1"/>
  <c r="AA169" i="60" s="1"/>
  <c r="AD442" i="60" s="1"/>
  <c r="O948" i="60"/>
  <c r="R938" i="60" s="1"/>
  <c r="U928" i="60" s="1"/>
  <c r="X918" i="60" s="1"/>
  <c r="AA170" i="60" s="1"/>
  <c r="AD911" i="60" s="1"/>
  <c r="O949" i="60"/>
  <c r="R939" i="60" s="1"/>
  <c r="U929" i="60" s="1"/>
  <c r="X919" i="60" s="1"/>
  <c r="AA205" i="60" s="1"/>
  <c r="AD912" i="60" s="1"/>
  <c r="O950" i="60"/>
  <c r="R940" i="60" s="1"/>
  <c r="U930" i="60" s="1"/>
  <c r="X920" i="60" s="1"/>
  <c r="AA206" i="60" s="1"/>
  <c r="AD913" i="60" s="1"/>
  <c r="O951" i="60"/>
  <c r="R941" i="60" s="1"/>
  <c r="U931" i="60" s="1"/>
  <c r="X921" i="60" s="1"/>
  <c r="AA207" i="60" s="1"/>
  <c r="AD163" i="60" s="1"/>
  <c r="O952" i="60"/>
  <c r="R942" i="60" s="1"/>
  <c r="U932" i="60" s="1"/>
  <c r="X922" i="60" s="1"/>
  <c r="AA208" i="60" s="1"/>
  <c r="AD164" i="60" s="1"/>
  <c r="O953" i="60"/>
  <c r="R943" i="60" s="1"/>
  <c r="U933" i="60" s="1"/>
  <c r="X923" i="60" s="1"/>
  <c r="AA914" i="60" s="1"/>
  <c r="AD165" i="60" s="1"/>
  <c r="O954" i="60"/>
  <c r="R944" i="60" s="1"/>
  <c r="U934" i="60" s="1"/>
  <c r="X924" i="60" s="1"/>
  <c r="AA915" i="60" s="1"/>
  <c r="AD167" i="60" s="1"/>
  <c r="O955" i="60"/>
  <c r="R945" i="60" s="1"/>
  <c r="U935" i="60" s="1"/>
  <c r="X925" i="60" s="1"/>
  <c r="O956" i="60"/>
  <c r="R946" i="60" s="1"/>
  <c r="U936" i="60" s="1"/>
  <c r="X926" i="60" s="1"/>
  <c r="AA162" i="60" s="1"/>
  <c r="AD168" i="60" s="1"/>
  <c r="AG441" i="60" s="1"/>
  <c r="O957" i="60"/>
  <c r="R947" i="60" s="1"/>
  <c r="U937" i="60" s="1"/>
  <c r="X927" i="60" s="1"/>
  <c r="AA917" i="60" s="1"/>
  <c r="AD169" i="60" s="1"/>
  <c r="AG442" i="60" s="1"/>
  <c r="O958" i="60"/>
  <c r="R948" i="60" s="1"/>
  <c r="U938" i="60" s="1"/>
  <c r="X928" i="60" s="1"/>
  <c r="AA918" i="60" s="1"/>
  <c r="AD170" i="60" s="1"/>
  <c r="AG911" i="60" s="1"/>
  <c r="O959" i="60"/>
  <c r="R949" i="60" s="1"/>
  <c r="U939" i="60" s="1"/>
  <c r="X929" i="60" s="1"/>
  <c r="AA919" i="60" s="1"/>
  <c r="AD205" i="60" s="1"/>
  <c r="AG912" i="60" s="1"/>
  <c r="O960" i="60"/>
  <c r="R950" i="60" s="1"/>
  <c r="U940" i="60" s="1"/>
  <c r="X930" i="60" s="1"/>
  <c r="AA920" i="60" s="1"/>
  <c r="AD206" i="60" s="1"/>
  <c r="AG913" i="60" s="1"/>
  <c r="O961" i="60"/>
  <c r="R951" i="60" s="1"/>
  <c r="U941" i="60" s="1"/>
  <c r="X931" i="60" s="1"/>
  <c r="AA921" i="60" s="1"/>
  <c r="AD207" i="60" s="1"/>
  <c r="AG163" i="60" s="1"/>
  <c r="O962" i="60"/>
  <c r="R952" i="60" s="1"/>
  <c r="U942" i="60" s="1"/>
  <c r="X932" i="60" s="1"/>
  <c r="AA922" i="60" s="1"/>
  <c r="AD208" i="60" s="1"/>
  <c r="AG164" i="60" s="1"/>
  <c r="O963" i="60"/>
  <c r="R953" i="60" s="1"/>
  <c r="U943" i="60" s="1"/>
  <c r="X933" i="60" s="1"/>
  <c r="AA923" i="60" s="1"/>
  <c r="AD914" i="60" s="1"/>
  <c r="AG165" i="60" s="1"/>
  <c r="O964" i="60"/>
  <c r="R954" i="60" s="1"/>
  <c r="U944" i="60" s="1"/>
  <c r="X934" i="60" s="1"/>
  <c r="AA924" i="60" s="1"/>
  <c r="AD915" i="60" s="1"/>
  <c r="AG167" i="60" s="1"/>
  <c r="O965" i="60"/>
  <c r="R955" i="60" s="1"/>
  <c r="U945" i="60" s="1"/>
  <c r="X935" i="60" s="1"/>
  <c r="AA925" i="60" s="1"/>
  <c r="O966" i="60"/>
  <c r="R956" i="60" s="1"/>
  <c r="U946" i="60" s="1"/>
  <c r="X936" i="60" s="1"/>
  <c r="AA926" i="60" s="1"/>
  <c r="AD162" i="60" s="1"/>
  <c r="AG168" i="60" s="1"/>
  <c r="AJ441" i="60" s="1"/>
  <c r="O967" i="60"/>
  <c r="R957" i="60" s="1"/>
  <c r="U947" i="60" s="1"/>
  <c r="X937" i="60" s="1"/>
  <c r="AA927" i="60" s="1"/>
  <c r="AD917" i="60" s="1"/>
  <c r="AG169" i="60" s="1"/>
  <c r="AJ442" i="60" s="1"/>
  <c r="O968" i="60"/>
  <c r="R958" i="60" s="1"/>
  <c r="U948" i="60" s="1"/>
  <c r="X938" i="60" s="1"/>
  <c r="AA928" i="60" s="1"/>
  <c r="AD918" i="60" s="1"/>
  <c r="AG170" i="60" s="1"/>
  <c r="AJ911" i="60" s="1"/>
  <c r="O969" i="60"/>
  <c r="R959" i="60" s="1"/>
  <c r="U949" i="60" s="1"/>
  <c r="X939" i="60" s="1"/>
  <c r="AA929" i="60" s="1"/>
  <c r="AD919" i="60" s="1"/>
  <c r="AG205" i="60" s="1"/>
  <c r="AJ912" i="60" s="1"/>
  <c r="O970" i="60"/>
  <c r="R960" i="60" s="1"/>
  <c r="U950" i="60" s="1"/>
  <c r="X940" i="60" s="1"/>
  <c r="AA930" i="60" s="1"/>
  <c r="AD920" i="60" s="1"/>
  <c r="AG206" i="60" s="1"/>
  <c r="AJ913" i="60" s="1"/>
  <c r="O971" i="60"/>
  <c r="R961" i="60" s="1"/>
  <c r="U951" i="60" s="1"/>
  <c r="X941" i="60" s="1"/>
  <c r="AA931" i="60" s="1"/>
  <c r="AD921" i="60" s="1"/>
  <c r="AG207" i="60" s="1"/>
  <c r="AJ163" i="60" s="1"/>
  <c r="O972" i="60"/>
  <c r="O973" i="60"/>
  <c r="R963" i="60" s="1"/>
  <c r="U953" i="60" s="1"/>
  <c r="X943" i="60" s="1"/>
  <c r="AA933" i="60" s="1"/>
  <c r="AD923" i="60" s="1"/>
  <c r="AG914" i="60" s="1"/>
  <c r="AJ165" i="60" s="1"/>
  <c r="O974" i="60"/>
  <c r="R964" i="60" s="1"/>
  <c r="U954" i="60" s="1"/>
  <c r="X944" i="60" s="1"/>
  <c r="AA934" i="60" s="1"/>
  <c r="AD924" i="60" s="1"/>
  <c r="AG915" i="60" s="1"/>
  <c r="AJ167" i="60" s="1"/>
  <c r="O975" i="60"/>
  <c r="R965" i="60" s="1"/>
  <c r="U955" i="60" s="1"/>
  <c r="X945" i="60" s="1"/>
  <c r="AA935" i="60" s="1"/>
  <c r="AD925" i="60" s="1"/>
  <c r="O976" i="60"/>
  <c r="R966" i="60" s="1"/>
  <c r="U956" i="60" s="1"/>
  <c r="X946" i="60" s="1"/>
  <c r="AA936" i="60" s="1"/>
  <c r="AD926" i="60" s="1"/>
  <c r="AG162" i="60" s="1"/>
  <c r="AJ168" i="60" s="1"/>
  <c r="AM441" i="60" s="1"/>
  <c r="O977" i="60"/>
  <c r="R967" i="60" s="1"/>
  <c r="U957" i="60" s="1"/>
  <c r="X947" i="60" s="1"/>
  <c r="AA937" i="60" s="1"/>
  <c r="AD927" i="60" s="1"/>
  <c r="AG917" i="60" s="1"/>
  <c r="AJ169" i="60" s="1"/>
  <c r="AM442" i="60" s="1"/>
  <c r="O978" i="60"/>
  <c r="R968" i="60" s="1"/>
  <c r="U958" i="60" s="1"/>
  <c r="X948" i="60" s="1"/>
  <c r="AA938" i="60" s="1"/>
  <c r="AD928" i="60" s="1"/>
  <c r="AG918" i="60" s="1"/>
  <c r="AJ170" i="60" s="1"/>
  <c r="AM911" i="60" s="1"/>
  <c r="O979" i="60"/>
  <c r="R969" i="60" s="1"/>
  <c r="U959" i="60" s="1"/>
  <c r="X949" i="60" s="1"/>
  <c r="AA939" i="60" s="1"/>
  <c r="AD929" i="60" s="1"/>
  <c r="AG919" i="60" s="1"/>
  <c r="AJ205" i="60" s="1"/>
  <c r="AM912" i="60" s="1"/>
  <c r="O980" i="60"/>
  <c r="R970" i="60" s="1"/>
  <c r="U960" i="60" s="1"/>
  <c r="X950" i="60" s="1"/>
  <c r="AA940" i="60" s="1"/>
  <c r="AD930" i="60" s="1"/>
  <c r="AG920" i="60" s="1"/>
  <c r="AJ206" i="60" s="1"/>
  <c r="AM913" i="60" s="1"/>
  <c r="O981" i="60"/>
  <c r="R971" i="60" s="1"/>
  <c r="U961" i="60" s="1"/>
  <c r="X951" i="60" s="1"/>
  <c r="AA941" i="60" s="1"/>
  <c r="AD931" i="60" s="1"/>
  <c r="AG921" i="60" s="1"/>
  <c r="AJ207" i="60" s="1"/>
  <c r="AM163" i="60" s="1"/>
  <c r="O982" i="60"/>
  <c r="R972" i="60" s="1"/>
  <c r="U962" i="60" s="1"/>
  <c r="X952" i="60" s="1"/>
  <c r="AA942" i="60" s="1"/>
  <c r="AD932" i="60" s="1"/>
  <c r="AG922" i="60" s="1"/>
  <c r="AJ208" i="60" s="1"/>
  <c r="AM164" i="60" s="1"/>
  <c r="O983" i="60"/>
  <c r="R973" i="60" s="1"/>
  <c r="U963" i="60" s="1"/>
  <c r="X953" i="60" s="1"/>
  <c r="AA943" i="60" s="1"/>
  <c r="AD933" i="60" s="1"/>
  <c r="AG923" i="60" s="1"/>
  <c r="AJ914" i="60" s="1"/>
  <c r="AM165" i="60" s="1"/>
  <c r="O984" i="60"/>
  <c r="R974" i="60" s="1"/>
  <c r="U964" i="60" s="1"/>
  <c r="X954" i="60" s="1"/>
  <c r="AA944" i="60" s="1"/>
  <c r="AD934" i="60" s="1"/>
  <c r="AG924" i="60" s="1"/>
  <c r="AJ915" i="60" s="1"/>
  <c r="AM167" i="60" s="1"/>
  <c r="O985" i="60"/>
  <c r="R975" i="60" s="1"/>
  <c r="U965" i="60" s="1"/>
  <c r="X955" i="60" s="1"/>
  <c r="AA945" i="60" s="1"/>
  <c r="AD935" i="60" s="1"/>
  <c r="AG925" i="60" s="1"/>
  <c r="O986" i="60"/>
  <c r="R976" i="60" s="1"/>
  <c r="U966" i="60" s="1"/>
  <c r="X956" i="60" s="1"/>
  <c r="AA946" i="60" s="1"/>
  <c r="AD936" i="60" s="1"/>
  <c r="AG926" i="60" s="1"/>
  <c r="AJ162" i="60" s="1"/>
  <c r="AM168" i="60" s="1"/>
  <c r="AP441" i="60" s="1"/>
  <c r="O987" i="60"/>
  <c r="R977" i="60" s="1"/>
  <c r="U967" i="60" s="1"/>
  <c r="X957" i="60" s="1"/>
  <c r="AA947" i="60" s="1"/>
  <c r="AD937" i="60" s="1"/>
  <c r="AG927" i="60" s="1"/>
  <c r="AJ917" i="60" s="1"/>
  <c r="AM169" i="60" s="1"/>
  <c r="AP442" i="60" s="1"/>
  <c r="O988" i="60"/>
  <c r="R978" i="60" s="1"/>
  <c r="U968" i="60" s="1"/>
  <c r="X958" i="60" s="1"/>
  <c r="AA948" i="60" s="1"/>
  <c r="AD938" i="60" s="1"/>
  <c r="AG928" i="60" s="1"/>
  <c r="AJ918" i="60" s="1"/>
  <c r="AM170" i="60" s="1"/>
  <c r="AP911" i="60" s="1"/>
  <c r="O989" i="60"/>
  <c r="R979" i="60" s="1"/>
  <c r="U969" i="60" s="1"/>
  <c r="X959" i="60" s="1"/>
  <c r="AA949" i="60" s="1"/>
  <c r="AD939" i="60" s="1"/>
  <c r="AG929" i="60" s="1"/>
  <c r="AJ919" i="60" s="1"/>
  <c r="AM205" i="60" s="1"/>
  <c r="AP912" i="60" s="1"/>
  <c r="O990" i="60"/>
  <c r="R980" i="60" s="1"/>
  <c r="U970" i="60" s="1"/>
  <c r="X960" i="60" s="1"/>
  <c r="AA950" i="60" s="1"/>
  <c r="AD940" i="60" s="1"/>
  <c r="AG930" i="60" s="1"/>
  <c r="AJ920" i="60" s="1"/>
  <c r="AM206" i="60" s="1"/>
  <c r="AP913" i="60" s="1"/>
  <c r="O991" i="60"/>
  <c r="R981" i="60" s="1"/>
  <c r="U971" i="60" s="1"/>
  <c r="X961" i="60" s="1"/>
  <c r="AA951" i="60" s="1"/>
  <c r="AD941" i="60" s="1"/>
  <c r="AG931" i="60" s="1"/>
  <c r="AJ921" i="60" s="1"/>
  <c r="AM207" i="60" s="1"/>
  <c r="AP163" i="60" s="1"/>
  <c r="O992" i="60"/>
  <c r="R982" i="60" s="1"/>
  <c r="U972" i="60" s="1"/>
  <c r="X962" i="60" s="1"/>
  <c r="AA952" i="60" s="1"/>
  <c r="AD942" i="60" s="1"/>
  <c r="AG932" i="60" s="1"/>
  <c r="AJ922" i="60" s="1"/>
  <c r="AM208" i="60" s="1"/>
  <c r="AP164" i="60" s="1"/>
  <c r="O993" i="60"/>
  <c r="R983" i="60" s="1"/>
  <c r="U973" i="60" s="1"/>
  <c r="X963" i="60" s="1"/>
  <c r="AA953" i="60" s="1"/>
  <c r="AD943" i="60" s="1"/>
  <c r="AG933" i="60" s="1"/>
  <c r="AJ923" i="60" s="1"/>
  <c r="AM914" i="60" s="1"/>
  <c r="AP165" i="60" s="1"/>
  <c r="O994" i="60"/>
  <c r="R984" i="60" s="1"/>
  <c r="U974" i="60" s="1"/>
  <c r="X964" i="60" s="1"/>
  <c r="AA954" i="60" s="1"/>
  <c r="AD944" i="60" s="1"/>
  <c r="AG934" i="60" s="1"/>
  <c r="AJ924" i="60" s="1"/>
  <c r="AM915" i="60" s="1"/>
  <c r="AP167" i="60" s="1"/>
  <c r="O995" i="60"/>
  <c r="R985" i="60" s="1"/>
  <c r="U975" i="60" s="1"/>
  <c r="X965" i="60" s="1"/>
  <c r="AA955" i="60" s="1"/>
  <c r="AD945" i="60" s="1"/>
  <c r="AG935" i="60" s="1"/>
  <c r="AJ925" i="60" s="1"/>
  <c r="O996" i="60"/>
  <c r="R986" i="60" s="1"/>
  <c r="U976" i="60" s="1"/>
  <c r="X966" i="60" s="1"/>
  <c r="AA956" i="60" s="1"/>
  <c r="AD946" i="60" s="1"/>
  <c r="AG936" i="60" s="1"/>
  <c r="AJ926" i="60" s="1"/>
  <c r="AM162" i="60" s="1"/>
  <c r="AP168" i="60" s="1"/>
  <c r="AS441" i="60" s="1"/>
  <c r="O997" i="60"/>
  <c r="R987" i="60" s="1"/>
  <c r="U977" i="60" s="1"/>
  <c r="X967" i="60" s="1"/>
  <c r="AA957" i="60" s="1"/>
  <c r="AD947" i="60" s="1"/>
  <c r="AG937" i="60" s="1"/>
  <c r="AJ927" i="60" s="1"/>
  <c r="AM917" i="60" s="1"/>
  <c r="AP169" i="60" s="1"/>
  <c r="AS442" i="60" s="1"/>
  <c r="O998" i="60"/>
  <c r="O999" i="60"/>
  <c r="O1000" i="60"/>
  <c r="R990" i="60" s="1"/>
  <c r="U980" i="60" s="1"/>
  <c r="X970" i="60" s="1"/>
  <c r="AA960" i="60" s="1"/>
  <c r="AD950" i="60" s="1"/>
  <c r="AG940" i="60" s="1"/>
  <c r="AJ930" i="60" s="1"/>
  <c r="AM920" i="60" s="1"/>
  <c r="AP206" i="60" s="1"/>
  <c r="AS913" i="60" s="1"/>
  <c r="O1001" i="60"/>
  <c r="R991" i="60" s="1"/>
  <c r="U981" i="60" s="1"/>
  <c r="X971" i="60" s="1"/>
  <c r="AA961" i="60" s="1"/>
  <c r="AD951" i="60" s="1"/>
  <c r="AG941" i="60" s="1"/>
  <c r="AJ931" i="60" s="1"/>
  <c r="AM921" i="60" s="1"/>
  <c r="AP207" i="60" s="1"/>
  <c r="AS163" i="60" s="1"/>
  <c r="O1002" i="60"/>
  <c r="R992" i="60" s="1"/>
  <c r="U982" i="60" s="1"/>
  <c r="X972" i="60" s="1"/>
  <c r="AA962" i="60" s="1"/>
  <c r="AD952" i="60" s="1"/>
  <c r="AG942" i="60" s="1"/>
  <c r="AJ932" i="60" s="1"/>
  <c r="AM922" i="60" s="1"/>
  <c r="AP208" i="60" s="1"/>
  <c r="AS164" i="60" s="1"/>
  <c r="O1003" i="60"/>
  <c r="R993" i="60" s="1"/>
  <c r="U983" i="60" s="1"/>
  <c r="X973" i="60" s="1"/>
  <c r="AA963" i="60" s="1"/>
  <c r="AD953" i="60" s="1"/>
  <c r="AG943" i="60" s="1"/>
  <c r="AJ933" i="60" s="1"/>
  <c r="AM923" i="60" s="1"/>
  <c r="AP914" i="60" s="1"/>
  <c r="AS165" i="60" s="1"/>
  <c r="O1004" i="60"/>
  <c r="R994" i="60" s="1"/>
  <c r="U984" i="60" s="1"/>
  <c r="X974" i="60" s="1"/>
  <c r="AA964" i="60" s="1"/>
  <c r="AD954" i="60" s="1"/>
  <c r="AG944" i="60" s="1"/>
  <c r="AJ934" i="60" s="1"/>
  <c r="AM924" i="60" s="1"/>
  <c r="AP915" i="60" s="1"/>
  <c r="AS167" i="60" s="1"/>
  <c r="O1005" i="60"/>
  <c r="R995" i="60" s="1"/>
  <c r="U985" i="60" s="1"/>
  <c r="X975" i="60" s="1"/>
  <c r="AA965" i="60" s="1"/>
  <c r="AD955" i="60" s="1"/>
  <c r="AG945" i="60" s="1"/>
  <c r="AJ935" i="60" s="1"/>
  <c r="AM925" i="60" s="1"/>
  <c r="O1006" i="60"/>
  <c r="R996" i="60" s="1"/>
  <c r="U986" i="60" s="1"/>
  <c r="X976" i="60" s="1"/>
  <c r="AA966" i="60" s="1"/>
  <c r="AD956" i="60" s="1"/>
  <c r="AG946" i="60" s="1"/>
  <c r="AJ936" i="60" s="1"/>
  <c r="AM926" i="60" s="1"/>
  <c r="AP162" i="60" s="1"/>
  <c r="AS168" i="60" s="1"/>
  <c r="AV441" i="60" s="1"/>
  <c r="O1007" i="60"/>
  <c r="R997" i="60" s="1"/>
  <c r="U987" i="60" s="1"/>
  <c r="X977" i="60" s="1"/>
  <c r="AA967" i="60" s="1"/>
  <c r="AD957" i="60" s="1"/>
  <c r="AG947" i="60" s="1"/>
  <c r="AJ937" i="60" s="1"/>
  <c r="AM927" i="60" s="1"/>
  <c r="AP917" i="60" s="1"/>
  <c r="AS169" i="60" s="1"/>
  <c r="AV442" i="60" s="1"/>
  <c r="O1008" i="60"/>
  <c r="R998" i="60" s="1"/>
  <c r="U988" i="60" s="1"/>
  <c r="X978" i="60" s="1"/>
  <c r="AA968" i="60" s="1"/>
  <c r="AD958" i="60" s="1"/>
  <c r="AG948" i="60" s="1"/>
  <c r="AJ938" i="60" s="1"/>
  <c r="AM928" i="60" s="1"/>
  <c r="AP918" i="60" s="1"/>
  <c r="AS170" i="60" s="1"/>
  <c r="AV911" i="60" s="1"/>
  <c r="O1009" i="60"/>
  <c r="R999" i="60" s="1"/>
  <c r="U989" i="60" s="1"/>
  <c r="X979" i="60" s="1"/>
  <c r="AA969" i="60" s="1"/>
  <c r="AD959" i="60" s="1"/>
  <c r="AG949" i="60" s="1"/>
  <c r="AJ939" i="60" s="1"/>
  <c r="AM929" i="60" s="1"/>
  <c r="AP919" i="60" s="1"/>
  <c r="AS205" i="60" s="1"/>
  <c r="AV912" i="60" s="1"/>
  <c r="O1010" i="60"/>
  <c r="R1000" i="60" s="1"/>
  <c r="U990" i="60" s="1"/>
  <c r="X980" i="60" s="1"/>
  <c r="AA970" i="60" s="1"/>
  <c r="AD960" i="60" s="1"/>
  <c r="AG950" i="60" s="1"/>
  <c r="AJ940" i="60" s="1"/>
  <c r="AM930" i="60" s="1"/>
  <c r="AP920" i="60" s="1"/>
  <c r="AS206" i="60" s="1"/>
  <c r="AV913" i="60" s="1"/>
  <c r="O1011" i="60"/>
  <c r="R1001" i="60" s="1"/>
  <c r="U991" i="60" s="1"/>
  <c r="X981" i="60" s="1"/>
  <c r="AA971" i="60" s="1"/>
  <c r="AD961" i="60" s="1"/>
  <c r="AG951" i="60" s="1"/>
  <c r="AJ941" i="60" s="1"/>
  <c r="AM931" i="60" s="1"/>
  <c r="AP921" i="60" s="1"/>
  <c r="AS207" i="60" s="1"/>
  <c r="AV163" i="60" s="1"/>
  <c r="O1012" i="60"/>
  <c r="O1013" i="60"/>
  <c r="R1003" i="60" s="1"/>
  <c r="U993" i="60" s="1"/>
  <c r="O1014" i="60"/>
  <c r="R1004" i="60" s="1"/>
  <c r="U994" i="60" s="1"/>
  <c r="X984" i="60" s="1"/>
  <c r="AA974" i="60" s="1"/>
  <c r="AD964" i="60" s="1"/>
  <c r="AG954" i="60" s="1"/>
  <c r="AJ944" i="60" s="1"/>
  <c r="AM934" i="60" s="1"/>
  <c r="AP924" i="60" s="1"/>
  <c r="AS915" i="60" s="1"/>
  <c r="AV167" i="60" s="1"/>
  <c r="O1015" i="60"/>
  <c r="R1005" i="60" s="1"/>
  <c r="U995" i="60" s="1"/>
  <c r="X985" i="60" s="1"/>
  <c r="AA975" i="60" s="1"/>
  <c r="AD965" i="60" s="1"/>
  <c r="AG955" i="60" s="1"/>
  <c r="AJ945" i="60" s="1"/>
  <c r="AM935" i="60" s="1"/>
  <c r="AP925" i="60" s="1"/>
  <c r="O1016" i="60"/>
  <c r="R1006" i="60" s="1"/>
  <c r="U996" i="60" s="1"/>
  <c r="X986" i="60" s="1"/>
  <c r="AA976" i="60" s="1"/>
  <c r="AD966" i="60" s="1"/>
  <c r="AG956" i="60" s="1"/>
  <c r="AJ946" i="60" s="1"/>
  <c r="AM936" i="60" s="1"/>
  <c r="AP926" i="60" s="1"/>
  <c r="AS162" i="60" s="1"/>
  <c r="AV168" i="60" s="1"/>
  <c r="K441" i="60" s="1"/>
  <c r="O1017" i="60"/>
  <c r="R1007" i="60" s="1"/>
  <c r="U997" i="60" s="1"/>
  <c r="X987" i="60" s="1"/>
  <c r="AA977" i="60" s="1"/>
  <c r="AD967" i="60" s="1"/>
  <c r="AG957" i="60" s="1"/>
  <c r="AJ947" i="60" s="1"/>
  <c r="AM937" i="60" s="1"/>
  <c r="AP927" i="60" s="1"/>
  <c r="AS917" i="60" s="1"/>
  <c r="AV169" i="60" s="1"/>
  <c r="K442" i="60" s="1"/>
  <c r="O1018" i="60"/>
  <c r="R1008" i="60" s="1"/>
  <c r="U998" i="60" s="1"/>
  <c r="X988" i="60" s="1"/>
  <c r="AA978" i="60" s="1"/>
  <c r="AD968" i="60" s="1"/>
  <c r="AG958" i="60" s="1"/>
  <c r="AJ948" i="60" s="1"/>
  <c r="AM938" i="60" s="1"/>
  <c r="AP928" i="60" s="1"/>
  <c r="AS918" i="60" s="1"/>
  <c r="AV170" i="60" s="1"/>
  <c r="K911" i="60" s="1"/>
  <c r="O1019" i="60"/>
  <c r="R1009" i="60" s="1"/>
  <c r="U999" i="60" s="1"/>
  <c r="X989" i="60" s="1"/>
  <c r="AA979" i="60" s="1"/>
  <c r="AD969" i="60" s="1"/>
  <c r="AG959" i="60" s="1"/>
  <c r="AJ949" i="60" s="1"/>
  <c r="AM939" i="60" s="1"/>
  <c r="AP929" i="60" s="1"/>
  <c r="AS919" i="60" s="1"/>
  <c r="AV205" i="60" s="1"/>
  <c r="K912" i="60" s="1"/>
  <c r="O1020" i="60"/>
  <c r="R1010" i="60" s="1"/>
  <c r="U1000" i="60" s="1"/>
  <c r="X990" i="60" s="1"/>
  <c r="AA980" i="60" s="1"/>
  <c r="AD970" i="60" s="1"/>
  <c r="AG960" i="60" s="1"/>
  <c r="AJ950" i="60" s="1"/>
  <c r="AM940" i="60" s="1"/>
  <c r="AP930" i="60" s="1"/>
  <c r="AS920" i="60" s="1"/>
  <c r="AV206" i="60" s="1"/>
  <c r="K913" i="60" s="1"/>
  <c r="O1021" i="60"/>
  <c r="R1011" i="60" s="1"/>
  <c r="U1001" i="60" s="1"/>
  <c r="X991" i="60" s="1"/>
  <c r="AA981" i="60" s="1"/>
  <c r="AD971" i="60" s="1"/>
  <c r="AG961" i="60" s="1"/>
  <c r="AJ951" i="60" s="1"/>
  <c r="AM941" i="60" s="1"/>
  <c r="AP931" i="60" s="1"/>
  <c r="AS921" i="60" s="1"/>
  <c r="AV207" i="60" s="1"/>
  <c r="K163" i="60" s="1"/>
  <c r="O1022" i="60"/>
  <c r="R1012" i="60" s="1"/>
  <c r="U1002" i="60" s="1"/>
  <c r="X992" i="60" s="1"/>
  <c r="AA982" i="60" s="1"/>
  <c r="AD972" i="60" s="1"/>
  <c r="AG962" i="60" s="1"/>
  <c r="AJ952" i="60" s="1"/>
  <c r="AM942" i="60" s="1"/>
  <c r="AP932" i="60" s="1"/>
  <c r="AS922" i="60" s="1"/>
  <c r="AV208" i="60" s="1"/>
  <c r="K164" i="60" s="1"/>
  <c r="O1023" i="60"/>
  <c r="R1013" i="60" s="1"/>
  <c r="U1003" i="60" s="1"/>
  <c r="X993" i="60" s="1"/>
  <c r="AA983" i="60" s="1"/>
  <c r="AD973" i="60" s="1"/>
  <c r="AG963" i="60" s="1"/>
  <c r="AJ953" i="60" s="1"/>
  <c r="AM943" i="60" s="1"/>
  <c r="AP933" i="60" s="1"/>
  <c r="AS923" i="60" s="1"/>
  <c r="AV914" i="60" s="1"/>
  <c r="K165" i="60" s="1"/>
  <c r="O1024" i="60"/>
  <c r="R1014" i="60" s="1"/>
  <c r="U1004" i="60" s="1"/>
  <c r="X994" i="60" s="1"/>
  <c r="AA984" i="60" s="1"/>
  <c r="AD974" i="60" s="1"/>
  <c r="AG964" i="60" s="1"/>
  <c r="AJ954" i="60" s="1"/>
  <c r="AM944" i="60" s="1"/>
  <c r="AP934" i="60" s="1"/>
  <c r="AS924" i="60" s="1"/>
  <c r="AV915" i="60" s="1"/>
  <c r="K167" i="60" s="1"/>
  <c r="O1025" i="60"/>
  <c r="R1015" i="60" s="1"/>
  <c r="U1005" i="60" s="1"/>
  <c r="X995" i="60" s="1"/>
  <c r="AA985" i="60" s="1"/>
  <c r="AD975" i="60" s="1"/>
  <c r="AG965" i="60" s="1"/>
  <c r="AJ955" i="60" s="1"/>
  <c r="AM945" i="60" s="1"/>
  <c r="AP935" i="60" s="1"/>
  <c r="AS925" i="60" s="1"/>
  <c r="O1026" i="60"/>
  <c r="R1016" i="60" s="1"/>
  <c r="U1006" i="60" s="1"/>
  <c r="X996" i="60" s="1"/>
  <c r="O1027" i="60"/>
  <c r="R1017" i="60" s="1"/>
  <c r="U1007" i="60" s="1"/>
  <c r="X997" i="60" s="1"/>
  <c r="AA987" i="60" s="1"/>
  <c r="AD977" i="60" s="1"/>
  <c r="AG967" i="60" s="1"/>
  <c r="AJ957" i="60" s="1"/>
  <c r="AM947" i="60" s="1"/>
  <c r="AP937" i="60" s="1"/>
  <c r="AS927" i="60" s="1"/>
  <c r="AV917" i="60" s="1"/>
  <c r="K169" i="60" s="1"/>
  <c r="O1028" i="60"/>
  <c r="R1018" i="60" s="1"/>
  <c r="U1008" i="60" s="1"/>
  <c r="X998" i="60" s="1"/>
  <c r="AA988" i="60" s="1"/>
  <c r="AD978" i="60" s="1"/>
  <c r="AG968" i="60" s="1"/>
  <c r="AJ958" i="60" s="1"/>
  <c r="AM948" i="60" s="1"/>
  <c r="AP938" i="60" s="1"/>
  <c r="AS928" i="60" s="1"/>
  <c r="AV918" i="60" s="1"/>
  <c r="K170" i="60" s="1"/>
  <c r="O1029" i="60"/>
  <c r="R1019" i="60" s="1"/>
  <c r="U1009" i="60" s="1"/>
  <c r="X999" i="60" s="1"/>
  <c r="AA989" i="60" s="1"/>
  <c r="AD979" i="60" s="1"/>
  <c r="AG969" i="60" s="1"/>
  <c r="AJ959" i="60" s="1"/>
  <c r="AM949" i="60" s="1"/>
  <c r="AP939" i="60" s="1"/>
  <c r="AS929" i="60" s="1"/>
  <c r="AV919" i="60" s="1"/>
  <c r="K205" i="60" s="1"/>
  <c r="O1030" i="60"/>
  <c r="R1020" i="60" s="1"/>
  <c r="U1010" i="60" s="1"/>
  <c r="X1000" i="60" s="1"/>
  <c r="AA990" i="60" s="1"/>
  <c r="AD980" i="60" s="1"/>
  <c r="AG970" i="60" s="1"/>
  <c r="AJ960" i="60" s="1"/>
  <c r="AM950" i="60" s="1"/>
  <c r="AP940" i="60" s="1"/>
  <c r="AS930" i="60" s="1"/>
  <c r="AV920" i="60" s="1"/>
  <c r="K206" i="60" s="1"/>
  <c r="O1031" i="60"/>
  <c r="R1021" i="60" s="1"/>
  <c r="U1011" i="60" s="1"/>
  <c r="X1001" i="60" s="1"/>
  <c r="AA991" i="60" s="1"/>
  <c r="AD981" i="60" s="1"/>
  <c r="AG971" i="60" s="1"/>
  <c r="AJ961" i="60" s="1"/>
  <c r="AM951" i="60" s="1"/>
  <c r="AP941" i="60" s="1"/>
  <c r="AS931" i="60" s="1"/>
  <c r="AV921" i="60" s="1"/>
  <c r="K207" i="60" s="1"/>
  <c r="O1032" i="60"/>
  <c r="R1022" i="60" s="1"/>
  <c r="U1012" i="60" s="1"/>
  <c r="X1002" i="60" s="1"/>
  <c r="AA992" i="60" s="1"/>
  <c r="AD982" i="60" s="1"/>
  <c r="AG972" i="60" s="1"/>
  <c r="AJ962" i="60" s="1"/>
  <c r="AM952" i="60" s="1"/>
  <c r="AP942" i="60" s="1"/>
  <c r="AS932" i="60" s="1"/>
  <c r="AV922" i="60" s="1"/>
  <c r="K208" i="60" s="1"/>
  <c r="O1033" i="60"/>
  <c r="R1023" i="60" s="1"/>
  <c r="U1013" i="60" s="1"/>
  <c r="X1003" i="60" s="1"/>
  <c r="AA993" i="60" s="1"/>
  <c r="AD983" i="60" s="1"/>
  <c r="AG973" i="60" s="1"/>
  <c r="AJ963" i="60" s="1"/>
  <c r="AM953" i="60" s="1"/>
  <c r="AP943" i="60" s="1"/>
  <c r="AS933" i="60" s="1"/>
  <c r="AV923" i="60" s="1"/>
  <c r="K914" i="60" s="1"/>
  <c r="O1034" i="60"/>
  <c r="R1024" i="60" s="1"/>
  <c r="U1014" i="60" s="1"/>
  <c r="X1004" i="60" s="1"/>
  <c r="AA994" i="60" s="1"/>
  <c r="AD984" i="60" s="1"/>
  <c r="AG974" i="60" s="1"/>
  <c r="AJ964" i="60" s="1"/>
  <c r="AM954" i="60" s="1"/>
  <c r="AP944" i="60" s="1"/>
  <c r="AS934" i="60" s="1"/>
  <c r="AV924" i="60" s="1"/>
  <c r="K915" i="60" s="1"/>
  <c r="O1035" i="60"/>
  <c r="R1025" i="60" s="1"/>
  <c r="U1015" i="60" s="1"/>
  <c r="X1005" i="60" s="1"/>
  <c r="AA995" i="60" s="1"/>
  <c r="AD985" i="60" s="1"/>
  <c r="AG975" i="60" s="1"/>
  <c r="AJ965" i="60" s="1"/>
  <c r="AM955" i="60" s="1"/>
  <c r="AP945" i="60" s="1"/>
  <c r="AS935" i="60" s="1"/>
  <c r="AV925" i="60" s="1"/>
  <c r="O1036" i="60"/>
  <c r="R1026" i="60" s="1"/>
  <c r="U1016" i="60" s="1"/>
  <c r="X1006" i="60" s="1"/>
  <c r="AA996" i="60" s="1"/>
  <c r="AD986" i="60" s="1"/>
  <c r="AG976" i="60" s="1"/>
  <c r="AJ966" i="60" s="1"/>
  <c r="AM956" i="60" s="1"/>
  <c r="AP946" i="60" s="1"/>
  <c r="AS936" i="60" s="1"/>
  <c r="AV926" i="60" s="1"/>
  <c r="K162" i="60" s="1"/>
  <c r="O1037" i="60"/>
  <c r="R1027" i="60" s="1"/>
  <c r="U1017" i="60" s="1"/>
  <c r="X1007" i="60" s="1"/>
  <c r="AA997" i="60" s="1"/>
  <c r="AD987" i="60" s="1"/>
  <c r="AG977" i="60" s="1"/>
  <c r="AJ967" i="60" s="1"/>
  <c r="AM957" i="60" s="1"/>
  <c r="AP947" i="60" s="1"/>
  <c r="AS937" i="60" s="1"/>
  <c r="AV927" i="60" s="1"/>
  <c r="K917" i="60" s="1"/>
  <c r="O1038" i="60"/>
  <c r="R1028" i="60" s="1"/>
  <c r="U1018" i="60" s="1"/>
  <c r="X1008" i="60" s="1"/>
  <c r="AA998" i="60" s="1"/>
  <c r="AD988" i="60" s="1"/>
  <c r="AG978" i="60" s="1"/>
  <c r="AJ968" i="60" s="1"/>
  <c r="AM958" i="60" s="1"/>
  <c r="AP948" i="60" s="1"/>
  <c r="AS938" i="60" s="1"/>
  <c r="AV928" i="60" s="1"/>
  <c r="K918" i="60" s="1"/>
  <c r="O1039" i="60"/>
  <c r="R1029" i="60" s="1"/>
  <c r="U1019" i="60" s="1"/>
  <c r="X1009" i="60" s="1"/>
  <c r="AA999" i="60" s="1"/>
  <c r="AD989" i="60" s="1"/>
  <c r="AG979" i="60" s="1"/>
  <c r="AJ969" i="60" s="1"/>
  <c r="AM959" i="60" s="1"/>
  <c r="AP949" i="60" s="1"/>
  <c r="AS939" i="60" s="1"/>
  <c r="AV929" i="60" s="1"/>
  <c r="K919" i="60" s="1"/>
  <c r="O1040" i="60"/>
  <c r="R1030" i="60" s="1"/>
  <c r="U1020" i="60" s="1"/>
  <c r="X1010" i="60" s="1"/>
  <c r="AA1000" i="60" s="1"/>
  <c r="AD990" i="60" s="1"/>
  <c r="AG980" i="60" s="1"/>
  <c r="AJ970" i="60" s="1"/>
  <c r="AM960" i="60" s="1"/>
  <c r="AP950" i="60" s="1"/>
  <c r="AS940" i="60" s="1"/>
  <c r="AV930" i="60" s="1"/>
  <c r="K920" i="60" s="1"/>
  <c r="O1041" i="60"/>
  <c r="R1031" i="60" s="1"/>
  <c r="U1021" i="60" s="1"/>
  <c r="X1011" i="60" s="1"/>
  <c r="AA1001" i="60" s="1"/>
  <c r="AD991" i="60" s="1"/>
  <c r="AG981" i="60" s="1"/>
  <c r="AJ971" i="60" s="1"/>
  <c r="AM961" i="60" s="1"/>
  <c r="AP951" i="60" s="1"/>
  <c r="AS941" i="60" s="1"/>
  <c r="AV931" i="60" s="1"/>
  <c r="K921" i="60" s="1"/>
  <c r="O1042" i="60"/>
  <c r="R1032" i="60" s="1"/>
  <c r="U1022" i="60" s="1"/>
  <c r="X1012" i="60" s="1"/>
  <c r="AA1002" i="60" s="1"/>
  <c r="AD992" i="60" s="1"/>
  <c r="AG982" i="60" s="1"/>
  <c r="AJ972" i="60" s="1"/>
  <c r="AM962" i="60" s="1"/>
  <c r="AP952" i="60" s="1"/>
  <c r="AS942" i="60" s="1"/>
  <c r="AV932" i="60" s="1"/>
  <c r="K922" i="60" s="1"/>
  <c r="O1043" i="60"/>
  <c r="O1044" i="60"/>
  <c r="R1034" i="60" s="1"/>
  <c r="U1024" i="60" s="1"/>
  <c r="X1014" i="60" s="1"/>
  <c r="AA1004" i="60" s="1"/>
  <c r="AD994" i="60" s="1"/>
  <c r="AG984" i="60" s="1"/>
  <c r="AJ974" i="60" s="1"/>
  <c r="AM964" i="60" s="1"/>
  <c r="AP954" i="60" s="1"/>
  <c r="AS944" i="60" s="1"/>
  <c r="AV934" i="60" s="1"/>
  <c r="K924" i="60" s="1"/>
  <c r="O1045" i="60"/>
  <c r="R1035" i="60" s="1"/>
  <c r="U1025" i="60" s="1"/>
  <c r="X1015" i="60" s="1"/>
  <c r="AA1005" i="60" s="1"/>
  <c r="AD995" i="60" s="1"/>
  <c r="AG985" i="60" s="1"/>
  <c r="AJ975" i="60" s="1"/>
  <c r="AM965" i="60" s="1"/>
  <c r="AP955" i="60" s="1"/>
  <c r="AS945" i="60" s="1"/>
  <c r="AV935" i="60" s="1"/>
  <c r="K925" i="60" s="1"/>
  <c r="O1046" i="60"/>
  <c r="R1036" i="60" s="1"/>
  <c r="U1026" i="60" s="1"/>
  <c r="X1016" i="60" s="1"/>
  <c r="AA1006" i="60" s="1"/>
  <c r="AD996" i="60" s="1"/>
  <c r="AG986" i="60" s="1"/>
  <c r="AJ976" i="60" s="1"/>
  <c r="AM966" i="60" s="1"/>
  <c r="AP956" i="60" s="1"/>
  <c r="AS946" i="60" s="1"/>
  <c r="AV936" i="60" s="1"/>
  <c r="K926" i="60" s="1"/>
  <c r="O1047" i="60"/>
  <c r="R1037" i="60" s="1"/>
  <c r="U1027" i="60" s="1"/>
  <c r="X1017" i="60" s="1"/>
  <c r="AA1007" i="60" s="1"/>
  <c r="AD997" i="60" s="1"/>
  <c r="AG987" i="60" s="1"/>
  <c r="AJ977" i="60" s="1"/>
  <c r="AM967" i="60" s="1"/>
  <c r="AP957" i="60" s="1"/>
  <c r="AS947" i="60" s="1"/>
  <c r="AV937" i="60" s="1"/>
  <c r="K927" i="60" s="1"/>
  <c r="O1048" i="60"/>
  <c r="R1038" i="60" s="1"/>
  <c r="U1028" i="60" s="1"/>
  <c r="X1018" i="60" s="1"/>
  <c r="AA1008" i="60" s="1"/>
  <c r="AD998" i="60" s="1"/>
  <c r="AG988" i="60" s="1"/>
  <c r="AJ978" i="60" s="1"/>
  <c r="AM968" i="60" s="1"/>
  <c r="AP958" i="60" s="1"/>
  <c r="AS948" i="60" s="1"/>
  <c r="AV938" i="60" s="1"/>
  <c r="K928" i="60" s="1"/>
  <c r="O1049" i="60"/>
  <c r="R1039" i="60" s="1"/>
  <c r="U1029" i="60" s="1"/>
  <c r="X1019" i="60" s="1"/>
  <c r="AA1009" i="60" s="1"/>
  <c r="AD999" i="60" s="1"/>
  <c r="AG989" i="60" s="1"/>
  <c r="AJ979" i="60" s="1"/>
  <c r="AM969" i="60" s="1"/>
  <c r="AP959" i="60" s="1"/>
  <c r="AS949" i="60" s="1"/>
  <c r="AV939" i="60" s="1"/>
  <c r="K929" i="60" s="1"/>
  <c r="O1050" i="60"/>
  <c r="R1040" i="60" s="1"/>
  <c r="U1030" i="60" s="1"/>
  <c r="X1020" i="60" s="1"/>
  <c r="AA1010" i="60" s="1"/>
  <c r="AD1000" i="60" s="1"/>
  <c r="AG990" i="60" s="1"/>
  <c r="AJ980" i="60" s="1"/>
  <c r="AM970" i="60" s="1"/>
  <c r="AP960" i="60" s="1"/>
  <c r="AS950" i="60" s="1"/>
  <c r="AV940" i="60" s="1"/>
  <c r="K930" i="60" s="1"/>
  <c r="O1051" i="60"/>
  <c r="R1041" i="60" s="1"/>
  <c r="U1031" i="60" s="1"/>
  <c r="X1021" i="60" s="1"/>
  <c r="AA1011" i="60" s="1"/>
  <c r="AD1001" i="60" s="1"/>
  <c r="AG991" i="60" s="1"/>
  <c r="AJ981" i="60" s="1"/>
  <c r="AM971" i="60" s="1"/>
  <c r="AP961" i="60" s="1"/>
  <c r="AS951" i="60" s="1"/>
  <c r="AV941" i="60" s="1"/>
  <c r="K931" i="60" s="1"/>
  <c r="O1052" i="60"/>
  <c r="R1042" i="60" s="1"/>
  <c r="U1032" i="60" s="1"/>
  <c r="X1022" i="60" s="1"/>
  <c r="AA1012" i="60" s="1"/>
  <c r="AD1002" i="60" s="1"/>
  <c r="AG992" i="60" s="1"/>
  <c r="AJ982" i="60" s="1"/>
  <c r="AM972" i="60" s="1"/>
  <c r="AP962" i="60" s="1"/>
  <c r="AS952" i="60" s="1"/>
  <c r="AV942" i="60" s="1"/>
  <c r="K932" i="60" s="1"/>
  <c r="O1053" i="60"/>
  <c r="R1043" i="60" s="1"/>
  <c r="U1033" i="60" s="1"/>
  <c r="X1023" i="60" s="1"/>
  <c r="AA1013" i="60" s="1"/>
  <c r="AD1003" i="60" s="1"/>
  <c r="AG993" i="60" s="1"/>
  <c r="AJ983" i="60" s="1"/>
  <c r="AM973" i="60" s="1"/>
  <c r="AP963" i="60" s="1"/>
  <c r="AS953" i="60" s="1"/>
  <c r="AV943" i="60" s="1"/>
  <c r="K933" i="60" s="1"/>
  <c r="O1054" i="60"/>
  <c r="O1055" i="60"/>
  <c r="R1045" i="60" s="1"/>
  <c r="U1035" i="60" s="1"/>
  <c r="X1025" i="60" s="1"/>
  <c r="AA1015" i="60" s="1"/>
  <c r="AD1005" i="60" s="1"/>
  <c r="AG995" i="60" s="1"/>
  <c r="AJ985" i="60" s="1"/>
  <c r="AM975" i="60" s="1"/>
  <c r="AP965" i="60" s="1"/>
  <c r="AS955" i="60" s="1"/>
  <c r="AV945" i="60" s="1"/>
  <c r="K935" i="60" s="1"/>
  <c r="O1056" i="60"/>
  <c r="O1057" i="60"/>
  <c r="R1047" i="60" s="1"/>
  <c r="U1037" i="60" s="1"/>
  <c r="X1027" i="60" s="1"/>
  <c r="AA1017" i="60" s="1"/>
  <c r="AD1007" i="60" s="1"/>
  <c r="AG997" i="60" s="1"/>
  <c r="AJ987" i="60" s="1"/>
  <c r="AM977" i="60" s="1"/>
  <c r="AP967" i="60" s="1"/>
  <c r="AS957" i="60" s="1"/>
  <c r="AV947" i="60" s="1"/>
  <c r="K937" i="60" s="1"/>
  <c r="O1058" i="60"/>
  <c r="R1048" i="60" s="1"/>
  <c r="U1038" i="60" s="1"/>
  <c r="X1028" i="60" s="1"/>
  <c r="AA1018" i="60" s="1"/>
  <c r="AD1008" i="60" s="1"/>
  <c r="AG998" i="60" s="1"/>
  <c r="AJ988" i="60" s="1"/>
  <c r="AM978" i="60" s="1"/>
  <c r="AP968" i="60" s="1"/>
  <c r="AS958" i="60" s="1"/>
  <c r="AV948" i="60" s="1"/>
  <c r="K938" i="60" s="1"/>
  <c r="O1059" i="60"/>
  <c r="R1049" i="60" s="1"/>
  <c r="U1039" i="60" s="1"/>
  <c r="X1029" i="60" s="1"/>
  <c r="AA1019" i="60" s="1"/>
  <c r="AD1009" i="60" s="1"/>
  <c r="AG999" i="60" s="1"/>
  <c r="AJ989" i="60" s="1"/>
  <c r="AM979" i="60" s="1"/>
  <c r="AP969" i="60" s="1"/>
  <c r="AS959" i="60" s="1"/>
  <c r="AV949" i="60" s="1"/>
  <c r="K939" i="60" s="1"/>
  <c r="O1060" i="60"/>
  <c r="R1050" i="60" s="1"/>
  <c r="U1040" i="60" s="1"/>
  <c r="X1030" i="60" s="1"/>
  <c r="AA1020" i="60" s="1"/>
  <c r="AD1010" i="60" s="1"/>
  <c r="AG1000" i="60" s="1"/>
  <c r="AJ990" i="60" s="1"/>
  <c r="AM980" i="60" s="1"/>
  <c r="AP970" i="60" s="1"/>
  <c r="AS960" i="60" s="1"/>
  <c r="AV950" i="60" s="1"/>
  <c r="K940" i="60" s="1"/>
  <c r="O1061" i="60"/>
  <c r="R1051" i="60" s="1"/>
  <c r="U1041" i="60" s="1"/>
  <c r="X1031" i="60" s="1"/>
  <c r="AA1021" i="60" s="1"/>
  <c r="AD1011" i="60" s="1"/>
  <c r="AG1001" i="60" s="1"/>
  <c r="AJ991" i="60" s="1"/>
  <c r="AM981" i="60" s="1"/>
  <c r="AP971" i="60" s="1"/>
  <c r="AS961" i="60" s="1"/>
  <c r="AV951" i="60" s="1"/>
  <c r="K941" i="60" s="1"/>
  <c r="O1062" i="60"/>
  <c r="R1052" i="60" s="1"/>
  <c r="U1042" i="60" s="1"/>
  <c r="X1032" i="60" s="1"/>
  <c r="AA1022" i="60" s="1"/>
  <c r="AD1012" i="60" s="1"/>
  <c r="AG1002" i="60" s="1"/>
  <c r="AJ992" i="60" s="1"/>
  <c r="AM982" i="60" s="1"/>
  <c r="AP972" i="60" s="1"/>
  <c r="AS962" i="60" s="1"/>
  <c r="AV952" i="60" s="1"/>
  <c r="K942" i="60" s="1"/>
  <c r="O1063" i="60"/>
  <c r="R1053" i="60" s="1"/>
  <c r="U1043" i="60" s="1"/>
  <c r="X1033" i="60" s="1"/>
  <c r="AA1023" i="60" s="1"/>
  <c r="AD1013" i="60" s="1"/>
  <c r="AG1003" i="60" s="1"/>
  <c r="AJ993" i="60" s="1"/>
  <c r="AM983" i="60" s="1"/>
  <c r="AP973" i="60" s="1"/>
  <c r="AS963" i="60" s="1"/>
  <c r="AV953" i="60" s="1"/>
  <c r="K943" i="60" s="1"/>
  <c r="O1064" i="60"/>
  <c r="R1054" i="60" s="1"/>
  <c r="U1044" i="60" s="1"/>
  <c r="X1034" i="60" s="1"/>
  <c r="AA1024" i="60" s="1"/>
  <c r="AD1014" i="60" s="1"/>
  <c r="AG1004" i="60" s="1"/>
  <c r="AJ994" i="60" s="1"/>
  <c r="AM984" i="60" s="1"/>
  <c r="AP974" i="60" s="1"/>
  <c r="AS964" i="60" s="1"/>
  <c r="AV954" i="60" s="1"/>
  <c r="K944" i="60" s="1"/>
  <c r="R163" i="60"/>
  <c r="R167" i="60"/>
  <c r="R166" i="60"/>
  <c r="R918" i="60"/>
  <c r="U170" i="60" s="1"/>
  <c r="X911" i="60" s="1"/>
  <c r="R962" i="60"/>
  <c r="U952" i="60" s="1"/>
  <c r="X942" i="60" s="1"/>
  <c r="AA932" i="60" s="1"/>
  <c r="AD922" i="60" s="1"/>
  <c r="AG208" i="60" s="1"/>
  <c r="AJ164" i="60" s="1"/>
  <c r="R988" i="60"/>
  <c r="U978" i="60" s="1"/>
  <c r="X968" i="60" s="1"/>
  <c r="AA958" i="60" s="1"/>
  <c r="AD948" i="60" s="1"/>
  <c r="AG938" i="60" s="1"/>
  <c r="AJ928" i="60" s="1"/>
  <c r="AM918" i="60" s="1"/>
  <c r="AP170" i="60" s="1"/>
  <c r="AS911" i="60" s="1"/>
  <c r="R989" i="60"/>
  <c r="U979" i="60" s="1"/>
  <c r="X969" i="60" s="1"/>
  <c r="AA959" i="60" s="1"/>
  <c r="AD949" i="60" s="1"/>
  <c r="AG939" i="60" s="1"/>
  <c r="AJ929" i="60" s="1"/>
  <c r="AM919" i="60" s="1"/>
  <c r="AP205" i="60" s="1"/>
  <c r="AS912" i="60" s="1"/>
  <c r="R1002" i="60"/>
  <c r="U992" i="60" s="1"/>
  <c r="X982" i="60" s="1"/>
  <c r="AA972" i="60" s="1"/>
  <c r="AD962" i="60" s="1"/>
  <c r="AG952" i="60" s="1"/>
  <c r="AJ942" i="60" s="1"/>
  <c r="AM932" i="60" s="1"/>
  <c r="AP922" i="60" s="1"/>
  <c r="AS208" i="60" s="1"/>
  <c r="AV164" i="60" s="1"/>
  <c r="R1033" i="60"/>
  <c r="U1023" i="60" s="1"/>
  <c r="X1013" i="60" s="1"/>
  <c r="AA1003" i="60" s="1"/>
  <c r="AD993" i="60" s="1"/>
  <c r="AG983" i="60" s="1"/>
  <c r="AJ973" i="60" s="1"/>
  <c r="AM963" i="60" s="1"/>
  <c r="AP953" i="60" s="1"/>
  <c r="AS943" i="60" s="1"/>
  <c r="AV933" i="60" s="1"/>
  <c r="K923" i="60" s="1"/>
  <c r="R1044" i="60"/>
  <c r="U1034" i="60" s="1"/>
  <c r="X1024" i="60" s="1"/>
  <c r="AA1014" i="60" s="1"/>
  <c r="AD1004" i="60" s="1"/>
  <c r="AG994" i="60" s="1"/>
  <c r="AJ984" i="60" s="1"/>
  <c r="AM974" i="60" s="1"/>
  <c r="AP964" i="60" s="1"/>
  <c r="AS954" i="60" s="1"/>
  <c r="AV944" i="60" s="1"/>
  <c r="K934" i="60" s="1"/>
  <c r="R1046" i="60"/>
  <c r="U1036" i="60" s="1"/>
  <c r="X1026" i="60" s="1"/>
  <c r="AA1016" i="60" s="1"/>
  <c r="AD1006" i="60" s="1"/>
  <c r="AG996" i="60" s="1"/>
  <c r="AJ986" i="60" s="1"/>
  <c r="AM976" i="60" s="1"/>
  <c r="AP966" i="60" s="1"/>
  <c r="AS956" i="60" s="1"/>
  <c r="AV946" i="60" s="1"/>
  <c r="K936" i="60" s="1"/>
  <c r="R1055" i="60"/>
  <c r="U1045" i="60" s="1"/>
  <c r="X1035" i="60" s="1"/>
  <c r="AA1025" i="60" s="1"/>
  <c r="AD1015" i="60" s="1"/>
  <c r="AG1005" i="60" s="1"/>
  <c r="AJ995" i="60" s="1"/>
  <c r="AM985" i="60" s="1"/>
  <c r="AP975" i="60" s="1"/>
  <c r="AS965" i="60" s="1"/>
  <c r="AV955" i="60" s="1"/>
  <c r="K945" i="60" s="1"/>
  <c r="R1056" i="60"/>
  <c r="U1046" i="60" s="1"/>
  <c r="X1036" i="60" s="1"/>
  <c r="AA1026" i="60" s="1"/>
  <c r="AD1016" i="60" s="1"/>
  <c r="AG1006" i="60" s="1"/>
  <c r="AJ996" i="60" s="1"/>
  <c r="AM986" i="60" s="1"/>
  <c r="AP976" i="60" s="1"/>
  <c r="AS966" i="60" s="1"/>
  <c r="AV956" i="60" s="1"/>
  <c r="K946" i="60" s="1"/>
  <c r="R1057" i="60"/>
  <c r="U1047" i="60" s="1"/>
  <c r="X1037" i="60" s="1"/>
  <c r="AA1027" i="60" s="1"/>
  <c r="AD1017" i="60" s="1"/>
  <c r="AG1007" i="60" s="1"/>
  <c r="AJ997" i="60" s="1"/>
  <c r="AM987" i="60" s="1"/>
  <c r="AP977" i="60" s="1"/>
  <c r="AS967" i="60" s="1"/>
  <c r="AV957" i="60" s="1"/>
  <c r="K947" i="60" s="1"/>
  <c r="R1058" i="60"/>
  <c r="U1048" i="60" s="1"/>
  <c r="X1038" i="60" s="1"/>
  <c r="AA1028" i="60" s="1"/>
  <c r="AD1018" i="60" s="1"/>
  <c r="AG1008" i="60" s="1"/>
  <c r="AJ998" i="60" s="1"/>
  <c r="AM988" i="60" s="1"/>
  <c r="AP978" i="60" s="1"/>
  <c r="AS968" i="60" s="1"/>
  <c r="AV958" i="60" s="1"/>
  <c r="K948" i="60" s="1"/>
  <c r="R1059" i="60"/>
  <c r="U1049" i="60" s="1"/>
  <c r="X1039" i="60" s="1"/>
  <c r="AA1029" i="60" s="1"/>
  <c r="AD1019" i="60" s="1"/>
  <c r="AG1009" i="60" s="1"/>
  <c r="AJ999" i="60" s="1"/>
  <c r="AM989" i="60" s="1"/>
  <c r="AP979" i="60" s="1"/>
  <c r="AS969" i="60" s="1"/>
  <c r="AV959" i="60" s="1"/>
  <c r="K949" i="60" s="1"/>
  <c r="R1060" i="60"/>
  <c r="U1050" i="60" s="1"/>
  <c r="X1040" i="60" s="1"/>
  <c r="AA1030" i="60" s="1"/>
  <c r="AD1020" i="60" s="1"/>
  <c r="AG1010" i="60" s="1"/>
  <c r="AJ1000" i="60" s="1"/>
  <c r="AM990" i="60" s="1"/>
  <c r="AP980" i="60" s="1"/>
  <c r="AS970" i="60" s="1"/>
  <c r="AV960" i="60" s="1"/>
  <c r="K950" i="60" s="1"/>
  <c r="R1061" i="60"/>
  <c r="U1051" i="60" s="1"/>
  <c r="X1041" i="60" s="1"/>
  <c r="AA1031" i="60" s="1"/>
  <c r="AD1021" i="60" s="1"/>
  <c r="AG1011" i="60" s="1"/>
  <c r="AJ1001" i="60" s="1"/>
  <c r="AM991" i="60" s="1"/>
  <c r="AP981" i="60" s="1"/>
  <c r="AS971" i="60" s="1"/>
  <c r="AV961" i="60" s="1"/>
  <c r="K951" i="60" s="1"/>
  <c r="R1062" i="60"/>
  <c r="U1052" i="60" s="1"/>
  <c r="X1042" i="60" s="1"/>
  <c r="AA1032" i="60" s="1"/>
  <c r="AD1022" i="60" s="1"/>
  <c r="AG1012" i="60" s="1"/>
  <c r="AJ1002" i="60" s="1"/>
  <c r="AM992" i="60" s="1"/>
  <c r="AP982" i="60" s="1"/>
  <c r="AS972" i="60" s="1"/>
  <c r="AV962" i="60" s="1"/>
  <c r="K952" i="60" s="1"/>
  <c r="R1063" i="60"/>
  <c r="U1053" i="60" s="1"/>
  <c r="X1043" i="60" s="1"/>
  <c r="AA1033" i="60" s="1"/>
  <c r="AD1023" i="60" s="1"/>
  <c r="AG1013" i="60" s="1"/>
  <c r="AJ1003" i="60" s="1"/>
  <c r="AM993" i="60" s="1"/>
  <c r="AP983" i="60" s="1"/>
  <c r="AS973" i="60" s="1"/>
  <c r="AV963" i="60" s="1"/>
  <c r="K953" i="60" s="1"/>
  <c r="R1064" i="60"/>
  <c r="U1054" i="60" s="1"/>
  <c r="X1044" i="60" s="1"/>
  <c r="AA1034" i="60" s="1"/>
  <c r="AD1024" i="60" s="1"/>
  <c r="AG1014" i="60" s="1"/>
  <c r="AJ1004" i="60" s="1"/>
  <c r="AM994" i="60" s="1"/>
  <c r="AP984" i="60" s="1"/>
  <c r="AS974" i="60" s="1"/>
  <c r="AV964" i="60" s="1"/>
  <c r="K954" i="60" s="1"/>
  <c r="U1055" i="60"/>
  <c r="X1045" i="60" s="1"/>
  <c r="AA1035" i="60" s="1"/>
  <c r="AD1025" i="60" s="1"/>
  <c r="AG1015" i="60" s="1"/>
  <c r="AJ1005" i="60" s="1"/>
  <c r="AM995" i="60" s="1"/>
  <c r="AP985" i="60" s="1"/>
  <c r="AS975" i="60" s="1"/>
  <c r="AV965" i="60" s="1"/>
  <c r="K955" i="60" s="1"/>
  <c r="U1056" i="60"/>
  <c r="X1046" i="60" s="1"/>
  <c r="AA1036" i="60" s="1"/>
  <c r="AD1026" i="60" s="1"/>
  <c r="AG1016" i="60" s="1"/>
  <c r="AJ1006" i="60" s="1"/>
  <c r="AM996" i="60" s="1"/>
  <c r="AP986" i="60" s="1"/>
  <c r="AS976" i="60" s="1"/>
  <c r="AV966" i="60" s="1"/>
  <c r="K956" i="60" s="1"/>
  <c r="U1057" i="60"/>
  <c r="X1047" i="60" s="1"/>
  <c r="AA1037" i="60" s="1"/>
  <c r="AD1027" i="60" s="1"/>
  <c r="AG1017" i="60" s="1"/>
  <c r="AJ1007" i="60" s="1"/>
  <c r="AM997" i="60" s="1"/>
  <c r="AP987" i="60" s="1"/>
  <c r="AS977" i="60" s="1"/>
  <c r="AV967" i="60" s="1"/>
  <c r="K957" i="60" s="1"/>
  <c r="U1058" i="60"/>
  <c r="X1048" i="60" s="1"/>
  <c r="AA1038" i="60" s="1"/>
  <c r="AD1028" i="60" s="1"/>
  <c r="AG1018" i="60" s="1"/>
  <c r="AJ1008" i="60" s="1"/>
  <c r="AM998" i="60" s="1"/>
  <c r="AP988" i="60" s="1"/>
  <c r="AS978" i="60" s="1"/>
  <c r="AV968" i="60" s="1"/>
  <c r="K958" i="60" s="1"/>
  <c r="U1059" i="60"/>
  <c r="X1049" i="60" s="1"/>
  <c r="AA1039" i="60" s="1"/>
  <c r="AD1029" i="60" s="1"/>
  <c r="AG1019" i="60" s="1"/>
  <c r="AJ1009" i="60" s="1"/>
  <c r="AM999" i="60" s="1"/>
  <c r="AP989" i="60" s="1"/>
  <c r="AS979" i="60" s="1"/>
  <c r="AV969" i="60" s="1"/>
  <c r="K959" i="60" s="1"/>
  <c r="U1060" i="60"/>
  <c r="X1050" i="60" s="1"/>
  <c r="AA1040" i="60" s="1"/>
  <c r="AD1030" i="60" s="1"/>
  <c r="AG1020" i="60" s="1"/>
  <c r="AJ1010" i="60" s="1"/>
  <c r="AM1000" i="60" s="1"/>
  <c r="AP990" i="60" s="1"/>
  <c r="AS980" i="60" s="1"/>
  <c r="AV970" i="60" s="1"/>
  <c r="K960" i="60" s="1"/>
  <c r="U1061" i="60"/>
  <c r="X1051" i="60" s="1"/>
  <c r="AA1041" i="60" s="1"/>
  <c r="AD1031" i="60" s="1"/>
  <c r="AG1021" i="60" s="1"/>
  <c r="AJ1011" i="60" s="1"/>
  <c r="AM1001" i="60" s="1"/>
  <c r="AP991" i="60" s="1"/>
  <c r="AS981" i="60" s="1"/>
  <c r="AV971" i="60" s="1"/>
  <c r="K961" i="60" s="1"/>
  <c r="U1062" i="60"/>
  <c r="X1052" i="60" s="1"/>
  <c r="AA1042" i="60" s="1"/>
  <c r="AD1032" i="60" s="1"/>
  <c r="AG1022" i="60" s="1"/>
  <c r="AJ1012" i="60" s="1"/>
  <c r="AM1002" i="60" s="1"/>
  <c r="AP992" i="60" s="1"/>
  <c r="AS982" i="60" s="1"/>
  <c r="AV972" i="60" s="1"/>
  <c r="K962" i="60" s="1"/>
  <c r="U1063" i="60"/>
  <c r="X1053" i="60" s="1"/>
  <c r="AA1043" i="60" s="1"/>
  <c r="AD1033" i="60" s="1"/>
  <c r="AG1023" i="60" s="1"/>
  <c r="AJ1013" i="60" s="1"/>
  <c r="AM1003" i="60" s="1"/>
  <c r="AP993" i="60" s="1"/>
  <c r="AS983" i="60" s="1"/>
  <c r="AV973" i="60" s="1"/>
  <c r="K963" i="60" s="1"/>
  <c r="U1064" i="60"/>
  <c r="X1054" i="60" s="1"/>
  <c r="AA1044" i="60" s="1"/>
  <c r="AD1034" i="60" s="1"/>
  <c r="AG1024" i="60" s="1"/>
  <c r="AJ1014" i="60" s="1"/>
  <c r="AM1004" i="60" s="1"/>
  <c r="AP994" i="60" s="1"/>
  <c r="AS984" i="60" s="1"/>
  <c r="AV974" i="60" s="1"/>
  <c r="K964" i="60" s="1"/>
  <c r="X912" i="60"/>
  <c r="X983" i="60"/>
  <c r="AA973" i="60" s="1"/>
  <c r="AD963" i="60" s="1"/>
  <c r="AG953" i="60" s="1"/>
  <c r="AJ943" i="60" s="1"/>
  <c r="AM933" i="60" s="1"/>
  <c r="AP923" i="60" s="1"/>
  <c r="AS914" i="60" s="1"/>
  <c r="AV165" i="60" s="1"/>
  <c r="X1055" i="60"/>
  <c r="AA1045" i="60" s="1"/>
  <c r="AD1035" i="60" s="1"/>
  <c r="AG1025" i="60" s="1"/>
  <c r="AJ1015" i="60" s="1"/>
  <c r="AM1005" i="60" s="1"/>
  <c r="AP995" i="60" s="1"/>
  <c r="AS985" i="60" s="1"/>
  <c r="AV975" i="60" s="1"/>
  <c r="K965" i="60" s="1"/>
  <c r="X1056" i="60"/>
  <c r="AA1046" i="60" s="1"/>
  <c r="AD1036" i="60" s="1"/>
  <c r="AG1026" i="60" s="1"/>
  <c r="AJ1016" i="60" s="1"/>
  <c r="AM1006" i="60" s="1"/>
  <c r="AP996" i="60" s="1"/>
  <c r="AS986" i="60" s="1"/>
  <c r="AV976" i="60" s="1"/>
  <c r="K966" i="60" s="1"/>
  <c r="X1057" i="60"/>
  <c r="AA1047" i="60" s="1"/>
  <c r="AD1037" i="60" s="1"/>
  <c r="AG1027" i="60" s="1"/>
  <c r="AJ1017" i="60" s="1"/>
  <c r="AM1007" i="60" s="1"/>
  <c r="AP997" i="60" s="1"/>
  <c r="AS987" i="60" s="1"/>
  <c r="AV977" i="60" s="1"/>
  <c r="K967" i="60" s="1"/>
  <c r="X1058" i="60"/>
  <c r="AA1048" i="60" s="1"/>
  <c r="AD1038" i="60" s="1"/>
  <c r="AG1028" i="60" s="1"/>
  <c r="AJ1018" i="60" s="1"/>
  <c r="AM1008" i="60" s="1"/>
  <c r="AP998" i="60" s="1"/>
  <c r="AS988" i="60" s="1"/>
  <c r="AV978" i="60" s="1"/>
  <c r="K968" i="60" s="1"/>
  <c r="X1059" i="60"/>
  <c r="AA1049" i="60" s="1"/>
  <c r="AD1039" i="60" s="1"/>
  <c r="AG1029" i="60" s="1"/>
  <c r="AJ1019" i="60" s="1"/>
  <c r="AM1009" i="60" s="1"/>
  <c r="AP999" i="60" s="1"/>
  <c r="AS989" i="60" s="1"/>
  <c r="AV979" i="60" s="1"/>
  <c r="K969" i="60" s="1"/>
  <c r="X1060" i="60"/>
  <c r="AA1050" i="60" s="1"/>
  <c r="AD1040" i="60" s="1"/>
  <c r="AG1030" i="60" s="1"/>
  <c r="AJ1020" i="60" s="1"/>
  <c r="AM1010" i="60" s="1"/>
  <c r="AP1000" i="60" s="1"/>
  <c r="AS990" i="60" s="1"/>
  <c r="AV980" i="60" s="1"/>
  <c r="K970" i="60" s="1"/>
  <c r="X1061" i="60"/>
  <c r="AA1051" i="60" s="1"/>
  <c r="AD1041" i="60" s="1"/>
  <c r="AG1031" i="60" s="1"/>
  <c r="AJ1021" i="60" s="1"/>
  <c r="AM1011" i="60" s="1"/>
  <c r="AP1001" i="60" s="1"/>
  <c r="AS991" i="60" s="1"/>
  <c r="AV981" i="60" s="1"/>
  <c r="K971" i="60" s="1"/>
  <c r="X1062" i="60"/>
  <c r="AA1052" i="60" s="1"/>
  <c r="AD1042" i="60" s="1"/>
  <c r="AG1032" i="60" s="1"/>
  <c r="AJ1022" i="60" s="1"/>
  <c r="AM1012" i="60" s="1"/>
  <c r="AP1002" i="60" s="1"/>
  <c r="AS992" i="60" s="1"/>
  <c r="AV982" i="60" s="1"/>
  <c r="K972" i="60" s="1"/>
  <c r="X1063" i="60"/>
  <c r="AA1053" i="60" s="1"/>
  <c r="AD1043" i="60" s="1"/>
  <c r="AG1033" i="60" s="1"/>
  <c r="AJ1023" i="60" s="1"/>
  <c r="AM1013" i="60" s="1"/>
  <c r="AP1003" i="60" s="1"/>
  <c r="AS993" i="60" s="1"/>
  <c r="AV983" i="60" s="1"/>
  <c r="K973" i="60" s="1"/>
  <c r="X1064" i="60"/>
  <c r="AA1054" i="60" s="1"/>
  <c r="AD1044" i="60" s="1"/>
  <c r="AG1034" i="60" s="1"/>
  <c r="AJ1024" i="60" s="1"/>
  <c r="AM1014" i="60" s="1"/>
  <c r="AP1004" i="60" s="1"/>
  <c r="AS994" i="60" s="1"/>
  <c r="AV984" i="60" s="1"/>
  <c r="K974" i="60" s="1"/>
  <c r="AA986" i="60"/>
  <c r="AD976" i="60" s="1"/>
  <c r="AG966" i="60" s="1"/>
  <c r="AJ956" i="60" s="1"/>
  <c r="AM946" i="60" s="1"/>
  <c r="AP936" i="60" s="1"/>
  <c r="AS926" i="60" s="1"/>
  <c r="AV162" i="60" s="1"/>
  <c r="K168" i="60" s="1"/>
  <c r="AA1055" i="60"/>
  <c r="AD1045" i="60" s="1"/>
  <c r="AG1035" i="60" s="1"/>
  <c r="AJ1025" i="60" s="1"/>
  <c r="AM1015" i="60" s="1"/>
  <c r="AP1005" i="60" s="1"/>
  <c r="AS995" i="60" s="1"/>
  <c r="AV985" i="60" s="1"/>
  <c r="K975" i="60" s="1"/>
  <c r="AA1056" i="60"/>
  <c r="AD1046" i="60" s="1"/>
  <c r="AG1036" i="60" s="1"/>
  <c r="AJ1026" i="60" s="1"/>
  <c r="AM1016" i="60" s="1"/>
  <c r="AP1006" i="60" s="1"/>
  <c r="AS996" i="60" s="1"/>
  <c r="AV986" i="60" s="1"/>
  <c r="K976" i="60" s="1"/>
  <c r="AA1057" i="60"/>
  <c r="AD1047" i="60" s="1"/>
  <c r="AG1037" i="60" s="1"/>
  <c r="AJ1027" i="60" s="1"/>
  <c r="AM1017" i="60" s="1"/>
  <c r="AP1007" i="60" s="1"/>
  <c r="AS997" i="60" s="1"/>
  <c r="AV987" i="60" s="1"/>
  <c r="K977" i="60" s="1"/>
  <c r="AA1058" i="60"/>
  <c r="AD1048" i="60" s="1"/>
  <c r="AG1038" i="60" s="1"/>
  <c r="AJ1028" i="60" s="1"/>
  <c r="AM1018" i="60" s="1"/>
  <c r="AP1008" i="60" s="1"/>
  <c r="AS998" i="60" s="1"/>
  <c r="AV988" i="60" s="1"/>
  <c r="K978" i="60" s="1"/>
  <c r="AA1059" i="60"/>
  <c r="AD1049" i="60" s="1"/>
  <c r="AG1039" i="60" s="1"/>
  <c r="AJ1029" i="60" s="1"/>
  <c r="AM1019" i="60" s="1"/>
  <c r="AP1009" i="60" s="1"/>
  <c r="AS999" i="60" s="1"/>
  <c r="AV989" i="60" s="1"/>
  <c r="K979" i="60" s="1"/>
  <c r="AA1060" i="60"/>
  <c r="AD1050" i="60" s="1"/>
  <c r="AG1040" i="60" s="1"/>
  <c r="AJ1030" i="60" s="1"/>
  <c r="AM1020" i="60" s="1"/>
  <c r="AP1010" i="60" s="1"/>
  <c r="AS1000" i="60" s="1"/>
  <c r="AV990" i="60" s="1"/>
  <c r="K980" i="60" s="1"/>
  <c r="AA1061" i="60"/>
  <c r="AD1051" i="60" s="1"/>
  <c r="AG1041" i="60" s="1"/>
  <c r="AJ1031" i="60" s="1"/>
  <c r="AM1021" i="60" s="1"/>
  <c r="AP1011" i="60" s="1"/>
  <c r="AS1001" i="60" s="1"/>
  <c r="AV991" i="60" s="1"/>
  <c r="K981" i="60" s="1"/>
  <c r="AA1062" i="60"/>
  <c r="AD1052" i="60" s="1"/>
  <c r="AG1042" i="60" s="1"/>
  <c r="AJ1032" i="60" s="1"/>
  <c r="AM1022" i="60" s="1"/>
  <c r="AP1012" i="60" s="1"/>
  <c r="AS1002" i="60" s="1"/>
  <c r="AV992" i="60" s="1"/>
  <c r="K982" i="60" s="1"/>
  <c r="AA1063" i="60"/>
  <c r="AD1053" i="60" s="1"/>
  <c r="AG1043" i="60" s="1"/>
  <c r="AJ1033" i="60" s="1"/>
  <c r="AM1023" i="60" s="1"/>
  <c r="AP1013" i="60" s="1"/>
  <c r="AS1003" i="60" s="1"/>
  <c r="AV993" i="60" s="1"/>
  <c r="K983" i="60" s="1"/>
  <c r="AA1064" i="60"/>
  <c r="AD1054" i="60" s="1"/>
  <c r="AG1044" i="60" s="1"/>
  <c r="AJ1034" i="60" s="1"/>
  <c r="AM1024" i="60" s="1"/>
  <c r="AP1014" i="60" s="1"/>
  <c r="AS1004" i="60" s="1"/>
  <c r="AV994" i="60" s="1"/>
  <c r="K984" i="60" s="1"/>
  <c r="AD1055" i="60"/>
  <c r="AG1045" i="60" s="1"/>
  <c r="AJ1035" i="60" s="1"/>
  <c r="AM1025" i="60" s="1"/>
  <c r="AP1015" i="60" s="1"/>
  <c r="AS1005" i="60" s="1"/>
  <c r="AV995" i="60" s="1"/>
  <c r="K985" i="60" s="1"/>
  <c r="AD1056" i="60"/>
  <c r="AG1046" i="60" s="1"/>
  <c r="AJ1036" i="60" s="1"/>
  <c r="AM1026" i="60" s="1"/>
  <c r="AP1016" i="60" s="1"/>
  <c r="AS1006" i="60" s="1"/>
  <c r="AD1057" i="60"/>
  <c r="AG1047" i="60" s="1"/>
  <c r="AJ1037" i="60" s="1"/>
  <c r="AM1027" i="60" s="1"/>
  <c r="AP1017" i="60" s="1"/>
  <c r="AS1007" i="60" s="1"/>
  <c r="AD1058" i="60"/>
  <c r="AG1048" i="60" s="1"/>
  <c r="AJ1038" i="60" s="1"/>
  <c r="AM1028" i="60" s="1"/>
  <c r="AP1018" i="60" s="1"/>
  <c r="AS1008" i="60" s="1"/>
  <c r="AD1059" i="60"/>
  <c r="AG1049" i="60" s="1"/>
  <c r="AJ1039" i="60" s="1"/>
  <c r="AM1029" i="60" s="1"/>
  <c r="AP1019" i="60" s="1"/>
  <c r="AS1009" i="60" s="1"/>
  <c r="AD1060" i="60"/>
  <c r="AG1050" i="60" s="1"/>
  <c r="AJ1040" i="60" s="1"/>
  <c r="AM1030" i="60" s="1"/>
  <c r="AP1020" i="60" s="1"/>
  <c r="AS1010" i="60" s="1"/>
  <c r="AD1061" i="60"/>
  <c r="AG1051" i="60" s="1"/>
  <c r="AJ1041" i="60" s="1"/>
  <c r="AM1031" i="60" s="1"/>
  <c r="AP1021" i="60" s="1"/>
  <c r="AS1011" i="60" s="1"/>
  <c r="AD1062" i="60"/>
  <c r="AG1052" i="60" s="1"/>
  <c r="AJ1042" i="60" s="1"/>
  <c r="AM1032" i="60" s="1"/>
  <c r="AP1022" i="60" s="1"/>
  <c r="AS1012" i="60" s="1"/>
  <c r="AD1063" i="60"/>
  <c r="AG1053" i="60" s="1"/>
  <c r="AJ1043" i="60" s="1"/>
  <c r="AM1033" i="60" s="1"/>
  <c r="AP1023" i="60" s="1"/>
  <c r="AS1013" i="60" s="1"/>
  <c r="AD1064" i="60"/>
  <c r="AG1054" i="60" s="1"/>
  <c r="AJ1044" i="60" s="1"/>
  <c r="AM1034" i="60" s="1"/>
  <c r="AP1024" i="60" s="1"/>
  <c r="AS1014" i="60" s="1"/>
  <c r="AG1055" i="60"/>
  <c r="AJ1045" i="60" s="1"/>
  <c r="AM1035" i="60" s="1"/>
  <c r="AP1025" i="60" s="1"/>
  <c r="AS1015" i="60" s="1"/>
  <c r="AG1056" i="60"/>
  <c r="AJ1046" i="60" s="1"/>
  <c r="AM1036" i="60" s="1"/>
  <c r="AP1026" i="60" s="1"/>
  <c r="AS1016" i="60" s="1"/>
  <c r="AG1057" i="60"/>
  <c r="AJ1047" i="60" s="1"/>
  <c r="AM1037" i="60" s="1"/>
  <c r="AP1027" i="60" s="1"/>
  <c r="AS1017" i="60" s="1"/>
  <c r="AG1058" i="60"/>
  <c r="AJ1048" i="60" s="1"/>
  <c r="AM1038" i="60" s="1"/>
  <c r="AP1028" i="60" s="1"/>
  <c r="AS1018" i="60" s="1"/>
  <c r="AG1059" i="60"/>
  <c r="AJ1049" i="60" s="1"/>
  <c r="AM1039" i="60" s="1"/>
  <c r="AP1029" i="60" s="1"/>
  <c r="AS1019" i="60" s="1"/>
  <c r="AG1060" i="60"/>
  <c r="AJ1050" i="60" s="1"/>
  <c r="AM1040" i="60" s="1"/>
  <c r="AP1030" i="60" s="1"/>
  <c r="AS1020" i="60" s="1"/>
  <c r="AG1061" i="60"/>
  <c r="AJ1051" i="60" s="1"/>
  <c r="AM1041" i="60" s="1"/>
  <c r="AP1031" i="60" s="1"/>
  <c r="AS1021" i="60" s="1"/>
  <c r="AG1062" i="60"/>
  <c r="AJ1052" i="60" s="1"/>
  <c r="AM1042" i="60" s="1"/>
  <c r="AP1032" i="60" s="1"/>
  <c r="AS1022" i="60" s="1"/>
  <c r="AG1063" i="60"/>
  <c r="AJ1053" i="60" s="1"/>
  <c r="AM1043" i="60" s="1"/>
  <c r="AP1033" i="60" s="1"/>
  <c r="AS1023" i="60" s="1"/>
  <c r="AG1064" i="60"/>
  <c r="AJ1054" i="60" s="1"/>
  <c r="AM1044" i="60" s="1"/>
  <c r="AP1034" i="60" s="1"/>
  <c r="AS1024" i="60" s="1"/>
  <c r="AJ1055" i="60"/>
  <c r="AM1045" i="60" s="1"/>
  <c r="AP1035" i="60" s="1"/>
  <c r="AS1025" i="60" s="1"/>
  <c r="AJ1056" i="60"/>
  <c r="AM1046" i="60" s="1"/>
  <c r="AP1036" i="60" s="1"/>
  <c r="AS1026" i="60" s="1"/>
  <c r="AJ1057" i="60"/>
  <c r="AM1047" i="60" s="1"/>
  <c r="AP1037" i="60" s="1"/>
  <c r="AS1027" i="60" s="1"/>
  <c r="AJ1058" i="60"/>
  <c r="AM1048" i="60" s="1"/>
  <c r="AP1038" i="60" s="1"/>
  <c r="AS1028" i="60" s="1"/>
  <c r="AJ1059" i="60"/>
  <c r="AM1049" i="60" s="1"/>
  <c r="AP1039" i="60" s="1"/>
  <c r="AS1029" i="60" s="1"/>
  <c r="AJ1060" i="60"/>
  <c r="AM1050" i="60" s="1"/>
  <c r="AP1040" i="60" s="1"/>
  <c r="AS1030" i="60" s="1"/>
  <c r="AJ1061" i="60"/>
  <c r="AM1051" i="60" s="1"/>
  <c r="AP1041" i="60" s="1"/>
  <c r="AS1031" i="60" s="1"/>
  <c r="AJ1062" i="60"/>
  <c r="AM1052" i="60" s="1"/>
  <c r="AP1042" i="60" s="1"/>
  <c r="AS1032" i="60" s="1"/>
  <c r="AJ1063" i="60"/>
  <c r="AM1053" i="60" s="1"/>
  <c r="AP1043" i="60" s="1"/>
  <c r="AS1033" i="60" s="1"/>
  <c r="AJ1064" i="60"/>
  <c r="AM1054" i="60" s="1"/>
  <c r="AP1044" i="60" s="1"/>
  <c r="AS1034" i="60" s="1"/>
  <c r="AV1024" i="60" s="1"/>
  <c r="K1014" i="60" s="1"/>
  <c r="AM1055" i="60"/>
  <c r="AP1045" i="60" s="1"/>
  <c r="AS1035" i="60" s="1"/>
  <c r="AV1025" i="60" s="1"/>
  <c r="K1015" i="60" s="1"/>
  <c r="AM1056" i="60"/>
  <c r="AP1046" i="60" s="1"/>
  <c r="AS1036" i="60" s="1"/>
  <c r="AV1026" i="60" s="1"/>
  <c r="K1016" i="60" s="1"/>
  <c r="AM1057" i="60"/>
  <c r="AP1047" i="60" s="1"/>
  <c r="AS1037" i="60" s="1"/>
  <c r="AV1027" i="60" s="1"/>
  <c r="K1017" i="60" s="1"/>
  <c r="AM1058" i="60"/>
  <c r="AP1048" i="60" s="1"/>
  <c r="AS1038" i="60" s="1"/>
  <c r="AV1028" i="60" s="1"/>
  <c r="K1018" i="60" s="1"/>
  <c r="AM1059" i="60"/>
  <c r="AP1049" i="60" s="1"/>
  <c r="AS1039" i="60" s="1"/>
  <c r="AV1029" i="60" s="1"/>
  <c r="K1019" i="60" s="1"/>
  <c r="AM1060" i="60"/>
  <c r="AP1050" i="60" s="1"/>
  <c r="AS1040" i="60" s="1"/>
  <c r="AV1030" i="60" s="1"/>
  <c r="K1020" i="60" s="1"/>
  <c r="AM1061" i="60"/>
  <c r="AP1051" i="60" s="1"/>
  <c r="AS1041" i="60" s="1"/>
  <c r="AV1031" i="60" s="1"/>
  <c r="K1021" i="60" s="1"/>
  <c r="AM1062" i="60"/>
  <c r="AP1052" i="60" s="1"/>
  <c r="AS1042" i="60" s="1"/>
  <c r="AV1032" i="60" s="1"/>
  <c r="K1022" i="60" s="1"/>
  <c r="AM1063" i="60"/>
  <c r="AP1053" i="60" s="1"/>
  <c r="AS1043" i="60" s="1"/>
  <c r="AV1033" i="60" s="1"/>
  <c r="K1023" i="60" s="1"/>
  <c r="AM1064" i="60"/>
  <c r="AP1054" i="60" s="1"/>
  <c r="AS1044" i="60" s="1"/>
  <c r="AV1034" i="60" s="1"/>
  <c r="K1024" i="60" s="1"/>
  <c r="AP1055" i="60"/>
  <c r="AS1045" i="60" s="1"/>
  <c r="AV1035" i="60" s="1"/>
  <c r="K1025" i="60" s="1"/>
  <c r="AP1056" i="60"/>
  <c r="AS1046" i="60" s="1"/>
  <c r="AV1036" i="60" s="1"/>
  <c r="K1026" i="60" s="1"/>
  <c r="AP1057" i="60"/>
  <c r="AS1047" i="60" s="1"/>
  <c r="AV1037" i="60" s="1"/>
  <c r="K1027" i="60" s="1"/>
  <c r="AP1058" i="60"/>
  <c r="AS1048" i="60" s="1"/>
  <c r="AV1038" i="60" s="1"/>
  <c r="K1028" i="60" s="1"/>
  <c r="AP1059" i="60"/>
  <c r="AS1049" i="60" s="1"/>
  <c r="AV1039" i="60" s="1"/>
  <c r="K1029" i="60" s="1"/>
  <c r="AP1060" i="60"/>
  <c r="AS1050" i="60" s="1"/>
  <c r="AV1040" i="60" s="1"/>
  <c r="K1030" i="60" s="1"/>
  <c r="AP1061" i="60"/>
  <c r="AS1051" i="60" s="1"/>
  <c r="AV1041" i="60" s="1"/>
  <c r="K1031" i="60" s="1"/>
  <c r="AP1062" i="60"/>
  <c r="AS1052" i="60" s="1"/>
  <c r="AV1042" i="60" s="1"/>
  <c r="K1032" i="60" s="1"/>
  <c r="AP1063" i="60"/>
  <c r="AS1053" i="60" s="1"/>
  <c r="AV1043" i="60" s="1"/>
  <c r="K1033" i="60" s="1"/>
  <c r="AP1064" i="60"/>
  <c r="AS1054" i="60" s="1"/>
  <c r="AV1044" i="60" s="1"/>
  <c r="K1034" i="60" s="1"/>
  <c r="AS1055" i="60"/>
  <c r="AV1045" i="60" s="1"/>
  <c r="K1035" i="60" s="1"/>
  <c r="AS1056" i="60"/>
  <c r="AV1046" i="60" s="1"/>
  <c r="K1036" i="60" s="1"/>
  <c r="AS1057" i="60"/>
  <c r="AV1047" i="60" s="1"/>
  <c r="K1037" i="60" s="1"/>
  <c r="AS1058" i="60"/>
  <c r="AV1048" i="60" s="1"/>
  <c r="K1038" i="60" s="1"/>
  <c r="AS1059" i="60"/>
  <c r="AV1049" i="60" s="1"/>
  <c r="K1039" i="60" s="1"/>
  <c r="AS1060" i="60"/>
  <c r="AV1050" i="60" s="1"/>
  <c r="K1040" i="60" s="1"/>
  <c r="AS1061" i="60"/>
  <c r="AV1051" i="60" s="1"/>
  <c r="K1041" i="60" s="1"/>
  <c r="AS1062" i="60"/>
  <c r="AV1052" i="60" s="1"/>
  <c r="K1042" i="60" s="1"/>
  <c r="AS1063" i="60"/>
  <c r="AV1053" i="60" s="1"/>
  <c r="K1043" i="60" s="1"/>
  <c r="AS1064" i="60"/>
  <c r="AV1054" i="60" s="1"/>
  <c r="K1044" i="60" s="1"/>
  <c r="AV1055" i="60"/>
  <c r="K1045" i="60" s="1"/>
  <c r="AV1056" i="60"/>
  <c r="K1046" i="60" s="1"/>
  <c r="AV1057" i="60"/>
  <c r="K1047" i="60" s="1"/>
  <c r="AV1058" i="60"/>
  <c r="K1048" i="60" s="1"/>
  <c r="AV1059" i="60"/>
  <c r="K1049" i="60" s="1"/>
  <c r="AV1060" i="60"/>
  <c r="K1050" i="60" s="1"/>
  <c r="AV1061" i="60"/>
  <c r="K1051" i="60" s="1"/>
  <c r="AV1062" i="60"/>
  <c r="K1052" i="60" s="1"/>
  <c r="AV1063" i="60"/>
  <c r="K1053" i="60" s="1"/>
  <c r="AV1064" i="60"/>
  <c r="K1054" i="60" s="1"/>
  <c r="K910" i="60"/>
  <c r="O910" i="60"/>
  <c r="R910" i="60"/>
  <c r="U910" i="60"/>
  <c r="X910" i="60"/>
  <c r="AA910" i="60"/>
  <c r="AD910" i="60"/>
  <c r="AG910" i="60"/>
  <c r="AJ910" i="60"/>
  <c r="AM910" i="60"/>
  <c r="AP910" i="60"/>
  <c r="AS910" i="60"/>
  <c r="AV910" i="60"/>
  <c r="AV997" i="60" l="1"/>
  <c r="K987" i="60" s="1"/>
  <c r="AV1023" i="60"/>
  <c r="K1013" i="60" s="1"/>
  <c r="AV1009" i="60"/>
  <c r="K999" i="60" s="1"/>
  <c r="AV1008" i="60"/>
  <c r="K998" i="60" s="1"/>
  <c r="AV1018" i="60"/>
  <c r="K1008" i="60" s="1"/>
  <c r="AV1004" i="60"/>
  <c r="K994" i="60" s="1"/>
  <c r="AV1022" i="60"/>
  <c r="K1012" i="60" s="1"/>
  <c r="AV1020" i="60"/>
  <c r="K1010" i="60" s="1"/>
  <c r="AV1017" i="60"/>
  <c r="K1007" i="60" s="1"/>
  <c r="AV1002" i="60"/>
  <c r="K992" i="60" s="1"/>
  <c r="AV1006" i="60"/>
  <c r="K996" i="60" s="1"/>
  <c r="AV1019" i="60"/>
  <c r="K1009" i="60" s="1"/>
  <c r="AV996" i="60"/>
  <c r="K986" i="60" s="1"/>
  <c r="AV1003" i="60"/>
  <c r="K993" i="60" s="1"/>
  <c r="AV1016" i="60"/>
  <c r="K1006" i="60" s="1"/>
  <c r="AV1015" i="60"/>
  <c r="K1005" i="60" s="1"/>
  <c r="AV1001" i="60"/>
  <c r="K991" i="60" s="1"/>
  <c r="AV1000" i="60"/>
  <c r="K990" i="60" s="1"/>
  <c r="AV1010" i="60"/>
  <c r="K1000" i="60" s="1"/>
  <c r="AV1021" i="60"/>
  <c r="K1011" i="60" s="1"/>
  <c r="AV1005" i="60"/>
  <c r="K995" i="60" s="1"/>
  <c r="AV1013" i="60"/>
  <c r="K1003" i="60" s="1"/>
  <c r="AV999" i="60"/>
  <c r="K989" i="60" s="1"/>
  <c r="AV1011" i="60"/>
  <c r="K1001" i="60" s="1"/>
  <c r="AV1007" i="60"/>
  <c r="K997" i="60" s="1"/>
  <c r="AV1014" i="60"/>
  <c r="K1004" i="60" s="1"/>
  <c r="AV1012" i="60"/>
  <c r="K1002" i="60" s="1"/>
  <c r="AV998" i="60"/>
  <c r="K988" i="60" s="1"/>
  <c r="AM428" i="60"/>
  <c r="AP166" i="60" s="1"/>
  <c r="AM916" i="60"/>
  <c r="AD428" i="60"/>
  <c r="AG166" i="60" s="1"/>
  <c r="AD916" i="60"/>
  <c r="AG428" i="60"/>
  <c r="AJ166" i="60" s="1"/>
  <c r="AG916" i="60"/>
  <c r="AS428" i="60"/>
  <c r="AV166" i="60" s="1"/>
  <c r="AS916" i="60"/>
  <c r="X428" i="60"/>
  <c r="AA166" i="60" s="1"/>
  <c r="X916" i="60"/>
  <c r="AP428" i="60"/>
  <c r="AS166" i="60" s="1"/>
  <c r="AP916" i="60"/>
  <c r="AV428" i="60"/>
  <c r="K166" i="60" s="1"/>
  <c r="AV916" i="60"/>
  <c r="U428" i="60"/>
  <c r="X166" i="60" s="1"/>
  <c r="U916" i="60"/>
  <c r="AJ428" i="60"/>
  <c r="AM166" i="60" s="1"/>
  <c r="AJ916" i="60"/>
  <c r="AA428" i="60"/>
  <c r="AD166" i="60" s="1"/>
  <c r="AA916" i="60"/>
  <c r="R428" i="60"/>
  <c r="U166" i="60" s="1"/>
  <c r="R916" i="60"/>
  <c r="K428" i="60"/>
  <c r="K916" i="60"/>
  <c r="N268" i="46"/>
  <c r="K909" i="60" l="1"/>
  <c r="O909" i="60"/>
  <c r="R909" i="60"/>
  <c r="U909" i="60"/>
  <c r="X909" i="60"/>
  <c r="AA909" i="60"/>
  <c r="AD909" i="60"/>
  <c r="AG909" i="60"/>
  <c r="AJ909" i="60"/>
  <c r="AM909" i="60"/>
  <c r="AP909" i="60"/>
  <c r="AS909" i="60"/>
  <c r="AV909" i="60"/>
  <c r="O159" i="60" l="1"/>
  <c r="O160" i="60"/>
  <c r="O156" i="60"/>
  <c r="O157" i="60"/>
  <c r="AY10" i="60"/>
  <c r="O10" i="60"/>
  <c r="R10" i="60" s="1"/>
  <c r="U10" i="60" s="1"/>
  <c r="X10" i="60" s="1"/>
  <c r="AA10" i="60" s="1"/>
  <c r="AD10" i="60" s="1"/>
  <c r="AG10" i="60" s="1"/>
  <c r="AJ10" i="60" s="1"/>
  <c r="AM10" i="60" s="1"/>
  <c r="AP10" i="60" s="1"/>
  <c r="AS10" i="60" s="1"/>
  <c r="AV10" i="60" s="1"/>
  <c r="K10" i="60" s="1"/>
  <c r="AY9" i="60"/>
  <c r="O9" i="60"/>
  <c r="R9" i="60" s="1"/>
  <c r="U9" i="60" s="1"/>
  <c r="X9" i="60" s="1"/>
  <c r="AA9" i="60" s="1"/>
  <c r="AD9" i="60" s="1"/>
  <c r="AG9" i="60" s="1"/>
  <c r="AJ9" i="60" s="1"/>
  <c r="AM9" i="60" s="1"/>
  <c r="AP9" i="60" s="1"/>
  <c r="AS9" i="60" s="1"/>
  <c r="AV9" i="60" s="1"/>
  <c r="K9" i="60" s="1"/>
  <c r="O155" i="60" l="1"/>
  <c r="O154" i="60" l="1"/>
  <c r="O151" i="60" l="1"/>
  <c r="O152" i="60"/>
  <c r="O323" i="60" l="1"/>
  <c r="O321" i="60" l="1"/>
  <c r="O317" i="60"/>
  <c r="O318" i="60"/>
  <c r="O319" i="60"/>
  <c r="O322" i="60"/>
  <c r="O320" i="60"/>
  <c r="O426" i="60" l="1"/>
  <c r="O427" i="60"/>
  <c r="O343" i="60"/>
  <c r="O344" i="60"/>
  <c r="O425" i="60" l="1"/>
  <c r="O150" i="60" l="1"/>
  <c r="N329" i="46" l="1"/>
  <c r="Q329" i="46" s="1"/>
  <c r="T329" i="46" s="1"/>
  <c r="W329" i="46" s="1"/>
  <c r="Z329" i="46" s="1"/>
  <c r="AC329" i="46" s="1"/>
  <c r="AF329" i="46" s="1"/>
  <c r="AI329" i="46" s="1"/>
  <c r="AL329" i="46" s="1"/>
  <c r="AO329" i="46" s="1"/>
  <c r="AR329" i="46" s="1"/>
  <c r="AU329" i="46" s="1"/>
  <c r="J329" i="46" s="1"/>
  <c r="AV329" i="46"/>
  <c r="AW329" i="46"/>
  <c r="N105" i="46" l="1"/>
  <c r="Q105" i="46" s="1"/>
  <c r="T105" i="46" s="1"/>
  <c r="W105" i="46" s="1"/>
  <c r="Z105" i="46" s="1"/>
  <c r="AC105" i="46" s="1"/>
  <c r="AF105" i="46" s="1"/>
  <c r="AI105" i="46" s="1"/>
  <c r="AL105" i="46" s="1"/>
  <c r="AO105" i="46" s="1"/>
  <c r="AR105" i="46" s="1"/>
  <c r="AU105" i="46" s="1"/>
  <c r="J105" i="46" s="1"/>
  <c r="AV105" i="46"/>
  <c r="AW105" i="46"/>
  <c r="O750" i="59" l="1"/>
  <c r="R750" i="59" s="1"/>
  <c r="U750" i="59" s="1"/>
  <c r="X750" i="59" s="1"/>
  <c r="AA750" i="59" s="1"/>
  <c r="AD750" i="59" s="1"/>
  <c r="AG750" i="59" s="1"/>
  <c r="AJ750" i="59" s="1"/>
  <c r="AM750" i="59" s="1"/>
  <c r="AP750" i="59" s="1"/>
  <c r="AS750" i="59" s="1"/>
  <c r="AV750" i="59" s="1"/>
  <c r="K750" i="59" s="1"/>
  <c r="AW750" i="59"/>
  <c r="AY750" i="59"/>
  <c r="AZ750" i="59"/>
  <c r="BA750" i="59"/>
  <c r="BD750" i="59" l="1"/>
  <c r="BE750" i="59" s="1"/>
  <c r="BB23" i="59"/>
  <c r="BB259" i="59"/>
  <c r="BB249" i="59"/>
  <c r="BB305" i="59"/>
  <c r="BB369" i="59"/>
  <c r="BB368" i="59"/>
  <c r="BB379" i="59"/>
  <c r="BB380" i="59"/>
  <c r="BB457" i="59"/>
  <c r="BB449" i="59"/>
  <c r="BB450" i="59"/>
  <c r="BB496" i="59"/>
  <c r="BB688" i="59"/>
  <c r="BB500" i="59"/>
  <c r="BB999" i="59"/>
  <c r="BB651" i="59"/>
  <c r="BB689" i="59"/>
  <c r="BB691" i="59"/>
  <c r="BB943" i="59"/>
  <c r="BB683" i="59"/>
  <c r="BB377" i="59"/>
  <c r="BB986" i="59"/>
  <c r="BB987" i="59"/>
  <c r="BB994" i="59"/>
  <c r="BB995" i="59"/>
  <c r="BB529" i="59"/>
  <c r="BB988" i="59"/>
  <c r="BB549" i="59"/>
  <c r="BB708" i="59"/>
  <c r="BB905" i="59"/>
  <c r="BB531" i="59"/>
  <c r="BB982" i="59"/>
  <c r="BB960" i="59"/>
  <c r="BB743" i="59"/>
  <c r="BB120" i="59"/>
  <c r="BB465" i="59"/>
  <c r="BB679" i="59"/>
  <c r="BB981" i="59"/>
  <c r="BB732" i="59"/>
  <c r="BB733" i="59"/>
  <c r="BC28" i="59"/>
  <c r="BC41" i="59"/>
  <c r="BC78" i="59"/>
  <c r="BC69" i="59"/>
  <c r="BC439" i="59"/>
  <c r="BC463" i="59"/>
  <c r="BC259" i="59"/>
  <c r="BC888" i="59"/>
  <c r="BC380" i="59"/>
  <c r="BC457" i="59"/>
  <c r="BC452" i="59"/>
  <c r="BC255" i="59"/>
  <c r="BC618" i="59"/>
  <c r="BC874" i="59"/>
  <c r="BC690" i="59"/>
  <c r="BC693" i="59"/>
  <c r="BC307" i="59"/>
  <c r="BC554" i="59"/>
  <c r="BC757" i="59"/>
  <c r="BC731" i="59"/>
  <c r="BC773" i="59"/>
  <c r="BC729" i="59"/>
  <c r="BC213" i="59"/>
  <c r="BC518" i="59"/>
  <c r="BC732" i="59"/>
  <c r="BC733" i="59"/>
  <c r="BC663" i="59"/>
  <c r="BC212" i="59"/>
  <c r="BC520" i="59"/>
  <c r="BC214" i="59"/>
  <c r="BI30" i="59" l="1"/>
  <c r="AW4" i="46" l="1"/>
  <c r="O472" i="59" l="1"/>
  <c r="R472" i="59" s="1"/>
  <c r="U472" i="59" s="1"/>
  <c r="X472" i="59" s="1"/>
  <c r="AA472" i="59" s="1"/>
  <c r="AD472" i="59" s="1"/>
  <c r="AG472" i="59" s="1"/>
  <c r="AJ472" i="59" s="1"/>
  <c r="AM472" i="59" s="1"/>
  <c r="AP472" i="59" s="1"/>
  <c r="AS472" i="59" s="1"/>
  <c r="AV472" i="59" s="1"/>
  <c r="K472" i="59" s="1"/>
  <c r="AW472" i="59"/>
  <c r="AY472" i="59"/>
  <c r="AZ472" i="59"/>
  <c r="BA472" i="59"/>
  <c r="BB472" i="59" l="1"/>
  <c r="BD472" i="59"/>
  <c r="BE472" i="59" s="1"/>
  <c r="O144" i="60" l="1"/>
  <c r="R134" i="60" s="1"/>
  <c r="AZ250" i="59" l="1"/>
  <c r="O141" i="60" l="1"/>
  <c r="O148" i="60" l="1"/>
  <c r="O33" i="60"/>
  <c r="BI4" i="59" l="1"/>
  <c r="AW171" i="59" l="1"/>
  <c r="AW870" i="59"/>
  <c r="AW91" i="59"/>
  <c r="AW998" i="59"/>
  <c r="AW669" i="59"/>
  <c r="O544" i="59" l="1"/>
  <c r="R544" i="59" s="1"/>
  <c r="U544" i="59" s="1"/>
  <c r="X544" i="59" s="1"/>
  <c r="AA544" i="59" s="1"/>
  <c r="AD544" i="59" s="1"/>
  <c r="AG544" i="59" s="1"/>
  <c r="AJ544" i="59" s="1"/>
  <c r="AM544" i="59" s="1"/>
  <c r="AP544" i="59" s="1"/>
  <c r="AS544" i="59" s="1"/>
  <c r="AV544" i="59" s="1"/>
  <c r="AW544" i="59"/>
  <c r="AY544" i="59"/>
  <c r="AZ544" i="59"/>
  <c r="BA544" i="59"/>
  <c r="O550" i="59"/>
  <c r="R550" i="59" s="1"/>
  <c r="U550" i="59" s="1"/>
  <c r="X550" i="59" s="1"/>
  <c r="AA550" i="59" s="1"/>
  <c r="AD550" i="59" s="1"/>
  <c r="AG550" i="59" s="1"/>
  <c r="AJ550" i="59" s="1"/>
  <c r="AM550" i="59" s="1"/>
  <c r="AP550" i="59" s="1"/>
  <c r="AS550" i="59" s="1"/>
  <c r="AV550" i="59" s="1"/>
  <c r="K550" i="59" s="1"/>
  <c r="AW550" i="59"/>
  <c r="AY550" i="59"/>
  <c r="AZ550" i="59"/>
  <c r="BA550" i="59"/>
  <c r="O554" i="59"/>
  <c r="R554" i="59" s="1"/>
  <c r="U554" i="59" s="1"/>
  <c r="X554" i="59" s="1"/>
  <c r="AA554" i="59" s="1"/>
  <c r="AD554" i="59" s="1"/>
  <c r="AG554" i="59" s="1"/>
  <c r="AJ554" i="59" s="1"/>
  <c r="AM554" i="59" s="1"/>
  <c r="AP554" i="59" s="1"/>
  <c r="AS554" i="59" s="1"/>
  <c r="AV554" i="59" s="1"/>
  <c r="K554" i="59" s="1"/>
  <c r="AW554" i="59"/>
  <c r="AY554" i="59"/>
  <c r="AZ554" i="59"/>
  <c r="BA554" i="59"/>
  <c r="O549" i="59"/>
  <c r="R549" i="59" s="1"/>
  <c r="U549" i="59" s="1"/>
  <c r="X549" i="59" s="1"/>
  <c r="AA549" i="59" s="1"/>
  <c r="AD549" i="59" s="1"/>
  <c r="AG549" i="59" s="1"/>
  <c r="AJ549" i="59" s="1"/>
  <c r="AM549" i="59" s="1"/>
  <c r="AP549" i="59" s="1"/>
  <c r="AS549" i="59" s="1"/>
  <c r="AV549" i="59" s="1"/>
  <c r="K549" i="59" s="1"/>
  <c r="AW549" i="59"/>
  <c r="AY549" i="59"/>
  <c r="AZ549" i="59"/>
  <c r="BA549" i="59"/>
  <c r="O545" i="59"/>
  <c r="R545" i="59" s="1"/>
  <c r="U545" i="59" s="1"/>
  <c r="X545" i="59" s="1"/>
  <c r="AA545" i="59" s="1"/>
  <c r="AD545" i="59" s="1"/>
  <c r="AG545" i="59" s="1"/>
  <c r="AJ545" i="59" s="1"/>
  <c r="AM545" i="59" s="1"/>
  <c r="AP545" i="59" s="1"/>
  <c r="AS545" i="59" s="1"/>
  <c r="AV545" i="59" s="1"/>
  <c r="K545" i="59" s="1"/>
  <c r="AW545" i="59"/>
  <c r="AY545" i="59"/>
  <c r="AZ545" i="59"/>
  <c r="BA545" i="59"/>
  <c r="O543" i="59"/>
  <c r="R543" i="59" s="1"/>
  <c r="U543" i="59" s="1"/>
  <c r="X543" i="59" s="1"/>
  <c r="AA543" i="59" s="1"/>
  <c r="AD543" i="59" s="1"/>
  <c r="AG543" i="59" s="1"/>
  <c r="AJ543" i="59" s="1"/>
  <c r="AM543" i="59" s="1"/>
  <c r="AP543" i="59" s="1"/>
  <c r="AS543" i="59" s="1"/>
  <c r="AV543" i="59" s="1"/>
  <c r="AW543" i="59"/>
  <c r="AY543" i="59"/>
  <c r="AZ543" i="59"/>
  <c r="BA543" i="59"/>
  <c r="O551" i="59"/>
  <c r="R551" i="59" s="1"/>
  <c r="U551" i="59" s="1"/>
  <c r="X551" i="59" s="1"/>
  <c r="AA551" i="59" s="1"/>
  <c r="AD551" i="59" s="1"/>
  <c r="AG551" i="59" s="1"/>
  <c r="AJ551" i="59" s="1"/>
  <c r="AM551" i="59" s="1"/>
  <c r="AP551" i="59" s="1"/>
  <c r="AS551" i="59" s="1"/>
  <c r="AV551" i="59" s="1"/>
  <c r="K551" i="59" s="1"/>
  <c r="AW551" i="59"/>
  <c r="AY551" i="59"/>
  <c r="AZ551" i="59"/>
  <c r="BA551" i="59"/>
  <c r="O555" i="59"/>
  <c r="R555" i="59" s="1"/>
  <c r="U555" i="59" s="1"/>
  <c r="X555" i="59" s="1"/>
  <c r="AA555" i="59" s="1"/>
  <c r="AD555" i="59" s="1"/>
  <c r="AG555" i="59" s="1"/>
  <c r="AJ555" i="59" s="1"/>
  <c r="AM555" i="59" s="1"/>
  <c r="AP555" i="59" s="1"/>
  <c r="AS555" i="59" s="1"/>
  <c r="AV555" i="59" s="1"/>
  <c r="K555" i="59" s="1"/>
  <c r="AW555" i="59"/>
  <c r="AY555" i="59"/>
  <c r="AZ555" i="59"/>
  <c r="BA555" i="59"/>
  <c r="O547" i="59"/>
  <c r="R547" i="59" s="1"/>
  <c r="U547" i="59" s="1"/>
  <c r="X547" i="59" s="1"/>
  <c r="AA547" i="59" s="1"/>
  <c r="AD547" i="59" s="1"/>
  <c r="AG547" i="59" s="1"/>
  <c r="AJ547" i="59" s="1"/>
  <c r="AM547" i="59" s="1"/>
  <c r="AP547" i="59" s="1"/>
  <c r="AS547" i="59" s="1"/>
  <c r="AV547" i="59" s="1"/>
  <c r="K547" i="59" s="1"/>
  <c r="AW547" i="59"/>
  <c r="AY547" i="59"/>
  <c r="AZ547" i="59"/>
  <c r="BA547" i="59"/>
  <c r="O552" i="59"/>
  <c r="R552" i="59" s="1"/>
  <c r="U552" i="59" s="1"/>
  <c r="X552" i="59" s="1"/>
  <c r="AA552" i="59" s="1"/>
  <c r="AD552" i="59" s="1"/>
  <c r="AG552" i="59" s="1"/>
  <c r="AJ552" i="59" s="1"/>
  <c r="AM552" i="59" s="1"/>
  <c r="AP552" i="59" s="1"/>
  <c r="AS552" i="59" s="1"/>
  <c r="AV552" i="59" s="1"/>
  <c r="K552" i="59" s="1"/>
  <c r="AW552" i="59"/>
  <c r="AY552" i="59"/>
  <c r="AZ552" i="59"/>
  <c r="BA552" i="59"/>
  <c r="O556" i="59"/>
  <c r="R556" i="59" s="1"/>
  <c r="U556" i="59" s="1"/>
  <c r="X556" i="59" s="1"/>
  <c r="AA556" i="59" s="1"/>
  <c r="AD556" i="59" s="1"/>
  <c r="AG556" i="59" s="1"/>
  <c r="AJ556" i="59" s="1"/>
  <c r="AM556" i="59" s="1"/>
  <c r="AP556" i="59" s="1"/>
  <c r="AS556" i="59" s="1"/>
  <c r="AV556" i="59" s="1"/>
  <c r="K556" i="59" s="1"/>
  <c r="AW556" i="59"/>
  <c r="AY556" i="59"/>
  <c r="AZ556" i="59"/>
  <c r="BA556" i="59"/>
  <c r="O548" i="59"/>
  <c r="R548" i="59" s="1"/>
  <c r="U548" i="59" s="1"/>
  <c r="X548" i="59" s="1"/>
  <c r="AA548" i="59" s="1"/>
  <c r="AD548" i="59" s="1"/>
  <c r="AG548" i="59" s="1"/>
  <c r="AJ548" i="59" s="1"/>
  <c r="AM548" i="59" s="1"/>
  <c r="AP548" i="59" s="1"/>
  <c r="AS548" i="59" s="1"/>
  <c r="AV548" i="59" s="1"/>
  <c r="K548" i="59" s="1"/>
  <c r="AW548" i="59"/>
  <c r="AY548" i="59"/>
  <c r="AZ548" i="59"/>
  <c r="BA548" i="59"/>
  <c r="O553" i="59"/>
  <c r="R553" i="59" s="1"/>
  <c r="U553" i="59" s="1"/>
  <c r="X553" i="59" s="1"/>
  <c r="AA553" i="59" s="1"/>
  <c r="AD553" i="59" s="1"/>
  <c r="AG553" i="59" s="1"/>
  <c r="AJ553" i="59" s="1"/>
  <c r="AM553" i="59" s="1"/>
  <c r="AP553" i="59" s="1"/>
  <c r="AS553" i="59" s="1"/>
  <c r="AV553" i="59" s="1"/>
  <c r="K553" i="59" s="1"/>
  <c r="AW553" i="59"/>
  <c r="AY553" i="59"/>
  <c r="AZ553" i="59"/>
  <c r="BA553" i="59"/>
  <c r="O557" i="59"/>
  <c r="R557" i="59" s="1"/>
  <c r="U557" i="59" s="1"/>
  <c r="X557" i="59" s="1"/>
  <c r="AA557" i="59" s="1"/>
  <c r="AD557" i="59" s="1"/>
  <c r="AG557" i="59" s="1"/>
  <c r="AJ557" i="59" s="1"/>
  <c r="AM557" i="59" s="1"/>
  <c r="AP557" i="59" s="1"/>
  <c r="AS557" i="59" s="1"/>
  <c r="AV557" i="59" s="1"/>
  <c r="K557" i="59" s="1"/>
  <c r="AW557" i="59"/>
  <c r="AY557" i="59"/>
  <c r="AZ557" i="59"/>
  <c r="BA557" i="59"/>
  <c r="O874" i="59"/>
  <c r="R874" i="59" s="1"/>
  <c r="U874" i="59" s="1"/>
  <c r="X874" i="59" s="1"/>
  <c r="AA874" i="59" s="1"/>
  <c r="AD874" i="59" s="1"/>
  <c r="AG874" i="59" s="1"/>
  <c r="AJ874" i="59" s="1"/>
  <c r="AM874" i="59" s="1"/>
  <c r="AP874" i="59" s="1"/>
  <c r="AS874" i="59" s="1"/>
  <c r="AV874" i="59" s="1"/>
  <c r="AW874" i="59"/>
  <c r="AY874" i="59"/>
  <c r="AZ874" i="59"/>
  <c r="BA874" i="59"/>
  <c r="O493" i="59"/>
  <c r="R493" i="59" s="1"/>
  <c r="U493" i="59" s="1"/>
  <c r="X493" i="59" s="1"/>
  <c r="AA493" i="59" s="1"/>
  <c r="AD493" i="59" s="1"/>
  <c r="AG493" i="59" s="1"/>
  <c r="AJ493" i="59" s="1"/>
  <c r="AM493" i="59" s="1"/>
  <c r="AP493" i="59" s="1"/>
  <c r="AS493" i="59" s="1"/>
  <c r="AV493" i="59" s="1"/>
  <c r="AW493" i="59"/>
  <c r="AY493" i="59"/>
  <c r="AZ493" i="59"/>
  <c r="BA493" i="59"/>
  <c r="O618" i="59"/>
  <c r="R618" i="59" s="1"/>
  <c r="U618" i="59" s="1"/>
  <c r="X618" i="59" s="1"/>
  <c r="AA618" i="59" s="1"/>
  <c r="AD618" i="59" s="1"/>
  <c r="AG618" i="59" s="1"/>
  <c r="AJ618" i="59" s="1"/>
  <c r="AM618" i="59" s="1"/>
  <c r="AP618" i="59" s="1"/>
  <c r="AS618" i="59" s="1"/>
  <c r="AV618" i="59" s="1"/>
  <c r="AW618" i="59"/>
  <c r="AY618" i="59"/>
  <c r="AZ618" i="59"/>
  <c r="BA618" i="59"/>
  <c r="O871" i="59"/>
  <c r="R871" i="59" s="1"/>
  <c r="U871" i="59" s="1"/>
  <c r="X871" i="59" s="1"/>
  <c r="AA871" i="59" s="1"/>
  <c r="AD871" i="59" s="1"/>
  <c r="AG871" i="59" s="1"/>
  <c r="AJ871" i="59" s="1"/>
  <c r="AM871" i="59" s="1"/>
  <c r="AP871" i="59" s="1"/>
  <c r="AS871" i="59" s="1"/>
  <c r="AV871" i="59" s="1"/>
  <c r="AW871" i="59"/>
  <c r="AY871" i="59"/>
  <c r="AZ871" i="59"/>
  <c r="BA871" i="59"/>
  <c r="O491" i="59"/>
  <c r="R491" i="59" s="1"/>
  <c r="U491" i="59" s="1"/>
  <c r="X491" i="59" s="1"/>
  <c r="AA491" i="59" s="1"/>
  <c r="AD491" i="59" s="1"/>
  <c r="AG491" i="59" s="1"/>
  <c r="AJ491" i="59" s="1"/>
  <c r="AM491" i="59" s="1"/>
  <c r="AP491" i="59" s="1"/>
  <c r="AS491" i="59" s="1"/>
  <c r="AV491" i="59" s="1"/>
  <c r="AW491" i="59"/>
  <c r="AY491" i="59"/>
  <c r="AZ491" i="59"/>
  <c r="BA491" i="59"/>
  <c r="O255" i="59"/>
  <c r="R255" i="59" s="1"/>
  <c r="U255" i="59" s="1"/>
  <c r="X255" i="59" s="1"/>
  <c r="AA255" i="59" s="1"/>
  <c r="AD255" i="59" s="1"/>
  <c r="AG255" i="59" s="1"/>
  <c r="AJ255" i="59" s="1"/>
  <c r="AM255" i="59" s="1"/>
  <c r="AP255" i="59" s="1"/>
  <c r="AS255" i="59" s="1"/>
  <c r="AV255" i="59" s="1"/>
  <c r="AW255" i="59"/>
  <c r="AX255" i="59"/>
  <c r="AY255" i="59"/>
  <c r="AZ255" i="59"/>
  <c r="BA255" i="59"/>
  <c r="O616" i="59"/>
  <c r="R616" i="59" s="1"/>
  <c r="U616" i="59" s="1"/>
  <c r="X616" i="59" s="1"/>
  <c r="AA616" i="59" s="1"/>
  <c r="AD616" i="59" s="1"/>
  <c r="AG616" i="59" s="1"/>
  <c r="AJ616" i="59" s="1"/>
  <c r="AM616" i="59" s="1"/>
  <c r="AP616" i="59" s="1"/>
  <c r="AS616" i="59" s="1"/>
  <c r="AV616" i="59" s="1"/>
  <c r="AW616" i="59"/>
  <c r="AY616" i="59"/>
  <c r="AZ616" i="59"/>
  <c r="BA616" i="59"/>
  <c r="O873" i="59"/>
  <c r="R873" i="59" s="1"/>
  <c r="U873" i="59" s="1"/>
  <c r="X873" i="59" s="1"/>
  <c r="AA873" i="59" s="1"/>
  <c r="AD873" i="59" s="1"/>
  <c r="AG873" i="59" s="1"/>
  <c r="AJ873" i="59" s="1"/>
  <c r="AM873" i="59" s="1"/>
  <c r="AP873" i="59" s="1"/>
  <c r="AS873" i="59" s="1"/>
  <c r="AV873" i="59" s="1"/>
  <c r="AW873" i="59"/>
  <c r="AY873" i="59"/>
  <c r="AZ873" i="59"/>
  <c r="BA873" i="59"/>
  <c r="O875" i="59"/>
  <c r="R875" i="59" s="1"/>
  <c r="U875" i="59" s="1"/>
  <c r="X875" i="59" s="1"/>
  <c r="AA875" i="59" s="1"/>
  <c r="AD875" i="59" s="1"/>
  <c r="AG875" i="59" s="1"/>
  <c r="AJ875" i="59" s="1"/>
  <c r="AM875" i="59" s="1"/>
  <c r="AP875" i="59" s="1"/>
  <c r="AS875" i="59" s="1"/>
  <c r="AV875" i="59" s="1"/>
  <c r="AW875" i="59"/>
  <c r="AY875" i="59"/>
  <c r="AZ875" i="59"/>
  <c r="BA875" i="59"/>
  <c r="O492" i="59"/>
  <c r="R492" i="59" s="1"/>
  <c r="U492" i="59" s="1"/>
  <c r="X492" i="59" s="1"/>
  <c r="AA492" i="59" s="1"/>
  <c r="AD492" i="59" s="1"/>
  <c r="AG492" i="59" s="1"/>
  <c r="AJ492" i="59" s="1"/>
  <c r="AM492" i="59" s="1"/>
  <c r="AP492" i="59" s="1"/>
  <c r="AS492" i="59" s="1"/>
  <c r="AV492" i="59" s="1"/>
  <c r="AW492" i="59"/>
  <c r="AY492" i="59"/>
  <c r="AZ492" i="59"/>
  <c r="BA492" i="59"/>
  <c r="O617" i="59"/>
  <c r="R617" i="59" s="1"/>
  <c r="U617" i="59" s="1"/>
  <c r="X617" i="59" s="1"/>
  <c r="AA617" i="59" s="1"/>
  <c r="AD617" i="59" s="1"/>
  <c r="AG617" i="59" s="1"/>
  <c r="AJ617" i="59" s="1"/>
  <c r="AM617" i="59" s="1"/>
  <c r="AP617" i="59" s="1"/>
  <c r="AS617" i="59" s="1"/>
  <c r="AV617" i="59" s="1"/>
  <c r="AW617" i="59"/>
  <c r="AY617" i="59"/>
  <c r="AZ617" i="59"/>
  <c r="BA617" i="59"/>
  <c r="O872" i="59"/>
  <c r="R872" i="59" s="1"/>
  <c r="U872" i="59" s="1"/>
  <c r="X872" i="59" s="1"/>
  <c r="AA872" i="59" s="1"/>
  <c r="AD872" i="59" s="1"/>
  <c r="AG872" i="59" s="1"/>
  <c r="AJ872" i="59" s="1"/>
  <c r="AM872" i="59" s="1"/>
  <c r="AP872" i="59" s="1"/>
  <c r="AS872" i="59" s="1"/>
  <c r="AV872" i="59" s="1"/>
  <c r="AW872" i="59"/>
  <c r="AY872" i="59"/>
  <c r="AZ872" i="59"/>
  <c r="BA872" i="59"/>
  <c r="O876" i="59"/>
  <c r="R876" i="59" s="1"/>
  <c r="U876" i="59" s="1"/>
  <c r="X876" i="59" s="1"/>
  <c r="AA876" i="59" s="1"/>
  <c r="AD876" i="59" s="1"/>
  <c r="AG876" i="59" s="1"/>
  <c r="AJ876" i="59" s="1"/>
  <c r="AM876" i="59" s="1"/>
  <c r="AP876" i="59" s="1"/>
  <c r="AS876" i="59" s="1"/>
  <c r="AV876" i="59" s="1"/>
  <c r="AW876" i="59"/>
  <c r="AY876" i="59"/>
  <c r="AZ876" i="59"/>
  <c r="BA876" i="59"/>
  <c r="O485" i="59"/>
  <c r="R485" i="59" s="1"/>
  <c r="U485" i="59" s="1"/>
  <c r="X485" i="59" s="1"/>
  <c r="AA485" i="59" s="1"/>
  <c r="AD485" i="59" s="1"/>
  <c r="AG485" i="59" s="1"/>
  <c r="AJ485" i="59" s="1"/>
  <c r="AM485" i="59" s="1"/>
  <c r="AP485" i="59" s="1"/>
  <c r="AS485" i="59" s="1"/>
  <c r="AV485" i="59" s="1"/>
  <c r="AW485" i="59"/>
  <c r="AY485" i="59"/>
  <c r="AZ485" i="59"/>
  <c r="BA485" i="59"/>
  <c r="O438" i="59"/>
  <c r="R438" i="59" s="1"/>
  <c r="U438" i="59" s="1"/>
  <c r="X438" i="59" s="1"/>
  <c r="AA438" i="59" s="1"/>
  <c r="AD438" i="59" s="1"/>
  <c r="AG438" i="59" s="1"/>
  <c r="AJ438" i="59" s="1"/>
  <c r="AM438" i="59" s="1"/>
  <c r="AP438" i="59" s="1"/>
  <c r="AS438" i="59" s="1"/>
  <c r="AV438" i="59" s="1"/>
  <c r="AW438" i="59"/>
  <c r="AY438" i="59"/>
  <c r="AZ438" i="59"/>
  <c r="BA438" i="59"/>
  <c r="O715" i="59"/>
  <c r="R715" i="59" s="1"/>
  <c r="U715" i="59" s="1"/>
  <c r="X715" i="59" s="1"/>
  <c r="AA715" i="59" s="1"/>
  <c r="AD715" i="59" s="1"/>
  <c r="AG715" i="59" s="1"/>
  <c r="AJ715" i="59" s="1"/>
  <c r="AM715" i="59" s="1"/>
  <c r="AP715" i="59" s="1"/>
  <c r="AS715" i="59" s="1"/>
  <c r="AV715" i="59" s="1"/>
  <c r="AW715" i="59"/>
  <c r="AY715" i="59"/>
  <c r="AZ715" i="59"/>
  <c r="BA715" i="59"/>
  <c r="O368" i="59"/>
  <c r="R368" i="59" s="1"/>
  <c r="U368" i="59" s="1"/>
  <c r="X368" i="59" s="1"/>
  <c r="AA368" i="59" s="1"/>
  <c r="AD368" i="59" s="1"/>
  <c r="AG368" i="59" s="1"/>
  <c r="AJ368" i="59" s="1"/>
  <c r="AM368" i="59" s="1"/>
  <c r="AP368" i="59" s="1"/>
  <c r="AS368" i="59" s="1"/>
  <c r="AV368" i="59" s="1"/>
  <c r="K368" i="59" s="1"/>
  <c r="AW368" i="59"/>
  <c r="AY368" i="59"/>
  <c r="AZ368" i="59"/>
  <c r="BA368" i="59"/>
  <c r="O369" i="59"/>
  <c r="R369" i="59" s="1"/>
  <c r="U369" i="59" s="1"/>
  <c r="X369" i="59" s="1"/>
  <c r="AA369" i="59" s="1"/>
  <c r="AD369" i="59" s="1"/>
  <c r="AG369" i="59" s="1"/>
  <c r="AJ369" i="59" s="1"/>
  <c r="AM369" i="59" s="1"/>
  <c r="AP369" i="59" s="1"/>
  <c r="AS369" i="59" s="1"/>
  <c r="AV369" i="59" s="1"/>
  <c r="K369" i="59" s="1"/>
  <c r="AW369" i="59"/>
  <c r="AY369" i="59"/>
  <c r="AZ369" i="59"/>
  <c r="BA369" i="59"/>
  <c r="O953" i="59"/>
  <c r="R953" i="59" s="1"/>
  <c r="U953" i="59" s="1"/>
  <c r="X953" i="59" s="1"/>
  <c r="AA953" i="59" s="1"/>
  <c r="AD953" i="59" s="1"/>
  <c r="AG953" i="59" s="1"/>
  <c r="AJ953" i="59" s="1"/>
  <c r="AM953" i="59" s="1"/>
  <c r="AP953" i="59" s="1"/>
  <c r="AS953" i="59" s="1"/>
  <c r="AV953" i="59" s="1"/>
  <c r="K953" i="59" s="1"/>
  <c r="AW953" i="59"/>
  <c r="AY953" i="59"/>
  <c r="AZ953" i="59"/>
  <c r="BA953" i="59"/>
  <c r="O969" i="59"/>
  <c r="R969" i="59" s="1"/>
  <c r="U969" i="59" s="1"/>
  <c r="X969" i="59" s="1"/>
  <c r="AA969" i="59" s="1"/>
  <c r="AD969" i="59" s="1"/>
  <c r="AG969" i="59" s="1"/>
  <c r="AJ969" i="59" s="1"/>
  <c r="AM969" i="59" s="1"/>
  <c r="AP969" i="59" s="1"/>
  <c r="AS969" i="59" s="1"/>
  <c r="AV969" i="59" s="1"/>
  <c r="K969" i="59" s="1"/>
  <c r="AW969" i="59"/>
  <c r="AY969" i="59"/>
  <c r="AZ969" i="59"/>
  <c r="BA969" i="59"/>
  <c r="O382" i="59"/>
  <c r="R382" i="59" s="1"/>
  <c r="U382" i="59" s="1"/>
  <c r="X382" i="59" s="1"/>
  <c r="AA382" i="59" s="1"/>
  <c r="AD382" i="59" s="1"/>
  <c r="AG382" i="59" s="1"/>
  <c r="AJ382" i="59" s="1"/>
  <c r="AM382" i="59" s="1"/>
  <c r="AP382" i="59" s="1"/>
  <c r="AS382" i="59" s="1"/>
  <c r="AV382" i="59" s="1"/>
  <c r="K382" i="59" s="1"/>
  <c r="AW382" i="59"/>
  <c r="AY382" i="59"/>
  <c r="AZ382" i="59"/>
  <c r="BA382" i="59"/>
  <c r="O746" i="59"/>
  <c r="R746" i="59" s="1"/>
  <c r="U746" i="59" s="1"/>
  <c r="X746" i="59" s="1"/>
  <c r="AA746" i="59" s="1"/>
  <c r="AD746" i="59" s="1"/>
  <c r="AG746" i="59" s="1"/>
  <c r="AJ746" i="59" s="1"/>
  <c r="AM746" i="59" s="1"/>
  <c r="AP746" i="59" s="1"/>
  <c r="AS746" i="59" s="1"/>
  <c r="AV746" i="59" s="1"/>
  <c r="K746" i="59" s="1"/>
  <c r="AW746" i="59"/>
  <c r="AY746" i="59"/>
  <c r="AZ746" i="59"/>
  <c r="BA746" i="59"/>
  <c r="O696" i="59"/>
  <c r="R696" i="59" s="1"/>
  <c r="U696" i="59" s="1"/>
  <c r="X696" i="59" s="1"/>
  <c r="AA696" i="59" s="1"/>
  <c r="AD696" i="59" s="1"/>
  <c r="AG696" i="59" s="1"/>
  <c r="AJ696" i="59" s="1"/>
  <c r="AM696" i="59" s="1"/>
  <c r="AP696" i="59" s="1"/>
  <c r="AS696" i="59" s="1"/>
  <c r="AV696" i="59" s="1"/>
  <c r="K696" i="59" s="1"/>
  <c r="AW696" i="59"/>
  <c r="AY696" i="59"/>
  <c r="AZ696" i="59"/>
  <c r="BA696" i="59"/>
  <c r="O689" i="59"/>
  <c r="R689" i="59" s="1"/>
  <c r="U689" i="59" s="1"/>
  <c r="X689" i="59" s="1"/>
  <c r="AA689" i="59" s="1"/>
  <c r="AD689" i="59" s="1"/>
  <c r="AG689" i="59" s="1"/>
  <c r="AJ689" i="59" s="1"/>
  <c r="AM689" i="59" s="1"/>
  <c r="AP689" i="59" s="1"/>
  <c r="AS689" i="59" s="1"/>
  <c r="AV689" i="59" s="1"/>
  <c r="K689" i="59" s="1"/>
  <c r="AW689" i="59"/>
  <c r="AY689" i="59"/>
  <c r="AZ689" i="59"/>
  <c r="BA689" i="59"/>
  <c r="O681" i="59"/>
  <c r="R681" i="59" s="1"/>
  <c r="U681" i="59" s="1"/>
  <c r="X681" i="59" s="1"/>
  <c r="AA681" i="59" s="1"/>
  <c r="AD681" i="59" s="1"/>
  <c r="AG681" i="59" s="1"/>
  <c r="AJ681" i="59" s="1"/>
  <c r="AM681" i="59" s="1"/>
  <c r="AP681" i="59" s="1"/>
  <c r="AS681" i="59" s="1"/>
  <c r="AV681" i="59" s="1"/>
  <c r="K681" i="59" s="1"/>
  <c r="AW681" i="59"/>
  <c r="AY681" i="59"/>
  <c r="AZ681" i="59"/>
  <c r="BA681" i="59"/>
  <c r="O537" i="59"/>
  <c r="R537" i="59" s="1"/>
  <c r="U537" i="59" s="1"/>
  <c r="X537" i="59" s="1"/>
  <c r="AA537" i="59" s="1"/>
  <c r="AD537" i="59" s="1"/>
  <c r="AG537" i="59" s="1"/>
  <c r="AJ537" i="59" s="1"/>
  <c r="AM537" i="59" s="1"/>
  <c r="AP537" i="59" s="1"/>
  <c r="AS537" i="59" s="1"/>
  <c r="AV537" i="59" s="1"/>
  <c r="K537" i="59" s="1"/>
  <c r="AW537" i="59"/>
  <c r="AY537" i="59"/>
  <c r="AZ537" i="59"/>
  <c r="BA537" i="59"/>
  <c r="O691" i="59"/>
  <c r="R691" i="59" s="1"/>
  <c r="U691" i="59" s="1"/>
  <c r="X691" i="59" s="1"/>
  <c r="AA691" i="59" s="1"/>
  <c r="AD691" i="59" s="1"/>
  <c r="AG691" i="59" s="1"/>
  <c r="AJ691" i="59" s="1"/>
  <c r="AM691" i="59" s="1"/>
  <c r="AP691" i="59" s="1"/>
  <c r="AS691" i="59" s="1"/>
  <c r="AV691" i="59" s="1"/>
  <c r="K691" i="59" s="1"/>
  <c r="AW691" i="59"/>
  <c r="AY691" i="59"/>
  <c r="AZ691" i="59"/>
  <c r="BA691" i="59"/>
  <c r="O738" i="59"/>
  <c r="R738" i="59" s="1"/>
  <c r="U738" i="59" s="1"/>
  <c r="X738" i="59" s="1"/>
  <c r="AA738" i="59" s="1"/>
  <c r="AD738" i="59" s="1"/>
  <c r="AG738" i="59" s="1"/>
  <c r="AJ738" i="59" s="1"/>
  <c r="AM738" i="59" s="1"/>
  <c r="AP738" i="59" s="1"/>
  <c r="AS738" i="59" s="1"/>
  <c r="AV738" i="59" s="1"/>
  <c r="K738" i="59" s="1"/>
  <c r="AW738" i="59"/>
  <c r="AY738" i="59"/>
  <c r="AZ738" i="59"/>
  <c r="BA738" i="59"/>
  <c r="O739" i="59"/>
  <c r="R739" i="59" s="1"/>
  <c r="U739" i="59" s="1"/>
  <c r="X739" i="59" s="1"/>
  <c r="AA739" i="59" s="1"/>
  <c r="AD739" i="59" s="1"/>
  <c r="AG739" i="59" s="1"/>
  <c r="AJ739" i="59" s="1"/>
  <c r="AM739" i="59" s="1"/>
  <c r="AP739" i="59" s="1"/>
  <c r="AS739" i="59" s="1"/>
  <c r="AV739" i="59" s="1"/>
  <c r="K739" i="59" s="1"/>
  <c r="AW739" i="59"/>
  <c r="AY739" i="59"/>
  <c r="AZ739" i="59"/>
  <c r="BA739" i="59"/>
  <c r="O536" i="59"/>
  <c r="R536" i="59" s="1"/>
  <c r="U536" i="59" s="1"/>
  <c r="X536" i="59" s="1"/>
  <c r="AA536" i="59" s="1"/>
  <c r="AD536" i="59" s="1"/>
  <c r="AG536" i="59" s="1"/>
  <c r="AJ536" i="59" s="1"/>
  <c r="AM536" i="59" s="1"/>
  <c r="AP536" i="59" s="1"/>
  <c r="AS536" i="59" s="1"/>
  <c r="AV536" i="59" s="1"/>
  <c r="K536" i="59" s="1"/>
  <c r="AW536" i="59"/>
  <c r="AY536" i="59"/>
  <c r="AZ536" i="59"/>
  <c r="BA536" i="59"/>
  <c r="O647" i="59"/>
  <c r="R647" i="59" s="1"/>
  <c r="U647" i="59" s="1"/>
  <c r="X647" i="59" s="1"/>
  <c r="AA647" i="59" s="1"/>
  <c r="AD647" i="59" s="1"/>
  <c r="AG647" i="59" s="1"/>
  <c r="AJ647" i="59" s="1"/>
  <c r="AM647" i="59" s="1"/>
  <c r="AP647" i="59" s="1"/>
  <c r="AS647" i="59" s="1"/>
  <c r="AV647" i="59" s="1"/>
  <c r="K647" i="59" s="1"/>
  <c r="AW647" i="59"/>
  <c r="AY647" i="59"/>
  <c r="AZ647" i="59"/>
  <c r="BA647" i="59"/>
  <c r="O745" i="59"/>
  <c r="R745" i="59" s="1"/>
  <c r="U745" i="59" s="1"/>
  <c r="X745" i="59" s="1"/>
  <c r="AA745" i="59" s="1"/>
  <c r="AD745" i="59" s="1"/>
  <c r="AG745" i="59" s="1"/>
  <c r="AJ745" i="59" s="1"/>
  <c r="AM745" i="59" s="1"/>
  <c r="AP745" i="59" s="1"/>
  <c r="AS745" i="59" s="1"/>
  <c r="AV745" i="59" s="1"/>
  <c r="K745" i="59" s="1"/>
  <c r="AW745" i="59"/>
  <c r="AY745" i="59"/>
  <c r="AZ745" i="59"/>
  <c r="BA745" i="59"/>
  <c r="O646" i="59"/>
  <c r="R646" i="59" s="1"/>
  <c r="U646" i="59" s="1"/>
  <c r="X646" i="59" s="1"/>
  <c r="AA646" i="59" s="1"/>
  <c r="AD646" i="59" s="1"/>
  <c r="AG646" i="59" s="1"/>
  <c r="AJ646" i="59" s="1"/>
  <c r="AM646" i="59" s="1"/>
  <c r="AP646" i="59" s="1"/>
  <c r="AS646" i="59" s="1"/>
  <c r="AV646" i="59" s="1"/>
  <c r="K646" i="59" s="1"/>
  <c r="AW646" i="59"/>
  <c r="AY646" i="59"/>
  <c r="AZ646" i="59"/>
  <c r="BA646" i="59"/>
  <c r="O920" i="59"/>
  <c r="R920" i="59" s="1"/>
  <c r="U920" i="59" s="1"/>
  <c r="X920" i="59" s="1"/>
  <c r="AA920" i="59" s="1"/>
  <c r="AD920" i="59" s="1"/>
  <c r="AG920" i="59" s="1"/>
  <c r="AJ920" i="59" s="1"/>
  <c r="AM920" i="59" s="1"/>
  <c r="AP920" i="59" s="1"/>
  <c r="AS920" i="59" s="1"/>
  <c r="AV920" i="59" s="1"/>
  <c r="K920" i="59" s="1"/>
  <c r="AW920" i="59"/>
  <c r="AY920" i="59"/>
  <c r="AZ920" i="59"/>
  <c r="BA920" i="59"/>
  <c r="O955" i="59"/>
  <c r="R955" i="59" s="1"/>
  <c r="U955" i="59" s="1"/>
  <c r="X955" i="59" s="1"/>
  <c r="AA955" i="59" s="1"/>
  <c r="AD955" i="59" s="1"/>
  <c r="AG955" i="59" s="1"/>
  <c r="AJ955" i="59" s="1"/>
  <c r="AM955" i="59" s="1"/>
  <c r="AP955" i="59" s="1"/>
  <c r="AS955" i="59" s="1"/>
  <c r="AV955" i="59" s="1"/>
  <c r="K955" i="59" s="1"/>
  <c r="AW955" i="59"/>
  <c r="AY955" i="59"/>
  <c r="AZ955" i="59"/>
  <c r="BA955" i="59"/>
  <c r="O741" i="59"/>
  <c r="R741" i="59" s="1"/>
  <c r="U741" i="59" s="1"/>
  <c r="X741" i="59" s="1"/>
  <c r="AA741" i="59" s="1"/>
  <c r="AD741" i="59" s="1"/>
  <c r="AG741" i="59" s="1"/>
  <c r="AJ741" i="59" s="1"/>
  <c r="AM741" i="59" s="1"/>
  <c r="AP741" i="59" s="1"/>
  <c r="AS741" i="59" s="1"/>
  <c r="AV741" i="59" s="1"/>
  <c r="K741" i="59" s="1"/>
  <c r="AW741" i="59"/>
  <c r="AY741" i="59"/>
  <c r="AZ741" i="59"/>
  <c r="BA741" i="59"/>
  <c r="O625" i="59"/>
  <c r="R625" i="59" s="1"/>
  <c r="U625" i="59" s="1"/>
  <c r="X625" i="59" s="1"/>
  <c r="AA625" i="59" s="1"/>
  <c r="AD625" i="59" s="1"/>
  <c r="AG625" i="59" s="1"/>
  <c r="AJ625" i="59" s="1"/>
  <c r="AM625" i="59" s="1"/>
  <c r="AP625" i="59" s="1"/>
  <c r="AS625" i="59" s="1"/>
  <c r="AV625" i="59" s="1"/>
  <c r="K625" i="59" s="1"/>
  <c r="AW625" i="59"/>
  <c r="AY625" i="59"/>
  <c r="AZ625" i="59"/>
  <c r="BA625" i="59"/>
  <c r="O749" i="59"/>
  <c r="R749" i="59" s="1"/>
  <c r="U749" i="59" s="1"/>
  <c r="X749" i="59" s="1"/>
  <c r="AA749" i="59" s="1"/>
  <c r="AD749" i="59" s="1"/>
  <c r="AG749" i="59" s="1"/>
  <c r="AJ749" i="59" s="1"/>
  <c r="AM749" i="59" s="1"/>
  <c r="AP749" i="59" s="1"/>
  <c r="AS749" i="59" s="1"/>
  <c r="AV749" i="59" s="1"/>
  <c r="K749" i="59" s="1"/>
  <c r="AW749" i="59"/>
  <c r="AY749" i="59"/>
  <c r="AZ749" i="59"/>
  <c r="BA749" i="59"/>
  <c r="O449" i="59"/>
  <c r="R449" i="59" s="1"/>
  <c r="U449" i="59" s="1"/>
  <c r="X449" i="59" s="1"/>
  <c r="AA449" i="59" s="1"/>
  <c r="AD449" i="59" s="1"/>
  <c r="AG449" i="59" s="1"/>
  <c r="AJ449" i="59" s="1"/>
  <c r="AM449" i="59" s="1"/>
  <c r="AP449" i="59" s="1"/>
  <c r="AS449" i="59" s="1"/>
  <c r="AV449" i="59" s="1"/>
  <c r="K449" i="59" s="1"/>
  <c r="AW449" i="59"/>
  <c r="AY449" i="59"/>
  <c r="AZ449" i="59"/>
  <c r="BA449" i="59"/>
  <c r="O437" i="59"/>
  <c r="R437" i="59" s="1"/>
  <c r="U437" i="59" s="1"/>
  <c r="X437" i="59" s="1"/>
  <c r="AA437" i="59" s="1"/>
  <c r="AD437" i="59" s="1"/>
  <c r="AG437" i="59" s="1"/>
  <c r="AJ437" i="59" s="1"/>
  <c r="AM437" i="59" s="1"/>
  <c r="AP437" i="59" s="1"/>
  <c r="AS437" i="59" s="1"/>
  <c r="AV437" i="59" s="1"/>
  <c r="K437" i="59" s="1"/>
  <c r="AW437" i="59"/>
  <c r="AY437" i="59"/>
  <c r="AZ437" i="59"/>
  <c r="BA437" i="59"/>
  <c r="O765" i="59"/>
  <c r="R765" i="59" s="1"/>
  <c r="U765" i="59" s="1"/>
  <c r="X765" i="59" s="1"/>
  <c r="AA765" i="59" s="1"/>
  <c r="AD765" i="59" s="1"/>
  <c r="AG765" i="59" s="1"/>
  <c r="AJ765" i="59" s="1"/>
  <c r="AM765" i="59" s="1"/>
  <c r="AP765" i="59" s="1"/>
  <c r="AS765" i="59" s="1"/>
  <c r="AV765" i="59" s="1"/>
  <c r="K765" i="59" s="1"/>
  <c r="AW765" i="59"/>
  <c r="AY765" i="59"/>
  <c r="AZ765" i="59"/>
  <c r="BA765" i="59"/>
  <c r="O626" i="59"/>
  <c r="R626" i="59" s="1"/>
  <c r="U626" i="59" s="1"/>
  <c r="X626" i="59" s="1"/>
  <c r="AA626" i="59" s="1"/>
  <c r="AD626" i="59" s="1"/>
  <c r="AG626" i="59" s="1"/>
  <c r="AJ626" i="59" s="1"/>
  <c r="AM626" i="59" s="1"/>
  <c r="AP626" i="59" s="1"/>
  <c r="AS626" i="59" s="1"/>
  <c r="AV626" i="59" s="1"/>
  <c r="K626" i="59" s="1"/>
  <c r="AW626" i="59"/>
  <c r="AY626" i="59"/>
  <c r="AZ626" i="59"/>
  <c r="BA626" i="59"/>
  <c r="O30" i="59"/>
  <c r="R30" i="59" s="1"/>
  <c r="U30" i="59" s="1"/>
  <c r="X30" i="59" s="1"/>
  <c r="AA30" i="59" s="1"/>
  <c r="AD30" i="59" s="1"/>
  <c r="AG30" i="59" s="1"/>
  <c r="AJ30" i="59" s="1"/>
  <c r="AM30" i="59" s="1"/>
  <c r="AP30" i="59" s="1"/>
  <c r="AS30" i="59" s="1"/>
  <c r="AV30" i="59" s="1"/>
  <c r="AW30" i="59"/>
  <c r="AX30" i="59"/>
  <c r="AY30" i="59"/>
  <c r="AZ30" i="59"/>
  <c r="BA30" i="59"/>
  <c r="O962" i="59"/>
  <c r="R962" i="59" s="1"/>
  <c r="U962" i="59" s="1"/>
  <c r="X962" i="59" s="1"/>
  <c r="AA962" i="59" s="1"/>
  <c r="AD962" i="59" s="1"/>
  <c r="AG962" i="59" s="1"/>
  <c r="AJ962" i="59" s="1"/>
  <c r="AM962" i="59" s="1"/>
  <c r="AP962" i="59" s="1"/>
  <c r="AS962" i="59" s="1"/>
  <c r="AV962" i="59" s="1"/>
  <c r="K962" i="59" s="1"/>
  <c r="AW962" i="59"/>
  <c r="AY962" i="59"/>
  <c r="AZ962" i="59"/>
  <c r="BA962" i="59"/>
  <c r="O747" i="59"/>
  <c r="R747" i="59" s="1"/>
  <c r="U747" i="59" s="1"/>
  <c r="X747" i="59" s="1"/>
  <c r="AA747" i="59" s="1"/>
  <c r="AD747" i="59" s="1"/>
  <c r="AG747" i="59" s="1"/>
  <c r="AJ747" i="59" s="1"/>
  <c r="AM747" i="59" s="1"/>
  <c r="AP747" i="59" s="1"/>
  <c r="AS747" i="59" s="1"/>
  <c r="AV747" i="59" s="1"/>
  <c r="K747" i="59" s="1"/>
  <c r="AW747" i="59"/>
  <c r="AY747" i="59"/>
  <c r="AZ747" i="59"/>
  <c r="BA747" i="59"/>
  <c r="O748" i="59"/>
  <c r="R748" i="59" s="1"/>
  <c r="U748" i="59" s="1"/>
  <c r="X748" i="59" s="1"/>
  <c r="AA748" i="59" s="1"/>
  <c r="AD748" i="59" s="1"/>
  <c r="AG748" i="59" s="1"/>
  <c r="AJ748" i="59" s="1"/>
  <c r="AM748" i="59" s="1"/>
  <c r="AP748" i="59" s="1"/>
  <c r="AS748" i="59" s="1"/>
  <c r="AV748" i="59" s="1"/>
  <c r="K748" i="59" s="1"/>
  <c r="AW748" i="59"/>
  <c r="AY748" i="59"/>
  <c r="AZ748" i="59"/>
  <c r="BA748" i="59"/>
  <c r="O654" i="59"/>
  <c r="R654" i="59" s="1"/>
  <c r="U654" i="59" s="1"/>
  <c r="X654" i="59" s="1"/>
  <c r="AA654" i="59" s="1"/>
  <c r="AD654" i="59" s="1"/>
  <c r="AG654" i="59" s="1"/>
  <c r="AJ654" i="59" s="1"/>
  <c r="AM654" i="59" s="1"/>
  <c r="AP654" i="59" s="1"/>
  <c r="AS654" i="59" s="1"/>
  <c r="AV654" i="59" s="1"/>
  <c r="K654" i="59" s="1"/>
  <c r="AW654" i="59"/>
  <c r="AY654" i="59"/>
  <c r="AZ654" i="59"/>
  <c r="BA654" i="59"/>
  <c r="O865" i="59"/>
  <c r="R865" i="59" s="1"/>
  <c r="U865" i="59" s="1"/>
  <c r="X865" i="59" s="1"/>
  <c r="AA865" i="59" s="1"/>
  <c r="AD865" i="59" s="1"/>
  <c r="AG865" i="59" s="1"/>
  <c r="AJ865" i="59" s="1"/>
  <c r="AM865" i="59" s="1"/>
  <c r="AP865" i="59" s="1"/>
  <c r="AS865" i="59" s="1"/>
  <c r="AV865" i="59" s="1"/>
  <c r="K865" i="59" s="1"/>
  <c r="AW865" i="59"/>
  <c r="AY865" i="59"/>
  <c r="AZ865" i="59"/>
  <c r="BA865" i="59"/>
  <c r="O673" i="59"/>
  <c r="R673" i="59" s="1"/>
  <c r="U673" i="59" s="1"/>
  <c r="X673" i="59" s="1"/>
  <c r="AA673" i="59" s="1"/>
  <c r="AD673" i="59" s="1"/>
  <c r="AG673" i="59" s="1"/>
  <c r="AJ673" i="59" s="1"/>
  <c r="AM673" i="59" s="1"/>
  <c r="AP673" i="59" s="1"/>
  <c r="AS673" i="59" s="1"/>
  <c r="AV673" i="59" s="1"/>
  <c r="AW673" i="59"/>
  <c r="AY673" i="59"/>
  <c r="AZ673" i="59"/>
  <c r="BA673" i="59"/>
  <c r="O740" i="59"/>
  <c r="R740" i="59" s="1"/>
  <c r="U740" i="59" s="1"/>
  <c r="X740" i="59" s="1"/>
  <c r="AA740" i="59" s="1"/>
  <c r="AD740" i="59" s="1"/>
  <c r="AG740" i="59" s="1"/>
  <c r="AJ740" i="59" s="1"/>
  <c r="AM740" i="59" s="1"/>
  <c r="AP740" i="59" s="1"/>
  <c r="AS740" i="59" s="1"/>
  <c r="AV740" i="59" s="1"/>
  <c r="K740" i="59" s="1"/>
  <c r="AW740" i="59"/>
  <c r="AY740" i="59"/>
  <c r="AZ740" i="59"/>
  <c r="BA740" i="59"/>
  <c r="O714" i="59"/>
  <c r="R714" i="59" s="1"/>
  <c r="U714" i="59" s="1"/>
  <c r="X714" i="59" s="1"/>
  <c r="AA714" i="59" s="1"/>
  <c r="AD714" i="59" s="1"/>
  <c r="AG714" i="59" s="1"/>
  <c r="AJ714" i="59" s="1"/>
  <c r="AM714" i="59" s="1"/>
  <c r="AP714" i="59" s="1"/>
  <c r="AS714" i="59" s="1"/>
  <c r="AV714" i="59" s="1"/>
  <c r="K714" i="59" s="1"/>
  <c r="AW714" i="59"/>
  <c r="AY714" i="59"/>
  <c r="AZ714" i="59"/>
  <c r="BA714" i="59"/>
  <c r="O315" i="59"/>
  <c r="R315" i="59" s="1"/>
  <c r="U315" i="59" s="1"/>
  <c r="X315" i="59" s="1"/>
  <c r="AA315" i="59" s="1"/>
  <c r="AD315" i="59" s="1"/>
  <c r="AG315" i="59" s="1"/>
  <c r="AJ315" i="59" s="1"/>
  <c r="AM315" i="59" s="1"/>
  <c r="AP315" i="59" s="1"/>
  <c r="AS315" i="59" s="1"/>
  <c r="AV315" i="59" s="1"/>
  <c r="K315" i="59" s="1"/>
  <c r="AW315" i="59"/>
  <c r="AY315" i="59"/>
  <c r="AZ315" i="59"/>
  <c r="BA315" i="59"/>
  <c r="O949" i="59"/>
  <c r="R949" i="59" s="1"/>
  <c r="U949" i="59" s="1"/>
  <c r="X949" i="59" s="1"/>
  <c r="AA949" i="59" s="1"/>
  <c r="AD949" i="59" s="1"/>
  <c r="AG949" i="59" s="1"/>
  <c r="AJ949" i="59" s="1"/>
  <c r="AM949" i="59" s="1"/>
  <c r="AP949" i="59" s="1"/>
  <c r="AS949" i="59" s="1"/>
  <c r="AV949" i="59" s="1"/>
  <c r="K949" i="59" s="1"/>
  <c r="AW949" i="59"/>
  <c r="AY949" i="59"/>
  <c r="AZ949" i="59"/>
  <c r="BA949" i="59"/>
  <c r="O695" i="59"/>
  <c r="R695" i="59" s="1"/>
  <c r="U695" i="59" s="1"/>
  <c r="X695" i="59" s="1"/>
  <c r="AA695" i="59" s="1"/>
  <c r="AD695" i="59" s="1"/>
  <c r="AG695" i="59" s="1"/>
  <c r="AJ695" i="59" s="1"/>
  <c r="AM695" i="59" s="1"/>
  <c r="AP695" i="59" s="1"/>
  <c r="AS695" i="59" s="1"/>
  <c r="AV695" i="59" s="1"/>
  <c r="K695" i="59" s="1"/>
  <c r="AW695" i="59"/>
  <c r="AY695" i="59"/>
  <c r="AZ695" i="59"/>
  <c r="BA695" i="59"/>
  <c r="O664" i="59"/>
  <c r="R664" i="59" s="1"/>
  <c r="U664" i="59" s="1"/>
  <c r="X664" i="59" s="1"/>
  <c r="AA664" i="59" s="1"/>
  <c r="AD664" i="59" s="1"/>
  <c r="AG664" i="59" s="1"/>
  <c r="AJ664" i="59" s="1"/>
  <c r="AM664" i="59" s="1"/>
  <c r="AP664" i="59" s="1"/>
  <c r="AS664" i="59" s="1"/>
  <c r="AV664" i="59" s="1"/>
  <c r="K664" i="59" s="1"/>
  <c r="AW664" i="59"/>
  <c r="AY664" i="59"/>
  <c r="AZ664" i="59"/>
  <c r="BA664" i="59"/>
  <c r="O977" i="59"/>
  <c r="R977" i="59" s="1"/>
  <c r="U977" i="59" s="1"/>
  <c r="X977" i="59" s="1"/>
  <c r="AA977" i="59" s="1"/>
  <c r="AD977" i="59" s="1"/>
  <c r="AG977" i="59" s="1"/>
  <c r="AJ977" i="59" s="1"/>
  <c r="AM977" i="59" s="1"/>
  <c r="AP977" i="59" s="1"/>
  <c r="AS977" i="59" s="1"/>
  <c r="AV977" i="59" s="1"/>
  <c r="K977" i="59" s="1"/>
  <c r="AW977" i="59"/>
  <c r="AY977" i="59"/>
  <c r="AZ977" i="59"/>
  <c r="BA977" i="59"/>
  <c r="O250" i="59"/>
  <c r="R250" i="59" s="1"/>
  <c r="U250" i="59" s="1"/>
  <c r="X250" i="59" s="1"/>
  <c r="AA250" i="59" s="1"/>
  <c r="AD250" i="59" s="1"/>
  <c r="AG250" i="59" s="1"/>
  <c r="AJ250" i="59" s="1"/>
  <c r="AM250" i="59" s="1"/>
  <c r="AP250" i="59" s="1"/>
  <c r="AS250" i="59" s="1"/>
  <c r="AV250" i="59" s="1"/>
  <c r="K250" i="59" s="1"/>
  <c r="AW250" i="59"/>
  <c r="AX250" i="59"/>
  <c r="AY250" i="59"/>
  <c r="BA250" i="59"/>
  <c r="O629" i="59"/>
  <c r="R629" i="59" s="1"/>
  <c r="U629" i="59" s="1"/>
  <c r="X629" i="59" s="1"/>
  <c r="AA629" i="59" s="1"/>
  <c r="AD629" i="59" s="1"/>
  <c r="AG629" i="59" s="1"/>
  <c r="AJ629" i="59" s="1"/>
  <c r="AM629" i="59" s="1"/>
  <c r="AP629" i="59" s="1"/>
  <c r="AS629" i="59" s="1"/>
  <c r="AV629" i="59" s="1"/>
  <c r="AW629" i="59"/>
  <c r="AY629" i="59"/>
  <c r="AZ629" i="59"/>
  <c r="BA629" i="59"/>
  <c r="O306" i="59"/>
  <c r="R306" i="59" s="1"/>
  <c r="U306" i="59" s="1"/>
  <c r="X306" i="59" s="1"/>
  <c r="AA306" i="59" s="1"/>
  <c r="AD306" i="59" s="1"/>
  <c r="AG306" i="59" s="1"/>
  <c r="AJ306" i="59" s="1"/>
  <c r="AM306" i="59" s="1"/>
  <c r="AP306" i="59" s="1"/>
  <c r="AS306" i="59" s="1"/>
  <c r="AV306" i="59" s="1"/>
  <c r="K306" i="59" s="1"/>
  <c r="AW306" i="59"/>
  <c r="AY306" i="59"/>
  <c r="AZ306" i="59"/>
  <c r="BA306" i="59"/>
  <c r="O305" i="59"/>
  <c r="R305" i="59" s="1"/>
  <c r="U305" i="59" s="1"/>
  <c r="X305" i="59" s="1"/>
  <c r="AA305" i="59" s="1"/>
  <c r="AD305" i="59" s="1"/>
  <c r="AG305" i="59" s="1"/>
  <c r="AJ305" i="59" s="1"/>
  <c r="AM305" i="59" s="1"/>
  <c r="AP305" i="59" s="1"/>
  <c r="AS305" i="59" s="1"/>
  <c r="AV305" i="59" s="1"/>
  <c r="K305" i="59" s="1"/>
  <c r="AW305" i="59"/>
  <c r="AY305" i="59"/>
  <c r="AZ305" i="59"/>
  <c r="BA305" i="59"/>
  <c r="O119" i="59"/>
  <c r="R119" i="59" s="1"/>
  <c r="U119" i="59" s="1"/>
  <c r="X119" i="59" s="1"/>
  <c r="AA119" i="59" s="1"/>
  <c r="AD119" i="59" s="1"/>
  <c r="AG119" i="59" s="1"/>
  <c r="AJ119" i="59" s="1"/>
  <c r="AM119" i="59" s="1"/>
  <c r="AP119" i="59" s="1"/>
  <c r="AS119" i="59" s="1"/>
  <c r="AV119" i="59" s="1"/>
  <c r="K119" i="59" s="1"/>
  <c r="AW119" i="59"/>
  <c r="AX119" i="59"/>
  <c r="AY119" i="59"/>
  <c r="AZ119" i="59"/>
  <c r="BA119" i="59"/>
  <c r="O503" i="59"/>
  <c r="R503" i="59" s="1"/>
  <c r="U503" i="59" s="1"/>
  <c r="X503" i="59" s="1"/>
  <c r="AA503" i="59" s="1"/>
  <c r="AD503" i="59" s="1"/>
  <c r="AG503" i="59" s="1"/>
  <c r="AJ503" i="59" s="1"/>
  <c r="AM503" i="59" s="1"/>
  <c r="AP503" i="59" s="1"/>
  <c r="AS503" i="59" s="1"/>
  <c r="AV503" i="59" s="1"/>
  <c r="K503" i="59" s="1"/>
  <c r="AW503" i="59"/>
  <c r="AY503" i="59"/>
  <c r="AZ503" i="59"/>
  <c r="BA503" i="59"/>
  <c r="O939" i="59"/>
  <c r="R939" i="59" s="1"/>
  <c r="U939" i="59" s="1"/>
  <c r="X939" i="59" s="1"/>
  <c r="AA939" i="59" s="1"/>
  <c r="AD939" i="59" s="1"/>
  <c r="AG939" i="59" s="1"/>
  <c r="AJ939" i="59" s="1"/>
  <c r="AM939" i="59" s="1"/>
  <c r="AP939" i="59" s="1"/>
  <c r="AS939" i="59" s="1"/>
  <c r="AV939" i="59" s="1"/>
  <c r="K939" i="59" s="1"/>
  <c r="AW939" i="59"/>
  <c r="AY939" i="59"/>
  <c r="AZ939" i="59"/>
  <c r="BA939" i="59"/>
  <c r="O676" i="59"/>
  <c r="R676" i="59" s="1"/>
  <c r="U676" i="59" s="1"/>
  <c r="X676" i="59" s="1"/>
  <c r="AA676" i="59" s="1"/>
  <c r="AD676" i="59" s="1"/>
  <c r="AG676" i="59" s="1"/>
  <c r="AJ676" i="59" s="1"/>
  <c r="AM676" i="59" s="1"/>
  <c r="AP676" i="59" s="1"/>
  <c r="AS676" i="59" s="1"/>
  <c r="AV676" i="59" s="1"/>
  <c r="K676" i="59" s="1"/>
  <c r="AW676" i="59"/>
  <c r="AY676" i="59"/>
  <c r="AZ676" i="59"/>
  <c r="BA676" i="59"/>
  <c r="O484" i="59"/>
  <c r="R484" i="59" s="1"/>
  <c r="U484" i="59" s="1"/>
  <c r="X484" i="59" s="1"/>
  <c r="AA484" i="59" s="1"/>
  <c r="AD484" i="59" s="1"/>
  <c r="AG484" i="59" s="1"/>
  <c r="AJ484" i="59" s="1"/>
  <c r="AM484" i="59" s="1"/>
  <c r="AP484" i="59" s="1"/>
  <c r="AS484" i="59" s="1"/>
  <c r="AV484" i="59" s="1"/>
  <c r="K484" i="59" s="1"/>
  <c r="AW484" i="59"/>
  <c r="AY484" i="59"/>
  <c r="AZ484" i="59"/>
  <c r="BA484" i="59"/>
  <c r="O487" i="59"/>
  <c r="R487" i="59" s="1"/>
  <c r="U487" i="59" s="1"/>
  <c r="X487" i="59" s="1"/>
  <c r="AA487" i="59" s="1"/>
  <c r="AD487" i="59" s="1"/>
  <c r="AG487" i="59" s="1"/>
  <c r="AJ487" i="59" s="1"/>
  <c r="AM487" i="59" s="1"/>
  <c r="AP487" i="59" s="1"/>
  <c r="AS487" i="59" s="1"/>
  <c r="AV487" i="59" s="1"/>
  <c r="K487" i="59" s="1"/>
  <c r="AW487" i="59"/>
  <c r="AY487" i="59"/>
  <c r="AZ487" i="59"/>
  <c r="BA487" i="59"/>
  <c r="O690" i="59"/>
  <c r="R690" i="59" s="1"/>
  <c r="U690" i="59" s="1"/>
  <c r="X690" i="59" s="1"/>
  <c r="AA690" i="59" s="1"/>
  <c r="AD690" i="59" s="1"/>
  <c r="AG690" i="59" s="1"/>
  <c r="AJ690" i="59" s="1"/>
  <c r="AM690" i="59" s="1"/>
  <c r="AP690" i="59" s="1"/>
  <c r="AS690" i="59" s="1"/>
  <c r="AV690" i="59" s="1"/>
  <c r="K690" i="59" s="1"/>
  <c r="AW690" i="59"/>
  <c r="AY690" i="59"/>
  <c r="AZ690" i="59"/>
  <c r="BA690" i="59"/>
  <c r="O680" i="59"/>
  <c r="R680" i="59" s="1"/>
  <c r="U680" i="59" s="1"/>
  <c r="X680" i="59" s="1"/>
  <c r="AA680" i="59" s="1"/>
  <c r="AD680" i="59" s="1"/>
  <c r="AG680" i="59" s="1"/>
  <c r="AJ680" i="59" s="1"/>
  <c r="AM680" i="59" s="1"/>
  <c r="AP680" i="59" s="1"/>
  <c r="AS680" i="59" s="1"/>
  <c r="AV680" i="59" s="1"/>
  <c r="K680" i="59" s="1"/>
  <c r="AW680" i="59"/>
  <c r="AY680" i="59"/>
  <c r="AZ680" i="59"/>
  <c r="BA680" i="59"/>
  <c r="O377" i="59"/>
  <c r="R377" i="59" s="1"/>
  <c r="U377" i="59" s="1"/>
  <c r="X377" i="59" s="1"/>
  <c r="AA377" i="59" s="1"/>
  <c r="AD377" i="59" s="1"/>
  <c r="AG377" i="59" s="1"/>
  <c r="AJ377" i="59" s="1"/>
  <c r="AM377" i="59" s="1"/>
  <c r="AP377" i="59" s="1"/>
  <c r="AS377" i="59" s="1"/>
  <c r="AV377" i="59" s="1"/>
  <c r="K377" i="59" s="1"/>
  <c r="AW377" i="59"/>
  <c r="AY377" i="59"/>
  <c r="AZ377" i="59"/>
  <c r="BA377" i="59"/>
  <c r="O527" i="59"/>
  <c r="R527" i="59" s="1"/>
  <c r="U527" i="59" s="1"/>
  <c r="X527" i="59" s="1"/>
  <c r="AA527" i="59" s="1"/>
  <c r="AD527" i="59" s="1"/>
  <c r="AG527" i="59" s="1"/>
  <c r="AJ527" i="59" s="1"/>
  <c r="AM527" i="59" s="1"/>
  <c r="AP527" i="59" s="1"/>
  <c r="AS527" i="59" s="1"/>
  <c r="AV527" i="59" s="1"/>
  <c r="K527" i="59" s="1"/>
  <c r="AW527" i="59"/>
  <c r="AY527" i="59"/>
  <c r="AZ527" i="59"/>
  <c r="BA527" i="59"/>
  <c r="O986" i="59"/>
  <c r="R986" i="59" s="1"/>
  <c r="U986" i="59" s="1"/>
  <c r="X986" i="59" s="1"/>
  <c r="AA986" i="59" s="1"/>
  <c r="AD986" i="59" s="1"/>
  <c r="AG986" i="59" s="1"/>
  <c r="AJ986" i="59" s="1"/>
  <c r="AM986" i="59" s="1"/>
  <c r="AP986" i="59" s="1"/>
  <c r="AS986" i="59" s="1"/>
  <c r="AV986" i="59" s="1"/>
  <c r="K986" i="59" s="1"/>
  <c r="AW986" i="59"/>
  <c r="AY986" i="59"/>
  <c r="AZ986" i="59"/>
  <c r="BA986" i="59"/>
  <c r="O987" i="59"/>
  <c r="R987" i="59" s="1"/>
  <c r="U987" i="59" s="1"/>
  <c r="X987" i="59" s="1"/>
  <c r="AA987" i="59" s="1"/>
  <c r="AD987" i="59" s="1"/>
  <c r="AG987" i="59" s="1"/>
  <c r="AJ987" i="59" s="1"/>
  <c r="AM987" i="59" s="1"/>
  <c r="AP987" i="59" s="1"/>
  <c r="AS987" i="59" s="1"/>
  <c r="AV987" i="59" s="1"/>
  <c r="K987" i="59" s="1"/>
  <c r="AW987" i="59"/>
  <c r="AY987" i="59"/>
  <c r="AZ987" i="59"/>
  <c r="BA987" i="59"/>
  <c r="O975" i="59"/>
  <c r="R975" i="59" s="1"/>
  <c r="U975" i="59" s="1"/>
  <c r="X975" i="59" s="1"/>
  <c r="AA975" i="59" s="1"/>
  <c r="AD975" i="59" s="1"/>
  <c r="AG975" i="59" s="1"/>
  <c r="AJ975" i="59" s="1"/>
  <c r="AM975" i="59" s="1"/>
  <c r="AP975" i="59" s="1"/>
  <c r="AS975" i="59" s="1"/>
  <c r="AV975" i="59" s="1"/>
  <c r="K975" i="59" s="1"/>
  <c r="AW975" i="59"/>
  <c r="AY975" i="59"/>
  <c r="AZ975" i="59"/>
  <c r="BA975" i="59"/>
  <c r="O452" i="59"/>
  <c r="R452" i="59" s="1"/>
  <c r="U452" i="59" s="1"/>
  <c r="X452" i="59" s="1"/>
  <c r="AA452" i="59" s="1"/>
  <c r="AD452" i="59" s="1"/>
  <c r="AG452" i="59" s="1"/>
  <c r="AJ452" i="59" s="1"/>
  <c r="AM452" i="59" s="1"/>
  <c r="AP452" i="59" s="1"/>
  <c r="AS452" i="59" s="1"/>
  <c r="AV452" i="59" s="1"/>
  <c r="K452" i="59" s="1"/>
  <c r="AW452" i="59"/>
  <c r="AY452" i="59"/>
  <c r="AZ452" i="59"/>
  <c r="BA452" i="59"/>
  <c r="O683" i="59"/>
  <c r="R683" i="59" s="1"/>
  <c r="U683" i="59" s="1"/>
  <c r="X683" i="59" s="1"/>
  <c r="AA683" i="59" s="1"/>
  <c r="AD683" i="59" s="1"/>
  <c r="AG683" i="59" s="1"/>
  <c r="AJ683" i="59" s="1"/>
  <c r="AM683" i="59" s="1"/>
  <c r="AP683" i="59" s="1"/>
  <c r="AS683" i="59" s="1"/>
  <c r="AV683" i="59" s="1"/>
  <c r="K683" i="59" s="1"/>
  <c r="AW683" i="59"/>
  <c r="AY683" i="59"/>
  <c r="AZ683" i="59"/>
  <c r="BA683" i="59"/>
  <c r="O328" i="59"/>
  <c r="R328" i="59" s="1"/>
  <c r="U328" i="59" s="1"/>
  <c r="X328" i="59" s="1"/>
  <c r="AA328" i="59" s="1"/>
  <c r="AD328" i="59" s="1"/>
  <c r="AG328" i="59" s="1"/>
  <c r="AJ328" i="59" s="1"/>
  <c r="AM328" i="59" s="1"/>
  <c r="AP328" i="59" s="1"/>
  <c r="AS328" i="59" s="1"/>
  <c r="AV328" i="59" s="1"/>
  <c r="K328" i="59" s="1"/>
  <c r="AW328" i="59"/>
  <c r="AY328" i="59"/>
  <c r="AZ328" i="59"/>
  <c r="BA328" i="59"/>
  <c r="O859" i="59"/>
  <c r="R859" i="59" s="1"/>
  <c r="U859" i="59" s="1"/>
  <c r="X859" i="59" s="1"/>
  <c r="AA859" i="59" s="1"/>
  <c r="AD859" i="59" s="1"/>
  <c r="AG859" i="59" s="1"/>
  <c r="AJ859" i="59" s="1"/>
  <c r="AM859" i="59" s="1"/>
  <c r="AP859" i="59" s="1"/>
  <c r="AS859" i="59" s="1"/>
  <c r="AV859" i="59" s="1"/>
  <c r="K859" i="59" s="1"/>
  <c r="AW859" i="59"/>
  <c r="AY859" i="59"/>
  <c r="AZ859" i="59"/>
  <c r="BA859" i="59"/>
  <c r="O967" i="59"/>
  <c r="R967" i="59" s="1"/>
  <c r="U967" i="59" s="1"/>
  <c r="X967" i="59" s="1"/>
  <c r="AA967" i="59" s="1"/>
  <c r="AD967" i="59" s="1"/>
  <c r="AG967" i="59" s="1"/>
  <c r="AJ967" i="59" s="1"/>
  <c r="AM967" i="59" s="1"/>
  <c r="AP967" i="59" s="1"/>
  <c r="AS967" i="59" s="1"/>
  <c r="AV967" i="59" s="1"/>
  <c r="K967" i="59" s="1"/>
  <c r="AW967" i="59"/>
  <c r="AY967" i="59"/>
  <c r="AZ967" i="59"/>
  <c r="BA967" i="59"/>
  <c r="O117" i="59"/>
  <c r="R117" i="59" s="1"/>
  <c r="U117" i="59" s="1"/>
  <c r="X117" i="59" s="1"/>
  <c r="AA117" i="59" s="1"/>
  <c r="AD117" i="59" s="1"/>
  <c r="AG117" i="59" s="1"/>
  <c r="AJ117" i="59" s="1"/>
  <c r="AM117" i="59" s="1"/>
  <c r="AP117" i="59" s="1"/>
  <c r="AS117" i="59" s="1"/>
  <c r="AV117" i="59" s="1"/>
  <c r="K117" i="59" s="1"/>
  <c r="AW117" i="59"/>
  <c r="AX117" i="59"/>
  <c r="AY117" i="59"/>
  <c r="AZ117" i="59"/>
  <c r="BA117" i="59"/>
  <c r="O674" i="59"/>
  <c r="R674" i="59" s="1"/>
  <c r="U674" i="59" s="1"/>
  <c r="X674" i="59" s="1"/>
  <c r="AA674" i="59" s="1"/>
  <c r="AD674" i="59" s="1"/>
  <c r="AG674" i="59" s="1"/>
  <c r="AJ674" i="59" s="1"/>
  <c r="AM674" i="59" s="1"/>
  <c r="AP674" i="59" s="1"/>
  <c r="AS674" i="59" s="1"/>
  <c r="AV674" i="59" s="1"/>
  <c r="K674" i="59" s="1"/>
  <c r="AW674" i="59"/>
  <c r="AY674" i="59"/>
  <c r="AZ674" i="59"/>
  <c r="BA674" i="59"/>
  <c r="O693" i="59"/>
  <c r="R693" i="59" s="1"/>
  <c r="U693" i="59" s="1"/>
  <c r="X693" i="59" s="1"/>
  <c r="AA693" i="59" s="1"/>
  <c r="AD693" i="59" s="1"/>
  <c r="AG693" i="59" s="1"/>
  <c r="AJ693" i="59" s="1"/>
  <c r="AM693" i="59" s="1"/>
  <c r="AP693" i="59" s="1"/>
  <c r="AS693" i="59" s="1"/>
  <c r="AV693" i="59" s="1"/>
  <c r="K693" i="59" s="1"/>
  <c r="AW693" i="59"/>
  <c r="AY693" i="59"/>
  <c r="AZ693" i="59"/>
  <c r="BA693" i="59"/>
  <c r="O594" i="59"/>
  <c r="R594" i="59" s="1"/>
  <c r="U594" i="59" s="1"/>
  <c r="X594" i="59" s="1"/>
  <c r="AA594" i="59" s="1"/>
  <c r="AD594" i="59" s="1"/>
  <c r="AG594" i="59" s="1"/>
  <c r="AJ594" i="59" s="1"/>
  <c r="AM594" i="59" s="1"/>
  <c r="AP594" i="59" s="1"/>
  <c r="AS594" i="59" s="1"/>
  <c r="AV594" i="59" s="1"/>
  <c r="K594" i="59" s="1"/>
  <c r="AW594" i="59"/>
  <c r="AY594" i="59"/>
  <c r="AZ594" i="59"/>
  <c r="BA594" i="59"/>
  <c r="O648" i="59"/>
  <c r="R648" i="59" s="1"/>
  <c r="U648" i="59" s="1"/>
  <c r="X648" i="59" s="1"/>
  <c r="AA648" i="59" s="1"/>
  <c r="AD648" i="59" s="1"/>
  <c r="AG648" i="59" s="1"/>
  <c r="AJ648" i="59" s="1"/>
  <c r="AM648" i="59" s="1"/>
  <c r="AP648" i="59" s="1"/>
  <c r="AS648" i="59" s="1"/>
  <c r="AV648" i="59" s="1"/>
  <c r="AW648" i="59"/>
  <c r="AY648" i="59"/>
  <c r="AZ648" i="59"/>
  <c r="BA648" i="59"/>
  <c r="O863" i="59"/>
  <c r="R863" i="59" s="1"/>
  <c r="U863" i="59" s="1"/>
  <c r="X863" i="59" s="1"/>
  <c r="AA863" i="59" s="1"/>
  <c r="AD863" i="59" s="1"/>
  <c r="AG863" i="59" s="1"/>
  <c r="AJ863" i="59" s="1"/>
  <c r="AM863" i="59" s="1"/>
  <c r="AP863" i="59" s="1"/>
  <c r="AS863" i="59" s="1"/>
  <c r="AV863" i="59" s="1"/>
  <c r="K863" i="59" s="1"/>
  <c r="AW863" i="59"/>
  <c r="AY863" i="59"/>
  <c r="AZ863" i="59"/>
  <c r="BA863" i="59"/>
  <c r="O866" i="59"/>
  <c r="R866" i="59" s="1"/>
  <c r="U866" i="59" s="1"/>
  <c r="X866" i="59" s="1"/>
  <c r="AA866" i="59" s="1"/>
  <c r="AD866" i="59" s="1"/>
  <c r="AG866" i="59" s="1"/>
  <c r="AJ866" i="59" s="1"/>
  <c r="AM866" i="59" s="1"/>
  <c r="AP866" i="59" s="1"/>
  <c r="AS866" i="59" s="1"/>
  <c r="AV866" i="59" s="1"/>
  <c r="K866" i="59" s="1"/>
  <c r="AW866" i="59"/>
  <c r="AY866" i="59"/>
  <c r="AZ866" i="59"/>
  <c r="BA866" i="59"/>
  <c r="O867" i="59"/>
  <c r="R867" i="59" s="1"/>
  <c r="U867" i="59" s="1"/>
  <c r="X867" i="59" s="1"/>
  <c r="AA867" i="59" s="1"/>
  <c r="AD867" i="59" s="1"/>
  <c r="AG867" i="59" s="1"/>
  <c r="AJ867" i="59" s="1"/>
  <c r="AM867" i="59" s="1"/>
  <c r="AP867" i="59" s="1"/>
  <c r="AS867" i="59" s="1"/>
  <c r="AV867" i="59" s="1"/>
  <c r="K867" i="59" s="1"/>
  <c r="AW867" i="59"/>
  <c r="AY867" i="59"/>
  <c r="AZ867" i="59"/>
  <c r="BA867" i="59"/>
  <c r="O27" i="59"/>
  <c r="R27" i="59" s="1"/>
  <c r="U27" i="59" s="1"/>
  <c r="X27" i="59" s="1"/>
  <c r="AA27" i="59" s="1"/>
  <c r="AD27" i="59" s="1"/>
  <c r="AG27" i="59" s="1"/>
  <c r="AJ27" i="59" s="1"/>
  <c r="AM27" i="59" s="1"/>
  <c r="AP27" i="59" s="1"/>
  <c r="AS27" i="59" s="1"/>
  <c r="AV27" i="59" s="1"/>
  <c r="AW27" i="59"/>
  <c r="AX27" i="59"/>
  <c r="AY27" i="59"/>
  <c r="AZ27" i="59"/>
  <c r="BA27" i="59"/>
  <c r="O310" i="59"/>
  <c r="R310" i="59" s="1"/>
  <c r="U310" i="59" s="1"/>
  <c r="X310" i="59" s="1"/>
  <c r="AA310" i="59" s="1"/>
  <c r="AD310" i="59" s="1"/>
  <c r="AG310" i="59" s="1"/>
  <c r="AJ310" i="59" s="1"/>
  <c r="AM310" i="59" s="1"/>
  <c r="AP310" i="59" s="1"/>
  <c r="AS310" i="59" s="1"/>
  <c r="AV310" i="59" s="1"/>
  <c r="K310" i="59" s="1"/>
  <c r="AW310" i="59"/>
  <c r="AY310" i="59"/>
  <c r="AZ310" i="59"/>
  <c r="BA310" i="59"/>
  <c r="O307" i="59"/>
  <c r="R307" i="59" s="1"/>
  <c r="U307" i="59" s="1"/>
  <c r="X307" i="59" s="1"/>
  <c r="AA307" i="59" s="1"/>
  <c r="AD307" i="59" s="1"/>
  <c r="AG307" i="59" s="1"/>
  <c r="AJ307" i="59" s="1"/>
  <c r="AM307" i="59" s="1"/>
  <c r="AP307" i="59" s="1"/>
  <c r="AS307" i="59" s="1"/>
  <c r="AV307" i="59" s="1"/>
  <c r="K307" i="59" s="1"/>
  <c r="AW307" i="59"/>
  <c r="AY307" i="59"/>
  <c r="AZ307" i="59"/>
  <c r="BA307" i="59"/>
  <c r="O662" i="59"/>
  <c r="R662" i="59" s="1"/>
  <c r="U662" i="59" s="1"/>
  <c r="X662" i="59" s="1"/>
  <c r="AA662" i="59" s="1"/>
  <c r="AD662" i="59" s="1"/>
  <c r="AG662" i="59" s="1"/>
  <c r="AJ662" i="59" s="1"/>
  <c r="AM662" i="59" s="1"/>
  <c r="AP662" i="59" s="1"/>
  <c r="AS662" i="59" s="1"/>
  <c r="AV662" i="59" s="1"/>
  <c r="K662" i="59" s="1"/>
  <c r="AW662" i="59"/>
  <c r="AY662" i="59"/>
  <c r="AZ662" i="59"/>
  <c r="BA662" i="59"/>
  <c r="O864" i="59"/>
  <c r="R864" i="59" s="1"/>
  <c r="U864" i="59" s="1"/>
  <c r="X864" i="59" s="1"/>
  <c r="AA864" i="59" s="1"/>
  <c r="AD864" i="59" s="1"/>
  <c r="AG864" i="59" s="1"/>
  <c r="AJ864" i="59" s="1"/>
  <c r="AM864" i="59" s="1"/>
  <c r="AP864" i="59" s="1"/>
  <c r="AS864" i="59" s="1"/>
  <c r="AV864" i="59" s="1"/>
  <c r="K864" i="59" s="1"/>
  <c r="AW864" i="59"/>
  <c r="AY864" i="59"/>
  <c r="AZ864" i="59"/>
  <c r="BA864" i="59"/>
  <c r="O988" i="59"/>
  <c r="R988" i="59" s="1"/>
  <c r="U988" i="59" s="1"/>
  <c r="X988" i="59" s="1"/>
  <c r="AA988" i="59" s="1"/>
  <c r="AD988" i="59" s="1"/>
  <c r="AG988" i="59" s="1"/>
  <c r="AJ988" i="59" s="1"/>
  <c r="AM988" i="59" s="1"/>
  <c r="AP988" i="59" s="1"/>
  <c r="AS988" i="59" s="1"/>
  <c r="AV988" i="59" s="1"/>
  <c r="K988" i="59" s="1"/>
  <c r="AW988" i="59"/>
  <c r="AY988" i="59"/>
  <c r="AZ988" i="59"/>
  <c r="BA988" i="59"/>
  <c r="O692" i="59"/>
  <c r="R692" i="59" s="1"/>
  <c r="U692" i="59" s="1"/>
  <c r="X692" i="59" s="1"/>
  <c r="AA692" i="59" s="1"/>
  <c r="AD692" i="59" s="1"/>
  <c r="AG692" i="59" s="1"/>
  <c r="AJ692" i="59" s="1"/>
  <c r="AM692" i="59" s="1"/>
  <c r="AP692" i="59" s="1"/>
  <c r="AS692" i="59" s="1"/>
  <c r="AV692" i="59" s="1"/>
  <c r="K692" i="59" s="1"/>
  <c r="AW692" i="59"/>
  <c r="AY692" i="59"/>
  <c r="AZ692" i="59"/>
  <c r="BA692" i="59"/>
  <c r="O682" i="59"/>
  <c r="R682" i="59" s="1"/>
  <c r="U682" i="59" s="1"/>
  <c r="X682" i="59" s="1"/>
  <c r="AA682" i="59" s="1"/>
  <c r="AD682" i="59" s="1"/>
  <c r="AG682" i="59" s="1"/>
  <c r="AJ682" i="59" s="1"/>
  <c r="AM682" i="59" s="1"/>
  <c r="AP682" i="59" s="1"/>
  <c r="AS682" i="59" s="1"/>
  <c r="AV682" i="59" s="1"/>
  <c r="K682" i="59" s="1"/>
  <c r="AW682" i="59"/>
  <c r="AY682" i="59"/>
  <c r="AZ682" i="59"/>
  <c r="BA682" i="59"/>
  <c r="O698" i="59"/>
  <c r="R698" i="59" s="1"/>
  <c r="U698" i="59" s="1"/>
  <c r="X698" i="59" s="1"/>
  <c r="AA698" i="59" s="1"/>
  <c r="AD698" i="59" s="1"/>
  <c r="AG698" i="59" s="1"/>
  <c r="AJ698" i="59" s="1"/>
  <c r="AM698" i="59" s="1"/>
  <c r="AP698" i="59" s="1"/>
  <c r="AS698" i="59" s="1"/>
  <c r="AV698" i="59" s="1"/>
  <c r="K698" i="59" s="1"/>
  <c r="AW698" i="59"/>
  <c r="AY698" i="59"/>
  <c r="AZ698" i="59"/>
  <c r="BA698" i="59"/>
  <c r="O453" i="59"/>
  <c r="R453" i="59" s="1"/>
  <c r="U453" i="59" s="1"/>
  <c r="X453" i="59" s="1"/>
  <c r="AA453" i="59" s="1"/>
  <c r="AD453" i="59" s="1"/>
  <c r="AG453" i="59" s="1"/>
  <c r="AJ453" i="59" s="1"/>
  <c r="AM453" i="59" s="1"/>
  <c r="AP453" i="59" s="1"/>
  <c r="AS453" i="59" s="1"/>
  <c r="AV453" i="59" s="1"/>
  <c r="K453" i="59" s="1"/>
  <c r="AW453" i="59"/>
  <c r="AY453" i="59"/>
  <c r="AZ453" i="59"/>
  <c r="BA453" i="59"/>
  <c r="O994" i="59"/>
  <c r="R994" i="59" s="1"/>
  <c r="U994" i="59" s="1"/>
  <c r="X994" i="59" s="1"/>
  <c r="AA994" i="59" s="1"/>
  <c r="AD994" i="59" s="1"/>
  <c r="AG994" i="59" s="1"/>
  <c r="AJ994" i="59" s="1"/>
  <c r="AM994" i="59" s="1"/>
  <c r="AP994" i="59" s="1"/>
  <c r="AS994" i="59" s="1"/>
  <c r="AV994" i="59" s="1"/>
  <c r="K994" i="59" s="1"/>
  <c r="AW994" i="59"/>
  <c r="AY994" i="59"/>
  <c r="AZ994" i="59"/>
  <c r="BA994" i="59"/>
  <c r="O995" i="59"/>
  <c r="R995" i="59" s="1"/>
  <c r="U995" i="59" s="1"/>
  <c r="X995" i="59" s="1"/>
  <c r="AA995" i="59" s="1"/>
  <c r="AD995" i="59" s="1"/>
  <c r="AG995" i="59" s="1"/>
  <c r="AJ995" i="59" s="1"/>
  <c r="AM995" i="59" s="1"/>
  <c r="AP995" i="59" s="1"/>
  <c r="AS995" i="59" s="1"/>
  <c r="AV995" i="59" s="1"/>
  <c r="K995" i="59" s="1"/>
  <c r="AW995" i="59"/>
  <c r="AY995" i="59"/>
  <c r="AZ995" i="59"/>
  <c r="BA995" i="59"/>
  <c r="O906" i="59"/>
  <c r="R906" i="59" s="1"/>
  <c r="U906" i="59" s="1"/>
  <c r="X906" i="59" s="1"/>
  <c r="AA906" i="59" s="1"/>
  <c r="AD906" i="59" s="1"/>
  <c r="AG906" i="59" s="1"/>
  <c r="AJ906" i="59" s="1"/>
  <c r="AM906" i="59" s="1"/>
  <c r="AP906" i="59" s="1"/>
  <c r="AS906" i="59" s="1"/>
  <c r="AV906" i="59" s="1"/>
  <c r="K906" i="59" s="1"/>
  <c r="AW906" i="59"/>
  <c r="AY906" i="59"/>
  <c r="AZ906" i="59"/>
  <c r="BA906" i="59"/>
  <c r="O711" i="59"/>
  <c r="R711" i="59" s="1"/>
  <c r="U711" i="59" s="1"/>
  <c r="X711" i="59" s="1"/>
  <c r="AA711" i="59" s="1"/>
  <c r="AD711" i="59" s="1"/>
  <c r="AG711" i="59" s="1"/>
  <c r="AJ711" i="59" s="1"/>
  <c r="AM711" i="59" s="1"/>
  <c r="AP711" i="59" s="1"/>
  <c r="AS711" i="59" s="1"/>
  <c r="AV711" i="59" s="1"/>
  <c r="K711" i="59" s="1"/>
  <c r="AW711" i="59"/>
  <c r="AY711" i="59"/>
  <c r="AZ711" i="59"/>
  <c r="BA711" i="59"/>
  <c r="O650" i="59"/>
  <c r="R650" i="59" s="1"/>
  <c r="U650" i="59" s="1"/>
  <c r="X650" i="59" s="1"/>
  <c r="AA650" i="59" s="1"/>
  <c r="AD650" i="59" s="1"/>
  <c r="AG650" i="59" s="1"/>
  <c r="AJ650" i="59" s="1"/>
  <c r="AM650" i="59" s="1"/>
  <c r="AP650" i="59" s="1"/>
  <c r="AS650" i="59" s="1"/>
  <c r="AV650" i="59" s="1"/>
  <c r="K650" i="59" s="1"/>
  <c r="AW650" i="59"/>
  <c r="AY650" i="59"/>
  <c r="AZ650" i="59"/>
  <c r="BA650" i="59"/>
  <c r="O839" i="59"/>
  <c r="R839" i="59" s="1"/>
  <c r="U839" i="59" s="1"/>
  <c r="X839" i="59" s="1"/>
  <c r="AA839" i="59" s="1"/>
  <c r="AD839" i="59" s="1"/>
  <c r="AG839" i="59" s="1"/>
  <c r="AJ839" i="59" s="1"/>
  <c r="AM839" i="59" s="1"/>
  <c r="AP839" i="59" s="1"/>
  <c r="AS839" i="59" s="1"/>
  <c r="AV839" i="59" s="1"/>
  <c r="K839" i="59" s="1"/>
  <c r="AW839" i="59"/>
  <c r="AY839" i="59"/>
  <c r="AZ839" i="59"/>
  <c r="BA839" i="59"/>
  <c r="O840" i="59"/>
  <c r="R840" i="59" s="1"/>
  <c r="U840" i="59" s="1"/>
  <c r="X840" i="59" s="1"/>
  <c r="AA840" i="59" s="1"/>
  <c r="AD840" i="59" s="1"/>
  <c r="AG840" i="59" s="1"/>
  <c r="AJ840" i="59" s="1"/>
  <c r="AM840" i="59" s="1"/>
  <c r="AP840" i="59" s="1"/>
  <c r="AS840" i="59" s="1"/>
  <c r="AV840" i="59" s="1"/>
  <c r="K840" i="59" s="1"/>
  <c r="AW840" i="59"/>
  <c r="AY840" i="59"/>
  <c r="AZ840" i="59"/>
  <c r="BA840" i="59"/>
  <c r="O841" i="59"/>
  <c r="R841" i="59" s="1"/>
  <c r="U841" i="59" s="1"/>
  <c r="X841" i="59" s="1"/>
  <c r="AA841" i="59" s="1"/>
  <c r="AD841" i="59" s="1"/>
  <c r="AG841" i="59" s="1"/>
  <c r="AJ841" i="59" s="1"/>
  <c r="AM841" i="59" s="1"/>
  <c r="AP841" i="59" s="1"/>
  <c r="AS841" i="59" s="1"/>
  <c r="AV841" i="59" s="1"/>
  <c r="K841" i="59" s="1"/>
  <c r="AW841" i="59"/>
  <c r="AY841" i="59"/>
  <c r="AZ841" i="59"/>
  <c r="BA841" i="59"/>
  <c r="O842" i="59"/>
  <c r="R842" i="59" s="1"/>
  <c r="U842" i="59" s="1"/>
  <c r="X842" i="59" s="1"/>
  <c r="AA842" i="59" s="1"/>
  <c r="AD842" i="59" s="1"/>
  <c r="AG842" i="59" s="1"/>
  <c r="AJ842" i="59" s="1"/>
  <c r="AM842" i="59" s="1"/>
  <c r="AP842" i="59" s="1"/>
  <c r="AS842" i="59" s="1"/>
  <c r="AV842" i="59" s="1"/>
  <c r="K842" i="59" s="1"/>
  <c r="AW842" i="59"/>
  <c r="AY842" i="59"/>
  <c r="AZ842" i="59"/>
  <c r="BA842" i="59"/>
  <c r="O843" i="59"/>
  <c r="R843" i="59" s="1"/>
  <c r="U843" i="59" s="1"/>
  <c r="X843" i="59" s="1"/>
  <c r="AA843" i="59" s="1"/>
  <c r="AD843" i="59" s="1"/>
  <c r="AG843" i="59" s="1"/>
  <c r="AJ843" i="59" s="1"/>
  <c r="AM843" i="59" s="1"/>
  <c r="AP843" i="59" s="1"/>
  <c r="AS843" i="59" s="1"/>
  <c r="AV843" i="59" s="1"/>
  <c r="K843" i="59" s="1"/>
  <c r="AW843" i="59"/>
  <c r="AY843" i="59"/>
  <c r="AZ843" i="59"/>
  <c r="BA843" i="59"/>
  <c r="O776" i="59"/>
  <c r="R776" i="59" s="1"/>
  <c r="U776" i="59" s="1"/>
  <c r="X776" i="59" s="1"/>
  <c r="AA776" i="59" s="1"/>
  <c r="AD776" i="59" s="1"/>
  <c r="AG776" i="59" s="1"/>
  <c r="AJ776" i="59" s="1"/>
  <c r="AM776" i="59" s="1"/>
  <c r="AP776" i="59" s="1"/>
  <c r="AS776" i="59" s="1"/>
  <c r="AV776" i="59" s="1"/>
  <c r="K776" i="59" s="1"/>
  <c r="AW776" i="59"/>
  <c r="AY776" i="59"/>
  <c r="AZ776" i="59"/>
  <c r="BA776" i="59"/>
  <c r="O777" i="59"/>
  <c r="R777" i="59" s="1"/>
  <c r="U777" i="59" s="1"/>
  <c r="X777" i="59" s="1"/>
  <c r="AA777" i="59" s="1"/>
  <c r="AD777" i="59" s="1"/>
  <c r="AG777" i="59" s="1"/>
  <c r="AJ777" i="59" s="1"/>
  <c r="AM777" i="59" s="1"/>
  <c r="AP777" i="59" s="1"/>
  <c r="AS777" i="59" s="1"/>
  <c r="AV777" i="59" s="1"/>
  <c r="K777" i="59" s="1"/>
  <c r="AW777" i="59"/>
  <c r="AY777" i="59"/>
  <c r="AZ777" i="59"/>
  <c r="BA777" i="59"/>
  <c r="O778" i="59"/>
  <c r="R778" i="59" s="1"/>
  <c r="U778" i="59" s="1"/>
  <c r="X778" i="59" s="1"/>
  <c r="AA778" i="59" s="1"/>
  <c r="AD778" i="59" s="1"/>
  <c r="AG778" i="59" s="1"/>
  <c r="AJ778" i="59" s="1"/>
  <c r="AM778" i="59" s="1"/>
  <c r="AP778" i="59" s="1"/>
  <c r="AS778" i="59" s="1"/>
  <c r="AV778" i="59" s="1"/>
  <c r="K778" i="59" s="1"/>
  <c r="AW778" i="59"/>
  <c r="AY778" i="59"/>
  <c r="AZ778" i="59"/>
  <c r="BA778" i="59"/>
  <c r="O779" i="59"/>
  <c r="R779" i="59" s="1"/>
  <c r="U779" i="59" s="1"/>
  <c r="X779" i="59" s="1"/>
  <c r="AA779" i="59" s="1"/>
  <c r="AD779" i="59" s="1"/>
  <c r="AG779" i="59" s="1"/>
  <c r="AJ779" i="59" s="1"/>
  <c r="AM779" i="59" s="1"/>
  <c r="AP779" i="59" s="1"/>
  <c r="AS779" i="59" s="1"/>
  <c r="AV779" i="59" s="1"/>
  <c r="K779" i="59" s="1"/>
  <c r="AW779" i="59"/>
  <c r="AY779" i="59"/>
  <c r="AZ779" i="59"/>
  <c r="BA779" i="59"/>
  <c r="O780" i="59"/>
  <c r="R780" i="59" s="1"/>
  <c r="U780" i="59" s="1"/>
  <c r="X780" i="59" s="1"/>
  <c r="AA780" i="59" s="1"/>
  <c r="AD780" i="59" s="1"/>
  <c r="AG780" i="59" s="1"/>
  <c r="AJ780" i="59" s="1"/>
  <c r="AM780" i="59" s="1"/>
  <c r="AP780" i="59" s="1"/>
  <c r="AS780" i="59" s="1"/>
  <c r="AV780" i="59" s="1"/>
  <c r="K780" i="59" s="1"/>
  <c r="AW780" i="59"/>
  <c r="AY780" i="59"/>
  <c r="AZ780" i="59"/>
  <c r="BA780" i="59"/>
  <c r="O781" i="59"/>
  <c r="R781" i="59" s="1"/>
  <c r="U781" i="59" s="1"/>
  <c r="X781" i="59" s="1"/>
  <c r="AA781" i="59" s="1"/>
  <c r="AD781" i="59" s="1"/>
  <c r="AG781" i="59" s="1"/>
  <c r="AJ781" i="59" s="1"/>
  <c r="AM781" i="59" s="1"/>
  <c r="AP781" i="59" s="1"/>
  <c r="AS781" i="59" s="1"/>
  <c r="AV781" i="59" s="1"/>
  <c r="K781" i="59" s="1"/>
  <c r="AW781" i="59"/>
  <c r="AY781" i="59"/>
  <c r="AZ781" i="59"/>
  <c r="BA781" i="59"/>
  <c r="O782" i="59"/>
  <c r="R782" i="59" s="1"/>
  <c r="U782" i="59" s="1"/>
  <c r="X782" i="59" s="1"/>
  <c r="AA782" i="59" s="1"/>
  <c r="AD782" i="59" s="1"/>
  <c r="AG782" i="59" s="1"/>
  <c r="AJ782" i="59" s="1"/>
  <c r="AM782" i="59" s="1"/>
  <c r="AP782" i="59" s="1"/>
  <c r="AS782" i="59" s="1"/>
  <c r="AV782" i="59" s="1"/>
  <c r="K782" i="59" s="1"/>
  <c r="AW782" i="59"/>
  <c r="AY782" i="59"/>
  <c r="AZ782" i="59"/>
  <c r="BA782" i="59"/>
  <c r="O783" i="59"/>
  <c r="R783" i="59" s="1"/>
  <c r="U783" i="59" s="1"/>
  <c r="X783" i="59" s="1"/>
  <c r="AA783" i="59" s="1"/>
  <c r="AD783" i="59" s="1"/>
  <c r="AG783" i="59" s="1"/>
  <c r="AJ783" i="59" s="1"/>
  <c r="AM783" i="59" s="1"/>
  <c r="AP783" i="59" s="1"/>
  <c r="AS783" i="59" s="1"/>
  <c r="AV783" i="59" s="1"/>
  <c r="K783" i="59" s="1"/>
  <c r="AW783" i="59"/>
  <c r="AY783" i="59"/>
  <c r="AZ783" i="59"/>
  <c r="BA783" i="59"/>
  <c r="O784" i="59"/>
  <c r="R784" i="59" s="1"/>
  <c r="U784" i="59" s="1"/>
  <c r="X784" i="59" s="1"/>
  <c r="AA784" i="59" s="1"/>
  <c r="AD784" i="59" s="1"/>
  <c r="AG784" i="59" s="1"/>
  <c r="AJ784" i="59" s="1"/>
  <c r="AM784" i="59" s="1"/>
  <c r="AP784" i="59" s="1"/>
  <c r="AS784" i="59" s="1"/>
  <c r="AV784" i="59" s="1"/>
  <c r="K784" i="59" s="1"/>
  <c r="AW784" i="59"/>
  <c r="AY784" i="59"/>
  <c r="AZ784" i="59"/>
  <c r="BA784" i="59"/>
  <c r="O785" i="59"/>
  <c r="R785" i="59" s="1"/>
  <c r="U785" i="59" s="1"/>
  <c r="X785" i="59" s="1"/>
  <c r="AA785" i="59" s="1"/>
  <c r="AD785" i="59" s="1"/>
  <c r="AG785" i="59" s="1"/>
  <c r="AJ785" i="59" s="1"/>
  <c r="AM785" i="59" s="1"/>
  <c r="AP785" i="59" s="1"/>
  <c r="AS785" i="59" s="1"/>
  <c r="AV785" i="59" s="1"/>
  <c r="K785" i="59" s="1"/>
  <c r="AW785" i="59"/>
  <c r="AY785" i="59"/>
  <c r="AZ785" i="59"/>
  <c r="BA785" i="59"/>
  <c r="O786" i="59"/>
  <c r="R786" i="59" s="1"/>
  <c r="U786" i="59" s="1"/>
  <c r="X786" i="59" s="1"/>
  <c r="AA786" i="59" s="1"/>
  <c r="AD786" i="59" s="1"/>
  <c r="AG786" i="59" s="1"/>
  <c r="AJ786" i="59" s="1"/>
  <c r="AM786" i="59" s="1"/>
  <c r="AP786" i="59" s="1"/>
  <c r="AS786" i="59" s="1"/>
  <c r="AV786" i="59" s="1"/>
  <c r="K786" i="59" s="1"/>
  <c r="AW786" i="59"/>
  <c r="AY786" i="59"/>
  <c r="AZ786" i="59"/>
  <c r="BA786" i="59"/>
  <c r="O787" i="59"/>
  <c r="R787" i="59" s="1"/>
  <c r="U787" i="59" s="1"/>
  <c r="X787" i="59" s="1"/>
  <c r="AA787" i="59" s="1"/>
  <c r="AD787" i="59" s="1"/>
  <c r="AG787" i="59" s="1"/>
  <c r="AJ787" i="59" s="1"/>
  <c r="AM787" i="59" s="1"/>
  <c r="AP787" i="59" s="1"/>
  <c r="AS787" i="59" s="1"/>
  <c r="AV787" i="59" s="1"/>
  <c r="K787" i="59" s="1"/>
  <c r="AW787" i="59"/>
  <c r="AY787" i="59"/>
  <c r="AZ787" i="59"/>
  <c r="BA787" i="59"/>
  <c r="O788" i="59"/>
  <c r="R788" i="59" s="1"/>
  <c r="U788" i="59" s="1"/>
  <c r="X788" i="59" s="1"/>
  <c r="AA788" i="59" s="1"/>
  <c r="AD788" i="59" s="1"/>
  <c r="AG788" i="59" s="1"/>
  <c r="AJ788" i="59" s="1"/>
  <c r="AM788" i="59" s="1"/>
  <c r="AP788" i="59" s="1"/>
  <c r="AS788" i="59" s="1"/>
  <c r="AV788" i="59" s="1"/>
  <c r="K788" i="59" s="1"/>
  <c r="AW788" i="59"/>
  <c r="AY788" i="59"/>
  <c r="AZ788" i="59"/>
  <c r="BA788" i="59"/>
  <c r="O789" i="59"/>
  <c r="R789" i="59" s="1"/>
  <c r="U789" i="59" s="1"/>
  <c r="X789" i="59" s="1"/>
  <c r="AA789" i="59" s="1"/>
  <c r="AD789" i="59" s="1"/>
  <c r="AG789" i="59" s="1"/>
  <c r="AJ789" i="59" s="1"/>
  <c r="AM789" i="59" s="1"/>
  <c r="AP789" i="59" s="1"/>
  <c r="AS789" i="59" s="1"/>
  <c r="AV789" i="59" s="1"/>
  <c r="K789" i="59" s="1"/>
  <c r="AW789" i="59"/>
  <c r="AY789" i="59"/>
  <c r="AZ789" i="59"/>
  <c r="BA789" i="59"/>
  <c r="O790" i="59"/>
  <c r="R790" i="59" s="1"/>
  <c r="U790" i="59" s="1"/>
  <c r="X790" i="59" s="1"/>
  <c r="AA790" i="59" s="1"/>
  <c r="AD790" i="59" s="1"/>
  <c r="AG790" i="59" s="1"/>
  <c r="AJ790" i="59" s="1"/>
  <c r="AM790" i="59" s="1"/>
  <c r="AP790" i="59" s="1"/>
  <c r="AS790" i="59" s="1"/>
  <c r="AV790" i="59" s="1"/>
  <c r="K790" i="59" s="1"/>
  <c r="AW790" i="59"/>
  <c r="AY790" i="59"/>
  <c r="AZ790" i="59"/>
  <c r="BA790" i="59"/>
  <c r="O791" i="59"/>
  <c r="R791" i="59" s="1"/>
  <c r="U791" i="59" s="1"/>
  <c r="X791" i="59" s="1"/>
  <c r="AA791" i="59" s="1"/>
  <c r="AD791" i="59" s="1"/>
  <c r="AG791" i="59" s="1"/>
  <c r="AJ791" i="59" s="1"/>
  <c r="AM791" i="59" s="1"/>
  <c r="AP791" i="59" s="1"/>
  <c r="AS791" i="59" s="1"/>
  <c r="AV791" i="59" s="1"/>
  <c r="K791" i="59" s="1"/>
  <c r="AW791" i="59"/>
  <c r="AY791" i="59"/>
  <c r="AZ791" i="59"/>
  <c r="BA791" i="59"/>
  <c r="O792" i="59"/>
  <c r="R792" i="59" s="1"/>
  <c r="U792" i="59" s="1"/>
  <c r="X792" i="59" s="1"/>
  <c r="AA792" i="59" s="1"/>
  <c r="AD792" i="59" s="1"/>
  <c r="AG792" i="59" s="1"/>
  <c r="AJ792" i="59" s="1"/>
  <c r="AM792" i="59" s="1"/>
  <c r="AP792" i="59" s="1"/>
  <c r="AS792" i="59" s="1"/>
  <c r="AV792" i="59" s="1"/>
  <c r="K792" i="59" s="1"/>
  <c r="AW792" i="59"/>
  <c r="AY792" i="59"/>
  <c r="AZ792" i="59"/>
  <c r="BA792" i="59"/>
  <c r="O793" i="59"/>
  <c r="R793" i="59" s="1"/>
  <c r="U793" i="59" s="1"/>
  <c r="X793" i="59" s="1"/>
  <c r="AA793" i="59" s="1"/>
  <c r="AD793" i="59" s="1"/>
  <c r="AG793" i="59" s="1"/>
  <c r="AJ793" i="59" s="1"/>
  <c r="AM793" i="59" s="1"/>
  <c r="AP793" i="59" s="1"/>
  <c r="AS793" i="59" s="1"/>
  <c r="AV793" i="59" s="1"/>
  <c r="K793" i="59" s="1"/>
  <c r="AW793" i="59"/>
  <c r="AY793" i="59"/>
  <c r="AZ793" i="59"/>
  <c r="BA793" i="59"/>
  <c r="O794" i="59"/>
  <c r="R794" i="59" s="1"/>
  <c r="U794" i="59" s="1"/>
  <c r="X794" i="59" s="1"/>
  <c r="AA794" i="59" s="1"/>
  <c r="AD794" i="59" s="1"/>
  <c r="AG794" i="59" s="1"/>
  <c r="AJ794" i="59" s="1"/>
  <c r="AM794" i="59" s="1"/>
  <c r="AP794" i="59" s="1"/>
  <c r="AS794" i="59" s="1"/>
  <c r="AV794" i="59" s="1"/>
  <c r="K794" i="59" s="1"/>
  <c r="AW794" i="59"/>
  <c r="AY794" i="59"/>
  <c r="AZ794" i="59"/>
  <c r="BA794" i="59"/>
  <c r="O795" i="59"/>
  <c r="R795" i="59" s="1"/>
  <c r="U795" i="59" s="1"/>
  <c r="X795" i="59" s="1"/>
  <c r="AA795" i="59" s="1"/>
  <c r="AD795" i="59" s="1"/>
  <c r="AG795" i="59" s="1"/>
  <c r="AJ795" i="59" s="1"/>
  <c r="AM795" i="59" s="1"/>
  <c r="AP795" i="59" s="1"/>
  <c r="AS795" i="59" s="1"/>
  <c r="AV795" i="59" s="1"/>
  <c r="K795" i="59" s="1"/>
  <c r="AW795" i="59"/>
  <c r="AY795" i="59"/>
  <c r="AZ795" i="59"/>
  <c r="BA795" i="59"/>
  <c r="O796" i="59"/>
  <c r="R796" i="59" s="1"/>
  <c r="U796" i="59" s="1"/>
  <c r="X796" i="59" s="1"/>
  <c r="AA796" i="59" s="1"/>
  <c r="AD796" i="59" s="1"/>
  <c r="AG796" i="59" s="1"/>
  <c r="AJ796" i="59" s="1"/>
  <c r="AM796" i="59" s="1"/>
  <c r="AP796" i="59" s="1"/>
  <c r="AS796" i="59" s="1"/>
  <c r="AV796" i="59" s="1"/>
  <c r="K796" i="59" s="1"/>
  <c r="AW796" i="59"/>
  <c r="AY796" i="59"/>
  <c r="AZ796" i="59"/>
  <c r="BA796" i="59"/>
  <c r="O797" i="59"/>
  <c r="R797" i="59" s="1"/>
  <c r="U797" i="59" s="1"/>
  <c r="X797" i="59" s="1"/>
  <c r="AA797" i="59" s="1"/>
  <c r="AD797" i="59" s="1"/>
  <c r="AG797" i="59" s="1"/>
  <c r="AJ797" i="59" s="1"/>
  <c r="AM797" i="59" s="1"/>
  <c r="AP797" i="59" s="1"/>
  <c r="AS797" i="59" s="1"/>
  <c r="AV797" i="59" s="1"/>
  <c r="K797" i="59" s="1"/>
  <c r="AW797" i="59"/>
  <c r="AY797" i="59"/>
  <c r="AZ797" i="59"/>
  <c r="BA797" i="59"/>
  <c r="O798" i="59"/>
  <c r="R798" i="59" s="1"/>
  <c r="U798" i="59" s="1"/>
  <c r="X798" i="59" s="1"/>
  <c r="AA798" i="59" s="1"/>
  <c r="AD798" i="59" s="1"/>
  <c r="AG798" i="59" s="1"/>
  <c r="AJ798" i="59" s="1"/>
  <c r="AM798" i="59" s="1"/>
  <c r="AP798" i="59" s="1"/>
  <c r="AS798" i="59" s="1"/>
  <c r="AV798" i="59" s="1"/>
  <c r="K798" i="59" s="1"/>
  <c r="AW798" i="59"/>
  <c r="AY798" i="59"/>
  <c r="AZ798" i="59"/>
  <c r="BA798" i="59"/>
  <c r="O799" i="59"/>
  <c r="R799" i="59" s="1"/>
  <c r="U799" i="59" s="1"/>
  <c r="X799" i="59" s="1"/>
  <c r="AA799" i="59" s="1"/>
  <c r="AD799" i="59" s="1"/>
  <c r="AG799" i="59" s="1"/>
  <c r="AJ799" i="59" s="1"/>
  <c r="AM799" i="59" s="1"/>
  <c r="AP799" i="59" s="1"/>
  <c r="AS799" i="59" s="1"/>
  <c r="AV799" i="59" s="1"/>
  <c r="K799" i="59" s="1"/>
  <c r="AW799" i="59"/>
  <c r="AY799" i="59"/>
  <c r="AZ799" i="59"/>
  <c r="BA799" i="59"/>
  <c r="O800" i="59"/>
  <c r="R800" i="59" s="1"/>
  <c r="U800" i="59" s="1"/>
  <c r="X800" i="59" s="1"/>
  <c r="AA800" i="59" s="1"/>
  <c r="AD800" i="59" s="1"/>
  <c r="AG800" i="59" s="1"/>
  <c r="AJ800" i="59" s="1"/>
  <c r="AM800" i="59" s="1"/>
  <c r="AP800" i="59" s="1"/>
  <c r="AS800" i="59" s="1"/>
  <c r="AV800" i="59" s="1"/>
  <c r="K800" i="59" s="1"/>
  <c r="AW800" i="59"/>
  <c r="AY800" i="59"/>
  <c r="AZ800" i="59"/>
  <c r="BA800" i="59"/>
  <c r="O505" i="59"/>
  <c r="R505" i="59" s="1"/>
  <c r="U505" i="59" s="1"/>
  <c r="X505" i="59" s="1"/>
  <c r="AA505" i="59" s="1"/>
  <c r="AD505" i="59" s="1"/>
  <c r="AG505" i="59" s="1"/>
  <c r="AJ505" i="59" s="1"/>
  <c r="AM505" i="59" s="1"/>
  <c r="AP505" i="59" s="1"/>
  <c r="AS505" i="59" s="1"/>
  <c r="AV505" i="59" s="1"/>
  <c r="K505" i="59" s="1"/>
  <c r="AW505" i="59"/>
  <c r="AY505" i="59"/>
  <c r="AZ505" i="59"/>
  <c r="BA505" i="59"/>
  <c r="O506" i="59"/>
  <c r="R506" i="59" s="1"/>
  <c r="U506" i="59" s="1"/>
  <c r="X506" i="59" s="1"/>
  <c r="AA506" i="59" s="1"/>
  <c r="AD506" i="59" s="1"/>
  <c r="AG506" i="59" s="1"/>
  <c r="AJ506" i="59" s="1"/>
  <c r="AM506" i="59" s="1"/>
  <c r="AP506" i="59" s="1"/>
  <c r="AS506" i="59" s="1"/>
  <c r="AV506" i="59" s="1"/>
  <c r="K506" i="59" s="1"/>
  <c r="AW506" i="59"/>
  <c r="AY506" i="59"/>
  <c r="AZ506" i="59"/>
  <c r="BA506" i="59"/>
  <c r="O507" i="59"/>
  <c r="R507" i="59" s="1"/>
  <c r="U507" i="59" s="1"/>
  <c r="X507" i="59" s="1"/>
  <c r="AA507" i="59" s="1"/>
  <c r="AD507" i="59" s="1"/>
  <c r="AG507" i="59" s="1"/>
  <c r="AJ507" i="59" s="1"/>
  <c r="AM507" i="59" s="1"/>
  <c r="AP507" i="59" s="1"/>
  <c r="AS507" i="59" s="1"/>
  <c r="AV507" i="59" s="1"/>
  <c r="K507" i="59" s="1"/>
  <c r="AW507" i="59"/>
  <c r="AY507" i="59"/>
  <c r="AZ507" i="59"/>
  <c r="BA507" i="59"/>
  <c r="O529" i="59"/>
  <c r="R529" i="59" s="1"/>
  <c r="U529" i="59" s="1"/>
  <c r="X529" i="59" s="1"/>
  <c r="AA529" i="59" s="1"/>
  <c r="AD529" i="59" s="1"/>
  <c r="AG529" i="59" s="1"/>
  <c r="AJ529" i="59" s="1"/>
  <c r="AM529" i="59" s="1"/>
  <c r="AP529" i="59" s="1"/>
  <c r="AS529" i="59" s="1"/>
  <c r="AV529" i="59" s="1"/>
  <c r="K529" i="59" s="1"/>
  <c r="AW529" i="59"/>
  <c r="AY529" i="59"/>
  <c r="AZ529" i="59"/>
  <c r="BA529" i="59"/>
  <c r="O530" i="59"/>
  <c r="R530" i="59" s="1"/>
  <c r="U530" i="59" s="1"/>
  <c r="X530" i="59" s="1"/>
  <c r="AA530" i="59" s="1"/>
  <c r="AD530" i="59" s="1"/>
  <c r="AG530" i="59" s="1"/>
  <c r="AJ530" i="59" s="1"/>
  <c r="AM530" i="59" s="1"/>
  <c r="AP530" i="59" s="1"/>
  <c r="AS530" i="59" s="1"/>
  <c r="AV530" i="59" s="1"/>
  <c r="K530" i="59" s="1"/>
  <c r="AW530" i="59"/>
  <c r="AY530" i="59"/>
  <c r="AZ530" i="59"/>
  <c r="BA530" i="59"/>
  <c r="O675" i="59"/>
  <c r="R675" i="59" s="1"/>
  <c r="U675" i="59" s="1"/>
  <c r="X675" i="59" s="1"/>
  <c r="AA675" i="59" s="1"/>
  <c r="AD675" i="59" s="1"/>
  <c r="AG675" i="59" s="1"/>
  <c r="AJ675" i="59" s="1"/>
  <c r="AM675" i="59" s="1"/>
  <c r="AP675" i="59" s="1"/>
  <c r="AS675" i="59" s="1"/>
  <c r="AV675" i="59" s="1"/>
  <c r="K675" i="59" s="1"/>
  <c r="AW675" i="59"/>
  <c r="AY675" i="59"/>
  <c r="AZ675" i="59"/>
  <c r="BA675" i="59"/>
  <c r="O233" i="59"/>
  <c r="R233" i="59" s="1"/>
  <c r="U233" i="59" s="1"/>
  <c r="X233" i="59" s="1"/>
  <c r="AA233" i="59" s="1"/>
  <c r="AD233" i="59" s="1"/>
  <c r="AG233" i="59" s="1"/>
  <c r="AJ233" i="59" s="1"/>
  <c r="AM233" i="59" s="1"/>
  <c r="AP233" i="59" s="1"/>
  <c r="AS233" i="59" s="1"/>
  <c r="AV233" i="59" s="1"/>
  <c r="K233" i="59" s="1"/>
  <c r="AW233" i="59"/>
  <c r="AX233" i="59"/>
  <c r="AY233" i="59"/>
  <c r="AZ233" i="59"/>
  <c r="BA233" i="59"/>
  <c r="O500" i="59"/>
  <c r="R500" i="59" s="1"/>
  <c r="U500" i="59" s="1"/>
  <c r="X500" i="59" s="1"/>
  <c r="AA500" i="59" s="1"/>
  <c r="AD500" i="59" s="1"/>
  <c r="AG500" i="59" s="1"/>
  <c r="AJ500" i="59" s="1"/>
  <c r="AM500" i="59" s="1"/>
  <c r="AP500" i="59" s="1"/>
  <c r="AS500" i="59" s="1"/>
  <c r="AV500" i="59" s="1"/>
  <c r="K500" i="59" s="1"/>
  <c r="AW500" i="59"/>
  <c r="AY500" i="59"/>
  <c r="AZ500" i="59"/>
  <c r="BA500" i="59"/>
  <c r="O688" i="59"/>
  <c r="R688" i="59" s="1"/>
  <c r="U688" i="59" s="1"/>
  <c r="X688" i="59" s="1"/>
  <c r="AA688" i="59" s="1"/>
  <c r="AD688" i="59" s="1"/>
  <c r="AG688" i="59" s="1"/>
  <c r="AJ688" i="59" s="1"/>
  <c r="AM688" i="59" s="1"/>
  <c r="AP688" i="59" s="1"/>
  <c r="AS688" i="59" s="1"/>
  <c r="AV688" i="59" s="1"/>
  <c r="K688" i="59" s="1"/>
  <c r="AW688" i="59"/>
  <c r="AY688" i="59"/>
  <c r="AZ688" i="59"/>
  <c r="BA688" i="59"/>
  <c r="O713" i="59"/>
  <c r="R713" i="59" s="1"/>
  <c r="U713" i="59" s="1"/>
  <c r="X713" i="59" s="1"/>
  <c r="AA713" i="59" s="1"/>
  <c r="AD713" i="59" s="1"/>
  <c r="AG713" i="59" s="1"/>
  <c r="AJ713" i="59" s="1"/>
  <c r="AM713" i="59" s="1"/>
  <c r="AP713" i="59" s="1"/>
  <c r="AS713" i="59" s="1"/>
  <c r="AV713" i="59" s="1"/>
  <c r="K713" i="59" s="1"/>
  <c r="AW713" i="59"/>
  <c r="AY713" i="59"/>
  <c r="AZ713" i="59"/>
  <c r="BA713" i="59"/>
  <c r="O860" i="59"/>
  <c r="R860" i="59" s="1"/>
  <c r="U860" i="59" s="1"/>
  <c r="X860" i="59" s="1"/>
  <c r="AA860" i="59" s="1"/>
  <c r="AD860" i="59" s="1"/>
  <c r="AG860" i="59" s="1"/>
  <c r="AJ860" i="59" s="1"/>
  <c r="AM860" i="59" s="1"/>
  <c r="AP860" i="59" s="1"/>
  <c r="AS860" i="59" s="1"/>
  <c r="AV860" i="59" s="1"/>
  <c r="K860" i="59" s="1"/>
  <c r="AW860" i="59"/>
  <c r="AY860" i="59"/>
  <c r="AZ860" i="59"/>
  <c r="BA860" i="59"/>
  <c r="O861" i="59"/>
  <c r="R861" i="59" s="1"/>
  <c r="U861" i="59" s="1"/>
  <c r="X861" i="59" s="1"/>
  <c r="AA861" i="59" s="1"/>
  <c r="AD861" i="59" s="1"/>
  <c r="AG861" i="59" s="1"/>
  <c r="AJ861" i="59" s="1"/>
  <c r="AM861" i="59" s="1"/>
  <c r="AP861" i="59" s="1"/>
  <c r="AS861" i="59" s="1"/>
  <c r="AV861" i="59" s="1"/>
  <c r="AW861" i="59"/>
  <c r="AY861" i="59"/>
  <c r="AZ861" i="59"/>
  <c r="BA861" i="59"/>
  <c r="O731" i="59"/>
  <c r="R731" i="59" s="1"/>
  <c r="U731" i="59" s="1"/>
  <c r="X731" i="59" s="1"/>
  <c r="AA731" i="59" s="1"/>
  <c r="AD731" i="59" s="1"/>
  <c r="AG731" i="59" s="1"/>
  <c r="AJ731" i="59" s="1"/>
  <c r="AM731" i="59" s="1"/>
  <c r="AP731" i="59" s="1"/>
  <c r="AS731" i="59" s="1"/>
  <c r="AV731" i="59" s="1"/>
  <c r="AW731" i="59"/>
  <c r="AY731" i="59"/>
  <c r="AZ731" i="59"/>
  <c r="BA731" i="59"/>
  <c r="O283" i="59"/>
  <c r="R283" i="59" s="1"/>
  <c r="U283" i="59" s="1"/>
  <c r="X283" i="59" s="1"/>
  <c r="AA283" i="59" s="1"/>
  <c r="AD283" i="59" s="1"/>
  <c r="AG283" i="59" s="1"/>
  <c r="AJ283" i="59" s="1"/>
  <c r="AM283" i="59" s="1"/>
  <c r="AP283" i="59" s="1"/>
  <c r="AS283" i="59" s="1"/>
  <c r="AV283" i="59" s="1"/>
  <c r="AW283" i="59"/>
  <c r="AX283" i="59"/>
  <c r="AY283" i="59"/>
  <c r="AZ283" i="59"/>
  <c r="BA283" i="59"/>
  <c r="O717" i="59"/>
  <c r="R717" i="59" s="1"/>
  <c r="U717" i="59" s="1"/>
  <c r="X717" i="59" s="1"/>
  <c r="AA717" i="59" s="1"/>
  <c r="AD717" i="59" s="1"/>
  <c r="AG717" i="59" s="1"/>
  <c r="AJ717" i="59" s="1"/>
  <c r="AM717" i="59" s="1"/>
  <c r="AP717" i="59" s="1"/>
  <c r="AS717" i="59" s="1"/>
  <c r="AV717" i="59" s="1"/>
  <c r="AW717" i="59"/>
  <c r="AY717" i="59"/>
  <c r="AZ717" i="59"/>
  <c r="BA717" i="59"/>
  <c r="O440" i="59"/>
  <c r="R440" i="59" s="1"/>
  <c r="U440" i="59" s="1"/>
  <c r="X440" i="59" s="1"/>
  <c r="AA440" i="59" s="1"/>
  <c r="AD440" i="59" s="1"/>
  <c r="AG440" i="59" s="1"/>
  <c r="AJ440" i="59" s="1"/>
  <c r="AM440" i="59" s="1"/>
  <c r="AP440" i="59" s="1"/>
  <c r="AS440" i="59" s="1"/>
  <c r="AV440" i="59" s="1"/>
  <c r="AW440" i="59"/>
  <c r="AY440" i="59"/>
  <c r="AZ440" i="59"/>
  <c r="BA440" i="59"/>
  <c r="O13" i="59"/>
  <c r="R13" i="59" s="1"/>
  <c r="U13" i="59" s="1"/>
  <c r="X13" i="59" s="1"/>
  <c r="AA13" i="59" s="1"/>
  <c r="AD13" i="59" s="1"/>
  <c r="AG13" i="59" s="1"/>
  <c r="AJ13" i="59" s="1"/>
  <c r="AM13" i="59" s="1"/>
  <c r="AP13" i="59" s="1"/>
  <c r="AS13" i="59" s="1"/>
  <c r="AV13" i="59" s="1"/>
  <c r="AW13" i="59"/>
  <c r="AX13" i="59"/>
  <c r="AY13" i="59"/>
  <c r="AZ13" i="59"/>
  <c r="BA13" i="59"/>
  <c r="O620" i="59"/>
  <c r="R620" i="59" s="1"/>
  <c r="U620" i="59" s="1"/>
  <c r="X620" i="59" s="1"/>
  <c r="AA620" i="59" s="1"/>
  <c r="AD620" i="59" s="1"/>
  <c r="AG620" i="59" s="1"/>
  <c r="AJ620" i="59" s="1"/>
  <c r="AM620" i="59" s="1"/>
  <c r="AP620" i="59" s="1"/>
  <c r="AS620" i="59" s="1"/>
  <c r="AV620" i="59" s="1"/>
  <c r="K620" i="59" s="1"/>
  <c r="AW620" i="59"/>
  <c r="AY620" i="59"/>
  <c r="AZ620" i="59"/>
  <c r="BA620" i="59"/>
  <c r="O41" i="59"/>
  <c r="R41" i="59" s="1"/>
  <c r="U41" i="59" s="1"/>
  <c r="X41" i="59" s="1"/>
  <c r="AA41" i="59" s="1"/>
  <c r="AD41" i="59" s="1"/>
  <c r="AG41" i="59" s="1"/>
  <c r="AJ41" i="59" s="1"/>
  <c r="AM41" i="59" s="1"/>
  <c r="AP41" i="59" s="1"/>
  <c r="AS41" i="59" s="1"/>
  <c r="AV41" i="59" s="1"/>
  <c r="AW41" i="59"/>
  <c r="AX41" i="59"/>
  <c r="AY41" i="59"/>
  <c r="AZ41" i="59"/>
  <c r="BA41" i="59"/>
  <c r="O722" i="59"/>
  <c r="R722" i="59" s="1"/>
  <c r="U722" i="59" s="1"/>
  <c r="X722" i="59" s="1"/>
  <c r="AA722" i="59" s="1"/>
  <c r="AD722" i="59" s="1"/>
  <c r="AG722" i="59" s="1"/>
  <c r="AJ722" i="59" s="1"/>
  <c r="AM722" i="59" s="1"/>
  <c r="AP722" i="59" s="1"/>
  <c r="AS722" i="59" s="1"/>
  <c r="AV722" i="59" s="1"/>
  <c r="AW722" i="59"/>
  <c r="AY722" i="59"/>
  <c r="AZ722" i="59"/>
  <c r="BA722" i="59"/>
  <c r="O86" i="59"/>
  <c r="R86" i="59" s="1"/>
  <c r="U86" i="59" s="1"/>
  <c r="X86" i="59" s="1"/>
  <c r="AA86" i="59" s="1"/>
  <c r="AD86" i="59" s="1"/>
  <c r="AG86" i="59" s="1"/>
  <c r="AJ86" i="59" s="1"/>
  <c r="AM86" i="59" s="1"/>
  <c r="AP86" i="59" s="1"/>
  <c r="AS86" i="59" s="1"/>
  <c r="AV86" i="59" s="1"/>
  <c r="AW86" i="59"/>
  <c r="AX86" i="59"/>
  <c r="AY86" i="59"/>
  <c r="AZ86" i="59"/>
  <c r="BA86" i="59"/>
  <c r="O224" i="59"/>
  <c r="R224" i="59" s="1"/>
  <c r="U224" i="59" s="1"/>
  <c r="X224" i="59" s="1"/>
  <c r="AA224" i="59" s="1"/>
  <c r="AD224" i="59" s="1"/>
  <c r="AG224" i="59" s="1"/>
  <c r="AJ224" i="59" s="1"/>
  <c r="AM224" i="59" s="1"/>
  <c r="AP224" i="59" s="1"/>
  <c r="AS224" i="59" s="1"/>
  <c r="AV224" i="59" s="1"/>
  <c r="K224" i="59" s="1"/>
  <c r="AW224" i="59"/>
  <c r="AX224" i="59"/>
  <c r="AY224" i="59"/>
  <c r="AZ224" i="59"/>
  <c r="BA224" i="59"/>
  <c r="O223" i="59"/>
  <c r="R223" i="59" s="1"/>
  <c r="U223" i="59" s="1"/>
  <c r="X223" i="59" s="1"/>
  <c r="AA223" i="59" s="1"/>
  <c r="AD223" i="59" s="1"/>
  <c r="AG223" i="59" s="1"/>
  <c r="AJ223" i="59" s="1"/>
  <c r="AM223" i="59" s="1"/>
  <c r="AP223" i="59" s="1"/>
  <c r="AS223" i="59" s="1"/>
  <c r="AV223" i="59" s="1"/>
  <c r="K223" i="59" s="1"/>
  <c r="AW223" i="59"/>
  <c r="AX223" i="59"/>
  <c r="AY223" i="59"/>
  <c r="AZ223" i="59"/>
  <c r="BA223" i="59"/>
  <c r="O999" i="59"/>
  <c r="R999" i="59" s="1"/>
  <c r="U999" i="59" s="1"/>
  <c r="X999" i="59" s="1"/>
  <c r="AA999" i="59" s="1"/>
  <c r="AD999" i="59" s="1"/>
  <c r="AG999" i="59" s="1"/>
  <c r="AJ999" i="59" s="1"/>
  <c r="AM999" i="59" s="1"/>
  <c r="AP999" i="59" s="1"/>
  <c r="AS999" i="59" s="1"/>
  <c r="AV999" i="59" s="1"/>
  <c r="K999" i="59" s="1"/>
  <c r="AW999" i="59"/>
  <c r="AY999" i="59"/>
  <c r="AZ999" i="59"/>
  <c r="BA999" i="59"/>
  <c r="O249" i="59"/>
  <c r="R249" i="59" s="1"/>
  <c r="U249" i="59" s="1"/>
  <c r="X249" i="59" s="1"/>
  <c r="AA249" i="59" s="1"/>
  <c r="AD249" i="59" s="1"/>
  <c r="AG249" i="59" s="1"/>
  <c r="AJ249" i="59" s="1"/>
  <c r="AM249" i="59" s="1"/>
  <c r="AP249" i="59" s="1"/>
  <c r="AS249" i="59" s="1"/>
  <c r="AV249" i="59" s="1"/>
  <c r="K249" i="59" s="1"/>
  <c r="AW249" i="59"/>
  <c r="AX249" i="59"/>
  <c r="AY249" i="59"/>
  <c r="AZ249" i="59"/>
  <c r="BA249" i="59"/>
  <c r="O707" i="59"/>
  <c r="R707" i="59" s="1"/>
  <c r="U707" i="59" s="1"/>
  <c r="X707" i="59" s="1"/>
  <c r="AA707" i="59" s="1"/>
  <c r="AD707" i="59" s="1"/>
  <c r="AG707" i="59" s="1"/>
  <c r="AJ707" i="59" s="1"/>
  <c r="AM707" i="59" s="1"/>
  <c r="AP707" i="59" s="1"/>
  <c r="AS707" i="59" s="1"/>
  <c r="AV707" i="59" s="1"/>
  <c r="K707" i="59" s="1"/>
  <c r="AW707" i="59"/>
  <c r="AY707" i="59"/>
  <c r="AZ707" i="59"/>
  <c r="BA707" i="59"/>
  <c r="O708" i="59"/>
  <c r="R708" i="59" s="1"/>
  <c r="U708" i="59" s="1"/>
  <c r="X708" i="59" s="1"/>
  <c r="AA708" i="59" s="1"/>
  <c r="AD708" i="59" s="1"/>
  <c r="AG708" i="59" s="1"/>
  <c r="AJ708" i="59" s="1"/>
  <c r="AM708" i="59" s="1"/>
  <c r="AP708" i="59" s="1"/>
  <c r="AS708" i="59" s="1"/>
  <c r="AV708" i="59" s="1"/>
  <c r="K708" i="59" s="1"/>
  <c r="AW708" i="59"/>
  <c r="AY708" i="59"/>
  <c r="AZ708" i="59"/>
  <c r="BA708" i="59"/>
  <c r="O345" i="59"/>
  <c r="R345" i="59" s="1"/>
  <c r="U345" i="59" s="1"/>
  <c r="X345" i="59" s="1"/>
  <c r="AA345" i="59" s="1"/>
  <c r="AD345" i="59" s="1"/>
  <c r="AG345" i="59" s="1"/>
  <c r="AJ345" i="59" s="1"/>
  <c r="AM345" i="59" s="1"/>
  <c r="AP345" i="59" s="1"/>
  <c r="AS345" i="59" s="1"/>
  <c r="AV345" i="59" s="1"/>
  <c r="AW345" i="59"/>
  <c r="AY345" i="59"/>
  <c r="AZ345" i="59"/>
  <c r="BA345" i="59"/>
  <c r="O757" i="59"/>
  <c r="R757" i="59" s="1"/>
  <c r="U757" i="59" s="1"/>
  <c r="X757" i="59" s="1"/>
  <c r="AA757" i="59" s="1"/>
  <c r="AD757" i="59" s="1"/>
  <c r="AG757" i="59" s="1"/>
  <c r="AJ757" i="59" s="1"/>
  <c r="AM757" i="59" s="1"/>
  <c r="AP757" i="59" s="1"/>
  <c r="AS757" i="59" s="1"/>
  <c r="AV757" i="59" s="1"/>
  <c r="K757" i="59" s="1"/>
  <c r="AW757" i="59"/>
  <c r="AY757" i="59"/>
  <c r="AZ757" i="59"/>
  <c r="BA757" i="59"/>
  <c r="O758" i="59"/>
  <c r="R758" i="59" s="1"/>
  <c r="U758" i="59" s="1"/>
  <c r="X758" i="59" s="1"/>
  <c r="AA758" i="59" s="1"/>
  <c r="AD758" i="59" s="1"/>
  <c r="AG758" i="59" s="1"/>
  <c r="AJ758" i="59" s="1"/>
  <c r="AM758" i="59" s="1"/>
  <c r="AP758" i="59" s="1"/>
  <c r="AS758" i="59" s="1"/>
  <c r="AV758" i="59" s="1"/>
  <c r="K758" i="59" s="1"/>
  <c r="AW758" i="59"/>
  <c r="AY758" i="59"/>
  <c r="AZ758" i="59"/>
  <c r="BA758" i="59"/>
  <c r="O770" i="59"/>
  <c r="R770" i="59" s="1"/>
  <c r="U770" i="59" s="1"/>
  <c r="X770" i="59" s="1"/>
  <c r="AA770" i="59" s="1"/>
  <c r="AD770" i="59" s="1"/>
  <c r="AG770" i="59" s="1"/>
  <c r="AJ770" i="59" s="1"/>
  <c r="AM770" i="59" s="1"/>
  <c r="AP770" i="59" s="1"/>
  <c r="AS770" i="59" s="1"/>
  <c r="AV770" i="59" s="1"/>
  <c r="K770" i="59" s="1"/>
  <c r="AW770" i="59"/>
  <c r="AY770" i="59"/>
  <c r="AZ770" i="59"/>
  <c r="BA770" i="59"/>
  <c r="O773" i="59"/>
  <c r="R773" i="59" s="1"/>
  <c r="U773" i="59" s="1"/>
  <c r="X773" i="59" s="1"/>
  <c r="AA773" i="59" s="1"/>
  <c r="AD773" i="59" s="1"/>
  <c r="AG773" i="59" s="1"/>
  <c r="AJ773" i="59" s="1"/>
  <c r="AM773" i="59" s="1"/>
  <c r="AP773" i="59" s="1"/>
  <c r="AS773" i="59" s="1"/>
  <c r="AV773" i="59" s="1"/>
  <c r="K773" i="59" s="1"/>
  <c r="AW773" i="59"/>
  <c r="AY773" i="59"/>
  <c r="AZ773" i="59"/>
  <c r="BA773" i="59"/>
  <c r="O729" i="59"/>
  <c r="R729" i="59" s="1"/>
  <c r="U729" i="59" s="1"/>
  <c r="X729" i="59" s="1"/>
  <c r="AA729" i="59" s="1"/>
  <c r="AD729" i="59" s="1"/>
  <c r="AG729" i="59" s="1"/>
  <c r="AJ729" i="59" s="1"/>
  <c r="AM729" i="59" s="1"/>
  <c r="AP729" i="59" s="1"/>
  <c r="AS729" i="59" s="1"/>
  <c r="AV729" i="59" s="1"/>
  <c r="K729" i="59" s="1"/>
  <c r="AW729" i="59"/>
  <c r="AY729" i="59"/>
  <c r="AZ729" i="59"/>
  <c r="BA729" i="59"/>
  <c r="O774" i="59"/>
  <c r="R774" i="59" s="1"/>
  <c r="U774" i="59" s="1"/>
  <c r="X774" i="59" s="1"/>
  <c r="AA774" i="59" s="1"/>
  <c r="AD774" i="59" s="1"/>
  <c r="AG774" i="59" s="1"/>
  <c r="AJ774" i="59" s="1"/>
  <c r="AM774" i="59" s="1"/>
  <c r="AP774" i="59" s="1"/>
  <c r="AS774" i="59" s="1"/>
  <c r="AV774" i="59" s="1"/>
  <c r="K774" i="59" s="1"/>
  <c r="AW774" i="59"/>
  <c r="AY774" i="59"/>
  <c r="AZ774" i="59"/>
  <c r="BA774" i="59"/>
  <c r="O730" i="59"/>
  <c r="R730" i="59" s="1"/>
  <c r="U730" i="59" s="1"/>
  <c r="X730" i="59" s="1"/>
  <c r="AA730" i="59" s="1"/>
  <c r="AD730" i="59" s="1"/>
  <c r="AG730" i="59" s="1"/>
  <c r="AJ730" i="59" s="1"/>
  <c r="AM730" i="59" s="1"/>
  <c r="AP730" i="59" s="1"/>
  <c r="AS730" i="59" s="1"/>
  <c r="AV730" i="59" s="1"/>
  <c r="K730" i="59" s="1"/>
  <c r="AW730" i="59"/>
  <c r="AY730" i="59"/>
  <c r="AZ730" i="59"/>
  <c r="BA730" i="59"/>
  <c r="O905" i="59"/>
  <c r="R905" i="59" s="1"/>
  <c r="U905" i="59" s="1"/>
  <c r="X905" i="59" s="1"/>
  <c r="AA905" i="59" s="1"/>
  <c r="AD905" i="59" s="1"/>
  <c r="AG905" i="59" s="1"/>
  <c r="AJ905" i="59" s="1"/>
  <c r="AM905" i="59" s="1"/>
  <c r="AP905" i="59" s="1"/>
  <c r="AS905" i="59" s="1"/>
  <c r="AV905" i="59" s="1"/>
  <c r="K905" i="59" s="1"/>
  <c r="AW905" i="59"/>
  <c r="AY905" i="59"/>
  <c r="AZ905" i="59"/>
  <c r="BA905" i="59"/>
  <c r="O532" i="59"/>
  <c r="R532" i="59" s="1"/>
  <c r="U532" i="59" s="1"/>
  <c r="X532" i="59" s="1"/>
  <c r="AA532" i="59" s="1"/>
  <c r="AD532" i="59" s="1"/>
  <c r="AG532" i="59" s="1"/>
  <c r="AJ532" i="59" s="1"/>
  <c r="AM532" i="59" s="1"/>
  <c r="AP532" i="59" s="1"/>
  <c r="AS532" i="59" s="1"/>
  <c r="AV532" i="59" s="1"/>
  <c r="K532" i="59" s="1"/>
  <c r="AW532" i="59"/>
  <c r="AY532" i="59"/>
  <c r="AZ532" i="59"/>
  <c r="BA532" i="59"/>
  <c r="O531" i="59"/>
  <c r="R531" i="59" s="1"/>
  <c r="U531" i="59" s="1"/>
  <c r="X531" i="59" s="1"/>
  <c r="AA531" i="59" s="1"/>
  <c r="AD531" i="59" s="1"/>
  <c r="AG531" i="59" s="1"/>
  <c r="AJ531" i="59" s="1"/>
  <c r="AM531" i="59" s="1"/>
  <c r="AP531" i="59" s="1"/>
  <c r="AS531" i="59" s="1"/>
  <c r="AV531" i="59" s="1"/>
  <c r="K531" i="59" s="1"/>
  <c r="AY531" i="59"/>
  <c r="AZ531" i="59"/>
  <c r="BA531" i="59"/>
  <c r="O921" i="59"/>
  <c r="R921" i="59" s="1"/>
  <c r="U921" i="59" s="1"/>
  <c r="X921" i="59" s="1"/>
  <c r="AA921" i="59" s="1"/>
  <c r="AD921" i="59" s="1"/>
  <c r="AG921" i="59" s="1"/>
  <c r="AJ921" i="59" s="1"/>
  <c r="AM921" i="59" s="1"/>
  <c r="AP921" i="59" s="1"/>
  <c r="AS921" i="59" s="1"/>
  <c r="AV921" i="59" s="1"/>
  <c r="K921" i="59" s="1"/>
  <c r="AW921" i="59"/>
  <c r="AY921" i="59"/>
  <c r="AZ921" i="59"/>
  <c r="BA921" i="59"/>
  <c r="O755" i="59"/>
  <c r="R755" i="59" s="1"/>
  <c r="U755" i="59" s="1"/>
  <c r="X755" i="59" s="1"/>
  <c r="AA755" i="59" s="1"/>
  <c r="AD755" i="59" s="1"/>
  <c r="AG755" i="59" s="1"/>
  <c r="AJ755" i="59" s="1"/>
  <c r="AM755" i="59" s="1"/>
  <c r="AP755" i="59" s="1"/>
  <c r="AS755" i="59" s="1"/>
  <c r="AV755" i="59" s="1"/>
  <c r="K755" i="59" s="1"/>
  <c r="AW755" i="59"/>
  <c r="AY755" i="59"/>
  <c r="AZ755" i="59"/>
  <c r="BA755" i="59"/>
  <c r="O982" i="59"/>
  <c r="R982" i="59" s="1"/>
  <c r="U982" i="59" s="1"/>
  <c r="X982" i="59" s="1"/>
  <c r="AA982" i="59" s="1"/>
  <c r="AD982" i="59" s="1"/>
  <c r="AG982" i="59" s="1"/>
  <c r="AJ982" i="59" s="1"/>
  <c r="AM982" i="59" s="1"/>
  <c r="AP982" i="59" s="1"/>
  <c r="AS982" i="59" s="1"/>
  <c r="AV982" i="59" s="1"/>
  <c r="K982" i="59" s="1"/>
  <c r="AW982" i="59"/>
  <c r="AY982" i="59"/>
  <c r="AZ982" i="59"/>
  <c r="BA982" i="59"/>
  <c r="O869" i="59"/>
  <c r="R869" i="59" s="1"/>
  <c r="U869" i="59" s="1"/>
  <c r="X869" i="59" s="1"/>
  <c r="AA869" i="59" s="1"/>
  <c r="AD869" i="59" s="1"/>
  <c r="AG869" i="59" s="1"/>
  <c r="AJ869" i="59" s="1"/>
  <c r="AM869" i="59" s="1"/>
  <c r="AP869" i="59" s="1"/>
  <c r="AS869" i="59" s="1"/>
  <c r="AV869" i="59" s="1"/>
  <c r="K869" i="59" s="1"/>
  <c r="AW869" i="59"/>
  <c r="AY869" i="59"/>
  <c r="AZ869" i="59"/>
  <c r="BA869" i="59"/>
  <c r="O677" i="59"/>
  <c r="R677" i="59" s="1"/>
  <c r="U677" i="59" s="1"/>
  <c r="X677" i="59" s="1"/>
  <c r="AA677" i="59" s="1"/>
  <c r="AD677" i="59" s="1"/>
  <c r="AG677" i="59" s="1"/>
  <c r="AJ677" i="59" s="1"/>
  <c r="AM677" i="59" s="1"/>
  <c r="AP677" i="59" s="1"/>
  <c r="AS677" i="59" s="1"/>
  <c r="AV677" i="59" s="1"/>
  <c r="K677" i="59" s="1"/>
  <c r="AW677" i="59"/>
  <c r="AY677" i="59"/>
  <c r="AZ677" i="59"/>
  <c r="BA677" i="59"/>
  <c r="O954" i="59"/>
  <c r="R954" i="59" s="1"/>
  <c r="U954" i="59" s="1"/>
  <c r="X954" i="59" s="1"/>
  <c r="AA954" i="59" s="1"/>
  <c r="AD954" i="59" s="1"/>
  <c r="AG954" i="59" s="1"/>
  <c r="AJ954" i="59" s="1"/>
  <c r="AM954" i="59" s="1"/>
  <c r="AP954" i="59" s="1"/>
  <c r="AS954" i="59" s="1"/>
  <c r="AV954" i="59" s="1"/>
  <c r="K954" i="59" s="1"/>
  <c r="AW954" i="59"/>
  <c r="AY954" i="59"/>
  <c r="AZ954" i="59"/>
  <c r="BA954" i="59"/>
  <c r="O213" i="59"/>
  <c r="R213" i="59" s="1"/>
  <c r="U213" i="59" s="1"/>
  <c r="X213" i="59" s="1"/>
  <c r="AA213" i="59" s="1"/>
  <c r="AD213" i="59" s="1"/>
  <c r="AG213" i="59" s="1"/>
  <c r="AJ213" i="59" s="1"/>
  <c r="AM213" i="59" s="1"/>
  <c r="AP213" i="59" s="1"/>
  <c r="AS213" i="59" s="1"/>
  <c r="AV213" i="59" s="1"/>
  <c r="K213" i="59" s="1"/>
  <c r="AW213" i="59"/>
  <c r="AX213" i="59"/>
  <c r="AY213" i="59"/>
  <c r="AZ213" i="59"/>
  <c r="BA213" i="59"/>
  <c r="O515" i="59"/>
  <c r="R515" i="59" s="1"/>
  <c r="U515" i="59" s="1"/>
  <c r="X515" i="59" s="1"/>
  <c r="AA515" i="59" s="1"/>
  <c r="AD515" i="59" s="1"/>
  <c r="AG515" i="59" s="1"/>
  <c r="AJ515" i="59" s="1"/>
  <c r="AM515" i="59" s="1"/>
  <c r="AP515" i="59" s="1"/>
  <c r="AS515" i="59" s="1"/>
  <c r="AV515" i="59" s="1"/>
  <c r="K515" i="59" s="1"/>
  <c r="AW515" i="59"/>
  <c r="AY515" i="59"/>
  <c r="AZ515" i="59"/>
  <c r="BA515" i="59"/>
  <c r="O227" i="59"/>
  <c r="R227" i="59" s="1"/>
  <c r="U227" i="59" s="1"/>
  <c r="X227" i="59" s="1"/>
  <c r="AA227" i="59" s="1"/>
  <c r="AD227" i="59" s="1"/>
  <c r="AG227" i="59" s="1"/>
  <c r="AJ227" i="59" s="1"/>
  <c r="AM227" i="59" s="1"/>
  <c r="AP227" i="59" s="1"/>
  <c r="AS227" i="59" s="1"/>
  <c r="AV227" i="59" s="1"/>
  <c r="K227" i="59" s="1"/>
  <c r="AW227" i="59"/>
  <c r="AY227" i="59"/>
  <c r="AZ227" i="59"/>
  <c r="BA227" i="59"/>
  <c r="O702" i="59"/>
  <c r="R702" i="59" s="1"/>
  <c r="U702" i="59" s="1"/>
  <c r="X702" i="59" s="1"/>
  <c r="AA702" i="59" s="1"/>
  <c r="AD702" i="59" s="1"/>
  <c r="AG702" i="59" s="1"/>
  <c r="AJ702" i="59" s="1"/>
  <c r="AM702" i="59" s="1"/>
  <c r="AP702" i="59" s="1"/>
  <c r="AS702" i="59" s="1"/>
  <c r="AV702" i="59" s="1"/>
  <c r="K702" i="59" s="1"/>
  <c r="AW702" i="59"/>
  <c r="AY702" i="59"/>
  <c r="AZ702" i="59"/>
  <c r="BA702" i="59"/>
  <c r="O635" i="59"/>
  <c r="R635" i="59" s="1"/>
  <c r="U635" i="59" s="1"/>
  <c r="X635" i="59" s="1"/>
  <c r="AA635" i="59" s="1"/>
  <c r="AD635" i="59" s="1"/>
  <c r="AG635" i="59" s="1"/>
  <c r="AJ635" i="59" s="1"/>
  <c r="AM635" i="59" s="1"/>
  <c r="AP635" i="59" s="1"/>
  <c r="AS635" i="59" s="1"/>
  <c r="AV635" i="59" s="1"/>
  <c r="K635" i="59" s="1"/>
  <c r="AW635" i="59"/>
  <c r="AY635" i="59"/>
  <c r="AZ635" i="59"/>
  <c r="BA635" i="59"/>
  <c r="O636" i="59"/>
  <c r="R636" i="59" s="1"/>
  <c r="U636" i="59" s="1"/>
  <c r="X636" i="59" s="1"/>
  <c r="AA636" i="59" s="1"/>
  <c r="AD636" i="59" s="1"/>
  <c r="AG636" i="59" s="1"/>
  <c r="AJ636" i="59" s="1"/>
  <c r="AM636" i="59" s="1"/>
  <c r="AP636" i="59" s="1"/>
  <c r="AS636" i="59" s="1"/>
  <c r="AV636" i="59" s="1"/>
  <c r="K636" i="59" s="1"/>
  <c r="AW636" i="59"/>
  <c r="AY636" i="59"/>
  <c r="AZ636" i="59"/>
  <c r="BA636" i="59"/>
  <c r="O637" i="59"/>
  <c r="R637" i="59" s="1"/>
  <c r="U637" i="59" s="1"/>
  <c r="X637" i="59" s="1"/>
  <c r="AA637" i="59" s="1"/>
  <c r="AD637" i="59" s="1"/>
  <c r="AG637" i="59" s="1"/>
  <c r="AJ637" i="59" s="1"/>
  <c r="AM637" i="59" s="1"/>
  <c r="AP637" i="59" s="1"/>
  <c r="AS637" i="59" s="1"/>
  <c r="AV637" i="59" s="1"/>
  <c r="K637" i="59" s="1"/>
  <c r="AW637" i="59"/>
  <c r="AY637" i="59"/>
  <c r="AZ637" i="59"/>
  <c r="BA637" i="59"/>
  <c r="O638" i="59"/>
  <c r="R638" i="59" s="1"/>
  <c r="U638" i="59" s="1"/>
  <c r="X638" i="59" s="1"/>
  <c r="AA638" i="59" s="1"/>
  <c r="AD638" i="59" s="1"/>
  <c r="AG638" i="59" s="1"/>
  <c r="AJ638" i="59" s="1"/>
  <c r="AM638" i="59" s="1"/>
  <c r="AP638" i="59" s="1"/>
  <c r="AS638" i="59" s="1"/>
  <c r="AV638" i="59" s="1"/>
  <c r="K638" i="59" s="1"/>
  <c r="AW638" i="59"/>
  <c r="AY638" i="59"/>
  <c r="AZ638" i="59"/>
  <c r="BA638" i="59"/>
  <c r="O639" i="59"/>
  <c r="R639" i="59" s="1"/>
  <c r="U639" i="59" s="1"/>
  <c r="X639" i="59" s="1"/>
  <c r="AA639" i="59" s="1"/>
  <c r="AD639" i="59" s="1"/>
  <c r="AG639" i="59" s="1"/>
  <c r="AJ639" i="59" s="1"/>
  <c r="AM639" i="59" s="1"/>
  <c r="AP639" i="59" s="1"/>
  <c r="AS639" i="59" s="1"/>
  <c r="AV639" i="59" s="1"/>
  <c r="K639" i="59" s="1"/>
  <c r="AW639" i="59"/>
  <c r="AY639" i="59"/>
  <c r="AZ639" i="59"/>
  <c r="BA639" i="59"/>
  <c r="O640" i="59"/>
  <c r="R640" i="59" s="1"/>
  <c r="U640" i="59" s="1"/>
  <c r="X640" i="59" s="1"/>
  <c r="AA640" i="59" s="1"/>
  <c r="AD640" i="59" s="1"/>
  <c r="AG640" i="59" s="1"/>
  <c r="AJ640" i="59" s="1"/>
  <c r="AM640" i="59" s="1"/>
  <c r="AP640" i="59" s="1"/>
  <c r="AS640" i="59" s="1"/>
  <c r="AV640" i="59" s="1"/>
  <c r="K640" i="59" s="1"/>
  <c r="AW640" i="59"/>
  <c r="AY640" i="59"/>
  <c r="AZ640" i="59"/>
  <c r="BA640" i="59"/>
  <c r="O641" i="59"/>
  <c r="R641" i="59" s="1"/>
  <c r="U641" i="59" s="1"/>
  <c r="X641" i="59" s="1"/>
  <c r="AA641" i="59" s="1"/>
  <c r="AD641" i="59" s="1"/>
  <c r="AG641" i="59" s="1"/>
  <c r="AJ641" i="59" s="1"/>
  <c r="AM641" i="59" s="1"/>
  <c r="AP641" i="59" s="1"/>
  <c r="AS641" i="59" s="1"/>
  <c r="AV641" i="59" s="1"/>
  <c r="K641" i="59" s="1"/>
  <c r="AW641" i="59"/>
  <c r="AY641" i="59"/>
  <c r="AZ641" i="59"/>
  <c r="BA641" i="59"/>
  <c r="O642" i="59"/>
  <c r="R642" i="59" s="1"/>
  <c r="U642" i="59" s="1"/>
  <c r="X642" i="59" s="1"/>
  <c r="AA642" i="59" s="1"/>
  <c r="AD642" i="59" s="1"/>
  <c r="AG642" i="59" s="1"/>
  <c r="AJ642" i="59" s="1"/>
  <c r="AM642" i="59" s="1"/>
  <c r="AP642" i="59" s="1"/>
  <c r="AS642" i="59" s="1"/>
  <c r="AV642" i="59" s="1"/>
  <c r="K642" i="59" s="1"/>
  <c r="AW642" i="59"/>
  <c r="AY642" i="59"/>
  <c r="AZ642" i="59"/>
  <c r="BA642" i="59"/>
  <c r="O643" i="59"/>
  <c r="R643" i="59" s="1"/>
  <c r="U643" i="59" s="1"/>
  <c r="X643" i="59" s="1"/>
  <c r="AA643" i="59" s="1"/>
  <c r="AD643" i="59" s="1"/>
  <c r="AG643" i="59" s="1"/>
  <c r="AJ643" i="59" s="1"/>
  <c r="AM643" i="59" s="1"/>
  <c r="AP643" i="59" s="1"/>
  <c r="AS643" i="59" s="1"/>
  <c r="AV643" i="59" s="1"/>
  <c r="K643" i="59" s="1"/>
  <c r="AW643" i="59"/>
  <c r="AY643" i="59"/>
  <c r="AZ643" i="59"/>
  <c r="BA643" i="59"/>
  <c r="O644" i="59"/>
  <c r="R644" i="59" s="1"/>
  <c r="U644" i="59" s="1"/>
  <c r="X644" i="59" s="1"/>
  <c r="AA644" i="59" s="1"/>
  <c r="AD644" i="59" s="1"/>
  <c r="AG644" i="59" s="1"/>
  <c r="AJ644" i="59" s="1"/>
  <c r="AM644" i="59" s="1"/>
  <c r="AP644" i="59" s="1"/>
  <c r="AS644" i="59" s="1"/>
  <c r="AV644" i="59" s="1"/>
  <c r="K644" i="59" s="1"/>
  <c r="AW644" i="59"/>
  <c r="AY644" i="59"/>
  <c r="AZ644" i="59"/>
  <c r="BA644" i="59"/>
  <c r="O645" i="59"/>
  <c r="R645" i="59" s="1"/>
  <c r="U645" i="59" s="1"/>
  <c r="X645" i="59" s="1"/>
  <c r="AA645" i="59" s="1"/>
  <c r="AD645" i="59" s="1"/>
  <c r="AG645" i="59" s="1"/>
  <c r="AJ645" i="59" s="1"/>
  <c r="AM645" i="59" s="1"/>
  <c r="AP645" i="59" s="1"/>
  <c r="AS645" i="59" s="1"/>
  <c r="AV645" i="59" s="1"/>
  <c r="K645" i="59" s="1"/>
  <c r="AW645" i="59"/>
  <c r="AY645" i="59"/>
  <c r="AZ645" i="59"/>
  <c r="BA645" i="59"/>
  <c r="O868" i="59"/>
  <c r="R868" i="59" s="1"/>
  <c r="U868" i="59" s="1"/>
  <c r="X868" i="59" s="1"/>
  <c r="AA868" i="59" s="1"/>
  <c r="AD868" i="59" s="1"/>
  <c r="AG868" i="59" s="1"/>
  <c r="AJ868" i="59" s="1"/>
  <c r="AM868" i="59" s="1"/>
  <c r="AP868" i="59" s="1"/>
  <c r="AS868" i="59" s="1"/>
  <c r="AV868" i="59" s="1"/>
  <c r="K868" i="59" s="1"/>
  <c r="AW868" i="59"/>
  <c r="AY868" i="59"/>
  <c r="AZ868" i="59"/>
  <c r="BA868" i="59"/>
  <c r="O960" i="59"/>
  <c r="R960" i="59" s="1"/>
  <c r="U960" i="59" s="1"/>
  <c r="X960" i="59" s="1"/>
  <c r="AA960" i="59" s="1"/>
  <c r="AD960" i="59" s="1"/>
  <c r="AG960" i="59" s="1"/>
  <c r="AJ960" i="59" s="1"/>
  <c r="AM960" i="59" s="1"/>
  <c r="AP960" i="59" s="1"/>
  <c r="AS960" i="59" s="1"/>
  <c r="AV960" i="59" s="1"/>
  <c r="K960" i="59" s="1"/>
  <c r="AW960" i="59"/>
  <c r="AY960" i="59"/>
  <c r="AZ960" i="59"/>
  <c r="BA960" i="59"/>
  <c r="O743" i="59"/>
  <c r="R743" i="59" s="1"/>
  <c r="U743" i="59" s="1"/>
  <c r="X743" i="59" s="1"/>
  <c r="AA743" i="59" s="1"/>
  <c r="AD743" i="59" s="1"/>
  <c r="AG743" i="59" s="1"/>
  <c r="AJ743" i="59" s="1"/>
  <c r="AM743" i="59" s="1"/>
  <c r="AP743" i="59" s="1"/>
  <c r="AS743" i="59" s="1"/>
  <c r="AV743" i="59" s="1"/>
  <c r="K743" i="59" s="1"/>
  <c r="AW743" i="59"/>
  <c r="AY743" i="59"/>
  <c r="AZ743" i="59"/>
  <c r="BA743" i="59"/>
  <c r="O956" i="59"/>
  <c r="R956" i="59" s="1"/>
  <c r="U956" i="59" s="1"/>
  <c r="X956" i="59" s="1"/>
  <c r="AA956" i="59" s="1"/>
  <c r="AD956" i="59" s="1"/>
  <c r="AG956" i="59" s="1"/>
  <c r="AJ956" i="59" s="1"/>
  <c r="AM956" i="59" s="1"/>
  <c r="AP956" i="59" s="1"/>
  <c r="AS956" i="59" s="1"/>
  <c r="AV956" i="59" s="1"/>
  <c r="K956" i="59" s="1"/>
  <c r="AW956" i="59"/>
  <c r="AY956" i="59"/>
  <c r="AZ956" i="59"/>
  <c r="BA956" i="59"/>
  <c r="O384" i="59"/>
  <c r="R384" i="59" s="1"/>
  <c r="U384" i="59" s="1"/>
  <c r="X384" i="59" s="1"/>
  <c r="AA384" i="59" s="1"/>
  <c r="AD384" i="59" s="1"/>
  <c r="AG384" i="59" s="1"/>
  <c r="AJ384" i="59" s="1"/>
  <c r="AM384" i="59" s="1"/>
  <c r="AP384" i="59" s="1"/>
  <c r="AS384" i="59" s="1"/>
  <c r="AV384" i="59" s="1"/>
  <c r="K384" i="59" s="1"/>
  <c r="AW384" i="59"/>
  <c r="AY384" i="59"/>
  <c r="AZ384" i="59"/>
  <c r="BA384" i="59"/>
  <c r="O434" i="59"/>
  <c r="R434" i="59" s="1"/>
  <c r="U434" i="59" s="1"/>
  <c r="X434" i="59" s="1"/>
  <c r="AA434" i="59" s="1"/>
  <c r="AD434" i="59" s="1"/>
  <c r="AG434" i="59" s="1"/>
  <c r="AJ434" i="59" s="1"/>
  <c r="AM434" i="59" s="1"/>
  <c r="AP434" i="59" s="1"/>
  <c r="AS434" i="59" s="1"/>
  <c r="AV434" i="59" s="1"/>
  <c r="K434" i="59" s="1"/>
  <c r="AW434" i="59"/>
  <c r="AY434" i="59"/>
  <c r="AZ434" i="59"/>
  <c r="BA434" i="59"/>
  <c r="O821" i="59"/>
  <c r="R821" i="59" s="1"/>
  <c r="U821" i="59" s="1"/>
  <c r="X821" i="59" s="1"/>
  <c r="AA821" i="59" s="1"/>
  <c r="AD821" i="59" s="1"/>
  <c r="AG821" i="59" s="1"/>
  <c r="AJ821" i="59" s="1"/>
  <c r="AM821" i="59" s="1"/>
  <c r="AP821" i="59" s="1"/>
  <c r="AS821" i="59" s="1"/>
  <c r="AV821" i="59" s="1"/>
  <c r="K821" i="59" s="1"/>
  <c r="AW821" i="59"/>
  <c r="AY821" i="59"/>
  <c r="AZ821" i="59"/>
  <c r="BA821" i="59"/>
  <c r="O822" i="59"/>
  <c r="R822" i="59" s="1"/>
  <c r="U822" i="59" s="1"/>
  <c r="X822" i="59" s="1"/>
  <c r="AA822" i="59" s="1"/>
  <c r="AD822" i="59" s="1"/>
  <c r="AG822" i="59" s="1"/>
  <c r="AJ822" i="59" s="1"/>
  <c r="AM822" i="59" s="1"/>
  <c r="AP822" i="59" s="1"/>
  <c r="AS822" i="59" s="1"/>
  <c r="AV822" i="59" s="1"/>
  <c r="K822" i="59" s="1"/>
  <c r="AW822" i="59"/>
  <c r="AY822" i="59"/>
  <c r="AZ822" i="59"/>
  <c r="BA822" i="59"/>
  <c r="O823" i="59"/>
  <c r="R823" i="59" s="1"/>
  <c r="U823" i="59" s="1"/>
  <c r="X823" i="59" s="1"/>
  <c r="AA823" i="59" s="1"/>
  <c r="AD823" i="59" s="1"/>
  <c r="AG823" i="59" s="1"/>
  <c r="AJ823" i="59" s="1"/>
  <c r="AM823" i="59" s="1"/>
  <c r="AP823" i="59" s="1"/>
  <c r="AS823" i="59" s="1"/>
  <c r="AV823" i="59" s="1"/>
  <c r="K823" i="59" s="1"/>
  <c r="AW823" i="59"/>
  <c r="AY823" i="59"/>
  <c r="AZ823" i="59"/>
  <c r="BA823" i="59"/>
  <c r="O824" i="59"/>
  <c r="R824" i="59" s="1"/>
  <c r="U824" i="59" s="1"/>
  <c r="X824" i="59" s="1"/>
  <c r="AA824" i="59" s="1"/>
  <c r="AD824" i="59" s="1"/>
  <c r="AG824" i="59" s="1"/>
  <c r="AJ824" i="59" s="1"/>
  <c r="AM824" i="59" s="1"/>
  <c r="AP824" i="59" s="1"/>
  <c r="AS824" i="59" s="1"/>
  <c r="AV824" i="59" s="1"/>
  <c r="K824" i="59" s="1"/>
  <c r="AW824" i="59"/>
  <c r="AY824" i="59"/>
  <c r="AZ824" i="59"/>
  <c r="BA824" i="59"/>
  <c r="O825" i="59"/>
  <c r="R825" i="59" s="1"/>
  <c r="U825" i="59" s="1"/>
  <c r="X825" i="59" s="1"/>
  <c r="AA825" i="59" s="1"/>
  <c r="AD825" i="59" s="1"/>
  <c r="AG825" i="59" s="1"/>
  <c r="AJ825" i="59" s="1"/>
  <c r="AM825" i="59" s="1"/>
  <c r="AP825" i="59" s="1"/>
  <c r="AS825" i="59" s="1"/>
  <c r="AV825" i="59" s="1"/>
  <c r="K825" i="59" s="1"/>
  <c r="AW825" i="59"/>
  <c r="AY825" i="59"/>
  <c r="AZ825" i="59"/>
  <c r="BA825" i="59"/>
  <c r="O826" i="59"/>
  <c r="R826" i="59" s="1"/>
  <c r="U826" i="59" s="1"/>
  <c r="X826" i="59" s="1"/>
  <c r="AA826" i="59" s="1"/>
  <c r="AD826" i="59" s="1"/>
  <c r="AG826" i="59" s="1"/>
  <c r="AJ826" i="59" s="1"/>
  <c r="AM826" i="59" s="1"/>
  <c r="AP826" i="59" s="1"/>
  <c r="AS826" i="59" s="1"/>
  <c r="AV826" i="59" s="1"/>
  <c r="K826" i="59" s="1"/>
  <c r="AW826" i="59"/>
  <c r="AY826" i="59"/>
  <c r="AZ826" i="59"/>
  <c r="BA826" i="59"/>
  <c r="O827" i="59"/>
  <c r="R827" i="59" s="1"/>
  <c r="U827" i="59" s="1"/>
  <c r="X827" i="59" s="1"/>
  <c r="AA827" i="59" s="1"/>
  <c r="AD827" i="59" s="1"/>
  <c r="AG827" i="59" s="1"/>
  <c r="AJ827" i="59" s="1"/>
  <c r="AM827" i="59" s="1"/>
  <c r="AP827" i="59" s="1"/>
  <c r="AS827" i="59" s="1"/>
  <c r="AV827" i="59" s="1"/>
  <c r="K827" i="59" s="1"/>
  <c r="AW827" i="59"/>
  <c r="AY827" i="59"/>
  <c r="AZ827" i="59"/>
  <c r="BA827" i="59"/>
  <c r="O828" i="59"/>
  <c r="R828" i="59" s="1"/>
  <c r="U828" i="59" s="1"/>
  <c r="X828" i="59" s="1"/>
  <c r="AA828" i="59" s="1"/>
  <c r="AD828" i="59" s="1"/>
  <c r="AG828" i="59" s="1"/>
  <c r="AJ828" i="59" s="1"/>
  <c r="AM828" i="59" s="1"/>
  <c r="AP828" i="59" s="1"/>
  <c r="AS828" i="59" s="1"/>
  <c r="AV828" i="59" s="1"/>
  <c r="K828" i="59" s="1"/>
  <c r="AW828" i="59"/>
  <c r="AY828" i="59"/>
  <c r="AZ828" i="59"/>
  <c r="BA828" i="59"/>
  <c r="O829" i="59"/>
  <c r="R829" i="59" s="1"/>
  <c r="U829" i="59" s="1"/>
  <c r="X829" i="59" s="1"/>
  <c r="AA829" i="59" s="1"/>
  <c r="AD829" i="59" s="1"/>
  <c r="AG829" i="59" s="1"/>
  <c r="AJ829" i="59" s="1"/>
  <c r="AM829" i="59" s="1"/>
  <c r="AP829" i="59" s="1"/>
  <c r="AS829" i="59" s="1"/>
  <c r="AV829" i="59" s="1"/>
  <c r="K829" i="59" s="1"/>
  <c r="AW829" i="59"/>
  <c r="AY829" i="59"/>
  <c r="AZ829" i="59"/>
  <c r="BA829" i="59"/>
  <c r="O830" i="59"/>
  <c r="R830" i="59" s="1"/>
  <c r="U830" i="59" s="1"/>
  <c r="X830" i="59" s="1"/>
  <c r="AA830" i="59" s="1"/>
  <c r="AD830" i="59" s="1"/>
  <c r="AG830" i="59" s="1"/>
  <c r="AJ830" i="59" s="1"/>
  <c r="AM830" i="59" s="1"/>
  <c r="AP830" i="59" s="1"/>
  <c r="AS830" i="59" s="1"/>
  <c r="AV830" i="59" s="1"/>
  <c r="K830" i="59" s="1"/>
  <c r="AW830" i="59"/>
  <c r="AY830" i="59"/>
  <c r="AZ830" i="59"/>
  <c r="BA830" i="59"/>
  <c r="O831" i="59"/>
  <c r="R831" i="59" s="1"/>
  <c r="U831" i="59" s="1"/>
  <c r="X831" i="59" s="1"/>
  <c r="AA831" i="59" s="1"/>
  <c r="AD831" i="59" s="1"/>
  <c r="AG831" i="59" s="1"/>
  <c r="AJ831" i="59" s="1"/>
  <c r="AM831" i="59" s="1"/>
  <c r="AP831" i="59" s="1"/>
  <c r="AS831" i="59" s="1"/>
  <c r="AV831" i="59" s="1"/>
  <c r="K831" i="59" s="1"/>
  <c r="AW831" i="59"/>
  <c r="AY831" i="59"/>
  <c r="AZ831" i="59"/>
  <c r="BA831" i="59"/>
  <c r="O832" i="59"/>
  <c r="R832" i="59" s="1"/>
  <c r="U832" i="59" s="1"/>
  <c r="X832" i="59" s="1"/>
  <c r="AA832" i="59" s="1"/>
  <c r="AD832" i="59" s="1"/>
  <c r="AG832" i="59" s="1"/>
  <c r="AJ832" i="59" s="1"/>
  <c r="AM832" i="59" s="1"/>
  <c r="AP832" i="59" s="1"/>
  <c r="AS832" i="59" s="1"/>
  <c r="AV832" i="59" s="1"/>
  <c r="K832" i="59" s="1"/>
  <c r="AW832" i="59"/>
  <c r="AY832" i="59"/>
  <c r="AZ832" i="59"/>
  <c r="BA832" i="59"/>
  <c r="O833" i="59"/>
  <c r="R833" i="59" s="1"/>
  <c r="U833" i="59" s="1"/>
  <c r="X833" i="59" s="1"/>
  <c r="AA833" i="59" s="1"/>
  <c r="AD833" i="59" s="1"/>
  <c r="AG833" i="59" s="1"/>
  <c r="AJ833" i="59" s="1"/>
  <c r="AM833" i="59" s="1"/>
  <c r="AP833" i="59" s="1"/>
  <c r="AS833" i="59" s="1"/>
  <c r="AV833" i="59" s="1"/>
  <c r="K833" i="59" s="1"/>
  <c r="AW833" i="59"/>
  <c r="AY833" i="59"/>
  <c r="AZ833" i="59"/>
  <c r="BA833" i="59"/>
  <c r="O834" i="59"/>
  <c r="R834" i="59" s="1"/>
  <c r="U834" i="59" s="1"/>
  <c r="X834" i="59" s="1"/>
  <c r="AA834" i="59" s="1"/>
  <c r="AD834" i="59" s="1"/>
  <c r="AG834" i="59" s="1"/>
  <c r="AJ834" i="59" s="1"/>
  <c r="AM834" i="59" s="1"/>
  <c r="AP834" i="59" s="1"/>
  <c r="AS834" i="59" s="1"/>
  <c r="AV834" i="59" s="1"/>
  <c r="K834" i="59" s="1"/>
  <c r="AW834" i="59"/>
  <c r="AY834" i="59"/>
  <c r="AZ834" i="59"/>
  <c r="BA834" i="59"/>
  <c r="O835" i="59"/>
  <c r="R835" i="59" s="1"/>
  <c r="U835" i="59" s="1"/>
  <c r="X835" i="59" s="1"/>
  <c r="AA835" i="59" s="1"/>
  <c r="AD835" i="59" s="1"/>
  <c r="AG835" i="59" s="1"/>
  <c r="AJ835" i="59" s="1"/>
  <c r="AM835" i="59" s="1"/>
  <c r="AP835" i="59" s="1"/>
  <c r="AS835" i="59" s="1"/>
  <c r="AV835" i="59" s="1"/>
  <c r="K835" i="59" s="1"/>
  <c r="AW835" i="59"/>
  <c r="AY835" i="59"/>
  <c r="AZ835" i="59"/>
  <c r="BA835" i="59"/>
  <c r="O836" i="59"/>
  <c r="R836" i="59" s="1"/>
  <c r="U836" i="59" s="1"/>
  <c r="X836" i="59" s="1"/>
  <c r="AA836" i="59" s="1"/>
  <c r="AD836" i="59" s="1"/>
  <c r="AG836" i="59" s="1"/>
  <c r="AJ836" i="59" s="1"/>
  <c r="AM836" i="59" s="1"/>
  <c r="AP836" i="59" s="1"/>
  <c r="AS836" i="59" s="1"/>
  <c r="AV836" i="59" s="1"/>
  <c r="K836" i="59" s="1"/>
  <c r="AW836" i="59"/>
  <c r="AY836" i="59"/>
  <c r="AZ836" i="59"/>
  <c r="BA836" i="59"/>
  <c r="O837" i="59"/>
  <c r="R837" i="59" s="1"/>
  <c r="U837" i="59" s="1"/>
  <c r="X837" i="59" s="1"/>
  <c r="AA837" i="59" s="1"/>
  <c r="AD837" i="59" s="1"/>
  <c r="AG837" i="59" s="1"/>
  <c r="AJ837" i="59" s="1"/>
  <c r="AM837" i="59" s="1"/>
  <c r="AP837" i="59" s="1"/>
  <c r="AS837" i="59" s="1"/>
  <c r="AV837" i="59" s="1"/>
  <c r="K837" i="59" s="1"/>
  <c r="AW837" i="59"/>
  <c r="AY837" i="59"/>
  <c r="AZ837" i="59"/>
  <c r="BA837" i="59"/>
  <c r="O838" i="59"/>
  <c r="R838" i="59" s="1"/>
  <c r="U838" i="59" s="1"/>
  <c r="X838" i="59" s="1"/>
  <c r="AA838" i="59" s="1"/>
  <c r="AD838" i="59" s="1"/>
  <c r="AG838" i="59" s="1"/>
  <c r="AJ838" i="59" s="1"/>
  <c r="AM838" i="59" s="1"/>
  <c r="AP838" i="59" s="1"/>
  <c r="AS838" i="59" s="1"/>
  <c r="AV838" i="59" s="1"/>
  <c r="K838" i="59" s="1"/>
  <c r="AW838" i="59"/>
  <c r="AY838" i="59"/>
  <c r="AZ838" i="59"/>
  <c r="BA838" i="59"/>
  <c r="O120" i="59"/>
  <c r="R120" i="59" s="1"/>
  <c r="U120" i="59" s="1"/>
  <c r="X120" i="59" s="1"/>
  <c r="AA120" i="59" s="1"/>
  <c r="AD120" i="59" s="1"/>
  <c r="AG120" i="59" s="1"/>
  <c r="AJ120" i="59" s="1"/>
  <c r="AM120" i="59" s="1"/>
  <c r="AP120" i="59" s="1"/>
  <c r="AS120" i="59" s="1"/>
  <c r="AV120" i="59" s="1"/>
  <c r="K120" i="59" s="1"/>
  <c r="AW120" i="59"/>
  <c r="AX120" i="59"/>
  <c r="AY120" i="59"/>
  <c r="AZ120" i="59"/>
  <c r="BA120" i="59"/>
  <c r="O801" i="59"/>
  <c r="R801" i="59" s="1"/>
  <c r="U801" i="59" s="1"/>
  <c r="X801" i="59" s="1"/>
  <c r="AA801" i="59" s="1"/>
  <c r="AD801" i="59" s="1"/>
  <c r="AG801" i="59" s="1"/>
  <c r="AJ801" i="59" s="1"/>
  <c r="AM801" i="59" s="1"/>
  <c r="AP801" i="59" s="1"/>
  <c r="AS801" i="59" s="1"/>
  <c r="AV801" i="59" s="1"/>
  <c r="K801" i="59" s="1"/>
  <c r="AW801" i="59"/>
  <c r="AY801" i="59"/>
  <c r="AZ801" i="59"/>
  <c r="BA801" i="59"/>
  <c r="O802" i="59"/>
  <c r="R802" i="59" s="1"/>
  <c r="U802" i="59" s="1"/>
  <c r="X802" i="59" s="1"/>
  <c r="AA802" i="59" s="1"/>
  <c r="AD802" i="59" s="1"/>
  <c r="AG802" i="59" s="1"/>
  <c r="AJ802" i="59" s="1"/>
  <c r="AM802" i="59" s="1"/>
  <c r="AP802" i="59" s="1"/>
  <c r="AS802" i="59" s="1"/>
  <c r="AV802" i="59" s="1"/>
  <c r="K802" i="59" s="1"/>
  <c r="AW802" i="59"/>
  <c r="AY802" i="59"/>
  <c r="AZ802" i="59"/>
  <c r="BA802" i="59"/>
  <c r="O803" i="59"/>
  <c r="R803" i="59" s="1"/>
  <c r="U803" i="59" s="1"/>
  <c r="X803" i="59" s="1"/>
  <c r="AA803" i="59" s="1"/>
  <c r="AD803" i="59" s="1"/>
  <c r="AG803" i="59" s="1"/>
  <c r="AJ803" i="59" s="1"/>
  <c r="AM803" i="59" s="1"/>
  <c r="AP803" i="59" s="1"/>
  <c r="AS803" i="59" s="1"/>
  <c r="AV803" i="59" s="1"/>
  <c r="K803" i="59" s="1"/>
  <c r="AW803" i="59"/>
  <c r="AY803" i="59"/>
  <c r="AZ803" i="59"/>
  <c r="BA803" i="59"/>
  <c r="O804" i="59"/>
  <c r="R804" i="59" s="1"/>
  <c r="U804" i="59" s="1"/>
  <c r="X804" i="59" s="1"/>
  <c r="AA804" i="59" s="1"/>
  <c r="AD804" i="59" s="1"/>
  <c r="AG804" i="59" s="1"/>
  <c r="AJ804" i="59" s="1"/>
  <c r="AM804" i="59" s="1"/>
  <c r="AP804" i="59" s="1"/>
  <c r="AS804" i="59" s="1"/>
  <c r="AV804" i="59" s="1"/>
  <c r="K804" i="59" s="1"/>
  <c r="AW804" i="59"/>
  <c r="AY804" i="59"/>
  <c r="AZ804" i="59"/>
  <c r="BA804" i="59"/>
  <c r="O805" i="59"/>
  <c r="R805" i="59" s="1"/>
  <c r="U805" i="59" s="1"/>
  <c r="X805" i="59" s="1"/>
  <c r="AA805" i="59" s="1"/>
  <c r="AD805" i="59" s="1"/>
  <c r="AG805" i="59" s="1"/>
  <c r="AJ805" i="59" s="1"/>
  <c r="AM805" i="59" s="1"/>
  <c r="AP805" i="59" s="1"/>
  <c r="AS805" i="59" s="1"/>
  <c r="AV805" i="59" s="1"/>
  <c r="K805" i="59" s="1"/>
  <c r="AW805" i="59"/>
  <c r="AY805" i="59"/>
  <c r="AZ805" i="59"/>
  <c r="BA805" i="59"/>
  <c r="O806" i="59"/>
  <c r="R806" i="59" s="1"/>
  <c r="U806" i="59" s="1"/>
  <c r="X806" i="59" s="1"/>
  <c r="AA806" i="59" s="1"/>
  <c r="AD806" i="59" s="1"/>
  <c r="AG806" i="59" s="1"/>
  <c r="AJ806" i="59" s="1"/>
  <c r="AM806" i="59" s="1"/>
  <c r="AP806" i="59" s="1"/>
  <c r="AS806" i="59" s="1"/>
  <c r="AV806" i="59" s="1"/>
  <c r="K806" i="59" s="1"/>
  <c r="AW806" i="59"/>
  <c r="AY806" i="59"/>
  <c r="AZ806" i="59"/>
  <c r="BA806" i="59"/>
  <c r="O807" i="59"/>
  <c r="R807" i="59" s="1"/>
  <c r="U807" i="59" s="1"/>
  <c r="X807" i="59" s="1"/>
  <c r="AA807" i="59" s="1"/>
  <c r="AD807" i="59" s="1"/>
  <c r="AG807" i="59" s="1"/>
  <c r="AJ807" i="59" s="1"/>
  <c r="AM807" i="59" s="1"/>
  <c r="AP807" i="59" s="1"/>
  <c r="AS807" i="59" s="1"/>
  <c r="AV807" i="59" s="1"/>
  <c r="K807" i="59" s="1"/>
  <c r="AW807" i="59"/>
  <c r="AY807" i="59"/>
  <c r="AZ807" i="59"/>
  <c r="BA807" i="59"/>
  <c r="O808" i="59"/>
  <c r="R808" i="59" s="1"/>
  <c r="U808" i="59" s="1"/>
  <c r="X808" i="59" s="1"/>
  <c r="AA808" i="59" s="1"/>
  <c r="AD808" i="59" s="1"/>
  <c r="AG808" i="59" s="1"/>
  <c r="AJ808" i="59" s="1"/>
  <c r="AM808" i="59" s="1"/>
  <c r="AP808" i="59" s="1"/>
  <c r="AS808" i="59" s="1"/>
  <c r="AV808" i="59" s="1"/>
  <c r="K808" i="59" s="1"/>
  <c r="AW808" i="59"/>
  <c r="AY808" i="59"/>
  <c r="AZ808" i="59"/>
  <c r="BA808" i="59"/>
  <c r="O809" i="59"/>
  <c r="R809" i="59" s="1"/>
  <c r="U809" i="59" s="1"/>
  <c r="X809" i="59" s="1"/>
  <c r="AA809" i="59" s="1"/>
  <c r="AD809" i="59" s="1"/>
  <c r="AG809" i="59" s="1"/>
  <c r="AJ809" i="59" s="1"/>
  <c r="AM809" i="59" s="1"/>
  <c r="AP809" i="59" s="1"/>
  <c r="AS809" i="59" s="1"/>
  <c r="AV809" i="59" s="1"/>
  <c r="K809" i="59" s="1"/>
  <c r="AW809" i="59"/>
  <c r="AY809" i="59"/>
  <c r="AZ809" i="59"/>
  <c r="BA809" i="59"/>
  <c r="O810" i="59"/>
  <c r="R810" i="59" s="1"/>
  <c r="U810" i="59" s="1"/>
  <c r="X810" i="59" s="1"/>
  <c r="AA810" i="59" s="1"/>
  <c r="AD810" i="59" s="1"/>
  <c r="AG810" i="59" s="1"/>
  <c r="AJ810" i="59" s="1"/>
  <c r="AM810" i="59" s="1"/>
  <c r="AP810" i="59" s="1"/>
  <c r="AS810" i="59" s="1"/>
  <c r="AV810" i="59" s="1"/>
  <c r="K810" i="59" s="1"/>
  <c r="AW810" i="59"/>
  <c r="AY810" i="59"/>
  <c r="AZ810" i="59"/>
  <c r="BA810" i="59"/>
  <c r="O811" i="59"/>
  <c r="R811" i="59" s="1"/>
  <c r="U811" i="59" s="1"/>
  <c r="X811" i="59" s="1"/>
  <c r="AA811" i="59" s="1"/>
  <c r="AD811" i="59" s="1"/>
  <c r="AG811" i="59" s="1"/>
  <c r="AJ811" i="59" s="1"/>
  <c r="AM811" i="59" s="1"/>
  <c r="AP811" i="59" s="1"/>
  <c r="AS811" i="59" s="1"/>
  <c r="AV811" i="59" s="1"/>
  <c r="K811" i="59" s="1"/>
  <c r="AW811" i="59"/>
  <c r="AY811" i="59"/>
  <c r="AZ811" i="59"/>
  <c r="BA811" i="59"/>
  <c r="O812" i="59"/>
  <c r="R812" i="59" s="1"/>
  <c r="U812" i="59" s="1"/>
  <c r="X812" i="59" s="1"/>
  <c r="AA812" i="59" s="1"/>
  <c r="AD812" i="59" s="1"/>
  <c r="AG812" i="59" s="1"/>
  <c r="AJ812" i="59" s="1"/>
  <c r="AM812" i="59" s="1"/>
  <c r="AP812" i="59" s="1"/>
  <c r="AS812" i="59" s="1"/>
  <c r="AV812" i="59" s="1"/>
  <c r="K812" i="59" s="1"/>
  <c r="AW812" i="59"/>
  <c r="AY812" i="59"/>
  <c r="AZ812" i="59"/>
  <c r="BA812" i="59"/>
  <c r="O813" i="59"/>
  <c r="R813" i="59" s="1"/>
  <c r="U813" i="59" s="1"/>
  <c r="X813" i="59" s="1"/>
  <c r="AA813" i="59" s="1"/>
  <c r="AD813" i="59" s="1"/>
  <c r="AG813" i="59" s="1"/>
  <c r="AJ813" i="59" s="1"/>
  <c r="AM813" i="59" s="1"/>
  <c r="AP813" i="59" s="1"/>
  <c r="AS813" i="59" s="1"/>
  <c r="AV813" i="59" s="1"/>
  <c r="K813" i="59" s="1"/>
  <c r="AW813" i="59"/>
  <c r="AY813" i="59"/>
  <c r="AZ813" i="59"/>
  <c r="BA813" i="59"/>
  <c r="O814" i="59"/>
  <c r="R814" i="59" s="1"/>
  <c r="U814" i="59" s="1"/>
  <c r="X814" i="59" s="1"/>
  <c r="AA814" i="59" s="1"/>
  <c r="AD814" i="59" s="1"/>
  <c r="AG814" i="59" s="1"/>
  <c r="AJ814" i="59" s="1"/>
  <c r="AM814" i="59" s="1"/>
  <c r="AP814" i="59" s="1"/>
  <c r="AS814" i="59" s="1"/>
  <c r="AV814" i="59" s="1"/>
  <c r="K814" i="59" s="1"/>
  <c r="AW814" i="59"/>
  <c r="AY814" i="59"/>
  <c r="AZ814" i="59"/>
  <c r="BA814" i="59"/>
  <c r="O815" i="59"/>
  <c r="R815" i="59" s="1"/>
  <c r="U815" i="59" s="1"/>
  <c r="X815" i="59" s="1"/>
  <c r="AA815" i="59" s="1"/>
  <c r="AD815" i="59" s="1"/>
  <c r="AG815" i="59" s="1"/>
  <c r="AJ815" i="59" s="1"/>
  <c r="AM815" i="59" s="1"/>
  <c r="AP815" i="59" s="1"/>
  <c r="AS815" i="59" s="1"/>
  <c r="AV815" i="59" s="1"/>
  <c r="K815" i="59" s="1"/>
  <c r="AW815" i="59"/>
  <c r="AY815" i="59"/>
  <c r="AZ815" i="59"/>
  <c r="BA815" i="59"/>
  <c r="O816" i="59"/>
  <c r="R816" i="59" s="1"/>
  <c r="U816" i="59" s="1"/>
  <c r="X816" i="59" s="1"/>
  <c r="AA816" i="59" s="1"/>
  <c r="AD816" i="59" s="1"/>
  <c r="AG816" i="59" s="1"/>
  <c r="AJ816" i="59" s="1"/>
  <c r="AM816" i="59" s="1"/>
  <c r="AP816" i="59" s="1"/>
  <c r="AS816" i="59" s="1"/>
  <c r="AV816" i="59" s="1"/>
  <c r="K816" i="59" s="1"/>
  <c r="AW816" i="59"/>
  <c r="AY816" i="59"/>
  <c r="AZ816" i="59"/>
  <c r="BA816" i="59"/>
  <c r="O817" i="59"/>
  <c r="R817" i="59" s="1"/>
  <c r="U817" i="59" s="1"/>
  <c r="X817" i="59" s="1"/>
  <c r="AA817" i="59" s="1"/>
  <c r="AD817" i="59" s="1"/>
  <c r="AG817" i="59" s="1"/>
  <c r="AJ817" i="59" s="1"/>
  <c r="AM817" i="59" s="1"/>
  <c r="AP817" i="59" s="1"/>
  <c r="AS817" i="59" s="1"/>
  <c r="AV817" i="59" s="1"/>
  <c r="K817" i="59" s="1"/>
  <c r="AW817" i="59"/>
  <c r="AY817" i="59"/>
  <c r="AZ817" i="59"/>
  <c r="BA817" i="59"/>
  <c r="O818" i="59"/>
  <c r="R818" i="59" s="1"/>
  <c r="U818" i="59" s="1"/>
  <c r="X818" i="59" s="1"/>
  <c r="AA818" i="59" s="1"/>
  <c r="AD818" i="59" s="1"/>
  <c r="AG818" i="59" s="1"/>
  <c r="AJ818" i="59" s="1"/>
  <c r="AM818" i="59" s="1"/>
  <c r="AP818" i="59" s="1"/>
  <c r="AS818" i="59" s="1"/>
  <c r="AV818" i="59" s="1"/>
  <c r="K818" i="59" s="1"/>
  <c r="AW818" i="59"/>
  <c r="AY818" i="59"/>
  <c r="AZ818" i="59"/>
  <c r="BA818" i="59"/>
  <c r="O819" i="59"/>
  <c r="R819" i="59" s="1"/>
  <c r="U819" i="59" s="1"/>
  <c r="X819" i="59" s="1"/>
  <c r="AA819" i="59" s="1"/>
  <c r="AD819" i="59" s="1"/>
  <c r="AG819" i="59" s="1"/>
  <c r="AJ819" i="59" s="1"/>
  <c r="AM819" i="59" s="1"/>
  <c r="AP819" i="59" s="1"/>
  <c r="AS819" i="59" s="1"/>
  <c r="AV819" i="59" s="1"/>
  <c r="K819" i="59" s="1"/>
  <c r="AW819" i="59"/>
  <c r="AY819" i="59"/>
  <c r="AZ819" i="59"/>
  <c r="BA819" i="59"/>
  <c r="O820" i="59"/>
  <c r="R820" i="59" s="1"/>
  <c r="U820" i="59" s="1"/>
  <c r="X820" i="59" s="1"/>
  <c r="AA820" i="59" s="1"/>
  <c r="AD820" i="59" s="1"/>
  <c r="AG820" i="59" s="1"/>
  <c r="AJ820" i="59" s="1"/>
  <c r="AM820" i="59" s="1"/>
  <c r="AP820" i="59" s="1"/>
  <c r="AS820" i="59" s="1"/>
  <c r="AV820" i="59" s="1"/>
  <c r="K820" i="59" s="1"/>
  <c r="AW820" i="59"/>
  <c r="AY820" i="59"/>
  <c r="AZ820" i="59"/>
  <c r="BA820" i="59"/>
  <c r="O465" i="59"/>
  <c r="R465" i="59" s="1"/>
  <c r="U465" i="59" s="1"/>
  <c r="X465" i="59" s="1"/>
  <c r="AA465" i="59" s="1"/>
  <c r="AD465" i="59" s="1"/>
  <c r="AG465" i="59" s="1"/>
  <c r="AJ465" i="59" s="1"/>
  <c r="AM465" i="59" s="1"/>
  <c r="AP465" i="59" s="1"/>
  <c r="AS465" i="59" s="1"/>
  <c r="AV465" i="59" s="1"/>
  <c r="K465" i="59" s="1"/>
  <c r="AW465" i="59"/>
  <c r="AY465" i="59"/>
  <c r="AZ465" i="59"/>
  <c r="BA465" i="59"/>
  <c r="O528" i="59"/>
  <c r="R528" i="59" s="1"/>
  <c r="U528" i="59" s="1"/>
  <c r="X528" i="59" s="1"/>
  <c r="AA528" i="59" s="1"/>
  <c r="AD528" i="59" s="1"/>
  <c r="AG528" i="59" s="1"/>
  <c r="AJ528" i="59" s="1"/>
  <c r="AM528" i="59" s="1"/>
  <c r="AP528" i="59" s="1"/>
  <c r="AS528" i="59" s="1"/>
  <c r="AV528" i="59" s="1"/>
  <c r="K528" i="59" s="1"/>
  <c r="AW528" i="59"/>
  <c r="AY528" i="59"/>
  <c r="AZ528" i="59"/>
  <c r="BA528" i="59"/>
  <c r="O679" i="59"/>
  <c r="R679" i="59" s="1"/>
  <c r="U679" i="59" s="1"/>
  <c r="X679" i="59" s="1"/>
  <c r="AA679" i="59" s="1"/>
  <c r="AD679" i="59" s="1"/>
  <c r="AG679" i="59" s="1"/>
  <c r="AJ679" i="59" s="1"/>
  <c r="AM679" i="59" s="1"/>
  <c r="AP679" i="59" s="1"/>
  <c r="AS679" i="59" s="1"/>
  <c r="AV679" i="59" s="1"/>
  <c r="K679" i="59" s="1"/>
  <c r="AW679" i="59"/>
  <c r="AY679" i="59"/>
  <c r="AZ679" i="59"/>
  <c r="BA679" i="59"/>
  <c r="O499" i="59"/>
  <c r="R499" i="59" s="1"/>
  <c r="U499" i="59" s="1"/>
  <c r="X499" i="59" s="1"/>
  <c r="AA499" i="59" s="1"/>
  <c r="AD499" i="59" s="1"/>
  <c r="AG499" i="59" s="1"/>
  <c r="AJ499" i="59" s="1"/>
  <c r="AM499" i="59" s="1"/>
  <c r="AP499" i="59" s="1"/>
  <c r="AS499" i="59" s="1"/>
  <c r="AV499" i="59" s="1"/>
  <c r="K499" i="59" s="1"/>
  <c r="AW499" i="59"/>
  <c r="AY499" i="59"/>
  <c r="AZ499" i="59"/>
  <c r="BA499" i="59"/>
  <c r="O981" i="59"/>
  <c r="R981" i="59" s="1"/>
  <c r="U981" i="59" s="1"/>
  <c r="X981" i="59" s="1"/>
  <c r="AA981" i="59" s="1"/>
  <c r="AD981" i="59" s="1"/>
  <c r="AG981" i="59" s="1"/>
  <c r="AJ981" i="59" s="1"/>
  <c r="AM981" i="59" s="1"/>
  <c r="AP981" i="59" s="1"/>
  <c r="AS981" i="59" s="1"/>
  <c r="AV981" i="59" s="1"/>
  <c r="K981" i="59" s="1"/>
  <c r="AW981" i="59"/>
  <c r="AY981" i="59"/>
  <c r="AZ981" i="59"/>
  <c r="BA981" i="59"/>
  <c r="O498" i="59"/>
  <c r="R498" i="59" s="1"/>
  <c r="U498" i="59" s="1"/>
  <c r="X498" i="59" s="1"/>
  <c r="AA498" i="59" s="1"/>
  <c r="AD498" i="59" s="1"/>
  <c r="AG498" i="59" s="1"/>
  <c r="AJ498" i="59" s="1"/>
  <c r="AM498" i="59" s="1"/>
  <c r="AP498" i="59" s="1"/>
  <c r="AS498" i="59" s="1"/>
  <c r="AV498" i="59" s="1"/>
  <c r="K498" i="59" s="1"/>
  <c r="AW498" i="59"/>
  <c r="AY498" i="59"/>
  <c r="AZ498" i="59"/>
  <c r="BA498" i="59"/>
  <c r="O756" i="59"/>
  <c r="R756" i="59" s="1"/>
  <c r="U756" i="59" s="1"/>
  <c r="X756" i="59" s="1"/>
  <c r="AA756" i="59" s="1"/>
  <c r="AD756" i="59" s="1"/>
  <c r="AG756" i="59" s="1"/>
  <c r="AJ756" i="59" s="1"/>
  <c r="AM756" i="59" s="1"/>
  <c r="AP756" i="59" s="1"/>
  <c r="AS756" i="59" s="1"/>
  <c r="AV756" i="59" s="1"/>
  <c r="K756" i="59" s="1"/>
  <c r="AW756" i="59"/>
  <c r="AY756" i="59"/>
  <c r="AZ756" i="59"/>
  <c r="BA756" i="59"/>
  <c r="O128" i="59"/>
  <c r="R128" i="59" s="1"/>
  <c r="U128" i="59" s="1"/>
  <c r="X128" i="59" s="1"/>
  <c r="AA128" i="59" s="1"/>
  <c r="AD128" i="59" s="1"/>
  <c r="AG128" i="59" s="1"/>
  <c r="AJ128" i="59" s="1"/>
  <c r="AM128" i="59" s="1"/>
  <c r="AP128" i="59" s="1"/>
  <c r="AS128" i="59" s="1"/>
  <c r="AV128" i="59" s="1"/>
  <c r="K128" i="59" s="1"/>
  <c r="AW128" i="59"/>
  <c r="AX128" i="59"/>
  <c r="AY128" i="59"/>
  <c r="AZ128" i="59"/>
  <c r="BA128" i="59"/>
  <c r="O518" i="59"/>
  <c r="R518" i="59" s="1"/>
  <c r="U518" i="59" s="1"/>
  <c r="X518" i="59" s="1"/>
  <c r="AA518" i="59" s="1"/>
  <c r="AD518" i="59" s="1"/>
  <c r="AG518" i="59" s="1"/>
  <c r="AJ518" i="59" s="1"/>
  <c r="AM518" i="59" s="1"/>
  <c r="AP518" i="59" s="1"/>
  <c r="AS518" i="59" s="1"/>
  <c r="AV518" i="59" s="1"/>
  <c r="K518" i="59" s="1"/>
  <c r="AW518" i="59"/>
  <c r="AY518" i="59"/>
  <c r="AZ518" i="59"/>
  <c r="BA518" i="59"/>
  <c r="O519" i="59"/>
  <c r="R519" i="59" s="1"/>
  <c r="U519" i="59" s="1"/>
  <c r="X519" i="59" s="1"/>
  <c r="AA519" i="59" s="1"/>
  <c r="AD519" i="59" s="1"/>
  <c r="AG519" i="59" s="1"/>
  <c r="AJ519" i="59" s="1"/>
  <c r="AM519" i="59" s="1"/>
  <c r="AP519" i="59" s="1"/>
  <c r="AS519" i="59" s="1"/>
  <c r="AV519" i="59" s="1"/>
  <c r="K519" i="59" s="1"/>
  <c r="AW519" i="59"/>
  <c r="AY519" i="59"/>
  <c r="AZ519" i="59"/>
  <c r="BA519" i="59"/>
  <c r="O522" i="59"/>
  <c r="R522" i="59" s="1"/>
  <c r="U522" i="59" s="1"/>
  <c r="X522" i="59" s="1"/>
  <c r="AA522" i="59" s="1"/>
  <c r="AD522" i="59" s="1"/>
  <c r="AG522" i="59" s="1"/>
  <c r="AJ522" i="59" s="1"/>
  <c r="AM522" i="59" s="1"/>
  <c r="AP522" i="59" s="1"/>
  <c r="AS522" i="59" s="1"/>
  <c r="AV522" i="59" s="1"/>
  <c r="K522" i="59" s="1"/>
  <c r="AW522" i="59"/>
  <c r="AY522" i="59"/>
  <c r="AZ522" i="59"/>
  <c r="BA522" i="59"/>
  <c r="O735" i="59"/>
  <c r="R735" i="59" s="1"/>
  <c r="U735" i="59" s="1"/>
  <c r="X735" i="59" s="1"/>
  <c r="AA735" i="59" s="1"/>
  <c r="AD735" i="59" s="1"/>
  <c r="AG735" i="59" s="1"/>
  <c r="AJ735" i="59" s="1"/>
  <c r="AM735" i="59" s="1"/>
  <c r="AP735" i="59" s="1"/>
  <c r="AS735" i="59" s="1"/>
  <c r="AV735" i="59" s="1"/>
  <c r="K735" i="59" s="1"/>
  <c r="AW735" i="59"/>
  <c r="AY735" i="59"/>
  <c r="AZ735" i="59"/>
  <c r="BA735" i="59"/>
  <c r="O736" i="59"/>
  <c r="R736" i="59" s="1"/>
  <c r="U736" i="59" s="1"/>
  <c r="X736" i="59" s="1"/>
  <c r="AA736" i="59" s="1"/>
  <c r="AD736" i="59" s="1"/>
  <c r="AG736" i="59" s="1"/>
  <c r="AJ736" i="59" s="1"/>
  <c r="AM736" i="59" s="1"/>
  <c r="AP736" i="59" s="1"/>
  <c r="AS736" i="59" s="1"/>
  <c r="AV736" i="59" s="1"/>
  <c r="K736" i="59" s="1"/>
  <c r="AW736" i="59"/>
  <c r="AY736" i="59"/>
  <c r="AZ736" i="59"/>
  <c r="BA736" i="59"/>
  <c r="O732" i="59"/>
  <c r="R732" i="59" s="1"/>
  <c r="U732" i="59" s="1"/>
  <c r="X732" i="59" s="1"/>
  <c r="AA732" i="59" s="1"/>
  <c r="AD732" i="59" s="1"/>
  <c r="AG732" i="59" s="1"/>
  <c r="AJ732" i="59" s="1"/>
  <c r="AM732" i="59" s="1"/>
  <c r="AP732" i="59" s="1"/>
  <c r="AS732" i="59" s="1"/>
  <c r="AV732" i="59" s="1"/>
  <c r="K732" i="59" s="1"/>
  <c r="AW732" i="59"/>
  <c r="AY732" i="59"/>
  <c r="AZ732" i="59"/>
  <c r="BA732" i="59"/>
  <c r="O733" i="59"/>
  <c r="R733" i="59" s="1"/>
  <c r="U733" i="59" s="1"/>
  <c r="X733" i="59" s="1"/>
  <c r="AA733" i="59" s="1"/>
  <c r="AD733" i="59" s="1"/>
  <c r="AG733" i="59" s="1"/>
  <c r="AJ733" i="59" s="1"/>
  <c r="AM733" i="59" s="1"/>
  <c r="AP733" i="59" s="1"/>
  <c r="AS733" i="59" s="1"/>
  <c r="AV733" i="59" s="1"/>
  <c r="K733" i="59" s="1"/>
  <c r="AW733" i="59"/>
  <c r="AY733" i="59"/>
  <c r="AZ733" i="59"/>
  <c r="BA733" i="59"/>
  <c r="O482" i="59"/>
  <c r="R482" i="59" s="1"/>
  <c r="U482" i="59" s="1"/>
  <c r="X482" i="59" s="1"/>
  <c r="AA482" i="59" s="1"/>
  <c r="AD482" i="59" s="1"/>
  <c r="AG482" i="59" s="1"/>
  <c r="AJ482" i="59" s="1"/>
  <c r="AM482" i="59" s="1"/>
  <c r="AP482" i="59" s="1"/>
  <c r="AS482" i="59" s="1"/>
  <c r="AV482" i="59" s="1"/>
  <c r="K482" i="59" s="1"/>
  <c r="AW482" i="59"/>
  <c r="AY482" i="59"/>
  <c r="AZ482" i="59"/>
  <c r="BA482" i="59"/>
  <c r="O663" i="59"/>
  <c r="R663" i="59" s="1"/>
  <c r="U663" i="59" s="1"/>
  <c r="X663" i="59" s="1"/>
  <c r="AA663" i="59" s="1"/>
  <c r="AD663" i="59" s="1"/>
  <c r="AG663" i="59" s="1"/>
  <c r="AJ663" i="59" s="1"/>
  <c r="AM663" i="59" s="1"/>
  <c r="AP663" i="59" s="1"/>
  <c r="AS663" i="59" s="1"/>
  <c r="AV663" i="59" s="1"/>
  <c r="K663" i="59" s="1"/>
  <c r="AW663" i="59"/>
  <c r="AY663" i="59"/>
  <c r="AZ663" i="59"/>
  <c r="BA663" i="59"/>
  <c r="O734" i="59"/>
  <c r="R734" i="59" s="1"/>
  <c r="U734" i="59" s="1"/>
  <c r="X734" i="59" s="1"/>
  <c r="AA734" i="59" s="1"/>
  <c r="AD734" i="59" s="1"/>
  <c r="AG734" i="59" s="1"/>
  <c r="AJ734" i="59" s="1"/>
  <c r="AM734" i="59" s="1"/>
  <c r="AP734" i="59" s="1"/>
  <c r="AS734" i="59" s="1"/>
  <c r="AV734" i="59" s="1"/>
  <c r="K734" i="59" s="1"/>
  <c r="AW734" i="59"/>
  <c r="AY734" i="59"/>
  <c r="AZ734" i="59"/>
  <c r="BA734" i="59"/>
  <c r="O737" i="59"/>
  <c r="R737" i="59" s="1"/>
  <c r="U737" i="59" s="1"/>
  <c r="X737" i="59" s="1"/>
  <c r="AA737" i="59" s="1"/>
  <c r="AD737" i="59" s="1"/>
  <c r="AG737" i="59" s="1"/>
  <c r="AJ737" i="59" s="1"/>
  <c r="AM737" i="59" s="1"/>
  <c r="AP737" i="59" s="1"/>
  <c r="AS737" i="59" s="1"/>
  <c r="AV737" i="59" s="1"/>
  <c r="K737" i="59" s="1"/>
  <c r="AW737" i="59"/>
  <c r="AY737" i="59"/>
  <c r="AZ737" i="59"/>
  <c r="BA737" i="59"/>
  <c r="O212" i="59"/>
  <c r="R212" i="59" s="1"/>
  <c r="U212" i="59" s="1"/>
  <c r="X212" i="59" s="1"/>
  <c r="AA212" i="59" s="1"/>
  <c r="AD212" i="59" s="1"/>
  <c r="AG212" i="59" s="1"/>
  <c r="AJ212" i="59" s="1"/>
  <c r="AM212" i="59" s="1"/>
  <c r="AP212" i="59" s="1"/>
  <c r="AS212" i="59" s="1"/>
  <c r="AV212" i="59" s="1"/>
  <c r="K212" i="59" s="1"/>
  <c r="AW212" i="59"/>
  <c r="AX212" i="59"/>
  <c r="AY212" i="59"/>
  <c r="AZ212" i="59"/>
  <c r="BA212" i="59"/>
  <c r="O501" i="59"/>
  <c r="R501" i="59" s="1"/>
  <c r="U501" i="59" s="1"/>
  <c r="X501" i="59" s="1"/>
  <c r="AA501" i="59" s="1"/>
  <c r="AD501" i="59" s="1"/>
  <c r="AG501" i="59" s="1"/>
  <c r="AJ501" i="59" s="1"/>
  <c r="AM501" i="59" s="1"/>
  <c r="AP501" i="59" s="1"/>
  <c r="AS501" i="59" s="1"/>
  <c r="AV501" i="59" s="1"/>
  <c r="K501" i="59" s="1"/>
  <c r="AW501" i="59"/>
  <c r="AY501" i="59"/>
  <c r="AZ501" i="59"/>
  <c r="BA501" i="59"/>
  <c r="O520" i="59"/>
  <c r="R520" i="59" s="1"/>
  <c r="U520" i="59" s="1"/>
  <c r="X520" i="59" s="1"/>
  <c r="AA520" i="59" s="1"/>
  <c r="AD520" i="59" s="1"/>
  <c r="AG520" i="59" s="1"/>
  <c r="AJ520" i="59" s="1"/>
  <c r="AM520" i="59" s="1"/>
  <c r="AP520" i="59" s="1"/>
  <c r="AS520" i="59" s="1"/>
  <c r="AV520" i="59" s="1"/>
  <c r="K520" i="59" s="1"/>
  <c r="AW520" i="59"/>
  <c r="AY520" i="59"/>
  <c r="AZ520" i="59"/>
  <c r="BA520" i="59"/>
  <c r="O129" i="59"/>
  <c r="R129" i="59" s="1"/>
  <c r="U129" i="59" s="1"/>
  <c r="X129" i="59" s="1"/>
  <c r="AA129" i="59" s="1"/>
  <c r="AD129" i="59" s="1"/>
  <c r="AG129" i="59" s="1"/>
  <c r="AJ129" i="59" s="1"/>
  <c r="AM129" i="59" s="1"/>
  <c r="AP129" i="59" s="1"/>
  <c r="AS129" i="59" s="1"/>
  <c r="AV129" i="59" s="1"/>
  <c r="K129" i="59" s="1"/>
  <c r="AW129" i="59"/>
  <c r="AX129" i="59"/>
  <c r="AY129" i="59"/>
  <c r="AZ129" i="59"/>
  <c r="BA129" i="59"/>
  <c r="O26" i="59"/>
  <c r="R26" i="59" s="1"/>
  <c r="U26" i="59" s="1"/>
  <c r="X26" i="59" s="1"/>
  <c r="AA26" i="59" s="1"/>
  <c r="AD26" i="59" s="1"/>
  <c r="AG26" i="59" s="1"/>
  <c r="AJ26" i="59" s="1"/>
  <c r="AM26" i="59" s="1"/>
  <c r="AP26" i="59" s="1"/>
  <c r="AS26" i="59" s="1"/>
  <c r="AV26" i="59" s="1"/>
  <c r="AW26" i="59"/>
  <c r="AX26" i="59"/>
  <c r="AY26" i="59"/>
  <c r="AZ26" i="59"/>
  <c r="BA26" i="59"/>
  <c r="O214" i="59"/>
  <c r="R214" i="59" s="1"/>
  <c r="U214" i="59" s="1"/>
  <c r="X214" i="59" s="1"/>
  <c r="AA214" i="59" s="1"/>
  <c r="AD214" i="59" s="1"/>
  <c r="AG214" i="59" s="1"/>
  <c r="AJ214" i="59" s="1"/>
  <c r="AM214" i="59" s="1"/>
  <c r="AP214" i="59" s="1"/>
  <c r="AS214" i="59" s="1"/>
  <c r="AV214" i="59" s="1"/>
  <c r="K214" i="59" s="1"/>
  <c r="AW214" i="59"/>
  <c r="AX214" i="59"/>
  <c r="AY214" i="59"/>
  <c r="AZ214" i="59"/>
  <c r="BA214" i="59"/>
  <c r="O235" i="59"/>
  <c r="R235" i="59" s="1"/>
  <c r="U235" i="59" s="1"/>
  <c r="X235" i="59" s="1"/>
  <c r="AA235" i="59" s="1"/>
  <c r="AD235" i="59" s="1"/>
  <c r="AG235" i="59" s="1"/>
  <c r="AJ235" i="59" s="1"/>
  <c r="AM235" i="59" s="1"/>
  <c r="AP235" i="59" s="1"/>
  <c r="AS235" i="59" s="1"/>
  <c r="AV235" i="59" s="1"/>
  <c r="K235" i="59" s="1"/>
  <c r="AW235" i="59"/>
  <c r="AX235" i="59"/>
  <c r="AY235" i="59"/>
  <c r="AZ235" i="59"/>
  <c r="BA235" i="59"/>
  <c r="O703" i="59"/>
  <c r="R703" i="59" s="1"/>
  <c r="U703" i="59" s="1"/>
  <c r="X703" i="59" s="1"/>
  <c r="AA703" i="59" s="1"/>
  <c r="AD703" i="59" s="1"/>
  <c r="AG703" i="59" s="1"/>
  <c r="AJ703" i="59" s="1"/>
  <c r="AM703" i="59" s="1"/>
  <c r="AP703" i="59" s="1"/>
  <c r="AS703" i="59" s="1"/>
  <c r="AV703" i="59" s="1"/>
  <c r="K703" i="59" s="1"/>
  <c r="AW703" i="59"/>
  <c r="AY703" i="59"/>
  <c r="AZ703" i="59"/>
  <c r="BA703" i="59"/>
  <c r="O542" i="59"/>
  <c r="R542" i="59" s="1"/>
  <c r="U542" i="59" s="1"/>
  <c r="X542" i="59" s="1"/>
  <c r="AA542" i="59" s="1"/>
  <c r="AD542" i="59" s="1"/>
  <c r="AG542" i="59" s="1"/>
  <c r="AJ542" i="59" s="1"/>
  <c r="AM542" i="59" s="1"/>
  <c r="AP542" i="59" s="1"/>
  <c r="AS542" i="59" s="1"/>
  <c r="AV542" i="59" s="1"/>
  <c r="AY542" i="59"/>
  <c r="AZ542" i="59"/>
  <c r="BA542" i="59"/>
  <c r="BD774" i="59" l="1"/>
  <c r="BE774" i="59" s="1"/>
  <c r="BD487" i="59"/>
  <c r="BE487" i="59" s="1"/>
  <c r="BD735" i="59"/>
  <c r="BE735" i="59" s="1"/>
  <c r="BD835" i="59"/>
  <c r="BE835" i="59" s="1"/>
  <c r="BD531" i="59"/>
  <c r="BE531" i="59" s="1"/>
  <c r="BD675" i="59"/>
  <c r="BE675" i="59" s="1"/>
  <c r="BD792" i="59"/>
  <c r="BE792" i="59" s="1"/>
  <c r="BD698" i="59"/>
  <c r="BE698" i="59" s="1"/>
  <c r="BD863" i="59"/>
  <c r="BE863" i="59" s="1"/>
  <c r="BD696" i="59"/>
  <c r="BE696" i="59" s="1"/>
  <c r="BD956" i="59"/>
  <c r="BE956" i="59" s="1"/>
  <c r="BD730" i="59"/>
  <c r="BE730" i="59" s="1"/>
  <c r="BD999" i="59"/>
  <c r="BE999" i="59" s="1"/>
  <c r="BD498" i="59"/>
  <c r="BE498" i="59" s="1"/>
  <c r="BD506" i="59"/>
  <c r="BE506" i="59" s="1"/>
  <c r="BD646" i="59"/>
  <c r="BE646" i="59" s="1"/>
  <c r="BD223" i="59"/>
  <c r="BE223" i="59" s="1"/>
  <c r="BD129" i="59"/>
  <c r="BE129" i="59" s="1"/>
  <c r="BD465" i="59"/>
  <c r="BE465" i="59" s="1"/>
  <c r="BD807" i="59"/>
  <c r="BE807" i="59" s="1"/>
  <c r="BD821" i="59"/>
  <c r="BE821" i="59" s="1"/>
  <c r="BD638" i="59"/>
  <c r="BE638" i="59" s="1"/>
  <c r="BD982" i="59"/>
  <c r="BE982" i="59" s="1"/>
  <c r="BD778" i="59"/>
  <c r="BE778" i="59" s="1"/>
  <c r="BD975" i="59"/>
  <c r="BE975" i="59" s="1"/>
  <c r="BD865" i="59"/>
  <c r="BE865" i="59" s="1"/>
  <c r="BD625" i="59"/>
  <c r="BE625" i="59" s="1"/>
  <c r="BD548" i="59"/>
  <c r="BE548" i="59" s="1"/>
  <c r="BD518" i="59"/>
  <c r="BE518" i="59" s="1"/>
  <c r="BD818" i="59"/>
  <c r="BE818" i="59" s="1"/>
  <c r="BD804" i="59"/>
  <c r="BE804" i="59" s="1"/>
  <c r="BD832" i="59"/>
  <c r="BE832" i="59" s="1"/>
  <c r="BD635" i="59"/>
  <c r="BE635" i="59" s="1"/>
  <c r="BD507" i="59"/>
  <c r="BE507" i="59" s="1"/>
  <c r="BD789" i="59"/>
  <c r="BE789" i="59" s="1"/>
  <c r="BD843" i="59"/>
  <c r="BE843" i="59" s="1"/>
  <c r="BD988" i="59"/>
  <c r="BE988" i="59" s="1"/>
  <c r="BD693" i="59"/>
  <c r="BE693" i="59" s="1"/>
  <c r="BD527" i="59"/>
  <c r="BE527" i="59" s="1"/>
  <c r="BD306" i="59"/>
  <c r="BE306" i="59" s="1"/>
  <c r="BD747" i="59"/>
  <c r="BE747" i="59" s="1"/>
  <c r="BD920" i="59"/>
  <c r="BE920" i="59" s="1"/>
  <c r="BD969" i="59"/>
  <c r="BE969" i="59" s="1"/>
  <c r="BD547" i="59"/>
  <c r="BE547" i="59" s="1"/>
  <c r="BD214" i="59"/>
  <c r="BE214" i="59" s="1"/>
  <c r="BD212" i="59"/>
  <c r="BE212" i="59" s="1"/>
  <c r="BD815" i="59"/>
  <c r="BE815" i="59" s="1"/>
  <c r="BD801" i="59"/>
  <c r="BE801" i="59" s="1"/>
  <c r="BD829" i="59"/>
  <c r="BE829" i="59" s="1"/>
  <c r="BD868" i="59"/>
  <c r="BE868" i="59" s="1"/>
  <c r="BD515" i="59"/>
  <c r="BE515" i="59" s="1"/>
  <c r="BD773" i="59"/>
  <c r="BE773" i="59" s="1"/>
  <c r="BD860" i="59"/>
  <c r="BE860" i="59" s="1"/>
  <c r="BD800" i="59"/>
  <c r="BE800" i="59" s="1"/>
  <c r="BD786" i="59"/>
  <c r="BE786" i="59" s="1"/>
  <c r="BD840" i="59"/>
  <c r="BE840" i="59" s="1"/>
  <c r="BD307" i="59"/>
  <c r="BE307" i="59" s="1"/>
  <c r="BD690" i="59"/>
  <c r="BE690" i="59" s="1"/>
  <c r="BD977" i="59"/>
  <c r="BE977" i="59" s="1"/>
  <c r="BD647" i="59"/>
  <c r="BE647" i="59" s="1"/>
  <c r="BD368" i="59"/>
  <c r="BE368" i="59" s="1"/>
  <c r="BD554" i="59"/>
  <c r="BE554" i="59" s="1"/>
  <c r="BD643" i="59"/>
  <c r="BE643" i="59" s="1"/>
  <c r="BD757" i="59"/>
  <c r="BE757" i="59" s="1"/>
  <c r="BD500" i="59"/>
  <c r="BE500" i="59" s="1"/>
  <c r="BD797" i="59"/>
  <c r="BE797" i="59" s="1"/>
  <c r="BD783" i="59"/>
  <c r="BE783" i="59" s="1"/>
  <c r="BD711" i="59"/>
  <c r="BE711" i="59" s="1"/>
  <c r="BD967" i="59"/>
  <c r="BE967" i="59" s="1"/>
  <c r="BD676" i="59"/>
  <c r="BE676" i="59" s="1"/>
  <c r="BD949" i="59"/>
  <c r="BE949" i="59" s="1"/>
  <c r="BD626" i="59"/>
  <c r="BE626" i="59" s="1"/>
  <c r="BD738" i="59"/>
  <c r="BE738" i="59" s="1"/>
  <c r="BD703" i="59"/>
  <c r="BE703" i="59" s="1"/>
  <c r="BD732" i="59"/>
  <c r="BE732" i="59" s="1"/>
  <c r="BD679" i="59"/>
  <c r="BE679" i="59" s="1"/>
  <c r="BD809" i="59"/>
  <c r="BE809" i="59" s="1"/>
  <c r="BD837" i="59"/>
  <c r="BE837" i="59" s="1"/>
  <c r="BD823" i="59"/>
  <c r="BE823" i="59" s="1"/>
  <c r="BD640" i="59"/>
  <c r="BE640" i="59" s="1"/>
  <c r="BD677" i="59"/>
  <c r="BE677" i="59" s="1"/>
  <c r="BD707" i="59"/>
  <c r="BE707" i="59" s="1"/>
  <c r="BD794" i="59"/>
  <c r="BE794" i="59" s="1"/>
  <c r="BD780" i="59"/>
  <c r="BE780" i="59" s="1"/>
  <c r="BD994" i="59"/>
  <c r="BE994" i="59" s="1"/>
  <c r="BD867" i="59"/>
  <c r="BE867" i="59" s="1"/>
  <c r="BD683" i="59"/>
  <c r="BE683" i="59" s="1"/>
  <c r="BD740" i="59"/>
  <c r="BE740" i="59" s="1"/>
  <c r="BD449" i="59"/>
  <c r="BE449" i="59" s="1"/>
  <c r="BD681" i="59"/>
  <c r="BE681" i="59" s="1"/>
  <c r="BD557" i="59"/>
  <c r="BE557" i="59" s="1"/>
  <c r="BD520" i="59"/>
  <c r="BE520" i="59" s="1"/>
  <c r="BD522" i="59"/>
  <c r="BE522" i="59" s="1"/>
  <c r="BD820" i="59"/>
  <c r="BE820" i="59" s="1"/>
  <c r="BD806" i="59"/>
  <c r="BE806" i="59" s="1"/>
  <c r="BD834" i="59"/>
  <c r="BE834" i="59" s="1"/>
  <c r="BD434" i="59"/>
  <c r="BE434" i="59" s="1"/>
  <c r="BD637" i="59"/>
  <c r="BE637" i="59" s="1"/>
  <c r="BD755" i="59"/>
  <c r="BE755" i="59" s="1"/>
  <c r="BD532" i="59"/>
  <c r="BE532" i="59" s="1"/>
  <c r="BD530" i="59"/>
  <c r="BE530" i="59" s="1"/>
  <c r="BD791" i="59"/>
  <c r="BE791" i="59" s="1"/>
  <c r="BD777" i="59"/>
  <c r="BE777" i="59" s="1"/>
  <c r="BD682" i="59"/>
  <c r="BE682" i="59" s="1"/>
  <c r="BD987" i="59"/>
  <c r="BE987" i="59" s="1"/>
  <c r="BD119" i="59"/>
  <c r="BE119" i="59" s="1"/>
  <c r="BD654" i="59"/>
  <c r="BE654" i="59" s="1"/>
  <c r="BD741" i="59"/>
  <c r="BE741" i="59" s="1"/>
  <c r="BD746" i="59"/>
  <c r="BE746" i="59" s="1"/>
  <c r="BD556" i="59"/>
  <c r="BE556" i="59" s="1"/>
  <c r="BD663" i="59"/>
  <c r="BE663" i="59" s="1"/>
  <c r="BD831" i="59"/>
  <c r="BE831" i="59" s="1"/>
  <c r="BD377" i="59"/>
  <c r="BE377" i="59" s="1"/>
  <c r="BD737" i="59"/>
  <c r="BE737" i="59" s="1"/>
  <c r="BD645" i="59"/>
  <c r="BE645" i="59" s="1"/>
  <c r="BD310" i="59"/>
  <c r="BE310" i="59" s="1"/>
  <c r="BD536" i="59"/>
  <c r="BE536" i="59" s="1"/>
  <c r="BD213" i="59"/>
  <c r="BE213" i="59" s="1"/>
  <c r="BD859" i="59"/>
  <c r="BE859" i="59" s="1"/>
  <c r="BD939" i="59"/>
  <c r="BE939" i="59" s="1"/>
  <c r="BD315" i="59"/>
  <c r="BE315" i="59" s="1"/>
  <c r="BD765" i="59"/>
  <c r="BE765" i="59" s="1"/>
  <c r="BD691" i="59"/>
  <c r="BE691" i="59" s="1"/>
  <c r="BD550" i="59"/>
  <c r="BE550" i="59" s="1"/>
  <c r="BD826" i="59"/>
  <c r="BE826" i="59" s="1"/>
  <c r="BD817" i="59"/>
  <c r="BE817" i="59" s="1"/>
  <c r="BD788" i="59"/>
  <c r="BE788" i="59" s="1"/>
  <c r="BD962" i="59"/>
  <c r="BE962" i="59" s="1"/>
  <c r="BD953" i="59"/>
  <c r="BE953" i="59" s="1"/>
  <c r="BD620" i="59"/>
  <c r="BE620" i="59" s="1"/>
  <c r="BD839" i="59"/>
  <c r="BE839" i="59" s="1"/>
  <c r="BD981" i="59"/>
  <c r="BE981" i="59" s="1"/>
  <c r="BD811" i="59"/>
  <c r="BE811" i="59" s="1"/>
  <c r="BD825" i="59"/>
  <c r="BE825" i="59" s="1"/>
  <c r="BD796" i="59"/>
  <c r="BE796" i="59" s="1"/>
  <c r="BD782" i="59"/>
  <c r="BE782" i="59" s="1"/>
  <c r="BD639" i="59"/>
  <c r="BE639" i="59" s="1"/>
  <c r="BD233" i="59"/>
  <c r="BE233" i="59" s="1"/>
  <c r="BD779" i="59"/>
  <c r="BE779" i="59" s="1"/>
  <c r="BD866" i="59"/>
  <c r="BE866" i="59" s="1"/>
  <c r="BD749" i="59"/>
  <c r="BE749" i="59" s="1"/>
  <c r="BD689" i="59"/>
  <c r="BE689" i="59" s="1"/>
  <c r="BD553" i="59"/>
  <c r="BE553" i="59" s="1"/>
  <c r="BD702" i="59"/>
  <c r="BE702" i="59" s="1"/>
  <c r="BD814" i="59"/>
  <c r="BE814" i="59" s="1"/>
  <c r="BD713" i="59"/>
  <c r="BE713" i="59" s="1"/>
  <c r="BD120" i="59"/>
  <c r="BE120" i="59" s="1"/>
  <c r="BD822" i="59"/>
  <c r="BE822" i="59" s="1"/>
  <c r="BD793" i="59"/>
  <c r="BE793" i="59" s="1"/>
  <c r="BD235" i="59"/>
  <c r="BE235" i="59" s="1"/>
  <c r="BD384" i="59"/>
  <c r="BE384" i="59" s="1"/>
  <c r="BD790" i="59"/>
  <c r="BE790" i="59" s="1"/>
  <c r="BD955" i="59"/>
  <c r="BE955" i="59" s="1"/>
  <c r="BD382" i="59"/>
  <c r="BE382" i="59" s="1"/>
  <c r="BD552" i="59"/>
  <c r="BE552" i="59" s="1"/>
  <c r="BD812" i="59"/>
  <c r="BE812" i="59" s="1"/>
  <c r="BD803" i="59"/>
  <c r="BE803" i="59" s="1"/>
  <c r="BD674" i="59"/>
  <c r="BE674" i="59" s="1"/>
  <c r="BD828" i="59"/>
  <c r="BE828" i="59" s="1"/>
  <c r="BD664" i="59"/>
  <c r="BE664" i="59" s="1"/>
  <c r="BD545" i="59"/>
  <c r="BE545" i="59" s="1"/>
  <c r="BD736" i="59"/>
  <c r="BE736" i="59" s="1"/>
  <c r="BD819" i="59"/>
  <c r="BE819" i="59" s="1"/>
  <c r="BD921" i="59"/>
  <c r="BE921" i="59" s="1"/>
  <c r="BD986" i="59"/>
  <c r="BE986" i="59" s="1"/>
  <c r="BD748" i="59"/>
  <c r="BE748" i="59" s="1"/>
  <c r="BD830" i="59"/>
  <c r="BE830" i="59" s="1"/>
  <c r="BD960" i="59"/>
  <c r="BE960" i="59" s="1"/>
  <c r="BD842" i="59"/>
  <c r="BE842" i="59" s="1"/>
  <c r="BD128" i="59"/>
  <c r="BE128" i="59" s="1"/>
  <c r="BD770" i="59"/>
  <c r="BE770" i="59" s="1"/>
  <c r="BD799" i="59"/>
  <c r="BE799" i="59" s="1"/>
  <c r="BD642" i="59"/>
  <c r="BE642" i="59" s="1"/>
  <c r="BD808" i="59"/>
  <c r="BE808" i="59" s="1"/>
  <c r="BD869" i="59"/>
  <c r="BE869" i="59" s="1"/>
  <c r="BD453" i="59"/>
  <c r="BE453" i="59" s="1"/>
  <c r="BD452" i="59"/>
  <c r="BE452" i="59" s="1"/>
  <c r="BD519" i="59"/>
  <c r="BE519" i="59" s="1"/>
  <c r="BD833" i="59"/>
  <c r="BE833" i="59" s="1"/>
  <c r="BD905" i="59"/>
  <c r="BE905" i="59" s="1"/>
  <c r="BD529" i="59"/>
  <c r="BE529" i="59" s="1"/>
  <c r="BD594" i="59"/>
  <c r="BE594" i="59" s="1"/>
  <c r="BD816" i="59"/>
  <c r="BE816" i="59" s="1"/>
  <c r="BD802" i="59"/>
  <c r="BE802" i="59" s="1"/>
  <c r="BD227" i="59"/>
  <c r="BE227" i="59" s="1"/>
  <c r="BD729" i="59"/>
  <c r="BE729" i="59" s="1"/>
  <c r="BD505" i="59"/>
  <c r="BE505" i="59" s="1"/>
  <c r="BD787" i="59"/>
  <c r="BE787" i="59" s="1"/>
  <c r="BD841" i="59"/>
  <c r="BE841" i="59" s="1"/>
  <c r="BD680" i="59"/>
  <c r="BE680" i="59" s="1"/>
  <c r="BD369" i="59"/>
  <c r="BE369" i="59" s="1"/>
  <c r="BD734" i="59"/>
  <c r="BE734" i="59" s="1"/>
  <c r="BD756" i="59"/>
  <c r="BE756" i="59" s="1"/>
  <c r="BD813" i="59"/>
  <c r="BE813" i="59" s="1"/>
  <c r="BD827" i="59"/>
  <c r="BE827" i="59" s="1"/>
  <c r="BD644" i="59"/>
  <c r="BE644" i="59" s="1"/>
  <c r="BD758" i="59"/>
  <c r="BE758" i="59" s="1"/>
  <c r="BD688" i="59"/>
  <c r="BE688" i="59" s="1"/>
  <c r="BD798" i="59"/>
  <c r="BE798" i="59" s="1"/>
  <c r="BD784" i="59"/>
  <c r="BE784" i="59" s="1"/>
  <c r="BD650" i="59"/>
  <c r="BE650" i="59" s="1"/>
  <c r="BD117" i="59"/>
  <c r="BE117" i="59" s="1"/>
  <c r="BD484" i="59"/>
  <c r="BE484" i="59" s="1"/>
  <c r="BD695" i="59"/>
  <c r="BE695" i="59" s="1"/>
  <c r="BD739" i="59"/>
  <c r="BE739" i="59" s="1"/>
  <c r="BD549" i="59"/>
  <c r="BE549" i="59" s="1"/>
  <c r="BD743" i="59"/>
  <c r="BE743" i="59" s="1"/>
  <c r="BD864" i="59"/>
  <c r="BE864" i="59" s="1"/>
  <c r="BD555" i="59"/>
  <c r="BE555" i="59" s="1"/>
  <c r="BD785" i="59"/>
  <c r="BE785" i="59" s="1"/>
  <c r="BD482" i="59"/>
  <c r="BE482" i="59" s="1"/>
  <c r="BD906" i="59"/>
  <c r="BE906" i="59" s="1"/>
  <c r="BD528" i="59"/>
  <c r="BE528" i="59" s="1"/>
  <c r="BD836" i="59"/>
  <c r="BE836" i="59" s="1"/>
  <c r="BD501" i="59"/>
  <c r="BE501" i="59" s="1"/>
  <c r="BD805" i="59"/>
  <c r="BE805" i="59" s="1"/>
  <c r="BD636" i="59"/>
  <c r="BE636" i="59" s="1"/>
  <c r="BD249" i="59"/>
  <c r="BE249" i="59" s="1"/>
  <c r="BD776" i="59"/>
  <c r="BE776" i="59" s="1"/>
  <c r="BD692" i="59"/>
  <c r="BE692" i="59" s="1"/>
  <c r="BD305" i="59"/>
  <c r="BE305" i="59" s="1"/>
  <c r="BD662" i="59"/>
  <c r="BE662" i="59" s="1"/>
  <c r="BD250" i="59"/>
  <c r="BE250" i="59" s="1"/>
  <c r="BD745" i="59"/>
  <c r="BE745" i="59" s="1"/>
  <c r="BD551" i="59"/>
  <c r="BE551" i="59" s="1"/>
  <c r="BD733" i="59"/>
  <c r="BE733" i="59" s="1"/>
  <c r="BD499" i="59"/>
  <c r="BE499" i="59" s="1"/>
  <c r="BD810" i="59"/>
  <c r="BE810" i="59" s="1"/>
  <c r="BD838" i="59"/>
  <c r="BE838" i="59" s="1"/>
  <c r="BD824" i="59"/>
  <c r="BE824" i="59" s="1"/>
  <c r="BD641" i="59"/>
  <c r="BE641" i="59" s="1"/>
  <c r="BD954" i="59"/>
  <c r="BE954" i="59" s="1"/>
  <c r="BD708" i="59"/>
  <c r="BE708" i="59" s="1"/>
  <c r="BD224" i="59"/>
  <c r="BE224" i="59" s="1"/>
  <c r="BD795" i="59"/>
  <c r="BE795" i="59" s="1"/>
  <c r="BD781" i="59"/>
  <c r="BE781" i="59" s="1"/>
  <c r="BD995" i="59"/>
  <c r="BE995" i="59" s="1"/>
  <c r="BD328" i="59"/>
  <c r="BE328" i="59" s="1"/>
  <c r="BD503" i="59"/>
  <c r="BE503" i="59" s="1"/>
  <c r="BD714" i="59"/>
  <c r="BE714" i="59" s="1"/>
  <c r="BD437" i="59"/>
  <c r="BE437" i="59" s="1"/>
  <c r="BD537" i="59"/>
  <c r="BE537" i="59" s="1"/>
  <c r="K345" i="59"/>
  <c r="K26" i="59"/>
  <c r="K27" i="59"/>
  <c r="K30" i="59"/>
  <c r="BJ30" i="59" s="1"/>
  <c r="K543" i="59"/>
  <c r="K542" i="59"/>
  <c r="K544" i="59"/>
  <c r="K648" i="59"/>
  <c r="K673" i="59"/>
  <c r="K629" i="59"/>
  <c r="K86" i="59"/>
  <c r="K717" i="59"/>
  <c r="K41" i="59"/>
  <c r="K440" i="59"/>
  <c r="K722" i="59"/>
  <c r="K13" i="59"/>
  <c r="K283" i="59"/>
  <c r="K731" i="59"/>
  <c r="K861" i="59"/>
  <c r="K876" i="59"/>
  <c r="K493" i="59"/>
  <c r="K255" i="59"/>
  <c r="K492" i="59"/>
  <c r="K616" i="59"/>
  <c r="K485" i="59"/>
  <c r="K618" i="59"/>
  <c r="K871" i="59"/>
  <c r="K617" i="59"/>
  <c r="K873" i="59"/>
  <c r="K438" i="59"/>
  <c r="K491" i="59"/>
  <c r="K872" i="59"/>
  <c r="K715" i="59"/>
  <c r="K875" i="59"/>
  <c r="K874" i="59"/>
  <c r="BD618" i="59" l="1"/>
  <c r="BE618" i="59" s="1"/>
  <c r="BD544" i="59"/>
  <c r="BE544" i="59" s="1"/>
  <c r="BD648" i="59"/>
  <c r="BE648" i="59" s="1"/>
  <c r="BD485" i="59"/>
  <c r="BE485" i="59" s="1"/>
  <c r="BD542" i="59"/>
  <c r="BE542" i="59" s="1"/>
  <c r="BD27" i="59"/>
  <c r="BE27" i="59" s="1"/>
  <c r="BD438" i="59"/>
  <c r="BE438" i="59" s="1"/>
  <c r="BD543" i="59"/>
  <c r="BE543" i="59" s="1"/>
  <c r="BD30" i="59"/>
  <c r="BE30" i="59" s="1"/>
  <c r="BD283" i="59"/>
  <c r="BE283" i="59" s="1"/>
  <c r="BD26" i="59"/>
  <c r="BE26" i="59" s="1"/>
  <c r="BD876" i="59"/>
  <c r="BE876" i="59" s="1"/>
  <c r="BD874" i="59"/>
  <c r="BE874" i="59" s="1"/>
  <c r="BD616" i="59"/>
  <c r="BE616" i="59" s="1"/>
  <c r="BD13" i="59"/>
  <c r="BE13" i="59" s="1"/>
  <c r="BD875" i="59"/>
  <c r="BE875" i="59" s="1"/>
  <c r="BD492" i="59"/>
  <c r="BE492" i="59" s="1"/>
  <c r="BD722" i="59"/>
  <c r="BE722" i="59" s="1"/>
  <c r="BD861" i="59"/>
  <c r="BE861" i="59" s="1"/>
  <c r="BD255" i="59"/>
  <c r="BE255" i="59" s="1"/>
  <c r="BD715" i="59"/>
  <c r="BE715" i="59" s="1"/>
  <c r="BD871" i="59"/>
  <c r="BE871" i="59" s="1"/>
  <c r="BD440" i="59"/>
  <c r="BE440" i="59" s="1"/>
  <c r="BD41" i="59"/>
  <c r="BE41" i="59" s="1"/>
  <c r="BD491" i="59"/>
  <c r="BE491" i="59" s="1"/>
  <c r="BD731" i="59"/>
  <c r="BE731" i="59" s="1"/>
  <c r="BD717" i="59"/>
  <c r="BE717" i="59" s="1"/>
  <c r="BD86" i="59"/>
  <c r="BE86" i="59" s="1"/>
  <c r="BD629" i="59"/>
  <c r="BE629" i="59" s="1"/>
  <c r="BD345" i="59"/>
  <c r="BE345" i="59" s="1"/>
  <c r="BD873" i="59"/>
  <c r="BE873" i="59" s="1"/>
  <c r="BD872" i="59"/>
  <c r="BE872" i="59" s="1"/>
  <c r="BD617" i="59"/>
  <c r="BE617" i="59" s="1"/>
  <c r="BD493" i="59"/>
  <c r="BE493" i="59" s="1"/>
  <c r="BD673" i="59"/>
  <c r="BE673" i="59" s="1"/>
  <c r="N302" i="46"/>
  <c r="Q302" i="46" s="1"/>
  <c r="T302" i="46" s="1"/>
  <c r="W302" i="46" s="1"/>
  <c r="Z302" i="46" s="1"/>
  <c r="AC302" i="46" s="1"/>
  <c r="AF302" i="46" s="1"/>
  <c r="AI302" i="46" s="1"/>
  <c r="AL302" i="46" s="1"/>
  <c r="AO302" i="46" s="1"/>
  <c r="AR302" i="46" s="1"/>
  <c r="AU302" i="46" s="1"/>
  <c r="J302" i="46" s="1"/>
  <c r="AV302" i="46"/>
  <c r="AW302" i="46"/>
  <c r="BI6" i="59" l="1"/>
  <c r="BI5" i="59"/>
  <c r="BI22" i="59" l="1"/>
  <c r="BI20" i="59" l="1"/>
  <c r="BI7" i="59" l="1"/>
  <c r="BI8" i="59" l="1"/>
  <c r="BI9" i="59" l="1"/>
  <c r="BI11" i="59" l="1"/>
  <c r="BI12" i="59" l="1"/>
  <c r="BI10" i="59" l="1"/>
  <c r="BI14" i="59" l="1"/>
  <c r="BI34" i="59" l="1"/>
  <c r="BI15" i="59" l="1"/>
  <c r="BI17" i="59" l="1"/>
  <c r="BI31" i="59" l="1"/>
  <c r="BI23" i="59" l="1"/>
  <c r="BI33" i="59" l="1"/>
  <c r="BI32" i="59" l="1"/>
  <c r="BI29" i="59" l="1"/>
  <c r="BI133" i="59" l="1"/>
  <c r="BI19" i="59" l="1"/>
  <c r="BI24" i="59" l="1"/>
  <c r="BI21" i="59" l="1"/>
  <c r="BI16" i="59" l="1"/>
  <c r="BI25" i="59" l="1"/>
  <c r="BI18" i="59" l="1"/>
  <c r="O200" i="59" l="1"/>
  <c r="R200" i="59" s="1"/>
  <c r="U200" i="59" s="1"/>
  <c r="X200" i="59" s="1"/>
  <c r="AA200" i="59" s="1"/>
  <c r="AD200" i="59" s="1"/>
  <c r="AG200" i="59" s="1"/>
  <c r="AJ200" i="59" s="1"/>
  <c r="AM200" i="59" s="1"/>
  <c r="AP200" i="59" s="1"/>
  <c r="AS200" i="59" s="1"/>
  <c r="AV200" i="59" s="1"/>
  <c r="K200" i="59" s="1"/>
  <c r="AW200" i="59"/>
  <c r="AX200" i="59"/>
  <c r="AY200" i="59"/>
  <c r="AZ200" i="59"/>
  <c r="BA200" i="59"/>
  <c r="O191" i="59"/>
  <c r="R191" i="59" s="1"/>
  <c r="U191" i="59" s="1"/>
  <c r="X191" i="59" s="1"/>
  <c r="AA191" i="59" s="1"/>
  <c r="AD191" i="59" s="1"/>
  <c r="AG191" i="59" s="1"/>
  <c r="AJ191" i="59" s="1"/>
  <c r="AM191" i="59" s="1"/>
  <c r="AP191" i="59" s="1"/>
  <c r="AS191" i="59" s="1"/>
  <c r="AV191" i="59" s="1"/>
  <c r="K191" i="59" s="1"/>
  <c r="AW191" i="59"/>
  <c r="AX191" i="59"/>
  <c r="AY191" i="59"/>
  <c r="AZ191" i="59"/>
  <c r="BA191" i="59"/>
  <c r="O192" i="59"/>
  <c r="R192" i="59" s="1"/>
  <c r="U192" i="59" s="1"/>
  <c r="X192" i="59" s="1"/>
  <c r="AA192" i="59" s="1"/>
  <c r="AD192" i="59" s="1"/>
  <c r="AG192" i="59" s="1"/>
  <c r="AJ192" i="59" s="1"/>
  <c r="AM192" i="59" s="1"/>
  <c r="AP192" i="59" s="1"/>
  <c r="AS192" i="59" s="1"/>
  <c r="AV192" i="59" s="1"/>
  <c r="K192" i="59" s="1"/>
  <c r="AW192" i="59"/>
  <c r="AX192" i="59"/>
  <c r="AY192" i="59"/>
  <c r="AZ192" i="59"/>
  <c r="BA192" i="59"/>
  <c r="O84" i="59"/>
  <c r="R84" i="59" s="1"/>
  <c r="U84" i="59" s="1"/>
  <c r="X84" i="59" s="1"/>
  <c r="AA84" i="59" s="1"/>
  <c r="AD84" i="59" s="1"/>
  <c r="AG84" i="59" s="1"/>
  <c r="AJ84" i="59" s="1"/>
  <c r="AM84" i="59" s="1"/>
  <c r="AP84" i="59" s="1"/>
  <c r="AS84" i="59" s="1"/>
  <c r="AV84" i="59" s="1"/>
  <c r="K84" i="59" s="1"/>
  <c r="AW84" i="59"/>
  <c r="AX84" i="59"/>
  <c r="AY84" i="59"/>
  <c r="AZ84" i="59"/>
  <c r="BA84" i="59"/>
  <c r="BB192" i="59" l="1"/>
  <c r="BD192" i="59"/>
  <c r="BE192" i="59" s="1"/>
  <c r="BB191" i="59"/>
  <c r="BD191" i="59"/>
  <c r="BE191" i="59" s="1"/>
  <c r="BB200" i="59"/>
  <c r="BD200" i="59"/>
  <c r="BE200" i="59" s="1"/>
  <c r="BB84" i="59"/>
  <c r="BD84" i="59"/>
  <c r="BE84" i="59" s="1"/>
  <c r="O376" i="59" l="1"/>
  <c r="R376" i="59" s="1"/>
  <c r="U376" i="59" s="1"/>
  <c r="X376" i="59" s="1"/>
  <c r="AA376" i="59" s="1"/>
  <c r="AD376" i="59" s="1"/>
  <c r="AG376" i="59" s="1"/>
  <c r="AJ376" i="59" s="1"/>
  <c r="AM376" i="59" s="1"/>
  <c r="AP376" i="59" s="1"/>
  <c r="AS376" i="59" s="1"/>
  <c r="AV376" i="59" s="1"/>
  <c r="K376" i="59" s="1"/>
  <c r="AW376" i="59"/>
  <c r="AY376" i="59"/>
  <c r="AZ376" i="59"/>
  <c r="BA376" i="59"/>
  <c r="O658" i="59"/>
  <c r="R658" i="59" s="1"/>
  <c r="U658" i="59" s="1"/>
  <c r="X658" i="59" s="1"/>
  <c r="AA658" i="59" s="1"/>
  <c r="AD658" i="59" s="1"/>
  <c r="AG658" i="59" s="1"/>
  <c r="AJ658" i="59" s="1"/>
  <c r="AM658" i="59" s="1"/>
  <c r="AP658" i="59" s="1"/>
  <c r="AS658" i="59" s="1"/>
  <c r="AV658" i="59" s="1"/>
  <c r="AW658" i="59"/>
  <c r="AY658" i="59"/>
  <c r="AZ658" i="59"/>
  <c r="BA658" i="59"/>
  <c r="BB376" i="59" l="1"/>
  <c r="BD376" i="59"/>
  <c r="BE376" i="59" s="1"/>
  <c r="K658" i="59"/>
  <c r="BB658" i="59" l="1"/>
  <c r="BD658" i="59"/>
  <c r="BE658" i="59" s="1"/>
  <c r="BI13" i="59" l="1"/>
  <c r="BJ13" i="59" s="1"/>
  <c r="O303" i="59" l="1"/>
  <c r="R303" i="59" s="1"/>
  <c r="U303" i="59" s="1"/>
  <c r="X303" i="59" s="1"/>
  <c r="AA303" i="59" s="1"/>
  <c r="AD303" i="59" s="1"/>
  <c r="AG303" i="59" s="1"/>
  <c r="AJ303" i="59" s="1"/>
  <c r="AM303" i="59" s="1"/>
  <c r="AP303" i="59" s="1"/>
  <c r="AS303" i="59" s="1"/>
  <c r="AV303" i="59" s="1"/>
  <c r="K303" i="59" s="1"/>
  <c r="AW303" i="59"/>
  <c r="AY303" i="59"/>
  <c r="AZ303" i="59"/>
  <c r="BA303" i="59"/>
  <c r="O272" i="59"/>
  <c r="R272" i="59" s="1"/>
  <c r="U272" i="59" s="1"/>
  <c r="X272" i="59" s="1"/>
  <c r="AA272" i="59" s="1"/>
  <c r="AD272" i="59" s="1"/>
  <c r="AG272" i="59" s="1"/>
  <c r="AJ272" i="59" s="1"/>
  <c r="AM272" i="59" s="1"/>
  <c r="AP272" i="59" s="1"/>
  <c r="AS272" i="59" s="1"/>
  <c r="AV272" i="59" s="1"/>
  <c r="K272" i="59" s="1"/>
  <c r="AW272" i="59"/>
  <c r="AX272" i="59"/>
  <c r="AY272" i="59"/>
  <c r="AZ272" i="59"/>
  <c r="BA272" i="59"/>
  <c r="O313" i="59"/>
  <c r="R313" i="59" s="1"/>
  <c r="U313" i="59" s="1"/>
  <c r="X313" i="59" s="1"/>
  <c r="AA313" i="59" s="1"/>
  <c r="AD313" i="59" s="1"/>
  <c r="AG313" i="59" s="1"/>
  <c r="AJ313" i="59" s="1"/>
  <c r="AM313" i="59" s="1"/>
  <c r="AP313" i="59" s="1"/>
  <c r="AS313" i="59" s="1"/>
  <c r="AV313" i="59" s="1"/>
  <c r="K313" i="59" s="1"/>
  <c r="AW313" i="59"/>
  <c r="AY313" i="59"/>
  <c r="AZ313" i="59"/>
  <c r="BA313" i="59"/>
  <c r="BD313" i="59" l="1"/>
  <c r="BE313" i="59" s="1"/>
  <c r="BD272" i="59"/>
  <c r="BE272" i="59" s="1"/>
  <c r="BD303" i="59"/>
  <c r="BE303" i="59" s="1"/>
  <c r="N303" i="46"/>
  <c r="Q303" i="46" s="1"/>
  <c r="T303" i="46" s="1"/>
  <c r="W303" i="46" s="1"/>
  <c r="Z303" i="46" s="1"/>
  <c r="AC303" i="46" s="1"/>
  <c r="AF303" i="46" s="1"/>
  <c r="AI303" i="46" s="1"/>
  <c r="AL303" i="46" s="1"/>
  <c r="AO303" i="46" s="1"/>
  <c r="AR303" i="46" s="1"/>
  <c r="AU303" i="46" s="1"/>
  <c r="J303" i="46" s="1"/>
  <c r="AV303" i="46"/>
  <c r="AW303" i="46"/>
  <c r="N516" i="46" l="1"/>
  <c r="Q516" i="46" s="1"/>
  <c r="T516" i="46" s="1"/>
  <c r="W516" i="46" s="1"/>
  <c r="Z516" i="46" s="1"/>
  <c r="AC516" i="46" s="1"/>
  <c r="AF516" i="46" s="1"/>
  <c r="AI516" i="46" s="1"/>
  <c r="AL516" i="46" s="1"/>
  <c r="AO516" i="46" s="1"/>
  <c r="AR516" i="46" s="1"/>
  <c r="AU516" i="46" s="1"/>
  <c r="J516" i="46" s="1"/>
  <c r="AV516" i="46"/>
  <c r="AW516" i="46"/>
  <c r="N509" i="46" l="1"/>
  <c r="Q509" i="46" s="1"/>
  <c r="T509" i="46" s="1"/>
  <c r="W509" i="46" s="1"/>
  <c r="Z509" i="46" s="1"/>
  <c r="AC509" i="46" s="1"/>
  <c r="AF509" i="46" s="1"/>
  <c r="AI509" i="46" s="1"/>
  <c r="AL509" i="46" s="1"/>
  <c r="AO509" i="46" s="1"/>
  <c r="AR509" i="46" s="1"/>
  <c r="AU509" i="46" s="1"/>
  <c r="J509" i="46" s="1"/>
  <c r="AV509" i="46"/>
  <c r="AW509" i="46"/>
  <c r="AW124" i="59" l="1"/>
  <c r="AX124" i="59"/>
  <c r="AY124" i="59"/>
  <c r="AZ124" i="59"/>
  <c r="BA124" i="59"/>
  <c r="O124" i="59"/>
  <c r="R124" i="59" s="1"/>
  <c r="U124" i="59" s="1"/>
  <c r="X124" i="59" s="1"/>
  <c r="AA124" i="59" s="1"/>
  <c r="AD124" i="59" s="1"/>
  <c r="AG124" i="59" s="1"/>
  <c r="N167" i="46" l="1"/>
  <c r="Q167" i="46" s="1"/>
  <c r="T167" i="46" s="1"/>
  <c r="W167" i="46" s="1"/>
  <c r="Z167" i="46" s="1"/>
  <c r="AC167" i="46" s="1"/>
  <c r="AF167" i="46" s="1"/>
  <c r="AI167" i="46" s="1"/>
  <c r="AL167" i="46" s="1"/>
  <c r="AO167" i="46" s="1"/>
  <c r="AR167" i="46" s="1"/>
  <c r="AU167" i="46" s="1"/>
  <c r="J167" i="46" s="1"/>
  <c r="AV167" i="46"/>
  <c r="AW167" i="46"/>
  <c r="N146" i="46"/>
  <c r="Q146" i="46" s="1"/>
  <c r="T146" i="46" s="1"/>
  <c r="W146" i="46" s="1"/>
  <c r="Z146" i="46" s="1"/>
  <c r="AC146" i="46" s="1"/>
  <c r="AF146" i="46" s="1"/>
  <c r="AI146" i="46" s="1"/>
  <c r="AL146" i="46" s="1"/>
  <c r="AO146" i="46" s="1"/>
  <c r="AR146" i="46" s="1"/>
  <c r="AU146" i="46" s="1"/>
  <c r="J146" i="46" s="1"/>
  <c r="AV146" i="46"/>
  <c r="AW146" i="46"/>
  <c r="AV6" i="46" l="1"/>
  <c r="AV7" i="46"/>
  <c r="AV8" i="46"/>
  <c r="AV9" i="46"/>
  <c r="AV10" i="46"/>
  <c r="AV11" i="46"/>
  <c r="AV12" i="46"/>
  <c r="AV13" i="46"/>
  <c r="AV14" i="46"/>
  <c r="AV15" i="46"/>
  <c r="AV16" i="46"/>
  <c r="AV17" i="46"/>
  <c r="AV18" i="46"/>
  <c r="AV19" i="46"/>
  <c r="AV20" i="46"/>
  <c r="AV21" i="46"/>
  <c r="AV22" i="46"/>
  <c r="AV23" i="46"/>
  <c r="AV24" i="46"/>
  <c r="AV25" i="46"/>
  <c r="AV26" i="46"/>
  <c r="AV27" i="46"/>
  <c r="AV28" i="46"/>
  <c r="AV29" i="46"/>
  <c r="AV30" i="46"/>
  <c r="AV31" i="46"/>
  <c r="AV32" i="46"/>
  <c r="AV33" i="46"/>
  <c r="AV34" i="46"/>
  <c r="AV35" i="46"/>
  <c r="AV36" i="46"/>
  <c r="AV39" i="46"/>
  <c r="AV56" i="46"/>
  <c r="AV57" i="46"/>
  <c r="AV58" i="46"/>
  <c r="AV59" i="46"/>
  <c r="AV60" i="46"/>
  <c r="AV61" i="46"/>
  <c r="AV62" i="46"/>
  <c r="AV63" i="46"/>
  <c r="AV64" i="46"/>
  <c r="AV65" i="46"/>
  <c r="AV66" i="46"/>
  <c r="AV67" i="46"/>
  <c r="AV68" i="46"/>
  <c r="AV69" i="46"/>
  <c r="AV70" i="46"/>
  <c r="AV71" i="46"/>
  <c r="AV72" i="46"/>
  <c r="AV73" i="46"/>
  <c r="AV74" i="46"/>
  <c r="AV75" i="46"/>
  <c r="AV76" i="46"/>
  <c r="AV77" i="46"/>
  <c r="AV78" i="46"/>
  <c r="AV79" i="46"/>
  <c r="AV80" i="46"/>
  <c r="AV81" i="46"/>
  <c r="AV82" i="46"/>
  <c r="AV83" i="46"/>
  <c r="AV84" i="46"/>
  <c r="AV85" i="46"/>
  <c r="AV86" i="46"/>
  <c r="AV87" i="46"/>
  <c r="AV88" i="46"/>
  <c r="AV89" i="46"/>
  <c r="AV90" i="46"/>
  <c r="AV91" i="46"/>
  <c r="AV92" i="46"/>
  <c r="AV93" i="46"/>
  <c r="AV94" i="46"/>
  <c r="AV95" i="46"/>
  <c r="AV96" i="46"/>
  <c r="AV102" i="46"/>
  <c r="AV106" i="46"/>
  <c r="AV107" i="46"/>
  <c r="AV108" i="46"/>
  <c r="AV109" i="46"/>
  <c r="AV110" i="46"/>
  <c r="AV174" i="46"/>
  <c r="AV111" i="46"/>
  <c r="AV184" i="46"/>
  <c r="AV185" i="46"/>
  <c r="AV112" i="46"/>
  <c r="AV113" i="46"/>
  <c r="AV114" i="46"/>
  <c r="AV115" i="46"/>
  <c r="AV117" i="46"/>
  <c r="AV118" i="46"/>
  <c r="AV119" i="46"/>
  <c r="AV120" i="46"/>
  <c r="AV121" i="46"/>
  <c r="AV122" i="46"/>
  <c r="AV123" i="46"/>
  <c r="AV124" i="46"/>
  <c r="AV125" i="46"/>
  <c r="AV126" i="46"/>
  <c r="AV127" i="46"/>
  <c r="AV128" i="46"/>
  <c r="AV129" i="46"/>
  <c r="AV130" i="46"/>
  <c r="AV131" i="46"/>
  <c r="AV132" i="46"/>
  <c r="AV133" i="46"/>
  <c r="AV134" i="46"/>
  <c r="AV136" i="46"/>
  <c r="AV137" i="46"/>
  <c r="AV138" i="46"/>
  <c r="AV135" i="46"/>
  <c r="AV139" i="46"/>
  <c r="AV140" i="46"/>
  <c r="AV141" i="46"/>
  <c r="AV144" i="46"/>
  <c r="AV145" i="46"/>
  <c r="AV147" i="46"/>
  <c r="AV148" i="46"/>
  <c r="AV149" i="46"/>
  <c r="AV153" i="46"/>
  <c r="AV154" i="46"/>
  <c r="AV156" i="46"/>
  <c r="AV157" i="46"/>
  <c r="AV162" i="46"/>
  <c r="AV158" i="46"/>
  <c r="AV159" i="46"/>
  <c r="AV160" i="46"/>
  <c r="AV164" i="46"/>
  <c r="AV165" i="46"/>
  <c r="AV166" i="46"/>
  <c r="AV168" i="46"/>
  <c r="AV169" i="46"/>
  <c r="AV170" i="46"/>
  <c r="AV171" i="46"/>
  <c r="AV116" i="46"/>
  <c r="AV173" i="46"/>
  <c r="AV175" i="46"/>
  <c r="AV177" i="46"/>
  <c r="AV178" i="46"/>
  <c r="AV179" i="46"/>
  <c r="AV180" i="46"/>
  <c r="AV181" i="46"/>
  <c r="AV163" i="46"/>
  <c r="AV182" i="46"/>
  <c r="AV183" i="46"/>
  <c r="AV192" i="46"/>
  <c r="AV193" i="46"/>
  <c r="AV194" i="46"/>
  <c r="AV142" i="46"/>
  <c r="AV143" i="46"/>
  <c r="AV38" i="46"/>
  <c r="AV195" i="46"/>
  <c r="AV196" i="46"/>
  <c r="AV197" i="46"/>
  <c r="AV198" i="46"/>
  <c r="AV199" i="46"/>
  <c r="AV200" i="46"/>
  <c r="AV201" i="46"/>
  <c r="AV202" i="46"/>
  <c r="AV203" i="46"/>
  <c r="AV204" i="46"/>
  <c r="AV205" i="46"/>
  <c r="AV207" i="46"/>
  <c r="AV208" i="46"/>
  <c r="AV206" i="46"/>
  <c r="AV209" i="46"/>
  <c r="AV212" i="46"/>
  <c r="AV214" i="46"/>
  <c r="AV215" i="46"/>
  <c r="AV216" i="46"/>
  <c r="AV217" i="46"/>
  <c r="AV218" i="46"/>
  <c r="AV219" i="46"/>
  <c r="AV220" i="46"/>
  <c r="AV221" i="46"/>
  <c r="AV222" i="46"/>
  <c r="AV223" i="46"/>
  <c r="AV562" i="46"/>
  <c r="AV566" i="46"/>
  <c r="AV565" i="46"/>
  <c r="AV563" i="46"/>
  <c r="AV564" i="46"/>
  <c r="AV242" i="46"/>
  <c r="AV243" i="46"/>
  <c r="AV244" i="46"/>
  <c r="AV37" i="46"/>
  <c r="AV155" i="46"/>
  <c r="AV245" i="46"/>
  <c r="AV246" i="46"/>
  <c r="AV247" i="46"/>
  <c r="AV248" i="46"/>
  <c r="AV249" i="46"/>
  <c r="AV250" i="46"/>
  <c r="AV251" i="46"/>
  <c r="AV252" i="46"/>
  <c r="AV253" i="46"/>
  <c r="AV254" i="46"/>
  <c r="AV255" i="46"/>
  <c r="AV256" i="46"/>
  <c r="AV257" i="46"/>
  <c r="AV258" i="46"/>
  <c r="AV259" i="46"/>
  <c r="AV260" i="46"/>
  <c r="AV261" i="46"/>
  <c r="AV262" i="46"/>
  <c r="AV263" i="46"/>
  <c r="AV264" i="46"/>
  <c r="AV587" i="46"/>
  <c r="AV588" i="46"/>
  <c r="AV589" i="46"/>
  <c r="AV590" i="46"/>
  <c r="AV592" i="46"/>
  <c r="AV593" i="46"/>
  <c r="AV594" i="46"/>
  <c r="AV595" i="46"/>
  <c r="AV596" i="46"/>
  <c r="AV597" i="46"/>
  <c r="AV602" i="46"/>
  <c r="AV603" i="46"/>
  <c r="AV604" i="46"/>
  <c r="AV605" i="46"/>
  <c r="AV606" i="46"/>
  <c r="AV607" i="46"/>
  <c r="AV608" i="46"/>
  <c r="AV609" i="46"/>
  <c r="AV611" i="46"/>
  <c r="AV612" i="46"/>
  <c r="AV613" i="46"/>
  <c r="AV614" i="46"/>
  <c r="AV617" i="46"/>
  <c r="AV618" i="46"/>
  <c r="AV540" i="46"/>
  <c r="AV541" i="46"/>
  <c r="AV542" i="46"/>
  <c r="AV633" i="46"/>
  <c r="AV634" i="46"/>
  <c r="AV610" i="46"/>
  <c r="AV635" i="46"/>
  <c r="AV636" i="46"/>
  <c r="AV637" i="46"/>
  <c r="AV638" i="46"/>
  <c r="AV639" i="46"/>
  <c r="AV640" i="46"/>
  <c r="AV641" i="46"/>
  <c r="AV642" i="46"/>
  <c r="AV643" i="46"/>
  <c r="AV644" i="46"/>
  <c r="AV645" i="46"/>
  <c r="AV646" i="46"/>
  <c r="AV647" i="46"/>
  <c r="AV648" i="46"/>
  <c r="AV649" i="46"/>
  <c r="AV650" i="46"/>
  <c r="AV651" i="46"/>
  <c r="AV652" i="46"/>
  <c r="AV653" i="46"/>
  <c r="AV654" i="46"/>
  <c r="AV655" i="46"/>
  <c r="AV656" i="46"/>
  <c r="AV657" i="46"/>
  <c r="AV658" i="46"/>
  <c r="AV659" i="46"/>
  <c r="AV660" i="46"/>
  <c r="AV661" i="46"/>
  <c r="AV662" i="46"/>
  <c r="AV663" i="46"/>
  <c r="AV664" i="46"/>
  <c r="AV665" i="46"/>
  <c r="AV666" i="46"/>
  <c r="AV667" i="46"/>
  <c r="AV668" i="46"/>
  <c r="AV669" i="46"/>
  <c r="AV414" i="46"/>
  <c r="AV415" i="46"/>
  <c r="AV416" i="46"/>
  <c r="AV417" i="46"/>
  <c r="AV418" i="46"/>
  <c r="AV419" i="46"/>
  <c r="AV420" i="46"/>
  <c r="AV421" i="46"/>
  <c r="AV422" i="46"/>
  <c r="AV423" i="46"/>
  <c r="AV424" i="46"/>
  <c r="AV425" i="46"/>
  <c r="AV426" i="46"/>
  <c r="AV427" i="46"/>
  <c r="AV428" i="46"/>
  <c r="AV429" i="46"/>
  <c r="AV430" i="46"/>
  <c r="AV431" i="46"/>
  <c r="AV432" i="46"/>
  <c r="AV433" i="46"/>
  <c r="AV434" i="46"/>
  <c r="AV435" i="46"/>
  <c r="AV436" i="46"/>
  <c r="AV437" i="46"/>
  <c r="AV438" i="46"/>
  <c r="AV439" i="46"/>
  <c r="AV440" i="46"/>
  <c r="AV441" i="46"/>
  <c r="AV442" i="46"/>
  <c r="AV443" i="46"/>
  <c r="AV444" i="46"/>
  <c r="AV445" i="46"/>
  <c r="AV446" i="46"/>
  <c r="AV447" i="46"/>
  <c r="AV448" i="46"/>
  <c r="AV449" i="46"/>
  <c r="AV450" i="46"/>
  <c r="AV451" i="46"/>
  <c r="AV452" i="46"/>
  <c r="AV453" i="46"/>
  <c r="AV454" i="46"/>
  <c r="AV455" i="46"/>
  <c r="AV456" i="46"/>
  <c r="AV457" i="46"/>
  <c r="AV458" i="46"/>
  <c r="AV459" i="46"/>
  <c r="AV460" i="46"/>
  <c r="AV461" i="46"/>
  <c r="AV462" i="46"/>
  <c r="AV463" i="46"/>
  <c r="AV464" i="46"/>
  <c r="AV465" i="46"/>
  <c r="AV466" i="46"/>
  <c r="AV467" i="46"/>
  <c r="AV468" i="46"/>
  <c r="AV469" i="46"/>
  <c r="AV470" i="46"/>
  <c r="AV471" i="46"/>
  <c r="AV472" i="46"/>
  <c r="AV473" i="46"/>
  <c r="AV474" i="46"/>
  <c r="AV475" i="46"/>
  <c r="AV476" i="46"/>
  <c r="AV477" i="46"/>
  <c r="AV478" i="46"/>
  <c r="AV479" i="46"/>
  <c r="AV480" i="46"/>
  <c r="AV481" i="46"/>
  <c r="AV482" i="46"/>
  <c r="AV483" i="46"/>
  <c r="AV484" i="46"/>
  <c r="AV485" i="46"/>
  <c r="AV486" i="46"/>
  <c r="AV487" i="46"/>
  <c r="AV488" i="46"/>
  <c r="AV489" i="46"/>
  <c r="AV490" i="46"/>
  <c r="AV491" i="46"/>
  <c r="AV492" i="46"/>
  <c r="AV493" i="46"/>
  <c r="AV494" i="46"/>
  <c r="AV495" i="46"/>
  <c r="AV496" i="46"/>
  <c r="AV497" i="46"/>
  <c r="AV498" i="46"/>
  <c r="AV499" i="46"/>
  <c r="AV500" i="46"/>
  <c r="AV501" i="46"/>
  <c r="AV502" i="46"/>
  <c r="AV503" i="46"/>
  <c r="AV504" i="46"/>
  <c r="AV505" i="46"/>
  <c r="AV506" i="46"/>
  <c r="AV507" i="46"/>
  <c r="AV508" i="46"/>
  <c r="AV510" i="46"/>
  <c r="AV543" i="46"/>
  <c r="AV519" i="46"/>
  <c r="AV520" i="46"/>
  <c r="AV521" i="46"/>
  <c r="AV522" i="46"/>
  <c r="AV523" i="46"/>
  <c r="AV524" i="46"/>
  <c r="AV525" i="46"/>
  <c r="AV526" i="46"/>
  <c r="AV527" i="46"/>
  <c r="AV528" i="46"/>
  <c r="AV529" i="46"/>
  <c r="AV530" i="46"/>
  <c r="AV531" i="46"/>
  <c r="AV532" i="46"/>
  <c r="AV533" i="46"/>
  <c r="AV534" i="46"/>
  <c r="AV535" i="46"/>
  <c r="AV536" i="46"/>
  <c r="AV537" i="46"/>
  <c r="AV538" i="46"/>
  <c r="AV539" i="46"/>
  <c r="AV265" i="46"/>
  <c r="AV267" i="46"/>
  <c r="AV268" i="46"/>
  <c r="AV580" i="46"/>
  <c r="AV269" i="46"/>
  <c r="AV270" i="46"/>
  <c r="AV271" i="46"/>
  <c r="AV272" i="46"/>
  <c r="AV273" i="46"/>
  <c r="AV274" i="46"/>
  <c r="AV275" i="46"/>
  <c r="AV276" i="46"/>
  <c r="AV277" i="46"/>
  <c r="AV278" i="46"/>
  <c r="AV279" i="46"/>
  <c r="AV280" i="46"/>
  <c r="AV161" i="46"/>
  <c r="AV281" i="46"/>
  <c r="AV282" i="46"/>
  <c r="AV283" i="46"/>
  <c r="AV284" i="46"/>
  <c r="AV285" i="46"/>
  <c r="AV286" i="46"/>
  <c r="AV287" i="46"/>
  <c r="AV288" i="46"/>
  <c r="AV289" i="46"/>
  <c r="AV290" i="46"/>
  <c r="AV292" i="46"/>
  <c r="AV293" i="46"/>
  <c r="AV294" i="46"/>
  <c r="AV295" i="46"/>
  <c r="AV296" i="46"/>
  <c r="AV297" i="46"/>
  <c r="AV298" i="46"/>
  <c r="AV299" i="46"/>
  <c r="AV300" i="46"/>
  <c r="AV301" i="46"/>
  <c r="AV304" i="46"/>
  <c r="AV306" i="46"/>
  <c r="AV307" i="46"/>
  <c r="AV308" i="46"/>
  <c r="AV309" i="46"/>
  <c r="AV310" i="46"/>
  <c r="AV311" i="46"/>
  <c r="AV312" i="46"/>
  <c r="AV313" i="46"/>
  <c r="AV314" i="46"/>
  <c r="AV315" i="46"/>
  <c r="AV316" i="46"/>
  <c r="AV317" i="46"/>
  <c r="AV318" i="46"/>
  <c r="AV319" i="46"/>
  <c r="AV320" i="46"/>
  <c r="AV323" i="46"/>
  <c r="AV324" i="46"/>
  <c r="AV330" i="46"/>
  <c r="AV331" i="46"/>
  <c r="AV332" i="46"/>
  <c r="AV333" i="46"/>
  <c r="AV334" i="46"/>
  <c r="AV335" i="46"/>
  <c r="AV336" i="46"/>
  <c r="AV337" i="46"/>
  <c r="AV339" i="46"/>
  <c r="AV338" i="46"/>
  <c r="AV341" i="46"/>
  <c r="AV343" i="46"/>
  <c r="AV344" i="46"/>
  <c r="AV346" i="46"/>
  <c r="AV347" i="46"/>
  <c r="AV356" i="46"/>
  <c r="AV358" i="46"/>
  <c r="AV359" i="46"/>
  <c r="AV360" i="46"/>
  <c r="AV361" i="46"/>
  <c r="AV362" i="46"/>
  <c r="AV363" i="46"/>
  <c r="AV364" i="46"/>
  <c r="AV365" i="46"/>
  <c r="AV366" i="46"/>
  <c r="AV367" i="46"/>
  <c r="AV368" i="46"/>
  <c r="AV369" i="46"/>
  <c r="AV370" i="46"/>
  <c r="AV371" i="46"/>
  <c r="AV373" i="46"/>
  <c r="AV374" i="46"/>
  <c r="AV375" i="46"/>
  <c r="AV376" i="46"/>
  <c r="AV378" i="46"/>
  <c r="AV379" i="46"/>
  <c r="AV380" i="46"/>
  <c r="AV381" i="46"/>
  <c r="AV382" i="46"/>
  <c r="AV383" i="46"/>
  <c r="AV384" i="46"/>
  <c r="AV385" i="46"/>
  <c r="AV386" i="46"/>
  <c r="AV387" i="46"/>
  <c r="AV388" i="46"/>
  <c r="AV389" i="46"/>
  <c r="AV390" i="46"/>
  <c r="AV391" i="46"/>
  <c r="AV392" i="46"/>
  <c r="AV393" i="46"/>
  <c r="AV394" i="46"/>
  <c r="AV396" i="46"/>
  <c r="AV397" i="46"/>
  <c r="AV399" i="46"/>
  <c r="AV400" i="46"/>
  <c r="AV401" i="46"/>
  <c r="AV402" i="46"/>
  <c r="AV403" i="46"/>
  <c r="AV404" i="46"/>
  <c r="AV405" i="46"/>
  <c r="AV406" i="46"/>
  <c r="AV408" i="46"/>
  <c r="AV409" i="46"/>
  <c r="AV690" i="46"/>
  <c r="AV353" i="46"/>
  <c r="AV398" i="46"/>
  <c r="AV672" i="46"/>
  <c r="AV673" i="46"/>
  <c r="AV674" i="46"/>
  <c r="AV52" i="46"/>
  <c r="AV53" i="46"/>
  <c r="AV567" i="46"/>
  <c r="AV349" i="46"/>
  <c r="AV619" i="46"/>
  <c r="AV620" i="46"/>
  <c r="AV621" i="46"/>
  <c r="AV622" i="46"/>
  <c r="AV623" i="46"/>
  <c r="AV624" i="46"/>
  <c r="AV625" i="46"/>
  <c r="AV626" i="46"/>
  <c r="AV627" i="46"/>
  <c r="AV628" i="46"/>
  <c r="AV629" i="46"/>
  <c r="AV630" i="46"/>
  <c r="AV631" i="46"/>
  <c r="AV632" i="46"/>
  <c r="AV584" i="46"/>
  <c r="AV511" i="46"/>
  <c r="AV512" i="46"/>
  <c r="AV513" i="46"/>
  <c r="AV514" i="46"/>
  <c r="AV515" i="46"/>
  <c r="AV585" i="46"/>
  <c r="AV670" i="46"/>
  <c r="AV49" i="46"/>
  <c r="AV377" i="46"/>
  <c r="AV555" i="46"/>
  <c r="AV556" i="46"/>
  <c r="AV586" i="46"/>
  <c r="AV41" i="46"/>
  <c r="AV44" i="46"/>
  <c r="AV176" i="46"/>
  <c r="AV43" i="46"/>
  <c r="AV233" i="46"/>
  <c r="AV234" i="46"/>
  <c r="AV357" i="46"/>
  <c r="AV571" i="46"/>
  <c r="AV572" i="46"/>
  <c r="AV325" i="46"/>
  <c r="AV326" i="46"/>
  <c r="AV573" i="46"/>
  <c r="AV574" i="46"/>
  <c r="AV575" i="46"/>
  <c r="AV599" i="46"/>
  <c r="AV600" i="46"/>
  <c r="AV50" i="46"/>
  <c r="AV190" i="46"/>
  <c r="AV189" i="46"/>
  <c r="AV576" i="46"/>
  <c r="AV327" i="46"/>
  <c r="AV328" i="46"/>
  <c r="AV577" i="46"/>
  <c r="AV601" i="46"/>
  <c r="AV578" i="46"/>
  <c r="AV551" i="46"/>
  <c r="AV552" i="46"/>
  <c r="AV553" i="46"/>
  <c r="AV557" i="46"/>
  <c r="AV570" i="46"/>
  <c r="AV230" i="46"/>
  <c r="AV231" i="46"/>
  <c r="AV232" i="46"/>
  <c r="AV54" i="46"/>
  <c r="AV55" i="46"/>
  <c r="AV581" i="46"/>
  <c r="AV99" i="46"/>
  <c r="AV615" i="46"/>
  <c r="AV558" i="46"/>
  <c r="AV150" i="46"/>
  <c r="AV151" i="46"/>
  <c r="AV152" i="46"/>
  <c r="AV45" i="46"/>
  <c r="AV235" i="46"/>
  <c r="AV236" i="46"/>
  <c r="AV237" i="46"/>
  <c r="AV559" i="46"/>
  <c r="AV560" i="46"/>
  <c r="AV46" i="46"/>
  <c r="AV97" i="46"/>
  <c r="AV98" i="46"/>
  <c r="AV47" i="46"/>
  <c r="AV48" i="46"/>
  <c r="AV238" i="46"/>
  <c r="AV241" i="46"/>
  <c r="AV579" i="46"/>
  <c r="AV350" i="46"/>
  <c r="AV351" i="46"/>
  <c r="AV518" i="46"/>
  <c r="AV372" i="46"/>
  <c r="AV561" i="46"/>
  <c r="AV407" i="46"/>
  <c r="AV42" i="46"/>
  <c r="AV40" i="46"/>
  <c r="AV345" i="46"/>
  <c r="AV354" i="46"/>
  <c r="AV355" i="46"/>
  <c r="AV582" i="46"/>
  <c r="AV101" i="46"/>
  <c r="AV616" i="46"/>
  <c r="AV554" i="46"/>
  <c r="AV100" i="46"/>
  <c r="AV224" i="46"/>
  <c r="AV191" i="46"/>
  <c r="AV583" i="46"/>
  <c r="AV671" i="46"/>
  <c r="AV675" i="46"/>
  <c r="AV676" i="46"/>
  <c r="AV677" i="46"/>
  <c r="AV678" i="46"/>
  <c r="AV186" i="46"/>
  <c r="AV187" i="46"/>
  <c r="AV188" i="46"/>
  <c r="AV679" i="46"/>
  <c r="AV517" i="46"/>
  <c r="AV680" i="46"/>
  <c r="AV395" i="46"/>
  <c r="AV681" i="46"/>
  <c r="AV682" i="46"/>
  <c r="AV545" i="46"/>
  <c r="AV549" i="46"/>
  <c r="AV544" i="46"/>
  <c r="AV547" i="46"/>
  <c r="AV548" i="46"/>
  <c r="AV550" i="46"/>
  <c r="AV546" i="46"/>
  <c r="AV683" i="46"/>
  <c r="AV210" i="46"/>
  <c r="AV685" i="46"/>
  <c r="AV211" i="46"/>
  <c r="AV684" i="46"/>
  <c r="AV213" i="46"/>
  <c r="AV410" i="46"/>
  <c r="AV411" i="46"/>
  <c r="AV412" i="46"/>
  <c r="AV413" i="46"/>
  <c r="AV239" i="46"/>
  <c r="AV240" i="46"/>
  <c r="AV225" i="46"/>
  <c r="AV51" i="46"/>
  <c r="AV226" i="46"/>
  <c r="AV227" i="46"/>
  <c r="AV228" i="46"/>
  <c r="AV321" i="46"/>
  <c r="AV322" i="46"/>
  <c r="AV229" i="46"/>
  <c r="AV340" i="46"/>
  <c r="AV569" i="46"/>
  <c r="AV686" i="46"/>
  <c r="AV687" i="46"/>
  <c r="AV688" i="46"/>
  <c r="AV103" i="46"/>
  <c r="AV104" i="46"/>
  <c r="AV689" i="46"/>
  <c r="AV352" i="46"/>
  <c r="AV568" i="46"/>
  <c r="AV348" i="46"/>
  <c r="AV691" i="46"/>
  <c r="AV692" i="46"/>
  <c r="AV693" i="46"/>
  <c r="AV694" i="46"/>
  <c r="AV695" i="46"/>
  <c r="AV696" i="46"/>
  <c r="AV697" i="46"/>
  <c r="AV698" i="46"/>
  <c r="AV699" i="46"/>
  <c r="AV700" i="46"/>
  <c r="AV701" i="46"/>
  <c r="AV702" i="46"/>
  <c r="AV703" i="46"/>
  <c r="AV704" i="46"/>
  <c r="AV705" i="46"/>
  <c r="AV706" i="46"/>
  <c r="AV707" i="46"/>
  <c r="AV708" i="46"/>
  <c r="AV709" i="46"/>
  <c r="AV710" i="46"/>
  <c r="AV711" i="46"/>
  <c r="AV712" i="46"/>
  <c r="AV713" i="46"/>
  <c r="AV714" i="46"/>
  <c r="AV715" i="46"/>
  <c r="AV716" i="46"/>
  <c r="AV717" i="46"/>
  <c r="AV718" i="46"/>
  <c r="AV719" i="46"/>
  <c r="AV720" i="46"/>
  <c r="AV721" i="46"/>
  <c r="AV722" i="46"/>
  <c r="AV723" i="46"/>
  <c r="AV724" i="46"/>
  <c r="AV725" i="46"/>
  <c r="AV726" i="46"/>
  <c r="AV727" i="46"/>
  <c r="AV728" i="46"/>
  <c r="AV729" i="46"/>
  <c r="AV730" i="46"/>
  <c r="AV731" i="46"/>
  <c r="AV732" i="46"/>
  <c r="AV733" i="46"/>
  <c r="AV734" i="46"/>
  <c r="AV735" i="46"/>
  <c r="AV736" i="46"/>
  <c r="AV737" i="46"/>
  <c r="AV738" i="46"/>
  <c r="AV739" i="46"/>
  <c r="AV740" i="46"/>
  <c r="AV741" i="46"/>
  <c r="AV742" i="46"/>
  <c r="AV743" i="46"/>
  <c r="AV744" i="46"/>
  <c r="AV745" i="46"/>
  <c r="AV746" i="46"/>
  <c r="AV747" i="46"/>
  <c r="AV748" i="46"/>
  <c r="AV749" i="46"/>
  <c r="AV750" i="46"/>
  <c r="AV751" i="46"/>
  <c r="AV752" i="46"/>
  <c r="AV753" i="46"/>
  <c r="AV754" i="46"/>
  <c r="AV755" i="46"/>
  <c r="AV756" i="46"/>
  <c r="AV757" i="46"/>
  <c r="AV758" i="46"/>
  <c r="AV759" i="46"/>
  <c r="AV760" i="46"/>
  <c r="AV761" i="46"/>
  <c r="AV762" i="46"/>
  <c r="AV763" i="46"/>
  <c r="AV764" i="46"/>
  <c r="AV765" i="46"/>
  <c r="AV766" i="46"/>
  <c r="AV767" i="46"/>
  <c r="AV768" i="46"/>
  <c r="AV769" i="46"/>
  <c r="AV770" i="46"/>
  <c r="AV771" i="46"/>
  <c r="AV772" i="46"/>
  <c r="AV773" i="46"/>
  <c r="AV774" i="46"/>
  <c r="AV775" i="46"/>
  <c r="AV776" i="46"/>
  <c r="AV777" i="46"/>
  <c r="AV778" i="46"/>
  <c r="AV779" i="46"/>
  <c r="AV780" i="46"/>
  <c r="AV781" i="46"/>
  <c r="AV782" i="46"/>
  <c r="AV783" i="46"/>
  <c r="AV784" i="46"/>
  <c r="AV785" i="46"/>
  <c r="AV786" i="46"/>
  <c r="AV787" i="46"/>
  <c r="AV788" i="46"/>
  <c r="AV789" i="46"/>
  <c r="AV790" i="46"/>
  <c r="AV791" i="46"/>
  <c r="AV792" i="46"/>
  <c r="AV793" i="46"/>
  <c r="AV794" i="46"/>
  <c r="AV795" i="46"/>
  <c r="AV796" i="46"/>
  <c r="AV797" i="46"/>
  <c r="AV798" i="46"/>
  <c r="AV799" i="46"/>
  <c r="AV800" i="46"/>
  <c r="AV801" i="46"/>
  <c r="AV802" i="46"/>
  <c r="AV803" i="46"/>
  <c r="AV804" i="46"/>
  <c r="AV805" i="46"/>
  <c r="AV806" i="46"/>
  <c r="AV807" i="46"/>
  <c r="AV808" i="46"/>
  <c r="AV809" i="46"/>
  <c r="AV810" i="46"/>
  <c r="AV811" i="46"/>
  <c r="AV812" i="46"/>
  <c r="AV813" i="46"/>
  <c r="AV814" i="46"/>
  <c r="AV815" i="46"/>
  <c r="AV816" i="46"/>
  <c r="AV817" i="46"/>
  <c r="AV818" i="46"/>
  <c r="AV819" i="46"/>
  <c r="AV820" i="46"/>
  <c r="AV821" i="46"/>
  <c r="AV822" i="46"/>
  <c r="AV823" i="46"/>
  <c r="AV824" i="46"/>
  <c r="AV825" i="46"/>
  <c r="AV826" i="46"/>
  <c r="AV827" i="46"/>
  <c r="AV828" i="46"/>
  <c r="AV829" i="46"/>
  <c r="AV830" i="46"/>
  <c r="AV831" i="46"/>
  <c r="AV832" i="46"/>
  <c r="AV833" i="46"/>
  <c r="AV834" i="46"/>
  <c r="AV835" i="46"/>
  <c r="AV836" i="46"/>
  <c r="AV837" i="46"/>
  <c r="AV838" i="46"/>
  <c r="AV839" i="46"/>
  <c r="AV840" i="46"/>
  <c r="AV841" i="46"/>
  <c r="AV842" i="46"/>
  <c r="AV843" i="46"/>
  <c r="AV844" i="46"/>
  <c r="AV845" i="46"/>
  <c r="AV846" i="46"/>
  <c r="AV847" i="46"/>
  <c r="AV848" i="46"/>
  <c r="AV849" i="46"/>
  <c r="AV850" i="46"/>
  <c r="AV851" i="46"/>
  <c r="AV852" i="46"/>
  <c r="AV853" i="46"/>
  <c r="AV854" i="46"/>
  <c r="AV855" i="46"/>
  <c r="AV856" i="46"/>
  <c r="AV857" i="46"/>
  <c r="AV858" i="46"/>
  <c r="AV859" i="46"/>
  <c r="AV860" i="46"/>
  <c r="AV861" i="46"/>
  <c r="AV862" i="46"/>
  <c r="AV863" i="46"/>
  <c r="AV864" i="46"/>
  <c r="AW11" i="46"/>
  <c r="AW14" i="46"/>
  <c r="AW16" i="46"/>
  <c r="AW18" i="46"/>
  <c r="AW19" i="46"/>
  <c r="AW20" i="46"/>
  <c r="AW21" i="46"/>
  <c r="AW22" i="46"/>
  <c r="AW23" i="46"/>
  <c r="AW24" i="46"/>
  <c r="AW25" i="46"/>
  <c r="AW26" i="46"/>
  <c r="AW27" i="46"/>
  <c r="AW28" i="46"/>
  <c r="AW29" i="46"/>
  <c r="AW30" i="46"/>
  <c r="AW31" i="46"/>
  <c r="AW32" i="46"/>
  <c r="AW33" i="46"/>
  <c r="AW34" i="46"/>
  <c r="AW35" i="46"/>
  <c r="AW36" i="46"/>
  <c r="AW39" i="46"/>
  <c r="AW56" i="46"/>
  <c r="AW57" i="46"/>
  <c r="AW58" i="46"/>
  <c r="AW60" i="46"/>
  <c r="AW65" i="46"/>
  <c r="AW67" i="46"/>
  <c r="AW69" i="46"/>
  <c r="AW70" i="46"/>
  <c r="AW71" i="46"/>
  <c r="AW77" i="46"/>
  <c r="AW78" i="46"/>
  <c r="AW81" i="46"/>
  <c r="AW82" i="46"/>
  <c r="AW83" i="46"/>
  <c r="AW84" i="46"/>
  <c r="AW86" i="46"/>
  <c r="AW87" i="46"/>
  <c r="AW88" i="46"/>
  <c r="AW89" i="46"/>
  <c r="AW90" i="46"/>
  <c r="AW91" i="46"/>
  <c r="AW92" i="46"/>
  <c r="AW93" i="46"/>
  <c r="AW96" i="46"/>
  <c r="AW102" i="46"/>
  <c r="AW106" i="46"/>
  <c r="AW107" i="46"/>
  <c r="AW109" i="46"/>
  <c r="AW110" i="46"/>
  <c r="AW174" i="46"/>
  <c r="AW111" i="46"/>
  <c r="AW184" i="46"/>
  <c r="AW185" i="46"/>
  <c r="AW112" i="46"/>
  <c r="AW113" i="46"/>
  <c r="AW114" i="46"/>
  <c r="AW115" i="46"/>
  <c r="AW120" i="46"/>
  <c r="AW121" i="46"/>
  <c r="AW122" i="46"/>
  <c r="AW123" i="46"/>
  <c r="AW124" i="46"/>
  <c r="AW125" i="46"/>
  <c r="AW126" i="46"/>
  <c r="AW127" i="46"/>
  <c r="AW128" i="46"/>
  <c r="AW129" i="46"/>
  <c r="AW130" i="46"/>
  <c r="AW131" i="46"/>
  <c r="AW132" i="46"/>
  <c r="AW134" i="46"/>
  <c r="AW136" i="46"/>
  <c r="AW137" i="46"/>
  <c r="AW138" i="46"/>
  <c r="AW135" i="46"/>
  <c r="AW139" i="46"/>
  <c r="AW140" i="46"/>
  <c r="AW141" i="46"/>
  <c r="AW144" i="46"/>
  <c r="AW145" i="46"/>
  <c r="AW147" i="46"/>
  <c r="AW148" i="46"/>
  <c r="AW149" i="46"/>
  <c r="AW153" i="46"/>
  <c r="AW154" i="46"/>
  <c r="AW158" i="46"/>
  <c r="AW159" i="46"/>
  <c r="AW160" i="46"/>
  <c r="AW164" i="46"/>
  <c r="AW165" i="46"/>
  <c r="AW166" i="46"/>
  <c r="AW168" i="46"/>
  <c r="AW169" i="46"/>
  <c r="AW116" i="46"/>
  <c r="AW173" i="46"/>
  <c r="AW175" i="46"/>
  <c r="AW177" i="46"/>
  <c r="AW178" i="46"/>
  <c r="AW179" i="46"/>
  <c r="AW180" i="46"/>
  <c r="AW181" i="46"/>
  <c r="AW163" i="46"/>
  <c r="AW182" i="46"/>
  <c r="AW183" i="46"/>
  <c r="AW142" i="46"/>
  <c r="AW143" i="46"/>
  <c r="AW38" i="46"/>
  <c r="AW197" i="46"/>
  <c r="AW198" i="46"/>
  <c r="AW199" i="46"/>
  <c r="AW200" i="46"/>
  <c r="AW201" i="46"/>
  <c r="AW202" i="46"/>
  <c r="AW203" i="46"/>
  <c r="AW204" i="46"/>
  <c r="AW205" i="46"/>
  <c r="AW207" i="46"/>
  <c r="AW208" i="46"/>
  <c r="AW206" i="46"/>
  <c r="AW209" i="46"/>
  <c r="AW212" i="46"/>
  <c r="AW214" i="46"/>
  <c r="AW215" i="46"/>
  <c r="AW216" i="46"/>
  <c r="AW217" i="46"/>
  <c r="AW218" i="46"/>
  <c r="AW219" i="46"/>
  <c r="AW220" i="46"/>
  <c r="AW221" i="46"/>
  <c r="AW222" i="46"/>
  <c r="AW223" i="46"/>
  <c r="AW562" i="46"/>
  <c r="AW566" i="46"/>
  <c r="AW565" i="46"/>
  <c r="AW563" i="46"/>
  <c r="AW564" i="46"/>
  <c r="AW242" i="46"/>
  <c r="AW243" i="46"/>
  <c r="AW244" i="46"/>
  <c r="AW37" i="46"/>
  <c r="AW155" i="46"/>
  <c r="AW245" i="46"/>
  <c r="AW246" i="46"/>
  <c r="AW247" i="46"/>
  <c r="AW248" i="46"/>
  <c r="AW249" i="46"/>
  <c r="AW250" i="46"/>
  <c r="AW251" i="46"/>
  <c r="AW252" i="46"/>
  <c r="AW253" i="46"/>
  <c r="AW254" i="46"/>
  <c r="AW255" i="46"/>
  <c r="AW256" i="46"/>
  <c r="AW257" i="46"/>
  <c r="AW258" i="46"/>
  <c r="AW259" i="46"/>
  <c r="AW260" i="46"/>
  <c r="AW261" i="46"/>
  <c r="AW262" i="46"/>
  <c r="AW263" i="46"/>
  <c r="AW264" i="46"/>
  <c r="AW587" i="46"/>
  <c r="AW588" i="46"/>
  <c r="AW589" i="46"/>
  <c r="AW592" i="46"/>
  <c r="AW593" i="46"/>
  <c r="AW594" i="46"/>
  <c r="AW595" i="46"/>
  <c r="AW596" i="46"/>
  <c r="AW597" i="46"/>
  <c r="AW602" i="46"/>
  <c r="AW603" i="46"/>
  <c r="AW604" i="46"/>
  <c r="AW605" i="46"/>
  <c r="AW606" i="46"/>
  <c r="AW607" i="46"/>
  <c r="AW608" i="46"/>
  <c r="AW609" i="46"/>
  <c r="AW611" i="46"/>
  <c r="AW612" i="46"/>
  <c r="AW613" i="46"/>
  <c r="AW614" i="46"/>
  <c r="AW617" i="46"/>
  <c r="AW618" i="46"/>
  <c r="AW540" i="46"/>
  <c r="AW541" i="46"/>
  <c r="AW542" i="46"/>
  <c r="AW633" i="46"/>
  <c r="AW634" i="46"/>
  <c r="AW610" i="46"/>
  <c r="AW635" i="46"/>
  <c r="AW636" i="46"/>
  <c r="AW637" i="46"/>
  <c r="AW638" i="46"/>
  <c r="AW639" i="46"/>
  <c r="AW640" i="46"/>
  <c r="AW641" i="46"/>
  <c r="AW642" i="46"/>
  <c r="AW643" i="46"/>
  <c r="AW644" i="46"/>
  <c r="AW645" i="46"/>
  <c r="AW646" i="46"/>
  <c r="AW647" i="46"/>
  <c r="AW648" i="46"/>
  <c r="AW649" i="46"/>
  <c r="AW650" i="46"/>
  <c r="AW651" i="46"/>
  <c r="AW652" i="46"/>
  <c r="AW653" i="46"/>
  <c r="AW654" i="46"/>
  <c r="AW655" i="46"/>
  <c r="AW656" i="46"/>
  <c r="AW657" i="46"/>
  <c r="AW658" i="46"/>
  <c r="AW659" i="46"/>
  <c r="AW660" i="46"/>
  <c r="AW661" i="46"/>
  <c r="AW662" i="46"/>
  <c r="AW663" i="46"/>
  <c r="AW664" i="46"/>
  <c r="AW665" i="46"/>
  <c r="AW666" i="46"/>
  <c r="AW667" i="46"/>
  <c r="AW668" i="46"/>
  <c r="AW669" i="46"/>
  <c r="AW414" i="46"/>
  <c r="AW415" i="46"/>
  <c r="AW416" i="46"/>
  <c r="AW417" i="46"/>
  <c r="AW418" i="46"/>
  <c r="AW419" i="46"/>
  <c r="AW420" i="46"/>
  <c r="AW421" i="46"/>
  <c r="AW422" i="46"/>
  <c r="AW423" i="46"/>
  <c r="AW424" i="46"/>
  <c r="AW425" i="46"/>
  <c r="AW426" i="46"/>
  <c r="AW427" i="46"/>
  <c r="AW428" i="46"/>
  <c r="AW429" i="46"/>
  <c r="AW430" i="46"/>
  <c r="AW431" i="46"/>
  <c r="AW432" i="46"/>
  <c r="AW433" i="46"/>
  <c r="AW434" i="46"/>
  <c r="AW435" i="46"/>
  <c r="AW436" i="46"/>
  <c r="AW437" i="46"/>
  <c r="AW438" i="46"/>
  <c r="AW439" i="46"/>
  <c r="AW440" i="46"/>
  <c r="AW441" i="46"/>
  <c r="AW442" i="46"/>
  <c r="AW443" i="46"/>
  <c r="AW444" i="46"/>
  <c r="AW445" i="46"/>
  <c r="AW446" i="46"/>
  <c r="AW447" i="46"/>
  <c r="AW448" i="46"/>
  <c r="AW449" i="46"/>
  <c r="AW450" i="46"/>
  <c r="AW451" i="46"/>
  <c r="AW452" i="46"/>
  <c r="AW453" i="46"/>
  <c r="AW454" i="46"/>
  <c r="AW455" i="46"/>
  <c r="AW456" i="46"/>
  <c r="AW457" i="46"/>
  <c r="AW458" i="46"/>
  <c r="AW459" i="46"/>
  <c r="AW460" i="46"/>
  <c r="AW461" i="46"/>
  <c r="AW462" i="46"/>
  <c r="AW463" i="46"/>
  <c r="AW464" i="46"/>
  <c r="AW465" i="46"/>
  <c r="AW466" i="46"/>
  <c r="AW467" i="46"/>
  <c r="AW468" i="46"/>
  <c r="AW469" i="46"/>
  <c r="AW470" i="46"/>
  <c r="AW471" i="46"/>
  <c r="AW472" i="46"/>
  <c r="AW473" i="46"/>
  <c r="AW474" i="46"/>
  <c r="AW475" i="46"/>
  <c r="AW476" i="46"/>
  <c r="AW477" i="46"/>
  <c r="AW478" i="46"/>
  <c r="AW479" i="46"/>
  <c r="AW480" i="46"/>
  <c r="AW481" i="46"/>
  <c r="AW482" i="46"/>
  <c r="AW483" i="46"/>
  <c r="AW484" i="46"/>
  <c r="AW485" i="46"/>
  <c r="AW486" i="46"/>
  <c r="AW487" i="46"/>
  <c r="AW488" i="46"/>
  <c r="AW489" i="46"/>
  <c r="AW490" i="46"/>
  <c r="AW491" i="46"/>
  <c r="AW492" i="46"/>
  <c r="AW493" i="46"/>
  <c r="AW494" i="46"/>
  <c r="AW495" i="46"/>
  <c r="AW496" i="46"/>
  <c r="AW497" i="46"/>
  <c r="AW498" i="46"/>
  <c r="AW499" i="46"/>
  <c r="AW500" i="46"/>
  <c r="AW501" i="46"/>
  <c r="AW502" i="46"/>
  <c r="AW503" i="46"/>
  <c r="AW504" i="46"/>
  <c r="AW505" i="46"/>
  <c r="AW506" i="46"/>
  <c r="AW507" i="46"/>
  <c r="AW508" i="46"/>
  <c r="AW510" i="46"/>
  <c r="AW543" i="46"/>
  <c r="AW519" i="46"/>
  <c r="AW520" i="46"/>
  <c r="AW521" i="46"/>
  <c r="AW522" i="46"/>
  <c r="AW523" i="46"/>
  <c r="AW524" i="46"/>
  <c r="AW525" i="46"/>
  <c r="AW526" i="46"/>
  <c r="AW527" i="46"/>
  <c r="AW528" i="46"/>
  <c r="AW529" i="46"/>
  <c r="AW530" i="46"/>
  <c r="AW531" i="46"/>
  <c r="AW532" i="46"/>
  <c r="AW533" i="46"/>
  <c r="AW534" i="46"/>
  <c r="AW535" i="46"/>
  <c r="AW536" i="46"/>
  <c r="AW537" i="46"/>
  <c r="AW538" i="46"/>
  <c r="AW539" i="46"/>
  <c r="AW265" i="46"/>
  <c r="AW267" i="46"/>
  <c r="AW268" i="46"/>
  <c r="AW580" i="46"/>
  <c r="AW270" i="46"/>
  <c r="AW271" i="46"/>
  <c r="AW272" i="46"/>
  <c r="AW273" i="46"/>
  <c r="AW274" i="46"/>
  <c r="AW275" i="46"/>
  <c r="AW276" i="46"/>
  <c r="AW277" i="46"/>
  <c r="AW278" i="46"/>
  <c r="AW279" i="46"/>
  <c r="AW280" i="46"/>
  <c r="AW161" i="46"/>
  <c r="AW281" i="46"/>
  <c r="AW282" i="46"/>
  <c r="AW283" i="46"/>
  <c r="AW284" i="46"/>
  <c r="AW285" i="46"/>
  <c r="AW286" i="46"/>
  <c r="AW287" i="46"/>
  <c r="AW288" i="46"/>
  <c r="AW289" i="46"/>
  <c r="AW290" i="46"/>
  <c r="AW292" i="46"/>
  <c r="AW293" i="46"/>
  <c r="AW294" i="46"/>
  <c r="AW295" i="46"/>
  <c r="AW296" i="46"/>
  <c r="AW297" i="46"/>
  <c r="AW298" i="46"/>
  <c r="AW299" i="46"/>
  <c r="AW300" i="46"/>
  <c r="AW301" i="46"/>
  <c r="AW304" i="46"/>
  <c r="AW306" i="46"/>
  <c r="AW307" i="46"/>
  <c r="AW310" i="46"/>
  <c r="AW311" i="46"/>
  <c r="AW312" i="46"/>
  <c r="AW313" i="46"/>
  <c r="AW314" i="46"/>
  <c r="AW315" i="46"/>
  <c r="AW316" i="46"/>
  <c r="AW317" i="46"/>
  <c r="AW318" i="46"/>
  <c r="AW319" i="46"/>
  <c r="AW320" i="46"/>
  <c r="AW323" i="46"/>
  <c r="AW324" i="46"/>
  <c r="AW330" i="46"/>
  <c r="AW331" i="46"/>
  <c r="AW332" i="46"/>
  <c r="AW334" i="46"/>
  <c r="AW335" i="46"/>
  <c r="AW336" i="46"/>
  <c r="AW337" i="46"/>
  <c r="AW339" i="46"/>
  <c r="AW338" i="46"/>
  <c r="AW341" i="46"/>
  <c r="AW343" i="46"/>
  <c r="AW344" i="46"/>
  <c r="AW346" i="46"/>
  <c r="AW347" i="46"/>
  <c r="AW356" i="46"/>
  <c r="AW358" i="46"/>
  <c r="AW359" i="46"/>
  <c r="AW360" i="46"/>
  <c r="AW361" i="46"/>
  <c r="AW362" i="46"/>
  <c r="AW363" i="46"/>
  <c r="AW364" i="46"/>
  <c r="AW365" i="46"/>
  <c r="AW366" i="46"/>
  <c r="AW367" i="46"/>
  <c r="AW368" i="46"/>
  <c r="AW369" i="46"/>
  <c r="AW370" i="46"/>
  <c r="AW371" i="46"/>
  <c r="AW373" i="46"/>
  <c r="AW374" i="46"/>
  <c r="AW375" i="46"/>
  <c r="AW376" i="46"/>
  <c r="AW378" i="46"/>
  <c r="AW379" i="46"/>
  <c r="AW380" i="46"/>
  <c r="AW381" i="46"/>
  <c r="AW382" i="46"/>
  <c r="AW383" i="46"/>
  <c r="AW384" i="46"/>
  <c r="AW385" i="46"/>
  <c r="AW386" i="46"/>
  <c r="AW387" i="46"/>
  <c r="AW388" i="46"/>
  <c r="AW389" i="46"/>
  <c r="AW390" i="46"/>
  <c r="AW391" i="46"/>
  <c r="AW392" i="46"/>
  <c r="AW393" i="46"/>
  <c r="AW394" i="46"/>
  <c r="AW396" i="46"/>
  <c r="AW397" i="46"/>
  <c r="AW399" i="46"/>
  <c r="AW400" i="46"/>
  <c r="AW401" i="46"/>
  <c r="AW402" i="46"/>
  <c r="AW403" i="46"/>
  <c r="AW404" i="46"/>
  <c r="AW405" i="46"/>
  <c r="AW406" i="46"/>
  <c r="AW408" i="46"/>
  <c r="AW409" i="46"/>
  <c r="AW690" i="46"/>
  <c r="AW353" i="46"/>
  <c r="AW398" i="46"/>
  <c r="AW672" i="46"/>
  <c r="AW673" i="46"/>
  <c r="AW674" i="46"/>
  <c r="AW52" i="46"/>
  <c r="AW53" i="46"/>
  <c r="AW567" i="46"/>
  <c r="AW349" i="46"/>
  <c r="AW619" i="46"/>
  <c r="AW620" i="46"/>
  <c r="AW621" i="46"/>
  <c r="AW622" i="46"/>
  <c r="AW623" i="46"/>
  <c r="AW624" i="46"/>
  <c r="AW625" i="46"/>
  <c r="AW626" i="46"/>
  <c r="AW627" i="46"/>
  <c r="AW628" i="46"/>
  <c r="AW629" i="46"/>
  <c r="AW630" i="46"/>
  <c r="AW631" i="46"/>
  <c r="AW632" i="46"/>
  <c r="AW584" i="46"/>
  <c r="AW511" i="46"/>
  <c r="AW512" i="46"/>
  <c r="AW513" i="46"/>
  <c r="AW514" i="46"/>
  <c r="AW515" i="46"/>
  <c r="AW585" i="46"/>
  <c r="AW670" i="46"/>
  <c r="AW49" i="46"/>
  <c r="AW377" i="46"/>
  <c r="AW555" i="46"/>
  <c r="AW556" i="46"/>
  <c r="AW586" i="46"/>
  <c r="AW41" i="46"/>
  <c r="AW44" i="46"/>
  <c r="AW176" i="46"/>
  <c r="AW43" i="46"/>
  <c r="AW233" i="46"/>
  <c r="AW234" i="46"/>
  <c r="AW357" i="46"/>
  <c r="AW571" i="46"/>
  <c r="AW572" i="46"/>
  <c r="AW325" i="46"/>
  <c r="AW326" i="46"/>
  <c r="AW573" i="46"/>
  <c r="AW574" i="46"/>
  <c r="AW575" i="46"/>
  <c r="AW599" i="46"/>
  <c r="AW600" i="46"/>
  <c r="AW50" i="46"/>
  <c r="AW190" i="46"/>
  <c r="AW189" i="46"/>
  <c r="AW576" i="46"/>
  <c r="AW327" i="46"/>
  <c r="AW328" i="46"/>
  <c r="AW577" i="46"/>
  <c r="AW601" i="46"/>
  <c r="AW578" i="46"/>
  <c r="AW551" i="46"/>
  <c r="AW552" i="46"/>
  <c r="AW553" i="46"/>
  <c r="AW557" i="46"/>
  <c r="AW570" i="46"/>
  <c r="AW230" i="46"/>
  <c r="AW231" i="46"/>
  <c r="AW232" i="46"/>
  <c r="AW54" i="46"/>
  <c r="AW55" i="46"/>
  <c r="AW581" i="46"/>
  <c r="AW99" i="46"/>
  <c r="AW615" i="46"/>
  <c r="AW558" i="46"/>
  <c r="AW150" i="46"/>
  <c r="AW151" i="46"/>
  <c r="AW152" i="46"/>
  <c r="AW45" i="46"/>
  <c r="AW235" i="46"/>
  <c r="AW236" i="46"/>
  <c r="AW237" i="46"/>
  <c r="AW559" i="46"/>
  <c r="AW560" i="46"/>
  <c r="AW46" i="46"/>
  <c r="AW97" i="46"/>
  <c r="AW98" i="46"/>
  <c r="AW47" i="46"/>
  <c r="AW48" i="46"/>
  <c r="AW238" i="46"/>
  <c r="AW241" i="46"/>
  <c r="AW579" i="46"/>
  <c r="AW350" i="46"/>
  <c r="AW351" i="46"/>
  <c r="AW518" i="46"/>
  <c r="AW372" i="46"/>
  <c r="AW561" i="46"/>
  <c r="AW407" i="46"/>
  <c r="AW42" i="46"/>
  <c r="AW40" i="46"/>
  <c r="AW345" i="46"/>
  <c r="AW354" i="46"/>
  <c r="AW355" i="46"/>
  <c r="AW582" i="46"/>
  <c r="AW101" i="46"/>
  <c r="AW616" i="46"/>
  <c r="AW554" i="46"/>
  <c r="AW100" i="46"/>
  <c r="AW224" i="46"/>
  <c r="AW191" i="46"/>
  <c r="AW583" i="46"/>
  <c r="AW671" i="46"/>
  <c r="AW675" i="46"/>
  <c r="AW676" i="46"/>
  <c r="AW677" i="46"/>
  <c r="AW678" i="46"/>
  <c r="AW186" i="46"/>
  <c r="AW187" i="46"/>
  <c r="AW188" i="46"/>
  <c r="AW679" i="46"/>
  <c r="AW517" i="46"/>
  <c r="AW680" i="46"/>
  <c r="AW395" i="46"/>
  <c r="AW681" i="46"/>
  <c r="AW682" i="46"/>
  <c r="AW545" i="46"/>
  <c r="AW549" i="46"/>
  <c r="AW544" i="46"/>
  <c r="AW547" i="46"/>
  <c r="AW548" i="46"/>
  <c r="AW550" i="46"/>
  <c r="AW546" i="46"/>
  <c r="AW683" i="46"/>
  <c r="AW210" i="46"/>
  <c r="AW685" i="46"/>
  <c r="AW211" i="46"/>
  <c r="AW684" i="46"/>
  <c r="AW213" i="46"/>
  <c r="AW410" i="46"/>
  <c r="AW411" i="46"/>
  <c r="AW412" i="46"/>
  <c r="AW413" i="46"/>
  <c r="AW239" i="46"/>
  <c r="AW240" i="46"/>
  <c r="AW225" i="46"/>
  <c r="AW51" i="46"/>
  <c r="AW226" i="46"/>
  <c r="AW227" i="46"/>
  <c r="AW228" i="46"/>
  <c r="AW321" i="46"/>
  <c r="AW322" i="46"/>
  <c r="AW229" i="46"/>
  <c r="AW340" i="46"/>
  <c r="AW569" i="46"/>
  <c r="AW686" i="46"/>
  <c r="AW687" i="46"/>
  <c r="AW688" i="46"/>
  <c r="AW103" i="46"/>
  <c r="AW104" i="46"/>
  <c r="AW689" i="46"/>
  <c r="AW352" i="46"/>
  <c r="AW568" i="46"/>
  <c r="AW348" i="46"/>
  <c r="AW691" i="46"/>
  <c r="AW692" i="46"/>
  <c r="AW693" i="46"/>
  <c r="AW694" i="46"/>
  <c r="AW695" i="46"/>
  <c r="AW696" i="46"/>
  <c r="AW697" i="46"/>
  <c r="AW698" i="46"/>
  <c r="AW699" i="46"/>
  <c r="AW700" i="46"/>
  <c r="AW701" i="46"/>
  <c r="AW702" i="46"/>
  <c r="AW703" i="46"/>
  <c r="AW704" i="46"/>
  <c r="AW705" i="46"/>
  <c r="AW706" i="46"/>
  <c r="AW707" i="46"/>
  <c r="AW708" i="46"/>
  <c r="AW709" i="46"/>
  <c r="AW710" i="46"/>
  <c r="AW711" i="46"/>
  <c r="AW712" i="46"/>
  <c r="AW713" i="46"/>
  <c r="AW714" i="46"/>
  <c r="AW715" i="46"/>
  <c r="AW716" i="46"/>
  <c r="AW717" i="46"/>
  <c r="AW718" i="46"/>
  <c r="AW719" i="46"/>
  <c r="AW720" i="46"/>
  <c r="AW721" i="46"/>
  <c r="AW722" i="46"/>
  <c r="AW723" i="46"/>
  <c r="AW724" i="46"/>
  <c r="AW725" i="46"/>
  <c r="AW726" i="46"/>
  <c r="AW727" i="46"/>
  <c r="AW728" i="46"/>
  <c r="AW729" i="46"/>
  <c r="AW730" i="46"/>
  <c r="AW731" i="46"/>
  <c r="AW732" i="46"/>
  <c r="AW733" i="46"/>
  <c r="AW734" i="46"/>
  <c r="AW735" i="46"/>
  <c r="AW736" i="46"/>
  <c r="AW737" i="46"/>
  <c r="AW738" i="46"/>
  <c r="AW739" i="46"/>
  <c r="AW740" i="46"/>
  <c r="AW741" i="46"/>
  <c r="AW742" i="46"/>
  <c r="AW743" i="46"/>
  <c r="AW744" i="46"/>
  <c r="AW745" i="46"/>
  <c r="AW746" i="46"/>
  <c r="AW747" i="46"/>
  <c r="AW748" i="46"/>
  <c r="AW749" i="46"/>
  <c r="AW750" i="46"/>
  <c r="AW751" i="46"/>
  <c r="AW752" i="46"/>
  <c r="AW753" i="46"/>
  <c r="AW754" i="46"/>
  <c r="AW755" i="46"/>
  <c r="AW756" i="46"/>
  <c r="AW757" i="46"/>
  <c r="AW758" i="46"/>
  <c r="AW759" i="46"/>
  <c r="AW760" i="46"/>
  <c r="AW761" i="46"/>
  <c r="AW762" i="46"/>
  <c r="AW763" i="46"/>
  <c r="AW764" i="46"/>
  <c r="AW765" i="46"/>
  <c r="AW766" i="46"/>
  <c r="AW767" i="46"/>
  <c r="AW768" i="46"/>
  <c r="AW769" i="46"/>
  <c r="AW770" i="46"/>
  <c r="AW771" i="46"/>
  <c r="AW772" i="46"/>
  <c r="AW773" i="46"/>
  <c r="AW774" i="46"/>
  <c r="AW775" i="46"/>
  <c r="AW776" i="46"/>
  <c r="AW777" i="46"/>
  <c r="AW778" i="46"/>
  <c r="AW779" i="46"/>
  <c r="AW780" i="46"/>
  <c r="AW781" i="46"/>
  <c r="AW782" i="46"/>
  <c r="AW783" i="46"/>
  <c r="AW784" i="46"/>
  <c r="AW785" i="46"/>
  <c r="AW786" i="46"/>
  <c r="AW787" i="46"/>
  <c r="AW788" i="46"/>
  <c r="AW789" i="46"/>
  <c r="AW790" i="46"/>
  <c r="AW791" i="46"/>
  <c r="AW792" i="46"/>
  <c r="AW793" i="46"/>
  <c r="AW794" i="46"/>
  <c r="AW795" i="46"/>
  <c r="AW796" i="46"/>
  <c r="AW797" i="46"/>
  <c r="AW798" i="46"/>
  <c r="AW799" i="46"/>
  <c r="AW800" i="46"/>
  <c r="AW801" i="46"/>
  <c r="AW802" i="46"/>
  <c r="AW803" i="46"/>
  <c r="AW804" i="46"/>
  <c r="AW805" i="46"/>
  <c r="AW806" i="46"/>
  <c r="AW807" i="46"/>
  <c r="AW808" i="46"/>
  <c r="AW809" i="46"/>
  <c r="AW810" i="46"/>
  <c r="AW811" i="46"/>
  <c r="AW812" i="46"/>
  <c r="AW813" i="46"/>
  <c r="AW814" i="46"/>
  <c r="AW815" i="46"/>
  <c r="AW816" i="46"/>
  <c r="AW817" i="46"/>
  <c r="AW818" i="46"/>
  <c r="AW819" i="46"/>
  <c r="AW820" i="46"/>
  <c r="AW821" i="46"/>
  <c r="AW822" i="46"/>
  <c r="AW823" i="46"/>
  <c r="AW824" i="46"/>
  <c r="AW825" i="46"/>
  <c r="AW826" i="46"/>
  <c r="AW827" i="46"/>
  <c r="AW828" i="46"/>
  <c r="AW829" i="46"/>
  <c r="AW830" i="46"/>
  <c r="AW831" i="46"/>
  <c r="AW832" i="46"/>
  <c r="AW833" i="46"/>
  <c r="AW834" i="46"/>
  <c r="AW835" i="46"/>
  <c r="AW836" i="46"/>
  <c r="AW837" i="46"/>
  <c r="AW838" i="46"/>
  <c r="AW839" i="46"/>
  <c r="AW840" i="46"/>
  <c r="AW841" i="46"/>
  <c r="AW842" i="46"/>
  <c r="AW843" i="46"/>
  <c r="AW844" i="46"/>
  <c r="AW845" i="46"/>
  <c r="AW846" i="46"/>
  <c r="AW847" i="46"/>
  <c r="AW848" i="46"/>
  <c r="AW849" i="46"/>
  <c r="AW850" i="46"/>
  <c r="AW851" i="46"/>
  <c r="AW852" i="46"/>
  <c r="AW853" i="46"/>
  <c r="AW854" i="46"/>
  <c r="AW855" i="46"/>
  <c r="AW856" i="46"/>
  <c r="AW857" i="46"/>
  <c r="AW858" i="46"/>
  <c r="AW859" i="46"/>
  <c r="AW860" i="46"/>
  <c r="AW861" i="46"/>
  <c r="AW862" i="46"/>
  <c r="AW863" i="46"/>
  <c r="AW864" i="46"/>
  <c r="N230" i="46" l="1"/>
  <c r="Q230" i="46" s="1"/>
  <c r="T230" i="46" s="1"/>
  <c r="W230" i="46" s="1"/>
  <c r="Z230" i="46" s="1"/>
  <c r="AC230" i="46" s="1"/>
  <c r="AF230" i="46" s="1"/>
  <c r="AI230" i="46" s="1"/>
  <c r="AL230" i="46" s="1"/>
  <c r="AO230" i="46" s="1"/>
  <c r="AR230" i="46" s="1"/>
  <c r="AU230" i="46" s="1"/>
  <c r="J230" i="46" s="1"/>
  <c r="O7" i="60" l="1"/>
  <c r="O8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4" i="60"/>
  <c r="O35" i="60"/>
  <c r="O36" i="60"/>
  <c r="O37" i="60"/>
  <c r="O38" i="60"/>
  <c r="O39" i="60"/>
  <c r="O40" i="60"/>
  <c r="O41" i="60"/>
  <c r="R33" i="60" s="1"/>
  <c r="O42" i="60"/>
  <c r="O43" i="60"/>
  <c r="O44" i="60"/>
  <c r="O45" i="60"/>
  <c r="O46" i="60"/>
  <c r="O48" i="60"/>
  <c r="O49" i="60"/>
  <c r="O50" i="60"/>
  <c r="O51" i="60"/>
  <c r="O52" i="60"/>
  <c r="O53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82" i="60"/>
  <c r="O83" i="60"/>
  <c r="O84" i="60"/>
  <c r="O85" i="60"/>
  <c r="O86" i="60"/>
  <c r="O87" i="60"/>
  <c r="O88" i="60"/>
  <c r="O89" i="60"/>
  <c r="O90" i="60"/>
  <c r="O93" i="60"/>
  <c r="O94" i="60"/>
  <c r="O95" i="60"/>
  <c r="O96" i="60"/>
  <c r="O97" i="60"/>
  <c r="O98" i="60"/>
  <c r="O99" i="60"/>
  <c r="O100" i="60"/>
  <c r="O102" i="60"/>
  <c r="R92" i="60" s="1"/>
  <c r="O103" i="60"/>
  <c r="O104" i="60"/>
  <c r="O105" i="60"/>
  <c r="O106" i="60"/>
  <c r="O107" i="60"/>
  <c r="O108" i="60"/>
  <c r="O109" i="60"/>
  <c r="O110" i="60"/>
  <c r="O111" i="60"/>
  <c r="O112" i="60"/>
  <c r="O113" i="60"/>
  <c r="O114" i="60"/>
  <c r="O115" i="60"/>
  <c r="O116" i="60"/>
  <c r="O54" i="60"/>
  <c r="O117" i="60"/>
  <c r="O118" i="60"/>
  <c r="O119" i="60"/>
  <c r="O120" i="60"/>
  <c r="O121" i="60"/>
  <c r="O122" i="60"/>
  <c r="O123" i="60"/>
  <c r="O124" i="60"/>
  <c r="O125" i="60"/>
  <c r="O126" i="60"/>
  <c r="O127" i="60"/>
  <c r="O128" i="60"/>
  <c r="O129" i="60"/>
  <c r="O130" i="60"/>
  <c r="O131" i="60"/>
  <c r="O132" i="60"/>
  <c r="O133" i="60"/>
  <c r="O135" i="60"/>
  <c r="O136" i="60"/>
  <c r="O137" i="60"/>
  <c r="O138" i="60"/>
  <c r="O139" i="60"/>
  <c r="O140" i="60"/>
  <c r="O143" i="60"/>
  <c r="O173" i="60"/>
  <c r="R141" i="60" s="1"/>
  <c r="O174" i="60"/>
  <c r="R144" i="60" s="1"/>
  <c r="U134" i="60" s="1"/>
  <c r="O176" i="60"/>
  <c r="O177" i="60"/>
  <c r="O178" i="60"/>
  <c r="O179" i="60"/>
  <c r="R152" i="60" s="1"/>
  <c r="O180" i="60"/>
  <c r="O181" i="60"/>
  <c r="R161" i="60" s="1"/>
  <c r="O183" i="60"/>
  <c r="O184" i="60"/>
  <c r="O185" i="60"/>
  <c r="O187" i="60"/>
  <c r="O188" i="60"/>
  <c r="O189" i="60"/>
  <c r="O190" i="60"/>
  <c r="O191" i="60"/>
  <c r="O192" i="60"/>
  <c r="O193" i="60"/>
  <c r="O194" i="60"/>
  <c r="O195" i="60"/>
  <c r="O196" i="60"/>
  <c r="O197" i="60"/>
  <c r="O198" i="60"/>
  <c r="O199" i="60"/>
  <c r="O200" i="60"/>
  <c r="O201" i="60"/>
  <c r="O202" i="60"/>
  <c r="O203" i="60"/>
  <c r="O204" i="60"/>
  <c r="O209" i="60"/>
  <c r="O210" i="60"/>
  <c r="O443" i="60"/>
  <c r="O444" i="60"/>
  <c r="O445" i="60"/>
  <c r="O446" i="60"/>
  <c r="O447" i="60"/>
  <c r="O448" i="60"/>
  <c r="O449" i="60"/>
  <c r="O451" i="60"/>
  <c r="O452" i="60"/>
  <c r="O453" i="60"/>
  <c r="O454" i="60"/>
  <c r="O455" i="60"/>
  <c r="O456" i="60"/>
  <c r="O457" i="60"/>
  <c r="O458" i="60"/>
  <c r="O459" i="60"/>
  <c r="O460" i="60"/>
  <c r="O461" i="60"/>
  <c r="O465" i="60"/>
  <c r="O466" i="60"/>
  <c r="O469" i="60"/>
  <c r="O470" i="60"/>
  <c r="O471" i="60"/>
  <c r="O472" i="60"/>
  <c r="O474" i="60"/>
  <c r="O475" i="60"/>
  <c r="O476" i="60"/>
  <c r="O477" i="60"/>
  <c r="O478" i="60"/>
  <c r="O479" i="60"/>
  <c r="O480" i="60"/>
  <c r="O481" i="60"/>
  <c r="O482" i="60"/>
  <c r="O484" i="60"/>
  <c r="O485" i="60"/>
  <c r="O486" i="60"/>
  <c r="O487" i="60"/>
  <c r="O488" i="60"/>
  <c r="O490" i="60"/>
  <c r="O491" i="60"/>
  <c r="O492" i="60"/>
  <c r="O494" i="60"/>
  <c r="O495" i="60"/>
  <c r="O493" i="60"/>
  <c r="O496" i="60"/>
  <c r="O497" i="60"/>
  <c r="O498" i="60"/>
  <c r="O499" i="60"/>
  <c r="O500" i="60"/>
  <c r="O501" i="60"/>
  <c r="O502" i="60"/>
  <c r="O503" i="60"/>
  <c r="O505" i="60"/>
  <c r="O506" i="60"/>
  <c r="O507" i="60"/>
  <c r="O508" i="60"/>
  <c r="O509" i="60"/>
  <c r="O510" i="60"/>
  <c r="O511" i="60"/>
  <c r="O512" i="60"/>
  <c r="O513" i="60"/>
  <c r="O514" i="60"/>
  <c r="O515" i="60"/>
  <c r="O516" i="60"/>
  <c r="O517" i="60"/>
  <c r="O519" i="60"/>
  <c r="O520" i="60"/>
  <c r="O521" i="60"/>
  <c r="O522" i="60"/>
  <c r="O523" i="60"/>
  <c r="O524" i="60"/>
  <c r="O525" i="60"/>
  <c r="O526" i="60"/>
  <c r="O527" i="60"/>
  <c r="O528" i="60"/>
  <c r="O529" i="60"/>
  <c r="O530" i="60"/>
  <c r="O531" i="60"/>
  <c r="O532" i="60"/>
  <c r="O533" i="60"/>
  <c r="O535" i="60"/>
  <c r="O536" i="60"/>
  <c r="O537" i="60"/>
  <c r="O538" i="60"/>
  <c r="O539" i="60"/>
  <c r="O540" i="60"/>
  <c r="O541" i="60"/>
  <c r="O542" i="60"/>
  <c r="O543" i="60"/>
  <c r="O47" i="60"/>
  <c r="O545" i="60"/>
  <c r="O546" i="60"/>
  <c r="O547" i="60"/>
  <c r="O548" i="60"/>
  <c r="O549" i="60"/>
  <c r="O550" i="60"/>
  <c r="O551" i="60"/>
  <c r="O552" i="60"/>
  <c r="O553" i="60"/>
  <c r="O554" i="60"/>
  <c r="O555" i="60"/>
  <c r="O556" i="60"/>
  <c r="O557" i="60"/>
  <c r="O558" i="60"/>
  <c r="O559" i="60"/>
  <c r="O560" i="60"/>
  <c r="O561" i="60"/>
  <c r="O562" i="60"/>
  <c r="O563" i="60"/>
  <c r="O564" i="60"/>
  <c r="O565" i="60"/>
  <c r="O566" i="60"/>
  <c r="O567" i="60"/>
  <c r="O568" i="60"/>
  <c r="O569" i="60"/>
  <c r="O570" i="60"/>
  <c r="O571" i="60"/>
  <c r="O572" i="60"/>
  <c r="O573" i="60"/>
  <c r="O574" i="60"/>
  <c r="O575" i="60"/>
  <c r="O576" i="60"/>
  <c r="O577" i="60"/>
  <c r="O578" i="60"/>
  <c r="O579" i="60"/>
  <c r="O580" i="60"/>
  <c r="O581" i="60"/>
  <c r="O582" i="60"/>
  <c r="O583" i="60"/>
  <c r="O153" i="60"/>
  <c r="O584" i="60"/>
  <c r="O585" i="60"/>
  <c r="O586" i="60"/>
  <c r="O587" i="60"/>
  <c r="O588" i="60"/>
  <c r="O589" i="60"/>
  <c r="O590" i="60"/>
  <c r="O591" i="60"/>
  <c r="O592" i="60"/>
  <c r="O593" i="60"/>
  <c r="O594" i="60"/>
  <c r="O595" i="60"/>
  <c r="O596" i="60"/>
  <c r="O597" i="60"/>
  <c r="O598" i="60"/>
  <c r="O599" i="60"/>
  <c r="O600" i="60"/>
  <c r="O601" i="60"/>
  <c r="O602" i="60"/>
  <c r="O603" i="60"/>
  <c r="O604" i="60"/>
  <c r="O429" i="60"/>
  <c r="O430" i="60"/>
  <c r="O431" i="60"/>
  <c r="O432" i="60"/>
  <c r="O433" i="60"/>
  <c r="O434" i="60"/>
  <c r="O435" i="60"/>
  <c r="R426" i="60" s="1"/>
  <c r="O436" i="60"/>
  <c r="O437" i="60"/>
  <c r="O438" i="60"/>
  <c r="O439" i="60"/>
  <c r="O605" i="60"/>
  <c r="O606" i="60"/>
  <c r="O607" i="60"/>
  <c r="O608" i="60"/>
  <c r="O609" i="60"/>
  <c r="O610" i="60"/>
  <c r="O611" i="60"/>
  <c r="O612" i="60"/>
  <c r="O613" i="60"/>
  <c r="O614" i="60"/>
  <c r="O615" i="60"/>
  <c r="O617" i="60"/>
  <c r="O618" i="60"/>
  <c r="O619" i="60"/>
  <c r="O620" i="60"/>
  <c r="O621" i="60"/>
  <c r="O622" i="60"/>
  <c r="O623" i="60"/>
  <c r="O624" i="60"/>
  <c r="O625" i="60"/>
  <c r="O626" i="60"/>
  <c r="O627" i="60"/>
  <c r="O628" i="60"/>
  <c r="O629" i="60"/>
  <c r="O630" i="60"/>
  <c r="O631" i="60"/>
  <c r="O634" i="60"/>
  <c r="O635" i="60"/>
  <c r="O636" i="60"/>
  <c r="O637" i="60"/>
  <c r="O638" i="60"/>
  <c r="O639" i="60"/>
  <c r="O640" i="60"/>
  <c r="O641" i="60"/>
  <c r="O642" i="60"/>
  <c r="O643" i="60"/>
  <c r="O644" i="60"/>
  <c r="O645" i="60"/>
  <c r="O646" i="60"/>
  <c r="O647" i="60"/>
  <c r="O648" i="60"/>
  <c r="O649" i="60"/>
  <c r="O650" i="60"/>
  <c r="O651" i="60"/>
  <c r="O652" i="60"/>
  <c r="O653" i="60"/>
  <c r="O654" i="60"/>
  <c r="O655" i="60"/>
  <c r="O656" i="60"/>
  <c r="O657" i="60"/>
  <c r="O658" i="60"/>
  <c r="O659" i="60"/>
  <c r="O660" i="60"/>
  <c r="O661" i="60"/>
  <c r="O662" i="60"/>
  <c r="O663" i="60"/>
  <c r="O664" i="60"/>
  <c r="O665" i="60"/>
  <c r="O666" i="60"/>
  <c r="O667" i="60"/>
  <c r="O668" i="60"/>
  <c r="O669" i="60"/>
  <c r="O670" i="60"/>
  <c r="O671" i="60"/>
  <c r="O672" i="60"/>
  <c r="O673" i="60"/>
  <c r="O674" i="60"/>
  <c r="O675" i="60"/>
  <c r="O676" i="60"/>
  <c r="O677" i="60"/>
  <c r="O678" i="60"/>
  <c r="O679" i="60"/>
  <c r="O680" i="60"/>
  <c r="O681" i="60"/>
  <c r="O682" i="60"/>
  <c r="O683" i="60"/>
  <c r="O684" i="60"/>
  <c r="O212" i="60"/>
  <c r="O213" i="60"/>
  <c r="O214" i="60"/>
  <c r="O215" i="60"/>
  <c r="O216" i="60"/>
  <c r="O217" i="60"/>
  <c r="O218" i="60"/>
  <c r="O219" i="60"/>
  <c r="O220" i="60"/>
  <c r="O221" i="60"/>
  <c r="O222" i="60"/>
  <c r="O223" i="60"/>
  <c r="O224" i="60"/>
  <c r="O225" i="60"/>
  <c r="O226" i="60"/>
  <c r="O227" i="60"/>
  <c r="O228" i="60"/>
  <c r="O229" i="60"/>
  <c r="O230" i="60"/>
  <c r="O231" i="60"/>
  <c r="O232" i="60"/>
  <c r="O233" i="60"/>
  <c r="O234" i="60"/>
  <c r="O235" i="60"/>
  <c r="O236" i="60"/>
  <c r="O237" i="60"/>
  <c r="O238" i="60"/>
  <c r="O239" i="60"/>
  <c r="O240" i="60"/>
  <c r="O241" i="60"/>
  <c r="O242" i="60"/>
  <c r="O243" i="60"/>
  <c r="O244" i="60"/>
  <c r="O245" i="60"/>
  <c r="O246" i="60"/>
  <c r="O247" i="60"/>
  <c r="O248" i="60"/>
  <c r="O249" i="60"/>
  <c r="O250" i="60"/>
  <c r="O251" i="60"/>
  <c r="O252" i="60"/>
  <c r="O253" i="60"/>
  <c r="O254" i="60"/>
  <c r="O255" i="60"/>
  <c r="O256" i="60"/>
  <c r="O257" i="60"/>
  <c r="O258" i="60"/>
  <c r="O259" i="60"/>
  <c r="O260" i="60"/>
  <c r="O261" i="60"/>
  <c r="O262" i="60"/>
  <c r="O263" i="60"/>
  <c r="O264" i="60"/>
  <c r="O265" i="60"/>
  <c r="O266" i="60"/>
  <c r="O267" i="60"/>
  <c r="O268" i="60"/>
  <c r="O269" i="60"/>
  <c r="O270" i="60"/>
  <c r="O271" i="60"/>
  <c r="O272" i="60"/>
  <c r="O273" i="60"/>
  <c r="O274" i="60"/>
  <c r="O275" i="60"/>
  <c r="O276" i="60"/>
  <c r="O277" i="60"/>
  <c r="O278" i="60"/>
  <c r="O279" i="60"/>
  <c r="O280" i="60"/>
  <c r="O281" i="60"/>
  <c r="O282" i="60"/>
  <c r="O283" i="60"/>
  <c r="O284" i="60"/>
  <c r="O285" i="60"/>
  <c r="O286" i="60"/>
  <c r="O287" i="60"/>
  <c r="O288" i="60"/>
  <c r="O289" i="60"/>
  <c r="O290" i="60"/>
  <c r="O291" i="60"/>
  <c r="O292" i="60"/>
  <c r="O293" i="60"/>
  <c r="O294" i="60"/>
  <c r="O295" i="60"/>
  <c r="O296" i="60"/>
  <c r="O297" i="60"/>
  <c r="O298" i="60"/>
  <c r="O299" i="60"/>
  <c r="O300" i="60"/>
  <c r="O301" i="60"/>
  <c r="O302" i="60"/>
  <c r="O303" i="60"/>
  <c r="O304" i="60"/>
  <c r="O305" i="60"/>
  <c r="O306" i="60"/>
  <c r="O307" i="60"/>
  <c r="O308" i="60"/>
  <c r="O309" i="60"/>
  <c r="O310" i="60"/>
  <c r="O311" i="60"/>
  <c r="O312" i="60"/>
  <c r="O313" i="60"/>
  <c r="O314" i="60"/>
  <c r="O315" i="60"/>
  <c r="O316" i="60"/>
  <c r="O685" i="60"/>
  <c r="O686" i="60"/>
  <c r="O687" i="60"/>
  <c r="O688" i="60"/>
  <c r="O689" i="60"/>
  <c r="O690" i="60"/>
  <c r="O691" i="60"/>
  <c r="O692" i="60"/>
  <c r="O693" i="60"/>
  <c r="O694" i="60"/>
  <c r="O695" i="60"/>
  <c r="O696" i="60"/>
  <c r="O697" i="60"/>
  <c r="O698" i="60"/>
  <c r="O699" i="60"/>
  <c r="O700" i="60"/>
  <c r="O701" i="60"/>
  <c r="O702" i="60"/>
  <c r="O703" i="60"/>
  <c r="O704" i="60"/>
  <c r="O705" i="60"/>
  <c r="O706" i="60"/>
  <c r="O707" i="60"/>
  <c r="O708" i="60"/>
  <c r="O709" i="60"/>
  <c r="O710" i="60"/>
  <c r="O711" i="60"/>
  <c r="O712" i="60"/>
  <c r="O888" i="60"/>
  <c r="O324" i="60"/>
  <c r="O325" i="60"/>
  <c r="R317" i="60" s="1"/>
  <c r="O326" i="60"/>
  <c r="R318" i="60" s="1"/>
  <c r="O327" i="60"/>
  <c r="R319" i="60" s="1"/>
  <c r="O328" i="60"/>
  <c r="O329" i="60"/>
  <c r="O330" i="60"/>
  <c r="O331" i="60"/>
  <c r="R323" i="60" s="1"/>
  <c r="O332" i="60"/>
  <c r="O333" i="60"/>
  <c r="O334" i="60"/>
  <c r="O335" i="60"/>
  <c r="O336" i="60"/>
  <c r="O337" i="60"/>
  <c r="O338" i="60"/>
  <c r="O339" i="60"/>
  <c r="O340" i="60"/>
  <c r="O341" i="60"/>
  <c r="O342" i="60"/>
  <c r="O345" i="60"/>
  <c r="O346" i="60"/>
  <c r="O347" i="60"/>
  <c r="O348" i="60"/>
  <c r="O349" i="60"/>
  <c r="O350" i="60"/>
  <c r="O351" i="60"/>
  <c r="O352" i="60"/>
  <c r="O353" i="60"/>
  <c r="O354" i="60"/>
  <c r="O355" i="60"/>
  <c r="O356" i="60"/>
  <c r="O357" i="60"/>
  <c r="O358" i="60"/>
  <c r="O359" i="60"/>
  <c r="O360" i="60"/>
  <c r="O361" i="60"/>
  <c r="O362" i="60"/>
  <c r="O363" i="60"/>
  <c r="O364" i="60"/>
  <c r="O365" i="60"/>
  <c r="O366" i="60"/>
  <c r="O367" i="60"/>
  <c r="O368" i="60"/>
  <c r="O369" i="60"/>
  <c r="O370" i="60"/>
  <c r="O371" i="60"/>
  <c r="O372" i="60"/>
  <c r="O373" i="60"/>
  <c r="O374" i="60"/>
  <c r="O375" i="60"/>
  <c r="O376" i="60"/>
  <c r="O377" i="60"/>
  <c r="O378" i="60"/>
  <c r="O379" i="60"/>
  <c r="O380" i="60"/>
  <c r="O381" i="60"/>
  <c r="O382" i="60"/>
  <c r="O383" i="60"/>
  <c r="O384" i="60"/>
  <c r="O385" i="60"/>
  <c r="O386" i="60"/>
  <c r="O387" i="60"/>
  <c r="O388" i="60"/>
  <c r="O389" i="60"/>
  <c r="O390" i="60"/>
  <c r="O391" i="60"/>
  <c r="O392" i="60"/>
  <c r="O393" i="60"/>
  <c r="O394" i="60"/>
  <c r="O395" i="60"/>
  <c r="O396" i="60"/>
  <c r="O397" i="60"/>
  <c r="O398" i="60"/>
  <c r="O399" i="60"/>
  <c r="O400" i="60"/>
  <c r="O401" i="60"/>
  <c r="O402" i="60"/>
  <c r="O403" i="60"/>
  <c r="O404" i="60"/>
  <c r="O405" i="60"/>
  <c r="O406" i="60"/>
  <c r="O407" i="60"/>
  <c r="O408" i="60"/>
  <c r="O409" i="60"/>
  <c r="O410" i="60"/>
  <c r="O411" i="60"/>
  <c r="O412" i="60"/>
  <c r="O413" i="60"/>
  <c r="O414" i="60"/>
  <c r="O415" i="60"/>
  <c r="O416" i="60"/>
  <c r="O417" i="60"/>
  <c r="O418" i="60"/>
  <c r="O419" i="60"/>
  <c r="O420" i="60"/>
  <c r="O421" i="60"/>
  <c r="O422" i="60"/>
  <c r="O423" i="60"/>
  <c r="O424" i="60"/>
  <c r="O146" i="60"/>
  <c r="O713" i="60"/>
  <c r="O714" i="60"/>
  <c r="O715" i="60"/>
  <c r="O716" i="60"/>
  <c r="O717" i="60"/>
  <c r="O718" i="60"/>
  <c r="O719" i="60"/>
  <c r="O720" i="60"/>
  <c r="O721" i="60"/>
  <c r="O722" i="60"/>
  <c r="O723" i="60"/>
  <c r="O724" i="60"/>
  <c r="O725" i="60"/>
  <c r="O726" i="60"/>
  <c r="O727" i="60"/>
  <c r="O728" i="60"/>
  <c r="O729" i="60"/>
  <c r="O730" i="60"/>
  <c r="O731" i="60"/>
  <c r="O732" i="60"/>
  <c r="O733" i="60"/>
  <c r="O734" i="60"/>
  <c r="O735" i="60"/>
  <c r="O736" i="60"/>
  <c r="O737" i="60"/>
  <c r="O738" i="60"/>
  <c r="O740" i="60"/>
  <c r="O741" i="60"/>
  <c r="O742" i="60"/>
  <c r="O743" i="60"/>
  <c r="O744" i="60"/>
  <c r="O745" i="60"/>
  <c r="O746" i="60"/>
  <c r="O747" i="60"/>
  <c r="O748" i="60"/>
  <c r="O749" i="60"/>
  <c r="O750" i="60"/>
  <c r="O751" i="60"/>
  <c r="O752" i="60"/>
  <c r="O753" i="60"/>
  <c r="O754" i="60"/>
  <c r="O755" i="60"/>
  <c r="O756" i="60"/>
  <c r="O757" i="60"/>
  <c r="O758" i="60"/>
  <c r="O759" i="60"/>
  <c r="O760" i="60"/>
  <c r="O761" i="60"/>
  <c r="O762" i="60"/>
  <c r="O763" i="60"/>
  <c r="O764" i="60"/>
  <c r="O765" i="60"/>
  <c r="O766" i="60"/>
  <c r="O767" i="60"/>
  <c r="O768" i="60"/>
  <c r="O769" i="60"/>
  <c r="O770" i="60"/>
  <c r="O771" i="60"/>
  <c r="O772" i="60"/>
  <c r="O773" i="60"/>
  <c r="O774" i="60"/>
  <c r="O775" i="60"/>
  <c r="O776" i="60"/>
  <c r="O777" i="60"/>
  <c r="O778" i="60"/>
  <c r="O779" i="60"/>
  <c r="O780" i="60"/>
  <c r="O781" i="60"/>
  <c r="O782" i="60"/>
  <c r="O783" i="60"/>
  <c r="O784" i="60"/>
  <c r="O785" i="60"/>
  <c r="O786" i="60"/>
  <c r="O787" i="60"/>
  <c r="O788" i="60"/>
  <c r="O789" i="60"/>
  <c r="O790" i="60"/>
  <c r="O791" i="60"/>
  <c r="O792" i="60"/>
  <c r="O793" i="60"/>
  <c r="O794" i="60"/>
  <c r="O795" i="60"/>
  <c r="O796" i="60"/>
  <c r="O797" i="60"/>
  <c r="O798" i="60"/>
  <c r="O799" i="60"/>
  <c r="O800" i="60"/>
  <c r="O801" i="60"/>
  <c r="O802" i="60"/>
  <c r="O803" i="60"/>
  <c r="O804" i="60"/>
  <c r="O805" i="60"/>
  <c r="O806" i="60"/>
  <c r="O807" i="60"/>
  <c r="O808" i="60"/>
  <c r="O809" i="60"/>
  <c r="O810" i="60"/>
  <c r="O811" i="60"/>
  <c r="O812" i="60"/>
  <c r="O813" i="60"/>
  <c r="O814" i="60"/>
  <c r="O815" i="60"/>
  <c r="O816" i="60"/>
  <c r="O817" i="60"/>
  <c r="O818" i="60"/>
  <c r="O819" i="60"/>
  <c r="O820" i="60"/>
  <c r="O822" i="60"/>
  <c r="O823" i="60"/>
  <c r="O824" i="60"/>
  <c r="O825" i="60"/>
  <c r="O826" i="60"/>
  <c r="O827" i="60"/>
  <c r="O828" i="60"/>
  <c r="O147" i="60"/>
  <c r="O889" i="60"/>
  <c r="O829" i="60"/>
  <c r="O886" i="60"/>
  <c r="O830" i="60"/>
  <c r="O887" i="60"/>
  <c r="O831" i="60"/>
  <c r="O832" i="60"/>
  <c r="O833" i="60"/>
  <c r="O898" i="60"/>
  <c r="O899" i="60"/>
  <c r="O900" i="60"/>
  <c r="O901" i="60"/>
  <c r="O902" i="60"/>
  <c r="O903" i="60"/>
  <c r="O904" i="60"/>
  <c r="O905" i="60"/>
  <c r="O906" i="60"/>
  <c r="O907" i="60"/>
  <c r="O908" i="60"/>
  <c r="O101" i="60"/>
  <c r="R91" i="60" s="1"/>
  <c r="O834" i="60"/>
  <c r="O890" i="60"/>
  <c r="O891" i="60"/>
  <c r="O835" i="60"/>
  <c r="O836" i="60"/>
  <c r="O837" i="60"/>
  <c r="O149" i="60"/>
  <c r="O632" i="60"/>
  <c r="O633" i="60"/>
  <c r="O838" i="60"/>
  <c r="O839" i="60"/>
  <c r="O840" i="60"/>
  <c r="O841" i="60"/>
  <c r="O893" i="60"/>
  <c r="O894" i="60"/>
  <c r="O842" i="60"/>
  <c r="O843" i="60"/>
  <c r="O895" i="60"/>
  <c r="O844" i="60"/>
  <c r="O211" i="60"/>
  <c r="O896" i="60"/>
  <c r="O845" i="60"/>
  <c r="O892" i="60"/>
  <c r="O897" i="60"/>
  <c r="O846" i="60"/>
  <c r="O142" i="60"/>
  <c r="O847" i="60"/>
  <c r="O848" i="60"/>
  <c r="O849" i="60"/>
  <c r="O850" i="60"/>
  <c r="O851" i="60"/>
  <c r="O852" i="60"/>
  <c r="O853" i="60"/>
  <c r="O854" i="60"/>
  <c r="O855" i="60"/>
  <c r="O856" i="60"/>
  <c r="O857" i="60"/>
  <c r="O858" i="60"/>
  <c r="O859" i="60"/>
  <c r="O860" i="60"/>
  <c r="O861" i="60"/>
  <c r="O862" i="60"/>
  <c r="O863" i="60"/>
  <c r="O864" i="60"/>
  <c r="O865" i="60"/>
  <c r="O866" i="60"/>
  <c r="O867" i="60"/>
  <c r="O868" i="60"/>
  <c r="O869" i="60"/>
  <c r="O870" i="60"/>
  <c r="O871" i="60"/>
  <c r="O872" i="60"/>
  <c r="O873" i="60"/>
  <c r="O874" i="60"/>
  <c r="O875" i="60"/>
  <c r="O876" i="60"/>
  <c r="O877" i="60"/>
  <c r="O878" i="60"/>
  <c r="O879" i="60"/>
  <c r="O880" i="60"/>
  <c r="O881" i="60"/>
  <c r="O882" i="60"/>
  <c r="O883" i="60"/>
  <c r="O884" i="60"/>
  <c r="O885" i="60"/>
  <c r="O440" i="60"/>
  <c r="R157" i="60" l="1"/>
  <c r="R160" i="60"/>
  <c r="R159" i="60"/>
  <c r="R156" i="60"/>
  <c r="R150" i="60"/>
  <c r="R155" i="60"/>
  <c r="R154" i="60"/>
  <c r="R148" i="60"/>
  <c r="R151" i="60"/>
  <c r="R322" i="60"/>
  <c r="R321" i="60"/>
  <c r="R344" i="60"/>
  <c r="R320" i="60"/>
  <c r="R343" i="60"/>
  <c r="R427" i="60"/>
  <c r="R425" i="60"/>
  <c r="O4" i="60"/>
  <c r="R4" i="60" s="1"/>
  <c r="U4" i="60" s="1"/>
  <c r="X4" i="60" s="1"/>
  <c r="AA4" i="60" s="1"/>
  <c r="AD4" i="60" s="1"/>
  <c r="AG4" i="60" s="1"/>
  <c r="O5" i="60"/>
  <c r="R5" i="60" s="1"/>
  <c r="U5" i="60" s="1"/>
  <c r="X5" i="60" s="1"/>
  <c r="AA5" i="60" s="1"/>
  <c r="AD5" i="60" s="1"/>
  <c r="AG5" i="60" s="1"/>
  <c r="O6" i="60"/>
  <c r="R6" i="60" s="1"/>
  <c r="U6" i="60" s="1"/>
  <c r="X6" i="60" s="1"/>
  <c r="AA6" i="60" s="1"/>
  <c r="AD6" i="60" s="1"/>
  <c r="AG6" i="60" s="1"/>
  <c r="R7" i="60"/>
  <c r="U7" i="60" s="1"/>
  <c r="X7" i="60" s="1"/>
  <c r="AA7" i="60" s="1"/>
  <c r="AD7" i="60" s="1"/>
  <c r="AG7" i="60" s="1"/>
  <c r="R8" i="60"/>
  <c r="U8" i="60" s="1"/>
  <c r="X8" i="60" s="1"/>
  <c r="AA8" i="60" s="1"/>
  <c r="AD8" i="60" s="1"/>
  <c r="AG8" i="60" s="1"/>
  <c r="R11" i="60"/>
  <c r="U11" i="60" s="1"/>
  <c r="X11" i="60" s="1"/>
  <c r="AA11" i="60" s="1"/>
  <c r="AD11" i="60" s="1"/>
  <c r="AG11" i="60" s="1"/>
  <c r="R12" i="60"/>
  <c r="U12" i="60" s="1"/>
  <c r="X12" i="60" s="1"/>
  <c r="AA12" i="60" s="1"/>
  <c r="AD12" i="60" s="1"/>
  <c r="AG12" i="60" s="1"/>
  <c r="R13" i="60"/>
  <c r="U13" i="60" s="1"/>
  <c r="X13" i="60" s="1"/>
  <c r="AA13" i="60" s="1"/>
  <c r="AD13" i="60" s="1"/>
  <c r="AG13" i="60" s="1"/>
  <c r="R14" i="60"/>
  <c r="U14" i="60" s="1"/>
  <c r="X14" i="60" s="1"/>
  <c r="AA14" i="60" s="1"/>
  <c r="AD14" i="60" s="1"/>
  <c r="AG14" i="60" s="1"/>
  <c r="R15" i="60"/>
  <c r="U15" i="60" s="1"/>
  <c r="X15" i="60" s="1"/>
  <c r="AA15" i="60" s="1"/>
  <c r="AD15" i="60" s="1"/>
  <c r="AG15" i="60" s="1"/>
  <c r="R16" i="60"/>
  <c r="U16" i="60" s="1"/>
  <c r="X16" i="60" s="1"/>
  <c r="AA16" i="60" s="1"/>
  <c r="AD16" i="60" s="1"/>
  <c r="AG16" i="60" s="1"/>
  <c r="R17" i="60"/>
  <c r="U17" i="60" s="1"/>
  <c r="X17" i="60" s="1"/>
  <c r="AA17" i="60" s="1"/>
  <c r="AD17" i="60" s="1"/>
  <c r="AG17" i="60" s="1"/>
  <c r="R18" i="60"/>
  <c r="U18" i="60" s="1"/>
  <c r="X18" i="60" s="1"/>
  <c r="AA18" i="60" s="1"/>
  <c r="AD18" i="60" s="1"/>
  <c r="AG18" i="60" s="1"/>
  <c r="R19" i="60"/>
  <c r="U19" i="60" s="1"/>
  <c r="X19" i="60" s="1"/>
  <c r="AA19" i="60" s="1"/>
  <c r="AD19" i="60" s="1"/>
  <c r="AG19" i="60" s="1"/>
  <c r="R20" i="60"/>
  <c r="U20" i="60" s="1"/>
  <c r="X20" i="60" s="1"/>
  <c r="AA20" i="60" s="1"/>
  <c r="AD20" i="60" s="1"/>
  <c r="AG20" i="60" s="1"/>
  <c r="R21" i="60"/>
  <c r="U21" i="60" s="1"/>
  <c r="X21" i="60" s="1"/>
  <c r="AA21" i="60" s="1"/>
  <c r="AD21" i="60" s="1"/>
  <c r="AG21" i="60" s="1"/>
  <c r="R22" i="60"/>
  <c r="U22" i="60" s="1"/>
  <c r="X22" i="60" s="1"/>
  <c r="AA22" i="60" s="1"/>
  <c r="AD22" i="60" s="1"/>
  <c r="AG22" i="60" s="1"/>
  <c r="R23" i="60"/>
  <c r="U23" i="60" s="1"/>
  <c r="X23" i="60" s="1"/>
  <c r="AA23" i="60" s="1"/>
  <c r="AD23" i="60" s="1"/>
  <c r="AG23" i="60" s="1"/>
  <c r="R24" i="60"/>
  <c r="U24" i="60" s="1"/>
  <c r="X24" i="60" s="1"/>
  <c r="AA24" i="60" s="1"/>
  <c r="AD24" i="60" s="1"/>
  <c r="AG24" i="60" s="1"/>
  <c r="R25" i="60"/>
  <c r="U25" i="60" s="1"/>
  <c r="X25" i="60" s="1"/>
  <c r="AA25" i="60" s="1"/>
  <c r="AD25" i="60" s="1"/>
  <c r="AG25" i="60" s="1"/>
  <c r="R26" i="60"/>
  <c r="U26" i="60" s="1"/>
  <c r="X26" i="60" s="1"/>
  <c r="AA26" i="60" s="1"/>
  <c r="AD26" i="60" s="1"/>
  <c r="AG26" i="60" s="1"/>
  <c r="R27" i="60"/>
  <c r="U27" i="60" s="1"/>
  <c r="X27" i="60" s="1"/>
  <c r="AA27" i="60" s="1"/>
  <c r="AD27" i="60" s="1"/>
  <c r="AG27" i="60" s="1"/>
  <c r="R28" i="60"/>
  <c r="U28" i="60" s="1"/>
  <c r="X28" i="60" s="1"/>
  <c r="AA28" i="60" s="1"/>
  <c r="AD28" i="60" s="1"/>
  <c r="AG28" i="60" s="1"/>
  <c r="R29" i="60"/>
  <c r="U29" i="60" s="1"/>
  <c r="X29" i="60" s="1"/>
  <c r="AA29" i="60" s="1"/>
  <c r="AD29" i="60" s="1"/>
  <c r="AG29" i="60" s="1"/>
  <c r="R30" i="60"/>
  <c r="U30" i="60" s="1"/>
  <c r="X30" i="60" s="1"/>
  <c r="AA30" i="60" s="1"/>
  <c r="AD30" i="60" s="1"/>
  <c r="AG30" i="60" s="1"/>
  <c r="R31" i="60"/>
  <c r="U31" i="60" s="1"/>
  <c r="X31" i="60" s="1"/>
  <c r="AA31" i="60" s="1"/>
  <c r="AD31" i="60" s="1"/>
  <c r="AG31" i="60" s="1"/>
  <c r="R32" i="60"/>
  <c r="U32" i="60" s="1"/>
  <c r="X32" i="60" s="1"/>
  <c r="AA32" i="60" s="1"/>
  <c r="AD32" i="60" s="1"/>
  <c r="AG32" i="60" s="1"/>
  <c r="R34" i="60"/>
  <c r="U34" i="60" s="1"/>
  <c r="X34" i="60" s="1"/>
  <c r="AA34" i="60" s="1"/>
  <c r="AD34" i="60" s="1"/>
  <c r="AG34" i="60" s="1"/>
  <c r="R35" i="60"/>
  <c r="U35" i="60" s="1"/>
  <c r="X35" i="60" s="1"/>
  <c r="AA35" i="60" s="1"/>
  <c r="AD35" i="60" s="1"/>
  <c r="AG35" i="60" s="1"/>
  <c r="R36" i="60"/>
  <c r="U36" i="60" s="1"/>
  <c r="X36" i="60" s="1"/>
  <c r="AA36" i="60" s="1"/>
  <c r="AD36" i="60" s="1"/>
  <c r="AG36" i="60" s="1"/>
  <c r="R37" i="60"/>
  <c r="U37" i="60" s="1"/>
  <c r="X37" i="60" s="1"/>
  <c r="AA37" i="60" s="1"/>
  <c r="AD37" i="60" s="1"/>
  <c r="AG37" i="60" s="1"/>
  <c r="R40" i="60"/>
  <c r="U40" i="60" s="1"/>
  <c r="X40" i="60" s="1"/>
  <c r="AA40" i="60" s="1"/>
  <c r="AD40" i="60" s="1"/>
  <c r="AG40" i="60" s="1"/>
  <c r="R41" i="60"/>
  <c r="R42" i="60"/>
  <c r="U42" i="60" s="1"/>
  <c r="X42" i="60" s="1"/>
  <c r="AA42" i="60" s="1"/>
  <c r="AD42" i="60" s="1"/>
  <c r="AG42" i="60" s="1"/>
  <c r="R44" i="60"/>
  <c r="U44" i="60" s="1"/>
  <c r="X44" i="60" s="1"/>
  <c r="AA44" i="60" s="1"/>
  <c r="AD44" i="60" s="1"/>
  <c r="AG44" i="60" s="1"/>
  <c r="R45" i="60"/>
  <c r="U45" i="60" s="1"/>
  <c r="X45" i="60" s="1"/>
  <c r="AA45" i="60" s="1"/>
  <c r="AD45" i="60" s="1"/>
  <c r="AG45" i="60" s="1"/>
  <c r="R46" i="60"/>
  <c r="U46" i="60" s="1"/>
  <c r="X46" i="60" s="1"/>
  <c r="AA46" i="60" s="1"/>
  <c r="AD46" i="60" s="1"/>
  <c r="AG46" i="60" s="1"/>
  <c r="R48" i="60"/>
  <c r="U48" i="60" s="1"/>
  <c r="X48" i="60" s="1"/>
  <c r="AA48" i="60" s="1"/>
  <c r="AD48" i="60" s="1"/>
  <c r="AG48" i="60" s="1"/>
  <c r="R49" i="60"/>
  <c r="U49" i="60" s="1"/>
  <c r="X49" i="60" s="1"/>
  <c r="AA49" i="60" s="1"/>
  <c r="AD49" i="60" s="1"/>
  <c r="AG49" i="60" s="1"/>
  <c r="R50" i="60"/>
  <c r="U50" i="60" s="1"/>
  <c r="X50" i="60" s="1"/>
  <c r="AA50" i="60" s="1"/>
  <c r="AD50" i="60" s="1"/>
  <c r="AG50" i="60" s="1"/>
  <c r="R51" i="60"/>
  <c r="U51" i="60" s="1"/>
  <c r="X51" i="60" s="1"/>
  <c r="AA51" i="60" s="1"/>
  <c r="AD51" i="60" s="1"/>
  <c r="AG51" i="60" s="1"/>
  <c r="R56" i="60"/>
  <c r="U56" i="60" s="1"/>
  <c r="X56" i="60" s="1"/>
  <c r="AA56" i="60" s="1"/>
  <c r="AD56" i="60" s="1"/>
  <c r="AG56" i="60" s="1"/>
  <c r="R57" i="60"/>
  <c r="U57" i="60" s="1"/>
  <c r="X57" i="60" s="1"/>
  <c r="AA57" i="60" s="1"/>
  <c r="AD57" i="60" s="1"/>
  <c r="AG57" i="60" s="1"/>
  <c r="R58" i="60"/>
  <c r="U58" i="60" s="1"/>
  <c r="X58" i="60" s="1"/>
  <c r="AA58" i="60" s="1"/>
  <c r="AD58" i="60" s="1"/>
  <c r="AG58" i="60" s="1"/>
  <c r="R59" i="60"/>
  <c r="U59" i="60" s="1"/>
  <c r="X59" i="60" s="1"/>
  <c r="AA59" i="60" s="1"/>
  <c r="AD59" i="60" s="1"/>
  <c r="AG59" i="60" s="1"/>
  <c r="R60" i="60"/>
  <c r="U60" i="60" s="1"/>
  <c r="X60" i="60" s="1"/>
  <c r="AA60" i="60" s="1"/>
  <c r="AD60" i="60" s="1"/>
  <c r="AG60" i="60" s="1"/>
  <c r="R61" i="60"/>
  <c r="U61" i="60" s="1"/>
  <c r="X61" i="60" s="1"/>
  <c r="AA61" i="60" s="1"/>
  <c r="AD61" i="60" s="1"/>
  <c r="AG61" i="60" s="1"/>
  <c r="R62" i="60"/>
  <c r="U62" i="60" s="1"/>
  <c r="X62" i="60" s="1"/>
  <c r="AA62" i="60" s="1"/>
  <c r="AD62" i="60" s="1"/>
  <c r="AG62" i="60" s="1"/>
  <c r="R63" i="60"/>
  <c r="U63" i="60" s="1"/>
  <c r="X63" i="60" s="1"/>
  <c r="AA63" i="60" s="1"/>
  <c r="AD63" i="60" s="1"/>
  <c r="AG63" i="60" s="1"/>
  <c r="R64" i="60"/>
  <c r="U64" i="60" s="1"/>
  <c r="X64" i="60" s="1"/>
  <c r="AA64" i="60" s="1"/>
  <c r="AD64" i="60" s="1"/>
  <c r="AG64" i="60" s="1"/>
  <c r="R65" i="60"/>
  <c r="U65" i="60" s="1"/>
  <c r="X65" i="60" s="1"/>
  <c r="AA65" i="60" s="1"/>
  <c r="AD65" i="60" s="1"/>
  <c r="AG65" i="60" s="1"/>
  <c r="R66" i="60"/>
  <c r="U66" i="60" s="1"/>
  <c r="X66" i="60" s="1"/>
  <c r="AA66" i="60" s="1"/>
  <c r="AD66" i="60" s="1"/>
  <c r="AG66" i="60" s="1"/>
  <c r="R67" i="60"/>
  <c r="U67" i="60" s="1"/>
  <c r="X67" i="60" s="1"/>
  <c r="AA67" i="60" s="1"/>
  <c r="AD67" i="60" s="1"/>
  <c r="AG67" i="60" s="1"/>
  <c r="R68" i="60"/>
  <c r="U68" i="60" s="1"/>
  <c r="X68" i="60" s="1"/>
  <c r="AA68" i="60" s="1"/>
  <c r="AD68" i="60" s="1"/>
  <c r="AG68" i="60" s="1"/>
  <c r="R69" i="60"/>
  <c r="U69" i="60" s="1"/>
  <c r="X69" i="60" s="1"/>
  <c r="AA69" i="60" s="1"/>
  <c r="AD69" i="60" s="1"/>
  <c r="AG69" i="60" s="1"/>
  <c r="R70" i="60"/>
  <c r="U70" i="60" s="1"/>
  <c r="X70" i="60" s="1"/>
  <c r="AA70" i="60" s="1"/>
  <c r="AD70" i="60" s="1"/>
  <c r="AG70" i="60" s="1"/>
  <c r="R71" i="60"/>
  <c r="U71" i="60" s="1"/>
  <c r="X71" i="60" s="1"/>
  <c r="AA71" i="60" s="1"/>
  <c r="AD71" i="60" s="1"/>
  <c r="AG71" i="60" s="1"/>
  <c r="R72" i="60"/>
  <c r="U72" i="60" s="1"/>
  <c r="X72" i="60" s="1"/>
  <c r="AA72" i="60" s="1"/>
  <c r="AD72" i="60" s="1"/>
  <c r="AG72" i="60" s="1"/>
  <c r="R73" i="60"/>
  <c r="U73" i="60" s="1"/>
  <c r="X73" i="60" s="1"/>
  <c r="AA73" i="60" s="1"/>
  <c r="AD73" i="60" s="1"/>
  <c r="AG73" i="60" s="1"/>
  <c r="R78" i="60"/>
  <c r="U78" i="60" s="1"/>
  <c r="X78" i="60" s="1"/>
  <c r="AA78" i="60" s="1"/>
  <c r="AD78" i="60" s="1"/>
  <c r="AG78" i="60" s="1"/>
  <c r="R79" i="60"/>
  <c r="U79" i="60" s="1"/>
  <c r="X79" i="60" s="1"/>
  <c r="AA79" i="60" s="1"/>
  <c r="AD79" i="60" s="1"/>
  <c r="AG79" i="60" s="1"/>
  <c r="R80" i="60"/>
  <c r="U80" i="60" s="1"/>
  <c r="X80" i="60" s="1"/>
  <c r="AA80" i="60" s="1"/>
  <c r="AD80" i="60" s="1"/>
  <c r="AG80" i="60" s="1"/>
  <c r="R81" i="60"/>
  <c r="U81" i="60" s="1"/>
  <c r="X81" i="60" s="1"/>
  <c r="AA81" i="60" s="1"/>
  <c r="AD81" i="60" s="1"/>
  <c r="AG81" i="60" s="1"/>
  <c r="R82" i="60"/>
  <c r="U82" i="60" s="1"/>
  <c r="X82" i="60" s="1"/>
  <c r="AA82" i="60" s="1"/>
  <c r="AD82" i="60" s="1"/>
  <c r="AG82" i="60" s="1"/>
  <c r="R83" i="60"/>
  <c r="U83" i="60" s="1"/>
  <c r="X83" i="60" s="1"/>
  <c r="AA83" i="60" s="1"/>
  <c r="AD83" i="60" s="1"/>
  <c r="AG83" i="60" s="1"/>
  <c r="R84" i="60"/>
  <c r="U84" i="60" s="1"/>
  <c r="X84" i="60" s="1"/>
  <c r="AA84" i="60" s="1"/>
  <c r="AD84" i="60" s="1"/>
  <c r="AG84" i="60" s="1"/>
  <c r="R85" i="60"/>
  <c r="U85" i="60" s="1"/>
  <c r="X85" i="60" s="1"/>
  <c r="AA85" i="60" s="1"/>
  <c r="AD85" i="60" s="1"/>
  <c r="AG85" i="60" s="1"/>
  <c r="R86" i="60"/>
  <c r="U86" i="60" s="1"/>
  <c r="X86" i="60" s="1"/>
  <c r="AA86" i="60" s="1"/>
  <c r="AD86" i="60" s="1"/>
  <c r="AG86" i="60" s="1"/>
  <c r="R87" i="60"/>
  <c r="U87" i="60" s="1"/>
  <c r="X87" i="60" s="1"/>
  <c r="AA87" i="60" s="1"/>
  <c r="AD87" i="60" s="1"/>
  <c r="AG87" i="60" s="1"/>
  <c r="R88" i="60"/>
  <c r="U88" i="60" s="1"/>
  <c r="X88" i="60" s="1"/>
  <c r="AA88" i="60" s="1"/>
  <c r="AD88" i="60" s="1"/>
  <c r="AG88" i="60" s="1"/>
  <c r="R89" i="60"/>
  <c r="U89" i="60" s="1"/>
  <c r="X89" i="60" s="1"/>
  <c r="AA89" i="60" s="1"/>
  <c r="AD89" i="60" s="1"/>
  <c r="AG89" i="60" s="1"/>
  <c r="R90" i="60"/>
  <c r="U90" i="60" s="1"/>
  <c r="X90" i="60" s="1"/>
  <c r="AA90" i="60" s="1"/>
  <c r="AD90" i="60" s="1"/>
  <c r="AG90" i="60" s="1"/>
  <c r="R93" i="60"/>
  <c r="U93" i="60" s="1"/>
  <c r="X93" i="60" s="1"/>
  <c r="AA93" i="60" s="1"/>
  <c r="AD93" i="60" s="1"/>
  <c r="AG93" i="60" s="1"/>
  <c r="R94" i="60"/>
  <c r="U94" i="60" s="1"/>
  <c r="X94" i="60" s="1"/>
  <c r="AA94" i="60" s="1"/>
  <c r="AD94" i="60" s="1"/>
  <c r="AG94" i="60" s="1"/>
  <c r="R95" i="60"/>
  <c r="U95" i="60" s="1"/>
  <c r="X95" i="60" s="1"/>
  <c r="AA95" i="60" s="1"/>
  <c r="AD95" i="60" s="1"/>
  <c r="AG95" i="60" s="1"/>
  <c r="R96" i="60"/>
  <c r="U96" i="60" s="1"/>
  <c r="X96" i="60" s="1"/>
  <c r="AA96" i="60" s="1"/>
  <c r="AD96" i="60" s="1"/>
  <c r="AG96" i="60" s="1"/>
  <c r="R97" i="60"/>
  <c r="U97" i="60" s="1"/>
  <c r="X97" i="60" s="1"/>
  <c r="AA97" i="60" s="1"/>
  <c r="AD97" i="60" s="1"/>
  <c r="AG97" i="60" s="1"/>
  <c r="R98" i="60"/>
  <c r="U98" i="60" s="1"/>
  <c r="X98" i="60" s="1"/>
  <c r="AA98" i="60" s="1"/>
  <c r="AD98" i="60" s="1"/>
  <c r="AG98" i="60" s="1"/>
  <c r="R99" i="60"/>
  <c r="U99" i="60" s="1"/>
  <c r="X99" i="60" s="1"/>
  <c r="AA99" i="60" s="1"/>
  <c r="AD99" i="60" s="1"/>
  <c r="AG99" i="60" s="1"/>
  <c r="R100" i="60"/>
  <c r="U100" i="60" s="1"/>
  <c r="X100" i="60" s="1"/>
  <c r="AA100" i="60" s="1"/>
  <c r="AD100" i="60" s="1"/>
  <c r="AG100" i="60" s="1"/>
  <c r="R102" i="60"/>
  <c r="R103" i="60"/>
  <c r="U103" i="60" s="1"/>
  <c r="X103" i="60" s="1"/>
  <c r="AA103" i="60" s="1"/>
  <c r="AD103" i="60" s="1"/>
  <c r="AG103" i="60" s="1"/>
  <c r="R104" i="60"/>
  <c r="U104" i="60" s="1"/>
  <c r="X104" i="60" s="1"/>
  <c r="AA104" i="60" s="1"/>
  <c r="AD104" i="60" s="1"/>
  <c r="AG104" i="60" s="1"/>
  <c r="R105" i="60"/>
  <c r="U105" i="60" s="1"/>
  <c r="X105" i="60" s="1"/>
  <c r="AA105" i="60" s="1"/>
  <c r="AD105" i="60" s="1"/>
  <c r="AG105" i="60" s="1"/>
  <c r="R106" i="60"/>
  <c r="U106" i="60" s="1"/>
  <c r="X106" i="60" s="1"/>
  <c r="AA106" i="60" s="1"/>
  <c r="AD106" i="60" s="1"/>
  <c r="AG106" i="60" s="1"/>
  <c r="R107" i="60"/>
  <c r="U107" i="60" s="1"/>
  <c r="X107" i="60" s="1"/>
  <c r="AA107" i="60" s="1"/>
  <c r="AD107" i="60" s="1"/>
  <c r="AG107" i="60" s="1"/>
  <c r="R52" i="60"/>
  <c r="U52" i="60" s="1"/>
  <c r="X52" i="60" s="1"/>
  <c r="AA52" i="60" s="1"/>
  <c r="AD52" i="60" s="1"/>
  <c r="AG52" i="60" s="1"/>
  <c r="R53" i="60"/>
  <c r="U53" i="60" s="1"/>
  <c r="X53" i="60" s="1"/>
  <c r="AA53" i="60" s="1"/>
  <c r="AD53" i="60" s="1"/>
  <c r="AG53" i="60" s="1"/>
  <c r="R55" i="60"/>
  <c r="U55" i="60" s="1"/>
  <c r="X55" i="60" s="1"/>
  <c r="AA55" i="60" s="1"/>
  <c r="AD55" i="60" s="1"/>
  <c r="AG55" i="60" s="1"/>
  <c r="R108" i="60"/>
  <c r="U108" i="60" s="1"/>
  <c r="X108" i="60" s="1"/>
  <c r="AA108" i="60" s="1"/>
  <c r="AD108" i="60" s="1"/>
  <c r="AG108" i="60" s="1"/>
  <c r="R109" i="60"/>
  <c r="U109" i="60" s="1"/>
  <c r="X109" i="60" s="1"/>
  <c r="AA109" i="60" s="1"/>
  <c r="AD109" i="60" s="1"/>
  <c r="AG109" i="60" s="1"/>
  <c r="R110" i="60"/>
  <c r="U110" i="60" s="1"/>
  <c r="X110" i="60" s="1"/>
  <c r="AA110" i="60" s="1"/>
  <c r="AD110" i="60" s="1"/>
  <c r="AG110" i="60" s="1"/>
  <c r="R111" i="60"/>
  <c r="U111" i="60" s="1"/>
  <c r="X111" i="60" s="1"/>
  <c r="AA111" i="60" s="1"/>
  <c r="AD111" i="60" s="1"/>
  <c r="AG111" i="60" s="1"/>
  <c r="R112" i="60"/>
  <c r="U112" i="60" s="1"/>
  <c r="X112" i="60" s="1"/>
  <c r="AA112" i="60" s="1"/>
  <c r="AD112" i="60" s="1"/>
  <c r="AG112" i="60" s="1"/>
  <c r="R113" i="60"/>
  <c r="U113" i="60" s="1"/>
  <c r="X113" i="60" s="1"/>
  <c r="AA113" i="60" s="1"/>
  <c r="AD113" i="60" s="1"/>
  <c r="AG113" i="60" s="1"/>
  <c r="R114" i="60"/>
  <c r="U114" i="60" s="1"/>
  <c r="X114" i="60" s="1"/>
  <c r="AA114" i="60" s="1"/>
  <c r="AD114" i="60" s="1"/>
  <c r="AG114" i="60" s="1"/>
  <c r="R115" i="60"/>
  <c r="U115" i="60" s="1"/>
  <c r="X115" i="60" s="1"/>
  <c r="AA115" i="60" s="1"/>
  <c r="AD115" i="60" s="1"/>
  <c r="AG115" i="60" s="1"/>
  <c r="R116" i="60"/>
  <c r="R54" i="60"/>
  <c r="U54" i="60" s="1"/>
  <c r="X54" i="60" s="1"/>
  <c r="AA54" i="60" s="1"/>
  <c r="AD54" i="60" s="1"/>
  <c r="AG54" i="60" s="1"/>
  <c r="R143" i="60"/>
  <c r="U143" i="60" s="1"/>
  <c r="X143" i="60" s="1"/>
  <c r="AA143" i="60" s="1"/>
  <c r="AD143" i="60" s="1"/>
  <c r="AG143" i="60" s="1"/>
  <c r="R117" i="60"/>
  <c r="U117" i="60" s="1"/>
  <c r="X117" i="60" s="1"/>
  <c r="AA117" i="60" s="1"/>
  <c r="AD117" i="60" s="1"/>
  <c r="AG117" i="60" s="1"/>
  <c r="R118" i="60"/>
  <c r="U118" i="60" s="1"/>
  <c r="X118" i="60" s="1"/>
  <c r="AA118" i="60" s="1"/>
  <c r="AD118" i="60" s="1"/>
  <c r="AG118" i="60" s="1"/>
  <c r="R119" i="60"/>
  <c r="U119" i="60" s="1"/>
  <c r="X119" i="60" s="1"/>
  <c r="AA119" i="60" s="1"/>
  <c r="AD119" i="60" s="1"/>
  <c r="AG119" i="60" s="1"/>
  <c r="R120" i="60"/>
  <c r="U120" i="60" s="1"/>
  <c r="X120" i="60" s="1"/>
  <c r="AA120" i="60" s="1"/>
  <c r="AD120" i="60" s="1"/>
  <c r="AG120" i="60" s="1"/>
  <c r="R121" i="60"/>
  <c r="U121" i="60" s="1"/>
  <c r="X121" i="60" s="1"/>
  <c r="AA121" i="60" s="1"/>
  <c r="AD121" i="60" s="1"/>
  <c r="AG121" i="60" s="1"/>
  <c r="R122" i="60"/>
  <c r="U122" i="60" s="1"/>
  <c r="X122" i="60" s="1"/>
  <c r="AA122" i="60" s="1"/>
  <c r="AD122" i="60" s="1"/>
  <c r="AG122" i="60" s="1"/>
  <c r="R123" i="60"/>
  <c r="U123" i="60" s="1"/>
  <c r="X123" i="60" s="1"/>
  <c r="AA123" i="60" s="1"/>
  <c r="AD123" i="60" s="1"/>
  <c r="AG123" i="60" s="1"/>
  <c r="R124" i="60"/>
  <c r="U124" i="60" s="1"/>
  <c r="X124" i="60" s="1"/>
  <c r="AA124" i="60" s="1"/>
  <c r="AD124" i="60" s="1"/>
  <c r="AG124" i="60" s="1"/>
  <c r="R125" i="60"/>
  <c r="U125" i="60" s="1"/>
  <c r="X125" i="60" s="1"/>
  <c r="AA125" i="60" s="1"/>
  <c r="AD125" i="60" s="1"/>
  <c r="AG125" i="60" s="1"/>
  <c r="R126" i="60"/>
  <c r="U126" i="60" s="1"/>
  <c r="X126" i="60" s="1"/>
  <c r="AA126" i="60" s="1"/>
  <c r="AD126" i="60" s="1"/>
  <c r="AG126" i="60" s="1"/>
  <c r="R127" i="60"/>
  <c r="U127" i="60" s="1"/>
  <c r="X127" i="60" s="1"/>
  <c r="AA127" i="60" s="1"/>
  <c r="AD127" i="60" s="1"/>
  <c r="AG127" i="60" s="1"/>
  <c r="R204" i="60"/>
  <c r="U204" i="60" s="1"/>
  <c r="X204" i="60" s="1"/>
  <c r="AA204" i="60" s="1"/>
  <c r="AD204" i="60" s="1"/>
  <c r="AG204" i="60" s="1"/>
  <c r="R129" i="60"/>
  <c r="U129" i="60" s="1"/>
  <c r="X129" i="60" s="1"/>
  <c r="AA129" i="60" s="1"/>
  <c r="AD129" i="60" s="1"/>
  <c r="AG129" i="60" s="1"/>
  <c r="R130" i="60"/>
  <c r="U130" i="60" s="1"/>
  <c r="X130" i="60" s="1"/>
  <c r="AA130" i="60" s="1"/>
  <c r="AD130" i="60" s="1"/>
  <c r="AG130" i="60" s="1"/>
  <c r="R131" i="60"/>
  <c r="U131" i="60" s="1"/>
  <c r="X131" i="60" s="1"/>
  <c r="AA131" i="60" s="1"/>
  <c r="AD131" i="60" s="1"/>
  <c r="AG131" i="60" s="1"/>
  <c r="R132" i="60"/>
  <c r="U132" i="60" s="1"/>
  <c r="X132" i="60" s="1"/>
  <c r="AA132" i="60" s="1"/>
  <c r="AD132" i="60" s="1"/>
  <c r="AG132" i="60" s="1"/>
  <c r="R133" i="60"/>
  <c r="U133" i="60" s="1"/>
  <c r="X133" i="60" s="1"/>
  <c r="AA133" i="60" s="1"/>
  <c r="AD133" i="60" s="1"/>
  <c r="AG133" i="60" s="1"/>
  <c r="R38" i="60"/>
  <c r="U38" i="60" s="1"/>
  <c r="X38" i="60" s="1"/>
  <c r="AA38" i="60" s="1"/>
  <c r="AD38" i="60" s="1"/>
  <c r="AG38" i="60" s="1"/>
  <c r="R135" i="60"/>
  <c r="U135" i="60" s="1"/>
  <c r="X135" i="60" s="1"/>
  <c r="AA135" i="60" s="1"/>
  <c r="AD135" i="60" s="1"/>
  <c r="AG135" i="60" s="1"/>
  <c r="R847" i="60"/>
  <c r="U847" i="60" s="1"/>
  <c r="X847" i="60" s="1"/>
  <c r="AA847" i="60" s="1"/>
  <c r="AD847" i="60" s="1"/>
  <c r="AG847" i="60" s="1"/>
  <c r="R74" i="60"/>
  <c r="U74" i="60" s="1"/>
  <c r="X74" i="60" s="1"/>
  <c r="AA74" i="60" s="1"/>
  <c r="AD74" i="60" s="1"/>
  <c r="AG74" i="60" s="1"/>
  <c r="R75" i="60"/>
  <c r="U75" i="60" s="1"/>
  <c r="X75" i="60" s="1"/>
  <c r="AA75" i="60" s="1"/>
  <c r="AD75" i="60" s="1"/>
  <c r="AG75" i="60" s="1"/>
  <c r="R76" i="60"/>
  <c r="U76" i="60" s="1"/>
  <c r="X76" i="60" s="1"/>
  <c r="AA76" i="60" s="1"/>
  <c r="AD76" i="60" s="1"/>
  <c r="AG76" i="60" s="1"/>
  <c r="R77" i="60"/>
  <c r="U77" i="60" s="1"/>
  <c r="X77" i="60" s="1"/>
  <c r="AA77" i="60" s="1"/>
  <c r="AD77" i="60" s="1"/>
  <c r="AG77" i="60" s="1"/>
  <c r="R39" i="60"/>
  <c r="U39" i="60" s="1"/>
  <c r="X39" i="60" s="1"/>
  <c r="AA39" i="60" s="1"/>
  <c r="AD39" i="60" s="1"/>
  <c r="AG39" i="60" s="1"/>
  <c r="R128" i="60"/>
  <c r="U128" i="60" s="1"/>
  <c r="X128" i="60" s="1"/>
  <c r="AA128" i="60" s="1"/>
  <c r="AD128" i="60" s="1"/>
  <c r="AG128" i="60" s="1"/>
  <c r="R136" i="60"/>
  <c r="U136" i="60" s="1"/>
  <c r="X136" i="60" s="1"/>
  <c r="AA136" i="60" s="1"/>
  <c r="AD136" i="60" s="1"/>
  <c r="AG136" i="60" s="1"/>
  <c r="R137" i="60"/>
  <c r="U137" i="60" s="1"/>
  <c r="X137" i="60" s="1"/>
  <c r="AA137" i="60" s="1"/>
  <c r="AD137" i="60" s="1"/>
  <c r="AG137" i="60" s="1"/>
  <c r="R43" i="60"/>
  <c r="U43" i="60" s="1"/>
  <c r="X43" i="60" s="1"/>
  <c r="AA43" i="60" s="1"/>
  <c r="AD43" i="60" s="1"/>
  <c r="AG43" i="60" s="1"/>
  <c r="R138" i="60"/>
  <c r="U138" i="60" s="1"/>
  <c r="X138" i="60" s="1"/>
  <c r="AA138" i="60" s="1"/>
  <c r="AD138" i="60" s="1"/>
  <c r="AG138" i="60" s="1"/>
  <c r="R139" i="60"/>
  <c r="U139" i="60" s="1"/>
  <c r="X139" i="60" s="1"/>
  <c r="AA139" i="60" s="1"/>
  <c r="AD139" i="60" s="1"/>
  <c r="AG139" i="60" s="1"/>
  <c r="R140" i="60"/>
  <c r="U140" i="60" s="1"/>
  <c r="X140" i="60" s="1"/>
  <c r="AA140" i="60" s="1"/>
  <c r="AD140" i="60" s="1"/>
  <c r="AG140" i="60" s="1"/>
  <c r="R173" i="60"/>
  <c r="R174" i="60"/>
  <c r="N175" i="60"/>
  <c r="O145" i="60" s="1"/>
  <c r="Z175" i="60"/>
  <c r="AC175" i="60"/>
  <c r="R176" i="60"/>
  <c r="U176" i="60" s="1"/>
  <c r="X176" i="60" s="1"/>
  <c r="AA176" i="60" s="1"/>
  <c r="AC176" i="60"/>
  <c r="R177" i="60"/>
  <c r="U177" i="60" s="1"/>
  <c r="X177" i="60" s="1"/>
  <c r="AA177" i="60" s="1"/>
  <c r="AD177" i="60" s="1"/>
  <c r="AF177" i="60"/>
  <c r="R178" i="60"/>
  <c r="U151" i="60" s="1"/>
  <c r="AF178" i="60"/>
  <c r="R179" i="60"/>
  <c r="R180" i="60"/>
  <c r="R181" i="60"/>
  <c r="U161" i="60" s="1"/>
  <c r="Z181" i="60"/>
  <c r="N182" i="60"/>
  <c r="O172" i="60" s="1"/>
  <c r="Q182" i="60"/>
  <c r="AF182" i="60"/>
  <c r="R183" i="60"/>
  <c r="U183" i="60" s="1"/>
  <c r="X183" i="60" s="1"/>
  <c r="AA183" i="60" s="1"/>
  <c r="AD183" i="60" s="1"/>
  <c r="AG183" i="60" s="1"/>
  <c r="R184" i="60"/>
  <c r="U184" i="60" s="1"/>
  <c r="X184" i="60" s="1"/>
  <c r="AA184" i="60" s="1"/>
  <c r="AD184" i="60" s="1"/>
  <c r="AF184" i="60"/>
  <c r="R185" i="60"/>
  <c r="U185" i="60" s="1"/>
  <c r="X185" i="60" s="1"/>
  <c r="AA185" i="60" s="1"/>
  <c r="AD185" i="60" s="1"/>
  <c r="AG185" i="60" s="1"/>
  <c r="N186" i="60"/>
  <c r="R187" i="60"/>
  <c r="U187" i="60" s="1"/>
  <c r="X187" i="60" s="1"/>
  <c r="AA187" i="60" s="1"/>
  <c r="AD187" i="60" s="1"/>
  <c r="AG187" i="60" s="1"/>
  <c r="R188" i="60"/>
  <c r="U188" i="60" s="1"/>
  <c r="X188" i="60" s="1"/>
  <c r="AA188" i="60" s="1"/>
  <c r="AD188" i="60" s="1"/>
  <c r="AG188" i="60" s="1"/>
  <c r="R189" i="60"/>
  <c r="U189" i="60" s="1"/>
  <c r="X189" i="60" s="1"/>
  <c r="AA189" i="60" s="1"/>
  <c r="AD189" i="60" s="1"/>
  <c r="AG189" i="60" s="1"/>
  <c r="R190" i="60"/>
  <c r="U190" i="60" s="1"/>
  <c r="X190" i="60" s="1"/>
  <c r="AA190" i="60" s="1"/>
  <c r="AD190" i="60" s="1"/>
  <c r="AG190" i="60" s="1"/>
  <c r="R191" i="60"/>
  <c r="U191" i="60" s="1"/>
  <c r="X191" i="60" s="1"/>
  <c r="AA191" i="60" s="1"/>
  <c r="AD191" i="60" s="1"/>
  <c r="AG191" i="60" s="1"/>
  <c r="R192" i="60"/>
  <c r="U192" i="60" s="1"/>
  <c r="X192" i="60" s="1"/>
  <c r="AA192" i="60" s="1"/>
  <c r="AD192" i="60" s="1"/>
  <c r="AG192" i="60" s="1"/>
  <c r="R193" i="60"/>
  <c r="U193" i="60" s="1"/>
  <c r="X193" i="60" s="1"/>
  <c r="AA193" i="60" s="1"/>
  <c r="AD193" i="60" s="1"/>
  <c r="AG193" i="60" s="1"/>
  <c r="R194" i="60"/>
  <c r="U194" i="60" s="1"/>
  <c r="X194" i="60" s="1"/>
  <c r="AA194" i="60" s="1"/>
  <c r="AD194" i="60" s="1"/>
  <c r="AG194" i="60" s="1"/>
  <c r="R195" i="60"/>
  <c r="U195" i="60" s="1"/>
  <c r="X195" i="60" s="1"/>
  <c r="AA195" i="60" s="1"/>
  <c r="AD195" i="60" s="1"/>
  <c r="AG195" i="60" s="1"/>
  <c r="R196" i="60"/>
  <c r="U196" i="60" s="1"/>
  <c r="X196" i="60" s="1"/>
  <c r="AA196" i="60" s="1"/>
  <c r="AD196" i="60" s="1"/>
  <c r="AG196" i="60" s="1"/>
  <c r="R197" i="60"/>
  <c r="U197" i="60" s="1"/>
  <c r="X197" i="60" s="1"/>
  <c r="AA197" i="60" s="1"/>
  <c r="AD197" i="60" s="1"/>
  <c r="AG197" i="60" s="1"/>
  <c r="R198" i="60"/>
  <c r="U198" i="60" s="1"/>
  <c r="X198" i="60" s="1"/>
  <c r="AA198" i="60" s="1"/>
  <c r="AD198" i="60" s="1"/>
  <c r="AG198" i="60" s="1"/>
  <c r="R199" i="60"/>
  <c r="U199" i="60" s="1"/>
  <c r="X199" i="60" s="1"/>
  <c r="AA199" i="60" s="1"/>
  <c r="AD199" i="60" s="1"/>
  <c r="AG199" i="60" s="1"/>
  <c r="R200" i="60"/>
  <c r="U200" i="60" s="1"/>
  <c r="X200" i="60" s="1"/>
  <c r="AA200" i="60" s="1"/>
  <c r="AD200" i="60" s="1"/>
  <c r="AG200" i="60" s="1"/>
  <c r="R201" i="60"/>
  <c r="U201" i="60" s="1"/>
  <c r="X201" i="60" s="1"/>
  <c r="AA201" i="60" s="1"/>
  <c r="AD201" i="60" s="1"/>
  <c r="AG201" i="60" s="1"/>
  <c r="R202" i="60"/>
  <c r="U202" i="60" s="1"/>
  <c r="X202" i="60" s="1"/>
  <c r="AA202" i="60" s="1"/>
  <c r="AD202" i="60" s="1"/>
  <c r="AG202" i="60" s="1"/>
  <c r="R203" i="60"/>
  <c r="U203" i="60" s="1"/>
  <c r="X203" i="60" s="1"/>
  <c r="AA203" i="60" s="1"/>
  <c r="AD203" i="60" s="1"/>
  <c r="AG203" i="60" s="1"/>
  <c r="R209" i="60"/>
  <c r="U209" i="60" s="1"/>
  <c r="X209" i="60" s="1"/>
  <c r="AA209" i="60" s="1"/>
  <c r="AD209" i="60" s="1"/>
  <c r="AG209" i="60" s="1"/>
  <c r="R210" i="60"/>
  <c r="U210" i="60" s="1"/>
  <c r="X210" i="60" s="1"/>
  <c r="AA210" i="60" s="1"/>
  <c r="AD210" i="60" s="1"/>
  <c r="AG210" i="60" s="1"/>
  <c r="R443" i="60"/>
  <c r="U443" i="60" s="1"/>
  <c r="X443" i="60" s="1"/>
  <c r="AA443" i="60" s="1"/>
  <c r="AD443" i="60" s="1"/>
  <c r="AG443" i="60" s="1"/>
  <c r="R444" i="60"/>
  <c r="U444" i="60" s="1"/>
  <c r="X444" i="60" s="1"/>
  <c r="AA444" i="60" s="1"/>
  <c r="AD444" i="60" s="1"/>
  <c r="AG444" i="60" s="1"/>
  <c r="R445" i="60"/>
  <c r="U445" i="60" s="1"/>
  <c r="X445" i="60" s="1"/>
  <c r="AA445" i="60" s="1"/>
  <c r="AD445" i="60" s="1"/>
  <c r="AG445" i="60" s="1"/>
  <c r="R446" i="60"/>
  <c r="U446" i="60" s="1"/>
  <c r="X446" i="60" s="1"/>
  <c r="AA446" i="60" s="1"/>
  <c r="AD446" i="60" s="1"/>
  <c r="AG446" i="60" s="1"/>
  <c r="Q447" i="60"/>
  <c r="R448" i="60"/>
  <c r="U448" i="60" s="1"/>
  <c r="X448" i="60" s="1"/>
  <c r="AA448" i="60" s="1"/>
  <c r="AD448" i="60" s="1"/>
  <c r="AG448" i="60" s="1"/>
  <c r="R449" i="60"/>
  <c r="U449" i="60" s="1"/>
  <c r="X449" i="60" s="1"/>
  <c r="Z449" i="60"/>
  <c r="N450" i="60"/>
  <c r="Z450" i="60"/>
  <c r="R451" i="60"/>
  <c r="U451" i="60" s="1"/>
  <c r="X451" i="60" s="1"/>
  <c r="Z451" i="60"/>
  <c r="Q452" i="60"/>
  <c r="W452" i="60"/>
  <c r="R453" i="60"/>
  <c r="U453" i="60" s="1"/>
  <c r="X453" i="60" s="1"/>
  <c r="AA453" i="60" s="1"/>
  <c r="AD453" i="60" s="1"/>
  <c r="AG453" i="60" s="1"/>
  <c r="R454" i="60"/>
  <c r="T454" i="60"/>
  <c r="R455" i="60"/>
  <c r="U455" i="60" s="1"/>
  <c r="X455" i="60" s="1"/>
  <c r="AA455" i="60" s="1"/>
  <c r="AD455" i="60" s="1"/>
  <c r="AG455" i="60" s="1"/>
  <c r="R456" i="60"/>
  <c r="U456" i="60" s="1"/>
  <c r="X456" i="60" s="1"/>
  <c r="Z456" i="60"/>
  <c r="R457" i="60"/>
  <c r="U457" i="60" s="1"/>
  <c r="X457" i="60" s="1"/>
  <c r="AA457" i="60" s="1"/>
  <c r="AD457" i="60" s="1"/>
  <c r="AG457" i="60" s="1"/>
  <c r="R458" i="60"/>
  <c r="U458" i="60" s="1"/>
  <c r="X458" i="60" s="1"/>
  <c r="AA458" i="60" s="1"/>
  <c r="AD458" i="60" s="1"/>
  <c r="AG458" i="60" s="1"/>
  <c r="R459" i="60"/>
  <c r="U459" i="60" s="1"/>
  <c r="X459" i="60" s="1"/>
  <c r="AA459" i="60" s="1"/>
  <c r="AD459" i="60" s="1"/>
  <c r="AG459" i="60" s="1"/>
  <c r="Q460" i="60"/>
  <c r="R461" i="60"/>
  <c r="T461" i="60"/>
  <c r="N462" i="60"/>
  <c r="N463" i="60"/>
  <c r="Z463" i="60"/>
  <c r="N464" i="60"/>
  <c r="R465" i="60"/>
  <c r="U465" i="60" s="1"/>
  <c r="X465" i="60" s="1"/>
  <c r="AA465" i="60" s="1"/>
  <c r="AD465" i="60" s="1"/>
  <c r="AG465" i="60" s="1"/>
  <c r="R466" i="60"/>
  <c r="U466" i="60" s="1"/>
  <c r="X466" i="60" s="1"/>
  <c r="AA466" i="60" s="1"/>
  <c r="AD466" i="60" s="1"/>
  <c r="AG466" i="60" s="1"/>
  <c r="N467" i="60"/>
  <c r="N468" i="60"/>
  <c r="O468" i="60" s="1"/>
  <c r="Q468" i="60"/>
  <c r="T468" i="60"/>
  <c r="W468" i="60"/>
  <c r="R469" i="60"/>
  <c r="U469" i="60" s="1"/>
  <c r="X469" i="60" s="1"/>
  <c r="AA469" i="60" s="1"/>
  <c r="AD469" i="60" s="1"/>
  <c r="AG469" i="60" s="1"/>
  <c r="R470" i="60"/>
  <c r="U470" i="60" s="1"/>
  <c r="X470" i="60" s="1"/>
  <c r="AA470" i="60" s="1"/>
  <c r="AD470" i="60" s="1"/>
  <c r="AG470" i="60" s="1"/>
  <c r="R471" i="60"/>
  <c r="U471" i="60" s="1"/>
  <c r="X471" i="60" s="1"/>
  <c r="AA471" i="60" s="1"/>
  <c r="AD471" i="60" s="1"/>
  <c r="AG471" i="60" s="1"/>
  <c r="R472" i="60"/>
  <c r="U472" i="60" s="1"/>
  <c r="X472" i="60" s="1"/>
  <c r="AA472" i="60" s="1"/>
  <c r="AD472" i="60" s="1"/>
  <c r="AG472" i="60" s="1"/>
  <c r="N473" i="60"/>
  <c r="R474" i="60"/>
  <c r="U474" i="60" s="1"/>
  <c r="X474" i="60" s="1"/>
  <c r="AA474" i="60" s="1"/>
  <c r="AD474" i="60" s="1"/>
  <c r="AG474" i="60" s="1"/>
  <c r="R475" i="60"/>
  <c r="U475" i="60" s="1"/>
  <c r="X475" i="60" s="1"/>
  <c r="AA475" i="60" s="1"/>
  <c r="AD475" i="60" s="1"/>
  <c r="AG475" i="60" s="1"/>
  <c r="R476" i="60"/>
  <c r="U476" i="60" s="1"/>
  <c r="X476" i="60" s="1"/>
  <c r="AA476" i="60" s="1"/>
  <c r="AD476" i="60" s="1"/>
  <c r="AG476" i="60" s="1"/>
  <c r="R477" i="60"/>
  <c r="U477" i="60" s="1"/>
  <c r="X477" i="60" s="1"/>
  <c r="AA477" i="60" s="1"/>
  <c r="AD477" i="60" s="1"/>
  <c r="AG477" i="60" s="1"/>
  <c r="R478" i="60"/>
  <c r="U478" i="60" s="1"/>
  <c r="X478" i="60" s="1"/>
  <c r="AA478" i="60" s="1"/>
  <c r="AD478" i="60" s="1"/>
  <c r="AG478" i="60" s="1"/>
  <c r="R479" i="60"/>
  <c r="U479" i="60" s="1"/>
  <c r="X479" i="60" s="1"/>
  <c r="AA479" i="60" s="1"/>
  <c r="AD479" i="60" s="1"/>
  <c r="AG479" i="60" s="1"/>
  <c r="R480" i="60"/>
  <c r="U480" i="60" s="1"/>
  <c r="X480" i="60" s="1"/>
  <c r="AA480" i="60" s="1"/>
  <c r="AD480" i="60" s="1"/>
  <c r="AG480" i="60" s="1"/>
  <c r="R481" i="60"/>
  <c r="U481" i="60" s="1"/>
  <c r="X481" i="60" s="1"/>
  <c r="AA481" i="60" s="1"/>
  <c r="AD481" i="60" s="1"/>
  <c r="AG481" i="60" s="1"/>
  <c r="Q482" i="60"/>
  <c r="N483" i="60"/>
  <c r="R484" i="60"/>
  <c r="U484" i="60" s="1"/>
  <c r="X484" i="60" s="1"/>
  <c r="AA484" i="60" s="1"/>
  <c r="AD484" i="60" s="1"/>
  <c r="AG484" i="60" s="1"/>
  <c r="R485" i="60"/>
  <c r="U485" i="60" s="1"/>
  <c r="X485" i="60" s="1"/>
  <c r="AA485" i="60" s="1"/>
  <c r="AD485" i="60" s="1"/>
  <c r="AG485" i="60" s="1"/>
  <c r="R486" i="60"/>
  <c r="U486" i="60" s="1"/>
  <c r="X486" i="60" s="1"/>
  <c r="AA486" i="60" s="1"/>
  <c r="AD486" i="60" s="1"/>
  <c r="AG486" i="60" s="1"/>
  <c r="R487" i="60"/>
  <c r="U487" i="60" s="1"/>
  <c r="X487" i="60" s="1"/>
  <c r="AA487" i="60" s="1"/>
  <c r="AD487" i="60" s="1"/>
  <c r="AG487" i="60" s="1"/>
  <c r="R488" i="60"/>
  <c r="U488" i="60" s="1"/>
  <c r="X488" i="60" s="1"/>
  <c r="AA488" i="60" s="1"/>
  <c r="AD488" i="60" s="1"/>
  <c r="AG488" i="60" s="1"/>
  <c r="N489" i="60"/>
  <c r="AF489" i="60"/>
  <c r="R490" i="60"/>
  <c r="U490" i="60" s="1"/>
  <c r="X490" i="60" s="1"/>
  <c r="AA490" i="60" s="1"/>
  <c r="AD490" i="60" s="1"/>
  <c r="AG490" i="60" s="1"/>
  <c r="R491" i="60"/>
  <c r="U491" i="60" s="1"/>
  <c r="X491" i="60" s="1"/>
  <c r="AA491" i="60" s="1"/>
  <c r="AD491" i="60" s="1"/>
  <c r="AG491" i="60" s="1"/>
  <c r="R492" i="60"/>
  <c r="U492" i="60" s="1"/>
  <c r="X492" i="60" s="1"/>
  <c r="AA492" i="60" s="1"/>
  <c r="AD492" i="60" s="1"/>
  <c r="AG492" i="60" s="1"/>
  <c r="R494" i="60"/>
  <c r="U494" i="60" s="1"/>
  <c r="X494" i="60" s="1"/>
  <c r="AA494" i="60" s="1"/>
  <c r="AD494" i="60" s="1"/>
  <c r="AG494" i="60" s="1"/>
  <c r="R495" i="60"/>
  <c r="U495" i="60" s="1"/>
  <c r="X495" i="60" s="1"/>
  <c r="AA495" i="60" s="1"/>
  <c r="AD495" i="60" s="1"/>
  <c r="AG495" i="60" s="1"/>
  <c r="R493" i="60"/>
  <c r="U493" i="60" s="1"/>
  <c r="X493" i="60" s="1"/>
  <c r="AA493" i="60" s="1"/>
  <c r="AD493" i="60" s="1"/>
  <c r="AG493" i="60" s="1"/>
  <c r="R496" i="60"/>
  <c r="U496" i="60" s="1"/>
  <c r="X496" i="60" s="1"/>
  <c r="AA496" i="60" s="1"/>
  <c r="AD496" i="60" s="1"/>
  <c r="AG496" i="60" s="1"/>
  <c r="R497" i="60"/>
  <c r="U497" i="60" s="1"/>
  <c r="X497" i="60" s="1"/>
  <c r="AA497" i="60" s="1"/>
  <c r="AD497" i="60" s="1"/>
  <c r="AG497" i="60" s="1"/>
  <c r="R498" i="60"/>
  <c r="U498" i="60" s="1"/>
  <c r="X498" i="60" s="1"/>
  <c r="AA498" i="60" s="1"/>
  <c r="AD498" i="60" s="1"/>
  <c r="AG498" i="60" s="1"/>
  <c r="R499" i="60"/>
  <c r="U499" i="60" s="1"/>
  <c r="X499" i="60" s="1"/>
  <c r="AA499" i="60" s="1"/>
  <c r="AD499" i="60" s="1"/>
  <c r="AG499" i="60" s="1"/>
  <c r="R500" i="60"/>
  <c r="U500" i="60" s="1"/>
  <c r="X500" i="60" s="1"/>
  <c r="AA500" i="60" s="1"/>
  <c r="AD500" i="60" s="1"/>
  <c r="AG500" i="60" s="1"/>
  <c r="R501" i="60"/>
  <c r="U501" i="60" s="1"/>
  <c r="X501" i="60" s="1"/>
  <c r="AA501" i="60" s="1"/>
  <c r="AD501" i="60" s="1"/>
  <c r="AG501" i="60" s="1"/>
  <c r="Q502" i="60"/>
  <c r="W502" i="60"/>
  <c r="Z502" i="60"/>
  <c r="Q503" i="60"/>
  <c r="T503" i="60"/>
  <c r="W503" i="60"/>
  <c r="Z503" i="60"/>
  <c r="AF503" i="60"/>
  <c r="N504" i="60"/>
  <c r="O504" i="60" s="1"/>
  <c r="Q504" i="60"/>
  <c r="T504" i="60"/>
  <c r="W504" i="60"/>
  <c r="Z504" i="60"/>
  <c r="AF504" i="60"/>
  <c r="R505" i="60"/>
  <c r="U505" i="60" s="1"/>
  <c r="X505" i="60" s="1"/>
  <c r="AA505" i="60" s="1"/>
  <c r="AD505" i="60" s="1"/>
  <c r="AG505" i="60" s="1"/>
  <c r="R506" i="60"/>
  <c r="U506" i="60" s="1"/>
  <c r="X506" i="60" s="1"/>
  <c r="AA506" i="60" s="1"/>
  <c r="AD506" i="60" s="1"/>
  <c r="AG506" i="60" s="1"/>
  <c r="R507" i="60"/>
  <c r="U507" i="60" s="1"/>
  <c r="X507" i="60" s="1"/>
  <c r="AA507" i="60" s="1"/>
  <c r="AD507" i="60" s="1"/>
  <c r="AG507" i="60" s="1"/>
  <c r="R508" i="60"/>
  <c r="U508" i="60" s="1"/>
  <c r="X508" i="60" s="1"/>
  <c r="AA508" i="60" s="1"/>
  <c r="AD508" i="60" s="1"/>
  <c r="AG508" i="60" s="1"/>
  <c r="R509" i="60"/>
  <c r="U509" i="60" s="1"/>
  <c r="X509" i="60" s="1"/>
  <c r="AA509" i="60" s="1"/>
  <c r="AD509" i="60" s="1"/>
  <c r="AG509" i="60" s="1"/>
  <c r="R510" i="60"/>
  <c r="U510" i="60" s="1"/>
  <c r="X510" i="60" s="1"/>
  <c r="AA510" i="60" s="1"/>
  <c r="AD510" i="60" s="1"/>
  <c r="AG510" i="60" s="1"/>
  <c r="R511" i="60"/>
  <c r="U511" i="60" s="1"/>
  <c r="X511" i="60" s="1"/>
  <c r="AA511" i="60" s="1"/>
  <c r="AD511" i="60" s="1"/>
  <c r="AG511" i="60" s="1"/>
  <c r="R512" i="60"/>
  <c r="U512" i="60" s="1"/>
  <c r="X512" i="60" s="1"/>
  <c r="AA512" i="60" s="1"/>
  <c r="AD512" i="60" s="1"/>
  <c r="AG512" i="60" s="1"/>
  <c r="R513" i="60"/>
  <c r="U513" i="60" s="1"/>
  <c r="X513" i="60" s="1"/>
  <c r="AA513" i="60" s="1"/>
  <c r="AD513" i="60" s="1"/>
  <c r="AG513" i="60" s="1"/>
  <c r="R514" i="60"/>
  <c r="U514" i="60" s="1"/>
  <c r="X514" i="60" s="1"/>
  <c r="AA514" i="60" s="1"/>
  <c r="AD514" i="60" s="1"/>
  <c r="AG514" i="60" s="1"/>
  <c r="R515" i="60"/>
  <c r="U515" i="60" s="1"/>
  <c r="X515" i="60" s="1"/>
  <c r="AA515" i="60" s="1"/>
  <c r="AD515" i="60" s="1"/>
  <c r="AG515" i="60" s="1"/>
  <c r="R516" i="60"/>
  <c r="U516" i="60" s="1"/>
  <c r="X516" i="60" s="1"/>
  <c r="AA516" i="60" s="1"/>
  <c r="AD516" i="60" s="1"/>
  <c r="AG516" i="60" s="1"/>
  <c r="R517" i="60"/>
  <c r="U517" i="60" s="1"/>
  <c r="X517" i="60" s="1"/>
  <c r="AA517" i="60" s="1"/>
  <c r="AD517" i="60" s="1"/>
  <c r="AG517" i="60" s="1"/>
  <c r="N518" i="60"/>
  <c r="R519" i="60"/>
  <c r="U519" i="60" s="1"/>
  <c r="X519" i="60" s="1"/>
  <c r="AA519" i="60" s="1"/>
  <c r="AD519" i="60" s="1"/>
  <c r="AG519" i="60" s="1"/>
  <c r="R520" i="60"/>
  <c r="U520" i="60" s="1"/>
  <c r="X520" i="60" s="1"/>
  <c r="AA520" i="60" s="1"/>
  <c r="AD520" i="60" s="1"/>
  <c r="AG520" i="60" s="1"/>
  <c r="R521" i="60"/>
  <c r="U521" i="60" s="1"/>
  <c r="X521" i="60" s="1"/>
  <c r="AA521" i="60" s="1"/>
  <c r="AD521" i="60" s="1"/>
  <c r="AG521" i="60" s="1"/>
  <c r="R522" i="60"/>
  <c r="U522" i="60" s="1"/>
  <c r="X522" i="60" s="1"/>
  <c r="AA522" i="60" s="1"/>
  <c r="AD522" i="60" s="1"/>
  <c r="AG522" i="60" s="1"/>
  <c r="R523" i="60"/>
  <c r="U523" i="60" s="1"/>
  <c r="X523" i="60" s="1"/>
  <c r="AA523" i="60" s="1"/>
  <c r="AD523" i="60" s="1"/>
  <c r="AG523" i="60" s="1"/>
  <c r="R524" i="60"/>
  <c r="U524" i="60" s="1"/>
  <c r="X524" i="60" s="1"/>
  <c r="AA524" i="60" s="1"/>
  <c r="AD524" i="60" s="1"/>
  <c r="AG524" i="60" s="1"/>
  <c r="R525" i="60"/>
  <c r="U525" i="60" s="1"/>
  <c r="X525" i="60" s="1"/>
  <c r="AA525" i="60" s="1"/>
  <c r="AD525" i="60" s="1"/>
  <c r="AG525" i="60" s="1"/>
  <c r="R526" i="60"/>
  <c r="U526" i="60" s="1"/>
  <c r="X526" i="60" s="1"/>
  <c r="AA526" i="60" s="1"/>
  <c r="AD526" i="60" s="1"/>
  <c r="AG526" i="60" s="1"/>
  <c r="R527" i="60"/>
  <c r="U527" i="60" s="1"/>
  <c r="X527" i="60" s="1"/>
  <c r="AA527" i="60" s="1"/>
  <c r="AD527" i="60" s="1"/>
  <c r="AG527" i="60" s="1"/>
  <c r="R528" i="60"/>
  <c r="U528" i="60" s="1"/>
  <c r="X528" i="60" s="1"/>
  <c r="AA528" i="60" s="1"/>
  <c r="AD528" i="60" s="1"/>
  <c r="AG528" i="60" s="1"/>
  <c r="R529" i="60"/>
  <c r="U529" i="60" s="1"/>
  <c r="X529" i="60" s="1"/>
  <c r="AA529" i="60" s="1"/>
  <c r="AD529" i="60" s="1"/>
  <c r="AG529" i="60" s="1"/>
  <c r="R530" i="60"/>
  <c r="U530" i="60" s="1"/>
  <c r="X530" i="60" s="1"/>
  <c r="AA530" i="60" s="1"/>
  <c r="AD530" i="60" s="1"/>
  <c r="AG530" i="60" s="1"/>
  <c r="R531" i="60"/>
  <c r="U531" i="60" s="1"/>
  <c r="X531" i="60" s="1"/>
  <c r="AA531" i="60" s="1"/>
  <c r="AD531" i="60" s="1"/>
  <c r="AG531" i="60" s="1"/>
  <c r="R532" i="60"/>
  <c r="U532" i="60" s="1"/>
  <c r="X532" i="60" s="1"/>
  <c r="AA532" i="60" s="1"/>
  <c r="AD532" i="60" s="1"/>
  <c r="AG532" i="60" s="1"/>
  <c r="R533" i="60"/>
  <c r="U533" i="60" s="1"/>
  <c r="X533" i="60" s="1"/>
  <c r="AA533" i="60" s="1"/>
  <c r="AD533" i="60" s="1"/>
  <c r="AG533" i="60" s="1"/>
  <c r="N534" i="60"/>
  <c r="R535" i="60"/>
  <c r="U535" i="60" s="1"/>
  <c r="X535" i="60" s="1"/>
  <c r="AA535" i="60" s="1"/>
  <c r="AD535" i="60" s="1"/>
  <c r="AG535" i="60" s="1"/>
  <c r="R536" i="60"/>
  <c r="U536" i="60" s="1"/>
  <c r="X536" i="60" s="1"/>
  <c r="AA536" i="60" s="1"/>
  <c r="AD536" i="60" s="1"/>
  <c r="AG536" i="60" s="1"/>
  <c r="R537" i="60"/>
  <c r="U537" i="60" s="1"/>
  <c r="X537" i="60" s="1"/>
  <c r="AA537" i="60" s="1"/>
  <c r="AD537" i="60" s="1"/>
  <c r="AG537" i="60" s="1"/>
  <c r="R538" i="60"/>
  <c r="U538" i="60" s="1"/>
  <c r="X538" i="60" s="1"/>
  <c r="AA538" i="60" s="1"/>
  <c r="AD538" i="60" s="1"/>
  <c r="AG538" i="60" s="1"/>
  <c r="R539" i="60"/>
  <c r="U539" i="60" s="1"/>
  <c r="X539" i="60" s="1"/>
  <c r="AA539" i="60" s="1"/>
  <c r="AD539" i="60" s="1"/>
  <c r="AG539" i="60" s="1"/>
  <c r="R540" i="60"/>
  <c r="U540" i="60" s="1"/>
  <c r="X540" i="60" s="1"/>
  <c r="AA540" i="60" s="1"/>
  <c r="AD540" i="60" s="1"/>
  <c r="AG540" i="60" s="1"/>
  <c r="R541" i="60"/>
  <c r="U541" i="60" s="1"/>
  <c r="X541" i="60" s="1"/>
  <c r="AA541" i="60" s="1"/>
  <c r="AD541" i="60" s="1"/>
  <c r="AG541" i="60" s="1"/>
  <c r="R542" i="60"/>
  <c r="U542" i="60" s="1"/>
  <c r="X542" i="60" s="1"/>
  <c r="AA542" i="60" s="1"/>
  <c r="AD542" i="60" s="1"/>
  <c r="AG542" i="60" s="1"/>
  <c r="R543" i="60"/>
  <c r="T543" i="60"/>
  <c r="N544" i="60"/>
  <c r="O544" i="60" s="1"/>
  <c r="Q544" i="60"/>
  <c r="R47" i="60"/>
  <c r="S47" i="60"/>
  <c r="T47" i="60"/>
  <c r="Z47" i="60"/>
  <c r="R545" i="60"/>
  <c r="U545" i="60" s="1"/>
  <c r="X545" i="60" s="1"/>
  <c r="AA545" i="60" s="1"/>
  <c r="AD545" i="60" s="1"/>
  <c r="AG545" i="60" s="1"/>
  <c r="R546" i="60"/>
  <c r="U546" i="60" s="1"/>
  <c r="X546" i="60" s="1"/>
  <c r="AA546" i="60" s="1"/>
  <c r="AD546" i="60" s="1"/>
  <c r="AG546" i="60" s="1"/>
  <c r="R547" i="60"/>
  <c r="U547" i="60" s="1"/>
  <c r="X547" i="60" s="1"/>
  <c r="AA547" i="60" s="1"/>
  <c r="AD547" i="60" s="1"/>
  <c r="AG547" i="60" s="1"/>
  <c r="R548" i="60"/>
  <c r="U548" i="60" s="1"/>
  <c r="X548" i="60" s="1"/>
  <c r="AA548" i="60" s="1"/>
  <c r="AD548" i="60" s="1"/>
  <c r="AG548" i="60" s="1"/>
  <c r="R549" i="60"/>
  <c r="U549" i="60" s="1"/>
  <c r="X549" i="60" s="1"/>
  <c r="AA549" i="60" s="1"/>
  <c r="AD549" i="60" s="1"/>
  <c r="AG549" i="60" s="1"/>
  <c r="R550" i="60"/>
  <c r="U550" i="60" s="1"/>
  <c r="X550" i="60" s="1"/>
  <c r="AA550" i="60" s="1"/>
  <c r="AD550" i="60" s="1"/>
  <c r="AG550" i="60" s="1"/>
  <c r="R551" i="60"/>
  <c r="U551" i="60" s="1"/>
  <c r="X551" i="60" s="1"/>
  <c r="AA551" i="60" s="1"/>
  <c r="AD551" i="60" s="1"/>
  <c r="AG551" i="60" s="1"/>
  <c r="R552" i="60"/>
  <c r="U552" i="60" s="1"/>
  <c r="X552" i="60" s="1"/>
  <c r="AA552" i="60" s="1"/>
  <c r="AD552" i="60" s="1"/>
  <c r="AG552" i="60" s="1"/>
  <c r="R553" i="60"/>
  <c r="U553" i="60" s="1"/>
  <c r="X553" i="60" s="1"/>
  <c r="AA553" i="60" s="1"/>
  <c r="AD553" i="60" s="1"/>
  <c r="AG553" i="60" s="1"/>
  <c r="R554" i="60"/>
  <c r="U554" i="60" s="1"/>
  <c r="X554" i="60" s="1"/>
  <c r="AA554" i="60" s="1"/>
  <c r="AC554" i="60"/>
  <c r="R555" i="60"/>
  <c r="U555" i="60" s="1"/>
  <c r="X555" i="60" s="1"/>
  <c r="AA555" i="60" s="1"/>
  <c r="AC555" i="60"/>
  <c r="R556" i="60"/>
  <c r="U556" i="60" s="1"/>
  <c r="X556" i="60" s="1"/>
  <c r="AA556" i="60" s="1"/>
  <c r="AC556" i="60"/>
  <c r="R557" i="60"/>
  <c r="U557" i="60" s="1"/>
  <c r="X557" i="60" s="1"/>
  <c r="AA557" i="60" s="1"/>
  <c r="AD557" i="60" s="1"/>
  <c r="AG557" i="60" s="1"/>
  <c r="R558" i="60"/>
  <c r="U558" i="60" s="1"/>
  <c r="X558" i="60" s="1"/>
  <c r="AA558" i="60" s="1"/>
  <c r="AD558" i="60" s="1"/>
  <c r="AG558" i="60" s="1"/>
  <c r="R559" i="60"/>
  <c r="U559" i="60" s="1"/>
  <c r="X559" i="60" s="1"/>
  <c r="AA559" i="60" s="1"/>
  <c r="AD559" i="60" s="1"/>
  <c r="AG559" i="60" s="1"/>
  <c r="R560" i="60"/>
  <c r="U560" i="60" s="1"/>
  <c r="X560" i="60" s="1"/>
  <c r="AA560" i="60" s="1"/>
  <c r="AD560" i="60" s="1"/>
  <c r="AG560" i="60" s="1"/>
  <c r="R561" i="60"/>
  <c r="U561" i="60" s="1"/>
  <c r="X561" i="60" s="1"/>
  <c r="AA561" i="60" s="1"/>
  <c r="AD561" i="60" s="1"/>
  <c r="AG561" i="60" s="1"/>
  <c r="R562" i="60"/>
  <c r="U562" i="60" s="1"/>
  <c r="X562" i="60" s="1"/>
  <c r="AA562" i="60" s="1"/>
  <c r="AD562" i="60" s="1"/>
  <c r="AG562" i="60" s="1"/>
  <c r="R563" i="60"/>
  <c r="U563" i="60" s="1"/>
  <c r="X563" i="60" s="1"/>
  <c r="AA563" i="60" s="1"/>
  <c r="AD563" i="60" s="1"/>
  <c r="AG563" i="60" s="1"/>
  <c r="R564" i="60"/>
  <c r="U564" i="60" s="1"/>
  <c r="X564" i="60" s="1"/>
  <c r="AA564" i="60" s="1"/>
  <c r="AD564" i="60" s="1"/>
  <c r="AG564" i="60" s="1"/>
  <c r="R565" i="60"/>
  <c r="U565" i="60" s="1"/>
  <c r="X565" i="60" s="1"/>
  <c r="AA565" i="60" s="1"/>
  <c r="AD565" i="60" s="1"/>
  <c r="AG565" i="60" s="1"/>
  <c r="R566" i="60"/>
  <c r="U566" i="60" s="1"/>
  <c r="X566" i="60" s="1"/>
  <c r="AA566" i="60" s="1"/>
  <c r="AD566" i="60" s="1"/>
  <c r="AG566" i="60" s="1"/>
  <c r="R567" i="60"/>
  <c r="U567" i="60" s="1"/>
  <c r="X567" i="60" s="1"/>
  <c r="AA567" i="60" s="1"/>
  <c r="AD567" i="60" s="1"/>
  <c r="AG567" i="60" s="1"/>
  <c r="R568" i="60"/>
  <c r="U568" i="60" s="1"/>
  <c r="X568" i="60" s="1"/>
  <c r="AA568" i="60" s="1"/>
  <c r="AD568" i="60" s="1"/>
  <c r="AG568" i="60" s="1"/>
  <c r="R569" i="60"/>
  <c r="U569" i="60" s="1"/>
  <c r="X569" i="60" s="1"/>
  <c r="AA569" i="60" s="1"/>
  <c r="AD569" i="60" s="1"/>
  <c r="AG569" i="60" s="1"/>
  <c r="R570" i="60"/>
  <c r="U570" i="60" s="1"/>
  <c r="X570" i="60" s="1"/>
  <c r="AA570" i="60" s="1"/>
  <c r="AD570" i="60" s="1"/>
  <c r="AG570" i="60" s="1"/>
  <c r="R571" i="60"/>
  <c r="U571" i="60" s="1"/>
  <c r="X571" i="60" s="1"/>
  <c r="AA571" i="60" s="1"/>
  <c r="AD571" i="60" s="1"/>
  <c r="AG571" i="60" s="1"/>
  <c r="R572" i="60"/>
  <c r="U572" i="60" s="1"/>
  <c r="X572" i="60" s="1"/>
  <c r="AA572" i="60" s="1"/>
  <c r="AD572" i="60" s="1"/>
  <c r="AG572" i="60" s="1"/>
  <c r="R573" i="60"/>
  <c r="U573" i="60" s="1"/>
  <c r="X573" i="60" s="1"/>
  <c r="AA573" i="60" s="1"/>
  <c r="AD573" i="60" s="1"/>
  <c r="AG573" i="60" s="1"/>
  <c r="R574" i="60"/>
  <c r="U574" i="60" s="1"/>
  <c r="X574" i="60" s="1"/>
  <c r="AA574" i="60" s="1"/>
  <c r="AD574" i="60" s="1"/>
  <c r="AG574" i="60" s="1"/>
  <c r="R575" i="60"/>
  <c r="U575" i="60" s="1"/>
  <c r="X575" i="60" s="1"/>
  <c r="AA575" i="60" s="1"/>
  <c r="AD575" i="60" s="1"/>
  <c r="AG575" i="60" s="1"/>
  <c r="R576" i="60"/>
  <c r="U576" i="60" s="1"/>
  <c r="X576" i="60" s="1"/>
  <c r="AA576" i="60" s="1"/>
  <c r="AD576" i="60" s="1"/>
  <c r="AG576" i="60" s="1"/>
  <c r="R577" i="60"/>
  <c r="U577" i="60" s="1"/>
  <c r="X577" i="60" s="1"/>
  <c r="AA577" i="60" s="1"/>
  <c r="AD577" i="60" s="1"/>
  <c r="AG577" i="60" s="1"/>
  <c r="R578" i="60"/>
  <c r="U578" i="60" s="1"/>
  <c r="X578" i="60" s="1"/>
  <c r="AA578" i="60" s="1"/>
  <c r="AD578" i="60" s="1"/>
  <c r="AG578" i="60" s="1"/>
  <c r="R579" i="60"/>
  <c r="U579" i="60" s="1"/>
  <c r="X579" i="60" s="1"/>
  <c r="AA579" i="60" s="1"/>
  <c r="AD579" i="60" s="1"/>
  <c r="AG579" i="60" s="1"/>
  <c r="R580" i="60"/>
  <c r="U580" i="60" s="1"/>
  <c r="X580" i="60" s="1"/>
  <c r="AA580" i="60" s="1"/>
  <c r="AD580" i="60" s="1"/>
  <c r="AG580" i="60" s="1"/>
  <c r="R581" i="60"/>
  <c r="U581" i="60" s="1"/>
  <c r="X581" i="60" s="1"/>
  <c r="AA581" i="60" s="1"/>
  <c r="AD581" i="60" s="1"/>
  <c r="AG581" i="60" s="1"/>
  <c r="Q582" i="60"/>
  <c r="T582" i="60"/>
  <c r="R583" i="60"/>
  <c r="U583" i="60" s="1"/>
  <c r="X583" i="60" s="1"/>
  <c r="AA583" i="60" s="1"/>
  <c r="AD583" i="60" s="1"/>
  <c r="AG583" i="60" s="1"/>
  <c r="R153" i="60"/>
  <c r="U153" i="60" s="1"/>
  <c r="X153" i="60" s="1"/>
  <c r="AA153" i="60" s="1"/>
  <c r="AD153" i="60" s="1"/>
  <c r="AG153" i="60" s="1"/>
  <c r="R584" i="60"/>
  <c r="U584" i="60" s="1"/>
  <c r="X584" i="60" s="1"/>
  <c r="AA584" i="60" s="1"/>
  <c r="AD584" i="60" s="1"/>
  <c r="AG584" i="60" s="1"/>
  <c r="R585" i="60"/>
  <c r="U585" i="60" s="1"/>
  <c r="X585" i="60" s="1"/>
  <c r="AA585" i="60" s="1"/>
  <c r="AD585" i="60" s="1"/>
  <c r="AG585" i="60" s="1"/>
  <c r="R586" i="60"/>
  <c r="U586" i="60" s="1"/>
  <c r="X586" i="60" s="1"/>
  <c r="AA586" i="60" s="1"/>
  <c r="AD586" i="60" s="1"/>
  <c r="AG586" i="60" s="1"/>
  <c r="R587" i="60"/>
  <c r="U587" i="60" s="1"/>
  <c r="X587" i="60" s="1"/>
  <c r="AA587" i="60" s="1"/>
  <c r="AD587" i="60" s="1"/>
  <c r="AG587" i="60" s="1"/>
  <c r="R588" i="60"/>
  <c r="U588" i="60" s="1"/>
  <c r="X588" i="60" s="1"/>
  <c r="AA588" i="60" s="1"/>
  <c r="AD588" i="60" s="1"/>
  <c r="AG588" i="60" s="1"/>
  <c r="R589" i="60"/>
  <c r="U589" i="60" s="1"/>
  <c r="X589" i="60" s="1"/>
  <c r="AA589" i="60" s="1"/>
  <c r="AD589" i="60" s="1"/>
  <c r="AG589" i="60" s="1"/>
  <c r="R590" i="60"/>
  <c r="U590" i="60" s="1"/>
  <c r="X590" i="60" s="1"/>
  <c r="AA590" i="60" s="1"/>
  <c r="AD590" i="60" s="1"/>
  <c r="AG590" i="60" s="1"/>
  <c r="R591" i="60"/>
  <c r="U591" i="60" s="1"/>
  <c r="X591" i="60" s="1"/>
  <c r="AA591" i="60" s="1"/>
  <c r="AD591" i="60" s="1"/>
  <c r="AG591" i="60" s="1"/>
  <c r="R592" i="60"/>
  <c r="U592" i="60" s="1"/>
  <c r="X592" i="60" s="1"/>
  <c r="AA592" i="60" s="1"/>
  <c r="AD592" i="60" s="1"/>
  <c r="AG592" i="60" s="1"/>
  <c r="Q593" i="60"/>
  <c r="Q594" i="60"/>
  <c r="R595" i="60"/>
  <c r="U595" i="60" s="1"/>
  <c r="X595" i="60" s="1"/>
  <c r="AA595" i="60" s="1"/>
  <c r="AD595" i="60" s="1"/>
  <c r="AG595" i="60" s="1"/>
  <c r="R596" i="60"/>
  <c r="U596" i="60" s="1"/>
  <c r="X596" i="60" s="1"/>
  <c r="AA596" i="60" s="1"/>
  <c r="AD596" i="60" s="1"/>
  <c r="AG596" i="60" s="1"/>
  <c r="R597" i="60"/>
  <c r="U597" i="60" s="1"/>
  <c r="X597" i="60" s="1"/>
  <c r="AA597" i="60" s="1"/>
  <c r="AD597" i="60" s="1"/>
  <c r="AG597" i="60" s="1"/>
  <c r="R598" i="60"/>
  <c r="U598" i="60" s="1"/>
  <c r="X598" i="60" s="1"/>
  <c r="AA598" i="60" s="1"/>
  <c r="AD598" i="60" s="1"/>
  <c r="AG598" i="60" s="1"/>
  <c r="R599" i="60"/>
  <c r="U599" i="60" s="1"/>
  <c r="X599" i="60" s="1"/>
  <c r="AA599" i="60" s="1"/>
  <c r="AD599" i="60" s="1"/>
  <c r="AG599" i="60" s="1"/>
  <c r="R600" i="60"/>
  <c r="U600" i="60" s="1"/>
  <c r="X600" i="60" s="1"/>
  <c r="AA600" i="60" s="1"/>
  <c r="AD600" i="60" s="1"/>
  <c r="AG600" i="60" s="1"/>
  <c r="R601" i="60"/>
  <c r="U601" i="60" s="1"/>
  <c r="X601" i="60" s="1"/>
  <c r="AA601" i="60" s="1"/>
  <c r="AD601" i="60" s="1"/>
  <c r="AG601" i="60" s="1"/>
  <c r="R602" i="60"/>
  <c r="U602" i="60" s="1"/>
  <c r="X602" i="60" s="1"/>
  <c r="AA602" i="60" s="1"/>
  <c r="AD602" i="60" s="1"/>
  <c r="AG602" i="60" s="1"/>
  <c r="R603" i="60"/>
  <c r="U603" i="60" s="1"/>
  <c r="X603" i="60" s="1"/>
  <c r="AA603" i="60" s="1"/>
  <c r="AD603" i="60" s="1"/>
  <c r="AG603" i="60" s="1"/>
  <c r="R604" i="60"/>
  <c r="U604" i="60" s="1"/>
  <c r="X604" i="60" s="1"/>
  <c r="AA604" i="60" s="1"/>
  <c r="AD604" i="60" s="1"/>
  <c r="AG604" i="60" s="1"/>
  <c r="R429" i="60"/>
  <c r="U429" i="60" s="1"/>
  <c r="X429" i="60" s="1"/>
  <c r="AA429" i="60" s="1"/>
  <c r="AD429" i="60" s="1"/>
  <c r="AG429" i="60" s="1"/>
  <c r="R430" i="60"/>
  <c r="U430" i="60" s="1"/>
  <c r="X430" i="60" s="1"/>
  <c r="AA430" i="60" s="1"/>
  <c r="AD430" i="60" s="1"/>
  <c r="AG430" i="60" s="1"/>
  <c r="R431" i="60"/>
  <c r="U431" i="60" s="1"/>
  <c r="X431" i="60" s="1"/>
  <c r="AA431" i="60" s="1"/>
  <c r="AD431" i="60" s="1"/>
  <c r="AG431" i="60" s="1"/>
  <c r="R432" i="60"/>
  <c r="U432" i="60" s="1"/>
  <c r="X432" i="60" s="1"/>
  <c r="AA432" i="60" s="1"/>
  <c r="AD432" i="60" s="1"/>
  <c r="AG432" i="60" s="1"/>
  <c r="R433" i="60"/>
  <c r="U433" i="60" s="1"/>
  <c r="X433" i="60" s="1"/>
  <c r="AA433" i="60" s="1"/>
  <c r="AD433" i="60" s="1"/>
  <c r="AG433" i="60" s="1"/>
  <c r="R434" i="60"/>
  <c r="U434" i="60" s="1"/>
  <c r="X434" i="60" s="1"/>
  <c r="AA434" i="60" s="1"/>
  <c r="AD434" i="60" s="1"/>
  <c r="AG434" i="60" s="1"/>
  <c r="R435" i="60"/>
  <c r="R436" i="60"/>
  <c r="R437" i="60"/>
  <c r="U437" i="60" s="1"/>
  <c r="X437" i="60" s="1"/>
  <c r="AA437" i="60" s="1"/>
  <c r="AD437" i="60" s="1"/>
  <c r="AG437" i="60" s="1"/>
  <c r="R438" i="60"/>
  <c r="U438" i="60" s="1"/>
  <c r="X438" i="60" s="1"/>
  <c r="AA438" i="60" s="1"/>
  <c r="AD438" i="60" s="1"/>
  <c r="AG438" i="60" s="1"/>
  <c r="R439" i="60"/>
  <c r="U439" i="60" s="1"/>
  <c r="X439" i="60" s="1"/>
  <c r="AA439" i="60" s="1"/>
  <c r="AD439" i="60" s="1"/>
  <c r="AG439" i="60" s="1"/>
  <c r="R605" i="60"/>
  <c r="U605" i="60" s="1"/>
  <c r="X605" i="60" s="1"/>
  <c r="AA605" i="60" s="1"/>
  <c r="AD605" i="60" s="1"/>
  <c r="AG605" i="60" s="1"/>
  <c r="R606" i="60"/>
  <c r="U606" i="60" s="1"/>
  <c r="X606" i="60" s="1"/>
  <c r="AA606" i="60" s="1"/>
  <c r="AD606" i="60" s="1"/>
  <c r="AG606" i="60" s="1"/>
  <c r="R607" i="60"/>
  <c r="U607" i="60" s="1"/>
  <c r="X607" i="60" s="1"/>
  <c r="AA607" i="60" s="1"/>
  <c r="AD607" i="60" s="1"/>
  <c r="AG607" i="60" s="1"/>
  <c r="Q608" i="60"/>
  <c r="R609" i="60"/>
  <c r="S609" i="60"/>
  <c r="T609" i="60"/>
  <c r="R610" i="60"/>
  <c r="U610" i="60" s="1"/>
  <c r="X610" i="60" s="1"/>
  <c r="AA610" i="60" s="1"/>
  <c r="AD610" i="60" s="1"/>
  <c r="AG610" i="60" s="1"/>
  <c r="R611" i="60"/>
  <c r="U611" i="60" s="1"/>
  <c r="X611" i="60" s="1"/>
  <c r="AA611" i="60" s="1"/>
  <c r="AD611" i="60" s="1"/>
  <c r="AG611" i="60" s="1"/>
  <c r="R612" i="60"/>
  <c r="U612" i="60" s="1"/>
  <c r="X612" i="60" s="1"/>
  <c r="AA612" i="60" s="1"/>
  <c r="AD612" i="60" s="1"/>
  <c r="AG612" i="60" s="1"/>
  <c r="R613" i="60"/>
  <c r="U613" i="60" s="1"/>
  <c r="X613" i="60" s="1"/>
  <c r="AA613" i="60" s="1"/>
  <c r="AD613" i="60" s="1"/>
  <c r="AG613" i="60" s="1"/>
  <c r="R614" i="60"/>
  <c r="U614" i="60" s="1"/>
  <c r="X614" i="60" s="1"/>
  <c r="AA614" i="60" s="1"/>
  <c r="AD614" i="60" s="1"/>
  <c r="AG614" i="60" s="1"/>
  <c r="R615" i="60"/>
  <c r="U615" i="60" s="1"/>
  <c r="X615" i="60" s="1"/>
  <c r="AA615" i="60" s="1"/>
  <c r="AD615" i="60" s="1"/>
  <c r="AG615" i="60" s="1"/>
  <c r="M616" i="60"/>
  <c r="O616" i="60" s="1"/>
  <c r="P616" i="60"/>
  <c r="Q616" i="60"/>
  <c r="S616" i="60"/>
  <c r="T616" i="60"/>
  <c r="V616" i="60"/>
  <c r="R617" i="60"/>
  <c r="U617" i="60" s="1"/>
  <c r="X617" i="60" s="1"/>
  <c r="AA617" i="60" s="1"/>
  <c r="AD617" i="60" s="1"/>
  <c r="AG617" i="60" s="1"/>
  <c r="R618" i="60"/>
  <c r="U618" i="60" s="1"/>
  <c r="X618" i="60" s="1"/>
  <c r="AA618" i="60" s="1"/>
  <c r="AD618" i="60" s="1"/>
  <c r="AG618" i="60" s="1"/>
  <c r="R619" i="60"/>
  <c r="U619" i="60" s="1"/>
  <c r="X619" i="60" s="1"/>
  <c r="AA619" i="60" s="1"/>
  <c r="AD619" i="60" s="1"/>
  <c r="AG619" i="60" s="1"/>
  <c r="R620" i="60"/>
  <c r="U620" i="60" s="1"/>
  <c r="X620" i="60" s="1"/>
  <c r="AA620" i="60" s="1"/>
  <c r="AD620" i="60" s="1"/>
  <c r="AG620" i="60" s="1"/>
  <c r="R621" i="60"/>
  <c r="U621" i="60" s="1"/>
  <c r="X621" i="60" s="1"/>
  <c r="AA621" i="60" s="1"/>
  <c r="AD621" i="60" s="1"/>
  <c r="AG621" i="60" s="1"/>
  <c r="R622" i="60"/>
  <c r="U622" i="60" s="1"/>
  <c r="X622" i="60" s="1"/>
  <c r="AA622" i="60" s="1"/>
  <c r="AD622" i="60" s="1"/>
  <c r="AG622" i="60" s="1"/>
  <c r="R623" i="60"/>
  <c r="U623" i="60" s="1"/>
  <c r="X623" i="60" s="1"/>
  <c r="AA623" i="60" s="1"/>
  <c r="AD623" i="60" s="1"/>
  <c r="AG623" i="60" s="1"/>
  <c r="R624" i="60"/>
  <c r="U624" i="60" s="1"/>
  <c r="X624" i="60" s="1"/>
  <c r="AA624" i="60" s="1"/>
  <c r="AD624" i="60" s="1"/>
  <c r="AG624" i="60" s="1"/>
  <c r="R625" i="60"/>
  <c r="U625" i="60" s="1"/>
  <c r="X625" i="60" s="1"/>
  <c r="AA625" i="60" s="1"/>
  <c r="AD625" i="60" s="1"/>
  <c r="AG625" i="60" s="1"/>
  <c r="R626" i="60"/>
  <c r="U626" i="60" s="1"/>
  <c r="X626" i="60" s="1"/>
  <c r="AA626" i="60" s="1"/>
  <c r="AD626" i="60" s="1"/>
  <c r="AG626" i="60" s="1"/>
  <c r="R627" i="60"/>
  <c r="U627" i="60" s="1"/>
  <c r="X627" i="60" s="1"/>
  <c r="AA627" i="60" s="1"/>
  <c r="AD627" i="60" s="1"/>
  <c r="AG627" i="60" s="1"/>
  <c r="R628" i="60"/>
  <c r="U628" i="60" s="1"/>
  <c r="X628" i="60" s="1"/>
  <c r="AA628" i="60" s="1"/>
  <c r="AD628" i="60" s="1"/>
  <c r="AG628" i="60" s="1"/>
  <c r="R629" i="60"/>
  <c r="U629" i="60" s="1"/>
  <c r="X629" i="60" s="1"/>
  <c r="AA629" i="60" s="1"/>
  <c r="AD629" i="60" s="1"/>
  <c r="AG629" i="60" s="1"/>
  <c r="R630" i="60"/>
  <c r="U630" i="60" s="1"/>
  <c r="X630" i="60" s="1"/>
  <c r="AA630" i="60" s="1"/>
  <c r="AD630" i="60" s="1"/>
  <c r="AG630" i="60" s="1"/>
  <c r="R631" i="60"/>
  <c r="U631" i="60" s="1"/>
  <c r="X631" i="60" s="1"/>
  <c r="AA631" i="60" s="1"/>
  <c r="AD631" i="60" s="1"/>
  <c r="AG631" i="60" s="1"/>
  <c r="R634" i="60"/>
  <c r="U634" i="60" s="1"/>
  <c r="X634" i="60" s="1"/>
  <c r="AA634" i="60" s="1"/>
  <c r="AD634" i="60" s="1"/>
  <c r="AG634" i="60" s="1"/>
  <c r="R635" i="60"/>
  <c r="U635" i="60" s="1"/>
  <c r="X635" i="60" s="1"/>
  <c r="AA635" i="60" s="1"/>
  <c r="AD635" i="60" s="1"/>
  <c r="AG635" i="60" s="1"/>
  <c r="R636" i="60"/>
  <c r="U636" i="60" s="1"/>
  <c r="X636" i="60" s="1"/>
  <c r="AA636" i="60" s="1"/>
  <c r="AD636" i="60" s="1"/>
  <c r="AG636" i="60" s="1"/>
  <c r="R637" i="60"/>
  <c r="U637" i="60" s="1"/>
  <c r="X637" i="60" s="1"/>
  <c r="AA637" i="60" s="1"/>
  <c r="AD637" i="60" s="1"/>
  <c r="AG637" i="60" s="1"/>
  <c r="R638" i="60"/>
  <c r="U638" i="60" s="1"/>
  <c r="X638" i="60" s="1"/>
  <c r="AA638" i="60" s="1"/>
  <c r="AD638" i="60" s="1"/>
  <c r="AG638" i="60" s="1"/>
  <c r="R639" i="60"/>
  <c r="U639" i="60" s="1"/>
  <c r="X639" i="60" s="1"/>
  <c r="AA639" i="60" s="1"/>
  <c r="AD639" i="60" s="1"/>
  <c r="AG639" i="60" s="1"/>
  <c r="R640" i="60"/>
  <c r="U640" i="60" s="1"/>
  <c r="X640" i="60" s="1"/>
  <c r="AA640" i="60" s="1"/>
  <c r="AD640" i="60" s="1"/>
  <c r="AG640" i="60" s="1"/>
  <c r="R641" i="60"/>
  <c r="U641" i="60" s="1"/>
  <c r="X641" i="60" s="1"/>
  <c r="AA641" i="60" s="1"/>
  <c r="AD641" i="60" s="1"/>
  <c r="AG641" i="60" s="1"/>
  <c r="R642" i="60"/>
  <c r="U642" i="60" s="1"/>
  <c r="X642" i="60" s="1"/>
  <c r="AA642" i="60" s="1"/>
  <c r="AD642" i="60" s="1"/>
  <c r="AG642" i="60" s="1"/>
  <c r="R643" i="60"/>
  <c r="U643" i="60" s="1"/>
  <c r="X643" i="60" s="1"/>
  <c r="AA643" i="60" s="1"/>
  <c r="AD643" i="60" s="1"/>
  <c r="AG643" i="60" s="1"/>
  <c r="R644" i="60"/>
  <c r="U644" i="60" s="1"/>
  <c r="X644" i="60" s="1"/>
  <c r="AA644" i="60" s="1"/>
  <c r="AD644" i="60" s="1"/>
  <c r="AG644" i="60" s="1"/>
  <c r="R645" i="60"/>
  <c r="U645" i="60" s="1"/>
  <c r="X645" i="60" s="1"/>
  <c r="AA645" i="60" s="1"/>
  <c r="AD645" i="60" s="1"/>
  <c r="AG645" i="60" s="1"/>
  <c r="R646" i="60"/>
  <c r="U646" i="60" s="1"/>
  <c r="X646" i="60" s="1"/>
  <c r="AA646" i="60" s="1"/>
  <c r="AD646" i="60" s="1"/>
  <c r="AG646" i="60" s="1"/>
  <c r="R647" i="60"/>
  <c r="U647" i="60" s="1"/>
  <c r="X647" i="60" s="1"/>
  <c r="AA647" i="60" s="1"/>
  <c r="AD647" i="60" s="1"/>
  <c r="AG647" i="60" s="1"/>
  <c r="R648" i="60"/>
  <c r="U648" i="60" s="1"/>
  <c r="X648" i="60" s="1"/>
  <c r="AA648" i="60" s="1"/>
  <c r="AD648" i="60" s="1"/>
  <c r="AG648" i="60" s="1"/>
  <c r="R649" i="60"/>
  <c r="U649" i="60" s="1"/>
  <c r="X649" i="60" s="1"/>
  <c r="AA649" i="60" s="1"/>
  <c r="AD649" i="60" s="1"/>
  <c r="AG649" i="60" s="1"/>
  <c r="R650" i="60"/>
  <c r="U650" i="60" s="1"/>
  <c r="X650" i="60" s="1"/>
  <c r="AA650" i="60" s="1"/>
  <c r="AD650" i="60" s="1"/>
  <c r="AG650" i="60" s="1"/>
  <c r="R651" i="60"/>
  <c r="U651" i="60" s="1"/>
  <c r="X651" i="60" s="1"/>
  <c r="AA651" i="60" s="1"/>
  <c r="AD651" i="60" s="1"/>
  <c r="AG651" i="60" s="1"/>
  <c r="R652" i="60"/>
  <c r="U652" i="60" s="1"/>
  <c r="X652" i="60" s="1"/>
  <c r="AA652" i="60" s="1"/>
  <c r="AD652" i="60" s="1"/>
  <c r="AG652" i="60" s="1"/>
  <c r="R653" i="60"/>
  <c r="U653" i="60" s="1"/>
  <c r="X653" i="60" s="1"/>
  <c r="AA653" i="60" s="1"/>
  <c r="AD653" i="60" s="1"/>
  <c r="AG653" i="60" s="1"/>
  <c r="R654" i="60"/>
  <c r="U654" i="60" s="1"/>
  <c r="X654" i="60" s="1"/>
  <c r="AA654" i="60" s="1"/>
  <c r="AD654" i="60" s="1"/>
  <c r="AG654" i="60" s="1"/>
  <c r="R655" i="60"/>
  <c r="U655" i="60" s="1"/>
  <c r="X655" i="60" s="1"/>
  <c r="AA655" i="60" s="1"/>
  <c r="AD655" i="60" s="1"/>
  <c r="AG655" i="60" s="1"/>
  <c r="R656" i="60"/>
  <c r="U656" i="60" s="1"/>
  <c r="X656" i="60" s="1"/>
  <c r="AA656" i="60" s="1"/>
  <c r="AD656" i="60" s="1"/>
  <c r="AG656" i="60" s="1"/>
  <c r="R657" i="60"/>
  <c r="U657" i="60" s="1"/>
  <c r="X657" i="60" s="1"/>
  <c r="AA657" i="60" s="1"/>
  <c r="AD657" i="60" s="1"/>
  <c r="AG657" i="60" s="1"/>
  <c r="R658" i="60"/>
  <c r="U658" i="60" s="1"/>
  <c r="X658" i="60" s="1"/>
  <c r="AA658" i="60" s="1"/>
  <c r="AD658" i="60" s="1"/>
  <c r="AG658" i="60" s="1"/>
  <c r="R659" i="60"/>
  <c r="U659" i="60" s="1"/>
  <c r="X659" i="60" s="1"/>
  <c r="AA659" i="60" s="1"/>
  <c r="AD659" i="60" s="1"/>
  <c r="AG659" i="60" s="1"/>
  <c r="R660" i="60"/>
  <c r="U660" i="60" s="1"/>
  <c r="X660" i="60" s="1"/>
  <c r="AA660" i="60" s="1"/>
  <c r="AD660" i="60" s="1"/>
  <c r="AG660" i="60" s="1"/>
  <c r="R661" i="60"/>
  <c r="U661" i="60" s="1"/>
  <c r="X661" i="60" s="1"/>
  <c r="AA661" i="60" s="1"/>
  <c r="AD661" i="60" s="1"/>
  <c r="AG661" i="60" s="1"/>
  <c r="R662" i="60"/>
  <c r="U662" i="60" s="1"/>
  <c r="X662" i="60" s="1"/>
  <c r="AA662" i="60" s="1"/>
  <c r="AD662" i="60" s="1"/>
  <c r="AG662" i="60" s="1"/>
  <c r="R663" i="60"/>
  <c r="U663" i="60" s="1"/>
  <c r="X663" i="60" s="1"/>
  <c r="AA663" i="60" s="1"/>
  <c r="AD663" i="60" s="1"/>
  <c r="AG663" i="60" s="1"/>
  <c r="R664" i="60"/>
  <c r="U664" i="60" s="1"/>
  <c r="X664" i="60" s="1"/>
  <c r="AA664" i="60" s="1"/>
  <c r="AD664" i="60" s="1"/>
  <c r="AG664" i="60" s="1"/>
  <c r="R665" i="60"/>
  <c r="U665" i="60" s="1"/>
  <c r="X665" i="60" s="1"/>
  <c r="AA665" i="60" s="1"/>
  <c r="AD665" i="60" s="1"/>
  <c r="AG665" i="60" s="1"/>
  <c r="R666" i="60"/>
  <c r="U666" i="60" s="1"/>
  <c r="X666" i="60" s="1"/>
  <c r="AA666" i="60" s="1"/>
  <c r="AD666" i="60" s="1"/>
  <c r="AG666" i="60" s="1"/>
  <c r="R667" i="60"/>
  <c r="U667" i="60" s="1"/>
  <c r="X667" i="60" s="1"/>
  <c r="AA667" i="60" s="1"/>
  <c r="AD667" i="60" s="1"/>
  <c r="AG667" i="60" s="1"/>
  <c r="R668" i="60"/>
  <c r="U668" i="60" s="1"/>
  <c r="X668" i="60" s="1"/>
  <c r="AA668" i="60" s="1"/>
  <c r="AD668" i="60" s="1"/>
  <c r="AG668" i="60" s="1"/>
  <c r="R669" i="60"/>
  <c r="U669" i="60" s="1"/>
  <c r="X669" i="60" s="1"/>
  <c r="AA669" i="60" s="1"/>
  <c r="AD669" i="60" s="1"/>
  <c r="AG669" i="60" s="1"/>
  <c r="R670" i="60"/>
  <c r="U670" i="60" s="1"/>
  <c r="X670" i="60" s="1"/>
  <c r="AA670" i="60" s="1"/>
  <c r="AD670" i="60" s="1"/>
  <c r="AG670" i="60" s="1"/>
  <c r="R671" i="60"/>
  <c r="U671" i="60" s="1"/>
  <c r="X671" i="60" s="1"/>
  <c r="AA671" i="60" s="1"/>
  <c r="AD671" i="60" s="1"/>
  <c r="AG671" i="60" s="1"/>
  <c r="R672" i="60"/>
  <c r="U672" i="60" s="1"/>
  <c r="X672" i="60" s="1"/>
  <c r="AA672" i="60" s="1"/>
  <c r="AD672" i="60" s="1"/>
  <c r="AG672" i="60" s="1"/>
  <c r="R673" i="60"/>
  <c r="U673" i="60" s="1"/>
  <c r="X673" i="60" s="1"/>
  <c r="AA673" i="60" s="1"/>
  <c r="AD673" i="60" s="1"/>
  <c r="AG673" i="60" s="1"/>
  <c r="R674" i="60"/>
  <c r="U674" i="60" s="1"/>
  <c r="X674" i="60" s="1"/>
  <c r="AA674" i="60" s="1"/>
  <c r="AD674" i="60" s="1"/>
  <c r="AG674" i="60" s="1"/>
  <c r="R675" i="60"/>
  <c r="U675" i="60" s="1"/>
  <c r="X675" i="60" s="1"/>
  <c r="AA675" i="60" s="1"/>
  <c r="AD675" i="60" s="1"/>
  <c r="AG675" i="60" s="1"/>
  <c r="R676" i="60"/>
  <c r="U676" i="60" s="1"/>
  <c r="X676" i="60" s="1"/>
  <c r="AA676" i="60" s="1"/>
  <c r="AD676" i="60" s="1"/>
  <c r="AG676" i="60" s="1"/>
  <c r="R677" i="60"/>
  <c r="U677" i="60" s="1"/>
  <c r="X677" i="60" s="1"/>
  <c r="AA677" i="60" s="1"/>
  <c r="AD677" i="60" s="1"/>
  <c r="AG677" i="60" s="1"/>
  <c r="R678" i="60"/>
  <c r="U678" i="60" s="1"/>
  <c r="X678" i="60" s="1"/>
  <c r="AA678" i="60" s="1"/>
  <c r="AD678" i="60" s="1"/>
  <c r="AG678" i="60" s="1"/>
  <c r="R679" i="60"/>
  <c r="U679" i="60" s="1"/>
  <c r="X679" i="60" s="1"/>
  <c r="AA679" i="60" s="1"/>
  <c r="AD679" i="60" s="1"/>
  <c r="AG679" i="60" s="1"/>
  <c r="R680" i="60"/>
  <c r="U680" i="60" s="1"/>
  <c r="X680" i="60" s="1"/>
  <c r="AA680" i="60" s="1"/>
  <c r="AD680" i="60" s="1"/>
  <c r="AG680" i="60" s="1"/>
  <c r="R681" i="60"/>
  <c r="U681" i="60" s="1"/>
  <c r="X681" i="60" s="1"/>
  <c r="AA681" i="60" s="1"/>
  <c r="AD681" i="60" s="1"/>
  <c r="AG681" i="60" s="1"/>
  <c r="R682" i="60"/>
  <c r="U682" i="60" s="1"/>
  <c r="X682" i="60" s="1"/>
  <c r="AA682" i="60" s="1"/>
  <c r="AD682" i="60" s="1"/>
  <c r="AG682" i="60" s="1"/>
  <c r="R683" i="60"/>
  <c r="U683" i="60" s="1"/>
  <c r="X683" i="60" s="1"/>
  <c r="AA683" i="60" s="1"/>
  <c r="AD683" i="60" s="1"/>
  <c r="AG683" i="60" s="1"/>
  <c r="R684" i="60"/>
  <c r="U684" i="60" s="1"/>
  <c r="X684" i="60" s="1"/>
  <c r="AA684" i="60" s="1"/>
  <c r="AD684" i="60" s="1"/>
  <c r="AG684" i="60" s="1"/>
  <c r="R212" i="60"/>
  <c r="U212" i="60" s="1"/>
  <c r="X212" i="60" s="1"/>
  <c r="AA212" i="60" s="1"/>
  <c r="AD212" i="60" s="1"/>
  <c r="AG212" i="60" s="1"/>
  <c r="R213" i="60"/>
  <c r="U213" i="60" s="1"/>
  <c r="X213" i="60" s="1"/>
  <c r="AA213" i="60" s="1"/>
  <c r="AD213" i="60" s="1"/>
  <c r="AG213" i="60" s="1"/>
  <c r="R214" i="60"/>
  <c r="U214" i="60" s="1"/>
  <c r="X214" i="60" s="1"/>
  <c r="AA214" i="60" s="1"/>
  <c r="AD214" i="60" s="1"/>
  <c r="AG214" i="60" s="1"/>
  <c r="R215" i="60"/>
  <c r="U215" i="60" s="1"/>
  <c r="X215" i="60" s="1"/>
  <c r="AA215" i="60" s="1"/>
  <c r="AD215" i="60" s="1"/>
  <c r="AG215" i="60" s="1"/>
  <c r="R216" i="60"/>
  <c r="U216" i="60" s="1"/>
  <c r="X216" i="60" s="1"/>
  <c r="AA216" i="60" s="1"/>
  <c r="AD216" i="60" s="1"/>
  <c r="AG216" i="60" s="1"/>
  <c r="R217" i="60"/>
  <c r="U217" i="60" s="1"/>
  <c r="X217" i="60" s="1"/>
  <c r="AA217" i="60" s="1"/>
  <c r="AD217" i="60" s="1"/>
  <c r="AG217" i="60" s="1"/>
  <c r="R218" i="60"/>
  <c r="U218" i="60" s="1"/>
  <c r="X218" i="60" s="1"/>
  <c r="AA218" i="60" s="1"/>
  <c r="AD218" i="60" s="1"/>
  <c r="AG218" i="60" s="1"/>
  <c r="R219" i="60"/>
  <c r="U219" i="60" s="1"/>
  <c r="X219" i="60" s="1"/>
  <c r="AA219" i="60" s="1"/>
  <c r="AD219" i="60" s="1"/>
  <c r="AG219" i="60" s="1"/>
  <c r="R220" i="60"/>
  <c r="U220" i="60" s="1"/>
  <c r="X220" i="60" s="1"/>
  <c r="AA220" i="60" s="1"/>
  <c r="AD220" i="60" s="1"/>
  <c r="AG220" i="60" s="1"/>
  <c r="R221" i="60"/>
  <c r="U221" i="60" s="1"/>
  <c r="X221" i="60" s="1"/>
  <c r="AA221" i="60" s="1"/>
  <c r="AD221" i="60" s="1"/>
  <c r="AG221" i="60" s="1"/>
  <c r="R222" i="60"/>
  <c r="U222" i="60" s="1"/>
  <c r="X222" i="60" s="1"/>
  <c r="AA222" i="60" s="1"/>
  <c r="AD222" i="60" s="1"/>
  <c r="AG222" i="60" s="1"/>
  <c r="R223" i="60"/>
  <c r="U223" i="60" s="1"/>
  <c r="X223" i="60" s="1"/>
  <c r="AA223" i="60" s="1"/>
  <c r="AD223" i="60" s="1"/>
  <c r="AG223" i="60" s="1"/>
  <c r="R224" i="60"/>
  <c r="U224" i="60" s="1"/>
  <c r="X224" i="60" s="1"/>
  <c r="AA224" i="60" s="1"/>
  <c r="AD224" i="60" s="1"/>
  <c r="AG224" i="60" s="1"/>
  <c r="R225" i="60"/>
  <c r="U225" i="60" s="1"/>
  <c r="X225" i="60" s="1"/>
  <c r="AA225" i="60" s="1"/>
  <c r="AD225" i="60" s="1"/>
  <c r="AG225" i="60" s="1"/>
  <c r="R226" i="60"/>
  <c r="U226" i="60" s="1"/>
  <c r="X226" i="60" s="1"/>
  <c r="AA226" i="60" s="1"/>
  <c r="AD226" i="60" s="1"/>
  <c r="AG226" i="60" s="1"/>
  <c r="R227" i="60"/>
  <c r="U227" i="60" s="1"/>
  <c r="X227" i="60" s="1"/>
  <c r="AA227" i="60" s="1"/>
  <c r="AD227" i="60" s="1"/>
  <c r="AG227" i="60" s="1"/>
  <c r="R228" i="60"/>
  <c r="U228" i="60" s="1"/>
  <c r="X228" i="60" s="1"/>
  <c r="AA228" i="60" s="1"/>
  <c r="AD228" i="60" s="1"/>
  <c r="AG228" i="60" s="1"/>
  <c r="R229" i="60"/>
  <c r="U229" i="60" s="1"/>
  <c r="X229" i="60" s="1"/>
  <c r="AA229" i="60" s="1"/>
  <c r="AD229" i="60" s="1"/>
  <c r="AG229" i="60" s="1"/>
  <c r="R230" i="60"/>
  <c r="U230" i="60" s="1"/>
  <c r="X230" i="60" s="1"/>
  <c r="AA230" i="60" s="1"/>
  <c r="AD230" i="60" s="1"/>
  <c r="AG230" i="60" s="1"/>
  <c r="R231" i="60"/>
  <c r="U231" i="60" s="1"/>
  <c r="X231" i="60" s="1"/>
  <c r="AA231" i="60" s="1"/>
  <c r="AD231" i="60" s="1"/>
  <c r="AG231" i="60" s="1"/>
  <c r="R232" i="60"/>
  <c r="U232" i="60" s="1"/>
  <c r="X232" i="60" s="1"/>
  <c r="AA232" i="60" s="1"/>
  <c r="AD232" i="60" s="1"/>
  <c r="AG232" i="60" s="1"/>
  <c r="R233" i="60"/>
  <c r="U233" i="60" s="1"/>
  <c r="X233" i="60" s="1"/>
  <c r="AA233" i="60" s="1"/>
  <c r="AD233" i="60" s="1"/>
  <c r="AG233" i="60" s="1"/>
  <c r="R234" i="60"/>
  <c r="U234" i="60" s="1"/>
  <c r="X234" i="60" s="1"/>
  <c r="AA234" i="60" s="1"/>
  <c r="AD234" i="60" s="1"/>
  <c r="AG234" i="60" s="1"/>
  <c r="R235" i="60"/>
  <c r="U235" i="60" s="1"/>
  <c r="X235" i="60" s="1"/>
  <c r="AA235" i="60" s="1"/>
  <c r="AD235" i="60" s="1"/>
  <c r="AG235" i="60" s="1"/>
  <c r="R236" i="60"/>
  <c r="U236" i="60" s="1"/>
  <c r="X236" i="60" s="1"/>
  <c r="AA236" i="60" s="1"/>
  <c r="AD236" i="60" s="1"/>
  <c r="AG236" i="60" s="1"/>
  <c r="R237" i="60"/>
  <c r="U237" i="60" s="1"/>
  <c r="X237" i="60" s="1"/>
  <c r="AA237" i="60" s="1"/>
  <c r="AD237" i="60" s="1"/>
  <c r="AG237" i="60" s="1"/>
  <c r="R238" i="60"/>
  <c r="U238" i="60" s="1"/>
  <c r="X238" i="60" s="1"/>
  <c r="AA238" i="60" s="1"/>
  <c r="AD238" i="60" s="1"/>
  <c r="AG238" i="60" s="1"/>
  <c r="R239" i="60"/>
  <c r="U239" i="60" s="1"/>
  <c r="X239" i="60" s="1"/>
  <c r="AA239" i="60" s="1"/>
  <c r="AD239" i="60" s="1"/>
  <c r="AG239" i="60" s="1"/>
  <c r="R240" i="60"/>
  <c r="U240" i="60" s="1"/>
  <c r="X240" i="60" s="1"/>
  <c r="AA240" i="60" s="1"/>
  <c r="AD240" i="60" s="1"/>
  <c r="AG240" i="60" s="1"/>
  <c r="R241" i="60"/>
  <c r="U241" i="60" s="1"/>
  <c r="X241" i="60" s="1"/>
  <c r="AA241" i="60" s="1"/>
  <c r="AD241" i="60" s="1"/>
  <c r="AG241" i="60" s="1"/>
  <c r="R242" i="60"/>
  <c r="U242" i="60" s="1"/>
  <c r="X242" i="60" s="1"/>
  <c r="AA242" i="60" s="1"/>
  <c r="AD242" i="60" s="1"/>
  <c r="AG242" i="60" s="1"/>
  <c r="R243" i="60"/>
  <c r="U243" i="60" s="1"/>
  <c r="X243" i="60" s="1"/>
  <c r="AA243" i="60" s="1"/>
  <c r="AD243" i="60" s="1"/>
  <c r="AG243" i="60" s="1"/>
  <c r="R244" i="60"/>
  <c r="U244" i="60" s="1"/>
  <c r="X244" i="60" s="1"/>
  <c r="AA244" i="60" s="1"/>
  <c r="AD244" i="60" s="1"/>
  <c r="AG244" i="60" s="1"/>
  <c r="R245" i="60"/>
  <c r="U245" i="60" s="1"/>
  <c r="X245" i="60" s="1"/>
  <c r="AA245" i="60" s="1"/>
  <c r="AD245" i="60" s="1"/>
  <c r="AG245" i="60" s="1"/>
  <c r="R246" i="60"/>
  <c r="U246" i="60" s="1"/>
  <c r="X246" i="60" s="1"/>
  <c r="AA246" i="60" s="1"/>
  <c r="AD246" i="60" s="1"/>
  <c r="AG246" i="60" s="1"/>
  <c r="R247" i="60"/>
  <c r="U247" i="60" s="1"/>
  <c r="X247" i="60" s="1"/>
  <c r="AA247" i="60" s="1"/>
  <c r="AD247" i="60" s="1"/>
  <c r="AG247" i="60" s="1"/>
  <c r="R248" i="60"/>
  <c r="U248" i="60" s="1"/>
  <c r="X248" i="60" s="1"/>
  <c r="AA248" i="60" s="1"/>
  <c r="AD248" i="60" s="1"/>
  <c r="AG248" i="60" s="1"/>
  <c r="R249" i="60"/>
  <c r="U249" i="60" s="1"/>
  <c r="X249" i="60" s="1"/>
  <c r="AA249" i="60" s="1"/>
  <c r="AD249" i="60" s="1"/>
  <c r="AG249" i="60" s="1"/>
  <c r="R250" i="60"/>
  <c r="U250" i="60" s="1"/>
  <c r="X250" i="60" s="1"/>
  <c r="AA250" i="60" s="1"/>
  <c r="AD250" i="60" s="1"/>
  <c r="AG250" i="60" s="1"/>
  <c r="R251" i="60"/>
  <c r="U251" i="60" s="1"/>
  <c r="X251" i="60" s="1"/>
  <c r="AA251" i="60" s="1"/>
  <c r="AD251" i="60" s="1"/>
  <c r="AG251" i="60" s="1"/>
  <c r="R252" i="60"/>
  <c r="U252" i="60" s="1"/>
  <c r="X252" i="60" s="1"/>
  <c r="AA252" i="60" s="1"/>
  <c r="AD252" i="60" s="1"/>
  <c r="AG252" i="60" s="1"/>
  <c r="R253" i="60"/>
  <c r="U253" i="60" s="1"/>
  <c r="X253" i="60" s="1"/>
  <c r="AA253" i="60" s="1"/>
  <c r="AD253" i="60" s="1"/>
  <c r="AG253" i="60" s="1"/>
  <c r="R254" i="60"/>
  <c r="U254" i="60" s="1"/>
  <c r="X254" i="60" s="1"/>
  <c r="AA254" i="60" s="1"/>
  <c r="AD254" i="60" s="1"/>
  <c r="AG254" i="60" s="1"/>
  <c r="R255" i="60"/>
  <c r="U255" i="60" s="1"/>
  <c r="X255" i="60" s="1"/>
  <c r="AA255" i="60" s="1"/>
  <c r="AD255" i="60" s="1"/>
  <c r="AG255" i="60" s="1"/>
  <c r="R256" i="60"/>
  <c r="U256" i="60" s="1"/>
  <c r="X256" i="60" s="1"/>
  <c r="AA256" i="60" s="1"/>
  <c r="AD256" i="60" s="1"/>
  <c r="AG256" i="60" s="1"/>
  <c r="R257" i="60"/>
  <c r="U257" i="60" s="1"/>
  <c r="X257" i="60" s="1"/>
  <c r="AA257" i="60" s="1"/>
  <c r="AD257" i="60" s="1"/>
  <c r="AG257" i="60" s="1"/>
  <c r="R258" i="60"/>
  <c r="U258" i="60" s="1"/>
  <c r="X258" i="60" s="1"/>
  <c r="AA258" i="60" s="1"/>
  <c r="AD258" i="60" s="1"/>
  <c r="AG258" i="60" s="1"/>
  <c r="R259" i="60"/>
  <c r="U259" i="60" s="1"/>
  <c r="X259" i="60" s="1"/>
  <c r="AA259" i="60" s="1"/>
  <c r="AD259" i="60" s="1"/>
  <c r="AG259" i="60" s="1"/>
  <c r="R260" i="60"/>
  <c r="U260" i="60" s="1"/>
  <c r="X260" i="60" s="1"/>
  <c r="AA260" i="60" s="1"/>
  <c r="AD260" i="60" s="1"/>
  <c r="AG260" i="60" s="1"/>
  <c r="R261" i="60"/>
  <c r="U261" i="60" s="1"/>
  <c r="X261" i="60" s="1"/>
  <c r="AA261" i="60" s="1"/>
  <c r="AD261" i="60" s="1"/>
  <c r="AG261" i="60" s="1"/>
  <c r="R262" i="60"/>
  <c r="U262" i="60" s="1"/>
  <c r="X262" i="60" s="1"/>
  <c r="AA262" i="60" s="1"/>
  <c r="AD262" i="60" s="1"/>
  <c r="AG262" i="60" s="1"/>
  <c r="R263" i="60"/>
  <c r="U263" i="60" s="1"/>
  <c r="X263" i="60" s="1"/>
  <c r="AA263" i="60" s="1"/>
  <c r="AD263" i="60" s="1"/>
  <c r="AG263" i="60" s="1"/>
  <c r="R264" i="60"/>
  <c r="U264" i="60" s="1"/>
  <c r="X264" i="60" s="1"/>
  <c r="AA264" i="60" s="1"/>
  <c r="AD264" i="60" s="1"/>
  <c r="AG264" i="60" s="1"/>
  <c r="R265" i="60"/>
  <c r="U265" i="60" s="1"/>
  <c r="X265" i="60" s="1"/>
  <c r="AA265" i="60" s="1"/>
  <c r="AD265" i="60" s="1"/>
  <c r="AG265" i="60" s="1"/>
  <c r="R266" i="60"/>
  <c r="U266" i="60" s="1"/>
  <c r="X266" i="60" s="1"/>
  <c r="AA266" i="60" s="1"/>
  <c r="AD266" i="60" s="1"/>
  <c r="AG266" i="60" s="1"/>
  <c r="R267" i="60"/>
  <c r="U267" i="60" s="1"/>
  <c r="X267" i="60" s="1"/>
  <c r="AA267" i="60" s="1"/>
  <c r="AD267" i="60" s="1"/>
  <c r="AG267" i="60" s="1"/>
  <c r="R268" i="60"/>
  <c r="U268" i="60" s="1"/>
  <c r="X268" i="60" s="1"/>
  <c r="AA268" i="60" s="1"/>
  <c r="AD268" i="60" s="1"/>
  <c r="AG268" i="60" s="1"/>
  <c r="R269" i="60"/>
  <c r="U269" i="60" s="1"/>
  <c r="X269" i="60" s="1"/>
  <c r="AA269" i="60" s="1"/>
  <c r="AD269" i="60" s="1"/>
  <c r="AG269" i="60" s="1"/>
  <c r="R270" i="60"/>
  <c r="U270" i="60" s="1"/>
  <c r="X270" i="60" s="1"/>
  <c r="AA270" i="60" s="1"/>
  <c r="AD270" i="60" s="1"/>
  <c r="AG270" i="60" s="1"/>
  <c r="R271" i="60"/>
  <c r="U271" i="60" s="1"/>
  <c r="X271" i="60" s="1"/>
  <c r="AA271" i="60" s="1"/>
  <c r="AD271" i="60" s="1"/>
  <c r="AG271" i="60" s="1"/>
  <c r="R272" i="60"/>
  <c r="U272" i="60" s="1"/>
  <c r="X272" i="60" s="1"/>
  <c r="AA272" i="60" s="1"/>
  <c r="AD272" i="60" s="1"/>
  <c r="AG272" i="60" s="1"/>
  <c r="R273" i="60"/>
  <c r="U273" i="60" s="1"/>
  <c r="X273" i="60" s="1"/>
  <c r="AA273" i="60" s="1"/>
  <c r="AD273" i="60" s="1"/>
  <c r="AG273" i="60" s="1"/>
  <c r="R274" i="60"/>
  <c r="U274" i="60" s="1"/>
  <c r="X274" i="60" s="1"/>
  <c r="AA274" i="60" s="1"/>
  <c r="AD274" i="60" s="1"/>
  <c r="AG274" i="60" s="1"/>
  <c r="R275" i="60"/>
  <c r="U275" i="60" s="1"/>
  <c r="X275" i="60" s="1"/>
  <c r="AA275" i="60" s="1"/>
  <c r="AD275" i="60" s="1"/>
  <c r="AG275" i="60" s="1"/>
  <c r="R276" i="60"/>
  <c r="U276" i="60" s="1"/>
  <c r="X276" i="60" s="1"/>
  <c r="AA276" i="60" s="1"/>
  <c r="AD276" i="60" s="1"/>
  <c r="AG276" i="60" s="1"/>
  <c r="R277" i="60"/>
  <c r="U277" i="60" s="1"/>
  <c r="X277" i="60" s="1"/>
  <c r="AA277" i="60" s="1"/>
  <c r="AD277" i="60" s="1"/>
  <c r="AG277" i="60" s="1"/>
  <c r="R278" i="60"/>
  <c r="U278" i="60" s="1"/>
  <c r="X278" i="60" s="1"/>
  <c r="AA278" i="60" s="1"/>
  <c r="AD278" i="60" s="1"/>
  <c r="AG278" i="60" s="1"/>
  <c r="R279" i="60"/>
  <c r="U279" i="60" s="1"/>
  <c r="X279" i="60" s="1"/>
  <c r="AA279" i="60" s="1"/>
  <c r="AD279" i="60" s="1"/>
  <c r="AG279" i="60" s="1"/>
  <c r="R280" i="60"/>
  <c r="U280" i="60" s="1"/>
  <c r="X280" i="60" s="1"/>
  <c r="AA280" i="60" s="1"/>
  <c r="AD280" i="60" s="1"/>
  <c r="AG280" i="60" s="1"/>
  <c r="R281" i="60"/>
  <c r="U281" i="60" s="1"/>
  <c r="X281" i="60" s="1"/>
  <c r="AA281" i="60" s="1"/>
  <c r="AD281" i="60" s="1"/>
  <c r="AG281" i="60" s="1"/>
  <c r="R282" i="60"/>
  <c r="U282" i="60" s="1"/>
  <c r="X282" i="60" s="1"/>
  <c r="AA282" i="60" s="1"/>
  <c r="AD282" i="60" s="1"/>
  <c r="AG282" i="60" s="1"/>
  <c r="R283" i="60"/>
  <c r="U283" i="60" s="1"/>
  <c r="X283" i="60" s="1"/>
  <c r="AA283" i="60" s="1"/>
  <c r="AD283" i="60" s="1"/>
  <c r="AG283" i="60" s="1"/>
  <c r="R284" i="60"/>
  <c r="U284" i="60" s="1"/>
  <c r="X284" i="60" s="1"/>
  <c r="AA284" i="60" s="1"/>
  <c r="AD284" i="60" s="1"/>
  <c r="AG284" i="60" s="1"/>
  <c r="R285" i="60"/>
  <c r="U285" i="60" s="1"/>
  <c r="X285" i="60" s="1"/>
  <c r="AA285" i="60" s="1"/>
  <c r="AD285" i="60" s="1"/>
  <c r="AG285" i="60" s="1"/>
  <c r="R286" i="60"/>
  <c r="U286" i="60" s="1"/>
  <c r="X286" i="60" s="1"/>
  <c r="AA286" i="60" s="1"/>
  <c r="AD286" i="60" s="1"/>
  <c r="AG286" i="60" s="1"/>
  <c r="R287" i="60"/>
  <c r="U287" i="60" s="1"/>
  <c r="X287" i="60" s="1"/>
  <c r="AA287" i="60" s="1"/>
  <c r="AD287" i="60" s="1"/>
  <c r="AG287" i="60" s="1"/>
  <c r="R288" i="60"/>
  <c r="U288" i="60" s="1"/>
  <c r="X288" i="60" s="1"/>
  <c r="AA288" i="60" s="1"/>
  <c r="AD288" i="60" s="1"/>
  <c r="AG288" i="60" s="1"/>
  <c r="R289" i="60"/>
  <c r="U289" i="60" s="1"/>
  <c r="X289" i="60" s="1"/>
  <c r="AA289" i="60" s="1"/>
  <c r="AD289" i="60" s="1"/>
  <c r="AG289" i="60" s="1"/>
  <c r="R290" i="60"/>
  <c r="U290" i="60" s="1"/>
  <c r="X290" i="60" s="1"/>
  <c r="AA290" i="60" s="1"/>
  <c r="AD290" i="60" s="1"/>
  <c r="AG290" i="60" s="1"/>
  <c r="R291" i="60"/>
  <c r="U291" i="60" s="1"/>
  <c r="X291" i="60" s="1"/>
  <c r="AA291" i="60" s="1"/>
  <c r="AD291" i="60" s="1"/>
  <c r="AG291" i="60" s="1"/>
  <c r="R292" i="60"/>
  <c r="U292" i="60" s="1"/>
  <c r="X292" i="60" s="1"/>
  <c r="AA292" i="60" s="1"/>
  <c r="AD292" i="60" s="1"/>
  <c r="AG292" i="60" s="1"/>
  <c r="R293" i="60"/>
  <c r="U293" i="60" s="1"/>
  <c r="X293" i="60" s="1"/>
  <c r="AA293" i="60" s="1"/>
  <c r="AD293" i="60" s="1"/>
  <c r="AG293" i="60" s="1"/>
  <c r="R294" i="60"/>
  <c r="U294" i="60" s="1"/>
  <c r="X294" i="60" s="1"/>
  <c r="AA294" i="60" s="1"/>
  <c r="AD294" i="60" s="1"/>
  <c r="AG294" i="60" s="1"/>
  <c r="R295" i="60"/>
  <c r="U295" i="60" s="1"/>
  <c r="X295" i="60" s="1"/>
  <c r="AA295" i="60" s="1"/>
  <c r="AD295" i="60" s="1"/>
  <c r="AG295" i="60" s="1"/>
  <c r="R296" i="60"/>
  <c r="U296" i="60" s="1"/>
  <c r="X296" i="60" s="1"/>
  <c r="AA296" i="60" s="1"/>
  <c r="AD296" i="60" s="1"/>
  <c r="AG296" i="60" s="1"/>
  <c r="R297" i="60"/>
  <c r="U297" i="60" s="1"/>
  <c r="X297" i="60" s="1"/>
  <c r="AA297" i="60" s="1"/>
  <c r="AD297" i="60" s="1"/>
  <c r="AG297" i="60" s="1"/>
  <c r="R298" i="60"/>
  <c r="U298" i="60" s="1"/>
  <c r="X298" i="60" s="1"/>
  <c r="AA298" i="60" s="1"/>
  <c r="AD298" i="60" s="1"/>
  <c r="AG298" i="60" s="1"/>
  <c r="R299" i="60"/>
  <c r="U299" i="60" s="1"/>
  <c r="X299" i="60" s="1"/>
  <c r="AA299" i="60" s="1"/>
  <c r="AD299" i="60" s="1"/>
  <c r="AG299" i="60" s="1"/>
  <c r="R300" i="60"/>
  <c r="U300" i="60" s="1"/>
  <c r="X300" i="60" s="1"/>
  <c r="AA300" i="60" s="1"/>
  <c r="AD300" i="60" s="1"/>
  <c r="AG300" i="60" s="1"/>
  <c r="R301" i="60"/>
  <c r="U301" i="60" s="1"/>
  <c r="X301" i="60" s="1"/>
  <c r="AA301" i="60" s="1"/>
  <c r="AD301" i="60" s="1"/>
  <c r="AG301" i="60" s="1"/>
  <c r="R302" i="60"/>
  <c r="U302" i="60" s="1"/>
  <c r="X302" i="60" s="1"/>
  <c r="AA302" i="60" s="1"/>
  <c r="AD302" i="60" s="1"/>
  <c r="AG302" i="60" s="1"/>
  <c r="R303" i="60"/>
  <c r="U303" i="60" s="1"/>
  <c r="X303" i="60" s="1"/>
  <c r="AA303" i="60" s="1"/>
  <c r="AD303" i="60" s="1"/>
  <c r="AG303" i="60" s="1"/>
  <c r="R304" i="60"/>
  <c r="U304" i="60" s="1"/>
  <c r="X304" i="60" s="1"/>
  <c r="AA304" i="60" s="1"/>
  <c r="AD304" i="60" s="1"/>
  <c r="AG304" i="60" s="1"/>
  <c r="R305" i="60"/>
  <c r="U305" i="60" s="1"/>
  <c r="X305" i="60" s="1"/>
  <c r="AA305" i="60" s="1"/>
  <c r="AD305" i="60" s="1"/>
  <c r="AG305" i="60" s="1"/>
  <c r="R306" i="60"/>
  <c r="U306" i="60" s="1"/>
  <c r="X306" i="60" s="1"/>
  <c r="AA306" i="60" s="1"/>
  <c r="AD306" i="60" s="1"/>
  <c r="AG306" i="60" s="1"/>
  <c r="R307" i="60"/>
  <c r="U307" i="60" s="1"/>
  <c r="X307" i="60" s="1"/>
  <c r="AA307" i="60" s="1"/>
  <c r="AD307" i="60" s="1"/>
  <c r="AG307" i="60" s="1"/>
  <c r="R308" i="60"/>
  <c r="U308" i="60" s="1"/>
  <c r="X308" i="60" s="1"/>
  <c r="AA308" i="60" s="1"/>
  <c r="AD308" i="60" s="1"/>
  <c r="AG308" i="60" s="1"/>
  <c r="R309" i="60"/>
  <c r="U309" i="60" s="1"/>
  <c r="X309" i="60" s="1"/>
  <c r="AA309" i="60" s="1"/>
  <c r="AD309" i="60" s="1"/>
  <c r="AG309" i="60" s="1"/>
  <c r="R310" i="60"/>
  <c r="U310" i="60" s="1"/>
  <c r="X310" i="60" s="1"/>
  <c r="AA310" i="60" s="1"/>
  <c r="AD310" i="60" s="1"/>
  <c r="AG310" i="60" s="1"/>
  <c r="R311" i="60"/>
  <c r="U311" i="60" s="1"/>
  <c r="X311" i="60" s="1"/>
  <c r="AA311" i="60" s="1"/>
  <c r="AD311" i="60" s="1"/>
  <c r="AG311" i="60" s="1"/>
  <c r="R312" i="60"/>
  <c r="U312" i="60" s="1"/>
  <c r="X312" i="60" s="1"/>
  <c r="AA312" i="60" s="1"/>
  <c r="AD312" i="60" s="1"/>
  <c r="AG312" i="60" s="1"/>
  <c r="R313" i="60"/>
  <c r="U313" i="60" s="1"/>
  <c r="X313" i="60" s="1"/>
  <c r="AA313" i="60" s="1"/>
  <c r="AD313" i="60" s="1"/>
  <c r="AG313" i="60" s="1"/>
  <c r="R314" i="60"/>
  <c r="U314" i="60" s="1"/>
  <c r="X314" i="60" s="1"/>
  <c r="AA314" i="60" s="1"/>
  <c r="AD314" i="60" s="1"/>
  <c r="AG314" i="60" s="1"/>
  <c r="R315" i="60"/>
  <c r="U315" i="60" s="1"/>
  <c r="X315" i="60" s="1"/>
  <c r="AA315" i="60" s="1"/>
  <c r="AD315" i="60" s="1"/>
  <c r="AG315" i="60" s="1"/>
  <c r="R316" i="60"/>
  <c r="U316" i="60" s="1"/>
  <c r="X316" i="60" s="1"/>
  <c r="AA316" i="60" s="1"/>
  <c r="AD316" i="60" s="1"/>
  <c r="AG316" i="60" s="1"/>
  <c r="R685" i="60"/>
  <c r="U685" i="60" s="1"/>
  <c r="X685" i="60" s="1"/>
  <c r="AA685" i="60" s="1"/>
  <c r="AD685" i="60" s="1"/>
  <c r="AG685" i="60" s="1"/>
  <c r="R686" i="60"/>
  <c r="U686" i="60" s="1"/>
  <c r="X686" i="60" s="1"/>
  <c r="AA686" i="60" s="1"/>
  <c r="AD686" i="60" s="1"/>
  <c r="AG686" i="60" s="1"/>
  <c r="R687" i="60"/>
  <c r="U687" i="60" s="1"/>
  <c r="X687" i="60" s="1"/>
  <c r="AA687" i="60" s="1"/>
  <c r="AD687" i="60" s="1"/>
  <c r="AG687" i="60" s="1"/>
  <c r="R688" i="60"/>
  <c r="U688" i="60" s="1"/>
  <c r="X688" i="60" s="1"/>
  <c r="AA688" i="60" s="1"/>
  <c r="AD688" i="60" s="1"/>
  <c r="AG688" i="60" s="1"/>
  <c r="R689" i="60"/>
  <c r="U689" i="60" s="1"/>
  <c r="X689" i="60" s="1"/>
  <c r="AA689" i="60" s="1"/>
  <c r="AD689" i="60" s="1"/>
  <c r="AG689" i="60" s="1"/>
  <c r="R690" i="60"/>
  <c r="U690" i="60" s="1"/>
  <c r="X690" i="60" s="1"/>
  <c r="AA690" i="60" s="1"/>
  <c r="AD690" i="60" s="1"/>
  <c r="AG690" i="60" s="1"/>
  <c r="R691" i="60"/>
  <c r="U691" i="60" s="1"/>
  <c r="X691" i="60" s="1"/>
  <c r="AA691" i="60" s="1"/>
  <c r="AD691" i="60" s="1"/>
  <c r="AG691" i="60" s="1"/>
  <c r="R692" i="60"/>
  <c r="U692" i="60" s="1"/>
  <c r="X692" i="60" s="1"/>
  <c r="AA692" i="60" s="1"/>
  <c r="AD692" i="60" s="1"/>
  <c r="AG692" i="60" s="1"/>
  <c r="R693" i="60"/>
  <c r="U693" i="60" s="1"/>
  <c r="X693" i="60" s="1"/>
  <c r="AA693" i="60" s="1"/>
  <c r="AD693" i="60" s="1"/>
  <c r="AG693" i="60" s="1"/>
  <c r="R694" i="60"/>
  <c r="U694" i="60" s="1"/>
  <c r="X694" i="60" s="1"/>
  <c r="AA694" i="60" s="1"/>
  <c r="AD694" i="60" s="1"/>
  <c r="AG694" i="60" s="1"/>
  <c r="R695" i="60"/>
  <c r="U695" i="60" s="1"/>
  <c r="X695" i="60" s="1"/>
  <c r="AA695" i="60" s="1"/>
  <c r="AD695" i="60" s="1"/>
  <c r="AG695" i="60" s="1"/>
  <c r="R696" i="60"/>
  <c r="U696" i="60" s="1"/>
  <c r="X696" i="60" s="1"/>
  <c r="AA696" i="60" s="1"/>
  <c r="AD696" i="60" s="1"/>
  <c r="AG696" i="60" s="1"/>
  <c r="R697" i="60"/>
  <c r="U697" i="60" s="1"/>
  <c r="X697" i="60" s="1"/>
  <c r="AA697" i="60" s="1"/>
  <c r="AD697" i="60" s="1"/>
  <c r="AG697" i="60" s="1"/>
  <c r="R698" i="60"/>
  <c r="U698" i="60" s="1"/>
  <c r="X698" i="60" s="1"/>
  <c r="AA698" i="60" s="1"/>
  <c r="AD698" i="60" s="1"/>
  <c r="AG698" i="60" s="1"/>
  <c r="R699" i="60"/>
  <c r="U699" i="60" s="1"/>
  <c r="X699" i="60" s="1"/>
  <c r="AA699" i="60" s="1"/>
  <c r="AD699" i="60" s="1"/>
  <c r="AG699" i="60" s="1"/>
  <c r="R700" i="60"/>
  <c r="U700" i="60" s="1"/>
  <c r="X700" i="60" s="1"/>
  <c r="AA700" i="60" s="1"/>
  <c r="AD700" i="60" s="1"/>
  <c r="AF700" i="60"/>
  <c r="AH700" i="60"/>
  <c r="R701" i="60"/>
  <c r="U701" i="60" s="1"/>
  <c r="X701" i="60" s="1"/>
  <c r="AA701" i="60" s="1"/>
  <c r="AD701" i="60" s="1"/>
  <c r="AG701" i="60" s="1"/>
  <c r="R702" i="60"/>
  <c r="U702" i="60" s="1"/>
  <c r="X702" i="60" s="1"/>
  <c r="AA702" i="60" s="1"/>
  <c r="AD702" i="60" s="1"/>
  <c r="AG702" i="60" s="1"/>
  <c r="R703" i="60"/>
  <c r="U703" i="60" s="1"/>
  <c r="X703" i="60" s="1"/>
  <c r="AA703" i="60" s="1"/>
  <c r="AD703" i="60" s="1"/>
  <c r="AG703" i="60" s="1"/>
  <c r="R704" i="60"/>
  <c r="U704" i="60" s="1"/>
  <c r="X704" i="60" s="1"/>
  <c r="AA704" i="60" s="1"/>
  <c r="AD704" i="60" s="1"/>
  <c r="AG704" i="60" s="1"/>
  <c r="R705" i="60"/>
  <c r="U705" i="60" s="1"/>
  <c r="X705" i="60" s="1"/>
  <c r="AA705" i="60" s="1"/>
  <c r="AD705" i="60" s="1"/>
  <c r="AG705" i="60" s="1"/>
  <c r="R706" i="60"/>
  <c r="U706" i="60" s="1"/>
  <c r="X706" i="60" s="1"/>
  <c r="AA706" i="60" s="1"/>
  <c r="AD706" i="60" s="1"/>
  <c r="AG706" i="60" s="1"/>
  <c r="R707" i="60"/>
  <c r="U707" i="60" s="1"/>
  <c r="X707" i="60" s="1"/>
  <c r="AA707" i="60" s="1"/>
  <c r="AD707" i="60" s="1"/>
  <c r="AG707" i="60" s="1"/>
  <c r="R708" i="60"/>
  <c r="U708" i="60" s="1"/>
  <c r="X708" i="60" s="1"/>
  <c r="AA708" i="60" s="1"/>
  <c r="AD708" i="60" s="1"/>
  <c r="AG708" i="60" s="1"/>
  <c r="R709" i="60"/>
  <c r="U709" i="60" s="1"/>
  <c r="X709" i="60" s="1"/>
  <c r="AA709" i="60" s="1"/>
  <c r="AD709" i="60" s="1"/>
  <c r="AG709" i="60" s="1"/>
  <c r="R710" i="60"/>
  <c r="U710" i="60" s="1"/>
  <c r="X710" i="60" s="1"/>
  <c r="AA710" i="60" s="1"/>
  <c r="AD710" i="60" s="1"/>
  <c r="AG710" i="60" s="1"/>
  <c r="R711" i="60"/>
  <c r="U711" i="60" s="1"/>
  <c r="X711" i="60" s="1"/>
  <c r="AA711" i="60" s="1"/>
  <c r="AD711" i="60" s="1"/>
  <c r="AG711" i="60" s="1"/>
  <c r="R712" i="60"/>
  <c r="U712" i="60" s="1"/>
  <c r="X712" i="60" s="1"/>
  <c r="AA712" i="60" s="1"/>
  <c r="AD712" i="60" s="1"/>
  <c r="AG712" i="60" s="1"/>
  <c r="R888" i="60"/>
  <c r="U888" i="60" s="1"/>
  <c r="X888" i="60" s="1"/>
  <c r="AA888" i="60" s="1"/>
  <c r="AD888" i="60" s="1"/>
  <c r="AG888" i="60" s="1"/>
  <c r="R324" i="60"/>
  <c r="U324" i="60" s="1"/>
  <c r="X324" i="60" s="1"/>
  <c r="AA324" i="60" s="1"/>
  <c r="AD324" i="60" s="1"/>
  <c r="AG324" i="60" s="1"/>
  <c r="R325" i="60"/>
  <c r="R326" i="60"/>
  <c r="R327" i="60"/>
  <c r="R328" i="60"/>
  <c r="U321" i="60" s="1"/>
  <c r="R329" i="60"/>
  <c r="R330" i="60"/>
  <c r="R331" i="60"/>
  <c r="R332" i="60"/>
  <c r="U332" i="60" s="1"/>
  <c r="X332" i="60" s="1"/>
  <c r="AA332" i="60" s="1"/>
  <c r="AD332" i="60" s="1"/>
  <c r="AG332" i="60" s="1"/>
  <c r="R333" i="60"/>
  <c r="U333" i="60" s="1"/>
  <c r="X333" i="60" s="1"/>
  <c r="AA333" i="60" s="1"/>
  <c r="AD333" i="60" s="1"/>
  <c r="AG333" i="60" s="1"/>
  <c r="R334" i="60"/>
  <c r="U334" i="60" s="1"/>
  <c r="X334" i="60" s="1"/>
  <c r="AA334" i="60" s="1"/>
  <c r="AD334" i="60" s="1"/>
  <c r="AG334" i="60" s="1"/>
  <c r="R335" i="60"/>
  <c r="U335" i="60" s="1"/>
  <c r="X335" i="60" s="1"/>
  <c r="AA335" i="60" s="1"/>
  <c r="AD335" i="60" s="1"/>
  <c r="AG335" i="60" s="1"/>
  <c r="R336" i="60"/>
  <c r="U336" i="60" s="1"/>
  <c r="X336" i="60" s="1"/>
  <c r="AA336" i="60" s="1"/>
  <c r="AD336" i="60" s="1"/>
  <c r="AG336" i="60" s="1"/>
  <c r="R337" i="60"/>
  <c r="U337" i="60" s="1"/>
  <c r="X337" i="60" s="1"/>
  <c r="AA337" i="60" s="1"/>
  <c r="AD337" i="60" s="1"/>
  <c r="AG337" i="60" s="1"/>
  <c r="R338" i="60"/>
  <c r="U338" i="60" s="1"/>
  <c r="X338" i="60" s="1"/>
  <c r="AA338" i="60" s="1"/>
  <c r="AD338" i="60" s="1"/>
  <c r="AG338" i="60" s="1"/>
  <c r="R339" i="60"/>
  <c r="U339" i="60" s="1"/>
  <c r="X339" i="60" s="1"/>
  <c r="AA339" i="60" s="1"/>
  <c r="AD339" i="60" s="1"/>
  <c r="AG339" i="60" s="1"/>
  <c r="R340" i="60"/>
  <c r="U340" i="60" s="1"/>
  <c r="X340" i="60" s="1"/>
  <c r="AA340" i="60" s="1"/>
  <c r="AD340" i="60" s="1"/>
  <c r="AG340" i="60" s="1"/>
  <c r="R341" i="60"/>
  <c r="U341" i="60" s="1"/>
  <c r="X341" i="60" s="1"/>
  <c r="AA341" i="60" s="1"/>
  <c r="AD341" i="60" s="1"/>
  <c r="AG341" i="60" s="1"/>
  <c r="R342" i="60"/>
  <c r="U342" i="60" s="1"/>
  <c r="X342" i="60" s="1"/>
  <c r="AA342" i="60" s="1"/>
  <c r="AD342" i="60" s="1"/>
  <c r="AG342" i="60" s="1"/>
  <c r="R345" i="60"/>
  <c r="U345" i="60" s="1"/>
  <c r="X345" i="60" s="1"/>
  <c r="AA345" i="60" s="1"/>
  <c r="AD345" i="60" s="1"/>
  <c r="AG345" i="60" s="1"/>
  <c r="R346" i="60"/>
  <c r="U346" i="60" s="1"/>
  <c r="X346" i="60" s="1"/>
  <c r="AA346" i="60" s="1"/>
  <c r="AD346" i="60" s="1"/>
  <c r="AG346" i="60" s="1"/>
  <c r="R347" i="60"/>
  <c r="U347" i="60" s="1"/>
  <c r="X347" i="60" s="1"/>
  <c r="AA347" i="60" s="1"/>
  <c r="AD347" i="60" s="1"/>
  <c r="AG347" i="60" s="1"/>
  <c r="R348" i="60"/>
  <c r="U348" i="60" s="1"/>
  <c r="X348" i="60" s="1"/>
  <c r="AA348" i="60" s="1"/>
  <c r="AD348" i="60" s="1"/>
  <c r="AG348" i="60" s="1"/>
  <c r="R349" i="60"/>
  <c r="U349" i="60" s="1"/>
  <c r="X349" i="60" s="1"/>
  <c r="AA349" i="60" s="1"/>
  <c r="AD349" i="60" s="1"/>
  <c r="AG349" i="60" s="1"/>
  <c r="R350" i="60"/>
  <c r="U350" i="60" s="1"/>
  <c r="X350" i="60" s="1"/>
  <c r="AA350" i="60" s="1"/>
  <c r="AD350" i="60" s="1"/>
  <c r="AG350" i="60" s="1"/>
  <c r="R351" i="60"/>
  <c r="U351" i="60" s="1"/>
  <c r="X351" i="60" s="1"/>
  <c r="AA351" i="60" s="1"/>
  <c r="AD351" i="60" s="1"/>
  <c r="AG351" i="60" s="1"/>
  <c r="R352" i="60"/>
  <c r="U352" i="60" s="1"/>
  <c r="X352" i="60" s="1"/>
  <c r="AA352" i="60" s="1"/>
  <c r="AD352" i="60" s="1"/>
  <c r="AG352" i="60" s="1"/>
  <c r="R353" i="60"/>
  <c r="U353" i="60" s="1"/>
  <c r="X353" i="60" s="1"/>
  <c r="AA353" i="60" s="1"/>
  <c r="AD353" i="60" s="1"/>
  <c r="AG353" i="60" s="1"/>
  <c r="R354" i="60"/>
  <c r="U354" i="60" s="1"/>
  <c r="X354" i="60" s="1"/>
  <c r="AA354" i="60" s="1"/>
  <c r="AD354" i="60" s="1"/>
  <c r="AG354" i="60" s="1"/>
  <c r="R355" i="60"/>
  <c r="U355" i="60" s="1"/>
  <c r="X355" i="60" s="1"/>
  <c r="AA355" i="60" s="1"/>
  <c r="AD355" i="60" s="1"/>
  <c r="AG355" i="60" s="1"/>
  <c r="R356" i="60"/>
  <c r="U356" i="60" s="1"/>
  <c r="X356" i="60" s="1"/>
  <c r="AA356" i="60" s="1"/>
  <c r="AD356" i="60" s="1"/>
  <c r="AG356" i="60" s="1"/>
  <c r="R357" i="60"/>
  <c r="U357" i="60" s="1"/>
  <c r="X357" i="60" s="1"/>
  <c r="AA357" i="60" s="1"/>
  <c r="AD357" i="60" s="1"/>
  <c r="AG357" i="60" s="1"/>
  <c r="R358" i="60"/>
  <c r="U358" i="60" s="1"/>
  <c r="X358" i="60" s="1"/>
  <c r="AA358" i="60" s="1"/>
  <c r="AD358" i="60" s="1"/>
  <c r="AG358" i="60" s="1"/>
  <c r="R359" i="60"/>
  <c r="U359" i="60" s="1"/>
  <c r="X359" i="60" s="1"/>
  <c r="AA359" i="60" s="1"/>
  <c r="AD359" i="60" s="1"/>
  <c r="AG359" i="60" s="1"/>
  <c r="R360" i="60"/>
  <c r="U360" i="60" s="1"/>
  <c r="X360" i="60" s="1"/>
  <c r="AA360" i="60" s="1"/>
  <c r="AD360" i="60" s="1"/>
  <c r="AG360" i="60" s="1"/>
  <c r="R361" i="60"/>
  <c r="U361" i="60" s="1"/>
  <c r="X361" i="60" s="1"/>
  <c r="AA361" i="60" s="1"/>
  <c r="AD361" i="60" s="1"/>
  <c r="AG361" i="60" s="1"/>
  <c r="R362" i="60"/>
  <c r="U362" i="60" s="1"/>
  <c r="X362" i="60" s="1"/>
  <c r="AA362" i="60" s="1"/>
  <c r="AD362" i="60" s="1"/>
  <c r="AG362" i="60" s="1"/>
  <c r="R363" i="60"/>
  <c r="U363" i="60" s="1"/>
  <c r="X363" i="60" s="1"/>
  <c r="AA363" i="60" s="1"/>
  <c r="AD363" i="60" s="1"/>
  <c r="AG363" i="60" s="1"/>
  <c r="R364" i="60"/>
  <c r="U364" i="60" s="1"/>
  <c r="X364" i="60" s="1"/>
  <c r="AA364" i="60" s="1"/>
  <c r="AD364" i="60" s="1"/>
  <c r="AG364" i="60" s="1"/>
  <c r="R365" i="60"/>
  <c r="U365" i="60" s="1"/>
  <c r="X365" i="60" s="1"/>
  <c r="AA365" i="60" s="1"/>
  <c r="AD365" i="60" s="1"/>
  <c r="AG365" i="60" s="1"/>
  <c r="R366" i="60"/>
  <c r="U366" i="60" s="1"/>
  <c r="X366" i="60" s="1"/>
  <c r="AA366" i="60" s="1"/>
  <c r="AD366" i="60" s="1"/>
  <c r="AG366" i="60" s="1"/>
  <c r="R367" i="60"/>
  <c r="U367" i="60" s="1"/>
  <c r="X367" i="60" s="1"/>
  <c r="AA367" i="60" s="1"/>
  <c r="AD367" i="60" s="1"/>
  <c r="AG367" i="60" s="1"/>
  <c r="R368" i="60"/>
  <c r="U368" i="60" s="1"/>
  <c r="X368" i="60" s="1"/>
  <c r="AA368" i="60" s="1"/>
  <c r="AD368" i="60" s="1"/>
  <c r="AG368" i="60" s="1"/>
  <c r="R369" i="60"/>
  <c r="U369" i="60" s="1"/>
  <c r="X369" i="60" s="1"/>
  <c r="AA369" i="60" s="1"/>
  <c r="AD369" i="60" s="1"/>
  <c r="AG369" i="60" s="1"/>
  <c r="R370" i="60"/>
  <c r="U370" i="60" s="1"/>
  <c r="X370" i="60" s="1"/>
  <c r="AA370" i="60" s="1"/>
  <c r="AD370" i="60" s="1"/>
  <c r="AG370" i="60" s="1"/>
  <c r="R371" i="60"/>
  <c r="U371" i="60" s="1"/>
  <c r="X371" i="60" s="1"/>
  <c r="AA371" i="60" s="1"/>
  <c r="AD371" i="60" s="1"/>
  <c r="AG371" i="60" s="1"/>
  <c r="R372" i="60"/>
  <c r="U372" i="60" s="1"/>
  <c r="X372" i="60" s="1"/>
  <c r="AA372" i="60" s="1"/>
  <c r="AD372" i="60" s="1"/>
  <c r="AG372" i="60" s="1"/>
  <c r="R373" i="60"/>
  <c r="U373" i="60" s="1"/>
  <c r="X373" i="60" s="1"/>
  <c r="AA373" i="60" s="1"/>
  <c r="AD373" i="60" s="1"/>
  <c r="AG373" i="60" s="1"/>
  <c r="R374" i="60"/>
  <c r="U374" i="60" s="1"/>
  <c r="X374" i="60" s="1"/>
  <c r="AA374" i="60" s="1"/>
  <c r="AD374" i="60" s="1"/>
  <c r="AG374" i="60" s="1"/>
  <c r="R375" i="60"/>
  <c r="U375" i="60" s="1"/>
  <c r="X375" i="60" s="1"/>
  <c r="AA375" i="60" s="1"/>
  <c r="AD375" i="60" s="1"/>
  <c r="AG375" i="60" s="1"/>
  <c r="R376" i="60"/>
  <c r="U376" i="60" s="1"/>
  <c r="X376" i="60" s="1"/>
  <c r="AA376" i="60" s="1"/>
  <c r="AD376" i="60" s="1"/>
  <c r="AG376" i="60" s="1"/>
  <c r="R377" i="60"/>
  <c r="U377" i="60" s="1"/>
  <c r="X377" i="60" s="1"/>
  <c r="AA377" i="60" s="1"/>
  <c r="AD377" i="60" s="1"/>
  <c r="AG377" i="60" s="1"/>
  <c r="R378" i="60"/>
  <c r="U378" i="60" s="1"/>
  <c r="X378" i="60" s="1"/>
  <c r="AA378" i="60" s="1"/>
  <c r="AD378" i="60" s="1"/>
  <c r="AG378" i="60" s="1"/>
  <c r="R379" i="60"/>
  <c r="U379" i="60" s="1"/>
  <c r="X379" i="60" s="1"/>
  <c r="AA379" i="60" s="1"/>
  <c r="AD379" i="60" s="1"/>
  <c r="AG379" i="60" s="1"/>
  <c r="R380" i="60"/>
  <c r="U380" i="60" s="1"/>
  <c r="X380" i="60" s="1"/>
  <c r="AA380" i="60" s="1"/>
  <c r="AD380" i="60" s="1"/>
  <c r="AG380" i="60" s="1"/>
  <c r="R381" i="60"/>
  <c r="U381" i="60" s="1"/>
  <c r="X381" i="60" s="1"/>
  <c r="AA381" i="60" s="1"/>
  <c r="AD381" i="60" s="1"/>
  <c r="AG381" i="60" s="1"/>
  <c r="R382" i="60"/>
  <c r="U382" i="60" s="1"/>
  <c r="X382" i="60" s="1"/>
  <c r="AA382" i="60" s="1"/>
  <c r="AD382" i="60" s="1"/>
  <c r="AG382" i="60" s="1"/>
  <c r="R383" i="60"/>
  <c r="U383" i="60" s="1"/>
  <c r="X383" i="60" s="1"/>
  <c r="AA383" i="60" s="1"/>
  <c r="AD383" i="60" s="1"/>
  <c r="AG383" i="60" s="1"/>
  <c r="R384" i="60"/>
  <c r="U384" i="60" s="1"/>
  <c r="X384" i="60" s="1"/>
  <c r="AA384" i="60" s="1"/>
  <c r="AD384" i="60" s="1"/>
  <c r="AG384" i="60" s="1"/>
  <c r="R385" i="60"/>
  <c r="U385" i="60" s="1"/>
  <c r="X385" i="60" s="1"/>
  <c r="AA385" i="60" s="1"/>
  <c r="AD385" i="60" s="1"/>
  <c r="AG385" i="60" s="1"/>
  <c r="R386" i="60"/>
  <c r="U386" i="60" s="1"/>
  <c r="X386" i="60" s="1"/>
  <c r="AA386" i="60" s="1"/>
  <c r="AD386" i="60" s="1"/>
  <c r="AG386" i="60" s="1"/>
  <c r="R387" i="60"/>
  <c r="U387" i="60" s="1"/>
  <c r="X387" i="60" s="1"/>
  <c r="AA387" i="60" s="1"/>
  <c r="AD387" i="60" s="1"/>
  <c r="AG387" i="60" s="1"/>
  <c r="R388" i="60"/>
  <c r="U388" i="60" s="1"/>
  <c r="X388" i="60" s="1"/>
  <c r="AA388" i="60" s="1"/>
  <c r="AD388" i="60" s="1"/>
  <c r="AG388" i="60" s="1"/>
  <c r="R389" i="60"/>
  <c r="U389" i="60" s="1"/>
  <c r="X389" i="60" s="1"/>
  <c r="AA389" i="60" s="1"/>
  <c r="AD389" i="60" s="1"/>
  <c r="AG389" i="60" s="1"/>
  <c r="R390" i="60"/>
  <c r="U390" i="60" s="1"/>
  <c r="X390" i="60" s="1"/>
  <c r="AA390" i="60" s="1"/>
  <c r="AD390" i="60" s="1"/>
  <c r="AG390" i="60" s="1"/>
  <c r="R391" i="60"/>
  <c r="U391" i="60" s="1"/>
  <c r="X391" i="60" s="1"/>
  <c r="AA391" i="60" s="1"/>
  <c r="AD391" i="60" s="1"/>
  <c r="AG391" i="60" s="1"/>
  <c r="R392" i="60"/>
  <c r="U392" i="60" s="1"/>
  <c r="X392" i="60" s="1"/>
  <c r="AA392" i="60" s="1"/>
  <c r="AD392" i="60" s="1"/>
  <c r="AG392" i="60" s="1"/>
  <c r="R393" i="60"/>
  <c r="U393" i="60" s="1"/>
  <c r="X393" i="60" s="1"/>
  <c r="AA393" i="60" s="1"/>
  <c r="AD393" i="60" s="1"/>
  <c r="AG393" i="60" s="1"/>
  <c r="R394" i="60"/>
  <c r="U394" i="60" s="1"/>
  <c r="X394" i="60" s="1"/>
  <c r="AA394" i="60" s="1"/>
  <c r="AD394" i="60" s="1"/>
  <c r="AG394" i="60" s="1"/>
  <c r="R395" i="60"/>
  <c r="U395" i="60" s="1"/>
  <c r="X395" i="60" s="1"/>
  <c r="AA395" i="60" s="1"/>
  <c r="AD395" i="60" s="1"/>
  <c r="AG395" i="60" s="1"/>
  <c r="R396" i="60"/>
  <c r="U396" i="60" s="1"/>
  <c r="X396" i="60" s="1"/>
  <c r="AA396" i="60" s="1"/>
  <c r="AD396" i="60" s="1"/>
  <c r="AG396" i="60" s="1"/>
  <c r="R397" i="60"/>
  <c r="U397" i="60" s="1"/>
  <c r="X397" i="60" s="1"/>
  <c r="AA397" i="60" s="1"/>
  <c r="AD397" i="60" s="1"/>
  <c r="AG397" i="60" s="1"/>
  <c r="R398" i="60"/>
  <c r="U398" i="60" s="1"/>
  <c r="X398" i="60" s="1"/>
  <c r="AA398" i="60" s="1"/>
  <c r="AD398" i="60" s="1"/>
  <c r="AG398" i="60" s="1"/>
  <c r="R399" i="60"/>
  <c r="U399" i="60" s="1"/>
  <c r="X399" i="60" s="1"/>
  <c r="AA399" i="60" s="1"/>
  <c r="AD399" i="60" s="1"/>
  <c r="AG399" i="60" s="1"/>
  <c r="R400" i="60"/>
  <c r="U400" i="60" s="1"/>
  <c r="X400" i="60" s="1"/>
  <c r="AA400" i="60" s="1"/>
  <c r="AD400" i="60" s="1"/>
  <c r="AG400" i="60" s="1"/>
  <c r="R401" i="60"/>
  <c r="U401" i="60" s="1"/>
  <c r="X401" i="60" s="1"/>
  <c r="AA401" i="60" s="1"/>
  <c r="AD401" i="60" s="1"/>
  <c r="AG401" i="60" s="1"/>
  <c r="R402" i="60"/>
  <c r="U402" i="60" s="1"/>
  <c r="X402" i="60" s="1"/>
  <c r="AA402" i="60" s="1"/>
  <c r="AD402" i="60" s="1"/>
  <c r="AG402" i="60" s="1"/>
  <c r="R403" i="60"/>
  <c r="U403" i="60" s="1"/>
  <c r="X403" i="60" s="1"/>
  <c r="AA403" i="60" s="1"/>
  <c r="AD403" i="60" s="1"/>
  <c r="AG403" i="60" s="1"/>
  <c r="R404" i="60"/>
  <c r="U404" i="60" s="1"/>
  <c r="X404" i="60" s="1"/>
  <c r="AA404" i="60" s="1"/>
  <c r="AD404" i="60" s="1"/>
  <c r="AG404" i="60" s="1"/>
  <c r="R405" i="60"/>
  <c r="U405" i="60" s="1"/>
  <c r="X405" i="60" s="1"/>
  <c r="AA405" i="60" s="1"/>
  <c r="AD405" i="60" s="1"/>
  <c r="AG405" i="60" s="1"/>
  <c r="R406" i="60"/>
  <c r="U406" i="60" s="1"/>
  <c r="X406" i="60" s="1"/>
  <c r="AA406" i="60" s="1"/>
  <c r="AD406" i="60" s="1"/>
  <c r="AG406" i="60" s="1"/>
  <c r="R407" i="60"/>
  <c r="U407" i="60" s="1"/>
  <c r="X407" i="60" s="1"/>
  <c r="AA407" i="60" s="1"/>
  <c r="AD407" i="60" s="1"/>
  <c r="AG407" i="60" s="1"/>
  <c r="R408" i="60"/>
  <c r="U408" i="60" s="1"/>
  <c r="X408" i="60" s="1"/>
  <c r="AA408" i="60" s="1"/>
  <c r="AD408" i="60" s="1"/>
  <c r="AG408" i="60" s="1"/>
  <c r="R409" i="60"/>
  <c r="U409" i="60" s="1"/>
  <c r="X409" i="60" s="1"/>
  <c r="AA409" i="60" s="1"/>
  <c r="AD409" i="60" s="1"/>
  <c r="AG409" i="60" s="1"/>
  <c r="R410" i="60"/>
  <c r="U410" i="60" s="1"/>
  <c r="X410" i="60" s="1"/>
  <c r="AA410" i="60" s="1"/>
  <c r="AD410" i="60" s="1"/>
  <c r="AG410" i="60" s="1"/>
  <c r="R411" i="60"/>
  <c r="U411" i="60" s="1"/>
  <c r="X411" i="60" s="1"/>
  <c r="AA411" i="60" s="1"/>
  <c r="AD411" i="60" s="1"/>
  <c r="AG411" i="60" s="1"/>
  <c r="R412" i="60"/>
  <c r="U412" i="60" s="1"/>
  <c r="X412" i="60" s="1"/>
  <c r="AA412" i="60" s="1"/>
  <c r="AD412" i="60" s="1"/>
  <c r="AG412" i="60" s="1"/>
  <c r="R413" i="60"/>
  <c r="U413" i="60" s="1"/>
  <c r="X413" i="60" s="1"/>
  <c r="AA413" i="60" s="1"/>
  <c r="AD413" i="60" s="1"/>
  <c r="AG413" i="60" s="1"/>
  <c r="R414" i="60"/>
  <c r="U414" i="60" s="1"/>
  <c r="X414" i="60" s="1"/>
  <c r="AA414" i="60" s="1"/>
  <c r="AD414" i="60" s="1"/>
  <c r="AG414" i="60" s="1"/>
  <c r="R415" i="60"/>
  <c r="U415" i="60" s="1"/>
  <c r="X415" i="60" s="1"/>
  <c r="AA415" i="60" s="1"/>
  <c r="AD415" i="60" s="1"/>
  <c r="AG415" i="60" s="1"/>
  <c r="R416" i="60"/>
  <c r="U416" i="60" s="1"/>
  <c r="X416" i="60" s="1"/>
  <c r="AA416" i="60" s="1"/>
  <c r="AD416" i="60" s="1"/>
  <c r="AG416" i="60" s="1"/>
  <c r="R417" i="60"/>
  <c r="U417" i="60" s="1"/>
  <c r="X417" i="60" s="1"/>
  <c r="AA417" i="60" s="1"/>
  <c r="AD417" i="60" s="1"/>
  <c r="AG417" i="60" s="1"/>
  <c r="R418" i="60"/>
  <c r="U418" i="60" s="1"/>
  <c r="X418" i="60" s="1"/>
  <c r="AA418" i="60" s="1"/>
  <c r="AD418" i="60" s="1"/>
  <c r="AG418" i="60" s="1"/>
  <c r="R419" i="60"/>
  <c r="U419" i="60" s="1"/>
  <c r="X419" i="60" s="1"/>
  <c r="AA419" i="60" s="1"/>
  <c r="AD419" i="60" s="1"/>
  <c r="AG419" i="60" s="1"/>
  <c r="R420" i="60"/>
  <c r="U420" i="60" s="1"/>
  <c r="X420" i="60" s="1"/>
  <c r="AA420" i="60" s="1"/>
  <c r="AD420" i="60" s="1"/>
  <c r="AG420" i="60" s="1"/>
  <c r="R421" i="60"/>
  <c r="U421" i="60" s="1"/>
  <c r="X421" i="60" s="1"/>
  <c r="AA421" i="60" s="1"/>
  <c r="AD421" i="60" s="1"/>
  <c r="AG421" i="60" s="1"/>
  <c r="R422" i="60"/>
  <c r="U422" i="60" s="1"/>
  <c r="X422" i="60" s="1"/>
  <c r="AA422" i="60" s="1"/>
  <c r="AD422" i="60" s="1"/>
  <c r="AG422" i="60" s="1"/>
  <c r="R423" i="60"/>
  <c r="U423" i="60" s="1"/>
  <c r="X423" i="60" s="1"/>
  <c r="AA423" i="60" s="1"/>
  <c r="AD423" i="60" s="1"/>
  <c r="AG423" i="60" s="1"/>
  <c r="R424" i="60"/>
  <c r="U424" i="60" s="1"/>
  <c r="X424" i="60" s="1"/>
  <c r="AA424" i="60" s="1"/>
  <c r="AD424" i="60" s="1"/>
  <c r="AG424" i="60" s="1"/>
  <c r="R146" i="60"/>
  <c r="U146" i="60" s="1"/>
  <c r="X146" i="60" s="1"/>
  <c r="AA146" i="60" s="1"/>
  <c r="AD146" i="60" s="1"/>
  <c r="AG146" i="60" s="1"/>
  <c r="R713" i="60"/>
  <c r="U713" i="60" s="1"/>
  <c r="X713" i="60" s="1"/>
  <c r="AA713" i="60" s="1"/>
  <c r="AD713" i="60" s="1"/>
  <c r="AG713" i="60" s="1"/>
  <c r="R714" i="60"/>
  <c r="U714" i="60" s="1"/>
  <c r="X714" i="60" s="1"/>
  <c r="AA714" i="60" s="1"/>
  <c r="AD714" i="60" s="1"/>
  <c r="AG714" i="60" s="1"/>
  <c r="R715" i="60"/>
  <c r="U715" i="60" s="1"/>
  <c r="X715" i="60" s="1"/>
  <c r="AA715" i="60" s="1"/>
  <c r="AD715" i="60" s="1"/>
  <c r="AG715" i="60" s="1"/>
  <c r="R716" i="60"/>
  <c r="U716" i="60" s="1"/>
  <c r="X716" i="60" s="1"/>
  <c r="AA716" i="60" s="1"/>
  <c r="AD716" i="60" s="1"/>
  <c r="AG716" i="60" s="1"/>
  <c r="R717" i="60"/>
  <c r="U717" i="60" s="1"/>
  <c r="X717" i="60" s="1"/>
  <c r="AA717" i="60" s="1"/>
  <c r="AD717" i="60" s="1"/>
  <c r="AG717" i="60" s="1"/>
  <c r="R718" i="60"/>
  <c r="U718" i="60" s="1"/>
  <c r="X718" i="60" s="1"/>
  <c r="AA718" i="60" s="1"/>
  <c r="AD718" i="60" s="1"/>
  <c r="AG718" i="60" s="1"/>
  <c r="R719" i="60"/>
  <c r="U719" i="60" s="1"/>
  <c r="X719" i="60" s="1"/>
  <c r="AA719" i="60" s="1"/>
  <c r="AD719" i="60" s="1"/>
  <c r="AG719" i="60" s="1"/>
  <c r="R720" i="60"/>
  <c r="U720" i="60" s="1"/>
  <c r="X720" i="60" s="1"/>
  <c r="AA720" i="60" s="1"/>
  <c r="AD720" i="60" s="1"/>
  <c r="AG720" i="60" s="1"/>
  <c r="R721" i="60"/>
  <c r="U721" i="60" s="1"/>
  <c r="X721" i="60" s="1"/>
  <c r="AA721" i="60" s="1"/>
  <c r="AD721" i="60" s="1"/>
  <c r="AG721" i="60" s="1"/>
  <c r="R722" i="60"/>
  <c r="U722" i="60" s="1"/>
  <c r="X722" i="60" s="1"/>
  <c r="AA722" i="60" s="1"/>
  <c r="AD722" i="60" s="1"/>
  <c r="AG722" i="60" s="1"/>
  <c r="R723" i="60"/>
  <c r="U723" i="60" s="1"/>
  <c r="X723" i="60" s="1"/>
  <c r="AA723" i="60" s="1"/>
  <c r="AD723" i="60" s="1"/>
  <c r="AG723" i="60" s="1"/>
  <c r="R724" i="60"/>
  <c r="U724" i="60" s="1"/>
  <c r="X724" i="60" s="1"/>
  <c r="AA724" i="60" s="1"/>
  <c r="AD724" i="60" s="1"/>
  <c r="AG724" i="60" s="1"/>
  <c r="R725" i="60"/>
  <c r="U725" i="60" s="1"/>
  <c r="X725" i="60" s="1"/>
  <c r="AA725" i="60" s="1"/>
  <c r="AD725" i="60" s="1"/>
  <c r="AG725" i="60" s="1"/>
  <c r="R726" i="60"/>
  <c r="U726" i="60" s="1"/>
  <c r="X726" i="60" s="1"/>
  <c r="AA726" i="60" s="1"/>
  <c r="AD726" i="60" s="1"/>
  <c r="AG726" i="60" s="1"/>
  <c r="R727" i="60"/>
  <c r="U727" i="60" s="1"/>
  <c r="V727" i="60"/>
  <c r="Z727" i="60"/>
  <c r="R728" i="60"/>
  <c r="U728" i="60" s="1"/>
  <c r="X728" i="60" s="1"/>
  <c r="AA728" i="60" s="1"/>
  <c r="AD728" i="60" s="1"/>
  <c r="AG728" i="60" s="1"/>
  <c r="R729" i="60"/>
  <c r="U729" i="60" s="1"/>
  <c r="X729" i="60" s="1"/>
  <c r="AA729" i="60" s="1"/>
  <c r="AD729" i="60" s="1"/>
  <c r="AG729" i="60" s="1"/>
  <c r="R730" i="60"/>
  <c r="U730" i="60" s="1"/>
  <c r="X730" i="60" s="1"/>
  <c r="AA730" i="60" s="1"/>
  <c r="AD730" i="60" s="1"/>
  <c r="AG730" i="60" s="1"/>
  <c r="R731" i="60"/>
  <c r="U731" i="60" s="1"/>
  <c r="X731" i="60" s="1"/>
  <c r="AA731" i="60" s="1"/>
  <c r="AD731" i="60" s="1"/>
  <c r="AG731" i="60" s="1"/>
  <c r="R732" i="60"/>
  <c r="U732" i="60" s="1"/>
  <c r="X732" i="60" s="1"/>
  <c r="AA732" i="60" s="1"/>
  <c r="AD732" i="60" s="1"/>
  <c r="AG732" i="60" s="1"/>
  <c r="R733" i="60"/>
  <c r="U733" i="60" s="1"/>
  <c r="X733" i="60" s="1"/>
  <c r="AA733" i="60" s="1"/>
  <c r="AD733" i="60" s="1"/>
  <c r="AG733" i="60" s="1"/>
  <c r="R734" i="60"/>
  <c r="U734" i="60" s="1"/>
  <c r="X734" i="60" s="1"/>
  <c r="AA734" i="60" s="1"/>
  <c r="AD734" i="60" s="1"/>
  <c r="AG734" i="60" s="1"/>
  <c r="R735" i="60"/>
  <c r="U735" i="60" s="1"/>
  <c r="X735" i="60" s="1"/>
  <c r="AA735" i="60" s="1"/>
  <c r="AD735" i="60" s="1"/>
  <c r="AG735" i="60" s="1"/>
  <c r="R736" i="60"/>
  <c r="U736" i="60" s="1"/>
  <c r="X736" i="60" s="1"/>
  <c r="AA736" i="60" s="1"/>
  <c r="AD736" i="60" s="1"/>
  <c r="AG736" i="60" s="1"/>
  <c r="R737" i="60"/>
  <c r="U737" i="60" s="1"/>
  <c r="X737" i="60" s="1"/>
  <c r="AA737" i="60" s="1"/>
  <c r="AD737" i="60" s="1"/>
  <c r="AG737" i="60" s="1"/>
  <c r="R738" i="60"/>
  <c r="U738" i="60" s="1"/>
  <c r="X738" i="60" s="1"/>
  <c r="AA738" i="60" s="1"/>
  <c r="AD738" i="60" s="1"/>
  <c r="AG738" i="60" s="1"/>
  <c r="N739" i="60"/>
  <c r="O739" i="60" s="1"/>
  <c r="P739" i="60"/>
  <c r="Q739" i="60"/>
  <c r="S739" i="60"/>
  <c r="T739" i="60"/>
  <c r="Z739" i="60"/>
  <c r="AF739" i="60"/>
  <c r="R740" i="60"/>
  <c r="U740" i="60" s="1"/>
  <c r="X740" i="60" s="1"/>
  <c r="AA740" i="60" s="1"/>
  <c r="AD740" i="60" s="1"/>
  <c r="AG740" i="60" s="1"/>
  <c r="R741" i="60"/>
  <c r="U741" i="60" s="1"/>
  <c r="X741" i="60" s="1"/>
  <c r="AA741" i="60" s="1"/>
  <c r="AD741" i="60" s="1"/>
  <c r="AG741" i="60" s="1"/>
  <c r="Q742" i="60"/>
  <c r="Q743" i="60"/>
  <c r="T743" i="60"/>
  <c r="R744" i="60"/>
  <c r="U744" i="60" s="1"/>
  <c r="X744" i="60" s="1"/>
  <c r="AA744" i="60" s="1"/>
  <c r="AD744" i="60" s="1"/>
  <c r="AG744" i="60" s="1"/>
  <c r="R745" i="60"/>
  <c r="U745" i="60" s="1"/>
  <c r="X745" i="60" s="1"/>
  <c r="AA745" i="60" s="1"/>
  <c r="AD745" i="60" s="1"/>
  <c r="AG745" i="60" s="1"/>
  <c r="R746" i="60"/>
  <c r="U746" i="60" s="1"/>
  <c r="X746" i="60" s="1"/>
  <c r="AA746" i="60" s="1"/>
  <c r="AD746" i="60" s="1"/>
  <c r="AG746" i="60" s="1"/>
  <c r="R747" i="60"/>
  <c r="U747" i="60" s="1"/>
  <c r="X747" i="60" s="1"/>
  <c r="AA747" i="60" s="1"/>
  <c r="AD747" i="60" s="1"/>
  <c r="AG747" i="60" s="1"/>
  <c r="R748" i="60"/>
  <c r="U748" i="60" s="1"/>
  <c r="X748" i="60" s="1"/>
  <c r="AA748" i="60" s="1"/>
  <c r="AD748" i="60" s="1"/>
  <c r="AG748" i="60" s="1"/>
  <c r="R749" i="60"/>
  <c r="U749" i="60" s="1"/>
  <c r="X749" i="60" s="1"/>
  <c r="AA749" i="60" s="1"/>
  <c r="AD749" i="60" s="1"/>
  <c r="AG749" i="60" s="1"/>
  <c r="R750" i="60"/>
  <c r="U750" i="60" s="1"/>
  <c r="X750" i="60" s="1"/>
  <c r="AA750" i="60" s="1"/>
  <c r="AD750" i="60" s="1"/>
  <c r="AG750" i="60" s="1"/>
  <c r="R751" i="60"/>
  <c r="U751" i="60" s="1"/>
  <c r="X751" i="60" s="1"/>
  <c r="AA751" i="60" s="1"/>
  <c r="AD751" i="60" s="1"/>
  <c r="AG751" i="60" s="1"/>
  <c r="R752" i="60"/>
  <c r="U752" i="60" s="1"/>
  <c r="X752" i="60" s="1"/>
  <c r="AA752" i="60" s="1"/>
  <c r="AD752" i="60" s="1"/>
  <c r="AG752" i="60" s="1"/>
  <c r="R753" i="60"/>
  <c r="U753" i="60" s="1"/>
  <c r="X753" i="60" s="1"/>
  <c r="AA753" i="60" s="1"/>
  <c r="AD753" i="60" s="1"/>
  <c r="AG753" i="60" s="1"/>
  <c r="R754" i="60"/>
  <c r="U754" i="60" s="1"/>
  <c r="X754" i="60" s="1"/>
  <c r="AA754" i="60" s="1"/>
  <c r="AD754" i="60" s="1"/>
  <c r="AG754" i="60" s="1"/>
  <c r="R755" i="60"/>
  <c r="U755" i="60" s="1"/>
  <c r="X755" i="60" s="1"/>
  <c r="AA755" i="60" s="1"/>
  <c r="AD755" i="60" s="1"/>
  <c r="AG755" i="60" s="1"/>
  <c r="R756" i="60"/>
  <c r="U756" i="60" s="1"/>
  <c r="X756" i="60" s="1"/>
  <c r="AA756" i="60" s="1"/>
  <c r="AD756" i="60" s="1"/>
  <c r="AG756" i="60" s="1"/>
  <c r="R757" i="60"/>
  <c r="U757" i="60" s="1"/>
  <c r="X757" i="60" s="1"/>
  <c r="AA757" i="60" s="1"/>
  <c r="AD757" i="60" s="1"/>
  <c r="AG757" i="60" s="1"/>
  <c r="R758" i="60"/>
  <c r="U758" i="60" s="1"/>
  <c r="X758" i="60" s="1"/>
  <c r="AA758" i="60" s="1"/>
  <c r="AD758" i="60" s="1"/>
  <c r="AG758" i="60" s="1"/>
  <c r="R759" i="60"/>
  <c r="U759" i="60" s="1"/>
  <c r="X759" i="60" s="1"/>
  <c r="AA759" i="60" s="1"/>
  <c r="AD759" i="60" s="1"/>
  <c r="AG759" i="60" s="1"/>
  <c r="R760" i="60"/>
  <c r="U760" i="60" s="1"/>
  <c r="X760" i="60" s="1"/>
  <c r="AA760" i="60" s="1"/>
  <c r="AD760" i="60" s="1"/>
  <c r="AG760" i="60" s="1"/>
  <c r="R761" i="60"/>
  <c r="U761" i="60" s="1"/>
  <c r="X761" i="60" s="1"/>
  <c r="AA761" i="60" s="1"/>
  <c r="AD761" i="60" s="1"/>
  <c r="AG761" i="60" s="1"/>
  <c r="R762" i="60"/>
  <c r="U762" i="60" s="1"/>
  <c r="X762" i="60" s="1"/>
  <c r="AA762" i="60" s="1"/>
  <c r="AD762" i="60" s="1"/>
  <c r="AG762" i="60" s="1"/>
  <c r="R763" i="60"/>
  <c r="U763" i="60" s="1"/>
  <c r="X763" i="60" s="1"/>
  <c r="AA763" i="60" s="1"/>
  <c r="AD763" i="60" s="1"/>
  <c r="AG763" i="60" s="1"/>
  <c r="R764" i="60"/>
  <c r="U764" i="60" s="1"/>
  <c r="X764" i="60" s="1"/>
  <c r="AA764" i="60" s="1"/>
  <c r="AD764" i="60" s="1"/>
  <c r="AG764" i="60" s="1"/>
  <c r="R765" i="60"/>
  <c r="U765" i="60" s="1"/>
  <c r="X765" i="60" s="1"/>
  <c r="AA765" i="60" s="1"/>
  <c r="AD765" i="60" s="1"/>
  <c r="AG765" i="60" s="1"/>
  <c r="R766" i="60"/>
  <c r="U766" i="60" s="1"/>
  <c r="X766" i="60" s="1"/>
  <c r="AA766" i="60" s="1"/>
  <c r="AD766" i="60" s="1"/>
  <c r="AG766" i="60" s="1"/>
  <c r="R767" i="60"/>
  <c r="U767" i="60" s="1"/>
  <c r="X767" i="60" s="1"/>
  <c r="AA767" i="60" s="1"/>
  <c r="AD767" i="60" s="1"/>
  <c r="AG767" i="60" s="1"/>
  <c r="R768" i="60"/>
  <c r="U768" i="60" s="1"/>
  <c r="X768" i="60" s="1"/>
  <c r="AA768" i="60" s="1"/>
  <c r="AD768" i="60" s="1"/>
  <c r="AG768" i="60" s="1"/>
  <c r="R769" i="60"/>
  <c r="U769" i="60" s="1"/>
  <c r="X769" i="60" s="1"/>
  <c r="AA769" i="60" s="1"/>
  <c r="AD769" i="60" s="1"/>
  <c r="AG769" i="60" s="1"/>
  <c r="R770" i="60"/>
  <c r="U770" i="60" s="1"/>
  <c r="X770" i="60" s="1"/>
  <c r="AA770" i="60" s="1"/>
  <c r="AD770" i="60" s="1"/>
  <c r="AG770" i="60" s="1"/>
  <c r="R771" i="60"/>
  <c r="U771" i="60" s="1"/>
  <c r="X771" i="60" s="1"/>
  <c r="AA771" i="60" s="1"/>
  <c r="AD771" i="60" s="1"/>
  <c r="AG771" i="60" s="1"/>
  <c r="R772" i="60"/>
  <c r="U772" i="60" s="1"/>
  <c r="X772" i="60" s="1"/>
  <c r="AA772" i="60" s="1"/>
  <c r="AD772" i="60" s="1"/>
  <c r="AG772" i="60" s="1"/>
  <c r="R773" i="60"/>
  <c r="U773" i="60" s="1"/>
  <c r="X773" i="60" s="1"/>
  <c r="AA773" i="60" s="1"/>
  <c r="AD773" i="60" s="1"/>
  <c r="AG773" i="60" s="1"/>
  <c r="R774" i="60"/>
  <c r="U774" i="60" s="1"/>
  <c r="X774" i="60" s="1"/>
  <c r="AA774" i="60" s="1"/>
  <c r="AD774" i="60" s="1"/>
  <c r="AG774" i="60" s="1"/>
  <c r="R775" i="60"/>
  <c r="U775" i="60" s="1"/>
  <c r="X775" i="60" s="1"/>
  <c r="AA775" i="60" s="1"/>
  <c r="AD775" i="60" s="1"/>
  <c r="AG775" i="60" s="1"/>
  <c r="R776" i="60"/>
  <c r="U776" i="60" s="1"/>
  <c r="X776" i="60" s="1"/>
  <c r="AA776" i="60" s="1"/>
  <c r="AD776" i="60" s="1"/>
  <c r="AG776" i="60" s="1"/>
  <c r="R777" i="60"/>
  <c r="U777" i="60" s="1"/>
  <c r="X777" i="60" s="1"/>
  <c r="AA777" i="60" s="1"/>
  <c r="AD777" i="60" s="1"/>
  <c r="AG777" i="60" s="1"/>
  <c r="R778" i="60"/>
  <c r="U778" i="60" s="1"/>
  <c r="X778" i="60" s="1"/>
  <c r="AA778" i="60" s="1"/>
  <c r="AD778" i="60" s="1"/>
  <c r="AG778" i="60" s="1"/>
  <c r="R779" i="60"/>
  <c r="U779" i="60" s="1"/>
  <c r="X779" i="60" s="1"/>
  <c r="AA779" i="60" s="1"/>
  <c r="AD779" i="60" s="1"/>
  <c r="AG779" i="60" s="1"/>
  <c r="R780" i="60"/>
  <c r="U780" i="60" s="1"/>
  <c r="X780" i="60" s="1"/>
  <c r="AA780" i="60" s="1"/>
  <c r="AD780" i="60" s="1"/>
  <c r="AG780" i="60" s="1"/>
  <c r="R781" i="60"/>
  <c r="U781" i="60" s="1"/>
  <c r="X781" i="60" s="1"/>
  <c r="AA781" i="60" s="1"/>
  <c r="AD781" i="60" s="1"/>
  <c r="AG781" i="60" s="1"/>
  <c r="R782" i="60"/>
  <c r="U782" i="60" s="1"/>
  <c r="X782" i="60" s="1"/>
  <c r="AA782" i="60" s="1"/>
  <c r="AD782" i="60" s="1"/>
  <c r="AG782" i="60" s="1"/>
  <c r="R783" i="60"/>
  <c r="U783" i="60" s="1"/>
  <c r="X783" i="60" s="1"/>
  <c r="AA783" i="60" s="1"/>
  <c r="AD783" i="60" s="1"/>
  <c r="AG783" i="60" s="1"/>
  <c r="R784" i="60"/>
  <c r="U784" i="60" s="1"/>
  <c r="X784" i="60" s="1"/>
  <c r="AA784" i="60" s="1"/>
  <c r="AD784" i="60" s="1"/>
  <c r="AG784" i="60" s="1"/>
  <c r="R785" i="60"/>
  <c r="U785" i="60" s="1"/>
  <c r="X785" i="60" s="1"/>
  <c r="AA785" i="60" s="1"/>
  <c r="AD785" i="60" s="1"/>
  <c r="AG785" i="60" s="1"/>
  <c r="R786" i="60"/>
  <c r="U786" i="60" s="1"/>
  <c r="X786" i="60" s="1"/>
  <c r="AA786" i="60" s="1"/>
  <c r="AD786" i="60" s="1"/>
  <c r="AG786" i="60" s="1"/>
  <c r="R787" i="60"/>
  <c r="U787" i="60" s="1"/>
  <c r="X787" i="60" s="1"/>
  <c r="AA787" i="60" s="1"/>
  <c r="AD787" i="60" s="1"/>
  <c r="AG787" i="60" s="1"/>
  <c r="R788" i="60"/>
  <c r="U788" i="60" s="1"/>
  <c r="X788" i="60" s="1"/>
  <c r="AA788" i="60" s="1"/>
  <c r="AD788" i="60" s="1"/>
  <c r="AG788" i="60" s="1"/>
  <c r="R789" i="60"/>
  <c r="U789" i="60" s="1"/>
  <c r="X789" i="60" s="1"/>
  <c r="AA789" i="60" s="1"/>
  <c r="AD789" i="60" s="1"/>
  <c r="AG789" i="60" s="1"/>
  <c r="R790" i="60"/>
  <c r="U790" i="60" s="1"/>
  <c r="X790" i="60" s="1"/>
  <c r="AA790" i="60" s="1"/>
  <c r="AD790" i="60" s="1"/>
  <c r="AG790" i="60" s="1"/>
  <c r="R791" i="60"/>
  <c r="U791" i="60" s="1"/>
  <c r="X791" i="60" s="1"/>
  <c r="AA791" i="60" s="1"/>
  <c r="AD791" i="60" s="1"/>
  <c r="AG791" i="60" s="1"/>
  <c r="R792" i="60"/>
  <c r="U792" i="60" s="1"/>
  <c r="X792" i="60" s="1"/>
  <c r="AA792" i="60" s="1"/>
  <c r="AD792" i="60" s="1"/>
  <c r="AG792" i="60" s="1"/>
  <c r="R793" i="60"/>
  <c r="U793" i="60" s="1"/>
  <c r="X793" i="60" s="1"/>
  <c r="AA793" i="60" s="1"/>
  <c r="AD793" i="60" s="1"/>
  <c r="AG793" i="60" s="1"/>
  <c r="R794" i="60"/>
  <c r="U794" i="60" s="1"/>
  <c r="X794" i="60" s="1"/>
  <c r="AA794" i="60" s="1"/>
  <c r="AD794" i="60" s="1"/>
  <c r="AG794" i="60" s="1"/>
  <c r="R795" i="60"/>
  <c r="U795" i="60" s="1"/>
  <c r="X795" i="60" s="1"/>
  <c r="AA795" i="60" s="1"/>
  <c r="AD795" i="60" s="1"/>
  <c r="AG795" i="60" s="1"/>
  <c r="R796" i="60"/>
  <c r="U796" i="60" s="1"/>
  <c r="X796" i="60" s="1"/>
  <c r="AA796" i="60" s="1"/>
  <c r="AD796" i="60" s="1"/>
  <c r="AG796" i="60" s="1"/>
  <c r="R797" i="60"/>
  <c r="U797" i="60" s="1"/>
  <c r="X797" i="60" s="1"/>
  <c r="AA797" i="60" s="1"/>
  <c r="AD797" i="60" s="1"/>
  <c r="AG797" i="60" s="1"/>
  <c r="R798" i="60"/>
  <c r="U798" i="60" s="1"/>
  <c r="X798" i="60" s="1"/>
  <c r="AA798" i="60" s="1"/>
  <c r="AD798" i="60" s="1"/>
  <c r="AG798" i="60" s="1"/>
  <c r="R799" i="60"/>
  <c r="U799" i="60" s="1"/>
  <c r="X799" i="60" s="1"/>
  <c r="AA799" i="60" s="1"/>
  <c r="AD799" i="60" s="1"/>
  <c r="AG799" i="60" s="1"/>
  <c r="R800" i="60"/>
  <c r="U800" i="60" s="1"/>
  <c r="X800" i="60" s="1"/>
  <c r="AA800" i="60" s="1"/>
  <c r="AD800" i="60" s="1"/>
  <c r="AG800" i="60" s="1"/>
  <c r="R801" i="60"/>
  <c r="U801" i="60" s="1"/>
  <c r="X801" i="60" s="1"/>
  <c r="AA801" i="60" s="1"/>
  <c r="AD801" i="60" s="1"/>
  <c r="AG801" i="60" s="1"/>
  <c r="R802" i="60"/>
  <c r="U802" i="60" s="1"/>
  <c r="X802" i="60" s="1"/>
  <c r="AA802" i="60" s="1"/>
  <c r="AD802" i="60" s="1"/>
  <c r="AG802" i="60" s="1"/>
  <c r="R803" i="60"/>
  <c r="U803" i="60" s="1"/>
  <c r="X803" i="60" s="1"/>
  <c r="AA803" i="60" s="1"/>
  <c r="AD803" i="60" s="1"/>
  <c r="AG803" i="60" s="1"/>
  <c r="R804" i="60"/>
  <c r="U804" i="60" s="1"/>
  <c r="X804" i="60" s="1"/>
  <c r="AA804" i="60" s="1"/>
  <c r="AD804" i="60" s="1"/>
  <c r="AG804" i="60" s="1"/>
  <c r="R805" i="60"/>
  <c r="U805" i="60" s="1"/>
  <c r="X805" i="60" s="1"/>
  <c r="AA805" i="60" s="1"/>
  <c r="AD805" i="60" s="1"/>
  <c r="AG805" i="60" s="1"/>
  <c r="R806" i="60"/>
  <c r="U806" i="60" s="1"/>
  <c r="X806" i="60" s="1"/>
  <c r="AA806" i="60" s="1"/>
  <c r="AD806" i="60" s="1"/>
  <c r="AG806" i="60" s="1"/>
  <c r="R807" i="60"/>
  <c r="U807" i="60" s="1"/>
  <c r="X807" i="60" s="1"/>
  <c r="AA807" i="60" s="1"/>
  <c r="AD807" i="60" s="1"/>
  <c r="AG807" i="60" s="1"/>
  <c r="R808" i="60"/>
  <c r="U808" i="60" s="1"/>
  <c r="X808" i="60" s="1"/>
  <c r="AA808" i="60" s="1"/>
  <c r="AD808" i="60" s="1"/>
  <c r="AG808" i="60" s="1"/>
  <c r="R809" i="60"/>
  <c r="U809" i="60" s="1"/>
  <c r="X809" i="60" s="1"/>
  <c r="AA809" i="60" s="1"/>
  <c r="AD809" i="60" s="1"/>
  <c r="AG809" i="60" s="1"/>
  <c r="R810" i="60"/>
  <c r="U810" i="60" s="1"/>
  <c r="X810" i="60" s="1"/>
  <c r="AA810" i="60" s="1"/>
  <c r="AD810" i="60" s="1"/>
  <c r="AG810" i="60" s="1"/>
  <c r="R811" i="60"/>
  <c r="U811" i="60" s="1"/>
  <c r="X811" i="60" s="1"/>
  <c r="AA811" i="60" s="1"/>
  <c r="AD811" i="60" s="1"/>
  <c r="AG811" i="60" s="1"/>
  <c r="R812" i="60"/>
  <c r="U812" i="60" s="1"/>
  <c r="X812" i="60" s="1"/>
  <c r="AA812" i="60" s="1"/>
  <c r="AD812" i="60" s="1"/>
  <c r="AG812" i="60" s="1"/>
  <c r="R813" i="60"/>
  <c r="U813" i="60" s="1"/>
  <c r="X813" i="60" s="1"/>
  <c r="AA813" i="60" s="1"/>
  <c r="AD813" i="60" s="1"/>
  <c r="AG813" i="60" s="1"/>
  <c r="R814" i="60"/>
  <c r="U814" i="60" s="1"/>
  <c r="X814" i="60" s="1"/>
  <c r="AA814" i="60" s="1"/>
  <c r="AD814" i="60" s="1"/>
  <c r="AG814" i="60" s="1"/>
  <c r="R815" i="60"/>
  <c r="U815" i="60" s="1"/>
  <c r="X815" i="60" s="1"/>
  <c r="AA815" i="60" s="1"/>
  <c r="AD815" i="60" s="1"/>
  <c r="AG815" i="60" s="1"/>
  <c r="R816" i="60"/>
  <c r="U816" i="60" s="1"/>
  <c r="X816" i="60" s="1"/>
  <c r="AA816" i="60" s="1"/>
  <c r="AD816" i="60" s="1"/>
  <c r="AG816" i="60" s="1"/>
  <c r="R817" i="60"/>
  <c r="U817" i="60" s="1"/>
  <c r="X817" i="60" s="1"/>
  <c r="AA817" i="60" s="1"/>
  <c r="AD817" i="60" s="1"/>
  <c r="AG817" i="60" s="1"/>
  <c r="R818" i="60"/>
  <c r="U818" i="60" s="1"/>
  <c r="X818" i="60" s="1"/>
  <c r="AA818" i="60" s="1"/>
  <c r="AD818" i="60" s="1"/>
  <c r="AG818" i="60" s="1"/>
  <c r="R819" i="60"/>
  <c r="U819" i="60" s="1"/>
  <c r="X819" i="60" s="1"/>
  <c r="AA819" i="60" s="1"/>
  <c r="AD819" i="60" s="1"/>
  <c r="AG819" i="60" s="1"/>
  <c r="R820" i="60"/>
  <c r="U820" i="60" s="1"/>
  <c r="X820" i="60" s="1"/>
  <c r="AA820" i="60" s="1"/>
  <c r="AD820" i="60" s="1"/>
  <c r="AG820" i="60" s="1"/>
  <c r="N821" i="60"/>
  <c r="T821" i="60"/>
  <c r="R822" i="60"/>
  <c r="U822" i="60" s="1"/>
  <c r="X822" i="60" s="1"/>
  <c r="AA822" i="60" s="1"/>
  <c r="AD822" i="60" s="1"/>
  <c r="AG822" i="60" s="1"/>
  <c r="R823" i="60"/>
  <c r="U823" i="60" s="1"/>
  <c r="X823" i="60" s="1"/>
  <c r="AA823" i="60" s="1"/>
  <c r="AD823" i="60" s="1"/>
  <c r="AG823" i="60" s="1"/>
  <c r="R824" i="60"/>
  <c r="U824" i="60" s="1"/>
  <c r="X824" i="60" s="1"/>
  <c r="AA824" i="60" s="1"/>
  <c r="AD824" i="60" s="1"/>
  <c r="AG824" i="60" s="1"/>
  <c r="R825" i="60"/>
  <c r="U825" i="60" s="1"/>
  <c r="X825" i="60" s="1"/>
  <c r="AA825" i="60" s="1"/>
  <c r="AD825" i="60" s="1"/>
  <c r="AG825" i="60" s="1"/>
  <c r="R826" i="60"/>
  <c r="U826" i="60" s="1"/>
  <c r="X826" i="60" s="1"/>
  <c r="AA826" i="60" s="1"/>
  <c r="AD826" i="60" s="1"/>
  <c r="AG826" i="60" s="1"/>
  <c r="R827" i="60"/>
  <c r="U827" i="60" s="1"/>
  <c r="X827" i="60" s="1"/>
  <c r="AA827" i="60" s="1"/>
  <c r="AD827" i="60" s="1"/>
  <c r="AG827" i="60" s="1"/>
  <c r="R828" i="60"/>
  <c r="U828" i="60" s="1"/>
  <c r="X828" i="60" s="1"/>
  <c r="AA828" i="60" s="1"/>
  <c r="AD828" i="60" s="1"/>
  <c r="AG828" i="60" s="1"/>
  <c r="R147" i="60"/>
  <c r="U147" i="60" s="1"/>
  <c r="X147" i="60" s="1"/>
  <c r="AA147" i="60" s="1"/>
  <c r="AD147" i="60" s="1"/>
  <c r="AG147" i="60" s="1"/>
  <c r="R889" i="60"/>
  <c r="U889" i="60" s="1"/>
  <c r="X889" i="60" s="1"/>
  <c r="AA889" i="60" s="1"/>
  <c r="AD889" i="60" s="1"/>
  <c r="AG889" i="60" s="1"/>
  <c r="R829" i="60"/>
  <c r="U829" i="60" s="1"/>
  <c r="X829" i="60" s="1"/>
  <c r="AA829" i="60" s="1"/>
  <c r="AD829" i="60" s="1"/>
  <c r="AG829" i="60" s="1"/>
  <c r="R886" i="60"/>
  <c r="U886" i="60" s="1"/>
  <c r="X886" i="60" s="1"/>
  <c r="AA886" i="60" s="1"/>
  <c r="AD886" i="60" s="1"/>
  <c r="AG886" i="60" s="1"/>
  <c r="R830" i="60"/>
  <c r="U830" i="60" s="1"/>
  <c r="X830" i="60" s="1"/>
  <c r="AA830" i="60" s="1"/>
  <c r="AD830" i="60" s="1"/>
  <c r="AG830" i="60" s="1"/>
  <c r="R887" i="60"/>
  <c r="U887" i="60" s="1"/>
  <c r="X887" i="60" s="1"/>
  <c r="AA887" i="60" s="1"/>
  <c r="AD887" i="60" s="1"/>
  <c r="AG887" i="60" s="1"/>
  <c r="R831" i="60"/>
  <c r="U831" i="60" s="1"/>
  <c r="X831" i="60" s="1"/>
  <c r="AA831" i="60" s="1"/>
  <c r="AD831" i="60" s="1"/>
  <c r="AG831" i="60" s="1"/>
  <c r="R832" i="60"/>
  <c r="U832" i="60" s="1"/>
  <c r="X832" i="60" s="1"/>
  <c r="AA832" i="60" s="1"/>
  <c r="AD832" i="60" s="1"/>
  <c r="AG832" i="60" s="1"/>
  <c r="R833" i="60"/>
  <c r="U833" i="60" s="1"/>
  <c r="X833" i="60" s="1"/>
  <c r="AA833" i="60" s="1"/>
  <c r="AD833" i="60" s="1"/>
  <c r="AG833" i="60" s="1"/>
  <c r="R898" i="60"/>
  <c r="U898" i="60" s="1"/>
  <c r="X898" i="60" s="1"/>
  <c r="AA898" i="60" s="1"/>
  <c r="AD898" i="60" s="1"/>
  <c r="AG898" i="60" s="1"/>
  <c r="R899" i="60"/>
  <c r="U899" i="60" s="1"/>
  <c r="X899" i="60" s="1"/>
  <c r="AA899" i="60" s="1"/>
  <c r="AD899" i="60" s="1"/>
  <c r="AG899" i="60" s="1"/>
  <c r="R900" i="60"/>
  <c r="U900" i="60" s="1"/>
  <c r="X900" i="60" s="1"/>
  <c r="AA900" i="60" s="1"/>
  <c r="AD900" i="60" s="1"/>
  <c r="AG900" i="60" s="1"/>
  <c r="R901" i="60"/>
  <c r="U901" i="60" s="1"/>
  <c r="X901" i="60" s="1"/>
  <c r="AA901" i="60" s="1"/>
  <c r="AD901" i="60" s="1"/>
  <c r="AG901" i="60" s="1"/>
  <c r="R902" i="60"/>
  <c r="U902" i="60" s="1"/>
  <c r="X902" i="60" s="1"/>
  <c r="AA902" i="60" s="1"/>
  <c r="AD902" i="60" s="1"/>
  <c r="AG902" i="60" s="1"/>
  <c r="R903" i="60"/>
  <c r="U903" i="60" s="1"/>
  <c r="X903" i="60" s="1"/>
  <c r="AA903" i="60" s="1"/>
  <c r="AD903" i="60" s="1"/>
  <c r="AG903" i="60" s="1"/>
  <c r="R904" i="60"/>
  <c r="U904" i="60" s="1"/>
  <c r="X904" i="60" s="1"/>
  <c r="AA904" i="60" s="1"/>
  <c r="AD904" i="60" s="1"/>
  <c r="AG904" i="60" s="1"/>
  <c r="R905" i="60"/>
  <c r="U905" i="60" s="1"/>
  <c r="X905" i="60" s="1"/>
  <c r="AA905" i="60" s="1"/>
  <c r="AD905" i="60" s="1"/>
  <c r="AG905" i="60" s="1"/>
  <c r="R906" i="60"/>
  <c r="U906" i="60" s="1"/>
  <c r="X906" i="60" s="1"/>
  <c r="AA906" i="60" s="1"/>
  <c r="AD906" i="60" s="1"/>
  <c r="AG906" i="60" s="1"/>
  <c r="R907" i="60"/>
  <c r="U907" i="60" s="1"/>
  <c r="X907" i="60" s="1"/>
  <c r="AA907" i="60" s="1"/>
  <c r="AD907" i="60" s="1"/>
  <c r="AG907" i="60" s="1"/>
  <c r="R908" i="60"/>
  <c r="U908" i="60" s="1"/>
  <c r="X908" i="60" s="1"/>
  <c r="AA908" i="60" s="1"/>
  <c r="AD908" i="60" s="1"/>
  <c r="AG908" i="60" s="1"/>
  <c r="R101" i="60"/>
  <c r="R834" i="60"/>
  <c r="U834" i="60" s="1"/>
  <c r="X834" i="60" s="1"/>
  <c r="AA834" i="60" s="1"/>
  <c r="AD834" i="60" s="1"/>
  <c r="AG834" i="60" s="1"/>
  <c r="R890" i="60"/>
  <c r="U890" i="60" s="1"/>
  <c r="X890" i="60" s="1"/>
  <c r="AA890" i="60" s="1"/>
  <c r="AD890" i="60" s="1"/>
  <c r="AG890" i="60" s="1"/>
  <c r="R891" i="60"/>
  <c r="U891" i="60" s="1"/>
  <c r="X891" i="60" s="1"/>
  <c r="AA891" i="60" s="1"/>
  <c r="AD891" i="60" s="1"/>
  <c r="AG891" i="60" s="1"/>
  <c r="R835" i="60"/>
  <c r="U835" i="60" s="1"/>
  <c r="X835" i="60" s="1"/>
  <c r="AA835" i="60" s="1"/>
  <c r="AD835" i="60" s="1"/>
  <c r="AG835" i="60" s="1"/>
  <c r="R836" i="60"/>
  <c r="U836" i="60" s="1"/>
  <c r="X836" i="60" s="1"/>
  <c r="AA836" i="60" s="1"/>
  <c r="AD836" i="60" s="1"/>
  <c r="AG836" i="60" s="1"/>
  <c r="R837" i="60"/>
  <c r="U837" i="60" s="1"/>
  <c r="X837" i="60" s="1"/>
  <c r="AA837" i="60" s="1"/>
  <c r="AD837" i="60" s="1"/>
  <c r="AG837" i="60" s="1"/>
  <c r="R149" i="60"/>
  <c r="U149" i="60" s="1"/>
  <c r="X149" i="60" s="1"/>
  <c r="AA149" i="60" s="1"/>
  <c r="AD149" i="60" s="1"/>
  <c r="AG149" i="60" s="1"/>
  <c r="R632" i="60"/>
  <c r="U632" i="60" s="1"/>
  <c r="X632" i="60" s="1"/>
  <c r="AA632" i="60" s="1"/>
  <c r="AD632" i="60" s="1"/>
  <c r="AG632" i="60" s="1"/>
  <c r="R633" i="60"/>
  <c r="U633" i="60" s="1"/>
  <c r="X633" i="60" s="1"/>
  <c r="AA633" i="60" s="1"/>
  <c r="AD633" i="60" s="1"/>
  <c r="AG633" i="60" s="1"/>
  <c r="R838" i="60"/>
  <c r="U838" i="60" s="1"/>
  <c r="X838" i="60" s="1"/>
  <c r="AA838" i="60" s="1"/>
  <c r="AD838" i="60" s="1"/>
  <c r="AG838" i="60" s="1"/>
  <c r="R839" i="60"/>
  <c r="U839" i="60" s="1"/>
  <c r="X839" i="60" s="1"/>
  <c r="AA839" i="60" s="1"/>
  <c r="AD839" i="60" s="1"/>
  <c r="AG839" i="60" s="1"/>
  <c r="R840" i="60"/>
  <c r="U840" i="60" s="1"/>
  <c r="X840" i="60" s="1"/>
  <c r="AA840" i="60" s="1"/>
  <c r="AD840" i="60" s="1"/>
  <c r="AG840" i="60" s="1"/>
  <c r="R841" i="60"/>
  <c r="U841" i="60" s="1"/>
  <c r="X841" i="60" s="1"/>
  <c r="AA841" i="60" s="1"/>
  <c r="AD841" i="60" s="1"/>
  <c r="AG841" i="60" s="1"/>
  <c r="R893" i="60"/>
  <c r="U893" i="60" s="1"/>
  <c r="X893" i="60" s="1"/>
  <c r="AA893" i="60" s="1"/>
  <c r="AD893" i="60" s="1"/>
  <c r="AG893" i="60" s="1"/>
  <c r="R894" i="60"/>
  <c r="U894" i="60" s="1"/>
  <c r="X894" i="60" s="1"/>
  <c r="AA894" i="60" s="1"/>
  <c r="AD894" i="60" s="1"/>
  <c r="AG894" i="60" s="1"/>
  <c r="R842" i="60"/>
  <c r="S842" i="60"/>
  <c r="R843" i="60"/>
  <c r="S843" i="60"/>
  <c r="R895" i="60"/>
  <c r="U895" i="60" s="1"/>
  <c r="X895" i="60" s="1"/>
  <c r="AA895" i="60" s="1"/>
  <c r="AD895" i="60" s="1"/>
  <c r="AG895" i="60" s="1"/>
  <c r="R844" i="60"/>
  <c r="U844" i="60" s="1"/>
  <c r="X844" i="60" s="1"/>
  <c r="AA844" i="60" s="1"/>
  <c r="AD844" i="60" s="1"/>
  <c r="AG844" i="60" s="1"/>
  <c r="R211" i="60"/>
  <c r="U211" i="60" s="1"/>
  <c r="X211" i="60" s="1"/>
  <c r="AA211" i="60" s="1"/>
  <c r="AD211" i="60" s="1"/>
  <c r="AG211" i="60" s="1"/>
  <c r="R896" i="60"/>
  <c r="U896" i="60" s="1"/>
  <c r="X896" i="60" s="1"/>
  <c r="AA896" i="60" s="1"/>
  <c r="AD896" i="60" s="1"/>
  <c r="AG896" i="60" s="1"/>
  <c r="R845" i="60"/>
  <c r="U845" i="60" s="1"/>
  <c r="X845" i="60" s="1"/>
  <c r="AA845" i="60" s="1"/>
  <c r="AD845" i="60" s="1"/>
  <c r="AG845" i="60" s="1"/>
  <c r="R892" i="60"/>
  <c r="U892" i="60" s="1"/>
  <c r="X892" i="60" s="1"/>
  <c r="AA892" i="60" s="1"/>
  <c r="AD892" i="60" s="1"/>
  <c r="AG892" i="60" s="1"/>
  <c r="R897" i="60"/>
  <c r="U897" i="60" s="1"/>
  <c r="X897" i="60" s="1"/>
  <c r="AA897" i="60" s="1"/>
  <c r="AD897" i="60" s="1"/>
  <c r="AG897" i="60" s="1"/>
  <c r="R846" i="60"/>
  <c r="U846" i="60" s="1"/>
  <c r="X846" i="60" s="1"/>
  <c r="AA846" i="60" s="1"/>
  <c r="AD846" i="60" s="1"/>
  <c r="AG846" i="60" s="1"/>
  <c r="R142" i="60"/>
  <c r="U142" i="60" s="1"/>
  <c r="X142" i="60" s="1"/>
  <c r="AA142" i="60" s="1"/>
  <c r="AD142" i="60" s="1"/>
  <c r="AG142" i="60" s="1"/>
  <c r="R848" i="60"/>
  <c r="U848" i="60" s="1"/>
  <c r="X848" i="60" s="1"/>
  <c r="AA848" i="60" s="1"/>
  <c r="AD848" i="60" s="1"/>
  <c r="AG848" i="60" s="1"/>
  <c r="R849" i="60"/>
  <c r="U849" i="60" s="1"/>
  <c r="X849" i="60" s="1"/>
  <c r="AA849" i="60" s="1"/>
  <c r="AD849" i="60" s="1"/>
  <c r="AG849" i="60" s="1"/>
  <c r="R850" i="60"/>
  <c r="U850" i="60" s="1"/>
  <c r="X850" i="60" s="1"/>
  <c r="AA850" i="60" s="1"/>
  <c r="AD850" i="60" s="1"/>
  <c r="AG850" i="60" s="1"/>
  <c r="R851" i="60"/>
  <c r="U851" i="60" s="1"/>
  <c r="X851" i="60" s="1"/>
  <c r="AA851" i="60" s="1"/>
  <c r="AD851" i="60" s="1"/>
  <c r="AG851" i="60" s="1"/>
  <c r="R852" i="60"/>
  <c r="U852" i="60" s="1"/>
  <c r="X852" i="60" s="1"/>
  <c r="AA852" i="60" s="1"/>
  <c r="AD852" i="60" s="1"/>
  <c r="AG852" i="60" s="1"/>
  <c r="R853" i="60"/>
  <c r="U853" i="60" s="1"/>
  <c r="X853" i="60" s="1"/>
  <c r="AA853" i="60" s="1"/>
  <c r="AD853" i="60" s="1"/>
  <c r="AG853" i="60" s="1"/>
  <c r="R854" i="60"/>
  <c r="U854" i="60" s="1"/>
  <c r="X854" i="60" s="1"/>
  <c r="AA854" i="60" s="1"/>
  <c r="AD854" i="60" s="1"/>
  <c r="AG854" i="60" s="1"/>
  <c r="R855" i="60"/>
  <c r="U855" i="60" s="1"/>
  <c r="X855" i="60" s="1"/>
  <c r="AA855" i="60" s="1"/>
  <c r="AD855" i="60" s="1"/>
  <c r="AG855" i="60" s="1"/>
  <c r="R856" i="60"/>
  <c r="U856" i="60" s="1"/>
  <c r="X856" i="60" s="1"/>
  <c r="AA856" i="60" s="1"/>
  <c r="AD856" i="60" s="1"/>
  <c r="AG856" i="60" s="1"/>
  <c r="R857" i="60"/>
  <c r="U857" i="60" s="1"/>
  <c r="X857" i="60" s="1"/>
  <c r="AA857" i="60" s="1"/>
  <c r="AD857" i="60" s="1"/>
  <c r="AG857" i="60" s="1"/>
  <c r="R858" i="60"/>
  <c r="U858" i="60" s="1"/>
  <c r="X858" i="60" s="1"/>
  <c r="AA858" i="60" s="1"/>
  <c r="AD858" i="60" s="1"/>
  <c r="AG858" i="60" s="1"/>
  <c r="R859" i="60"/>
  <c r="U859" i="60" s="1"/>
  <c r="X859" i="60" s="1"/>
  <c r="AA859" i="60" s="1"/>
  <c r="AD859" i="60" s="1"/>
  <c r="AG859" i="60" s="1"/>
  <c r="R860" i="60"/>
  <c r="U860" i="60" s="1"/>
  <c r="X860" i="60" s="1"/>
  <c r="AA860" i="60" s="1"/>
  <c r="AD860" i="60" s="1"/>
  <c r="AG860" i="60" s="1"/>
  <c r="R861" i="60"/>
  <c r="U861" i="60" s="1"/>
  <c r="X861" i="60" s="1"/>
  <c r="AA861" i="60" s="1"/>
  <c r="AD861" i="60" s="1"/>
  <c r="AG861" i="60" s="1"/>
  <c r="R862" i="60"/>
  <c r="U862" i="60" s="1"/>
  <c r="X862" i="60" s="1"/>
  <c r="AA862" i="60" s="1"/>
  <c r="AD862" i="60" s="1"/>
  <c r="AG862" i="60" s="1"/>
  <c r="R863" i="60"/>
  <c r="U863" i="60" s="1"/>
  <c r="X863" i="60" s="1"/>
  <c r="AA863" i="60" s="1"/>
  <c r="AD863" i="60" s="1"/>
  <c r="AG863" i="60" s="1"/>
  <c r="R864" i="60"/>
  <c r="U864" i="60" s="1"/>
  <c r="X864" i="60" s="1"/>
  <c r="AA864" i="60" s="1"/>
  <c r="AD864" i="60" s="1"/>
  <c r="AG864" i="60" s="1"/>
  <c r="R865" i="60"/>
  <c r="U865" i="60" s="1"/>
  <c r="X865" i="60" s="1"/>
  <c r="AA865" i="60" s="1"/>
  <c r="AD865" i="60" s="1"/>
  <c r="AG865" i="60" s="1"/>
  <c r="R866" i="60"/>
  <c r="U866" i="60" s="1"/>
  <c r="X866" i="60" s="1"/>
  <c r="AA866" i="60" s="1"/>
  <c r="AD866" i="60" s="1"/>
  <c r="AG866" i="60" s="1"/>
  <c r="R867" i="60"/>
  <c r="U867" i="60" s="1"/>
  <c r="X867" i="60" s="1"/>
  <c r="AA867" i="60" s="1"/>
  <c r="AD867" i="60" s="1"/>
  <c r="AG867" i="60" s="1"/>
  <c r="R868" i="60"/>
  <c r="U868" i="60" s="1"/>
  <c r="X868" i="60" s="1"/>
  <c r="AA868" i="60" s="1"/>
  <c r="AD868" i="60" s="1"/>
  <c r="AG868" i="60" s="1"/>
  <c r="R869" i="60"/>
  <c r="U869" i="60" s="1"/>
  <c r="X869" i="60" s="1"/>
  <c r="AA869" i="60" s="1"/>
  <c r="AD869" i="60" s="1"/>
  <c r="AG869" i="60" s="1"/>
  <c r="R870" i="60"/>
  <c r="U870" i="60" s="1"/>
  <c r="X870" i="60" s="1"/>
  <c r="AA870" i="60" s="1"/>
  <c r="AD870" i="60" s="1"/>
  <c r="AG870" i="60" s="1"/>
  <c r="R871" i="60"/>
  <c r="U871" i="60" s="1"/>
  <c r="X871" i="60" s="1"/>
  <c r="AA871" i="60" s="1"/>
  <c r="AD871" i="60" s="1"/>
  <c r="AG871" i="60" s="1"/>
  <c r="R872" i="60"/>
  <c r="U872" i="60" s="1"/>
  <c r="X872" i="60" s="1"/>
  <c r="AA872" i="60" s="1"/>
  <c r="AD872" i="60" s="1"/>
  <c r="AG872" i="60" s="1"/>
  <c r="R873" i="60"/>
  <c r="U873" i="60" s="1"/>
  <c r="X873" i="60" s="1"/>
  <c r="AA873" i="60" s="1"/>
  <c r="AD873" i="60" s="1"/>
  <c r="AG873" i="60" s="1"/>
  <c r="R874" i="60"/>
  <c r="U874" i="60" s="1"/>
  <c r="X874" i="60" s="1"/>
  <c r="AA874" i="60" s="1"/>
  <c r="AD874" i="60" s="1"/>
  <c r="AG874" i="60" s="1"/>
  <c r="R875" i="60"/>
  <c r="U875" i="60" s="1"/>
  <c r="X875" i="60" s="1"/>
  <c r="AA875" i="60" s="1"/>
  <c r="AD875" i="60" s="1"/>
  <c r="AG875" i="60" s="1"/>
  <c r="R876" i="60"/>
  <c r="U876" i="60" s="1"/>
  <c r="X876" i="60" s="1"/>
  <c r="AA876" i="60" s="1"/>
  <c r="AD876" i="60" s="1"/>
  <c r="AG876" i="60" s="1"/>
  <c r="R877" i="60"/>
  <c r="U877" i="60" s="1"/>
  <c r="X877" i="60" s="1"/>
  <c r="AA877" i="60" s="1"/>
  <c r="AD877" i="60" s="1"/>
  <c r="AG877" i="60" s="1"/>
  <c r="R878" i="60"/>
  <c r="U878" i="60" s="1"/>
  <c r="X878" i="60" s="1"/>
  <c r="AA878" i="60" s="1"/>
  <c r="AD878" i="60" s="1"/>
  <c r="AG878" i="60" s="1"/>
  <c r="R879" i="60"/>
  <c r="U879" i="60" s="1"/>
  <c r="X879" i="60" s="1"/>
  <c r="AA879" i="60" s="1"/>
  <c r="AD879" i="60" s="1"/>
  <c r="AG879" i="60" s="1"/>
  <c r="R880" i="60"/>
  <c r="U880" i="60" s="1"/>
  <c r="X880" i="60" s="1"/>
  <c r="AA880" i="60" s="1"/>
  <c r="AD880" i="60" s="1"/>
  <c r="AG880" i="60" s="1"/>
  <c r="R881" i="60"/>
  <c r="U881" i="60" s="1"/>
  <c r="X881" i="60" s="1"/>
  <c r="AA881" i="60" s="1"/>
  <c r="AD881" i="60" s="1"/>
  <c r="AG881" i="60" s="1"/>
  <c r="R882" i="60"/>
  <c r="U882" i="60" s="1"/>
  <c r="X882" i="60" s="1"/>
  <c r="AA882" i="60" s="1"/>
  <c r="AD882" i="60" s="1"/>
  <c r="AG882" i="60" s="1"/>
  <c r="R883" i="60"/>
  <c r="U883" i="60" s="1"/>
  <c r="X883" i="60" s="1"/>
  <c r="AA883" i="60" s="1"/>
  <c r="AD883" i="60" s="1"/>
  <c r="AG883" i="60" s="1"/>
  <c r="R884" i="60"/>
  <c r="U884" i="60" s="1"/>
  <c r="X884" i="60" s="1"/>
  <c r="AA884" i="60" s="1"/>
  <c r="AD884" i="60" s="1"/>
  <c r="AG884" i="60" s="1"/>
  <c r="R885" i="60"/>
  <c r="U885" i="60" s="1"/>
  <c r="X885" i="60" s="1"/>
  <c r="AA885" i="60" s="1"/>
  <c r="AD885" i="60" s="1"/>
  <c r="AG885" i="60" s="1"/>
  <c r="R440" i="60"/>
  <c r="U440" i="60" s="1"/>
  <c r="X440" i="60" s="1"/>
  <c r="AA440" i="60" s="1"/>
  <c r="AD440" i="60" s="1"/>
  <c r="AG440" i="60" s="1"/>
  <c r="U116" i="60" l="1"/>
  <c r="U101" i="60"/>
  <c r="U91" i="60"/>
  <c r="U102" i="60"/>
  <c r="U92" i="60"/>
  <c r="O182" i="60"/>
  <c r="R172" i="60" s="1"/>
  <c r="O158" i="60"/>
  <c r="O171" i="60"/>
  <c r="U181" i="60"/>
  <c r="X161" i="60" s="1"/>
  <c r="U157" i="60"/>
  <c r="U160" i="60"/>
  <c r="U159" i="60"/>
  <c r="U156" i="60"/>
  <c r="U155" i="60"/>
  <c r="U154" i="60"/>
  <c r="U179" i="60"/>
  <c r="U152" i="60"/>
  <c r="U331" i="60"/>
  <c r="U323" i="60"/>
  <c r="U326" i="60"/>
  <c r="U318" i="60"/>
  <c r="U436" i="60"/>
  <c r="U427" i="60"/>
  <c r="U425" i="60"/>
  <c r="U325" i="60"/>
  <c r="U317" i="60"/>
  <c r="U435" i="60"/>
  <c r="U426" i="60"/>
  <c r="U174" i="60"/>
  <c r="U144" i="60"/>
  <c r="X134" i="60" s="1"/>
  <c r="U180" i="60"/>
  <c r="U150" i="60"/>
  <c r="U173" i="60"/>
  <c r="U141" i="60"/>
  <c r="U330" i="60"/>
  <c r="U344" i="60"/>
  <c r="U178" i="60"/>
  <c r="X151" i="60" s="1"/>
  <c r="U148" i="60"/>
  <c r="U329" i="60"/>
  <c r="U320" i="60"/>
  <c r="U343" i="60"/>
  <c r="U41" i="60"/>
  <c r="U33" i="60"/>
  <c r="U328" i="60"/>
  <c r="X321" i="60" s="1"/>
  <c r="U322" i="60"/>
  <c r="U327" i="60"/>
  <c r="U319" i="60"/>
  <c r="O534" i="60"/>
  <c r="R534" i="60" s="1"/>
  <c r="U534" i="60" s="1"/>
  <c r="X534" i="60" s="1"/>
  <c r="AA534" i="60" s="1"/>
  <c r="AD534" i="60" s="1"/>
  <c r="AG534" i="60" s="1"/>
  <c r="O186" i="60"/>
  <c r="R186" i="60" s="1"/>
  <c r="U186" i="60" s="1"/>
  <c r="X186" i="60" s="1"/>
  <c r="AA186" i="60" s="1"/>
  <c r="AD186" i="60" s="1"/>
  <c r="AG186" i="60" s="1"/>
  <c r="O483" i="60"/>
  <c r="R483" i="60" s="1"/>
  <c r="U483" i="60" s="1"/>
  <c r="X483" i="60" s="1"/>
  <c r="AA483" i="60" s="1"/>
  <c r="AD483" i="60" s="1"/>
  <c r="AG483" i="60" s="1"/>
  <c r="O463" i="60"/>
  <c r="R463" i="60" s="1"/>
  <c r="U463" i="60" s="1"/>
  <c r="X463" i="60" s="1"/>
  <c r="AA463" i="60" s="1"/>
  <c r="AD463" i="60" s="1"/>
  <c r="AG463" i="60" s="1"/>
  <c r="O518" i="60"/>
  <c r="R518" i="60" s="1"/>
  <c r="U518" i="60" s="1"/>
  <c r="X518" i="60" s="1"/>
  <c r="AA518" i="60" s="1"/>
  <c r="AD518" i="60" s="1"/>
  <c r="AG518" i="60" s="1"/>
  <c r="O462" i="60"/>
  <c r="R462" i="60" s="1"/>
  <c r="U462" i="60" s="1"/>
  <c r="X462" i="60" s="1"/>
  <c r="AA462" i="60" s="1"/>
  <c r="AD462" i="60" s="1"/>
  <c r="AG462" i="60" s="1"/>
  <c r="O821" i="60"/>
  <c r="R821" i="60" s="1"/>
  <c r="U821" i="60" s="1"/>
  <c r="X821" i="60" s="1"/>
  <c r="AA821" i="60" s="1"/>
  <c r="AD821" i="60" s="1"/>
  <c r="AG821" i="60" s="1"/>
  <c r="O489" i="60"/>
  <c r="R489" i="60" s="1"/>
  <c r="U489" i="60" s="1"/>
  <c r="X489" i="60" s="1"/>
  <c r="AA489" i="60" s="1"/>
  <c r="AD489" i="60" s="1"/>
  <c r="AG489" i="60" s="1"/>
  <c r="O464" i="60"/>
  <c r="R464" i="60" s="1"/>
  <c r="U464" i="60" s="1"/>
  <c r="X464" i="60" s="1"/>
  <c r="AA464" i="60" s="1"/>
  <c r="AD464" i="60" s="1"/>
  <c r="AG464" i="60" s="1"/>
  <c r="O467" i="60"/>
  <c r="R467" i="60" s="1"/>
  <c r="U467" i="60" s="1"/>
  <c r="X467" i="60" s="1"/>
  <c r="AA467" i="60" s="1"/>
  <c r="AD467" i="60" s="1"/>
  <c r="AG467" i="60" s="1"/>
  <c r="O450" i="60"/>
  <c r="R450" i="60" s="1"/>
  <c r="U450" i="60" s="1"/>
  <c r="X450" i="60" s="1"/>
  <c r="AA450" i="60" s="1"/>
  <c r="AD450" i="60" s="1"/>
  <c r="AG450" i="60" s="1"/>
  <c r="O175" i="60"/>
  <c r="O473" i="60"/>
  <c r="R473" i="60" s="1"/>
  <c r="U473" i="60" s="1"/>
  <c r="X473" i="60" s="1"/>
  <c r="AA473" i="60" s="1"/>
  <c r="AD473" i="60" s="1"/>
  <c r="AG473" i="60" s="1"/>
  <c r="AA456" i="60"/>
  <c r="AD456" i="60" s="1"/>
  <c r="AG456" i="60" s="1"/>
  <c r="AA449" i="60"/>
  <c r="AD449" i="60" s="1"/>
  <c r="AG449" i="60" s="1"/>
  <c r="U842" i="60"/>
  <c r="X842" i="60" s="1"/>
  <c r="AA842" i="60" s="1"/>
  <c r="AD842" i="60" s="1"/>
  <c r="AG842" i="60" s="1"/>
  <c r="R742" i="60"/>
  <c r="U742" i="60" s="1"/>
  <c r="X742" i="60" s="1"/>
  <c r="AA742" i="60" s="1"/>
  <c r="AD742" i="60" s="1"/>
  <c r="AG742" i="60" s="1"/>
  <c r="R460" i="60"/>
  <c r="U460" i="60" s="1"/>
  <c r="X460" i="60" s="1"/>
  <c r="AA460" i="60" s="1"/>
  <c r="AD460" i="60" s="1"/>
  <c r="AG460" i="60" s="1"/>
  <c r="U454" i="60"/>
  <c r="X454" i="60" s="1"/>
  <c r="AA454" i="60" s="1"/>
  <c r="AD454" i="60" s="1"/>
  <c r="AG454" i="60" s="1"/>
  <c r="R447" i="60"/>
  <c r="U447" i="60" s="1"/>
  <c r="X447" i="60" s="1"/>
  <c r="AA447" i="60" s="1"/>
  <c r="AD447" i="60" s="1"/>
  <c r="AG447" i="60" s="1"/>
  <c r="R594" i="60"/>
  <c r="U594" i="60" s="1"/>
  <c r="X594" i="60" s="1"/>
  <c r="AA594" i="60" s="1"/>
  <c r="AD594" i="60" s="1"/>
  <c r="AG594" i="60" s="1"/>
  <c r="U843" i="60"/>
  <c r="X843" i="60" s="1"/>
  <c r="AA843" i="60" s="1"/>
  <c r="AD843" i="60" s="1"/>
  <c r="AG843" i="60" s="1"/>
  <c r="R452" i="60"/>
  <c r="U452" i="60" s="1"/>
  <c r="X452" i="60" s="1"/>
  <c r="AA452" i="60" s="1"/>
  <c r="AD452" i="60" s="1"/>
  <c r="AG452" i="60" s="1"/>
  <c r="U543" i="60"/>
  <c r="X543" i="60" s="1"/>
  <c r="AA543" i="60" s="1"/>
  <c r="AD543" i="60" s="1"/>
  <c r="AG543" i="60" s="1"/>
  <c r="R503" i="60"/>
  <c r="U503" i="60" s="1"/>
  <c r="X503" i="60" s="1"/>
  <c r="AA503" i="60" s="1"/>
  <c r="AD503" i="60" s="1"/>
  <c r="AG503" i="60" s="1"/>
  <c r="R743" i="60"/>
  <c r="U743" i="60" s="1"/>
  <c r="X743" i="60" s="1"/>
  <c r="AA743" i="60" s="1"/>
  <c r="AD743" i="60" s="1"/>
  <c r="AG743" i="60" s="1"/>
  <c r="R504" i="60"/>
  <c r="U504" i="60" s="1"/>
  <c r="X504" i="60" s="1"/>
  <c r="AA504" i="60" s="1"/>
  <c r="AD504" i="60" s="1"/>
  <c r="AG504" i="60" s="1"/>
  <c r="AA451" i="60"/>
  <c r="AD451" i="60" s="1"/>
  <c r="AG451" i="60" s="1"/>
  <c r="AG700" i="60"/>
  <c r="R608" i="60"/>
  <c r="U608" i="60" s="1"/>
  <c r="X608" i="60" s="1"/>
  <c r="AA608" i="60" s="1"/>
  <c r="AD608" i="60" s="1"/>
  <c r="AG608" i="60" s="1"/>
  <c r="AD554" i="60"/>
  <c r="AG554" i="60" s="1"/>
  <c r="X727" i="60"/>
  <c r="AA727" i="60" s="1"/>
  <c r="AD727" i="60" s="1"/>
  <c r="AG727" i="60" s="1"/>
  <c r="AD556" i="60"/>
  <c r="AG556" i="60" s="1"/>
  <c r="U609" i="60"/>
  <c r="X609" i="60" s="1"/>
  <c r="AA609" i="60" s="1"/>
  <c r="AD609" i="60" s="1"/>
  <c r="AG609" i="60" s="1"/>
  <c r="R593" i="60"/>
  <c r="U593" i="60" s="1"/>
  <c r="X593" i="60" s="1"/>
  <c r="AA593" i="60" s="1"/>
  <c r="AD593" i="60" s="1"/>
  <c r="AG593" i="60" s="1"/>
  <c r="R502" i="60"/>
  <c r="U502" i="60" s="1"/>
  <c r="X502" i="60" s="1"/>
  <c r="AA502" i="60" s="1"/>
  <c r="AD502" i="60" s="1"/>
  <c r="AG502" i="60" s="1"/>
  <c r="R482" i="60"/>
  <c r="U482" i="60" s="1"/>
  <c r="X482" i="60" s="1"/>
  <c r="AA482" i="60" s="1"/>
  <c r="AD482" i="60" s="1"/>
  <c r="AG482" i="60" s="1"/>
  <c r="AG184" i="60"/>
  <c r="AG177" i="60"/>
  <c r="R544" i="60"/>
  <c r="U544" i="60" s="1"/>
  <c r="X544" i="60" s="1"/>
  <c r="AA544" i="60" s="1"/>
  <c r="AD544" i="60" s="1"/>
  <c r="AG544" i="60" s="1"/>
  <c r="R739" i="60"/>
  <c r="U739" i="60" s="1"/>
  <c r="X739" i="60" s="1"/>
  <c r="AA739" i="60" s="1"/>
  <c r="AD739" i="60" s="1"/>
  <c r="AG739" i="60" s="1"/>
  <c r="AD176" i="60"/>
  <c r="AG176" i="60" s="1"/>
  <c r="R616" i="60"/>
  <c r="U616" i="60" s="1"/>
  <c r="X616" i="60" s="1"/>
  <c r="AA616" i="60" s="1"/>
  <c r="AD616" i="60" s="1"/>
  <c r="AG616" i="60" s="1"/>
  <c r="R582" i="60"/>
  <c r="U582" i="60" s="1"/>
  <c r="X582" i="60" s="1"/>
  <c r="AA582" i="60" s="1"/>
  <c r="AD582" i="60" s="1"/>
  <c r="AG582" i="60" s="1"/>
  <c r="AD555" i="60"/>
  <c r="AG555" i="60" s="1"/>
  <c r="U47" i="60"/>
  <c r="X47" i="60" s="1"/>
  <c r="AA47" i="60" s="1"/>
  <c r="AD47" i="60" s="1"/>
  <c r="AG47" i="60" s="1"/>
  <c r="R468" i="60"/>
  <c r="U468" i="60" s="1"/>
  <c r="X468" i="60" s="1"/>
  <c r="AA468" i="60" s="1"/>
  <c r="AD468" i="60" s="1"/>
  <c r="AG468" i="60" s="1"/>
  <c r="U461" i="60"/>
  <c r="X461" i="60" s="1"/>
  <c r="AA461" i="60" s="1"/>
  <c r="AD461" i="60" s="1"/>
  <c r="AG461" i="60" s="1"/>
  <c r="R182" i="60" l="1"/>
  <c r="U172" i="60" s="1"/>
  <c r="X116" i="60"/>
  <c r="X101" i="60"/>
  <c r="X91" i="60"/>
  <c r="X102" i="60"/>
  <c r="X92" i="60"/>
  <c r="U182" i="60"/>
  <c r="X172" i="60" s="1"/>
  <c r="U171" i="60"/>
  <c r="U158" i="60"/>
  <c r="X181" i="60"/>
  <c r="AA161" i="60" s="1"/>
  <c r="X160" i="60"/>
  <c r="X157" i="60"/>
  <c r="X159" i="60"/>
  <c r="X156" i="60"/>
  <c r="R158" i="60"/>
  <c r="R171" i="60"/>
  <c r="X155" i="60"/>
  <c r="X154" i="60"/>
  <c r="X179" i="60"/>
  <c r="X152" i="60"/>
  <c r="X331" i="60"/>
  <c r="X323" i="60"/>
  <c r="X41" i="60"/>
  <c r="X33" i="60"/>
  <c r="X180" i="60"/>
  <c r="X150" i="60"/>
  <c r="X174" i="60"/>
  <c r="X144" i="60"/>
  <c r="AA134" i="60" s="1"/>
  <c r="X329" i="60"/>
  <c r="X320" i="60"/>
  <c r="X343" i="60"/>
  <c r="X435" i="60"/>
  <c r="X426" i="60"/>
  <c r="X178" i="60"/>
  <c r="AA151" i="60" s="1"/>
  <c r="X148" i="60"/>
  <c r="X325" i="60"/>
  <c r="X317" i="60"/>
  <c r="R175" i="60"/>
  <c r="R145" i="60"/>
  <c r="X327" i="60"/>
  <c r="X319" i="60"/>
  <c r="X330" i="60"/>
  <c r="X344" i="60"/>
  <c r="X436" i="60"/>
  <c r="X427" i="60"/>
  <c r="X425" i="60"/>
  <c r="X328" i="60"/>
  <c r="AA321" i="60" s="1"/>
  <c r="X322" i="60"/>
  <c r="X173" i="60"/>
  <c r="X141" i="60"/>
  <c r="X326" i="60"/>
  <c r="X318" i="60"/>
  <c r="AZ440" i="60"/>
  <c r="AY440" i="60"/>
  <c r="AJ440" i="60"/>
  <c r="AM440" i="60" s="1"/>
  <c r="AP440" i="60" s="1"/>
  <c r="AS440" i="60" s="1"/>
  <c r="AV440" i="60" s="1"/>
  <c r="K440" i="60" s="1"/>
  <c r="AZ885" i="60"/>
  <c r="AY885" i="60"/>
  <c r="AJ885" i="60"/>
  <c r="AM885" i="60" s="1"/>
  <c r="AP885" i="60" s="1"/>
  <c r="AS885" i="60" s="1"/>
  <c r="AV885" i="60" s="1"/>
  <c r="K885" i="60" s="1"/>
  <c r="AZ884" i="60"/>
  <c r="AY884" i="60"/>
  <c r="AJ884" i="60"/>
  <c r="AM884" i="60" s="1"/>
  <c r="AP884" i="60" s="1"/>
  <c r="AS884" i="60" s="1"/>
  <c r="AV884" i="60" s="1"/>
  <c r="K884" i="60" s="1"/>
  <c r="AZ883" i="60"/>
  <c r="AY883" i="60"/>
  <c r="AJ883" i="60"/>
  <c r="AM883" i="60" s="1"/>
  <c r="AP883" i="60" s="1"/>
  <c r="AS883" i="60" s="1"/>
  <c r="AV883" i="60" s="1"/>
  <c r="K883" i="60" s="1"/>
  <c r="AZ882" i="60"/>
  <c r="AY882" i="60"/>
  <c r="AJ882" i="60"/>
  <c r="AM882" i="60" s="1"/>
  <c r="AP882" i="60" s="1"/>
  <c r="AS882" i="60" s="1"/>
  <c r="AV882" i="60" s="1"/>
  <c r="K882" i="60" s="1"/>
  <c r="AZ881" i="60"/>
  <c r="AY881" i="60"/>
  <c r="AJ881" i="60"/>
  <c r="AM881" i="60" s="1"/>
  <c r="AP881" i="60" s="1"/>
  <c r="AS881" i="60" s="1"/>
  <c r="AV881" i="60" s="1"/>
  <c r="K881" i="60" s="1"/>
  <c r="AZ880" i="60"/>
  <c r="AY880" i="60"/>
  <c r="AJ880" i="60"/>
  <c r="AM880" i="60" s="1"/>
  <c r="AP880" i="60" s="1"/>
  <c r="AS880" i="60" s="1"/>
  <c r="AV880" i="60" s="1"/>
  <c r="K880" i="60" s="1"/>
  <c r="AZ879" i="60"/>
  <c r="AY879" i="60"/>
  <c r="AJ879" i="60"/>
  <c r="AM879" i="60" s="1"/>
  <c r="AP879" i="60" s="1"/>
  <c r="AS879" i="60" s="1"/>
  <c r="AV879" i="60" s="1"/>
  <c r="K879" i="60" s="1"/>
  <c r="AZ878" i="60"/>
  <c r="AY878" i="60"/>
  <c r="AJ878" i="60"/>
  <c r="AM878" i="60" s="1"/>
  <c r="AP878" i="60" s="1"/>
  <c r="AS878" i="60" s="1"/>
  <c r="AV878" i="60" s="1"/>
  <c r="K878" i="60" s="1"/>
  <c r="AZ877" i="60"/>
  <c r="AY877" i="60"/>
  <c r="AJ877" i="60"/>
  <c r="AM877" i="60" s="1"/>
  <c r="AP877" i="60" s="1"/>
  <c r="AS877" i="60" s="1"/>
  <c r="AV877" i="60" s="1"/>
  <c r="K877" i="60" s="1"/>
  <c r="AZ876" i="60"/>
  <c r="AY876" i="60"/>
  <c r="AJ876" i="60"/>
  <c r="AM876" i="60" s="1"/>
  <c r="AP876" i="60" s="1"/>
  <c r="AS876" i="60" s="1"/>
  <c r="AV876" i="60" s="1"/>
  <c r="K876" i="60" s="1"/>
  <c r="AZ875" i="60"/>
  <c r="AY875" i="60"/>
  <c r="AJ875" i="60"/>
  <c r="AM875" i="60" s="1"/>
  <c r="AP875" i="60" s="1"/>
  <c r="AS875" i="60" s="1"/>
  <c r="AV875" i="60" s="1"/>
  <c r="K875" i="60" s="1"/>
  <c r="AZ874" i="60"/>
  <c r="AY874" i="60"/>
  <c r="AJ874" i="60"/>
  <c r="AM874" i="60" s="1"/>
  <c r="AP874" i="60" s="1"/>
  <c r="AS874" i="60" s="1"/>
  <c r="AV874" i="60" s="1"/>
  <c r="K874" i="60" s="1"/>
  <c r="AZ873" i="60"/>
  <c r="AY873" i="60"/>
  <c r="AJ873" i="60"/>
  <c r="AM873" i="60" s="1"/>
  <c r="AP873" i="60" s="1"/>
  <c r="AS873" i="60" s="1"/>
  <c r="AV873" i="60" s="1"/>
  <c r="K873" i="60" s="1"/>
  <c r="AZ872" i="60"/>
  <c r="AY872" i="60"/>
  <c r="AJ872" i="60"/>
  <c r="AM872" i="60" s="1"/>
  <c r="AP872" i="60" s="1"/>
  <c r="AS872" i="60" s="1"/>
  <c r="AV872" i="60" s="1"/>
  <c r="K872" i="60" s="1"/>
  <c r="AZ869" i="60"/>
  <c r="AY869" i="60"/>
  <c r="AJ869" i="60"/>
  <c r="AM869" i="60" s="1"/>
  <c r="AP869" i="60" s="1"/>
  <c r="AS869" i="60" s="1"/>
  <c r="AV869" i="60" s="1"/>
  <c r="K869" i="60" s="1"/>
  <c r="AZ142" i="60"/>
  <c r="AY142" i="60"/>
  <c r="AJ142" i="60"/>
  <c r="AM142" i="60" s="1"/>
  <c r="AP142" i="60" s="1"/>
  <c r="AS142" i="60" s="1"/>
  <c r="AV142" i="60" s="1"/>
  <c r="K142" i="60" s="1"/>
  <c r="AZ846" i="60"/>
  <c r="AY846" i="60"/>
  <c r="AJ846" i="60"/>
  <c r="AM846" i="60" s="1"/>
  <c r="AP846" i="60" s="1"/>
  <c r="AS846" i="60" s="1"/>
  <c r="AV846" i="60" s="1"/>
  <c r="K846" i="60" s="1"/>
  <c r="AZ897" i="60"/>
  <c r="AY897" i="60"/>
  <c r="AJ897" i="60"/>
  <c r="AM897" i="60" s="1"/>
  <c r="AP897" i="60" s="1"/>
  <c r="AS897" i="60" s="1"/>
  <c r="AV897" i="60" s="1"/>
  <c r="K897" i="60" s="1"/>
  <c r="AZ140" i="60"/>
  <c r="AY140" i="60"/>
  <c r="AJ140" i="60"/>
  <c r="AM140" i="60" s="1"/>
  <c r="AP140" i="60" s="1"/>
  <c r="AS140" i="60" s="1"/>
  <c r="AV140" i="60" s="1"/>
  <c r="K140" i="60" s="1"/>
  <c r="AZ139" i="60"/>
  <c r="AY139" i="60"/>
  <c r="AJ139" i="60"/>
  <c r="AM139" i="60" s="1"/>
  <c r="AP139" i="60" s="1"/>
  <c r="AS139" i="60" s="1"/>
  <c r="AV139" i="60" s="1"/>
  <c r="K139" i="60" s="1"/>
  <c r="AJ892" i="60"/>
  <c r="AM892" i="60" s="1"/>
  <c r="AP892" i="60" s="1"/>
  <c r="AS892" i="60" s="1"/>
  <c r="AV892" i="60" s="1"/>
  <c r="K892" i="60" s="1"/>
  <c r="AJ845" i="60"/>
  <c r="AM845" i="60" s="1"/>
  <c r="AP845" i="60" s="1"/>
  <c r="AS845" i="60" s="1"/>
  <c r="AV845" i="60" s="1"/>
  <c r="K845" i="60" s="1"/>
  <c r="AZ896" i="60"/>
  <c r="AY896" i="60"/>
  <c r="AJ896" i="60"/>
  <c r="AM896" i="60" s="1"/>
  <c r="AP896" i="60" s="1"/>
  <c r="AS896" i="60" s="1"/>
  <c r="AV896" i="60" s="1"/>
  <c r="K896" i="60" s="1"/>
  <c r="AZ211" i="60"/>
  <c r="AY211" i="60"/>
  <c r="AJ211" i="60"/>
  <c r="AM211" i="60" s="1"/>
  <c r="AP211" i="60" s="1"/>
  <c r="AS211" i="60" s="1"/>
  <c r="AV211" i="60" s="1"/>
  <c r="K211" i="60" s="1"/>
  <c r="AZ844" i="60"/>
  <c r="AY844" i="60"/>
  <c r="AJ844" i="60"/>
  <c r="AM844" i="60" s="1"/>
  <c r="AP844" i="60" s="1"/>
  <c r="AS844" i="60" s="1"/>
  <c r="AV844" i="60" s="1"/>
  <c r="K844" i="60" s="1"/>
  <c r="AY895" i="60"/>
  <c r="AJ895" i="60"/>
  <c r="AM895" i="60" s="1"/>
  <c r="AP895" i="60" s="1"/>
  <c r="AS895" i="60" s="1"/>
  <c r="AV895" i="60" s="1"/>
  <c r="K895" i="60" s="1"/>
  <c r="AY843" i="60"/>
  <c r="AZ842" i="60"/>
  <c r="AY842" i="60"/>
  <c r="AZ894" i="60"/>
  <c r="AY894" i="60"/>
  <c r="AJ894" i="60"/>
  <c r="AM894" i="60" s="1"/>
  <c r="AP894" i="60" s="1"/>
  <c r="AS894" i="60" s="1"/>
  <c r="AV894" i="60" s="1"/>
  <c r="K894" i="60" s="1"/>
  <c r="AZ841" i="60"/>
  <c r="AY841" i="60"/>
  <c r="AJ841" i="60"/>
  <c r="AM841" i="60" s="1"/>
  <c r="AP841" i="60" s="1"/>
  <c r="AS841" i="60" s="1"/>
  <c r="AV841" i="60" s="1"/>
  <c r="K841" i="60" s="1"/>
  <c r="AZ893" i="60"/>
  <c r="AY893" i="60"/>
  <c r="AJ893" i="60"/>
  <c r="AM893" i="60" s="1"/>
  <c r="AP893" i="60" s="1"/>
  <c r="AS893" i="60" s="1"/>
  <c r="AV893" i="60" s="1"/>
  <c r="K893" i="60" s="1"/>
  <c r="AZ840" i="60"/>
  <c r="AY840" i="60"/>
  <c r="AJ840" i="60"/>
  <c r="AM840" i="60" s="1"/>
  <c r="AP840" i="60" s="1"/>
  <c r="AS840" i="60" s="1"/>
  <c r="AV840" i="60" s="1"/>
  <c r="K840" i="60" s="1"/>
  <c r="AZ839" i="60"/>
  <c r="AY839" i="60"/>
  <c r="AJ839" i="60"/>
  <c r="AM839" i="60" s="1"/>
  <c r="AP839" i="60" s="1"/>
  <c r="AS839" i="60" s="1"/>
  <c r="AV839" i="60" s="1"/>
  <c r="K839" i="60" s="1"/>
  <c r="AZ838" i="60"/>
  <c r="AY838" i="60"/>
  <c r="AJ838" i="60"/>
  <c r="AM838" i="60" s="1"/>
  <c r="AP838" i="60" s="1"/>
  <c r="AS838" i="60" s="1"/>
  <c r="AV838" i="60" s="1"/>
  <c r="K838" i="60" s="1"/>
  <c r="AZ633" i="60"/>
  <c r="AY633" i="60"/>
  <c r="AJ633" i="60"/>
  <c r="AM633" i="60" s="1"/>
  <c r="AP633" i="60" s="1"/>
  <c r="AS633" i="60" s="1"/>
  <c r="AV633" i="60" s="1"/>
  <c r="K633" i="60" s="1"/>
  <c r="AZ868" i="60"/>
  <c r="AY868" i="60"/>
  <c r="AJ868" i="60"/>
  <c r="AM868" i="60" s="1"/>
  <c r="AP868" i="60" s="1"/>
  <c r="AS868" i="60" s="1"/>
  <c r="AV868" i="60" s="1"/>
  <c r="K868" i="60" s="1"/>
  <c r="AZ632" i="60"/>
  <c r="AY632" i="60"/>
  <c r="AJ632" i="60"/>
  <c r="AM632" i="60" s="1"/>
  <c r="AP632" i="60" s="1"/>
  <c r="AS632" i="60" s="1"/>
  <c r="AV632" i="60" s="1"/>
  <c r="K632" i="60" s="1"/>
  <c r="AZ871" i="60"/>
  <c r="AY871" i="60"/>
  <c r="AJ871" i="60"/>
  <c r="AM871" i="60" s="1"/>
  <c r="AP871" i="60" s="1"/>
  <c r="AS871" i="60" s="1"/>
  <c r="AV871" i="60" s="1"/>
  <c r="K871" i="60" s="1"/>
  <c r="AZ149" i="60"/>
  <c r="AY149" i="60"/>
  <c r="AJ149" i="60"/>
  <c r="AM149" i="60" s="1"/>
  <c r="AP149" i="60" s="1"/>
  <c r="AS149" i="60" s="1"/>
  <c r="AV149" i="60" s="1"/>
  <c r="K149" i="60" s="1"/>
  <c r="AZ837" i="60"/>
  <c r="AY837" i="60"/>
  <c r="AJ837" i="60"/>
  <c r="AM837" i="60" s="1"/>
  <c r="AP837" i="60" s="1"/>
  <c r="AS837" i="60" s="1"/>
  <c r="AV837" i="60" s="1"/>
  <c r="K837" i="60" s="1"/>
  <c r="AZ836" i="60"/>
  <c r="AY836" i="60"/>
  <c r="AJ836" i="60"/>
  <c r="AM836" i="60" s="1"/>
  <c r="AP836" i="60" s="1"/>
  <c r="AS836" i="60" s="1"/>
  <c r="AV836" i="60" s="1"/>
  <c r="K836" i="60" s="1"/>
  <c r="AZ835" i="60"/>
  <c r="AY835" i="60"/>
  <c r="AJ835" i="60"/>
  <c r="AM835" i="60" s="1"/>
  <c r="AP835" i="60" s="1"/>
  <c r="AS835" i="60" s="1"/>
  <c r="AV835" i="60" s="1"/>
  <c r="K835" i="60" s="1"/>
  <c r="AZ891" i="60"/>
  <c r="AY891" i="60"/>
  <c r="AJ891" i="60"/>
  <c r="AM891" i="60" s="1"/>
  <c r="AP891" i="60" s="1"/>
  <c r="AS891" i="60" s="1"/>
  <c r="AV891" i="60" s="1"/>
  <c r="K891" i="60" s="1"/>
  <c r="AZ870" i="60"/>
  <c r="AY870" i="60"/>
  <c r="AJ870" i="60"/>
  <c r="AM870" i="60" s="1"/>
  <c r="AP870" i="60" s="1"/>
  <c r="AS870" i="60" s="1"/>
  <c r="AV870" i="60" s="1"/>
  <c r="K870" i="60" s="1"/>
  <c r="AZ890" i="60"/>
  <c r="AY890" i="60"/>
  <c r="AJ890" i="60"/>
  <c r="AM890" i="60" s="1"/>
  <c r="AP890" i="60" s="1"/>
  <c r="AS890" i="60" s="1"/>
  <c r="AV890" i="60" s="1"/>
  <c r="K890" i="60" s="1"/>
  <c r="AZ834" i="60"/>
  <c r="AY834" i="60"/>
  <c r="AJ834" i="60"/>
  <c r="AM834" i="60" s="1"/>
  <c r="AP834" i="60" s="1"/>
  <c r="AS834" i="60" s="1"/>
  <c r="AV834" i="60" s="1"/>
  <c r="K834" i="60" s="1"/>
  <c r="AZ101" i="60"/>
  <c r="AY101" i="60"/>
  <c r="AZ908" i="60"/>
  <c r="AY908" i="60"/>
  <c r="AJ908" i="60"/>
  <c r="AM908" i="60" s="1"/>
  <c r="AP908" i="60" s="1"/>
  <c r="AS908" i="60" s="1"/>
  <c r="AV908" i="60" s="1"/>
  <c r="K908" i="60" s="1"/>
  <c r="AZ907" i="60"/>
  <c r="AY907" i="60"/>
  <c r="AJ907" i="60"/>
  <c r="AM907" i="60" s="1"/>
  <c r="AP907" i="60" s="1"/>
  <c r="AS907" i="60" s="1"/>
  <c r="AV907" i="60" s="1"/>
  <c r="K907" i="60" s="1"/>
  <c r="AZ906" i="60"/>
  <c r="AY906" i="60"/>
  <c r="AJ906" i="60"/>
  <c r="AM906" i="60" s="1"/>
  <c r="AP906" i="60" s="1"/>
  <c r="AS906" i="60" s="1"/>
  <c r="AV906" i="60" s="1"/>
  <c r="K906" i="60" s="1"/>
  <c r="AZ905" i="60"/>
  <c r="AY905" i="60"/>
  <c r="AJ905" i="60"/>
  <c r="AM905" i="60" s="1"/>
  <c r="AP905" i="60" s="1"/>
  <c r="AS905" i="60" s="1"/>
  <c r="AV905" i="60" s="1"/>
  <c r="K905" i="60" s="1"/>
  <c r="AZ904" i="60"/>
  <c r="AY904" i="60"/>
  <c r="AJ904" i="60"/>
  <c r="AM904" i="60" s="1"/>
  <c r="AP904" i="60" s="1"/>
  <c r="AS904" i="60" s="1"/>
  <c r="AV904" i="60" s="1"/>
  <c r="K904" i="60" s="1"/>
  <c r="AZ901" i="60"/>
  <c r="AY901" i="60"/>
  <c r="AJ901" i="60"/>
  <c r="AM901" i="60" s="1"/>
  <c r="AP901" i="60" s="1"/>
  <c r="AS901" i="60" s="1"/>
  <c r="AV901" i="60" s="1"/>
  <c r="K901" i="60" s="1"/>
  <c r="AZ900" i="60"/>
  <c r="AY900" i="60"/>
  <c r="AJ900" i="60"/>
  <c r="AM900" i="60" s="1"/>
  <c r="AP900" i="60" s="1"/>
  <c r="AS900" i="60" s="1"/>
  <c r="AV900" i="60" s="1"/>
  <c r="K900" i="60" s="1"/>
  <c r="AZ899" i="60"/>
  <c r="AY899" i="60"/>
  <c r="AJ899" i="60"/>
  <c r="AM899" i="60" s="1"/>
  <c r="AP899" i="60" s="1"/>
  <c r="AS899" i="60" s="1"/>
  <c r="AV899" i="60" s="1"/>
  <c r="K899" i="60" s="1"/>
  <c r="AZ867" i="60"/>
  <c r="AY867" i="60"/>
  <c r="AJ867" i="60"/>
  <c r="AM867" i="60" s="1"/>
  <c r="AP867" i="60" s="1"/>
  <c r="AS867" i="60" s="1"/>
  <c r="AV867" i="60" s="1"/>
  <c r="K867" i="60" s="1"/>
  <c r="AZ866" i="60"/>
  <c r="AY866" i="60"/>
  <c r="AJ866" i="60"/>
  <c r="AM866" i="60" s="1"/>
  <c r="AP866" i="60" s="1"/>
  <c r="AS866" i="60" s="1"/>
  <c r="AV866" i="60" s="1"/>
  <c r="AZ865" i="60"/>
  <c r="AY865" i="60"/>
  <c r="AJ865" i="60"/>
  <c r="AM865" i="60" s="1"/>
  <c r="AP865" i="60" s="1"/>
  <c r="AS865" i="60" s="1"/>
  <c r="AV865" i="60" s="1"/>
  <c r="AZ864" i="60"/>
  <c r="AY864" i="60"/>
  <c r="AJ864" i="60"/>
  <c r="AM864" i="60" s="1"/>
  <c r="AP864" i="60" s="1"/>
  <c r="AS864" i="60" s="1"/>
  <c r="AV864" i="60" s="1"/>
  <c r="AZ863" i="60"/>
  <c r="AY863" i="60"/>
  <c r="AJ863" i="60"/>
  <c r="AM863" i="60" s="1"/>
  <c r="AP863" i="60" s="1"/>
  <c r="AS863" i="60" s="1"/>
  <c r="AV863" i="60" s="1"/>
  <c r="AZ862" i="60"/>
  <c r="AY862" i="60"/>
  <c r="AJ862" i="60"/>
  <c r="AM862" i="60" s="1"/>
  <c r="AP862" i="60" s="1"/>
  <c r="AS862" i="60" s="1"/>
  <c r="AV862" i="60" s="1"/>
  <c r="AZ861" i="60"/>
  <c r="AY861" i="60"/>
  <c r="AJ861" i="60"/>
  <c r="AM861" i="60" s="1"/>
  <c r="AP861" i="60" s="1"/>
  <c r="AS861" i="60" s="1"/>
  <c r="AV861" i="60" s="1"/>
  <c r="AZ860" i="60"/>
  <c r="AY860" i="60"/>
  <c r="AJ860" i="60"/>
  <c r="AM860" i="60" s="1"/>
  <c r="AP860" i="60" s="1"/>
  <c r="AS860" i="60" s="1"/>
  <c r="AV860" i="60" s="1"/>
  <c r="AZ859" i="60"/>
  <c r="AY859" i="60"/>
  <c r="AJ859" i="60"/>
  <c r="AM859" i="60" s="1"/>
  <c r="AP859" i="60" s="1"/>
  <c r="AS859" i="60" s="1"/>
  <c r="AV859" i="60" s="1"/>
  <c r="AZ858" i="60"/>
  <c r="AY858" i="60"/>
  <c r="AJ858" i="60"/>
  <c r="AM858" i="60" s="1"/>
  <c r="AP858" i="60" s="1"/>
  <c r="AS858" i="60" s="1"/>
  <c r="AV858" i="60" s="1"/>
  <c r="AZ857" i="60"/>
  <c r="AY857" i="60"/>
  <c r="AJ857" i="60"/>
  <c r="AM857" i="60" s="1"/>
  <c r="AP857" i="60" s="1"/>
  <c r="AS857" i="60" s="1"/>
  <c r="AV857" i="60" s="1"/>
  <c r="AZ856" i="60"/>
  <c r="AY856" i="60"/>
  <c r="AJ856" i="60"/>
  <c r="AM856" i="60" s="1"/>
  <c r="AP856" i="60" s="1"/>
  <c r="AS856" i="60" s="1"/>
  <c r="AV856" i="60" s="1"/>
  <c r="AZ855" i="60"/>
  <c r="AY855" i="60"/>
  <c r="AJ855" i="60"/>
  <c r="AM855" i="60" s="1"/>
  <c r="AP855" i="60" s="1"/>
  <c r="AS855" i="60" s="1"/>
  <c r="AV855" i="60" s="1"/>
  <c r="AZ854" i="60"/>
  <c r="AY854" i="60"/>
  <c r="AJ854" i="60"/>
  <c r="AM854" i="60" s="1"/>
  <c r="AP854" i="60" s="1"/>
  <c r="AS854" i="60" s="1"/>
  <c r="AV854" i="60" s="1"/>
  <c r="AZ853" i="60"/>
  <c r="AY853" i="60"/>
  <c r="AJ853" i="60"/>
  <c r="AM853" i="60" s="1"/>
  <c r="AP853" i="60" s="1"/>
  <c r="AS853" i="60" s="1"/>
  <c r="AV853" i="60" s="1"/>
  <c r="AZ852" i="60"/>
  <c r="AY852" i="60"/>
  <c r="AJ852" i="60"/>
  <c r="AM852" i="60" s="1"/>
  <c r="AP852" i="60" s="1"/>
  <c r="AS852" i="60" s="1"/>
  <c r="AV852" i="60" s="1"/>
  <c r="AZ851" i="60"/>
  <c r="AY851" i="60"/>
  <c r="AJ851" i="60"/>
  <c r="AM851" i="60" s="1"/>
  <c r="AP851" i="60" s="1"/>
  <c r="AS851" i="60" s="1"/>
  <c r="AV851" i="60" s="1"/>
  <c r="AZ850" i="60"/>
  <c r="AY850" i="60"/>
  <c r="AJ850" i="60"/>
  <c r="AM850" i="60" s="1"/>
  <c r="AP850" i="60" s="1"/>
  <c r="AS850" i="60" s="1"/>
  <c r="AV850" i="60" s="1"/>
  <c r="AZ898" i="60"/>
  <c r="AY898" i="60"/>
  <c r="AJ898" i="60"/>
  <c r="AM898" i="60" s="1"/>
  <c r="AP898" i="60" s="1"/>
  <c r="AS898" i="60" s="1"/>
  <c r="AV898" i="60" s="1"/>
  <c r="AZ833" i="60"/>
  <c r="AY833" i="60"/>
  <c r="AJ833" i="60"/>
  <c r="AM833" i="60" s="1"/>
  <c r="AP833" i="60" s="1"/>
  <c r="AS833" i="60" s="1"/>
  <c r="AV833" i="60" s="1"/>
  <c r="AZ832" i="60"/>
  <c r="AY832" i="60"/>
  <c r="AJ832" i="60"/>
  <c r="AM832" i="60" s="1"/>
  <c r="AP832" i="60" s="1"/>
  <c r="AS832" i="60" s="1"/>
  <c r="AV832" i="60" s="1"/>
  <c r="AZ831" i="60"/>
  <c r="AY831" i="60"/>
  <c r="AJ831" i="60"/>
  <c r="AM831" i="60" s="1"/>
  <c r="AP831" i="60" s="1"/>
  <c r="AS831" i="60" s="1"/>
  <c r="AV831" i="60" s="1"/>
  <c r="AZ887" i="60"/>
  <c r="AY887" i="60"/>
  <c r="AJ887" i="60"/>
  <c r="AM887" i="60" s="1"/>
  <c r="AP887" i="60" s="1"/>
  <c r="AS887" i="60" s="1"/>
  <c r="AV887" i="60" s="1"/>
  <c r="K887" i="60" s="1"/>
  <c r="AZ830" i="60"/>
  <c r="AY830" i="60"/>
  <c r="AJ830" i="60"/>
  <c r="AM830" i="60" s="1"/>
  <c r="AP830" i="60" s="1"/>
  <c r="AS830" i="60" s="1"/>
  <c r="AV830" i="60" s="1"/>
  <c r="K830" i="60" s="1"/>
  <c r="AZ886" i="60"/>
  <c r="AY886" i="60"/>
  <c r="AJ886" i="60"/>
  <c r="AM886" i="60" s="1"/>
  <c r="AP886" i="60" s="1"/>
  <c r="AS886" i="60" s="1"/>
  <c r="AV886" i="60" s="1"/>
  <c r="K886" i="60" s="1"/>
  <c r="AZ829" i="60"/>
  <c r="AY829" i="60"/>
  <c r="AJ829" i="60"/>
  <c r="AM829" i="60" s="1"/>
  <c r="AP829" i="60" s="1"/>
  <c r="AS829" i="60" s="1"/>
  <c r="AV829" i="60" s="1"/>
  <c r="K829" i="60" s="1"/>
  <c r="AZ889" i="60"/>
  <c r="AY889" i="60"/>
  <c r="AJ889" i="60"/>
  <c r="AM889" i="60" s="1"/>
  <c r="AP889" i="60" s="1"/>
  <c r="AS889" i="60" s="1"/>
  <c r="AV889" i="60" s="1"/>
  <c r="K889" i="60" s="1"/>
  <c r="AZ848" i="60"/>
  <c r="AY848" i="60"/>
  <c r="AJ848" i="60"/>
  <c r="AM848" i="60" s="1"/>
  <c r="AP848" i="60" s="1"/>
  <c r="AS848" i="60" s="1"/>
  <c r="AV848" i="60" s="1"/>
  <c r="K848" i="60" s="1"/>
  <c r="AZ147" i="60"/>
  <c r="AY147" i="60"/>
  <c r="AJ147" i="60"/>
  <c r="AM147" i="60" s="1"/>
  <c r="AP147" i="60" s="1"/>
  <c r="AS147" i="60" s="1"/>
  <c r="AV147" i="60" s="1"/>
  <c r="K147" i="60" s="1"/>
  <c r="AZ828" i="60"/>
  <c r="AY828" i="60"/>
  <c r="AJ828" i="60"/>
  <c r="AM828" i="60" s="1"/>
  <c r="AP828" i="60" s="1"/>
  <c r="AS828" i="60" s="1"/>
  <c r="AV828" i="60" s="1"/>
  <c r="K828" i="60" s="1"/>
  <c r="AZ827" i="60"/>
  <c r="AY827" i="60"/>
  <c r="AJ827" i="60"/>
  <c r="AM827" i="60" s="1"/>
  <c r="AP827" i="60" s="1"/>
  <c r="AS827" i="60" s="1"/>
  <c r="AV827" i="60" s="1"/>
  <c r="K827" i="60" s="1"/>
  <c r="AZ826" i="60"/>
  <c r="AY826" i="60"/>
  <c r="AJ826" i="60"/>
  <c r="AM826" i="60" s="1"/>
  <c r="AP826" i="60" s="1"/>
  <c r="AS826" i="60" s="1"/>
  <c r="AV826" i="60" s="1"/>
  <c r="K826" i="60" s="1"/>
  <c r="AZ825" i="60"/>
  <c r="AY825" i="60"/>
  <c r="AJ825" i="60"/>
  <c r="AM825" i="60" s="1"/>
  <c r="AP825" i="60" s="1"/>
  <c r="AS825" i="60" s="1"/>
  <c r="AV825" i="60" s="1"/>
  <c r="K825" i="60" s="1"/>
  <c r="AZ824" i="60"/>
  <c r="AY824" i="60"/>
  <c r="AJ824" i="60"/>
  <c r="AM824" i="60" s="1"/>
  <c r="AP824" i="60" s="1"/>
  <c r="AS824" i="60" s="1"/>
  <c r="AV824" i="60" s="1"/>
  <c r="K824" i="60" s="1"/>
  <c r="AZ823" i="60"/>
  <c r="AY823" i="60"/>
  <c r="AJ823" i="60"/>
  <c r="AM823" i="60" s="1"/>
  <c r="AP823" i="60" s="1"/>
  <c r="AS823" i="60" s="1"/>
  <c r="AV823" i="60" s="1"/>
  <c r="K823" i="60" s="1"/>
  <c r="AZ822" i="60"/>
  <c r="AY822" i="60"/>
  <c r="AJ822" i="60"/>
  <c r="AM822" i="60" s="1"/>
  <c r="AP822" i="60" s="1"/>
  <c r="AS822" i="60" s="1"/>
  <c r="AV822" i="60" s="1"/>
  <c r="K822" i="60" s="1"/>
  <c r="AY821" i="60"/>
  <c r="AZ820" i="60"/>
  <c r="AY820" i="60"/>
  <c r="AJ820" i="60"/>
  <c r="AM820" i="60" s="1"/>
  <c r="AP820" i="60" s="1"/>
  <c r="AS820" i="60" s="1"/>
  <c r="AV820" i="60" s="1"/>
  <c r="K820" i="60" s="1"/>
  <c r="AZ819" i="60"/>
  <c r="AY819" i="60"/>
  <c r="AJ819" i="60"/>
  <c r="AM819" i="60" s="1"/>
  <c r="AP819" i="60" s="1"/>
  <c r="AS819" i="60" s="1"/>
  <c r="AV819" i="60" s="1"/>
  <c r="K819" i="60" s="1"/>
  <c r="AZ818" i="60"/>
  <c r="AY818" i="60"/>
  <c r="AJ818" i="60"/>
  <c r="AM818" i="60" s="1"/>
  <c r="AP818" i="60" s="1"/>
  <c r="AS818" i="60" s="1"/>
  <c r="AV818" i="60" s="1"/>
  <c r="K818" i="60" s="1"/>
  <c r="AJ817" i="60"/>
  <c r="AM817" i="60" s="1"/>
  <c r="AP817" i="60" s="1"/>
  <c r="AS817" i="60" s="1"/>
  <c r="AV817" i="60" s="1"/>
  <c r="K817" i="60" s="1"/>
  <c r="AZ816" i="60"/>
  <c r="AY816" i="60"/>
  <c r="AJ816" i="60"/>
  <c r="AM816" i="60" s="1"/>
  <c r="AP816" i="60" s="1"/>
  <c r="AS816" i="60" s="1"/>
  <c r="AV816" i="60" s="1"/>
  <c r="K816" i="60" s="1"/>
  <c r="AZ815" i="60"/>
  <c r="AY815" i="60"/>
  <c r="AJ815" i="60"/>
  <c r="AM815" i="60" s="1"/>
  <c r="AP815" i="60" s="1"/>
  <c r="AS815" i="60" s="1"/>
  <c r="AV815" i="60" s="1"/>
  <c r="K815" i="60" s="1"/>
  <c r="AZ814" i="60"/>
  <c r="AY814" i="60"/>
  <c r="AJ814" i="60"/>
  <c r="AM814" i="60" s="1"/>
  <c r="AP814" i="60" s="1"/>
  <c r="AS814" i="60" s="1"/>
  <c r="AV814" i="60" s="1"/>
  <c r="K814" i="60" s="1"/>
  <c r="AZ813" i="60"/>
  <c r="AY813" i="60"/>
  <c r="AJ813" i="60"/>
  <c r="AM813" i="60" s="1"/>
  <c r="AP813" i="60" s="1"/>
  <c r="AS813" i="60" s="1"/>
  <c r="AV813" i="60" s="1"/>
  <c r="K813" i="60" s="1"/>
  <c r="AZ812" i="60"/>
  <c r="AY812" i="60"/>
  <c r="AJ812" i="60"/>
  <c r="AM812" i="60" s="1"/>
  <c r="AP812" i="60" s="1"/>
  <c r="AS812" i="60" s="1"/>
  <c r="AV812" i="60" s="1"/>
  <c r="K812" i="60" s="1"/>
  <c r="AZ811" i="60"/>
  <c r="AY811" i="60"/>
  <c r="AJ811" i="60"/>
  <c r="AM811" i="60" s="1"/>
  <c r="AP811" i="60" s="1"/>
  <c r="AS811" i="60" s="1"/>
  <c r="AV811" i="60" s="1"/>
  <c r="K811" i="60" s="1"/>
  <c r="AZ810" i="60"/>
  <c r="AY810" i="60"/>
  <c r="AJ810" i="60"/>
  <c r="AM810" i="60" s="1"/>
  <c r="AP810" i="60" s="1"/>
  <c r="AS810" i="60" s="1"/>
  <c r="AV810" i="60" s="1"/>
  <c r="K810" i="60" s="1"/>
  <c r="AZ809" i="60"/>
  <c r="AY809" i="60"/>
  <c r="AJ809" i="60"/>
  <c r="AM809" i="60" s="1"/>
  <c r="AP809" i="60" s="1"/>
  <c r="AS809" i="60" s="1"/>
  <c r="AV809" i="60" s="1"/>
  <c r="K809" i="60" s="1"/>
  <c r="AZ808" i="60"/>
  <c r="AY808" i="60"/>
  <c r="AJ808" i="60"/>
  <c r="AM808" i="60" s="1"/>
  <c r="AP808" i="60" s="1"/>
  <c r="AS808" i="60" s="1"/>
  <c r="AV808" i="60" s="1"/>
  <c r="K808" i="60" s="1"/>
  <c r="AZ807" i="60"/>
  <c r="AY807" i="60"/>
  <c r="AJ807" i="60"/>
  <c r="AM807" i="60" s="1"/>
  <c r="AP807" i="60" s="1"/>
  <c r="AS807" i="60" s="1"/>
  <c r="AV807" i="60" s="1"/>
  <c r="K807" i="60" s="1"/>
  <c r="AZ806" i="60"/>
  <c r="AY806" i="60"/>
  <c r="AJ806" i="60"/>
  <c r="AM806" i="60" s="1"/>
  <c r="AP806" i="60" s="1"/>
  <c r="AS806" i="60" s="1"/>
  <c r="AV806" i="60" s="1"/>
  <c r="K806" i="60" s="1"/>
  <c r="AZ805" i="60"/>
  <c r="AY805" i="60"/>
  <c r="AJ805" i="60"/>
  <c r="AM805" i="60" s="1"/>
  <c r="AP805" i="60" s="1"/>
  <c r="AS805" i="60" s="1"/>
  <c r="AV805" i="60" s="1"/>
  <c r="K805" i="60" s="1"/>
  <c r="AZ903" i="60"/>
  <c r="AY903" i="60"/>
  <c r="AJ903" i="60"/>
  <c r="AM903" i="60" s="1"/>
  <c r="AP903" i="60" s="1"/>
  <c r="AS903" i="60" s="1"/>
  <c r="AV903" i="60" s="1"/>
  <c r="K903" i="60" s="1"/>
  <c r="AZ902" i="60"/>
  <c r="AY902" i="60"/>
  <c r="AJ902" i="60"/>
  <c r="AM902" i="60" s="1"/>
  <c r="AP902" i="60" s="1"/>
  <c r="AS902" i="60" s="1"/>
  <c r="AV902" i="60" s="1"/>
  <c r="K902" i="60" s="1"/>
  <c r="AJ804" i="60"/>
  <c r="AM804" i="60" s="1"/>
  <c r="AP804" i="60" s="1"/>
  <c r="AS804" i="60" s="1"/>
  <c r="AV804" i="60" s="1"/>
  <c r="K804" i="60" s="1"/>
  <c r="AZ803" i="60"/>
  <c r="AY803" i="60"/>
  <c r="AJ803" i="60"/>
  <c r="AM803" i="60" s="1"/>
  <c r="AP803" i="60" s="1"/>
  <c r="AS803" i="60" s="1"/>
  <c r="AV803" i="60" s="1"/>
  <c r="K803" i="60" s="1"/>
  <c r="AZ802" i="60"/>
  <c r="AY802" i="60"/>
  <c r="AJ802" i="60"/>
  <c r="AM802" i="60" s="1"/>
  <c r="AP802" i="60" s="1"/>
  <c r="AS802" i="60" s="1"/>
  <c r="AV802" i="60" s="1"/>
  <c r="K802" i="60" s="1"/>
  <c r="AZ801" i="60"/>
  <c r="AY801" i="60"/>
  <c r="AJ801" i="60"/>
  <c r="AM801" i="60" s="1"/>
  <c r="AP801" i="60" s="1"/>
  <c r="AS801" i="60" s="1"/>
  <c r="AV801" i="60" s="1"/>
  <c r="K801" i="60" s="1"/>
  <c r="AZ800" i="60"/>
  <c r="AY800" i="60"/>
  <c r="AJ800" i="60"/>
  <c r="AM800" i="60" s="1"/>
  <c r="AP800" i="60" s="1"/>
  <c r="AS800" i="60" s="1"/>
  <c r="AV800" i="60" s="1"/>
  <c r="K800" i="60" s="1"/>
  <c r="AZ799" i="60"/>
  <c r="AY799" i="60"/>
  <c r="AJ799" i="60"/>
  <c r="AM799" i="60" s="1"/>
  <c r="AP799" i="60" s="1"/>
  <c r="AS799" i="60" s="1"/>
  <c r="AV799" i="60" s="1"/>
  <c r="K799" i="60" s="1"/>
  <c r="AZ798" i="60"/>
  <c r="AY798" i="60"/>
  <c r="AJ798" i="60"/>
  <c r="AM798" i="60" s="1"/>
  <c r="AP798" i="60" s="1"/>
  <c r="AS798" i="60" s="1"/>
  <c r="AV798" i="60" s="1"/>
  <c r="K798" i="60" s="1"/>
  <c r="AZ797" i="60"/>
  <c r="AY797" i="60"/>
  <c r="AJ797" i="60"/>
  <c r="AM797" i="60" s="1"/>
  <c r="AP797" i="60" s="1"/>
  <c r="AS797" i="60" s="1"/>
  <c r="AV797" i="60" s="1"/>
  <c r="K797" i="60" s="1"/>
  <c r="AZ796" i="60"/>
  <c r="AY796" i="60"/>
  <c r="AJ796" i="60"/>
  <c r="AM796" i="60" s="1"/>
  <c r="AP796" i="60" s="1"/>
  <c r="AS796" i="60" s="1"/>
  <c r="AV796" i="60" s="1"/>
  <c r="K796" i="60" s="1"/>
  <c r="AZ795" i="60"/>
  <c r="AY795" i="60"/>
  <c r="AJ795" i="60"/>
  <c r="AM795" i="60" s="1"/>
  <c r="AP795" i="60" s="1"/>
  <c r="AS795" i="60" s="1"/>
  <c r="AV795" i="60" s="1"/>
  <c r="K795" i="60" s="1"/>
  <c r="AZ794" i="60"/>
  <c r="AY794" i="60"/>
  <c r="AJ794" i="60"/>
  <c r="AM794" i="60" s="1"/>
  <c r="AP794" i="60" s="1"/>
  <c r="AS794" i="60" s="1"/>
  <c r="AV794" i="60" s="1"/>
  <c r="K794" i="60" s="1"/>
  <c r="AZ793" i="60"/>
  <c r="AY793" i="60"/>
  <c r="AJ793" i="60"/>
  <c r="AM793" i="60" s="1"/>
  <c r="AP793" i="60" s="1"/>
  <c r="AS793" i="60" s="1"/>
  <c r="AV793" i="60" s="1"/>
  <c r="K793" i="60" s="1"/>
  <c r="AZ792" i="60"/>
  <c r="AY792" i="60"/>
  <c r="AJ792" i="60"/>
  <c r="AM792" i="60" s="1"/>
  <c r="AP792" i="60" s="1"/>
  <c r="AS792" i="60" s="1"/>
  <c r="AV792" i="60" s="1"/>
  <c r="K792" i="60" s="1"/>
  <c r="AZ791" i="60"/>
  <c r="AY791" i="60"/>
  <c r="AJ791" i="60"/>
  <c r="AM791" i="60" s="1"/>
  <c r="AP791" i="60" s="1"/>
  <c r="AS791" i="60" s="1"/>
  <c r="AV791" i="60" s="1"/>
  <c r="K791" i="60" s="1"/>
  <c r="AZ790" i="60"/>
  <c r="AY790" i="60"/>
  <c r="AJ790" i="60"/>
  <c r="AM790" i="60" s="1"/>
  <c r="AP790" i="60" s="1"/>
  <c r="AS790" i="60" s="1"/>
  <c r="AV790" i="60" s="1"/>
  <c r="K790" i="60" s="1"/>
  <c r="AZ789" i="60"/>
  <c r="AY789" i="60"/>
  <c r="AJ789" i="60"/>
  <c r="AM789" i="60" s="1"/>
  <c r="AP789" i="60" s="1"/>
  <c r="AS789" i="60" s="1"/>
  <c r="AV789" i="60" s="1"/>
  <c r="K789" i="60" s="1"/>
  <c r="AZ788" i="60"/>
  <c r="AY788" i="60"/>
  <c r="AJ788" i="60"/>
  <c r="AM788" i="60" s="1"/>
  <c r="AP788" i="60" s="1"/>
  <c r="AS788" i="60" s="1"/>
  <c r="AV788" i="60" s="1"/>
  <c r="K788" i="60" s="1"/>
  <c r="AZ787" i="60"/>
  <c r="AY787" i="60"/>
  <c r="AJ787" i="60"/>
  <c r="AM787" i="60" s="1"/>
  <c r="AP787" i="60" s="1"/>
  <c r="AS787" i="60" s="1"/>
  <c r="AV787" i="60" s="1"/>
  <c r="K787" i="60" s="1"/>
  <c r="AZ786" i="60"/>
  <c r="AY786" i="60"/>
  <c r="AJ786" i="60"/>
  <c r="AM786" i="60" s="1"/>
  <c r="AP786" i="60" s="1"/>
  <c r="AS786" i="60" s="1"/>
  <c r="AV786" i="60" s="1"/>
  <c r="K786" i="60" s="1"/>
  <c r="AZ785" i="60"/>
  <c r="AY785" i="60"/>
  <c r="AJ785" i="60"/>
  <c r="AM785" i="60" s="1"/>
  <c r="AP785" i="60" s="1"/>
  <c r="AS785" i="60" s="1"/>
  <c r="AV785" i="60" s="1"/>
  <c r="K785" i="60" s="1"/>
  <c r="AZ784" i="60"/>
  <c r="AY784" i="60"/>
  <c r="AJ784" i="60"/>
  <c r="AM784" i="60" s="1"/>
  <c r="AP784" i="60" s="1"/>
  <c r="AS784" i="60" s="1"/>
  <c r="AV784" i="60" s="1"/>
  <c r="K784" i="60" s="1"/>
  <c r="AJ783" i="60"/>
  <c r="AM783" i="60" s="1"/>
  <c r="AP783" i="60" s="1"/>
  <c r="AS783" i="60" s="1"/>
  <c r="AV783" i="60" s="1"/>
  <c r="K783" i="60" s="1"/>
  <c r="AJ782" i="60"/>
  <c r="AM782" i="60" s="1"/>
  <c r="AP782" i="60" s="1"/>
  <c r="AS782" i="60" s="1"/>
  <c r="AV782" i="60" s="1"/>
  <c r="K782" i="60" s="1"/>
  <c r="AZ781" i="60"/>
  <c r="AY781" i="60"/>
  <c r="AJ781" i="60"/>
  <c r="AM781" i="60" s="1"/>
  <c r="AP781" i="60" s="1"/>
  <c r="AS781" i="60" s="1"/>
  <c r="AV781" i="60" s="1"/>
  <c r="K781" i="60" s="1"/>
  <c r="AZ780" i="60"/>
  <c r="AY780" i="60"/>
  <c r="AJ780" i="60"/>
  <c r="AM780" i="60" s="1"/>
  <c r="AP780" i="60" s="1"/>
  <c r="AS780" i="60" s="1"/>
  <c r="AV780" i="60" s="1"/>
  <c r="K780" i="60" s="1"/>
  <c r="AZ779" i="60"/>
  <c r="AY779" i="60"/>
  <c r="AJ779" i="60"/>
  <c r="AM779" i="60" s="1"/>
  <c r="AP779" i="60" s="1"/>
  <c r="AS779" i="60" s="1"/>
  <c r="AV779" i="60" s="1"/>
  <c r="K779" i="60" s="1"/>
  <c r="AZ778" i="60"/>
  <c r="AY778" i="60"/>
  <c r="AJ778" i="60"/>
  <c r="AM778" i="60" s="1"/>
  <c r="AP778" i="60" s="1"/>
  <c r="AS778" i="60" s="1"/>
  <c r="AV778" i="60" s="1"/>
  <c r="K778" i="60" s="1"/>
  <c r="AZ777" i="60"/>
  <c r="AY777" i="60"/>
  <c r="AJ777" i="60"/>
  <c r="AM777" i="60" s="1"/>
  <c r="AP777" i="60" s="1"/>
  <c r="AS777" i="60" s="1"/>
  <c r="AV777" i="60" s="1"/>
  <c r="K777" i="60" s="1"/>
  <c r="AZ776" i="60"/>
  <c r="AY776" i="60"/>
  <c r="AJ776" i="60"/>
  <c r="AM776" i="60" s="1"/>
  <c r="AP776" i="60" s="1"/>
  <c r="AS776" i="60" s="1"/>
  <c r="AV776" i="60" s="1"/>
  <c r="K776" i="60" s="1"/>
  <c r="AZ775" i="60"/>
  <c r="AY775" i="60"/>
  <c r="AJ775" i="60"/>
  <c r="AM775" i="60" s="1"/>
  <c r="AP775" i="60" s="1"/>
  <c r="AS775" i="60" s="1"/>
  <c r="AV775" i="60" s="1"/>
  <c r="K775" i="60" s="1"/>
  <c r="AZ774" i="60"/>
  <c r="AY774" i="60"/>
  <c r="AJ774" i="60"/>
  <c r="AM774" i="60" s="1"/>
  <c r="AP774" i="60" s="1"/>
  <c r="AS774" i="60" s="1"/>
  <c r="AV774" i="60" s="1"/>
  <c r="K774" i="60" s="1"/>
  <c r="AZ773" i="60"/>
  <c r="AY773" i="60"/>
  <c r="AJ773" i="60"/>
  <c r="AM773" i="60" s="1"/>
  <c r="AP773" i="60" s="1"/>
  <c r="AS773" i="60" s="1"/>
  <c r="AV773" i="60" s="1"/>
  <c r="K773" i="60" s="1"/>
  <c r="AZ772" i="60"/>
  <c r="AY772" i="60"/>
  <c r="AJ772" i="60"/>
  <c r="AM772" i="60" s="1"/>
  <c r="AP772" i="60" s="1"/>
  <c r="AS772" i="60" s="1"/>
  <c r="AV772" i="60" s="1"/>
  <c r="K772" i="60" s="1"/>
  <c r="AZ771" i="60"/>
  <c r="AY771" i="60"/>
  <c r="AJ771" i="60"/>
  <c r="AM771" i="60" s="1"/>
  <c r="AP771" i="60" s="1"/>
  <c r="AS771" i="60" s="1"/>
  <c r="AV771" i="60" s="1"/>
  <c r="K771" i="60" s="1"/>
  <c r="AZ770" i="60"/>
  <c r="AY770" i="60"/>
  <c r="AJ770" i="60"/>
  <c r="AM770" i="60" s="1"/>
  <c r="AP770" i="60" s="1"/>
  <c r="AS770" i="60" s="1"/>
  <c r="AV770" i="60" s="1"/>
  <c r="K770" i="60" s="1"/>
  <c r="AZ769" i="60"/>
  <c r="AY769" i="60"/>
  <c r="AJ769" i="60"/>
  <c r="AM769" i="60" s="1"/>
  <c r="AP769" i="60" s="1"/>
  <c r="AS769" i="60" s="1"/>
  <c r="AV769" i="60" s="1"/>
  <c r="K769" i="60" s="1"/>
  <c r="AZ768" i="60"/>
  <c r="AY768" i="60"/>
  <c r="AJ768" i="60"/>
  <c r="AM768" i="60" s="1"/>
  <c r="AP768" i="60" s="1"/>
  <c r="AS768" i="60" s="1"/>
  <c r="AV768" i="60" s="1"/>
  <c r="K768" i="60" s="1"/>
  <c r="AZ767" i="60"/>
  <c r="AY767" i="60"/>
  <c r="AJ767" i="60"/>
  <c r="AM767" i="60" s="1"/>
  <c r="AP767" i="60" s="1"/>
  <c r="AS767" i="60" s="1"/>
  <c r="AV767" i="60" s="1"/>
  <c r="K767" i="60" s="1"/>
  <c r="AZ766" i="60"/>
  <c r="AY766" i="60"/>
  <c r="AJ766" i="60"/>
  <c r="AM766" i="60" s="1"/>
  <c r="AP766" i="60" s="1"/>
  <c r="AS766" i="60" s="1"/>
  <c r="AV766" i="60" s="1"/>
  <c r="K766" i="60" s="1"/>
  <c r="AJ765" i="60"/>
  <c r="AM765" i="60" s="1"/>
  <c r="AP765" i="60" s="1"/>
  <c r="AS765" i="60" s="1"/>
  <c r="AV765" i="60" s="1"/>
  <c r="K765" i="60" s="1"/>
  <c r="AZ764" i="60"/>
  <c r="AY764" i="60"/>
  <c r="AJ764" i="60"/>
  <c r="AM764" i="60" s="1"/>
  <c r="AP764" i="60" s="1"/>
  <c r="AS764" i="60" s="1"/>
  <c r="AV764" i="60" s="1"/>
  <c r="K764" i="60" s="1"/>
  <c r="AZ763" i="60"/>
  <c r="AY763" i="60"/>
  <c r="AJ763" i="60"/>
  <c r="AM763" i="60" s="1"/>
  <c r="AP763" i="60" s="1"/>
  <c r="AS763" i="60" s="1"/>
  <c r="AV763" i="60" s="1"/>
  <c r="K763" i="60" s="1"/>
  <c r="AZ762" i="60"/>
  <c r="AY762" i="60"/>
  <c r="AJ762" i="60"/>
  <c r="AM762" i="60" s="1"/>
  <c r="AP762" i="60" s="1"/>
  <c r="AS762" i="60" s="1"/>
  <c r="AV762" i="60" s="1"/>
  <c r="K762" i="60" s="1"/>
  <c r="AZ761" i="60"/>
  <c r="AY761" i="60"/>
  <c r="AJ761" i="60"/>
  <c r="AM761" i="60" s="1"/>
  <c r="AP761" i="60" s="1"/>
  <c r="AS761" i="60" s="1"/>
  <c r="AV761" i="60" s="1"/>
  <c r="K761" i="60" s="1"/>
  <c r="AZ760" i="60"/>
  <c r="AY760" i="60"/>
  <c r="AJ760" i="60"/>
  <c r="AM760" i="60" s="1"/>
  <c r="AP760" i="60" s="1"/>
  <c r="AS760" i="60" s="1"/>
  <c r="AV760" i="60" s="1"/>
  <c r="K760" i="60" s="1"/>
  <c r="AZ759" i="60"/>
  <c r="AY759" i="60"/>
  <c r="AJ759" i="60"/>
  <c r="AM759" i="60" s="1"/>
  <c r="AP759" i="60" s="1"/>
  <c r="AS759" i="60" s="1"/>
  <c r="AV759" i="60" s="1"/>
  <c r="K759" i="60" s="1"/>
  <c r="AZ758" i="60"/>
  <c r="AY758" i="60"/>
  <c r="AJ758" i="60"/>
  <c r="AM758" i="60" s="1"/>
  <c r="AP758" i="60" s="1"/>
  <c r="AS758" i="60" s="1"/>
  <c r="AV758" i="60" s="1"/>
  <c r="K758" i="60" s="1"/>
  <c r="AZ757" i="60"/>
  <c r="AY757" i="60"/>
  <c r="AJ757" i="60"/>
  <c r="AM757" i="60" s="1"/>
  <c r="AP757" i="60" s="1"/>
  <c r="AS757" i="60" s="1"/>
  <c r="AV757" i="60" s="1"/>
  <c r="K757" i="60" s="1"/>
  <c r="AZ756" i="60"/>
  <c r="AY756" i="60"/>
  <c r="AJ756" i="60"/>
  <c r="AM756" i="60" s="1"/>
  <c r="AP756" i="60" s="1"/>
  <c r="AS756" i="60" s="1"/>
  <c r="AV756" i="60" s="1"/>
  <c r="K756" i="60" s="1"/>
  <c r="AZ755" i="60"/>
  <c r="AY755" i="60"/>
  <c r="AJ755" i="60"/>
  <c r="AM755" i="60" s="1"/>
  <c r="AP755" i="60" s="1"/>
  <c r="AS755" i="60" s="1"/>
  <c r="AV755" i="60" s="1"/>
  <c r="K755" i="60" s="1"/>
  <c r="AZ754" i="60"/>
  <c r="AY754" i="60"/>
  <c r="AJ754" i="60"/>
  <c r="AM754" i="60" s="1"/>
  <c r="AP754" i="60" s="1"/>
  <c r="AS754" i="60" s="1"/>
  <c r="AV754" i="60" s="1"/>
  <c r="K754" i="60" s="1"/>
  <c r="AZ753" i="60"/>
  <c r="AY753" i="60"/>
  <c r="AJ753" i="60"/>
  <c r="AM753" i="60" s="1"/>
  <c r="AP753" i="60" s="1"/>
  <c r="AS753" i="60" s="1"/>
  <c r="AV753" i="60" s="1"/>
  <c r="K753" i="60" s="1"/>
  <c r="AZ752" i="60"/>
  <c r="AY752" i="60"/>
  <c r="AJ752" i="60"/>
  <c r="AM752" i="60" s="1"/>
  <c r="AP752" i="60" s="1"/>
  <c r="AS752" i="60" s="1"/>
  <c r="AV752" i="60" s="1"/>
  <c r="K752" i="60" s="1"/>
  <c r="AZ751" i="60"/>
  <c r="AY751" i="60"/>
  <c r="AJ751" i="60"/>
  <c r="AM751" i="60" s="1"/>
  <c r="AP751" i="60" s="1"/>
  <c r="AS751" i="60" s="1"/>
  <c r="AV751" i="60" s="1"/>
  <c r="K751" i="60" s="1"/>
  <c r="AZ750" i="60"/>
  <c r="AY750" i="60"/>
  <c r="AJ750" i="60"/>
  <c r="AM750" i="60" s="1"/>
  <c r="AP750" i="60" s="1"/>
  <c r="AS750" i="60" s="1"/>
  <c r="AV750" i="60" s="1"/>
  <c r="K750" i="60" s="1"/>
  <c r="AZ749" i="60"/>
  <c r="AY749" i="60"/>
  <c r="AJ749" i="60"/>
  <c r="AM749" i="60" s="1"/>
  <c r="AP749" i="60" s="1"/>
  <c r="AS749" i="60" s="1"/>
  <c r="AV749" i="60" s="1"/>
  <c r="K749" i="60" s="1"/>
  <c r="AJ748" i="60"/>
  <c r="AM748" i="60" s="1"/>
  <c r="AP748" i="60" s="1"/>
  <c r="AS748" i="60" s="1"/>
  <c r="AV748" i="60" s="1"/>
  <c r="K748" i="60" s="1"/>
  <c r="AZ747" i="60"/>
  <c r="AY747" i="60"/>
  <c r="AJ747" i="60"/>
  <c r="AM747" i="60" s="1"/>
  <c r="AP747" i="60" s="1"/>
  <c r="AS747" i="60" s="1"/>
  <c r="AV747" i="60" s="1"/>
  <c r="K747" i="60" s="1"/>
  <c r="AZ746" i="60"/>
  <c r="AY746" i="60"/>
  <c r="AJ746" i="60"/>
  <c r="AM746" i="60" s="1"/>
  <c r="AP746" i="60" s="1"/>
  <c r="AS746" i="60" s="1"/>
  <c r="AV746" i="60" s="1"/>
  <c r="K746" i="60" s="1"/>
  <c r="AZ745" i="60"/>
  <c r="AY745" i="60"/>
  <c r="AJ745" i="60"/>
  <c r="AM745" i="60" s="1"/>
  <c r="AP745" i="60" s="1"/>
  <c r="AS745" i="60" s="1"/>
  <c r="AV745" i="60" s="1"/>
  <c r="K745" i="60" s="1"/>
  <c r="AZ744" i="60"/>
  <c r="AY744" i="60"/>
  <c r="AJ744" i="60"/>
  <c r="AM744" i="60" s="1"/>
  <c r="AP744" i="60" s="1"/>
  <c r="AS744" i="60" s="1"/>
  <c r="AV744" i="60" s="1"/>
  <c r="K744" i="60" s="1"/>
  <c r="AY743" i="60"/>
  <c r="AY742" i="60"/>
  <c r="AZ742" i="60"/>
  <c r="AZ741" i="60"/>
  <c r="AY741" i="60"/>
  <c r="AJ741" i="60"/>
  <c r="AM741" i="60" s="1"/>
  <c r="AP741" i="60" s="1"/>
  <c r="AS741" i="60" s="1"/>
  <c r="AV741" i="60" s="1"/>
  <c r="K741" i="60" s="1"/>
  <c r="AJ740" i="60"/>
  <c r="AM740" i="60" s="1"/>
  <c r="AP740" i="60" s="1"/>
  <c r="AS740" i="60" s="1"/>
  <c r="AV740" i="60" s="1"/>
  <c r="K740" i="60" s="1"/>
  <c r="AZ738" i="60"/>
  <c r="AY738" i="60"/>
  <c r="AJ738" i="60"/>
  <c r="AM738" i="60" s="1"/>
  <c r="AP738" i="60" s="1"/>
  <c r="AS738" i="60" s="1"/>
  <c r="AV738" i="60" s="1"/>
  <c r="K738" i="60" s="1"/>
  <c r="AZ737" i="60"/>
  <c r="AY737" i="60"/>
  <c r="AJ737" i="60"/>
  <c r="AM737" i="60" s="1"/>
  <c r="AP737" i="60" s="1"/>
  <c r="AS737" i="60" s="1"/>
  <c r="AV737" i="60" s="1"/>
  <c r="K737" i="60" s="1"/>
  <c r="AZ736" i="60"/>
  <c r="AY736" i="60"/>
  <c r="AJ736" i="60"/>
  <c r="AM736" i="60" s="1"/>
  <c r="AP736" i="60" s="1"/>
  <c r="AS736" i="60" s="1"/>
  <c r="AV736" i="60" s="1"/>
  <c r="K736" i="60" s="1"/>
  <c r="AZ735" i="60"/>
  <c r="AY735" i="60"/>
  <c r="AJ735" i="60"/>
  <c r="AM735" i="60" s="1"/>
  <c r="AP735" i="60" s="1"/>
  <c r="AS735" i="60" s="1"/>
  <c r="AV735" i="60" s="1"/>
  <c r="K735" i="60" s="1"/>
  <c r="AZ734" i="60"/>
  <c r="AY734" i="60"/>
  <c r="AJ734" i="60"/>
  <c r="AM734" i="60" s="1"/>
  <c r="AP734" i="60" s="1"/>
  <c r="AS734" i="60" s="1"/>
  <c r="AV734" i="60" s="1"/>
  <c r="K734" i="60" s="1"/>
  <c r="AZ733" i="60"/>
  <c r="AY733" i="60"/>
  <c r="AJ733" i="60"/>
  <c r="AM733" i="60" s="1"/>
  <c r="AP733" i="60" s="1"/>
  <c r="AS733" i="60" s="1"/>
  <c r="AV733" i="60" s="1"/>
  <c r="K733" i="60" s="1"/>
  <c r="AZ732" i="60"/>
  <c r="AY732" i="60"/>
  <c r="AJ732" i="60"/>
  <c r="AM732" i="60" s="1"/>
  <c r="AP732" i="60" s="1"/>
  <c r="AS732" i="60" s="1"/>
  <c r="AV732" i="60" s="1"/>
  <c r="K732" i="60" s="1"/>
  <c r="AZ731" i="60"/>
  <c r="AY731" i="60"/>
  <c r="AJ731" i="60"/>
  <c r="AM731" i="60" s="1"/>
  <c r="AP731" i="60" s="1"/>
  <c r="AS731" i="60" s="1"/>
  <c r="AV731" i="60" s="1"/>
  <c r="K731" i="60" s="1"/>
  <c r="AZ730" i="60"/>
  <c r="AY730" i="60"/>
  <c r="AJ730" i="60"/>
  <c r="AM730" i="60" s="1"/>
  <c r="AP730" i="60" s="1"/>
  <c r="AS730" i="60" s="1"/>
  <c r="AV730" i="60" s="1"/>
  <c r="K730" i="60" s="1"/>
  <c r="AZ729" i="60"/>
  <c r="AY729" i="60"/>
  <c r="AJ729" i="60"/>
  <c r="AM729" i="60" s="1"/>
  <c r="AP729" i="60" s="1"/>
  <c r="AS729" i="60" s="1"/>
  <c r="AV729" i="60" s="1"/>
  <c r="K729" i="60" s="1"/>
  <c r="AZ728" i="60"/>
  <c r="AY728" i="60"/>
  <c r="AJ728" i="60"/>
  <c r="AM728" i="60" s="1"/>
  <c r="AP728" i="60" s="1"/>
  <c r="AS728" i="60" s="1"/>
  <c r="AV728" i="60" s="1"/>
  <c r="K728" i="60" s="1"/>
  <c r="AZ727" i="60"/>
  <c r="AY727" i="60"/>
  <c r="AJ726" i="60"/>
  <c r="AM726" i="60" s="1"/>
  <c r="AP726" i="60" s="1"/>
  <c r="AS726" i="60" s="1"/>
  <c r="AV726" i="60" s="1"/>
  <c r="K726" i="60" s="1"/>
  <c r="AJ725" i="60"/>
  <c r="AM725" i="60" s="1"/>
  <c r="AP725" i="60" s="1"/>
  <c r="AS725" i="60" s="1"/>
  <c r="AV725" i="60" s="1"/>
  <c r="K725" i="60" s="1"/>
  <c r="AJ724" i="60"/>
  <c r="AM724" i="60" s="1"/>
  <c r="AP724" i="60" s="1"/>
  <c r="AS724" i="60" s="1"/>
  <c r="AV724" i="60" s="1"/>
  <c r="K724" i="60" s="1"/>
  <c r="AZ723" i="60"/>
  <c r="AY723" i="60"/>
  <c r="AJ723" i="60"/>
  <c r="AM723" i="60" s="1"/>
  <c r="AP723" i="60" s="1"/>
  <c r="AS723" i="60" s="1"/>
  <c r="AV723" i="60" s="1"/>
  <c r="K723" i="60" s="1"/>
  <c r="AZ722" i="60"/>
  <c r="AY722" i="60"/>
  <c r="AJ722" i="60"/>
  <c r="AM722" i="60" s="1"/>
  <c r="AP722" i="60" s="1"/>
  <c r="AS722" i="60" s="1"/>
  <c r="AV722" i="60" s="1"/>
  <c r="K722" i="60" s="1"/>
  <c r="AZ721" i="60"/>
  <c r="AY721" i="60"/>
  <c r="AJ721" i="60"/>
  <c r="AM721" i="60" s="1"/>
  <c r="AP721" i="60" s="1"/>
  <c r="AS721" i="60" s="1"/>
  <c r="AV721" i="60" s="1"/>
  <c r="K721" i="60" s="1"/>
  <c r="AZ720" i="60"/>
  <c r="AY720" i="60"/>
  <c r="AJ720" i="60"/>
  <c r="AM720" i="60" s="1"/>
  <c r="AP720" i="60" s="1"/>
  <c r="AS720" i="60" s="1"/>
  <c r="AV720" i="60" s="1"/>
  <c r="K720" i="60" s="1"/>
  <c r="AZ719" i="60"/>
  <c r="AY719" i="60"/>
  <c r="AJ719" i="60"/>
  <c r="AM719" i="60" s="1"/>
  <c r="AP719" i="60" s="1"/>
  <c r="AS719" i="60" s="1"/>
  <c r="AV719" i="60" s="1"/>
  <c r="K719" i="60" s="1"/>
  <c r="AZ718" i="60"/>
  <c r="AY718" i="60"/>
  <c r="AJ718" i="60"/>
  <c r="AM718" i="60" s="1"/>
  <c r="AP718" i="60" s="1"/>
  <c r="AS718" i="60" s="1"/>
  <c r="AV718" i="60" s="1"/>
  <c r="K718" i="60" s="1"/>
  <c r="AZ717" i="60"/>
  <c r="AY717" i="60"/>
  <c r="AJ717" i="60"/>
  <c r="AM717" i="60" s="1"/>
  <c r="AP717" i="60" s="1"/>
  <c r="AS717" i="60" s="1"/>
  <c r="AV717" i="60" s="1"/>
  <c r="K717" i="60" s="1"/>
  <c r="AZ716" i="60"/>
  <c r="AY716" i="60"/>
  <c r="AJ716" i="60"/>
  <c r="AM716" i="60" s="1"/>
  <c r="AP716" i="60" s="1"/>
  <c r="AS716" i="60" s="1"/>
  <c r="AV716" i="60" s="1"/>
  <c r="K716" i="60" s="1"/>
  <c r="AZ715" i="60"/>
  <c r="AY715" i="60"/>
  <c r="AJ715" i="60"/>
  <c r="AM715" i="60" s="1"/>
  <c r="AP715" i="60" s="1"/>
  <c r="AS715" i="60" s="1"/>
  <c r="AV715" i="60" s="1"/>
  <c r="K715" i="60" s="1"/>
  <c r="AZ714" i="60"/>
  <c r="AY714" i="60"/>
  <c r="AJ714" i="60"/>
  <c r="AM714" i="60" s="1"/>
  <c r="AP714" i="60" s="1"/>
  <c r="AS714" i="60" s="1"/>
  <c r="AV714" i="60" s="1"/>
  <c r="K714" i="60" s="1"/>
  <c r="AZ713" i="60"/>
  <c r="AY713" i="60"/>
  <c r="AJ713" i="60"/>
  <c r="AM713" i="60" s="1"/>
  <c r="AP713" i="60" s="1"/>
  <c r="AS713" i="60" s="1"/>
  <c r="AV713" i="60" s="1"/>
  <c r="K713" i="60" s="1"/>
  <c r="AZ146" i="60"/>
  <c r="AY146" i="60"/>
  <c r="AJ146" i="60"/>
  <c r="AM146" i="60" s="1"/>
  <c r="AP146" i="60" s="1"/>
  <c r="AS146" i="60" s="1"/>
  <c r="AV146" i="60" s="1"/>
  <c r="K146" i="60" s="1"/>
  <c r="AZ424" i="60"/>
  <c r="AY424" i="60"/>
  <c r="AJ424" i="60"/>
  <c r="AM424" i="60" s="1"/>
  <c r="AP424" i="60" s="1"/>
  <c r="AS424" i="60" s="1"/>
  <c r="AV424" i="60" s="1"/>
  <c r="K424" i="60" s="1"/>
  <c r="AZ423" i="60"/>
  <c r="AY423" i="60"/>
  <c r="AJ423" i="60"/>
  <c r="AM423" i="60" s="1"/>
  <c r="AP423" i="60" s="1"/>
  <c r="AS423" i="60" s="1"/>
  <c r="AV423" i="60" s="1"/>
  <c r="K423" i="60" s="1"/>
  <c r="AZ422" i="60"/>
  <c r="AY422" i="60"/>
  <c r="AJ422" i="60"/>
  <c r="AM422" i="60" s="1"/>
  <c r="AP422" i="60" s="1"/>
  <c r="AS422" i="60" s="1"/>
  <c r="AV422" i="60" s="1"/>
  <c r="K422" i="60" s="1"/>
  <c r="AZ421" i="60"/>
  <c r="AY421" i="60"/>
  <c r="AJ421" i="60"/>
  <c r="AM421" i="60" s="1"/>
  <c r="AP421" i="60" s="1"/>
  <c r="AS421" i="60" s="1"/>
  <c r="AV421" i="60" s="1"/>
  <c r="K421" i="60" s="1"/>
  <c r="AZ420" i="60"/>
  <c r="AY420" i="60"/>
  <c r="AJ420" i="60"/>
  <c r="AM420" i="60" s="1"/>
  <c r="AP420" i="60" s="1"/>
  <c r="AS420" i="60" s="1"/>
  <c r="AV420" i="60" s="1"/>
  <c r="K420" i="60" s="1"/>
  <c r="AZ419" i="60"/>
  <c r="AY419" i="60"/>
  <c r="AJ419" i="60"/>
  <c r="AM419" i="60" s="1"/>
  <c r="AP419" i="60" s="1"/>
  <c r="AS419" i="60" s="1"/>
  <c r="AV419" i="60" s="1"/>
  <c r="K419" i="60" s="1"/>
  <c r="AZ418" i="60"/>
  <c r="AY418" i="60"/>
  <c r="AJ418" i="60"/>
  <c r="AM418" i="60" s="1"/>
  <c r="AP418" i="60" s="1"/>
  <c r="AS418" i="60" s="1"/>
  <c r="AV418" i="60" s="1"/>
  <c r="K418" i="60" s="1"/>
  <c r="AZ417" i="60"/>
  <c r="AY417" i="60"/>
  <c r="AJ417" i="60"/>
  <c r="AM417" i="60" s="1"/>
  <c r="AP417" i="60" s="1"/>
  <c r="AS417" i="60" s="1"/>
  <c r="AV417" i="60" s="1"/>
  <c r="K417" i="60" s="1"/>
  <c r="AZ416" i="60"/>
  <c r="AY416" i="60"/>
  <c r="AJ416" i="60"/>
  <c r="AM416" i="60" s="1"/>
  <c r="AP416" i="60" s="1"/>
  <c r="AS416" i="60" s="1"/>
  <c r="AV416" i="60" s="1"/>
  <c r="K416" i="60" s="1"/>
  <c r="AZ415" i="60"/>
  <c r="AY415" i="60"/>
  <c r="AJ415" i="60"/>
  <c r="AM415" i="60" s="1"/>
  <c r="AP415" i="60" s="1"/>
  <c r="AS415" i="60" s="1"/>
  <c r="AV415" i="60" s="1"/>
  <c r="K415" i="60" s="1"/>
  <c r="AZ414" i="60"/>
  <c r="AY414" i="60"/>
  <c r="AJ414" i="60"/>
  <c r="AM414" i="60" s="1"/>
  <c r="AP414" i="60" s="1"/>
  <c r="AS414" i="60" s="1"/>
  <c r="AV414" i="60" s="1"/>
  <c r="K414" i="60" s="1"/>
  <c r="AZ413" i="60"/>
  <c r="AY413" i="60"/>
  <c r="AJ413" i="60"/>
  <c r="AM413" i="60" s="1"/>
  <c r="AP413" i="60" s="1"/>
  <c r="AS413" i="60" s="1"/>
  <c r="AV413" i="60" s="1"/>
  <c r="K413" i="60" s="1"/>
  <c r="AZ412" i="60"/>
  <c r="AY412" i="60"/>
  <c r="AJ412" i="60"/>
  <c r="AM412" i="60" s="1"/>
  <c r="AP412" i="60" s="1"/>
  <c r="AS412" i="60" s="1"/>
  <c r="AV412" i="60" s="1"/>
  <c r="K412" i="60" s="1"/>
  <c r="AZ411" i="60"/>
  <c r="AY411" i="60"/>
  <c r="AJ411" i="60"/>
  <c r="AM411" i="60" s="1"/>
  <c r="AP411" i="60" s="1"/>
  <c r="AS411" i="60" s="1"/>
  <c r="AV411" i="60" s="1"/>
  <c r="K411" i="60" s="1"/>
  <c r="AZ410" i="60"/>
  <c r="AY410" i="60"/>
  <c r="AJ410" i="60"/>
  <c r="AM410" i="60" s="1"/>
  <c r="AP410" i="60" s="1"/>
  <c r="AS410" i="60" s="1"/>
  <c r="AV410" i="60" s="1"/>
  <c r="K410" i="60" s="1"/>
  <c r="AZ409" i="60"/>
  <c r="AY409" i="60"/>
  <c r="AJ409" i="60"/>
  <c r="AM409" i="60" s="1"/>
  <c r="AP409" i="60" s="1"/>
  <c r="AS409" i="60" s="1"/>
  <c r="AV409" i="60" s="1"/>
  <c r="K409" i="60" s="1"/>
  <c r="AZ408" i="60"/>
  <c r="AY408" i="60"/>
  <c r="AJ408" i="60"/>
  <c r="AM408" i="60" s="1"/>
  <c r="AP408" i="60" s="1"/>
  <c r="AS408" i="60" s="1"/>
  <c r="AV408" i="60" s="1"/>
  <c r="K408" i="60" s="1"/>
  <c r="AZ407" i="60"/>
  <c r="AY407" i="60"/>
  <c r="AJ407" i="60"/>
  <c r="AM407" i="60" s="1"/>
  <c r="AP407" i="60" s="1"/>
  <c r="AS407" i="60" s="1"/>
  <c r="AV407" i="60" s="1"/>
  <c r="K407" i="60" s="1"/>
  <c r="AZ406" i="60"/>
  <c r="AY406" i="60"/>
  <c r="AJ406" i="60"/>
  <c r="AM406" i="60" s="1"/>
  <c r="AP406" i="60" s="1"/>
  <c r="AS406" i="60" s="1"/>
  <c r="AV406" i="60" s="1"/>
  <c r="K406" i="60" s="1"/>
  <c r="AZ405" i="60"/>
  <c r="AY405" i="60"/>
  <c r="AJ405" i="60"/>
  <c r="AM405" i="60" s="1"/>
  <c r="AP405" i="60" s="1"/>
  <c r="AS405" i="60" s="1"/>
  <c r="AV405" i="60" s="1"/>
  <c r="K405" i="60" s="1"/>
  <c r="AZ404" i="60"/>
  <c r="AY404" i="60"/>
  <c r="AJ404" i="60"/>
  <c r="AM404" i="60" s="1"/>
  <c r="AP404" i="60" s="1"/>
  <c r="AS404" i="60" s="1"/>
  <c r="AV404" i="60" s="1"/>
  <c r="K404" i="60" s="1"/>
  <c r="AZ403" i="60"/>
  <c r="AY403" i="60"/>
  <c r="AJ403" i="60"/>
  <c r="AM403" i="60" s="1"/>
  <c r="AP403" i="60" s="1"/>
  <c r="AS403" i="60" s="1"/>
  <c r="AV403" i="60" s="1"/>
  <c r="K403" i="60" s="1"/>
  <c r="AZ402" i="60"/>
  <c r="AY402" i="60"/>
  <c r="AJ402" i="60"/>
  <c r="AM402" i="60" s="1"/>
  <c r="AP402" i="60" s="1"/>
  <c r="AS402" i="60" s="1"/>
  <c r="AV402" i="60" s="1"/>
  <c r="K402" i="60" s="1"/>
  <c r="AZ401" i="60"/>
  <c r="AY401" i="60"/>
  <c r="AJ401" i="60"/>
  <c r="AM401" i="60" s="1"/>
  <c r="AP401" i="60" s="1"/>
  <c r="AS401" i="60" s="1"/>
  <c r="AV401" i="60" s="1"/>
  <c r="K401" i="60" s="1"/>
  <c r="AZ400" i="60"/>
  <c r="AY400" i="60"/>
  <c r="AJ400" i="60"/>
  <c r="AM400" i="60" s="1"/>
  <c r="AP400" i="60" s="1"/>
  <c r="AS400" i="60" s="1"/>
  <c r="AV400" i="60" s="1"/>
  <c r="K400" i="60" s="1"/>
  <c r="AZ399" i="60"/>
  <c r="AY399" i="60"/>
  <c r="AJ399" i="60"/>
  <c r="AM399" i="60" s="1"/>
  <c r="AP399" i="60" s="1"/>
  <c r="AS399" i="60" s="1"/>
  <c r="AV399" i="60" s="1"/>
  <c r="K399" i="60" s="1"/>
  <c r="AZ398" i="60"/>
  <c r="AY398" i="60"/>
  <c r="AJ398" i="60"/>
  <c r="AM398" i="60" s="1"/>
  <c r="AP398" i="60" s="1"/>
  <c r="AS398" i="60" s="1"/>
  <c r="AV398" i="60" s="1"/>
  <c r="K398" i="60" s="1"/>
  <c r="AZ397" i="60"/>
  <c r="AY397" i="60"/>
  <c r="AJ397" i="60"/>
  <c r="AM397" i="60" s="1"/>
  <c r="AP397" i="60" s="1"/>
  <c r="AS397" i="60" s="1"/>
  <c r="AV397" i="60" s="1"/>
  <c r="K397" i="60" s="1"/>
  <c r="AZ396" i="60"/>
  <c r="AY396" i="60"/>
  <c r="AJ396" i="60"/>
  <c r="AM396" i="60" s="1"/>
  <c r="AP396" i="60" s="1"/>
  <c r="AS396" i="60" s="1"/>
  <c r="AV396" i="60" s="1"/>
  <c r="K396" i="60" s="1"/>
  <c r="AZ395" i="60"/>
  <c r="AY395" i="60"/>
  <c r="AJ395" i="60"/>
  <c r="AM395" i="60" s="1"/>
  <c r="AP395" i="60" s="1"/>
  <c r="AS395" i="60" s="1"/>
  <c r="AV395" i="60" s="1"/>
  <c r="K395" i="60" s="1"/>
  <c r="AZ394" i="60"/>
  <c r="AY394" i="60"/>
  <c r="AJ394" i="60"/>
  <c r="AM394" i="60" s="1"/>
  <c r="AP394" i="60" s="1"/>
  <c r="AS394" i="60" s="1"/>
  <c r="AV394" i="60" s="1"/>
  <c r="K394" i="60" s="1"/>
  <c r="AZ393" i="60"/>
  <c r="AY393" i="60"/>
  <c r="AJ393" i="60"/>
  <c r="AM393" i="60" s="1"/>
  <c r="AP393" i="60" s="1"/>
  <c r="AS393" i="60" s="1"/>
  <c r="AV393" i="60" s="1"/>
  <c r="K393" i="60" s="1"/>
  <c r="AZ392" i="60"/>
  <c r="AY392" i="60"/>
  <c r="AJ392" i="60"/>
  <c r="AM392" i="60" s="1"/>
  <c r="AP392" i="60" s="1"/>
  <c r="AS392" i="60" s="1"/>
  <c r="AV392" i="60" s="1"/>
  <c r="K392" i="60" s="1"/>
  <c r="AZ391" i="60"/>
  <c r="AY391" i="60"/>
  <c r="AJ391" i="60"/>
  <c r="AM391" i="60" s="1"/>
  <c r="AP391" i="60" s="1"/>
  <c r="AS391" i="60" s="1"/>
  <c r="AV391" i="60" s="1"/>
  <c r="K391" i="60" s="1"/>
  <c r="AZ390" i="60"/>
  <c r="AY390" i="60"/>
  <c r="AJ390" i="60"/>
  <c r="AM390" i="60" s="1"/>
  <c r="AP390" i="60" s="1"/>
  <c r="AS390" i="60" s="1"/>
  <c r="AV390" i="60" s="1"/>
  <c r="K390" i="60" s="1"/>
  <c r="AZ389" i="60"/>
  <c r="AY389" i="60"/>
  <c r="AJ389" i="60"/>
  <c r="AM389" i="60" s="1"/>
  <c r="AP389" i="60" s="1"/>
  <c r="AS389" i="60" s="1"/>
  <c r="AV389" i="60" s="1"/>
  <c r="K389" i="60" s="1"/>
  <c r="AZ388" i="60"/>
  <c r="AY388" i="60"/>
  <c r="AJ388" i="60"/>
  <c r="AM388" i="60" s="1"/>
  <c r="AP388" i="60" s="1"/>
  <c r="AS388" i="60" s="1"/>
  <c r="AV388" i="60" s="1"/>
  <c r="K388" i="60" s="1"/>
  <c r="AZ387" i="60"/>
  <c r="AY387" i="60"/>
  <c r="AJ387" i="60"/>
  <c r="AM387" i="60" s="1"/>
  <c r="AP387" i="60" s="1"/>
  <c r="AS387" i="60" s="1"/>
  <c r="AV387" i="60" s="1"/>
  <c r="K387" i="60" s="1"/>
  <c r="AZ386" i="60"/>
  <c r="AY386" i="60"/>
  <c r="AJ386" i="60"/>
  <c r="AM386" i="60" s="1"/>
  <c r="AP386" i="60" s="1"/>
  <c r="AS386" i="60" s="1"/>
  <c r="AV386" i="60" s="1"/>
  <c r="K386" i="60" s="1"/>
  <c r="AZ385" i="60"/>
  <c r="AY385" i="60"/>
  <c r="AJ385" i="60"/>
  <c r="AM385" i="60" s="1"/>
  <c r="AP385" i="60" s="1"/>
  <c r="AS385" i="60" s="1"/>
  <c r="AV385" i="60" s="1"/>
  <c r="K385" i="60" s="1"/>
  <c r="AZ384" i="60"/>
  <c r="AY384" i="60"/>
  <c r="AJ384" i="60"/>
  <c r="AM384" i="60" s="1"/>
  <c r="AP384" i="60" s="1"/>
  <c r="AS384" i="60" s="1"/>
  <c r="AV384" i="60" s="1"/>
  <c r="K384" i="60" s="1"/>
  <c r="AZ383" i="60"/>
  <c r="AY383" i="60"/>
  <c r="AJ383" i="60"/>
  <c r="AM383" i="60" s="1"/>
  <c r="AP383" i="60" s="1"/>
  <c r="AS383" i="60" s="1"/>
  <c r="AV383" i="60" s="1"/>
  <c r="K383" i="60" s="1"/>
  <c r="AZ382" i="60"/>
  <c r="AY382" i="60"/>
  <c r="AJ382" i="60"/>
  <c r="AM382" i="60" s="1"/>
  <c r="AP382" i="60" s="1"/>
  <c r="AS382" i="60" s="1"/>
  <c r="AV382" i="60" s="1"/>
  <c r="K382" i="60" s="1"/>
  <c r="AZ381" i="60"/>
  <c r="AY381" i="60"/>
  <c r="AJ381" i="60"/>
  <c r="AM381" i="60" s="1"/>
  <c r="AP381" i="60" s="1"/>
  <c r="AS381" i="60" s="1"/>
  <c r="AV381" i="60" s="1"/>
  <c r="K381" i="60" s="1"/>
  <c r="AZ380" i="60"/>
  <c r="AY380" i="60"/>
  <c r="AJ380" i="60"/>
  <c r="AM380" i="60" s="1"/>
  <c r="AP380" i="60" s="1"/>
  <c r="AS380" i="60" s="1"/>
  <c r="AV380" i="60" s="1"/>
  <c r="K380" i="60" s="1"/>
  <c r="AZ379" i="60"/>
  <c r="AY379" i="60"/>
  <c r="AJ379" i="60"/>
  <c r="AM379" i="60" s="1"/>
  <c r="AP379" i="60" s="1"/>
  <c r="AS379" i="60" s="1"/>
  <c r="AV379" i="60" s="1"/>
  <c r="K379" i="60" s="1"/>
  <c r="AZ378" i="60"/>
  <c r="AY378" i="60"/>
  <c r="AJ378" i="60"/>
  <c r="AM378" i="60" s="1"/>
  <c r="AP378" i="60" s="1"/>
  <c r="AS378" i="60" s="1"/>
  <c r="AV378" i="60" s="1"/>
  <c r="K378" i="60" s="1"/>
  <c r="AZ377" i="60"/>
  <c r="AY377" i="60"/>
  <c r="AJ377" i="60"/>
  <c r="AM377" i="60" s="1"/>
  <c r="AP377" i="60" s="1"/>
  <c r="AS377" i="60" s="1"/>
  <c r="AV377" i="60" s="1"/>
  <c r="K377" i="60" s="1"/>
  <c r="AZ376" i="60"/>
  <c r="AY376" i="60"/>
  <c r="AJ376" i="60"/>
  <c r="AM376" i="60" s="1"/>
  <c r="AP376" i="60" s="1"/>
  <c r="AS376" i="60" s="1"/>
  <c r="AV376" i="60" s="1"/>
  <c r="K376" i="60" s="1"/>
  <c r="AZ375" i="60"/>
  <c r="AY375" i="60"/>
  <c r="AJ375" i="60"/>
  <c r="AM375" i="60" s="1"/>
  <c r="AP375" i="60" s="1"/>
  <c r="AS375" i="60" s="1"/>
  <c r="AV375" i="60" s="1"/>
  <c r="K375" i="60" s="1"/>
  <c r="AZ374" i="60"/>
  <c r="AY374" i="60"/>
  <c r="AJ374" i="60"/>
  <c r="AM374" i="60" s="1"/>
  <c r="AP374" i="60" s="1"/>
  <c r="AS374" i="60" s="1"/>
  <c r="AV374" i="60" s="1"/>
  <c r="K374" i="60" s="1"/>
  <c r="AZ373" i="60"/>
  <c r="AY373" i="60"/>
  <c r="AJ373" i="60"/>
  <c r="AM373" i="60" s="1"/>
  <c r="AP373" i="60" s="1"/>
  <c r="AS373" i="60" s="1"/>
  <c r="AV373" i="60" s="1"/>
  <c r="K373" i="60" s="1"/>
  <c r="AZ372" i="60"/>
  <c r="AY372" i="60"/>
  <c r="AJ372" i="60"/>
  <c r="AM372" i="60" s="1"/>
  <c r="AP372" i="60" s="1"/>
  <c r="AS372" i="60" s="1"/>
  <c r="AV372" i="60" s="1"/>
  <c r="K372" i="60" s="1"/>
  <c r="AZ371" i="60"/>
  <c r="AY371" i="60"/>
  <c r="AJ371" i="60"/>
  <c r="AM371" i="60" s="1"/>
  <c r="AP371" i="60" s="1"/>
  <c r="AS371" i="60" s="1"/>
  <c r="AV371" i="60" s="1"/>
  <c r="K371" i="60" s="1"/>
  <c r="AZ370" i="60"/>
  <c r="AY370" i="60"/>
  <c r="AJ370" i="60"/>
  <c r="AM370" i="60" s="1"/>
  <c r="AP370" i="60" s="1"/>
  <c r="AS370" i="60" s="1"/>
  <c r="AV370" i="60" s="1"/>
  <c r="K370" i="60" s="1"/>
  <c r="AZ369" i="60"/>
  <c r="AY369" i="60"/>
  <c r="AJ369" i="60"/>
  <c r="AM369" i="60" s="1"/>
  <c r="AP369" i="60" s="1"/>
  <c r="AS369" i="60" s="1"/>
  <c r="AV369" i="60" s="1"/>
  <c r="K369" i="60" s="1"/>
  <c r="AZ368" i="60"/>
  <c r="AY368" i="60"/>
  <c r="AJ368" i="60"/>
  <c r="AM368" i="60" s="1"/>
  <c r="AP368" i="60" s="1"/>
  <c r="AS368" i="60" s="1"/>
  <c r="AV368" i="60" s="1"/>
  <c r="K368" i="60" s="1"/>
  <c r="AZ367" i="60"/>
  <c r="AY367" i="60"/>
  <c r="AJ367" i="60"/>
  <c r="AM367" i="60" s="1"/>
  <c r="AP367" i="60" s="1"/>
  <c r="AS367" i="60" s="1"/>
  <c r="AV367" i="60" s="1"/>
  <c r="K367" i="60" s="1"/>
  <c r="AZ366" i="60"/>
  <c r="AY366" i="60"/>
  <c r="AJ366" i="60"/>
  <c r="AM366" i="60" s="1"/>
  <c r="AP366" i="60" s="1"/>
  <c r="AS366" i="60" s="1"/>
  <c r="AV366" i="60" s="1"/>
  <c r="K366" i="60" s="1"/>
  <c r="AZ365" i="60"/>
  <c r="AY365" i="60"/>
  <c r="AJ365" i="60"/>
  <c r="AM365" i="60" s="1"/>
  <c r="AP365" i="60" s="1"/>
  <c r="AS365" i="60" s="1"/>
  <c r="AV365" i="60" s="1"/>
  <c r="K365" i="60" s="1"/>
  <c r="AZ364" i="60"/>
  <c r="AY364" i="60"/>
  <c r="AJ364" i="60"/>
  <c r="AM364" i="60" s="1"/>
  <c r="AP364" i="60" s="1"/>
  <c r="AS364" i="60" s="1"/>
  <c r="AV364" i="60" s="1"/>
  <c r="K364" i="60" s="1"/>
  <c r="AZ363" i="60"/>
  <c r="AY363" i="60"/>
  <c r="AJ363" i="60"/>
  <c r="AM363" i="60" s="1"/>
  <c r="AP363" i="60" s="1"/>
  <c r="AS363" i="60" s="1"/>
  <c r="AV363" i="60" s="1"/>
  <c r="K363" i="60" s="1"/>
  <c r="AZ362" i="60"/>
  <c r="AY362" i="60"/>
  <c r="AJ362" i="60"/>
  <c r="AM362" i="60" s="1"/>
  <c r="AP362" i="60" s="1"/>
  <c r="AS362" i="60" s="1"/>
  <c r="AV362" i="60" s="1"/>
  <c r="K362" i="60" s="1"/>
  <c r="AZ361" i="60"/>
  <c r="AY361" i="60"/>
  <c r="AJ361" i="60"/>
  <c r="AM361" i="60" s="1"/>
  <c r="AP361" i="60" s="1"/>
  <c r="AS361" i="60" s="1"/>
  <c r="AV361" i="60" s="1"/>
  <c r="K361" i="60" s="1"/>
  <c r="AZ360" i="60"/>
  <c r="AY360" i="60"/>
  <c r="AJ360" i="60"/>
  <c r="AM360" i="60" s="1"/>
  <c r="AP360" i="60" s="1"/>
  <c r="AS360" i="60" s="1"/>
  <c r="AV360" i="60" s="1"/>
  <c r="K360" i="60" s="1"/>
  <c r="AZ359" i="60"/>
  <c r="AY359" i="60"/>
  <c r="AJ359" i="60"/>
  <c r="AM359" i="60" s="1"/>
  <c r="AP359" i="60" s="1"/>
  <c r="AS359" i="60" s="1"/>
  <c r="AV359" i="60" s="1"/>
  <c r="K359" i="60" s="1"/>
  <c r="AZ358" i="60"/>
  <c r="AY358" i="60"/>
  <c r="AJ358" i="60"/>
  <c r="AM358" i="60" s="1"/>
  <c r="AP358" i="60" s="1"/>
  <c r="AS358" i="60" s="1"/>
  <c r="AV358" i="60" s="1"/>
  <c r="K358" i="60" s="1"/>
  <c r="AZ357" i="60"/>
  <c r="AY357" i="60"/>
  <c r="AJ357" i="60"/>
  <c r="AM357" i="60" s="1"/>
  <c r="AP357" i="60" s="1"/>
  <c r="AS357" i="60" s="1"/>
  <c r="AV357" i="60" s="1"/>
  <c r="K357" i="60" s="1"/>
  <c r="AZ356" i="60"/>
  <c r="AY356" i="60"/>
  <c r="AJ356" i="60"/>
  <c r="AM356" i="60" s="1"/>
  <c r="AP356" i="60" s="1"/>
  <c r="AS356" i="60" s="1"/>
  <c r="AV356" i="60" s="1"/>
  <c r="K356" i="60" s="1"/>
  <c r="AZ355" i="60"/>
  <c r="AY355" i="60"/>
  <c r="AJ355" i="60"/>
  <c r="AM355" i="60" s="1"/>
  <c r="AP355" i="60" s="1"/>
  <c r="AS355" i="60" s="1"/>
  <c r="AV355" i="60" s="1"/>
  <c r="K355" i="60" s="1"/>
  <c r="AZ354" i="60"/>
  <c r="AY354" i="60"/>
  <c r="AJ354" i="60"/>
  <c r="AM354" i="60" s="1"/>
  <c r="AP354" i="60" s="1"/>
  <c r="AS354" i="60" s="1"/>
  <c r="AV354" i="60" s="1"/>
  <c r="K354" i="60" s="1"/>
  <c r="AZ353" i="60"/>
  <c r="AY353" i="60"/>
  <c r="AJ353" i="60"/>
  <c r="AM353" i="60" s="1"/>
  <c r="AP353" i="60" s="1"/>
  <c r="AS353" i="60" s="1"/>
  <c r="AV353" i="60" s="1"/>
  <c r="K353" i="60" s="1"/>
  <c r="AZ352" i="60"/>
  <c r="AY352" i="60"/>
  <c r="AJ352" i="60"/>
  <c r="AM352" i="60" s="1"/>
  <c r="AP352" i="60" s="1"/>
  <c r="AS352" i="60" s="1"/>
  <c r="AV352" i="60" s="1"/>
  <c r="K352" i="60" s="1"/>
  <c r="AZ351" i="60"/>
  <c r="AY351" i="60"/>
  <c r="AJ351" i="60"/>
  <c r="AM351" i="60" s="1"/>
  <c r="AP351" i="60" s="1"/>
  <c r="AS351" i="60" s="1"/>
  <c r="AV351" i="60" s="1"/>
  <c r="K351" i="60" s="1"/>
  <c r="AZ350" i="60"/>
  <c r="AY350" i="60"/>
  <c r="AJ350" i="60"/>
  <c r="AM350" i="60" s="1"/>
  <c r="AP350" i="60" s="1"/>
  <c r="AS350" i="60" s="1"/>
  <c r="AV350" i="60" s="1"/>
  <c r="K350" i="60" s="1"/>
  <c r="AZ349" i="60"/>
  <c r="AY349" i="60"/>
  <c r="AJ349" i="60"/>
  <c r="AM349" i="60" s="1"/>
  <c r="AP349" i="60" s="1"/>
  <c r="AS349" i="60" s="1"/>
  <c r="AV349" i="60" s="1"/>
  <c r="K349" i="60" s="1"/>
  <c r="AZ348" i="60"/>
  <c r="AY348" i="60"/>
  <c r="AJ348" i="60"/>
  <c r="AM348" i="60" s="1"/>
  <c r="AP348" i="60" s="1"/>
  <c r="AS348" i="60" s="1"/>
  <c r="AV348" i="60" s="1"/>
  <c r="K348" i="60" s="1"/>
  <c r="AZ347" i="60"/>
  <c r="AY347" i="60"/>
  <c r="AJ347" i="60"/>
  <c r="AM347" i="60" s="1"/>
  <c r="AP347" i="60" s="1"/>
  <c r="AS347" i="60" s="1"/>
  <c r="AV347" i="60" s="1"/>
  <c r="K347" i="60" s="1"/>
  <c r="AY346" i="60"/>
  <c r="AJ346" i="60"/>
  <c r="AM346" i="60" s="1"/>
  <c r="AP346" i="60" s="1"/>
  <c r="AS346" i="60" s="1"/>
  <c r="AV346" i="60" s="1"/>
  <c r="K346" i="60" s="1"/>
  <c r="AY345" i="60"/>
  <c r="AJ345" i="60"/>
  <c r="AM345" i="60" s="1"/>
  <c r="AP345" i="60" s="1"/>
  <c r="AS345" i="60" s="1"/>
  <c r="AV345" i="60" s="1"/>
  <c r="K345" i="60" s="1"/>
  <c r="AY342" i="60"/>
  <c r="AJ342" i="60"/>
  <c r="AM342" i="60" s="1"/>
  <c r="AP342" i="60" s="1"/>
  <c r="AS342" i="60" s="1"/>
  <c r="AV342" i="60" s="1"/>
  <c r="K342" i="60" s="1"/>
  <c r="AY341" i="60"/>
  <c r="AJ341" i="60"/>
  <c r="AM341" i="60" s="1"/>
  <c r="AP341" i="60" s="1"/>
  <c r="AS341" i="60" s="1"/>
  <c r="AV341" i="60" s="1"/>
  <c r="K341" i="60" s="1"/>
  <c r="AY340" i="60"/>
  <c r="AJ340" i="60"/>
  <c r="AM340" i="60" s="1"/>
  <c r="AP340" i="60" s="1"/>
  <c r="AS340" i="60" s="1"/>
  <c r="AV340" i="60" s="1"/>
  <c r="K340" i="60" s="1"/>
  <c r="AZ339" i="60"/>
  <c r="AY339" i="60"/>
  <c r="AJ339" i="60"/>
  <c r="AM339" i="60" s="1"/>
  <c r="AP339" i="60" s="1"/>
  <c r="AS339" i="60" s="1"/>
  <c r="AV339" i="60" s="1"/>
  <c r="K339" i="60" s="1"/>
  <c r="AZ338" i="60"/>
  <c r="AY338" i="60"/>
  <c r="AJ338" i="60"/>
  <c r="AM338" i="60" s="1"/>
  <c r="AP338" i="60" s="1"/>
  <c r="AS338" i="60" s="1"/>
  <c r="AV338" i="60" s="1"/>
  <c r="K338" i="60" s="1"/>
  <c r="AZ337" i="60"/>
  <c r="AY337" i="60"/>
  <c r="AJ337" i="60"/>
  <c r="AM337" i="60" s="1"/>
  <c r="AP337" i="60" s="1"/>
  <c r="AS337" i="60" s="1"/>
  <c r="AV337" i="60" s="1"/>
  <c r="K337" i="60" s="1"/>
  <c r="AZ336" i="60"/>
  <c r="AY336" i="60"/>
  <c r="AJ336" i="60"/>
  <c r="AM336" i="60" s="1"/>
  <c r="AP336" i="60" s="1"/>
  <c r="AS336" i="60" s="1"/>
  <c r="AV336" i="60" s="1"/>
  <c r="K336" i="60" s="1"/>
  <c r="AZ335" i="60"/>
  <c r="AY335" i="60"/>
  <c r="AJ335" i="60"/>
  <c r="AM335" i="60" s="1"/>
  <c r="AP335" i="60" s="1"/>
  <c r="AS335" i="60" s="1"/>
  <c r="AV335" i="60" s="1"/>
  <c r="K335" i="60" s="1"/>
  <c r="AZ334" i="60"/>
  <c r="AY334" i="60"/>
  <c r="AJ334" i="60"/>
  <c r="AM334" i="60" s="1"/>
  <c r="AP334" i="60" s="1"/>
  <c r="AS334" i="60" s="1"/>
  <c r="AV334" i="60" s="1"/>
  <c r="K334" i="60" s="1"/>
  <c r="AZ333" i="60"/>
  <c r="AY333" i="60"/>
  <c r="AJ333" i="60"/>
  <c r="AM333" i="60" s="1"/>
  <c r="AP333" i="60" s="1"/>
  <c r="AS333" i="60" s="1"/>
  <c r="AV333" i="60" s="1"/>
  <c r="K333" i="60" s="1"/>
  <c r="AZ332" i="60"/>
  <c r="AY332" i="60"/>
  <c r="AJ332" i="60"/>
  <c r="AM332" i="60" s="1"/>
  <c r="AP332" i="60" s="1"/>
  <c r="AS332" i="60" s="1"/>
  <c r="AV332" i="60" s="1"/>
  <c r="K332" i="60" s="1"/>
  <c r="AZ331" i="60"/>
  <c r="AY331" i="60"/>
  <c r="AZ330" i="60"/>
  <c r="AY330" i="60"/>
  <c r="AZ329" i="60"/>
  <c r="AY329" i="60"/>
  <c r="AZ328" i="60"/>
  <c r="AY328" i="60"/>
  <c r="AZ327" i="60"/>
  <c r="AY327" i="60"/>
  <c r="AZ326" i="60"/>
  <c r="AY326" i="60"/>
  <c r="AY325" i="60"/>
  <c r="AZ324" i="60"/>
  <c r="AY324" i="60"/>
  <c r="AJ324" i="60"/>
  <c r="AM324" i="60" s="1"/>
  <c r="AP324" i="60" s="1"/>
  <c r="AS324" i="60" s="1"/>
  <c r="AV324" i="60" s="1"/>
  <c r="K324" i="60" s="1"/>
  <c r="AZ888" i="60"/>
  <c r="AY888" i="60"/>
  <c r="AJ888" i="60"/>
  <c r="AM888" i="60" s="1"/>
  <c r="AP888" i="60" s="1"/>
  <c r="AS888" i="60" s="1"/>
  <c r="AV888" i="60" s="1"/>
  <c r="K888" i="60" s="1"/>
  <c r="AY712" i="60"/>
  <c r="AJ712" i="60"/>
  <c r="AM712" i="60" s="1"/>
  <c r="AP712" i="60" s="1"/>
  <c r="AS712" i="60" s="1"/>
  <c r="AV712" i="60" s="1"/>
  <c r="K712" i="60" s="1"/>
  <c r="AY711" i="60"/>
  <c r="AJ711" i="60"/>
  <c r="AM711" i="60" s="1"/>
  <c r="AP711" i="60" s="1"/>
  <c r="AS711" i="60" s="1"/>
  <c r="AV711" i="60" s="1"/>
  <c r="K711" i="60" s="1"/>
  <c r="AZ710" i="60"/>
  <c r="AY710" i="60"/>
  <c r="AJ710" i="60"/>
  <c r="AM710" i="60" s="1"/>
  <c r="AP710" i="60" s="1"/>
  <c r="AS710" i="60" s="1"/>
  <c r="AV710" i="60" s="1"/>
  <c r="K710" i="60" s="1"/>
  <c r="AZ709" i="60"/>
  <c r="AY709" i="60"/>
  <c r="AJ709" i="60"/>
  <c r="AM709" i="60" s="1"/>
  <c r="AP709" i="60" s="1"/>
  <c r="AS709" i="60" s="1"/>
  <c r="AV709" i="60" s="1"/>
  <c r="K709" i="60" s="1"/>
  <c r="AY708" i="60"/>
  <c r="AJ708" i="60"/>
  <c r="AM708" i="60" s="1"/>
  <c r="AP708" i="60" s="1"/>
  <c r="AS708" i="60" s="1"/>
  <c r="AV708" i="60" s="1"/>
  <c r="K708" i="60" s="1"/>
  <c r="AZ707" i="60"/>
  <c r="AY707" i="60"/>
  <c r="AJ707" i="60"/>
  <c r="AM707" i="60" s="1"/>
  <c r="AP707" i="60" s="1"/>
  <c r="AS707" i="60" s="1"/>
  <c r="AV707" i="60" s="1"/>
  <c r="K707" i="60" s="1"/>
  <c r="AZ706" i="60"/>
  <c r="AY706" i="60"/>
  <c r="AJ706" i="60"/>
  <c r="AM706" i="60" s="1"/>
  <c r="AP706" i="60" s="1"/>
  <c r="AS706" i="60" s="1"/>
  <c r="AV706" i="60" s="1"/>
  <c r="K706" i="60" s="1"/>
  <c r="AZ705" i="60"/>
  <c r="AY705" i="60"/>
  <c r="AJ705" i="60"/>
  <c r="AM705" i="60" s="1"/>
  <c r="AP705" i="60" s="1"/>
  <c r="AS705" i="60" s="1"/>
  <c r="AV705" i="60" s="1"/>
  <c r="K705" i="60" s="1"/>
  <c r="AZ704" i="60"/>
  <c r="AY704" i="60"/>
  <c r="AJ704" i="60"/>
  <c r="AM704" i="60" s="1"/>
  <c r="AP704" i="60" s="1"/>
  <c r="AS704" i="60" s="1"/>
  <c r="AV704" i="60" s="1"/>
  <c r="K704" i="60" s="1"/>
  <c r="AZ703" i="60"/>
  <c r="AY703" i="60"/>
  <c r="AJ703" i="60"/>
  <c r="AM703" i="60" s="1"/>
  <c r="AP703" i="60" s="1"/>
  <c r="AS703" i="60" s="1"/>
  <c r="AV703" i="60" s="1"/>
  <c r="K703" i="60" s="1"/>
  <c r="AZ702" i="60"/>
  <c r="AY702" i="60"/>
  <c r="AJ702" i="60"/>
  <c r="AM702" i="60" s="1"/>
  <c r="AP702" i="60" s="1"/>
  <c r="AS702" i="60" s="1"/>
  <c r="AV702" i="60" s="1"/>
  <c r="K702" i="60" s="1"/>
  <c r="AZ701" i="60"/>
  <c r="AY701" i="60"/>
  <c r="AJ701" i="60"/>
  <c r="AM701" i="60" s="1"/>
  <c r="AP701" i="60" s="1"/>
  <c r="AS701" i="60" s="1"/>
  <c r="AV701" i="60" s="1"/>
  <c r="K701" i="60" s="1"/>
  <c r="AY700" i="60"/>
  <c r="AZ700" i="60"/>
  <c r="AZ699" i="60"/>
  <c r="AY699" i="60"/>
  <c r="AJ699" i="60"/>
  <c r="AM699" i="60" s="1"/>
  <c r="AP699" i="60" s="1"/>
  <c r="AS699" i="60" s="1"/>
  <c r="AV699" i="60" s="1"/>
  <c r="K699" i="60" s="1"/>
  <c r="AZ698" i="60"/>
  <c r="AY698" i="60"/>
  <c r="AJ698" i="60"/>
  <c r="AM698" i="60" s="1"/>
  <c r="AP698" i="60" s="1"/>
  <c r="AS698" i="60" s="1"/>
  <c r="AV698" i="60" s="1"/>
  <c r="K698" i="60" s="1"/>
  <c r="AZ697" i="60"/>
  <c r="AY697" i="60"/>
  <c r="AJ697" i="60"/>
  <c r="AM697" i="60" s="1"/>
  <c r="AP697" i="60" s="1"/>
  <c r="AS697" i="60" s="1"/>
  <c r="AV697" i="60" s="1"/>
  <c r="K697" i="60" s="1"/>
  <c r="AZ696" i="60"/>
  <c r="AY696" i="60"/>
  <c r="AJ696" i="60"/>
  <c r="AM696" i="60" s="1"/>
  <c r="AP696" i="60" s="1"/>
  <c r="AS696" i="60" s="1"/>
  <c r="AV696" i="60" s="1"/>
  <c r="K696" i="60" s="1"/>
  <c r="AZ695" i="60"/>
  <c r="AY695" i="60"/>
  <c r="AJ695" i="60"/>
  <c r="AM695" i="60" s="1"/>
  <c r="AP695" i="60" s="1"/>
  <c r="AS695" i="60" s="1"/>
  <c r="AV695" i="60" s="1"/>
  <c r="K695" i="60" s="1"/>
  <c r="AZ694" i="60"/>
  <c r="AY694" i="60"/>
  <c r="AJ694" i="60"/>
  <c r="AM694" i="60" s="1"/>
  <c r="AP694" i="60" s="1"/>
  <c r="AS694" i="60" s="1"/>
  <c r="AV694" i="60" s="1"/>
  <c r="K694" i="60" s="1"/>
  <c r="AZ693" i="60"/>
  <c r="AY693" i="60"/>
  <c r="AJ693" i="60"/>
  <c r="AM693" i="60" s="1"/>
  <c r="AP693" i="60" s="1"/>
  <c r="AS693" i="60" s="1"/>
  <c r="AV693" i="60" s="1"/>
  <c r="K693" i="60" s="1"/>
  <c r="AY692" i="60"/>
  <c r="AJ692" i="60"/>
  <c r="AM692" i="60" s="1"/>
  <c r="AP692" i="60" s="1"/>
  <c r="AS692" i="60" s="1"/>
  <c r="AV692" i="60" s="1"/>
  <c r="K692" i="60" s="1"/>
  <c r="AZ691" i="60"/>
  <c r="AY691" i="60"/>
  <c r="AJ691" i="60"/>
  <c r="AM691" i="60" s="1"/>
  <c r="AP691" i="60" s="1"/>
  <c r="AS691" i="60" s="1"/>
  <c r="AV691" i="60" s="1"/>
  <c r="K691" i="60" s="1"/>
  <c r="AZ690" i="60"/>
  <c r="AY690" i="60"/>
  <c r="AJ690" i="60"/>
  <c r="AM690" i="60" s="1"/>
  <c r="AP690" i="60" s="1"/>
  <c r="AS690" i="60" s="1"/>
  <c r="AV690" i="60" s="1"/>
  <c r="K690" i="60" s="1"/>
  <c r="AZ689" i="60"/>
  <c r="AY689" i="60"/>
  <c r="AJ689" i="60"/>
  <c r="AM689" i="60" s="1"/>
  <c r="AP689" i="60" s="1"/>
  <c r="AS689" i="60" s="1"/>
  <c r="AV689" i="60" s="1"/>
  <c r="K689" i="60" s="1"/>
  <c r="AZ688" i="60"/>
  <c r="AY688" i="60"/>
  <c r="AJ688" i="60"/>
  <c r="AM688" i="60" s="1"/>
  <c r="AP688" i="60" s="1"/>
  <c r="AS688" i="60" s="1"/>
  <c r="AV688" i="60" s="1"/>
  <c r="K688" i="60" s="1"/>
  <c r="AZ687" i="60"/>
  <c r="AY687" i="60"/>
  <c r="AJ687" i="60"/>
  <c r="AM687" i="60" s="1"/>
  <c r="AP687" i="60" s="1"/>
  <c r="AS687" i="60" s="1"/>
  <c r="AV687" i="60" s="1"/>
  <c r="K687" i="60" s="1"/>
  <c r="AZ316" i="60"/>
  <c r="AY316" i="60"/>
  <c r="AJ316" i="60"/>
  <c r="AM316" i="60" s="1"/>
  <c r="AP316" i="60" s="1"/>
  <c r="AS316" i="60" s="1"/>
  <c r="AV316" i="60" s="1"/>
  <c r="K316" i="60" s="1"/>
  <c r="AZ315" i="60"/>
  <c r="AY315" i="60"/>
  <c r="AJ315" i="60"/>
  <c r="AM315" i="60" s="1"/>
  <c r="AP315" i="60" s="1"/>
  <c r="AS315" i="60" s="1"/>
  <c r="AV315" i="60" s="1"/>
  <c r="K315" i="60" s="1"/>
  <c r="AZ314" i="60"/>
  <c r="AY314" i="60"/>
  <c r="AJ314" i="60"/>
  <c r="AM314" i="60" s="1"/>
  <c r="AP314" i="60" s="1"/>
  <c r="AS314" i="60" s="1"/>
  <c r="AV314" i="60" s="1"/>
  <c r="K314" i="60" s="1"/>
  <c r="AZ313" i="60"/>
  <c r="AY313" i="60"/>
  <c r="AJ313" i="60"/>
  <c r="AM313" i="60" s="1"/>
  <c r="AP313" i="60" s="1"/>
  <c r="AS313" i="60" s="1"/>
  <c r="AV313" i="60" s="1"/>
  <c r="K313" i="60" s="1"/>
  <c r="AZ312" i="60"/>
  <c r="AY312" i="60"/>
  <c r="AJ312" i="60"/>
  <c r="AM312" i="60" s="1"/>
  <c r="AP312" i="60" s="1"/>
  <c r="AS312" i="60" s="1"/>
  <c r="AV312" i="60" s="1"/>
  <c r="K312" i="60" s="1"/>
  <c r="AZ311" i="60"/>
  <c r="AY311" i="60"/>
  <c r="AJ311" i="60"/>
  <c r="AM311" i="60" s="1"/>
  <c r="AP311" i="60" s="1"/>
  <c r="AS311" i="60" s="1"/>
  <c r="AV311" i="60" s="1"/>
  <c r="K311" i="60" s="1"/>
  <c r="AZ310" i="60"/>
  <c r="AY310" i="60"/>
  <c r="AJ310" i="60"/>
  <c r="AM310" i="60" s="1"/>
  <c r="AP310" i="60" s="1"/>
  <c r="AS310" i="60" s="1"/>
  <c r="AV310" i="60" s="1"/>
  <c r="K310" i="60" s="1"/>
  <c r="AZ309" i="60"/>
  <c r="AY309" i="60"/>
  <c r="AJ309" i="60"/>
  <c r="AM309" i="60" s="1"/>
  <c r="AP309" i="60" s="1"/>
  <c r="AS309" i="60" s="1"/>
  <c r="AV309" i="60" s="1"/>
  <c r="K309" i="60" s="1"/>
  <c r="AZ308" i="60"/>
  <c r="AY308" i="60"/>
  <c r="AJ308" i="60"/>
  <c r="AM308" i="60" s="1"/>
  <c r="AP308" i="60" s="1"/>
  <c r="AS308" i="60" s="1"/>
  <c r="AV308" i="60" s="1"/>
  <c r="K308" i="60" s="1"/>
  <c r="AZ686" i="60"/>
  <c r="AY686" i="60"/>
  <c r="AJ686" i="60"/>
  <c r="AM686" i="60" s="1"/>
  <c r="AP686" i="60" s="1"/>
  <c r="AS686" i="60" s="1"/>
  <c r="AV686" i="60" s="1"/>
  <c r="K686" i="60" s="1"/>
  <c r="AZ685" i="60"/>
  <c r="AY685" i="60"/>
  <c r="AJ685" i="60"/>
  <c r="AM685" i="60" s="1"/>
  <c r="AP685" i="60" s="1"/>
  <c r="AS685" i="60" s="1"/>
  <c r="AV685" i="60" s="1"/>
  <c r="K685" i="60" s="1"/>
  <c r="AY307" i="60"/>
  <c r="AJ307" i="60"/>
  <c r="AM307" i="60" s="1"/>
  <c r="AP307" i="60" s="1"/>
  <c r="AS307" i="60" s="1"/>
  <c r="AV307" i="60" s="1"/>
  <c r="K307" i="60" s="1"/>
  <c r="AZ306" i="60"/>
  <c r="AY306" i="60"/>
  <c r="AJ306" i="60"/>
  <c r="AM306" i="60" s="1"/>
  <c r="AP306" i="60" s="1"/>
  <c r="AS306" i="60" s="1"/>
  <c r="AV306" i="60" s="1"/>
  <c r="K306" i="60" s="1"/>
  <c r="AY305" i="60"/>
  <c r="AJ305" i="60"/>
  <c r="AM305" i="60" s="1"/>
  <c r="AP305" i="60" s="1"/>
  <c r="AS305" i="60" s="1"/>
  <c r="AV305" i="60" s="1"/>
  <c r="K305" i="60" s="1"/>
  <c r="AZ304" i="60"/>
  <c r="AY304" i="60"/>
  <c r="AJ304" i="60"/>
  <c r="AM304" i="60" s="1"/>
  <c r="AP304" i="60" s="1"/>
  <c r="AS304" i="60" s="1"/>
  <c r="AV304" i="60" s="1"/>
  <c r="K304" i="60" s="1"/>
  <c r="AZ303" i="60"/>
  <c r="AY303" i="60"/>
  <c r="AJ303" i="60"/>
  <c r="AM303" i="60" s="1"/>
  <c r="AP303" i="60" s="1"/>
  <c r="AS303" i="60" s="1"/>
  <c r="AV303" i="60" s="1"/>
  <c r="K303" i="60" s="1"/>
  <c r="AZ302" i="60"/>
  <c r="AY302" i="60"/>
  <c r="AJ302" i="60"/>
  <c r="AM302" i="60" s="1"/>
  <c r="AP302" i="60" s="1"/>
  <c r="AS302" i="60" s="1"/>
  <c r="AV302" i="60" s="1"/>
  <c r="K302" i="60" s="1"/>
  <c r="AZ301" i="60"/>
  <c r="AY301" i="60"/>
  <c r="AJ301" i="60"/>
  <c r="AM301" i="60" s="1"/>
  <c r="AP301" i="60" s="1"/>
  <c r="AS301" i="60" s="1"/>
  <c r="AV301" i="60" s="1"/>
  <c r="K301" i="60" s="1"/>
  <c r="AZ300" i="60"/>
  <c r="AY300" i="60"/>
  <c r="AJ300" i="60"/>
  <c r="AM300" i="60" s="1"/>
  <c r="AP300" i="60" s="1"/>
  <c r="AS300" i="60" s="1"/>
  <c r="AV300" i="60" s="1"/>
  <c r="K300" i="60" s="1"/>
  <c r="AZ299" i="60"/>
  <c r="AY299" i="60"/>
  <c r="AJ299" i="60"/>
  <c r="AM299" i="60" s="1"/>
  <c r="AP299" i="60" s="1"/>
  <c r="AS299" i="60" s="1"/>
  <c r="AV299" i="60" s="1"/>
  <c r="K299" i="60" s="1"/>
  <c r="AZ298" i="60"/>
  <c r="AY298" i="60"/>
  <c r="AJ298" i="60"/>
  <c r="AM298" i="60" s="1"/>
  <c r="AP298" i="60" s="1"/>
  <c r="AS298" i="60" s="1"/>
  <c r="AV298" i="60" s="1"/>
  <c r="K298" i="60" s="1"/>
  <c r="AY297" i="60"/>
  <c r="AJ297" i="60"/>
  <c r="AM297" i="60" s="1"/>
  <c r="AP297" i="60" s="1"/>
  <c r="AS297" i="60" s="1"/>
  <c r="AV297" i="60" s="1"/>
  <c r="K297" i="60" s="1"/>
  <c r="AZ296" i="60"/>
  <c r="AY296" i="60"/>
  <c r="AJ296" i="60"/>
  <c r="AM296" i="60" s="1"/>
  <c r="AP296" i="60" s="1"/>
  <c r="AS296" i="60" s="1"/>
  <c r="AV296" i="60" s="1"/>
  <c r="K296" i="60" s="1"/>
  <c r="AZ295" i="60"/>
  <c r="AY295" i="60"/>
  <c r="AJ295" i="60"/>
  <c r="AM295" i="60" s="1"/>
  <c r="AP295" i="60" s="1"/>
  <c r="AS295" i="60" s="1"/>
  <c r="AV295" i="60" s="1"/>
  <c r="K295" i="60" s="1"/>
  <c r="AY294" i="60"/>
  <c r="AJ294" i="60"/>
  <c r="AM294" i="60" s="1"/>
  <c r="AP294" i="60" s="1"/>
  <c r="AS294" i="60" s="1"/>
  <c r="AV294" i="60" s="1"/>
  <c r="K294" i="60" s="1"/>
  <c r="AY293" i="60"/>
  <c r="AJ293" i="60"/>
  <c r="AM293" i="60" s="1"/>
  <c r="AP293" i="60" s="1"/>
  <c r="AS293" i="60" s="1"/>
  <c r="AV293" i="60" s="1"/>
  <c r="K293" i="60" s="1"/>
  <c r="AY292" i="60"/>
  <c r="AJ292" i="60"/>
  <c r="AM292" i="60" s="1"/>
  <c r="AP292" i="60" s="1"/>
  <c r="AS292" i="60" s="1"/>
  <c r="AV292" i="60" s="1"/>
  <c r="K292" i="60" s="1"/>
  <c r="AZ291" i="60"/>
  <c r="AY291" i="60"/>
  <c r="AJ291" i="60"/>
  <c r="AM291" i="60" s="1"/>
  <c r="AP291" i="60" s="1"/>
  <c r="AS291" i="60" s="1"/>
  <c r="AV291" i="60" s="1"/>
  <c r="K291" i="60" s="1"/>
  <c r="AZ290" i="60"/>
  <c r="AY290" i="60"/>
  <c r="AJ290" i="60"/>
  <c r="AM290" i="60" s="1"/>
  <c r="AP290" i="60" s="1"/>
  <c r="AS290" i="60" s="1"/>
  <c r="AV290" i="60" s="1"/>
  <c r="K290" i="60" s="1"/>
  <c r="AZ289" i="60"/>
  <c r="AY289" i="60"/>
  <c r="AJ289" i="60"/>
  <c r="AM289" i="60" s="1"/>
  <c r="AP289" i="60" s="1"/>
  <c r="AS289" i="60" s="1"/>
  <c r="AV289" i="60" s="1"/>
  <c r="K289" i="60" s="1"/>
  <c r="AZ288" i="60"/>
  <c r="AY288" i="60"/>
  <c r="AJ288" i="60"/>
  <c r="AM288" i="60" s="1"/>
  <c r="AP288" i="60" s="1"/>
  <c r="AS288" i="60" s="1"/>
  <c r="AV288" i="60" s="1"/>
  <c r="K288" i="60" s="1"/>
  <c r="AZ287" i="60"/>
  <c r="AY287" i="60"/>
  <c r="AJ287" i="60"/>
  <c r="AM287" i="60" s="1"/>
  <c r="AP287" i="60" s="1"/>
  <c r="AS287" i="60" s="1"/>
  <c r="AV287" i="60" s="1"/>
  <c r="K287" i="60" s="1"/>
  <c r="AZ286" i="60"/>
  <c r="AY286" i="60"/>
  <c r="AJ286" i="60"/>
  <c r="AM286" i="60" s="1"/>
  <c r="AP286" i="60" s="1"/>
  <c r="AS286" i="60" s="1"/>
  <c r="AV286" i="60" s="1"/>
  <c r="K286" i="60" s="1"/>
  <c r="AZ285" i="60"/>
  <c r="AY285" i="60"/>
  <c r="AJ285" i="60"/>
  <c r="AM285" i="60" s="1"/>
  <c r="AP285" i="60" s="1"/>
  <c r="AS285" i="60" s="1"/>
  <c r="AV285" i="60" s="1"/>
  <c r="K285" i="60" s="1"/>
  <c r="AZ284" i="60"/>
  <c r="AY284" i="60"/>
  <c r="AJ284" i="60"/>
  <c r="AM284" i="60" s="1"/>
  <c r="AP284" i="60" s="1"/>
  <c r="AS284" i="60" s="1"/>
  <c r="AV284" i="60" s="1"/>
  <c r="K284" i="60" s="1"/>
  <c r="AZ283" i="60"/>
  <c r="AY283" i="60"/>
  <c r="AJ283" i="60"/>
  <c r="AM283" i="60" s="1"/>
  <c r="AP283" i="60" s="1"/>
  <c r="AS283" i="60" s="1"/>
  <c r="AV283" i="60" s="1"/>
  <c r="K283" i="60" s="1"/>
  <c r="AZ282" i="60"/>
  <c r="AY282" i="60"/>
  <c r="AJ282" i="60"/>
  <c r="AM282" i="60" s="1"/>
  <c r="AP282" i="60" s="1"/>
  <c r="AS282" i="60" s="1"/>
  <c r="AV282" i="60" s="1"/>
  <c r="K282" i="60" s="1"/>
  <c r="AZ281" i="60"/>
  <c r="AY281" i="60"/>
  <c r="AJ281" i="60"/>
  <c r="AM281" i="60" s="1"/>
  <c r="AP281" i="60" s="1"/>
  <c r="AS281" i="60" s="1"/>
  <c r="AV281" i="60" s="1"/>
  <c r="K281" i="60" s="1"/>
  <c r="AZ280" i="60"/>
  <c r="AY280" i="60"/>
  <c r="AJ280" i="60"/>
  <c r="AM280" i="60" s="1"/>
  <c r="AP280" i="60" s="1"/>
  <c r="AS280" i="60" s="1"/>
  <c r="AV280" i="60" s="1"/>
  <c r="K280" i="60" s="1"/>
  <c r="AZ279" i="60"/>
  <c r="AY279" i="60"/>
  <c r="AJ279" i="60"/>
  <c r="AM279" i="60" s="1"/>
  <c r="AP279" i="60" s="1"/>
  <c r="AS279" i="60" s="1"/>
  <c r="AV279" i="60" s="1"/>
  <c r="K279" i="60" s="1"/>
  <c r="AZ278" i="60"/>
  <c r="AY278" i="60"/>
  <c r="AJ278" i="60"/>
  <c r="AM278" i="60" s="1"/>
  <c r="AP278" i="60" s="1"/>
  <c r="AS278" i="60" s="1"/>
  <c r="AV278" i="60" s="1"/>
  <c r="K278" i="60" s="1"/>
  <c r="AZ277" i="60"/>
  <c r="AY277" i="60"/>
  <c r="AJ277" i="60"/>
  <c r="AM277" i="60" s="1"/>
  <c r="AP277" i="60" s="1"/>
  <c r="AS277" i="60" s="1"/>
  <c r="AV277" i="60" s="1"/>
  <c r="K277" i="60" s="1"/>
  <c r="AZ276" i="60"/>
  <c r="AY276" i="60"/>
  <c r="AJ276" i="60"/>
  <c r="AM276" i="60" s="1"/>
  <c r="AP276" i="60" s="1"/>
  <c r="AS276" i="60" s="1"/>
  <c r="AV276" i="60" s="1"/>
  <c r="K276" i="60" s="1"/>
  <c r="AZ275" i="60"/>
  <c r="AY275" i="60"/>
  <c r="AJ275" i="60"/>
  <c r="AM275" i="60" s="1"/>
  <c r="AP275" i="60" s="1"/>
  <c r="AS275" i="60" s="1"/>
  <c r="AV275" i="60" s="1"/>
  <c r="K275" i="60" s="1"/>
  <c r="AZ274" i="60"/>
  <c r="AY274" i="60"/>
  <c r="AJ274" i="60"/>
  <c r="AM274" i="60" s="1"/>
  <c r="AP274" i="60" s="1"/>
  <c r="AS274" i="60" s="1"/>
  <c r="AV274" i="60" s="1"/>
  <c r="K274" i="60" s="1"/>
  <c r="AZ273" i="60"/>
  <c r="AY273" i="60"/>
  <c r="AJ273" i="60"/>
  <c r="AM273" i="60" s="1"/>
  <c r="AP273" i="60" s="1"/>
  <c r="AS273" i="60" s="1"/>
  <c r="AV273" i="60" s="1"/>
  <c r="K273" i="60" s="1"/>
  <c r="AY272" i="60"/>
  <c r="AJ272" i="60"/>
  <c r="AM272" i="60" s="1"/>
  <c r="AP272" i="60" s="1"/>
  <c r="AS272" i="60" s="1"/>
  <c r="AV272" i="60" s="1"/>
  <c r="K272" i="60" s="1"/>
  <c r="AY271" i="60"/>
  <c r="AJ271" i="60"/>
  <c r="AM271" i="60" s="1"/>
  <c r="AP271" i="60" s="1"/>
  <c r="AS271" i="60" s="1"/>
  <c r="AV271" i="60" s="1"/>
  <c r="K271" i="60" s="1"/>
  <c r="AY270" i="60"/>
  <c r="AJ270" i="60"/>
  <c r="AM270" i="60" s="1"/>
  <c r="AP270" i="60" s="1"/>
  <c r="AS270" i="60" s="1"/>
  <c r="AV270" i="60" s="1"/>
  <c r="K270" i="60" s="1"/>
  <c r="AY269" i="60"/>
  <c r="AJ269" i="60"/>
  <c r="AM269" i="60" s="1"/>
  <c r="AP269" i="60" s="1"/>
  <c r="AS269" i="60" s="1"/>
  <c r="AV269" i="60" s="1"/>
  <c r="K269" i="60" s="1"/>
  <c r="AY268" i="60"/>
  <c r="AJ268" i="60"/>
  <c r="AM268" i="60" s="1"/>
  <c r="AP268" i="60" s="1"/>
  <c r="AS268" i="60" s="1"/>
  <c r="AV268" i="60" s="1"/>
  <c r="K268" i="60" s="1"/>
  <c r="AY267" i="60"/>
  <c r="AJ267" i="60"/>
  <c r="AM267" i="60" s="1"/>
  <c r="AP267" i="60" s="1"/>
  <c r="AS267" i="60" s="1"/>
  <c r="AV267" i="60" s="1"/>
  <c r="K267" i="60" s="1"/>
  <c r="AZ266" i="60"/>
  <c r="AY266" i="60"/>
  <c r="AJ266" i="60"/>
  <c r="AM266" i="60" s="1"/>
  <c r="AP266" i="60" s="1"/>
  <c r="AS266" i="60" s="1"/>
  <c r="AV266" i="60" s="1"/>
  <c r="K266" i="60" s="1"/>
  <c r="AZ265" i="60"/>
  <c r="AY265" i="60"/>
  <c r="AJ265" i="60"/>
  <c r="AM265" i="60" s="1"/>
  <c r="AP265" i="60" s="1"/>
  <c r="AS265" i="60" s="1"/>
  <c r="AV265" i="60" s="1"/>
  <c r="K265" i="60" s="1"/>
  <c r="AZ264" i="60"/>
  <c r="AY264" i="60"/>
  <c r="AJ264" i="60"/>
  <c r="AM264" i="60" s="1"/>
  <c r="AP264" i="60" s="1"/>
  <c r="AS264" i="60" s="1"/>
  <c r="AV264" i="60" s="1"/>
  <c r="K264" i="60" s="1"/>
  <c r="AZ263" i="60"/>
  <c r="AY263" i="60"/>
  <c r="AJ263" i="60"/>
  <c r="AM263" i="60" s="1"/>
  <c r="AP263" i="60" s="1"/>
  <c r="AS263" i="60" s="1"/>
  <c r="AV263" i="60" s="1"/>
  <c r="K263" i="60" s="1"/>
  <c r="AZ262" i="60"/>
  <c r="AY262" i="60"/>
  <c r="AJ262" i="60"/>
  <c r="AM262" i="60" s="1"/>
  <c r="AP262" i="60" s="1"/>
  <c r="AS262" i="60" s="1"/>
  <c r="AV262" i="60" s="1"/>
  <c r="K262" i="60" s="1"/>
  <c r="AZ261" i="60"/>
  <c r="AY261" i="60"/>
  <c r="AJ261" i="60"/>
  <c r="AM261" i="60" s="1"/>
  <c r="AP261" i="60" s="1"/>
  <c r="AS261" i="60" s="1"/>
  <c r="AV261" i="60" s="1"/>
  <c r="K261" i="60" s="1"/>
  <c r="AZ260" i="60"/>
  <c r="AY260" i="60"/>
  <c r="AJ260" i="60"/>
  <c r="AM260" i="60" s="1"/>
  <c r="AP260" i="60" s="1"/>
  <c r="AS260" i="60" s="1"/>
  <c r="AV260" i="60" s="1"/>
  <c r="K260" i="60" s="1"/>
  <c r="AZ259" i="60"/>
  <c r="AY259" i="60"/>
  <c r="AJ259" i="60"/>
  <c r="AM259" i="60" s="1"/>
  <c r="AP259" i="60" s="1"/>
  <c r="AS259" i="60" s="1"/>
  <c r="AV259" i="60" s="1"/>
  <c r="K259" i="60" s="1"/>
  <c r="AZ258" i="60"/>
  <c r="AY258" i="60"/>
  <c r="AJ258" i="60"/>
  <c r="AM258" i="60" s="1"/>
  <c r="AP258" i="60" s="1"/>
  <c r="AS258" i="60" s="1"/>
  <c r="AV258" i="60" s="1"/>
  <c r="K258" i="60" s="1"/>
  <c r="AZ257" i="60"/>
  <c r="AY257" i="60"/>
  <c r="AJ257" i="60"/>
  <c r="AM257" i="60" s="1"/>
  <c r="AP257" i="60" s="1"/>
  <c r="AS257" i="60" s="1"/>
  <c r="AV257" i="60" s="1"/>
  <c r="K257" i="60" s="1"/>
  <c r="AZ256" i="60"/>
  <c r="AY256" i="60"/>
  <c r="AJ256" i="60"/>
  <c r="AM256" i="60" s="1"/>
  <c r="AP256" i="60" s="1"/>
  <c r="AS256" i="60" s="1"/>
  <c r="AV256" i="60" s="1"/>
  <c r="K256" i="60" s="1"/>
  <c r="AZ255" i="60"/>
  <c r="AY255" i="60"/>
  <c r="AJ255" i="60"/>
  <c r="AM255" i="60" s="1"/>
  <c r="AP255" i="60" s="1"/>
  <c r="AS255" i="60" s="1"/>
  <c r="AV255" i="60" s="1"/>
  <c r="K255" i="60" s="1"/>
  <c r="AZ254" i="60"/>
  <c r="AY254" i="60"/>
  <c r="AJ254" i="60"/>
  <c r="AM254" i="60" s="1"/>
  <c r="AP254" i="60" s="1"/>
  <c r="AS254" i="60" s="1"/>
  <c r="AV254" i="60" s="1"/>
  <c r="K254" i="60" s="1"/>
  <c r="AZ253" i="60"/>
  <c r="AY253" i="60"/>
  <c r="AJ253" i="60"/>
  <c r="AM253" i="60" s="1"/>
  <c r="AP253" i="60" s="1"/>
  <c r="AS253" i="60" s="1"/>
  <c r="AV253" i="60" s="1"/>
  <c r="K253" i="60" s="1"/>
  <c r="AZ252" i="60"/>
  <c r="AY252" i="60"/>
  <c r="AJ252" i="60"/>
  <c r="AM252" i="60" s="1"/>
  <c r="AP252" i="60" s="1"/>
  <c r="AS252" i="60" s="1"/>
  <c r="AV252" i="60" s="1"/>
  <c r="K252" i="60" s="1"/>
  <c r="AZ251" i="60"/>
  <c r="AY251" i="60"/>
  <c r="AJ251" i="60"/>
  <c r="AM251" i="60" s="1"/>
  <c r="AP251" i="60" s="1"/>
  <c r="AS251" i="60" s="1"/>
  <c r="AV251" i="60" s="1"/>
  <c r="K251" i="60" s="1"/>
  <c r="AZ250" i="60"/>
  <c r="AY250" i="60"/>
  <c r="AJ250" i="60"/>
  <c r="AM250" i="60" s="1"/>
  <c r="AP250" i="60" s="1"/>
  <c r="AS250" i="60" s="1"/>
  <c r="AV250" i="60" s="1"/>
  <c r="K250" i="60" s="1"/>
  <c r="AZ249" i="60"/>
  <c r="AY249" i="60"/>
  <c r="AJ249" i="60"/>
  <c r="AM249" i="60" s="1"/>
  <c r="AP249" i="60" s="1"/>
  <c r="AS249" i="60" s="1"/>
  <c r="AV249" i="60" s="1"/>
  <c r="K249" i="60" s="1"/>
  <c r="AZ248" i="60"/>
  <c r="AY248" i="60"/>
  <c r="AJ248" i="60"/>
  <c r="AM248" i="60" s="1"/>
  <c r="AP248" i="60" s="1"/>
  <c r="AS248" i="60" s="1"/>
  <c r="AV248" i="60" s="1"/>
  <c r="K248" i="60" s="1"/>
  <c r="AZ247" i="60"/>
  <c r="AY247" i="60"/>
  <c r="AJ247" i="60"/>
  <c r="AM247" i="60" s="1"/>
  <c r="AP247" i="60" s="1"/>
  <c r="AS247" i="60" s="1"/>
  <c r="AV247" i="60" s="1"/>
  <c r="K247" i="60" s="1"/>
  <c r="AZ246" i="60"/>
  <c r="AY246" i="60"/>
  <c r="AJ246" i="60"/>
  <c r="AM246" i="60" s="1"/>
  <c r="AP246" i="60" s="1"/>
  <c r="AS246" i="60" s="1"/>
  <c r="AV246" i="60" s="1"/>
  <c r="K246" i="60" s="1"/>
  <c r="AZ245" i="60"/>
  <c r="AY245" i="60"/>
  <c r="AJ245" i="60"/>
  <c r="AM245" i="60" s="1"/>
  <c r="AP245" i="60" s="1"/>
  <c r="AS245" i="60" s="1"/>
  <c r="AV245" i="60" s="1"/>
  <c r="K245" i="60" s="1"/>
  <c r="AZ244" i="60"/>
  <c r="AY244" i="60"/>
  <c r="AJ244" i="60"/>
  <c r="AM244" i="60" s="1"/>
  <c r="AP244" i="60" s="1"/>
  <c r="AS244" i="60" s="1"/>
  <c r="AV244" i="60" s="1"/>
  <c r="K244" i="60" s="1"/>
  <c r="AZ243" i="60"/>
  <c r="AY243" i="60"/>
  <c r="AJ243" i="60"/>
  <c r="AM243" i="60" s="1"/>
  <c r="AP243" i="60" s="1"/>
  <c r="AS243" i="60" s="1"/>
  <c r="AV243" i="60" s="1"/>
  <c r="K243" i="60" s="1"/>
  <c r="AZ242" i="60"/>
  <c r="AY242" i="60"/>
  <c r="AJ242" i="60"/>
  <c r="AM242" i="60" s="1"/>
  <c r="AP242" i="60" s="1"/>
  <c r="AS242" i="60" s="1"/>
  <c r="AV242" i="60" s="1"/>
  <c r="K242" i="60" s="1"/>
  <c r="AZ241" i="60"/>
  <c r="AY241" i="60"/>
  <c r="AJ241" i="60"/>
  <c r="AM241" i="60" s="1"/>
  <c r="AP241" i="60" s="1"/>
  <c r="AS241" i="60" s="1"/>
  <c r="AV241" i="60" s="1"/>
  <c r="K241" i="60" s="1"/>
  <c r="AZ240" i="60"/>
  <c r="AY240" i="60"/>
  <c r="AJ240" i="60"/>
  <c r="AM240" i="60" s="1"/>
  <c r="AP240" i="60" s="1"/>
  <c r="AS240" i="60" s="1"/>
  <c r="AV240" i="60" s="1"/>
  <c r="K240" i="60" s="1"/>
  <c r="AZ239" i="60"/>
  <c r="AY239" i="60"/>
  <c r="AJ239" i="60"/>
  <c r="AM239" i="60" s="1"/>
  <c r="AP239" i="60" s="1"/>
  <c r="AS239" i="60" s="1"/>
  <c r="AV239" i="60" s="1"/>
  <c r="K239" i="60" s="1"/>
  <c r="AZ238" i="60"/>
  <c r="AY238" i="60"/>
  <c r="AJ238" i="60"/>
  <c r="AM238" i="60" s="1"/>
  <c r="AP238" i="60" s="1"/>
  <c r="AS238" i="60" s="1"/>
  <c r="AV238" i="60" s="1"/>
  <c r="K238" i="60" s="1"/>
  <c r="AZ237" i="60"/>
  <c r="AY237" i="60"/>
  <c r="AJ237" i="60"/>
  <c r="AM237" i="60" s="1"/>
  <c r="AP237" i="60" s="1"/>
  <c r="AS237" i="60" s="1"/>
  <c r="AV237" i="60" s="1"/>
  <c r="K237" i="60" s="1"/>
  <c r="AZ236" i="60"/>
  <c r="AY236" i="60"/>
  <c r="AJ236" i="60"/>
  <c r="AM236" i="60" s="1"/>
  <c r="AP236" i="60" s="1"/>
  <c r="AS236" i="60" s="1"/>
  <c r="AV236" i="60" s="1"/>
  <c r="K236" i="60" s="1"/>
  <c r="AZ235" i="60"/>
  <c r="AY235" i="60"/>
  <c r="AJ235" i="60"/>
  <c r="AM235" i="60" s="1"/>
  <c r="AP235" i="60" s="1"/>
  <c r="AS235" i="60" s="1"/>
  <c r="AV235" i="60" s="1"/>
  <c r="K235" i="60" s="1"/>
  <c r="AZ234" i="60"/>
  <c r="AY234" i="60"/>
  <c r="AJ234" i="60"/>
  <c r="AM234" i="60" s="1"/>
  <c r="AP234" i="60" s="1"/>
  <c r="AS234" i="60" s="1"/>
  <c r="AV234" i="60" s="1"/>
  <c r="K234" i="60" s="1"/>
  <c r="AZ233" i="60"/>
  <c r="AY233" i="60"/>
  <c r="AJ233" i="60"/>
  <c r="AM233" i="60" s="1"/>
  <c r="AP233" i="60" s="1"/>
  <c r="AS233" i="60" s="1"/>
  <c r="AV233" i="60" s="1"/>
  <c r="K233" i="60" s="1"/>
  <c r="AZ232" i="60"/>
  <c r="AY232" i="60"/>
  <c r="AJ232" i="60"/>
  <c r="AM232" i="60" s="1"/>
  <c r="AP232" i="60" s="1"/>
  <c r="AS232" i="60" s="1"/>
  <c r="AV232" i="60" s="1"/>
  <c r="K232" i="60" s="1"/>
  <c r="AZ231" i="60"/>
  <c r="AY231" i="60"/>
  <c r="AJ231" i="60"/>
  <c r="AM231" i="60" s="1"/>
  <c r="AP231" i="60" s="1"/>
  <c r="AS231" i="60" s="1"/>
  <c r="AV231" i="60" s="1"/>
  <c r="K231" i="60" s="1"/>
  <c r="AZ230" i="60"/>
  <c r="AY230" i="60"/>
  <c r="AJ230" i="60"/>
  <c r="AM230" i="60" s="1"/>
  <c r="AP230" i="60" s="1"/>
  <c r="AS230" i="60" s="1"/>
  <c r="AV230" i="60" s="1"/>
  <c r="K230" i="60" s="1"/>
  <c r="AZ229" i="60"/>
  <c r="AY229" i="60"/>
  <c r="AJ229" i="60"/>
  <c r="AM229" i="60" s="1"/>
  <c r="AP229" i="60" s="1"/>
  <c r="AS229" i="60" s="1"/>
  <c r="AV229" i="60" s="1"/>
  <c r="K229" i="60" s="1"/>
  <c r="AZ228" i="60"/>
  <c r="AY228" i="60"/>
  <c r="AJ228" i="60"/>
  <c r="AM228" i="60" s="1"/>
  <c r="AP228" i="60" s="1"/>
  <c r="AS228" i="60" s="1"/>
  <c r="AV228" i="60" s="1"/>
  <c r="K228" i="60" s="1"/>
  <c r="AZ227" i="60"/>
  <c r="AY227" i="60"/>
  <c r="AJ227" i="60"/>
  <c r="AM227" i="60" s="1"/>
  <c r="AP227" i="60" s="1"/>
  <c r="AS227" i="60" s="1"/>
  <c r="AV227" i="60" s="1"/>
  <c r="K227" i="60" s="1"/>
  <c r="AZ226" i="60"/>
  <c r="AY226" i="60"/>
  <c r="AJ226" i="60"/>
  <c r="AM226" i="60" s="1"/>
  <c r="AP226" i="60" s="1"/>
  <c r="AS226" i="60" s="1"/>
  <c r="AV226" i="60" s="1"/>
  <c r="K226" i="60" s="1"/>
  <c r="AZ225" i="60"/>
  <c r="AY225" i="60"/>
  <c r="AJ225" i="60"/>
  <c r="AM225" i="60" s="1"/>
  <c r="AP225" i="60" s="1"/>
  <c r="AS225" i="60" s="1"/>
  <c r="AV225" i="60" s="1"/>
  <c r="K225" i="60" s="1"/>
  <c r="AZ224" i="60"/>
  <c r="AY224" i="60"/>
  <c r="AJ224" i="60"/>
  <c r="AM224" i="60" s="1"/>
  <c r="AP224" i="60" s="1"/>
  <c r="AS224" i="60" s="1"/>
  <c r="AV224" i="60" s="1"/>
  <c r="K224" i="60" s="1"/>
  <c r="AZ223" i="60"/>
  <c r="AY223" i="60"/>
  <c r="AJ223" i="60"/>
  <c r="AM223" i="60" s="1"/>
  <c r="AP223" i="60" s="1"/>
  <c r="AS223" i="60" s="1"/>
  <c r="AV223" i="60" s="1"/>
  <c r="K223" i="60" s="1"/>
  <c r="AZ222" i="60"/>
  <c r="AY222" i="60"/>
  <c r="AJ222" i="60"/>
  <c r="AM222" i="60" s="1"/>
  <c r="AP222" i="60" s="1"/>
  <c r="AS222" i="60" s="1"/>
  <c r="AV222" i="60" s="1"/>
  <c r="K222" i="60" s="1"/>
  <c r="AZ221" i="60"/>
  <c r="AY221" i="60"/>
  <c r="AJ221" i="60"/>
  <c r="AM221" i="60" s="1"/>
  <c r="AP221" i="60" s="1"/>
  <c r="AS221" i="60" s="1"/>
  <c r="AV221" i="60" s="1"/>
  <c r="K221" i="60" s="1"/>
  <c r="AZ220" i="60"/>
  <c r="AY220" i="60"/>
  <c r="AJ220" i="60"/>
  <c r="AM220" i="60" s="1"/>
  <c r="AP220" i="60" s="1"/>
  <c r="AS220" i="60" s="1"/>
  <c r="AV220" i="60" s="1"/>
  <c r="K220" i="60" s="1"/>
  <c r="AZ219" i="60"/>
  <c r="AY219" i="60"/>
  <c r="AJ219" i="60"/>
  <c r="AM219" i="60" s="1"/>
  <c r="AP219" i="60" s="1"/>
  <c r="AS219" i="60" s="1"/>
  <c r="AV219" i="60" s="1"/>
  <c r="K219" i="60" s="1"/>
  <c r="AZ218" i="60"/>
  <c r="AY218" i="60"/>
  <c r="AJ218" i="60"/>
  <c r="AM218" i="60" s="1"/>
  <c r="AP218" i="60" s="1"/>
  <c r="AS218" i="60" s="1"/>
  <c r="AV218" i="60" s="1"/>
  <c r="K218" i="60" s="1"/>
  <c r="AZ217" i="60"/>
  <c r="AY217" i="60"/>
  <c r="AJ217" i="60"/>
  <c r="AM217" i="60" s="1"/>
  <c r="AP217" i="60" s="1"/>
  <c r="AS217" i="60" s="1"/>
  <c r="AV217" i="60" s="1"/>
  <c r="K217" i="60" s="1"/>
  <c r="AZ216" i="60"/>
  <c r="AY216" i="60"/>
  <c r="AJ216" i="60"/>
  <c r="AM216" i="60" s="1"/>
  <c r="AP216" i="60" s="1"/>
  <c r="AS216" i="60" s="1"/>
  <c r="AV216" i="60" s="1"/>
  <c r="K216" i="60" s="1"/>
  <c r="AZ215" i="60"/>
  <c r="AY215" i="60"/>
  <c r="AJ215" i="60"/>
  <c r="AM215" i="60" s="1"/>
  <c r="AP215" i="60" s="1"/>
  <c r="AS215" i="60" s="1"/>
  <c r="AV215" i="60" s="1"/>
  <c r="K215" i="60" s="1"/>
  <c r="AZ214" i="60"/>
  <c r="AY214" i="60"/>
  <c r="AJ214" i="60"/>
  <c r="AM214" i="60" s="1"/>
  <c r="AP214" i="60" s="1"/>
  <c r="AS214" i="60" s="1"/>
  <c r="AV214" i="60" s="1"/>
  <c r="K214" i="60" s="1"/>
  <c r="AZ213" i="60"/>
  <c r="AY213" i="60"/>
  <c r="AJ213" i="60"/>
  <c r="AM213" i="60" s="1"/>
  <c r="AP213" i="60" s="1"/>
  <c r="AS213" i="60" s="1"/>
  <c r="AV213" i="60" s="1"/>
  <c r="K213" i="60" s="1"/>
  <c r="AZ212" i="60"/>
  <c r="AY212" i="60"/>
  <c r="AJ212" i="60"/>
  <c r="AM212" i="60" s="1"/>
  <c r="AP212" i="60" s="1"/>
  <c r="AS212" i="60" s="1"/>
  <c r="AV212" i="60" s="1"/>
  <c r="K212" i="60" s="1"/>
  <c r="AZ684" i="60"/>
  <c r="AY684" i="60"/>
  <c r="AJ684" i="60"/>
  <c r="AM684" i="60" s="1"/>
  <c r="AP684" i="60" s="1"/>
  <c r="AS684" i="60" s="1"/>
  <c r="AV684" i="60" s="1"/>
  <c r="K684" i="60" s="1"/>
  <c r="AZ683" i="60"/>
  <c r="AY683" i="60"/>
  <c r="AJ683" i="60"/>
  <c r="AM683" i="60" s="1"/>
  <c r="AP683" i="60" s="1"/>
  <c r="AS683" i="60" s="1"/>
  <c r="AV683" i="60" s="1"/>
  <c r="K683" i="60" s="1"/>
  <c r="AZ682" i="60"/>
  <c r="AY682" i="60"/>
  <c r="AJ682" i="60"/>
  <c r="AM682" i="60" s="1"/>
  <c r="AP682" i="60" s="1"/>
  <c r="AS682" i="60" s="1"/>
  <c r="AV682" i="60" s="1"/>
  <c r="K682" i="60" s="1"/>
  <c r="AZ681" i="60"/>
  <c r="AY681" i="60"/>
  <c r="AJ681" i="60"/>
  <c r="AM681" i="60" s="1"/>
  <c r="AP681" i="60" s="1"/>
  <c r="AS681" i="60" s="1"/>
  <c r="AV681" i="60" s="1"/>
  <c r="K681" i="60" s="1"/>
  <c r="AZ680" i="60"/>
  <c r="AY680" i="60"/>
  <c r="AJ680" i="60"/>
  <c r="AM680" i="60" s="1"/>
  <c r="AP680" i="60" s="1"/>
  <c r="AS680" i="60" s="1"/>
  <c r="AV680" i="60" s="1"/>
  <c r="K680" i="60" s="1"/>
  <c r="AZ679" i="60"/>
  <c r="AY679" i="60"/>
  <c r="AJ679" i="60"/>
  <c r="AM679" i="60" s="1"/>
  <c r="AP679" i="60" s="1"/>
  <c r="AS679" i="60" s="1"/>
  <c r="AV679" i="60" s="1"/>
  <c r="K679" i="60" s="1"/>
  <c r="AZ678" i="60"/>
  <c r="AY678" i="60"/>
  <c r="AJ678" i="60"/>
  <c r="AM678" i="60" s="1"/>
  <c r="AP678" i="60" s="1"/>
  <c r="AS678" i="60" s="1"/>
  <c r="AV678" i="60" s="1"/>
  <c r="K678" i="60" s="1"/>
  <c r="AZ677" i="60"/>
  <c r="AY677" i="60"/>
  <c r="AJ677" i="60"/>
  <c r="AM677" i="60" s="1"/>
  <c r="AP677" i="60" s="1"/>
  <c r="AS677" i="60" s="1"/>
  <c r="AV677" i="60" s="1"/>
  <c r="K677" i="60" s="1"/>
  <c r="AZ676" i="60"/>
  <c r="AY676" i="60"/>
  <c r="AJ676" i="60"/>
  <c r="AM676" i="60" s="1"/>
  <c r="AP676" i="60" s="1"/>
  <c r="AS676" i="60" s="1"/>
  <c r="AV676" i="60" s="1"/>
  <c r="K676" i="60" s="1"/>
  <c r="AZ675" i="60"/>
  <c r="AY675" i="60"/>
  <c r="AJ675" i="60"/>
  <c r="AM675" i="60" s="1"/>
  <c r="AP675" i="60" s="1"/>
  <c r="AS675" i="60" s="1"/>
  <c r="AV675" i="60" s="1"/>
  <c r="K675" i="60" s="1"/>
  <c r="AZ674" i="60"/>
  <c r="AY674" i="60"/>
  <c r="AJ674" i="60"/>
  <c r="AM674" i="60" s="1"/>
  <c r="AP674" i="60" s="1"/>
  <c r="AS674" i="60" s="1"/>
  <c r="AV674" i="60" s="1"/>
  <c r="K674" i="60" s="1"/>
  <c r="AZ673" i="60"/>
  <c r="AY673" i="60"/>
  <c r="AJ673" i="60"/>
  <c r="AM673" i="60" s="1"/>
  <c r="AP673" i="60" s="1"/>
  <c r="AS673" i="60" s="1"/>
  <c r="AV673" i="60" s="1"/>
  <c r="K673" i="60" s="1"/>
  <c r="AZ672" i="60"/>
  <c r="AY672" i="60"/>
  <c r="AJ672" i="60"/>
  <c r="AM672" i="60" s="1"/>
  <c r="AP672" i="60" s="1"/>
  <c r="AS672" i="60" s="1"/>
  <c r="AV672" i="60" s="1"/>
  <c r="K672" i="60" s="1"/>
  <c r="AZ671" i="60"/>
  <c r="AY671" i="60"/>
  <c r="AJ671" i="60"/>
  <c r="AM671" i="60" s="1"/>
  <c r="AP671" i="60" s="1"/>
  <c r="AS671" i="60" s="1"/>
  <c r="AV671" i="60" s="1"/>
  <c r="K671" i="60" s="1"/>
  <c r="AZ670" i="60"/>
  <c r="AY670" i="60"/>
  <c r="AJ670" i="60"/>
  <c r="AM670" i="60" s="1"/>
  <c r="AP670" i="60" s="1"/>
  <c r="AS670" i="60" s="1"/>
  <c r="AV670" i="60" s="1"/>
  <c r="K670" i="60" s="1"/>
  <c r="AZ669" i="60"/>
  <c r="AY669" i="60"/>
  <c r="AJ669" i="60"/>
  <c r="AM669" i="60" s="1"/>
  <c r="AP669" i="60" s="1"/>
  <c r="AS669" i="60" s="1"/>
  <c r="AV669" i="60" s="1"/>
  <c r="K669" i="60" s="1"/>
  <c r="AZ668" i="60"/>
  <c r="AY668" i="60"/>
  <c r="AJ668" i="60"/>
  <c r="AM668" i="60" s="1"/>
  <c r="AP668" i="60" s="1"/>
  <c r="AS668" i="60" s="1"/>
  <c r="AV668" i="60" s="1"/>
  <c r="K668" i="60" s="1"/>
  <c r="AZ667" i="60"/>
  <c r="AY667" i="60"/>
  <c r="AJ667" i="60"/>
  <c r="AM667" i="60" s="1"/>
  <c r="AP667" i="60" s="1"/>
  <c r="AS667" i="60" s="1"/>
  <c r="AV667" i="60" s="1"/>
  <c r="K667" i="60" s="1"/>
  <c r="AZ666" i="60"/>
  <c r="AY666" i="60"/>
  <c r="AJ666" i="60"/>
  <c r="AM666" i="60" s="1"/>
  <c r="AP666" i="60" s="1"/>
  <c r="AS666" i="60" s="1"/>
  <c r="AV666" i="60" s="1"/>
  <c r="K666" i="60" s="1"/>
  <c r="AZ665" i="60"/>
  <c r="AY665" i="60"/>
  <c r="AJ665" i="60"/>
  <c r="AM665" i="60" s="1"/>
  <c r="AP665" i="60" s="1"/>
  <c r="AS665" i="60" s="1"/>
  <c r="AV665" i="60" s="1"/>
  <c r="K665" i="60" s="1"/>
  <c r="AZ664" i="60"/>
  <c r="AY664" i="60"/>
  <c r="AJ664" i="60"/>
  <c r="AM664" i="60" s="1"/>
  <c r="AP664" i="60" s="1"/>
  <c r="AS664" i="60" s="1"/>
  <c r="AV664" i="60" s="1"/>
  <c r="K664" i="60" s="1"/>
  <c r="AZ663" i="60"/>
  <c r="AY663" i="60"/>
  <c r="AJ663" i="60"/>
  <c r="AM663" i="60" s="1"/>
  <c r="AP663" i="60" s="1"/>
  <c r="AS663" i="60" s="1"/>
  <c r="AV663" i="60" s="1"/>
  <c r="K663" i="60" s="1"/>
  <c r="AZ662" i="60"/>
  <c r="AY662" i="60"/>
  <c r="AJ662" i="60"/>
  <c r="AM662" i="60" s="1"/>
  <c r="AP662" i="60" s="1"/>
  <c r="AS662" i="60" s="1"/>
  <c r="AV662" i="60" s="1"/>
  <c r="K662" i="60" s="1"/>
  <c r="AZ661" i="60"/>
  <c r="AY661" i="60"/>
  <c r="AJ661" i="60"/>
  <c r="AM661" i="60" s="1"/>
  <c r="AP661" i="60" s="1"/>
  <c r="AS661" i="60" s="1"/>
  <c r="AV661" i="60" s="1"/>
  <c r="K661" i="60" s="1"/>
  <c r="AZ660" i="60"/>
  <c r="AY660" i="60"/>
  <c r="AJ660" i="60"/>
  <c r="AM660" i="60" s="1"/>
  <c r="AP660" i="60" s="1"/>
  <c r="AS660" i="60" s="1"/>
  <c r="AV660" i="60" s="1"/>
  <c r="K660" i="60" s="1"/>
  <c r="AZ659" i="60"/>
  <c r="AY659" i="60"/>
  <c r="AJ659" i="60"/>
  <c r="AM659" i="60" s="1"/>
  <c r="AP659" i="60" s="1"/>
  <c r="AS659" i="60" s="1"/>
  <c r="AV659" i="60" s="1"/>
  <c r="K659" i="60" s="1"/>
  <c r="AZ658" i="60"/>
  <c r="AY658" i="60"/>
  <c r="AJ658" i="60"/>
  <c r="AM658" i="60" s="1"/>
  <c r="AP658" i="60" s="1"/>
  <c r="AS658" i="60" s="1"/>
  <c r="AV658" i="60" s="1"/>
  <c r="K658" i="60" s="1"/>
  <c r="AZ657" i="60"/>
  <c r="AY657" i="60"/>
  <c r="AJ657" i="60"/>
  <c r="AM657" i="60" s="1"/>
  <c r="AP657" i="60" s="1"/>
  <c r="AS657" i="60" s="1"/>
  <c r="AV657" i="60" s="1"/>
  <c r="K657" i="60" s="1"/>
  <c r="AZ656" i="60"/>
  <c r="AY656" i="60"/>
  <c r="AJ656" i="60"/>
  <c r="AM656" i="60" s="1"/>
  <c r="AP656" i="60" s="1"/>
  <c r="AS656" i="60" s="1"/>
  <c r="AV656" i="60" s="1"/>
  <c r="K656" i="60" s="1"/>
  <c r="AZ655" i="60"/>
  <c r="AY655" i="60"/>
  <c r="AJ655" i="60"/>
  <c r="AM655" i="60" s="1"/>
  <c r="AP655" i="60" s="1"/>
  <c r="AS655" i="60" s="1"/>
  <c r="AV655" i="60" s="1"/>
  <c r="K655" i="60" s="1"/>
  <c r="AZ654" i="60"/>
  <c r="AY654" i="60"/>
  <c r="AJ654" i="60"/>
  <c r="AM654" i="60" s="1"/>
  <c r="AP654" i="60" s="1"/>
  <c r="AS654" i="60" s="1"/>
  <c r="AV654" i="60" s="1"/>
  <c r="K654" i="60" s="1"/>
  <c r="AZ653" i="60"/>
  <c r="AY653" i="60"/>
  <c r="AJ653" i="60"/>
  <c r="AM653" i="60" s="1"/>
  <c r="AP653" i="60" s="1"/>
  <c r="AS653" i="60" s="1"/>
  <c r="AV653" i="60" s="1"/>
  <c r="K653" i="60" s="1"/>
  <c r="AZ652" i="60"/>
  <c r="AY652" i="60"/>
  <c r="AJ652" i="60"/>
  <c r="AM652" i="60" s="1"/>
  <c r="AP652" i="60" s="1"/>
  <c r="AS652" i="60" s="1"/>
  <c r="AV652" i="60" s="1"/>
  <c r="K652" i="60" s="1"/>
  <c r="AZ651" i="60"/>
  <c r="AY651" i="60"/>
  <c r="AJ651" i="60"/>
  <c r="AM651" i="60" s="1"/>
  <c r="AP651" i="60" s="1"/>
  <c r="AS651" i="60" s="1"/>
  <c r="AV651" i="60" s="1"/>
  <c r="K651" i="60" s="1"/>
  <c r="AZ650" i="60"/>
  <c r="AY650" i="60"/>
  <c r="AJ650" i="60"/>
  <c r="AM650" i="60" s="1"/>
  <c r="AP650" i="60" s="1"/>
  <c r="AS650" i="60" s="1"/>
  <c r="AV650" i="60" s="1"/>
  <c r="K650" i="60" s="1"/>
  <c r="AZ649" i="60"/>
  <c r="AY649" i="60"/>
  <c r="AJ649" i="60"/>
  <c r="AM649" i="60" s="1"/>
  <c r="AP649" i="60" s="1"/>
  <c r="AS649" i="60" s="1"/>
  <c r="AV649" i="60" s="1"/>
  <c r="K649" i="60" s="1"/>
  <c r="AZ648" i="60"/>
  <c r="AY648" i="60"/>
  <c r="AJ648" i="60"/>
  <c r="AM648" i="60" s="1"/>
  <c r="AP648" i="60" s="1"/>
  <c r="AS648" i="60" s="1"/>
  <c r="AV648" i="60" s="1"/>
  <c r="K648" i="60" s="1"/>
  <c r="AZ647" i="60"/>
  <c r="AY647" i="60"/>
  <c r="AJ647" i="60"/>
  <c r="AM647" i="60" s="1"/>
  <c r="AP647" i="60" s="1"/>
  <c r="AS647" i="60" s="1"/>
  <c r="AV647" i="60" s="1"/>
  <c r="K647" i="60" s="1"/>
  <c r="AZ646" i="60"/>
  <c r="AY646" i="60"/>
  <c r="AJ646" i="60"/>
  <c r="AM646" i="60" s="1"/>
  <c r="AP646" i="60" s="1"/>
  <c r="AS646" i="60" s="1"/>
  <c r="AV646" i="60" s="1"/>
  <c r="K646" i="60" s="1"/>
  <c r="AZ645" i="60"/>
  <c r="AY645" i="60"/>
  <c r="AJ645" i="60"/>
  <c r="AM645" i="60" s="1"/>
  <c r="AP645" i="60" s="1"/>
  <c r="AS645" i="60" s="1"/>
  <c r="AV645" i="60" s="1"/>
  <c r="K645" i="60" s="1"/>
  <c r="AZ644" i="60"/>
  <c r="AY644" i="60"/>
  <c r="AJ644" i="60"/>
  <c r="AM644" i="60" s="1"/>
  <c r="AP644" i="60" s="1"/>
  <c r="AS644" i="60" s="1"/>
  <c r="AV644" i="60" s="1"/>
  <c r="K644" i="60" s="1"/>
  <c r="AZ643" i="60"/>
  <c r="AY643" i="60"/>
  <c r="AJ643" i="60"/>
  <c r="AM643" i="60" s="1"/>
  <c r="AP643" i="60" s="1"/>
  <c r="AS643" i="60" s="1"/>
  <c r="AV643" i="60" s="1"/>
  <c r="K643" i="60" s="1"/>
  <c r="AZ642" i="60"/>
  <c r="AY642" i="60"/>
  <c r="AJ642" i="60"/>
  <c r="AM642" i="60" s="1"/>
  <c r="AP642" i="60" s="1"/>
  <c r="AS642" i="60" s="1"/>
  <c r="AV642" i="60" s="1"/>
  <c r="K642" i="60" s="1"/>
  <c r="AZ641" i="60"/>
  <c r="AY641" i="60"/>
  <c r="AJ641" i="60"/>
  <c r="AM641" i="60" s="1"/>
  <c r="AP641" i="60" s="1"/>
  <c r="AS641" i="60" s="1"/>
  <c r="AV641" i="60" s="1"/>
  <c r="K641" i="60" s="1"/>
  <c r="AZ640" i="60"/>
  <c r="AY640" i="60"/>
  <c r="AJ640" i="60"/>
  <c r="AM640" i="60" s="1"/>
  <c r="AP640" i="60" s="1"/>
  <c r="AS640" i="60" s="1"/>
  <c r="AV640" i="60" s="1"/>
  <c r="K640" i="60" s="1"/>
  <c r="AZ639" i="60"/>
  <c r="AY639" i="60"/>
  <c r="AJ639" i="60"/>
  <c r="AM639" i="60" s="1"/>
  <c r="AP639" i="60" s="1"/>
  <c r="AS639" i="60" s="1"/>
  <c r="AV639" i="60" s="1"/>
  <c r="K639" i="60" s="1"/>
  <c r="AZ638" i="60"/>
  <c r="AY638" i="60"/>
  <c r="AJ638" i="60"/>
  <c r="AM638" i="60" s="1"/>
  <c r="AP638" i="60" s="1"/>
  <c r="AS638" i="60" s="1"/>
  <c r="AV638" i="60" s="1"/>
  <c r="K638" i="60" s="1"/>
  <c r="AZ637" i="60"/>
  <c r="AY637" i="60"/>
  <c r="AJ637" i="60"/>
  <c r="AM637" i="60" s="1"/>
  <c r="AP637" i="60" s="1"/>
  <c r="AS637" i="60" s="1"/>
  <c r="AV637" i="60" s="1"/>
  <c r="K637" i="60" s="1"/>
  <c r="AZ636" i="60"/>
  <c r="AY636" i="60"/>
  <c r="AJ636" i="60"/>
  <c r="AM636" i="60" s="1"/>
  <c r="AP636" i="60" s="1"/>
  <c r="AS636" i="60" s="1"/>
  <c r="AV636" i="60" s="1"/>
  <c r="K636" i="60" s="1"/>
  <c r="AZ635" i="60"/>
  <c r="AY635" i="60"/>
  <c r="AJ635" i="60"/>
  <c r="AM635" i="60" s="1"/>
  <c r="AP635" i="60" s="1"/>
  <c r="AS635" i="60" s="1"/>
  <c r="AV635" i="60" s="1"/>
  <c r="K635" i="60" s="1"/>
  <c r="AZ634" i="60"/>
  <c r="AY634" i="60"/>
  <c r="AJ634" i="60"/>
  <c r="AM634" i="60" s="1"/>
  <c r="AP634" i="60" s="1"/>
  <c r="AS634" i="60" s="1"/>
  <c r="AV634" i="60" s="1"/>
  <c r="K634" i="60" s="1"/>
  <c r="AJ631" i="60"/>
  <c r="AM631" i="60" s="1"/>
  <c r="AP631" i="60" s="1"/>
  <c r="AS631" i="60" s="1"/>
  <c r="AV631" i="60" s="1"/>
  <c r="K631" i="60" s="1"/>
  <c r="AZ630" i="60"/>
  <c r="AY630" i="60"/>
  <c r="AJ630" i="60"/>
  <c r="AM630" i="60" s="1"/>
  <c r="AP630" i="60" s="1"/>
  <c r="AS630" i="60" s="1"/>
  <c r="AV630" i="60" s="1"/>
  <c r="K630" i="60" s="1"/>
  <c r="AZ629" i="60"/>
  <c r="AY629" i="60"/>
  <c r="AJ629" i="60"/>
  <c r="AM629" i="60" s="1"/>
  <c r="AP629" i="60" s="1"/>
  <c r="AS629" i="60" s="1"/>
  <c r="AV629" i="60" s="1"/>
  <c r="K629" i="60" s="1"/>
  <c r="AZ628" i="60"/>
  <c r="AY628" i="60"/>
  <c r="AJ628" i="60"/>
  <c r="AM628" i="60" s="1"/>
  <c r="AP628" i="60" s="1"/>
  <c r="AS628" i="60" s="1"/>
  <c r="AV628" i="60" s="1"/>
  <c r="K628" i="60" s="1"/>
  <c r="AZ627" i="60"/>
  <c r="AY627" i="60"/>
  <c r="AJ627" i="60"/>
  <c r="AM627" i="60" s="1"/>
  <c r="AP627" i="60" s="1"/>
  <c r="AS627" i="60" s="1"/>
  <c r="AV627" i="60" s="1"/>
  <c r="K627" i="60" s="1"/>
  <c r="AZ626" i="60"/>
  <c r="AY626" i="60"/>
  <c r="AJ626" i="60"/>
  <c r="AM626" i="60" s="1"/>
  <c r="AP626" i="60" s="1"/>
  <c r="AS626" i="60" s="1"/>
  <c r="AV626" i="60" s="1"/>
  <c r="K626" i="60" s="1"/>
  <c r="AZ625" i="60"/>
  <c r="AY625" i="60"/>
  <c r="AJ625" i="60"/>
  <c r="AM625" i="60" s="1"/>
  <c r="AP625" i="60" s="1"/>
  <c r="AS625" i="60" s="1"/>
  <c r="AV625" i="60" s="1"/>
  <c r="K625" i="60" s="1"/>
  <c r="AZ624" i="60"/>
  <c r="AY624" i="60"/>
  <c r="AJ624" i="60"/>
  <c r="AM624" i="60" s="1"/>
  <c r="AP624" i="60" s="1"/>
  <c r="AS624" i="60" s="1"/>
  <c r="AV624" i="60" s="1"/>
  <c r="K624" i="60" s="1"/>
  <c r="AZ623" i="60"/>
  <c r="AY623" i="60"/>
  <c r="AJ623" i="60"/>
  <c r="AM623" i="60" s="1"/>
  <c r="AP623" i="60" s="1"/>
  <c r="AS623" i="60" s="1"/>
  <c r="AV623" i="60" s="1"/>
  <c r="K623" i="60" s="1"/>
  <c r="AZ622" i="60"/>
  <c r="AY622" i="60"/>
  <c r="AJ622" i="60"/>
  <c r="AM622" i="60" s="1"/>
  <c r="AP622" i="60" s="1"/>
  <c r="AS622" i="60" s="1"/>
  <c r="AV622" i="60" s="1"/>
  <c r="K622" i="60" s="1"/>
  <c r="AZ621" i="60"/>
  <c r="AY621" i="60"/>
  <c r="AJ621" i="60"/>
  <c r="AM621" i="60" s="1"/>
  <c r="AP621" i="60" s="1"/>
  <c r="AS621" i="60" s="1"/>
  <c r="AV621" i="60" s="1"/>
  <c r="K621" i="60" s="1"/>
  <c r="AZ620" i="60"/>
  <c r="AY620" i="60"/>
  <c r="AJ620" i="60"/>
  <c r="AM620" i="60" s="1"/>
  <c r="AP620" i="60" s="1"/>
  <c r="AS620" i="60" s="1"/>
  <c r="AV620" i="60" s="1"/>
  <c r="K620" i="60" s="1"/>
  <c r="AZ619" i="60"/>
  <c r="AY619" i="60"/>
  <c r="AJ619" i="60"/>
  <c r="AM619" i="60" s="1"/>
  <c r="AP619" i="60" s="1"/>
  <c r="AS619" i="60" s="1"/>
  <c r="AV619" i="60" s="1"/>
  <c r="K619" i="60" s="1"/>
  <c r="AZ618" i="60"/>
  <c r="AY618" i="60"/>
  <c r="AJ618" i="60"/>
  <c r="AM618" i="60" s="1"/>
  <c r="AP618" i="60" s="1"/>
  <c r="AS618" i="60" s="1"/>
  <c r="AV618" i="60" s="1"/>
  <c r="K618" i="60" s="1"/>
  <c r="AZ617" i="60"/>
  <c r="AY617" i="60"/>
  <c r="AJ617" i="60"/>
  <c r="AM617" i="60" s="1"/>
  <c r="AP617" i="60" s="1"/>
  <c r="AS617" i="60" s="1"/>
  <c r="AV617" i="60" s="1"/>
  <c r="K617" i="60" s="1"/>
  <c r="AZ615" i="60"/>
  <c r="AY615" i="60"/>
  <c r="AJ615" i="60"/>
  <c r="AM615" i="60" s="1"/>
  <c r="AP615" i="60" s="1"/>
  <c r="AS615" i="60" s="1"/>
  <c r="AV615" i="60" s="1"/>
  <c r="K615" i="60" s="1"/>
  <c r="AZ614" i="60"/>
  <c r="AY614" i="60"/>
  <c r="AJ614" i="60"/>
  <c r="AM614" i="60" s="1"/>
  <c r="AP614" i="60" s="1"/>
  <c r="AS614" i="60" s="1"/>
  <c r="AV614" i="60" s="1"/>
  <c r="K614" i="60" s="1"/>
  <c r="AZ613" i="60"/>
  <c r="AY613" i="60"/>
  <c r="AJ613" i="60"/>
  <c r="AM613" i="60" s="1"/>
  <c r="AP613" i="60" s="1"/>
  <c r="AS613" i="60" s="1"/>
  <c r="AV613" i="60" s="1"/>
  <c r="K613" i="60" s="1"/>
  <c r="AZ612" i="60"/>
  <c r="AY612" i="60"/>
  <c r="AJ612" i="60"/>
  <c r="AM612" i="60" s="1"/>
  <c r="AP612" i="60" s="1"/>
  <c r="AS612" i="60" s="1"/>
  <c r="AV612" i="60" s="1"/>
  <c r="K612" i="60" s="1"/>
  <c r="AZ611" i="60"/>
  <c r="AY611" i="60"/>
  <c r="AJ611" i="60"/>
  <c r="AM611" i="60" s="1"/>
  <c r="AP611" i="60" s="1"/>
  <c r="AS611" i="60" s="1"/>
  <c r="AV611" i="60" s="1"/>
  <c r="K611" i="60" s="1"/>
  <c r="AZ610" i="60"/>
  <c r="AY610" i="60"/>
  <c r="AJ610" i="60"/>
  <c r="AM610" i="60" s="1"/>
  <c r="AP610" i="60" s="1"/>
  <c r="AS610" i="60" s="1"/>
  <c r="AV610" i="60" s="1"/>
  <c r="K610" i="60" s="1"/>
  <c r="AZ609" i="60"/>
  <c r="AY609" i="60"/>
  <c r="AY608" i="60"/>
  <c r="AZ607" i="60"/>
  <c r="AY607" i="60"/>
  <c r="AJ607" i="60"/>
  <c r="AM607" i="60" s="1"/>
  <c r="AP607" i="60" s="1"/>
  <c r="AS607" i="60" s="1"/>
  <c r="AV607" i="60" s="1"/>
  <c r="K607" i="60" s="1"/>
  <c r="AZ606" i="60"/>
  <c r="AY606" i="60"/>
  <c r="AJ606" i="60"/>
  <c r="AM606" i="60" s="1"/>
  <c r="AP606" i="60" s="1"/>
  <c r="AS606" i="60" s="1"/>
  <c r="AV606" i="60" s="1"/>
  <c r="K606" i="60" s="1"/>
  <c r="AZ605" i="60"/>
  <c r="AY605" i="60"/>
  <c r="AJ605" i="60"/>
  <c r="AM605" i="60" s="1"/>
  <c r="AP605" i="60" s="1"/>
  <c r="AS605" i="60" s="1"/>
  <c r="AV605" i="60" s="1"/>
  <c r="K605" i="60" s="1"/>
  <c r="AZ439" i="60"/>
  <c r="AY439" i="60"/>
  <c r="AJ439" i="60"/>
  <c r="AM439" i="60" s="1"/>
  <c r="AP439" i="60" s="1"/>
  <c r="AS439" i="60" s="1"/>
  <c r="AV439" i="60" s="1"/>
  <c r="K439" i="60" s="1"/>
  <c r="AZ438" i="60"/>
  <c r="AY438" i="60"/>
  <c r="AJ438" i="60"/>
  <c r="AM438" i="60" s="1"/>
  <c r="AP438" i="60" s="1"/>
  <c r="AS438" i="60" s="1"/>
  <c r="AV438" i="60" s="1"/>
  <c r="K438" i="60" s="1"/>
  <c r="AZ437" i="60"/>
  <c r="AY437" i="60"/>
  <c r="AJ437" i="60"/>
  <c r="AM437" i="60" s="1"/>
  <c r="AP437" i="60" s="1"/>
  <c r="AS437" i="60" s="1"/>
  <c r="AV437" i="60" s="1"/>
  <c r="K437" i="60" s="1"/>
  <c r="AZ436" i="60"/>
  <c r="AY436" i="60"/>
  <c r="AZ435" i="60"/>
  <c r="AY435" i="60"/>
  <c r="AZ434" i="60"/>
  <c r="AY434" i="60"/>
  <c r="AJ434" i="60"/>
  <c r="AM434" i="60" s="1"/>
  <c r="AP434" i="60" s="1"/>
  <c r="AS434" i="60" s="1"/>
  <c r="AV434" i="60" s="1"/>
  <c r="K434" i="60" s="1"/>
  <c r="AZ433" i="60"/>
  <c r="AY433" i="60"/>
  <c r="AJ433" i="60"/>
  <c r="AM433" i="60" s="1"/>
  <c r="AP433" i="60" s="1"/>
  <c r="AS433" i="60" s="1"/>
  <c r="AV433" i="60" s="1"/>
  <c r="K433" i="60" s="1"/>
  <c r="AZ432" i="60"/>
  <c r="AY432" i="60"/>
  <c r="AJ432" i="60"/>
  <c r="AM432" i="60" s="1"/>
  <c r="AP432" i="60" s="1"/>
  <c r="AS432" i="60" s="1"/>
  <c r="AV432" i="60" s="1"/>
  <c r="K432" i="60" s="1"/>
  <c r="AZ431" i="60"/>
  <c r="AY431" i="60"/>
  <c r="AJ431" i="60"/>
  <c r="AM431" i="60" s="1"/>
  <c r="AP431" i="60" s="1"/>
  <c r="AS431" i="60" s="1"/>
  <c r="AV431" i="60" s="1"/>
  <c r="K431" i="60" s="1"/>
  <c r="AZ430" i="60"/>
  <c r="AY430" i="60"/>
  <c r="AJ430" i="60"/>
  <c r="AM430" i="60" s="1"/>
  <c r="AP430" i="60" s="1"/>
  <c r="AS430" i="60" s="1"/>
  <c r="AV430" i="60" s="1"/>
  <c r="K430" i="60" s="1"/>
  <c r="AZ429" i="60"/>
  <c r="AY429" i="60"/>
  <c r="AJ429" i="60"/>
  <c r="AM429" i="60" s="1"/>
  <c r="AP429" i="60" s="1"/>
  <c r="AS429" i="60" s="1"/>
  <c r="AV429" i="60" s="1"/>
  <c r="K429" i="60" s="1"/>
  <c r="AZ604" i="60"/>
  <c r="AY604" i="60"/>
  <c r="AJ604" i="60"/>
  <c r="AM604" i="60" s="1"/>
  <c r="AP604" i="60" s="1"/>
  <c r="AS604" i="60" s="1"/>
  <c r="AV604" i="60" s="1"/>
  <c r="K604" i="60" s="1"/>
  <c r="AZ127" i="60"/>
  <c r="AY127" i="60"/>
  <c r="AJ127" i="60"/>
  <c r="AM127" i="60" s="1"/>
  <c r="AP127" i="60" s="1"/>
  <c r="AS127" i="60" s="1"/>
  <c r="AV127" i="60" s="1"/>
  <c r="K127" i="60" s="1"/>
  <c r="AJ43" i="60"/>
  <c r="AM43" i="60" s="1"/>
  <c r="AP43" i="60" s="1"/>
  <c r="AS43" i="60" s="1"/>
  <c r="AV43" i="60" s="1"/>
  <c r="K43" i="60" s="1"/>
  <c r="AJ123" i="60"/>
  <c r="AM123" i="60" s="1"/>
  <c r="AP123" i="60" s="1"/>
  <c r="AS123" i="60" s="1"/>
  <c r="AV123" i="60" s="1"/>
  <c r="K123" i="60" s="1"/>
  <c r="AJ72" i="60"/>
  <c r="AM72" i="60" s="1"/>
  <c r="AP72" i="60" s="1"/>
  <c r="AS72" i="60" s="1"/>
  <c r="AV72" i="60" s="1"/>
  <c r="K72" i="60" s="1"/>
  <c r="AZ53" i="60"/>
  <c r="AY53" i="60"/>
  <c r="AJ53" i="60"/>
  <c r="AM53" i="60" s="1"/>
  <c r="AP53" i="60" s="1"/>
  <c r="AS53" i="60" s="1"/>
  <c r="AV53" i="60" s="1"/>
  <c r="K53" i="60" s="1"/>
  <c r="AZ51" i="60"/>
  <c r="AY51" i="60"/>
  <c r="AJ51" i="60"/>
  <c r="AM51" i="60" s="1"/>
  <c r="AP51" i="60" s="1"/>
  <c r="AS51" i="60" s="1"/>
  <c r="AV51" i="60" s="1"/>
  <c r="K51" i="60" s="1"/>
  <c r="AZ137" i="60"/>
  <c r="AY137" i="60"/>
  <c r="AJ137" i="60"/>
  <c r="AM137" i="60" s="1"/>
  <c r="AP137" i="60" s="1"/>
  <c r="AS137" i="60" s="1"/>
  <c r="AV137" i="60" s="1"/>
  <c r="K137" i="60" s="1"/>
  <c r="AZ136" i="60"/>
  <c r="AY136" i="60"/>
  <c r="AJ136" i="60"/>
  <c r="AM136" i="60" s="1"/>
  <c r="AP136" i="60" s="1"/>
  <c r="AS136" i="60" s="1"/>
  <c r="AV136" i="60" s="1"/>
  <c r="K136" i="60" s="1"/>
  <c r="AJ128" i="60"/>
  <c r="AM128" i="60" s="1"/>
  <c r="AP128" i="60" s="1"/>
  <c r="AS128" i="60" s="1"/>
  <c r="AV128" i="60" s="1"/>
  <c r="K128" i="60" s="1"/>
  <c r="AZ19" i="60"/>
  <c r="AY19" i="60"/>
  <c r="AJ19" i="60"/>
  <c r="AM19" i="60" s="1"/>
  <c r="AP19" i="60" s="1"/>
  <c r="AS19" i="60" s="1"/>
  <c r="AV19" i="60" s="1"/>
  <c r="K19" i="60" s="1"/>
  <c r="AZ14" i="60"/>
  <c r="AY14" i="60"/>
  <c r="AJ14" i="60"/>
  <c r="AM14" i="60" s="1"/>
  <c r="AP14" i="60" s="1"/>
  <c r="AS14" i="60" s="1"/>
  <c r="AV14" i="60" s="1"/>
  <c r="K14" i="60" s="1"/>
  <c r="AZ39" i="60"/>
  <c r="AY39" i="60"/>
  <c r="AJ39" i="60"/>
  <c r="AM39" i="60" s="1"/>
  <c r="AP39" i="60" s="1"/>
  <c r="AS39" i="60" s="1"/>
  <c r="AV39" i="60" s="1"/>
  <c r="K39" i="60" s="1"/>
  <c r="AZ77" i="60"/>
  <c r="AY77" i="60"/>
  <c r="AJ77" i="60"/>
  <c r="AM77" i="60" s="1"/>
  <c r="AP77" i="60" s="1"/>
  <c r="AS77" i="60" s="1"/>
  <c r="AV77" i="60" s="1"/>
  <c r="K77" i="60" s="1"/>
  <c r="AZ76" i="60"/>
  <c r="AY76" i="60"/>
  <c r="AJ76" i="60"/>
  <c r="AM76" i="60" s="1"/>
  <c r="AP76" i="60" s="1"/>
  <c r="AS76" i="60" s="1"/>
  <c r="AV76" i="60" s="1"/>
  <c r="K76" i="60" s="1"/>
  <c r="AZ75" i="60"/>
  <c r="AY75" i="60"/>
  <c r="AJ75" i="60"/>
  <c r="AM75" i="60" s="1"/>
  <c r="AP75" i="60" s="1"/>
  <c r="AS75" i="60" s="1"/>
  <c r="AV75" i="60" s="1"/>
  <c r="K75" i="60" s="1"/>
  <c r="AZ74" i="60"/>
  <c r="AY74" i="60"/>
  <c r="AJ74" i="60"/>
  <c r="AM74" i="60" s="1"/>
  <c r="AP74" i="60" s="1"/>
  <c r="AS74" i="60" s="1"/>
  <c r="AV74" i="60" s="1"/>
  <c r="K74" i="60" s="1"/>
  <c r="AJ13" i="60"/>
  <c r="AM13" i="60" s="1"/>
  <c r="AP13" i="60" s="1"/>
  <c r="AS13" i="60" s="1"/>
  <c r="AV13" i="60" s="1"/>
  <c r="K13" i="60" s="1"/>
  <c r="AZ847" i="60"/>
  <c r="AY847" i="60"/>
  <c r="AJ847" i="60"/>
  <c r="AM847" i="60" s="1"/>
  <c r="AP847" i="60" s="1"/>
  <c r="AS847" i="60" s="1"/>
  <c r="AV847" i="60" s="1"/>
  <c r="K847" i="60" s="1"/>
  <c r="AJ36" i="60"/>
  <c r="AM36" i="60" s="1"/>
  <c r="AP36" i="60" s="1"/>
  <c r="AS36" i="60" s="1"/>
  <c r="AV36" i="60" s="1"/>
  <c r="K36" i="60" s="1"/>
  <c r="AZ57" i="60"/>
  <c r="AY57" i="60"/>
  <c r="AJ57" i="60"/>
  <c r="AM57" i="60" s="1"/>
  <c r="AP57" i="60" s="1"/>
  <c r="AS57" i="60" s="1"/>
  <c r="AV57" i="60" s="1"/>
  <c r="K57" i="60" s="1"/>
  <c r="AZ135" i="60"/>
  <c r="AY135" i="60"/>
  <c r="AJ135" i="60"/>
  <c r="AM135" i="60" s="1"/>
  <c r="AP135" i="60" s="1"/>
  <c r="AS135" i="60" s="1"/>
  <c r="AV135" i="60" s="1"/>
  <c r="K135" i="60" s="1"/>
  <c r="AZ38" i="60"/>
  <c r="AY38" i="60"/>
  <c r="AJ38" i="60"/>
  <c r="AM38" i="60" s="1"/>
  <c r="AP38" i="60" s="1"/>
  <c r="AS38" i="60" s="1"/>
  <c r="AV38" i="60" s="1"/>
  <c r="K38" i="60" s="1"/>
  <c r="AZ6" i="60"/>
  <c r="AY6" i="60"/>
  <c r="AJ6" i="60"/>
  <c r="AM6" i="60" s="1"/>
  <c r="AP6" i="60" s="1"/>
  <c r="AS6" i="60" s="1"/>
  <c r="AV6" i="60" s="1"/>
  <c r="K6" i="60" s="1"/>
  <c r="AZ31" i="60"/>
  <c r="AY31" i="60"/>
  <c r="AJ31" i="60"/>
  <c r="AM31" i="60" s="1"/>
  <c r="AP31" i="60" s="1"/>
  <c r="AS31" i="60" s="1"/>
  <c r="AV31" i="60" s="1"/>
  <c r="K31" i="60" s="1"/>
  <c r="AZ7" i="60"/>
  <c r="AY7" i="60"/>
  <c r="AJ7" i="60"/>
  <c r="AM7" i="60" s="1"/>
  <c r="AP7" i="60" s="1"/>
  <c r="AS7" i="60" s="1"/>
  <c r="AV7" i="60" s="1"/>
  <c r="K7" i="60" s="1"/>
  <c r="AZ8" i="60"/>
  <c r="AY8" i="60"/>
  <c r="AJ8" i="60"/>
  <c r="AM8" i="60" s="1"/>
  <c r="AP8" i="60" s="1"/>
  <c r="AS8" i="60" s="1"/>
  <c r="AV8" i="60" s="1"/>
  <c r="K8" i="60" s="1"/>
  <c r="AZ5" i="60"/>
  <c r="AY5" i="60"/>
  <c r="AJ5" i="60"/>
  <c r="AM5" i="60" s="1"/>
  <c r="AP5" i="60" s="1"/>
  <c r="AS5" i="60" s="1"/>
  <c r="AV5" i="60" s="1"/>
  <c r="K5" i="60" s="1"/>
  <c r="AZ44" i="60"/>
  <c r="AY44" i="60"/>
  <c r="AJ44" i="60"/>
  <c r="AM44" i="60" s="1"/>
  <c r="AP44" i="60" s="1"/>
  <c r="AS44" i="60" s="1"/>
  <c r="AV44" i="60" s="1"/>
  <c r="K44" i="60" s="1"/>
  <c r="AY71" i="60"/>
  <c r="AJ71" i="60"/>
  <c r="AM71" i="60" s="1"/>
  <c r="AP71" i="60" s="1"/>
  <c r="AS71" i="60" s="1"/>
  <c r="AV71" i="60" s="1"/>
  <c r="K71" i="60" s="1"/>
  <c r="AZ133" i="60"/>
  <c r="AY133" i="60"/>
  <c r="AJ133" i="60"/>
  <c r="AM133" i="60" s="1"/>
  <c r="AP133" i="60" s="1"/>
  <c r="AS133" i="60" s="1"/>
  <c r="AV133" i="60" s="1"/>
  <c r="K133" i="60" s="1"/>
  <c r="AZ132" i="60"/>
  <c r="AY132" i="60"/>
  <c r="AJ132" i="60"/>
  <c r="AM132" i="60" s="1"/>
  <c r="AP132" i="60" s="1"/>
  <c r="AS132" i="60" s="1"/>
  <c r="AV132" i="60" s="1"/>
  <c r="K132" i="60" s="1"/>
  <c r="AZ131" i="60"/>
  <c r="AY131" i="60"/>
  <c r="AJ131" i="60"/>
  <c r="AM131" i="60" s="1"/>
  <c r="AP131" i="60" s="1"/>
  <c r="AS131" i="60" s="1"/>
  <c r="AV131" i="60" s="1"/>
  <c r="K131" i="60" s="1"/>
  <c r="AZ130" i="60"/>
  <c r="AY130" i="60"/>
  <c r="AJ130" i="60"/>
  <c r="AM130" i="60" s="1"/>
  <c r="AP130" i="60" s="1"/>
  <c r="AS130" i="60" s="1"/>
  <c r="AV130" i="60" s="1"/>
  <c r="K130" i="60" s="1"/>
  <c r="AZ129" i="60"/>
  <c r="AY129" i="60"/>
  <c r="AJ129" i="60"/>
  <c r="AM129" i="60" s="1"/>
  <c r="AP129" i="60" s="1"/>
  <c r="AS129" i="60" s="1"/>
  <c r="AV129" i="60" s="1"/>
  <c r="K129" i="60" s="1"/>
  <c r="AZ81" i="60"/>
  <c r="AY81" i="60"/>
  <c r="AJ81" i="60"/>
  <c r="AM81" i="60" s="1"/>
  <c r="AP81" i="60" s="1"/>
  <c r="AS81" i="60" s="1"/>
  <c r="AV81" i="60" s="1"/>
  <c r="K81" i="60" s="1"/>
  <c r="AY103" i="60"/>
  <c r="AJ103" i="60"/>
  <c r="AM103" i="60" s="1"/>
  <c r="AP103" i="60" s="1"/>
  <c r="AS103" i="60" s="1"/>
  <c r="AV103" i="60" s="1"/>
  <c r="K103" i="60" s="1"/>
  <c r="AY102" i="60"/>
  <c r="AY204" i="60"/>
  <c r="AJ204" i="60"/>
  <c r="AM204" i="60" s="1"/>
  <c r="AP204" i="60" s="1"/>
  <c r="AS204" i="60" s="1"/>
  <c r="AV204" i="60" s="1"/>
  <c r="K204" i="60" s="1"/>
  <c r="AY104" i="60"/>
  <c r="AJ104" i="60"/>
  <c r="AM104" i="60" s="1"/>
  <c r="AP104" i="60" s="1"/>
  <c r="AS104" i="60" s="1"/>
  <c r="AV104" i="60" s="1"/>
  <c r="K104" i="60" s="1"/>
  <c r="AZ99" i="60"/>
  <c r="AY99" i="60"/>
  <c r="AJ99" i="60"/>
  <c r="AM99" i="60" s="1"/>
  <c r="AP99" i="60" s="1"/>
  <c r="AS99" i="60" s="1"/>
  <c r="AV99" i="60" s="1"/>
  <c r="K99" i="60" s="1"/>
  <c r="AZ98" i="60"/>
  <c r="AY98" i="60"/>
  <c r="AJ98" i="60"/>
  <c r="AM98" i="60" s="1"/>
  <c r="AP98" i="60" s="1"/>
  <c r="AS98" i="60" s="1"/>
  <c r="AV98" i="60" s="1"/>
  <c r="K98" i="60" s="1"/>
  <c r="AZ97" i="60"/>
  <c r="AY97" i="60"/>
  <c r="AJ97" i="60"/>
  <c r="AM97" i="60" s="1"/>
  <c r="AP97" i="60" s="1"/>
  <c r="AS97" i="60" s="1"/>
  <c r="AV97" i="60" s="1"/>
  <c r="K97" i="60" s="1"/>
  <c r="AZ96" i="60"/>
  <c r="AY96" i="60"/>
  <c r="AJ96" i="60"/>
  <c r="AM96" i="60" s="1"/>
  <c r="AP96" i="60" s="1"/>
  <c r="AS96" i="60" s="1"/>
  <c r="AV96" i="60" s="1"/>
  <c r="K96" i="60" s="1"/>
  <c r="AZ95" i="60"/>
  <c r="AY95" i="60"/>
  <c r="AJ95" i="60"/>
  <c r="AM95" i="60" s="1"/>
  <c r="AP95" i="60" s="1"/>
  <c r="AS95" i="60" s="1"/>
  <c r="AV95" i="60" s="1"/>
  <c r="K95" i="60" s="1"/>
  <c r="AZ124" i="60"/>
  <c r="AY124" i="60"/>
  <c r="AJ124" i="60"/>
  <c r="AM124" i="60" s="1"/>
  <c r="AP124" i="60" s="1"/>
  <c r="AS124" i="60" s="1"/>
  <c r="AV124" i="60" s="1"/>
  <c r="K124" i="60" s="1"/>
  <c r="AZ122" i="60"/>
  <c r="AY122" i="60"/>
  <c r="AJ122" i="60"/>
  <c r="AM122" i="60" s="1"/>
  <c r="AP122" i="60" s="1"/>
  <c r="AS122" i="60" s="1"/>
  <c r="AV122" i="60" s="1"/>
  <c r="K122" i="60" s="1"/>
  <c r="AZ68" i="60"/>
  <c r="AY68" i="60"/>
  <c r="AJ68" i="60"/>
  <c r="AM68" i="60" s="1"/>
  <c r="AP68" i="60" s="1"/>
  <c r="AS68" i="60" s="1"/>
  <c r="AV68" i="60" s="1"/>
  <c r="K68" i="60" s="1"/>
  <c r="AZ100" i="60"/>
  <c r="AY100" i="60"/>
  <c r="AJ100" i="60"/>
  <c r="AM100" i="60" s="1"/>
  <c r="AP100" i="60" s="1"/>
  <c r="AS100" i="60" s="1"/>
  <c r="AV100" i="60" s="1"/>
  <c r="K100" i="60" s="1"/>
  <c r="AZ603" i="60"/>
  <c r="AY603" i="60"/>
  <c r="AJ603" i="60"/>
  <c r="AM603" i="60" s="1"/>
  <c r="AP603" i="60" s="1"/>
  <c r="AS603" i="60" s="1"/>
  <c r="AV603" i="60" s="1"/>
  <c r="K603" i="60" s="1"/>
  <c r="AZ602" i="60"/>
  <c r="AY602" i="60"/>
  <c r="AJ602" i="60"/>
  <c r="AM602" i="60" s="1"/>
  <c r="AP602" i="60" s="1"/>
  <c r="AS602" i="60" s="1"/>
  <c r="AV602" i="60" s="1"/>
  <c r="K602" i="60" s="1"/>
  <c r="AZ601" i="60"/>
  <c r="AY601" i="60"/>
  <c r="AJ601" i="60"/>
  <c r="AM601" i="60" s="1"/>
  <c r="AP601" i="60" s="1"/>
  <c r="AS601" i="60" s="1"/>
  <c r="AV601" i="60" s="1"/>
  <c r="K601" i="60" s="1"/>
  <c r="AZ600" i="60"/>
  <c r="AY600" i="60"/>
  <c r="AJ600" i="60"/>
  <c r="AM600" i="60" s="1"/>
  <c r="AP600" i="60" s="1"/>
  <c r="AS600" i="60" s="1"/>
  <c r="AV600" i="60" s="1"/>
  <c r="K600" i="60" s="1"/>
  <c r="AZ599" i="60"/>
  <c r="AY599" i="60"/>
  <c r="AJ599" i="60"/>
  <c r="AM599" i="60" s="1"/>
  <c r="AP599" i="60" s="1"/>
  <c r="AS599" i="60" s="1"/>
  <c r="AV599" i="60" s="1"/>
  <c r="K599" i="60" s="1"/>
  <c r="AZ598" i="60"/>
  <c r="AY598" i="60"/>
  <c r="AJ598" i="60"/>
  <c r="AM598" i="60" s="1"/>
  <c r="AP598" i="60" s="1"/>
  <c r="AS598" i="60" s="1"/>
  <c r="AV598" i="60" s="1"/>
  <c r="K598" i="60" s="1"/>
  <c r="AZ118" i="60"/>
  <c r="AY118" i="60"/>
  <c r="AJ118" i="60"/>
  <c r="AM118" i="60" s="1"/>
  <c r="AP118" i="60" s="1"/>
  <c r="AS118" i="60" s="1"/>
  <c r="AV118" i="60" s="1"/>
  <c r="K118" i="60" s="1"/>
  <c r="AZ69" i="60"/>
  <c r="AY69" i="60"/>
  <c r="AJ69" i="60"/>
  <c r="AM69" i="60" s="1"/>
  <c r="AP69" i="60" s="1"/>
  <c r="AS69" i="60" s="1"/>
  <c r="AV69" i="60" s="1"/>
  <c r="K69" i="60" s="1"/>
  <c r="AZ48" i="60"/>
  <c r="AY48" i="60"/>
  <c r="AJ48" i="60"/>
  <c r="AM48" i="60" s="1"/>
  <c r="AP48" i="60" s="1"/>
  <c r="AS48" i="60" s="1"/>
  <c r="AV48" i="60" s="1"/>
  <c r="K48" i="60" s="1"/>
  <c r="AZ52" i="60"/>
  <c r="AY52" i="60"/>
  <c r="AJ52" i="60"/>
  <c r="AM52" i="60" s="1"/>
  <c r="AP52" i="60" s="1"/>
  <c r="AS52" i="60" s="1"/>
  <c r="AV52" i="60" s="1"/>
  <c r="K52" i="60" s="1"/>
  <c r="AZ50" i="60"/>
  <c r="AY50" i="60"/>
  <c r="AV50" i="60"/>
  <c r="K50" i="60" s="1"/>
  <c r="AJ50" i="60"/>
  <c r="AM50" i="60" s="1"/>
  <c r="AP50" i="60" s="1"/>
  <c r="AZ49" i="60"/>
  <c r="AY49" i="60"/>
  <c r="AJ49" i="60"/>
  <c r="AM49" i="60" s="1"/>
  <c r="AP49" i="60" s="1"/>
  <c r="AS49" i="60" s="1"/>
  <c r="AV49" i="60" s="1"/>
  <c r="K49" i="60" s="1"/>
  <c r="AZ849" i="60"/>
  <c r="AY849" i="60"/>
  <c r="AJ849" i="60"/>
  <c r="AM849" i="60" s="1"/>
  <c r="AP849" i="60" s="1"/>
  <c r="AS849" i="60" s="1"/>
  <c r="AV849" i="60" s="1"/>
  <c r="K849" i="60" s="1"/>
  <c r="AZ121" i="60"/>
  <c r="AY121" i="60"/>
  <c r="AJ121" i="60"/>
  <c r="AM121" i="60" s="1"/>
  <c r="AP121" i="60" s="1"/>
  <c r="AS121" i="60" s="1"/>
  <c r="AV121" i="60" s="1"/>
  <c r="K121" i="60" s="1"/>
  <c r="AZ28" i="60"/>
  <c r="AY28" i="60"/>
  <c r="AJ28" i="60"/>
  <c r="AM28" i="60" s="1"/>
  <c r="AP28" i="60" s="1"/>
  <c r="AS28" i="60" s="1"/>
  <c r="AV28" i="60" s="1"/>
  <c r="K28" i="60" s="1"/>
  <c r="AZ120" i="60"/>
  <c r="AY120" i="60"/>
  <c r="AJ120" i="60"/>
  <c r="AM120" i="60" s="1"/>
  <c r="AP120" i="60" s="1"/>
  <c r="AS120" i="60" s="1"/>
  <c r="AV120" i="60" s="1"/>
  <c r="K120" i="60" s="1"/>
  <c r="AZ119" i="60"/>
  <c r="AY119" i="60"/>
  <c r="AJ119" i="60"/>
  <c r="AM119" i="60" s="1"/>
  <c r="AP119" i="60" s="1"/>
  <c r="AS119" i="60" s="1"/>
  <c r="AV119" i="60" s="1"/>
  <c r="K119" i="60" s="1"/>
  <c r="AZ70" i="60"/>
  <c r="AY70" i="60"/>
  <c r="AJ70" i="60"/>
  <c r="AM70" i="60" s="1"/>
  <c r="AP70" i="60" s="1"/>
  <c r="AS70" i="60" s="1"/>
  <c r="AV70" i="60" s="1"/>
  <c r="K70" i="60" s="1"/>
  <c r="AZ117" i="60"/>
  <c r="AY117" i="60"/>
  <c r="AJ117" i="60"/>
  <c r="AM117" i="60" s="1"/>
  <c r="AP117" i="60" s="1"/>
  <c r="AS117" i="60" s="1"/>
  <c r="AV117" i="60" s="1"/>
  <c r="K117" i="60" s="1"/>
  <c r="AZ143" i="60"/>
  <c r="AY143" i="60"/>
  <c r="AJ143" i="60"/>
  <c r="AM143" i="60" s="1"/>
  <c r="AP143" i="60" s="1"/>
  <c r="AS143" i="60" s="1"/>
  <c r="AV143" i="60" s="1"/>
  <c r="K143" i="60" s="1"/>
  <c r="AZ126" i="60"/>
  <c r="AY126" i="60"/>
  <c r="AJ126" i="60"/>
  <c r="AM126" i="60" s="1"/>
  <c r="AP126" i="60" s="1"/>
  <c r="AS126" i="60" s="1"/>
  <c r="AV126" i="60" s="1"/>
  <c r="K126" i="60" s="1"/>
  <c r="AZ125" i="60"/>
  <c r="AY125" i="60"/>
  <c r="AJ125" i="60"/>
  <c r="AM125" i="60" s="1"/>
  <c r="AP125" i="60" s="1"/>
  <c r="AS125" i="60" s="1"/>
  <c r="AV125" i="60" s="1"/>
  <c r="K125" i="60" s="1"/>
  <c r="AZ46" i="60"/>
  <c r="AY46" i="60"/>
  <c r="AJ46" i="60"/>
  <c r="AM46" i="60" s="1"/>
  <c r="AP46" i="60" s="1"/>
  <c r="AS46" i="60" s="1"/>
  <c r="AV46" i="60" s="1"/>
  <c r="K46" i="60" s="1"/>
  <c r="AZ54" i="60"/>
  <c r="AY54" i="60"/>
  <c r="AJ54" i="60"/>
  <c r="AM54" i="60" s="1"/>
  <c r="AP54" i="60" s="1"/>
  <c r="AS54" i="60" s="1"/>
  <c r="AV54" i="60" s="1"/>
  <c r="K54" i="60" s="1"/>
  <c r="AZ87" i="60"/>
  <c r="AY87" i="60"/>
  <c r="AJ87" i="60"/>
  <c r="AM87" i="60" s="1"/>
  <c r="AP87" i="60" s="1"/>
  <c r="AS87" i="60" s="1"/>
  <c r="AV87" i="60" s="1"/>
  <c r="K87" i="60" s="1"/>
  <c r="AZ84" i="60"/>
  <c r="AY84" i="60"/>
  <c r="AJ84" i="60"/>
  <c r="AM84" i="60" s="1"/>
  <c r="AP84" i="60" s="1"/>
  <c r="AS84" i="60" s="1"/>
  <c r="AV84" i="60" s="1"/>
  <c r="K84" i="60" s="1"/>
  <c r="AZ116" i="60"/>
  <c r="AY116" i="60"/>
  <c r="AZ115" i="60"/>
  <c r="AY115" i="60"/>
  <c r="AJ115" i="60"/>
  <c r="AM115" i="60" s="1"/>
  <c r="AP115" i="60" s="1"/>
  <c r="AS115" i="60" s="1"/>
  <c r="AV115" i="60" s="1"/>
  <c r="K115" i="60" s="1"/>
  <c r="AZ114" i="60"/>
  <c r="AY114" i="60"/>
  <c r="AJ114" i="60"/>
  <c r="AM114" i="60" s="1"/>
  <c r="AP114" i="60" s="1"/>
  <c r="AS114" i="60" s="1"/>
  <c r="AV114" i="60" s="1"/>
  <c r="K114" i="60" s="1"/>
  <c r="AZ17" i="60"/>
  <c r="AY17" i="60"/>
  <c r="AJ17" i="60"/>
  <c r="AM17" i="60" s="1"/>
  <c r="AP17" i="60" s="1"/>
  <c r="AS17" i="60" s="1"/>
  <c r="AV17" i="60" s="1"/>
  <c r="K17" i="60" s="1"/>
  <c r="AZ113" i="60"/>
  <c r="AY113" i="60"/>
  <c r="AJ113" i="60"/>
  <c r="AM113" i="60" s="1"/>
  <c r="AP113" i="60" s="1"/>
  <c r="AS113" i="60" s="1"/>
  <c r="AV113" i="60" s="1"/>
  <c r="K113" i="60" s="1"/>
  <c r="AZ112" i="60"/>
  <c r="AY112" i="60"/>
  <c r="AJ112" i="60"/>
  <c r="AM112" i="60" s="1"/>
  <c r="AP112" i="60" s="1"/>
  <c r="AS112" i="60" s="1"/>
  <c r="AV112" i="60" s="1"/>
  <c r="K112" i="60" s="1"/>
  <c r="AZ35" i="60"/>
  <c r="AY35" i="60"/>
  <c r="AJ35" i="60"/>
  <c r="AM35" i="60" s="1"/>
  <c r="AP35" i="60" s="1"/>
  <c r="AS35" i="60" s="1"/>
  <c r="AV35" i="60" s="1"/>
  <c r="K35" i="60" s="1"/>
  <c r="AZ27" i="60"/>
  <c r="AY27" i="60"/>
  <c r="AJ27" i="60"/>
  <c r="AM27" i="60" s="1"/>
  <c r="AP27" i="60" s="1"/>
  <c r="AS27" i="60" s="1"/>
  <c r="AV27" i="60" s="1"/>
  <c r="K27" i="60" s="1"/>
  <c r="AZ26" i="60"/>
  <c r="AY26" i="60"/>
  <c r="AJ26" i="60"/>
  <c r="AM26" i="60" s="1"/>
  <c r="AP26" i="60" s="1"/>
  <c r="AS26" i="60" s="1"/>
  <c r="AV26" i="60" s="1"/>
  <c r="K26" i="60" s="1"/>
  <c r="AZ25" i="60"/>
  <c r="AY25" i="60"/>
  <c r="AJ25" i="60"/>
  <c r="AM25" i="60" s="1"/>
  <c r="AP25" i="60" s="1"/>
  <c r="AS25" i="60" s="1"/>
  <c r="AV25" i="60" s="1"/>
  <c r="K25" i="60" s="1"/>
  <c r="AZ24" i="60"/>
  <c r="AY24" i="60"/>
  <c r="AJ24" i="60"/>
  <c r="AM24" i="60" s="1"/>
  <c r="AP24" i="60" s="1"/>
  <c r="AS24" i="60" s="1"/>
  <c r="AV24" i="60" s="1"/>
  <c r="K24" i="60" s="1"/>
  <c r="AZ23" i="60"/>
  <c r="AY23" i="60"/>
  <c r="AJ23" i="60"/>
  <c r="AM23" i="60" s="1"/>
  <c r="AP23" i="60" s="1"/>
  <c r="AS23" i="60" s="1"/>
  <c r="AV23" i="60" s="1"/>
  <c r="K23" i="60" s="1"/>
  <c r="AZ22" i="60"/>
  <c r="AY22" i="60"/>
  <c r="AJ22" i="60"/>
  <c r="AM22" i="60" s="1"/>
  <c r="AP22" i="60" s="1"/>
  <c r="AS22" i="60" s="1"/>
  <c r="AV22" i="60" s="1"/>
  <c r="K22" i="60" s="1"/>
  <c r="AZ21" i="60"/>
  <c r="AY21" i="60"/>
  <c r="AJ21" i="60"/>
  <c r="AM21" i="60" s="1"/>
  <c r="AP21" i="60" s="1"/>
  <c r="AS21" i="60" s="1"/>
  <c r="AV21" i="60" s="1"/>
  <c r="K21" i="60" s="1"/>
  <c r="AZ111" i="60"/>
  <c r="AY111" i="60"/>
  <c r="AJ111" i="60"/>
  <c r="AM111" i="60" s="1"/>
  <c r="AP111" i="60" s="1"/>
  <c r="AS111" i="60" s="1"/>
  <c r="AV111" i="60" s="1"/>
  <c r="K111" i="60" s="1"/>
  <c r="AZ110" i="60"/>
  <c r="AY110" i="60"/>
  <c r="AJ110" i="60"/>
  <c r="AM110" i="60" s="1"/>
  <c r="AP110" i="60" s="1"/>
  <c r="AS110" i="60" s="1"/>
  <c r="AV110" i="60" s="1"/>
  <c r="K110" i="60" s="1"/>
  <c r="AZ109" i="60"/>
  <c r="AY109" i="60"/>
  <c r="AJ109" i="60"/>
  <c r="AM109" i="60" s="1"/>
  <c r="AP109" i="60" s="1"/>
  <c r="AS109" i="60" s="1"/>
  <c r="AV109" i="60" s="1"/>
  <c r="K109" i="60" s="1"/>
  <c r="AZ108" i="60"/>
  <c r="AY108" i="60"/>
  <c r="AJ108" i="60"/>
  <c r="AM108" i="60" s="1"/>
  <c r="AP108" i="60" s="1"/>
  <c r="AS108" i="60" s="1"/>
  <c r="AV108" i="60" s="1"/>
  <c r="K108" i="60" s="1"/>
  <c r="AZ64" i="60"/>
  <c r="AY64" i="60"/>
  <c r="AJ64" i="60"/>
  <c r="AM64" i="60" s="1"/>
  <c r="AP64" i="60" s="1"/>
  <c r="AS64" i="60" s="1"/>
  <c r="AV64" i="60" s="1"/>
  <c r="K64" i="60" s="1"/>
  <c r="AZ41" i="60"/>
  <c r="AY41" i="60"/>
  <c r="AJ55" i="60"/>
  <c r="AM55" i="60" s="1"/>
  <c r="AP55" i="60" s="1"/>
  <c r="AS55" i="60" s="1"/>
  <c r="AV55" i="60" s="1"/>
  <c r="K55" i="60" s="1"/>
  <c r="AZ86" i="60"/>
  <c r="AY86" i="60"/>
  <c r="AJ86" i="60"/>
  <c r="AM86" i="60" s="1"/>
  <c r="AP86" i="60" s="1"/>
  <c r="AS86" i="60" s="1"/>
  <c r="AV86" i="60" s="1"/>
  <c r="K86" i="60" s="1"/>
  <c r="AZ85" i="60"/>
  <c r="AY85" i="60"/>
  <c r="AJ85" i="60"/>
  <c r="AM85" i="60" s="1"/>
  <c r="AP85" i="60" s="1"/>
  <c r="AS85" i="60" s="1"/>
  <c r="AV85" i="60" s="1"/>
  <c r="K85" i="60" s="1"/>
  <c r="AZ107" i="60"/>
  <c r="AY107" i="60"/>
  <c r="AJ107" i="60"/>
  <c r="AM107" i="60" s="1"/>
  <c r="AP107" i="60" s="1"/>
  <c r="AS107" i="60" s="1"/>
  <c r="AV107" i="60" s="1"/>
  <c r="K107" i="60" s="1"/>
  <c r="AZ106" i="60"/>
  <c r="AY106" i="60"/>
  <c r="AJ106" i="60"/>
  <c r="AM106" i="60" s="1"/>
  <c r="AP106" i="60" s="1"/>
  <c r="AS106" i="60" s="1"/>
  <c r="AV106" i="60" s="1"/>
  <c r="K106" i="60" s="1"/>
  <c r="AZ60" i="60"/>
  <c r="AY60" i="60"/>
  <c r="AJ60" i="60"/>
  <c r="AM60" i="60" s="1"/>
  <c r="AP60" i="60" s="1"/>
  <c r="AS60" i="60" s="1"/>
  <c r="AV60" i="60" s="1"/>
  <c r="K60" i="60" s="1"/>
  <c r="AZ58" i="60"/>
  <c r="AY58" i="60"/>
  <c r="AJ58" i="60"/>
  <c r="AM58" i="60" s="1"/>
  <c r="AP58" i="60" s="1"/>
  <c r="AS58" i="60" s="1"/>
  <c r="AV58" i="60" s="1"/>
  <c r="K58" i="60" s="1"/>
  <c r="AZ32" i="60"/>
  <c r="AY32" i="60"/>
  <c r="AJ32" i="60"/>
  <c r="AM32" i="60" s="1"/>
  <c r="AP32" i="60" s="1"/>
  <c r="AS32" i="60" s="1"/>
  <c r="AV32" i="60" s="1"/>
  <c r="K32" i="60" s="1"/>
  <c r="AZ89" i="60"/>
  <c r="AY89" i="60"/>
  <c r="AJ89" i="60"/>
  <c r="AM89" i="60" s="1"/>
  <c r="AP89" i="60" s="1"/>
  <c r="AS89" i="60" s="1"/>
  <c r="AV89" i="60" s="1"/>
  <c r="K89" i="60" s="1"/>
  <c r="AZ88" i="60"/>
  <c r="AY88" i="60"/>
  <c r="AJ88" i="60"/>
  <c r="AM88" i="60" s="1"/>
  <c r="AP88" i="60" s="1"/>
  <c r="AS88" i="60" s="1"/>
  <c r="AV88" i="60" s="1"/>
  <c r="K88" i="60" s="1"/>
  <c r="AZ90" i="60"/>
  <c r="AY90" i="60"/>
  <c r="AJ90" i="60"/>
  <c r="AM90" i="60" s="1"/>
  <c r="AP90" i="60" s="1"/>
  <c r="AS90" i="60" s="1"/>
  <c r="AV90" i="60" s="1"/>
  <c r="K90" i="60" s="1"/>
  <c r="AZ80" i="60"/>
  <c r="AY80" i="60"/>
  <c r="AJ80" i="60"/>
  <c r="AM80" i="60" s="1"/>
  <c r="AP80" i="60" s="1"/>
  <c r="AS80" i="60" s="1"/>
  <c r="AV80" i="60" s="1"/>
  <c r="K80" i="60" s="1"/>
  <c r="AZ83" i="60"/>
  <c r="AY83" i="60"/>
  <c r="AJ83" i="60"/>
  <c r="AM83" i="60" s="1"/>
  <c r="AP83" i="60" s="1"/>
  <c r="AS83" i="60" s="1"/>
  <c r="AV83" i="60" s="1"/>
  <c r="K83" i="60" s="1"/>
  <c r="AZ82" i="60"/>
  <c r="AY82" i="60"/>
  <c r="AJ82" i="60"/>
  <c r="AM82" i="60" s="1"/>
  <c r="AP82" i="60" s="1"/>
  <c r="AS82" i="60" s="1"/>
  <c r="AV82" i="60" s="1"/>
  <c r="K82" i="60" s="1"/>
  <c r="AZ20" i="60"/>
  <c r="AY20" i="60"/>
  <c r="AJ20" i="60"/>
  <c r="AM20" i="60" s="1"/>
  <c r="AP20" i="60" s="1"/>
  <c r="AS20" i="60" s="1"/>
  <c r="AV20" i="60" s="1"/>
  <c r="K20" i="60" s="1"/>
  <c r="AZ78" i="60"/>
  <c r="AY78" i="60"/>
  <c r="AJ78" i="60"/>
  <c r="AM78" i="60" s="1"/>
  <c r="AP78" i="60" s="1"/>
  <c r="AS78" i="60" s="1"/>
  <c r="AV78" i="60" s="1"/>
  <c r="K78" i="60" s="1"/>
  <c r="AZ79" i="60"/>
  <c r="AY79" i="60"/>
  <c r="AJ79" i="60"/>
  <c r="AM79" i="60" s="1"/>
  <c r="AP79" i="60" s="1"/>
  <c r="AS79" i="60" s="1"/>
  <c r="AV79" i="60" s="1"/>
  <c r="K79" i="60" s="1"/>
  <c r="AZ94" i="60"/>
  <c r="AY94" i="60"/>
  <c r="AJ94" i="60"/>
  <c r="AM94" i="60" s="1"/>
  <c r="AP94" i="60" s="1"/>
  <c r="AS94" i="60" s="1"/>
  <c r="AV94" i="60" s="1"/>
  <c r="K94" i="60" s="1"/>
  <c r="AZ105" i="60"/>
  <c r="AY105" i="60"/>
  <c r="AJ105" i="60"/>
  <c r="AM105" i="60" s="1"/>
  <c r="AP105" i="60" s="1"/>
  <c r="AS105" i="60" s="1"/>
  <c r="AV105" i="60" s="1"/>
  <c r="K105" i="60" s="1"/>
  <c r="AZ16" i="60"/>
  <c r="AY16" i="60"/>
  <c r="AJ16" i="60"/>
  <c r="AM16" i="60" s="1"/>
  <c r="AP16" i="60" s="1"/>
  <c r="AS16" i="60" s="1"/>
  <c r="AV16" i="60" s="1"/>
  <c r="K16" i="60" s="1"/>
  <c r="AZ29" i="60"/>
  <c r="AY29" i="60"/>
  <c r="AJ29" i="60"/>
  <c r="AM29" i="60" s="1"/>
  <c r="AP29" i="60" s="1"/>
  <c r="AS29" i="60" s="1"/>
  <c r="AV29" i="60" s="1"/>
  <c r="K29" i="60" s="1"/>
  <c r="AZ73" i="60"/>
  <c r="AY73" i="60"/>
  <c r="AJ73" i="60"/>
  <c r="AM73" i="60" s="1"/>
  <c r="AP73" i="60" s="1"/>
  <c r="AS73" i="60" s="1"/>
  <c r="AV73" i="60" s="1"/>
  <c r="K73" i="60" s="1"/>
  <c r="AZ67" i="60"/>
  <c r="AY67" i="60"/>
  <c r="AJ67" i="60"/>
  <c r="AM67" i="60" s="1"/>
  <c r="AP67" i="60" s="1"/>
  <c r="AS67" i="60" s="1"/>
  <c r="AV67" i="60" s="1"/>
  <c r="K67" i="60" s="1"/>
  <c r="AZ66" i="60"/>
  <c r="AY66" i="60"/>
  <c r="AJ66" i="60"/>
  <c r="AM66" i="60" s="1"/>
  <c r="AP66" i="60" s="1"/>
  <c r="AS66" i="60" s="1"/>
  <c r="AV66" i="60" s="1"/>
  <c r="K66" i="60" s="1"/>
  <c r="AZ15" i="60"/>
  <c r="AY15" i="60"/>
  <c r="AJ15" i="60"/>
  <c r="AM15" i="60" s="1"/>
  <c r="AP15" i="60" s="1"/>
  <c r="AS15" i="60" s="1"/>
  <c r="AV15" i="60" s="1"/>
  <c r="K15" i="60" s="1"/>
  <c r="AZ56" i="60"/>
  <c r="AY56" i="60"/>
  <c r="AJ56" i="60"/>
  <c r="AM56" i="60" s="1"/>
  <c r="AP56" i="60" s="1"/>
  <c r="AS56" i="60" s="1"/>
  <c r="AV56" i="60" s="1"/>
  <c r="K56" i="60" s="1"/>
  <c r="AZ65" i="60"/>
  <c r="AY65" i="60"/>
  <c r="AJ65" i="60"/>
  <c r="AM65" i="60" s="1"/>
  <c r="AP65" i="60" s="1"/>
  <c r="AS65" i="60" s="1"/>
  <c r="AV65" i="60" s="1"/>
  <c r="K65" i="60" s="1"/>
  <c r="AZ63" i="60"/>
  <c r="AY63" i="60"/>
  <c r="AJ63" i="60"/>
  <c r="AM63" i="60" s="1"/>
  <c r="AP63" i="60" s="1"/>
  <c r="AS63" i="60" s="1"/>
  <c r="AV63" i="60" s="1"/>
  <c r="K63" i="60" s="1"/>
  <c r="AZ62" i="60"/>
  <c r="AY62" i="60"/>
  <c r="AJ62" i="60"/>
  <c r="AM62" i="60" s="1"/>
  <c r="AP62" i="60" s="1"/>
  <c r="AS62" i="60" s="1"/>
  <c r="AV62" i="60" s="1"/>
  <c r="K62" i="60" s="1"/>
  <c r="AZ61" i="60"/>
  <c r="AY61" i="60"/>
  <c r="AJ61" i="60"/>
  <c r="AM61" i="60" s="1"/>
  <c r="AP61" i="60" s="1"/>
  <c r="AS61" i="60" s="1"/>
  <c r="AV61" i="60" s="1"/>
  <c r="K61" i="60" s="1"/>
  <c r="AZ59" i="60"/>
  <c r="AY59" i="60"/>
  <c r="AJ59" i="60"/>
  <c r="AM59" i="60" s="1"/>
  <c r="AP59" i="60" s="1"/>
  <c r="AS59" i="60" s="1"/>
  <c r="AV59" i="60" s="1"/>
  <c r="K59" i="60" s="1"/>
  <c r="AZ30" i="60"/>
  <c r="AY30" i="60"/>
  <c r="AJ30" i="60"/>
  <c r="AM30" i="60" s="1"/>
  <c r="AP30" i="60" s="1"/>
  <c r="AS30" i="60" s="1"/>
  <c r="AV30" i="60" s="1"/>
  <c r="K30" i="60" s="1"/>
  <c r="AZ45" i="60"/>
  <c r="AY45" i="60"/>
  <c r="AJ45" i="60"/>
  <c r="AM45" i="60" s="1"/>
  <c r="AP45" i="60" s="1"/>
  <c r="AS45" i="60" s="1"/>
  <c r="AV45" i="60" s="1"/>
  <c r="K45" i="60" s="1"/>
  <c r="AZ42" i="60"/>
  <c r="AY42" i="60"/>
  <c r="AJ42" i="60"/>
  <c r="AM42" i="60" s="1"/>
  <c r="AP42" i="60" s="1"/>
  <c r="AS42" i="60" s="1"/>
  <c r="AV42" i="60" s="1"/>
  <c r="K42" i="60" s="1"/>
  <c r="AZ40" i="60"/>
  <c r="AY40" i="60"/>
  <c r="AJ40" i="60"/>
  <c r="AM40" i="60" s="1"/>
  <c r="AP40" i="60" s="1"/>
  <c r="AS40" i="60" s="1"/>
  <c r="AV40" i="60" s="1"/>
  <c r="K40" i="60" s="1"/>
  <c r="AZ12" i="60"/>
  <c r="AY12" i="60"/>
  <c r="AJ12" i="60"/>
  <c r="AM12" i="60" s="1"/>
  <c r="AP12" i="60" s="1"/>
  <c r="AS12" i="60" s="1"/>
  <c r="AV12" i="60" s="1"/>
  <c r="K12" i="60" s="1"/>
  <c r="AZ11" i="60"/>
  <c r="AY11" i="60"/>
  <c r="AJ11" i="60"/>
  <c r="AM11" i="60" s="1"/>
  <c r="AP11" i="60" s="1"/>
  <c r="AS11" i="60" s="1"/>
  <c r="AV11" i="60" s="1"/>
  <c r="K11" i="60" s="1"/>
  <c r="AZ34" i="60"/>
  <c r="AY34" i="60"/>
  <c r="AJ34" i="60"/>
  <c r="AM34" i="60" s="1"/>
  <c r="AP34" i="60" s="1"/>
  <c r="AS34" i="60" s="1"/>
  <c r="AV34" i="60" s="1"/>
  <c r="K34" i="60" s="1"/>
  <c r="AZ37" i="60"/>
  <c r="AY37" i="60"/>
  <c r="AJ37" i="60"/>
  <c r="AM37" i="60" s="1"/>
  <c r="AP37" i="60" s="1"/>
  <c r="AS37" i="60" s="1"/>
  <c r="AV37" i="60" s="1"/>
  <c r="K37" i="60" s="1"/>
  <c r="AZ18" i="60"/>
  <c r="AY18" i="60"/>
  <c r="AJ18" i="60"/>
  <c r="AM18" i="60" s="1"/>
  <c r="AP18" i="60" s="1"/>
  <c r="AS18" i="60" s="1"/>
  <c r="AV18" i="60" s="1"/>
  <c r="K18" i="60" s="1"/>
  <c r="AZ4" i="60"/>
  <c r="AY4" i="60"/>
  <c r="AJ4" i="60"/>
  <c r="AM4" i="60" s="1"/>
  <c r="AP4" i="60" s="1"/>
  <c r="AS4" i="60" s="1"/>
  <c r="AV4" i="60" s="1"/>
  <c r="K4" i="60" s="1"/>
  <c r="AY138" i="60"/>
  <c r="AJ138" i="60"/>
  <c r="AM138" i="60" s="1"/>
  <c r="AP138" i="60" s="1"/>
  <c r="AS138" i="60" s="1"/>
  <c r="AV138" i="60" s="1"/>
  <c r="K138" i="60" s="1"/>
  <c r="AY597" i="60"/>
  <c r="AJ597" i="60"/>
  <c r="AM597" i="60" s="1"/>
  <c r="AP597" i="60" s="1"/>
  <c r="AS597" i="60" s="1"/>
  <c r="AV597" i="60" s="1"/>
  <c r="K597" i="60" s="1"/>
  <c r="AZ596" i="60"/>
  <c r="AY596" i="60"/>
  <c r="AJ596" i="60"/>
  <c r="AM596" i="60" s="1"/>
  <c r="AP596" i="60" s="1"/>
  <c r="AS596" i="60" s="1"/>
  <c r="AV596" i="60" s="1"/>
  <c r="K596" i="60" s="1"/>
  <c r="AZ595" i="60"/>
  <c r="AY595" i="60"/>
  <c r="AJ595" i="60"/>
  <c r="AM595" i="60" s="1"/>
  <c r="AP595" i="60" s="1"/>
  <c r="AS595" i="60" s="1"/>
  <c r="AV595" i="60" s="1"/>
  <c r="K595" i="60" s="1"/>
  <c r="AY594" i="60"/>
  <c r="AY593" i="60"/>
  <c r="AZ93" i="60"/>
  <c r="AY93" i="60"/>
  <c r="AJ93" i="60"/>
  <c r="AM93" i="60" s="1"/>
  <c r="AP93" i="60" s="1"/>
  <c r="AS93" i="60" s="1"/>
  <c r="AV93" i="60" s="1"/>
  <c r="K93" i="60" s="1"/>
  <c r="AZ592" i="60"/>
  <c r="AY592" i="60"/>
  <c r="AJ592" i="60"/>
  <c r="AM592" i="60" s="1"/>
  <c r="AP592" i="60" s="1"/>
  <c r="AS592" i="60" s="1"/>
  <c r="AV592" i="60" s="1"/>
  <c r="K592" i="60" s="1"/>
  <c r="AZ591" i="60"/>
  <c r="AY591" i="60"/>
  <c r="AJ591" i="60"/>
  <c r="AM591" i="60" s="1"/>
  <c r="AP591" i="60" s="1"/>
  <c r="AS591" i="60" s="1"/>
  <c r="AV591" i="60" s="1"/>
  <c r="K591" i="60" s="1"/>
  <c r="AZ590" i="60"/>
  <c r="AY590" i="60"/>
  <c r="AJ590" i="60"/>
  <c r="AM590" i="60" s="1"/>
  <c r="AP590" i="60" s="1"/>
  <c r="AS590" i="60" s="1"/>
  <c r="AV590" i="60" s="1"/>
  <c r="K590" i="60" s="1"/>
  <c r="AY589" i="60"/>
  <c r="AJ589" i="60"/>
  <c r="AM589" i="60" s="1"/>
  <c r="AP589" i="60" s="1"/>
  <c r="AS589" i="60" s="1"/>
  <c r="AV589" i="60" s="1"/>
  <c r="K589" i="60" s="1"/>
  <c r="AZ588" i="60"/>
  <c r="AY588" i="60"/>
  <c r="AJ588" i="60"/>
  <c r="AM588" i="60" s="1"/>
  <c r="AP588" i="60" s="1"/>
  <c r="AS588" i="60" s="1"/>
  <c r="AV588" i="60" s="1"/>
  <c r="K588" i="60" s="1"/>
  <c r="AZ587" i="60"/>
  <c r="AY587" i="60"/>
  <c r="AJ587" i="60"/>
  <c r="AM587" i="60" s="1"/>
  <c r="AP587" i="60" s="1"/>
  <c r="AS587" i="60" s="1"/>
  <c r="AV587" i="60" s="1"/>
  <c r="K587" i="60" s="1"/>
  <c r="AZ586" i="60"/>
  <c r="AY586" i="60"/>
  <c r="AJ586" i="60"/>
  <c r="AM586" i="60" s="1"/>
  <c r="AP586" i="60" s="1"/>
  <c r="AS586" i="60" s="1"/>
  <c r="AV586" i="60" s="1"/>
  <c r="K586" i="60" s="1"/>
  <c r="AZ585" i="60"/>
  <c r="AY585" i="60"/>
  <c r="AJ585" i="60"/>
  <c r="AM585" i="60" s="1"/>
  <c r="AP585" i="60" s="1"/>
  <c r="AS585" i="60" s="1"/>
  <c r="AV585" i="60" s="1"/>
  <c r="K585" i="60" s="1"/>
  <c r="AZ584" i="60"/>
  <c r="AY584" i="60"/>
  <c r="AJ584" i="60"/>
  <c r="AM584" i="60" s="1"/>
  <c r="AP584" i="60" s="1"/>
  <c r="AS584" i="60" s="1"/>
  <c r="AV584" i="60" s="1"/>
  <c r="K584" i="60" s="1"/>
  <c r="AZ153" i="60"/>
  <c r="AY153" i="60"/>
  <c r="AJ153" i="60"/>
  <c r="AM153" i="60" s="1"/>
  <c r="AP153" i="60" s="1"/>
  <c r="AS153" i="60" s="1"/>
  <c r="AV153" i="60" s="1"/>
  <c r="K153" i="60" s="1"/>
  <c r="AZ583" i="60"/>
  <c r="AY583" i="60"/>
  <c r="AJ583" i="60"/>
  <c r="AM583" i="60" s="1"/>
  <c r="AP583" i="60" s="1"/>
  <c r="AS583" i="60" s="1"/>
  <c r="AV583" i="60" s="1"/>
  <c r="K583" i="60" s="1"/>
  <c r="AY582" i="60"/>
  <c r="AZ581" i="60"/>
  <c r="AY581" i="60"/>
  <c r="AJ581" i="60"/>
  <c r="AM581" i="60" s="1"/>
  <c r="AP581" i="60" s="1"/>
  <c r="AS581" i="60" s="1"/>
  <c r="AV581" i="60" s="1"/>
  <c r="K581" i="60" s="1"/>
  <c r="AZ580" i="60"/>
  <c r="AY580" i="60"/>
  <c r="AJ580" i="60"/>
  <c r="AM580" i="60" s="1"/>
  <c r="AP580" i="60" s="1"/>
  <c r="AS580" i="60" s="1"/>
  <c r="AV580" i="60" s="1"/>
  <c r="K580" i="60" s="1"/>
  <c r="AZ579" i="60"/>
  <c r="AY579" i="60"/>
  <c r="AJ579" i="60"/>
  <c r="AM579" i="60" s="1"/>
  <c r="AP579" i="60" s="1"/>
  <c r="AS579" i="60" s="1"/>
  <c r="AV579" i="60" s="1"/>
  <c r="K579" i="60" s="1"/>
  <c r="AZ578" i="60"/>
  <c r="AY578" i="60"/>
  <c r="AJ578" i="60"/>
  <c r="AM578" i="60" s="1"/>
  <c r="AP578" i="60" s="1"/>
  <c r="AS578" i="60" s="1"/>
  <c r="AV578" i="60" s="1"/>
  <c r="K578" i="60" s="1"/>
  <c r="AZ577" i="60"/>
  <c r="AY577" i="60"/>
  <c r="AJ577" i="60"/>
  <c r="AM577" i="60" s="1"/>
  <c r="AP577" i="60" s="1"/>
  <c r="AS577" i="60" s="1"/>
  <c r="AV577" i="60" s="1"/>
  <c r="K577" i="60" s="1"/>
  <c r="AZ576" i="60"/>
  <c r="AY576" i="60"/>
  <c r="AJ576" i="60"/>
  <c r="AM576" i="60" s="1"/>
  <c r="AP576" i="60" s="1"/>
  <c r="AS576" i="60" s="1"/>
  <c r="AV576" i="60" s="1"/>
  <c r="K576" i="60" s="1"/>
  <c r="AZ575" i="60"/>
  <c r="AY575" i="60"/>
  <c r="AJ575" i="60"/>
  <c r="AM575" i="60" s="1"/>
  <c r="AP575" i="60" s="1"/>
  <c r="AS575" i="60" s="1"/>
  <c r="AV575" i="60" s="1"/>
  <c r="K575" i="60" s="1"/>
  <c r="AZ574" i="60"/>
  <c r="AY574" i="60"/>
  <c r="AJ574" i="60"/>
  <c r="AM574" i="60" s="1"/>
  <c r="AP574" i="60" s="1"/>
  <c r="AS574" i="60" s="1"/>
  <c r="AV574" i="60" s="1"/>
  <c r="K574" i="60" s="1"/>
  <c r="AZ573" i="60"/>
  <c r="AY573" i="60"/>
  <c r="AJ573" i="60"/>
  <c r="AM573" i="60" s="1"/>
  <c r="AP573" i="60" s="1"/>
  <c r="AS573" i="60" s="1"/>
  <c r="AV573" i="60" s="1"/>
  <c r="K573" i="60" s="1"/>
  <c r="AZ572" i="60"/>
  <c r="AY572" i="60"/>
  <c r="AJ572" i="60"/>
  <c r="AM572" i="60" s="1"/>
  <c r="AP572" i="60" s="1"/>
  <c r="AS572" i="60" s="1"/>
  <c r="AV572" i="60" s="1"/>
  <c r="K572" i="60" s="1"/>
  <c r="AZ571" i="60"/>
  <c r="AY571" i="60"/>
  <c r="AJ571" i="60"/>
  <c r="AM571" i="60" s="1"/>
  <c r="AP571" i="60" s="1"/>
  <c r="AS571" i="60" s="1"/>
  <c r="AV571" i="60" s="1"/>
  <c r="K571" i="60" s="1"/>
  <c r="AZ570" i="60"/>
  <c r="AY570" i="60"/>
  <c r="AJ570" i="60"/>
  <c r="AM570" i="60" s="1"/>
  <c r="AP570" i="60" s="1"/>
  <c r="AS570" i="60" s="1"/>
  <c r="AV570" i="60" s="1"/>
  <c r="K570" i="60" s="1"/>
  <c r="AZ569" i="60"/>
  <c r="AY569" i="60"/>
  <c r="AJ569" i="60"/>
  <c r="AM569" i="60" s="1"/>
  <c r="AP569" i="60" s="1"/>
  <c r="AS569" i="60" s="1"/>
  <c r="AV569" i="60" s="1"/>
  <c r="K569" i="60" s="1"/>
  <c r="AZ568" i="60"/>
  <c r="AY568" i="60"/>
  <c r="AJ568" i="60"/>
  <c r="AM568" i="60" s="1"/>
  <c r="AP568" i="60" s="1"/>
  <c r="AS568" i="60" s="1"/>
  <c r="AV568" i="60" s="1"/>
  <c r="K568" i="60" s="1"/>
  <c r="AZ567" i="60"/>
  <c r="AY567" i="60"/>
  <c r="AJ567" i="60"/>
  <c r="AM567" i="60" s="1"/>
  <c r="AP567" i="60" s="1"/>
  <c r="AS567" i="60" s="1"/>
  <c r="AV567" i="60" s="1"/>
  <c r="K567" i="60" s="1"/>
  <c r="AZ566" i="60"/>
  <c r="AY566" i="60"/>
  <c r="AJ566" i="60"/>
  <c r="AM566" i="60" s="1"/>
  <c r="AP566" i="60" s="1"/>
  <c r="AS566" i="60" s="1"/>
  <c r="AV566" i="60" s="1"/>
  <c r="K566" i="60" s="1"/>
  <c r="AZ565" i="60"/>
  <c r="AY565" i="60"/>
  <c r="AJ565" i="60"/>
  <c r="AM565" i="60" s="1"/>
  <c r="AP565" i="60" s="1"/>
  <c r="AS565" i="60" s="1"/>
  <c r="AV565" i="60" s="1"/>
  <c r="K565" i="60" s="1"/>
  <c r="AZ564" i="60"/>
  <c r="AY564" i="60"/>
  <c r="AJ564" i="60"/>
  <c r="AM564" i="60" s="1"/>
  <c r="AP564" i="60" s="1"/>
  <c r="AS564" i="60" s="1"/>
  <c r="AV564" i="60" s="1"/>
  <c r="K564" i="60" s="1"/>
  <c r="AZ563" i="60"/>
  <c r="AY563" i="60"/>
  <c r="AJ563" i="60"/>
  <c r="AM563" i="60" s="1"/>
  <c r="AP563" i="60" s="1"/>
  <c r="AS563" i="60" s="1"/>
  <c r="AV563" i="60" s="1"/>
  <c r="K563" i="60" s="1"/>
  <c r="AZ562" i="60"/>
  <c r="AY562" i="60"/>
  <c r="AJ562" i="60"/>
  <c r="AM562" i="60" s="1"/>
  <c r="AP562" i="60" s="1"/>
  <c r="AS562" i="60" s="1"/>
  <c r="AV562" i="60" s="1"/>
  <c r="K562" i="60" s="1"/>
  <c r="AZ561" i="60"/>
  <c r="AY561" i="60"/>
  <c r="AJ561" i="60"/>
  <c r="AM561" i="60" s="1"/>
  <c r="AP561" i="60" s="1"/>
  <c r="AS561" i="60" s="1"/>
  <c r="AV561" i="60" s="1"/>
  <c r="K561" i="60" s="1"/>
  <c r="AZ560" i="60"/>
  <c r="AY560" i="60"/>
  <c r="AJ560" i="60"/>
  <c r="AM560" i="60" s="1"/>
  <c r="AP560" i="60" s="1"/>
  <c r="AS560" i="60" s="1"/>
  <c r="AV560" i="60" s="1"/>
  <c r="K560" i="60" s="1"/>
  <c r="AZ559" i="60"/>
  <c r="AY559" i="60"/>
  <c r="AJ559" i="60"/>
  <c r="AM559" i="60" s="1"/>
  <c r="AP559" i="60" s="1"/>
  <c r="AS559" i="60" s="1"/>
  <c r="AV559" i="60" s="1"/>
  <c r="K559" i="60" s="1"/>
  <c r="AZ558" i="60"/>
  <c r="AY558" i="60"/>
  <c r="AJ558" i="60"/>
  <c r="AM558" i="60" s="1"/>
  <c r="AP558" i="60" s="1"/>
  <c r="AS558" i="60" s="1"/>
  <c r="AV558" i="60" s="1"/>
  <c r="K558" i="60" s="1"/>
  <c r="AZ557" i="60"/>
  <c r="AY557" i="60"/>
  <c r="AJ557" i="60"/>
  <c r="AM557" i="60" s="1"/>
  <c r="AP557" i="60" s="1"/>
  <c r="AS557" i="60" s="1"/>
  <c r="AV557" i="60" s="1"/>
  <c r="K557" i="60" s="1"/>
  <c r="AY556" i="60"/>
  <c r="AZ556" i="60"/>
  <c r="AY555" i="60"/>
  <c r="AZ555" i="60"/>
  <c r="AY554" i="60"/>
  <c r="AZ554" i="60"/>
  <c r="AZ553" i="60"/>
  <c r="AY553" i="60"/>
  <c r="AJ553" i="60"/>
  <c r="AM553" i="60" s="1"/>
  <c r="AP553" i="60" s="1"/>
  <c r="AS553" i="60" s="1"/>
  <c r="AV553" i="60" s="1"/>
  <c r="K553" i="60" s="1"/>
  <c r="AZ552" i="60"/>
  <c r="AJ552" i="60"/>
  <c r="AM552" i="60" s="1"/>
  <c r="AP552" i="60" s="1"/>
  <c r="AS552" i="60" s="1"/>
  <c r="AV552" i="60" s="1"/>
  <c r="K552" i="60" s="1"/>
  <c r="AJ551" i="60"/>
  <c r="AM551" i="60" s="1"/>
  <c r="AP551" i="60" s="1"/>
  <c r="AS551" i="60" s="1"/>
  <c r="AV551" i="60" s="1"/>
  <c r="K551" i="60" s="1"/>
  <c r="AJ550" i="60"/>
  <c r="AM550" i="60" s="1"/>
  <c r="AP550" i="60" s="1"/>
  <c r="AS550" i="60" s="1"/>
  <c r="AV550" i="60" s="1"/>
  <c r="K550" i="60" s="1"/>
  <c r="AJ549" i="60"/>
  <c r="AM549" i="60" s="1"/>
  <c r="AP549" i="60" s="1"/>
  <c r="AS549" i="60" s="1"/>
  <c r="AV549" i="60" s="1"/>
  <c r="K549" i="60" s="1"/>
  <c r="AJ548" i="60"/>
  <c r="AM548" i="60" s="1"/>
  <c r="AP548" i="60" s="1"/>
  <c r="AS548" i="60" s="1"/>
  <c r="AV548" i="60" s="1"/>
  <c r="K548" i="60" s="1"/>
  <c r="AJ547" i="60"/>
  <c r="AM547" i="60" s="1"/>
  <c r="AP547" i="60" s="1"/>
  <c r="AS547" i="60" s="1"/>
  <c r="AV547" i="60" s="1"/>
  <c r="K547" i="60" s="1"/>
  <c r="AJ546" i="60"/>
  <c r="AM546" i="60" s="1"/>
  <c r="AP546" i="60" s="1"/>
  <c r="AS546" i="60" s="1"/>
  <c r="AV546" i="60" s="1"/>
  <c r="K546" i="60" s="1"/>
  <c r="AZ545" i="60"/>
  <c r="AY545" i="60"/>
  <c r="AJ545" i="60"/>
  <c r="AM545" i="60" s="1"/>
  <c r="AP545" i="60" s="1"/>
  <c r="AS545" i="60" s="1"/>
  <c r="AV545" i="60" s="1"/>
  <c r="K545" i="60" s="1"/>
  <c r="AY544" i="60"/>
  <c r="AY543" i="60"/>
  <c r="AZ543" i="60"/>
  <c r="AZ542" i="60"/>
  <c r="AY542" i="60"/>
  <c r="AJ542" i="60"/>
  <c r="AM542" i="60" s="1"/>
  <c r="AP542" i="60" s="1"/>
  <c r="AS542" i="60" s="1"/>
  <c r="AV542" i="60" s="1"/>
  <c r="K542" i="60" s="1"/>
  <c r="AJ541" i="60"/>
  <c r="AM541" i="60" s="1"/>
  <c r="AP541" i="60" s="1"/>
  <c r="AS541" i="60" s="1"/>
  <c r="AV541" i="60" s="1"/>
  <c r="K541" i="60" s="1"/>
  <c r="AJ540" i="60"/>
  <c r="AM540" i="60" s="1"/>
  <c r="AP540" i="60" s="1"/>
  <c r="AS540" i="60" s="1"/>
  <c r="AV540" i="60" s="1"/>
  <c r="K540" i="60" s="1"/>
  <c r="AZ539" i="60"/>
  <c r="AY539" i="60"/>
  <c r="AJ539" i="60"/>
  <c r="AM539" i="60" s="1"/>
  <c r="AP539" i="60" s="1"/>
  <c r="AS539" i="60" s="1"/>
  <c r="AV539" i="60" s="1"/>
  <c r="K539" i="60" s="1"/>
  <c r="AJ538" i="60"/>
  <c r="AM538" i="60" s="1"/>
  <c r="AP538" i="60" s="1"/>
  <c r="AS538" i="60" s="1"/>
  <c r="AV538" i="60" s="1"/>
  <c r="K538" i="60" s="1"/>
  <c r="AZ537" i="60"/>
  <c r="AY537" i="60"/>
  <c r="AJ537" i="60"/>
  <c r="AM537" i="60" s="1"/>
  <c r="AP537" i="60" s="1"/>
  <c r="AS537" i="60" s="1"/>
  <c r="AV537" i="60" s="1"/>
  <c r="K537" i="60" s="1"/>
  <c r="AZ536" i="60"/>
  <c r="AY536" i="60"/>
  <c r="AJ536" i="60"/>
  <c r="AM536" i="60" s="1"/>
  <c r="AP536" i="60" s="1"/>
  <c r="AS536" i="60" s="1"/>
  <c r="AV536" i="60" s="1"/>
  <c r="K536" i="60" s="1"/>
  <c r="AZ535" i="60"/>
  <c r="AY535" i="60"/>
  <c r="AJ535" i="60"/>
  <c r="AM535" i="60" s="1"/>
  <c r="AP535" i="60" s="1"/>
  <c r="AS535" i="60" s="1"/>
  <c r="AV535" i="60" s="1"/>
  <c r="K535" i="60" s="1"/>
  <c r="AY534" i="60"/>
  <c r="AZ534" i="60"/>
  <c r="AJ533" i="60"/>
  <c r="AM533" i="60" s="1"/>
  <c r="AP533" i="60" s="1"/>
  <c r="AS533" i="60" s="1"/>
  <c r="AV533" i="60" s="1"/>
  <c r="K533" i="60" s="1"/>
  <c r="AJ532" i="60"/>
  <c r="AM532" i="60" s="1"/>
  <c r="AP532" i="60" s="1"/>
  <c r="AS532" i="60" s="1"/>
  <c r="AV532" i="60" s="1"/>
  <c r="K532" i="60" s="1"/>
  <c r="AJ531" i="60"/>
  <c r="AM531" i="60" s="1"/>
  <c r="AP531" i="60" s="1"/>
  <c r="AS531" i="60" s="1"/>
  <c r="AV531" i="60" s="1"/>
  <c r="K531" i="60" s="1"/>
  <c r="AJ530" i="60"/>
  <c r="AM530" i="60" s="1"/>
  <c r="AP530" i="60" s="1"/>
  <c r="AS530" i="60" s="1"/>
  <c r="AV530" i="60" s="1"/>
  <c r="K530" i="60" s="1"/>
  <c r="AJ529" i="60"/>
  <c r="AM529" i="60" s="1"/>
  <c r="AP529" i="60" s="1"/>
  <c r="AS529" i="60" s="1"/>
  <c r="AV529" i="60" s="1"/>
  <c r="K529" i="60" s="1"/>
  <c r="AJ528" i="60"/>
  <c r="AM528" i="60" s="1"/>
  <c r="AP528" i="60" s="1"/>
  <c r="AS528" i="60" s="1"/>
  <c r="AV528" i="60" s="1"/>
  <c r="K528" i="60" s="1"/>
  <c r="AJ527" i="60"/>
  <c r="AM527" i="60" s="1"/>
  <c r="AP527" i="60" s="1"/>
  <c r="AS527" i="60" s="1"/>
  <c r="AV527" i="60" s="1"/>
  <c r="K527" i="60" s="1"/>
  <c r="AJ526" i="60"/>
  <c r="AM526" i="60" s="1"/>
  <c r="AP526" i="60" s="1"/>
  <c r="AS526" i="60" s="1"/>
  <c r="AV526" i="60" s="1"/>
  <c r="K526" i="60" s="1"/>
  <c r="AJ525" i="60"/>
  <c r="AM525" i="60" s="1"/>
  <c r="AP525" i="60" s="1"/>
  <c r="AS525" i="60" s="1"/>
  <c r="AV525" i="60" s="1"/>
  <c r="K525" i="60" s="1"/>
  <c r="AJ524" i="60"/>
  <c r="AM524" i="60" s="1"/>
  <c r="AP524" i="60" s="1"/>
  <c r="AS524" i="60" s="1"/>
  <c r="AV524" i="60" s="1"/>
  <c r="K524" i="60" s="1"/>
  <c r="AJ523" i="60"/>
  <c r="AM523" i="60" s="1"/>
  <c r="AP523" i="60" s="1"/>
  <c r="AS523" i="60" s="1"/>
  <c r="AV523" i="60" s="1"/>
  <c r="K523" i="60" s="1"/>
  <c r="AJ522" i="60"/>
  <c r="AM522" i="60" s="1"/>
  <c r="AP522" i="60" s="1"/>
  <c r="AS522" i="60" s="1"/>
  <c r="AV522" i="60" s="1"/>
  <c r="K522" i="60" s="1"/>
  <c r="AJ521" i="60"/>
  <c r="AM521" i="60" s="1"/>
  <c r="AP521" i="60" s="1"/>
  <c r="AS521" i="60" s="1"/>
  <c r="AV521" i="60" s="1"/>
  <c r="K521" i="60" s="1"/>
  <c r="AJ520" i="60"/>
  <c r="AM520" i="60" s="1"/>
  <c r="AP520" i="60" s="1"/>
  <c r="AS520" i="60" s="1"/>
  <c r="AV520" i="60" s="1"/>
  <c r="K520" i="60" s="1"/>
  <c r="AJ519" i="60"/>
  <c r="AM519" i="60" s="1"/>
  <c r="AP519" i="60" s="1"/>
  <c r="AS519" i="60" s="1"/>
  <c r="AV519" i="60" s="1"/>
  <c r="K519" i="60" s="1"/>
  <c r="AJ518" i="60"/>
  <c r="AM518" i="60" s="1"/>
  <c r="AP518" i="60" s="1"/>
  <c r="AS518" i="60" s="1"/>
  <c r="AV518" i="60" s="1"/>
  <c r="K518" i="60" s="1"/>
  <c r="AJ517" i="60"/>
  <c r="AM517" i="60" s="1"/>
  <c r="AP517" i="60" s="1"/>
  <c r="AS517" i="60" s="1"/>
  <c r="AV517" i="60" s="1"/>
  <c r="K517" i="60" s="1"/>
  <c r="AJ516" i="60"/>
  <c r="AM516" i="60" s="1"/>
  <c r="AP516" i="60" s="1"/>
  <c r="AS516" i="60" s="1"/>
  <c r="AV516" i="60" s="1"/>
  <c r="K516" i="60" s="1"/>
  <c r="AJ515" i="60"/>
  <c r="AM515" i="60" s="1"/>
  <c r="AP515" i="60" s="1"/>
  <c r="AS515" i="60" s="1"/>
  <c r="AV515" i="60" s="1"/>
  <c r="K515" i="60" s="1"/>
  <c r="AJ514" i="60"/>
  <c r="AM514" i="60" s="1"/>
  <c r="AP514" i="60" s="1"/>
  <c r="AS514" i="60" s="1"/>
  <c r="AV514" i="60" s="1"/>
  <c r="K514" i="60" s="1"/>
  <c r="AJ513" i="60"/>
  <c r="AM513" i="60" s="1"/>
  <c r="AP513" i="60" s="1"/>
  <c r="AS513" i="60" s="1"/>
  <c r="AV513" i="60" s="1"/>
  <c r="K513" i="60" s="1"/>
  <c r="AJ512" i="60"/>
  <c r="AM512" i="60" s="1"/>
  <c r="AP512" i="60" s="1"/>
  <c r="AS512" i="60" s="1"/>
  <c r="AV512" i="60" s="1"/>
  <c r="K512" i="60" s="1"/>
  <c r="AJ511" i="60"/>
  <c r="AM511" i="60" s="1"/>
  <c r="AP511" i="60" s="1"/>
  <c r="AS511" i="60" s="1"/>
  <c r="AV511" i="60" s="1"/>
  <c r="K511" i="60" s="1"/>
  <c r="AJ510" i="60"/>
  <c r="AM510" i="60" s="1"/>
  <c r="AP510" i="60" s="1"/>
  <c r="AS510" i="60" s="1"/>
  <c r="AV510" i="60" s="1"/>
  <c r="K510" i="60" s="1"/>
  <c r="AJ509" i="60"/>
  <c r="AM509" i="60" s="1"/>
  <c r="AP509" i="60" s="1"/>
  <c r="AS509" i="60" s="1"/>
  <c r="AV509" i="60" s="1"/>
  <c r="K509" i="60" s="1"/>
  <c r="AJ508" i="60"/>
  <c r="AM508" i="60" s="1"/>
  <c r="AP508" i="60" s="1"/>
  <c r="AS508" i="60" s="1"/>
  <c r="AV508" i="60" s="1"/>
  <c r="K508" i="60" s="1"/>
  <c r="AZ507" i="60"/>
  <c r="AY507" i="60"/>
  <c r="AJ507" i="60"/>
  <c r="AM507" i="60" s="1"/>
  <c r="AP507" i="60" s="1"/>
  <c r="AS507" i="60" s="1"/>
  <c r="AV507" i="60" s="1"/>
  <c r="K507" i="60" s="1"/>
  <c r="AZ506" i="60"/>
  <c r="AY506" i="60"/>
  <c r="AJ506" i="60"/>
  <c r="AM506" i="60" s="1"/>
  <c r="AP506" i="60" s="1"/>
  <c r="AS506" i="60" s="1"/>
  <c r="AV506" i="60" s="1"/>
  <c r="K506" i="60" s="1"/>
  <c r="AZ505" i="60"/>
  <c r="AY505" i="60"/>
  <c r="AJ505" i="60"/>
  <c r="AM505" i="60" s="1"/>
  <c r="AP505" i="60" s="1"/>
  <c r="AS505" i="60" s="1"/>
  <c r="AV505" i="60" s="1"/>
  <c r="K505" i="60" s="1"/>
  <c r="AY504" i="60"/>
  <c r="AY503" i="60"/>
  <c r="AY502" i="60"/>
  <c r="AZ501" i="60"/>
  <c r="AY501" i="60"/>
  <c r="AJ501" i="60"/>
  <c r="AM501" i="60" s="1"/>
  <c r="AP501" i="60" s="1"/>
  <c r="AS501" i="60" s="1"/>
  <c r="AV501" i="60" s="1"/>
  <c r="K501" i="60" s="1"/>
  <c r="AZ500" i="60"/>
  <c r="AY500" i="60"/>
  <c r="AJ500" i="60"/>
  <c r="AM500" i="60" s="1"/>
  <c r="AP500" i="60" s="1"/>
  <c r="AS500" i="60" s="1"/>
  <c r="AV500" i="60" s="1"/>
  <c r="K500" i="60" s="1"/>
  <c r="AZ499" i="60"/>
  <c r="AY499" i="60"/>
  <c r="AJ499" i="60"/>
  <c r="AM499" i="60" s="1"/>
  <c r="AP499" i="60" s="1"/>
  <c r="AS499" i="60" s="1"/>
  <c r="AV499" i="60" s="1"/>
  <c r="K499" i="60" s="1"/>
  <c r="AZ498" i="60"/>
  <c r="AY498" i="60"/>
  <c r="AJ498" i="60"/>
  <c r="AM498" i="60" s="1"/>
  <c r="AP498" i="60" s="1"/>
  <c r="AS498" i="60" s="1"/>
  <c r="AV498" i="60" s="1"/>
  <c r="K498" i="60" s="1"/>
  <c r="AJ497" i="60"/>
  <c r="AM497" i="60" s="1"/>
  <c r="AP497" i="60" s="1"/>
  <c r="AS497" i="60" s="1"/>
  <c r="AV497" i="60" s="1"/>
  <c r="K497" i="60" s="1"/>
  <c r="AZ496" i="60"/>
  <c r="AY496" i="60"/>
  <c r="AJ496" i="60"/>
  <c r="AM496" i="60" s="1"/>
  <c r="AP496" i="60" s="1"/>
  <c r="AS496" i="60" s="1"/>
  <c r="AV496" i="60" s="1"/>
  <c r="K496" i="60" s="1"/>
  <c r="AZ493" i="60"/>
  <c r="AY493" i="60"/>
  <c r="AJ493" i="60"/>
  <c r="AM493" i="60" s="1"/>
  <c r="AP493" i="60" s="1"/>
  <c r="AS493" i="60" s="1"/>
  <c r="AV493" i="60" s="1"/>
  <c r="K493" i="60" s="1"/>
  <c r="AZ495" i="60"/>
  <c r="AY495" i="60"/>
  <c r="AJ495" i="60"/>
  <c r="AM495" i="60" s="1"/>
  <c r="AP495" i="60" s="1"/>
  <c r="AS495" i="60" s="1"/>
  <c r="AV495" i="60" s="1"/>
  <c r="K495" i="60" s="1"/>
  <c r="AZ494" i="60"/>
  <c r="AY494" i="60"/>
  <c r="AJ494" i="60"/>
  <c r="AM494" i="60" s="1"/>
  <c r="AP494" i="60" s="1"/>
  <c r="AS494" i="60" s="1"/>
  <c r="AV494" i="60" s="1"/>
  <c r="K494" i="60" s="1"/>
  <c r="AY492" i="60"/>
  <c r="AJ492" i="60"/>
  <c r="AM492" i="60" s="1"/>
  <c r="AP492" i="60" s="1"/>
  <c r="AS492" i="60" s="1"/>
  <c r="AV492" i="60" s="1"/>
  <c r="K492" i="60" s="1"/>
  <c r="AZ491" i="60"/>
  <c r="AY491" i="60"/>
  <c r="AJ491" i="60"/>
  <c r="AM491" i="60" s="1"/>
  <c r="AP491" i="60" s="1"/>
  <c r="AS491" i="60" s="1"/>
  <c r="AV491" i="60" s="1"/>
  <c r="K491" i="60" s="1"/>
  <c r="AZ490" i="60"/>
  <c r="AY490" i="60"/>
  <c r="AJ490" i="60"/>
  <c r="AM490" i="60" s="1"/>
  <c r="AP490" i="60" s="1"/>
  <c r="AS490" i="60" s="1"/>
  <c r="AV490" i="60" s="1"/>
  <c r="K490" i="60" s="1"/>
  <c r="AY489" i="60"/>
  <c r="AZ488" i="60"/>
  <c r="AY488" i="60"/>
  <c r="AJ488" i="60"/>
  <c r="AM488" i="60" s="1"/>
  <c r="AP488" i="60" s="1"/>
  <c r="AS488" i="60" s="1"/>
  <c r="AV488" i="60" s="1"/>
  <c r="K488" i="60" s="1"/>
  <c r="AZ487" i="60"/>
  <c r="AY487" i="60"/>
  <c r="AJ487" i="60"/>
  <c r="AM487" i="60" s="1"/>
  <c r="AP487" i="60" s="1"/>
  <c r="AS487" i="60" s="1"/>
  <c r="AV487" i="60" s="1"/>
  <c r="K487" i="60" s="1"/>
  <c r="AJ486" i="60"/>
  <c r="AM486" i="60" s="1"/>
  <c r="AP486" i="60" s="1"/>
  <c r="AS486" i="60" s="1"/>
  <c r="AV486" i="60" s="1"/>
  <c r="K486" i="60" s="1"/>
  <c r="AZ485" i="60"/>
  <c r="AY485" i="60"/>
  <c r="AJ485" i="60"/>
  <c r="AM485" i="60" s="1"/>
  <c r="AP485" i="60" s="1"/>
  <c r="AS485" i="60" s="1"/>
  <c r="AV485" i="60" s="1"/>
  <c r="K485" i="60" s="1"/>
  <c r="AY484" i="60"/>
  <c r="AJ484" i="60"/>
  <c r="AM484" i="60" s="1"/>
  <c r="AP484" i="60" s="1"/>
  <c r="AS484" i="60" s="1"/>
  <c r="AV484" i="60" s="1"/>
  <c r="K484" i="60" s="1"/>
  <c r="AY483" i="60"/>
  <c r="AJ483" i="60"/>
  <c r="AM483" i="60" s="1"/>
  <c r="AP483" i="60" s="1"/>
  <c r="AS483" i="60" s="1"/>
  <c r="AV483" i="60" s="1"/>
  <c r="K483" i="60" s="1"/>
  <c r="AY482" i="60"/>
  <c r="AZ482" i="60"/>
  <c r="AZ481" i="60"/>
  <c r="AY481" i="60"/>
  <c r="AJ481" i="60"/>
  <c r="AM481" i="60" s="1"/>
  <c r="AP481" i="60" s="1"/>
  <c r="AS481" i="60" s="1"/>
  <c r="AV481" i="60" s="1"/>
  <c r="K481" i="60" s="1"/>
  <c r="AZ480" i="60"/>
  <c r="AY480" i="60"/>
  <c r="AJ480" i="60"/>
  <c r="AM480" i="60" s="1"/>
  <c r="AP480" i="60" s="1"/>
  <c r="AS480" i="60" s="1"/>
  <c r="AV480" i="60" s="1"/>
  <c r="K480" i="60" s="1"/>
  <c r="AZ479" i="60"/>
  <c r="AY479" i="60"/>
  <c r="AJ479" i="60"/>
  <c r="AM479" i="60" s="1"/>
  <c r="AP479" i="60" s="1"/>
  <c r="AS479" i="60" s="1"/>
  <c r="AV479" i="60" s="1"/>
  <c r="K479" i="60" s="1"/>
  <c r="AZ478" i="60"/>
  <c r="AY478" i="60"/>
  <c r="AJ478" i="60"/>
  <c r="AM478" i="60" s="1"/>
  <c r="AP478" i="60" s="1"/>
  <c r="AS478" i="60" s="1"/>
  <c r="AV478" i="60" s="1"/>
  <c r="K478" i="60" s="1"/>
  <c r="AZ477" i="60"/>
  <c r="AY477" i="60"/>
  <c r="AJ477" i="60"/>
  <c r="AM477" i="60" s="1"/>
  <c r="AP477" i="60" s="1"/>
  <c r="AS477" i="60" s="1"/>
  <c r="AV477" i="60" s="1"/>
  <c r="K477" i="60" s="1"/>
  <c r="AZ476" i="60"/>
  <c r="AY476" i="60"/>
  <c r="AJ476" i="60"/>
  <c r="AM476" i="60" s="1"/>
  <c r="AP476" i="60" s="1"/>
  <c r="AS476" i="60" s="1"/>
  <c r="AV476" i="60" s="1"/>
  <c r="K476" i="60" s="1"/>
  <c r="AZ475" i="60"/>
  <c r="AY475" i="60"/>
  <c r="AJ475" i="60"/>
  <c r="AM475" i="60" s="1"/>
  <c r="AP475" i="60" s="1"/>
  <c r="AS475" i="60" s="1"/>
  <c r="AV475" i="60" s="1"/>
  <c r="K475" i="60" s="1"/>
  <c r="AZ474" i="60"/>
  <c r="AY474" i="60"/>
  <c r="AJ474" i="60"/>
  <c r="AM474" i="60" s="1"/>
  <c r="AP474" i="60" s="1"/>
  <c r="AS474" i="60" s="1"/>
  <c r="AV474" i="60" s="1"/>
  <c r="K474" i="60" s="1"/>
  <c r="AY473" i="60"/>
  <c r="AJ473" i="60"/>
  <c r="AM473" i="60" s="1"/>
  <c r="AP473" i="60" s="1"/>
  <c r="AS473" i="60" s="1"/>
  <c r="AV473" i="60" s="1"/>
  <c r="K473" i="60" s="1"/>
  <c r="AZ472" i="60"/>
  <c r="AY472" i="60"/>
  <c r="AJ472" i="60"/>
  <c r="AM472" i="60" s="1"/>
  <c r="AP472" i="60" s="1"/>
  <c r="AS472" i="60" s="1"/>
  <c r="AV472" i="60" s="1"/>
  <c r="K472" i="60" s="1"/>
  <c r="AZ471" i="60"/>
  <c r="AY471" i="60"/>
  <c r="AJ471" i="60"/>
  <c r="AM471" i="60" s="1"/>
  <c r="AP471" i="60" s="1"/>
  <c r="AS471" i="60" s="1"/>
  <c r="AV471" i="60" s="1"/>
  <c r="K471" i="60" s="1"/>
  <c r="AZ470" i="60"/>
  <c r="AY470" i="60"/>
  <c r="AJ470" i="60"/>
  <c r="AM470" i="60" s="1"/>
  <c r="AP470" i="60" s="1"/>
  <c r="AS470" i="60" s="1"/>
  <c r="AV470" i="60" s="1"/>
  <c r="K470" i="60" s="1"/>
  <c r="AZ469" i="60"/>
  <c r="AY469" i="60"/>
  <c r="AJ469" i="60"/>
  <c r="AM469" i="60" s="1"/>
  <c r="AP469" i="60" s="1"/>
  <c r="AS469" i="60" s="1"/>
  <c r="AV469" i="60" s="1"/>
  <c r="K469" i="60" s="1"/>
  <c r="AY468" i="60"/>
  <c r="AY467" i="60"/>
  <c r="AZ467" i="60"/>
  <c r="AZ466" i="60"/>
  <c r="AY466" i="60"/>
  <c r="AJ466" i="60"/>
  <c r="AM466" i="60" s="1"/>
  <c r="AP466" i="60" s="1"/>
  <c r="AS466" i="60" s="1"/>
  <c r="AV466" i="60" s="1"/>
  <c r="K466" i="60" s="1"/>
  <c r="AZ465" i="60"/>
  <c r="AY465" i="60"/>
  <c r="AJ465" i="60"/>
  <c r="AM465" i="60" s="1"/>
  <c r="AP465" i="60" s="1"/>
  <c r="AS465" i="60" s="1"/>
  <c r="AV465" i="60" s="1"/>
  <c r="K465" i="60" s="1"/>
  <c r="AY464" i="60"/>
  <c r="AZ464" i="60"/>
  <c r="AY463" i="60"/>
  <c r="AY462" i="60"/>
  <c r="AJ462" i="60"/>
  <c r="AM462" i="60" s="1"/>
  <c r="AP462" i="60" s="1"/>
  <c r="AS462" i="60" s="1"/>
  <c r="AV462" i="60" s="1"/>
  <c r="K462" i="60" s="1"/>
  <c r="AY461" i="60"/>
  <c r="AZ461" i="60"/>
  <c r="AY460" i="60"/>
  <c r="AZ460" i="60"/>
  <c r="AZ459" i="60"/>
  <c r="AY459" i="60"/>
  <c r="AJ459" i="60"/>
  <c r="AM459" i="60" s="1"/>
  <c r="AP459" i="60" s="1"/>
  <c r="AS459" i="60" s="1"/>
  <c r="AV459" i="60" s="1"/>
  <c r="K459" i="60" s="1"/>
  <c r="AZ458" i="60"/>
  <c r="AY458" i="60"/>
  <c r="AJ458" i="60"/>
  <c r="AM458" i="60" s="1"/>
  <c r="AP458" i="60" s="1"/>
  <c r="AS458" i="60" s="1"/>
  <c r="AV458" i="60" s="1"/>
  <c r="K458" i="60" s="1"/>
  <c r="AZ457" i="60"/>
  <c r="AY457" i="60"/>
  <c r="AJ457" i="60"/>
  <c r="AM457" i="60" s="1"/>
  <c r="AP457" i="60" s="1"/>
  <c r="AS457" i="60" s="1"/>
  <c r="AV457" i="60" s="1"/>
  <c r="K457" i="60" s="1"/>
  <c r="AY456" i="60"/>
  <c r="AZ456" i="60"/>
  <c r="AZ455" i="60"/>
  <c r="AY455" i="60"/>
  <c r="AJ455" i="60"/>
  <c r="AM455" i="60" s="1"/>
  <c r="AP455" i="60" s="1"/>
  <c r="AS455" i="60" s="1"/>
  <c r="AV455" i="60" s="1"/>
  <c r="K455" i="60" s="1"/>
  <c r="AY454" i="60"/>
  <c r="AZ454" i="60"/>
  <c r="AZ453" i="60"/>
  <c r="AY453" i="60"/>
  <c r="AJ453" i="60"/>
  <c r="AM453" i="60" s="1"/>
  <c r="AP453" i="60" s="1"/>
  <c r="AS453" i="60" s="1"/>
  <c r="AV453" i="60" s="1"/>
  <c r="K453" i="60" s="1"/>
  <c r="AY452" i="60"/>
  <c r="AY451" i="60"/>
  <c r="AZ451" i="60"/>
  <c r="AY450" i="60"/>
  <c r="AY449" i="60"/>
  <c r="AZ449" i="60"/>
  <c r="AZ448" i="60"/>
  <c r="AY448" i="60"/>
  <c r="AJ448" i="60"/>
  <c r="AM448" i="60" s="1"/>
  <c r="AP448" i="60" s="1"/>
  <c r="AS448" i="60" s="1"/>
  <c r="AV448" i="60" s="1"/>
  <c r="K448" i="60" s="1"/>
  <c r="AY447" i="60"/>
  <c r="AZ447" i="60"/>
  <c r="AZ446" i="60"/>
  <c r="AY446" i="60"/>
  <c r="AJ446" i="60"/>
  <c r="AM446" i="60" s="1"/>
  <c r="AP446" i="60" s="1"/>
  <c r="AS446" i="60" s="1"/>
  <c r="AV446" i="60" s="1"/>
  <c r="K446" i="60" s="1"/>
  <c r="AZ445" i="60"/>
  <c r="AY445" i="60"/>
  <c r="AJ445" i="60"/>
  <c r="AM445" i="60" s="1"/>
  <c r="AP445" i="60" s="1"/>
  <c r="AS445" i="60" s="1"/>
  <c r="AV445" i="60" s="1"/>
  <c r="K445" i="60" s="1"/>
  <c r="AZ444" i="60"/>
  <c r="AY444" i="60"/>
  <c r="AJ444" i="60"/>
  <c r="AM444" i="60" s="1"/>
  <c r="AP444" i="60" s="1"/>
  <c r="AS444" i="60" s="1"/>
  <c r="AV444" i="60" s="1"/>
  <c r="K444" i="60" s="1"/>
  <c r="AZ443" i="60"/>
  <c r="AY443" i="60"/>
  <c r="AJ443" i="60"/>
  <c r="AM443" i="60" s="1"/>
  <c r="AP443" i="60" s="1"/>
  <c r="AS443" i="60" s="1"/>
  <c r="AV443" i="60" s="1"/>
  <c r="K443" i="60" s="1"/>
  <c r="AZ210" i="60"/>
  <c r="AY210" i="60"/>
  <c r="AJ210" i="60"/>
  <c r="AM210" i="60" s="1"/>
  <c r="AP210" i="60" s="1"/>
  <c r="AS210" i="60" s="1"/>
  <c r="AV210" i="60" s="1"/>
  <c r="K210" i="60" s="1"/>
  <c r="AZ209" i="60"/>
  <c r="AY209" i="60"/>
  <c r="AJ209" i="60"/>
  <c r="AM209" i="60" s="1"/>
  <c r="AP209" i="60" s="1"/>
  <c r="AS209" i="60" s="1"/>
  <c r="AV209" i="60" s="1"/>
  <c r="K209" i="60" s="1"/>
  <c r="AZ203" i="60"/>
  <c r="AY203" i="60"/>
  <c r="AJ203" i="60"/>
  <c r="AM203" i="60" s="1"/>
  <c r="AP203" i="60" s="1"/>
  <c r="AS203" i="60" s="1"/>
  <c r="AV203" i="60" s="1"/>
  <c r="K203" i="60" s="1"/>
  <c r="AZ202" i="60"/>
  <c r="AY202" i="60"/>
  <c r="AJ202" i="60"/>
  <c r="AM202" i="60" s="1"/>
  <c r="AP202" i="60" s="1"/>
  <c r="AS202" i="60" s="1"/>
  <c r="AV202" i="60" s="1"/>
  <c r="K202" i="60" s="1"/>
  <c r="AZ201" i="60"/>
  <c r="AY201" i="60"/>
  <c r="AJ201" i="60"/>
  <c r="AM201" i="60" s="1"/>
  <c r="AP201" i="60" s="1"/>
  <c r="AS201" i="60" s="1"/>
  <c r="AV201" i="60" s="1"/>
  <c r="K201" i="60" s="1"/>
  <c r="AZ200" i="60"/>
  <c r="AY200" i="60"/>
  <c r="AJ200" i="60"/>
  <c r="AM200" i="60" s="1"/>
  <c r="AP200" i="60" s="1"/>
  <c r="AS200" i="60" s="1"/>
  <c r="AV200" i="60" s="1"/>
  <c r="K200" i="60" s="1"/>
  <c r="AZ199" i="60"/>
  <c r="AY199" i="60"/>
  <c r="AJ199" i="60"/>
  <c r="AM199" i="60" s="1"/>
  <c r="AP199" i="60" s="1"/>
  <c r="AS199" i="60" s="1"/>
  <c r="AV199" i="60" s="1"/>
  <c r="K199" i="60" s="1"/>
  <c r="AZ198" i="60"/>
  <c r="AY198" i="60"/>
  <c r="AJ198" i="60"/>
  <c r="AM198" i="60" s="1"/>
  <c r="AP198" i="60" s="1"/>
  <c r="AS198" i="60" s="1"/>
  <c r="AV198" i="60" s="1"/>
  <c r="K198" i="60" s="1"/>
  <c r="AZ197" i="60"/>
  <c r="AY197" i="60"/>
  <c r="AJ197" i="60"/>
  <c r="AM197" i="60" s="1"/>
  <c r="AP197" i="60" s="1"/>
  <c r="AS197" i="60" s="1"/>
  <c r="AV197" i="60" s="1"/>
  <c r="K197" i="60" s="1"/>
  <c r="AZ196" i="60"/>
  <c r="AY196" i="60"/>
  <c r="AJ196" i="60"/>
  <c r="AM196" i="60" s="1"/>
  <c r="AP196" i="60" s="1"/>
  <c r="AS196" i="60" s="1"/>
  <c r="AV196" i="60" s="1"/>
  <c r="K196" i="60" s="1"/>
  <c r="AZ195" i="60"/>
  <c r="AY195" i="60"/>
  <c r="AJ195" i="60"/>
  <c r="AM195" i="60" s="1"/>
  <c r="AP195" i="60" s="1"/>
  <c r="AS195" i="60" s="1"/>
  <c r="AV195" i="60" s="1"/>
  <c r="K195" i="60" s="1"/>
  <c r="AZ194" i="60"/>
  <c r="AY194" i="60"/>
  <c r="AJ194" i="60"/>
  <c r="AM194" i="60" s="1"/>
  <c r="AP194" i="60" s="1"/>
  <c r="AS194" i="60" s="1"/>
  <c r="AV194" i="60" s="1"/>
  <c r="K194" i="60" s="1"/>
  <c r="AZ193" i="60"/>
  <c r="AY193" i="60"/>
  <c r="AJ193" i="60"/>
  <c r="AM193" i="60" s="1"/>
  <c r="AP193" i="60" s="1"/>
  <c r="AS193" i="60" s="1"/>
  <c r="AV193" i="60" s="1"/>
  <c r="K193" i="60" s="1"/>
  <c r="AZ192" i="60"/>
  <c r="AY192" i="60"/>
  <c r="AJ192" i="60"/>
  <c r="AM192" i="60" s="1"/>
  <c r="AP192" i="60" s="1"/>
  <c r="AS192" i="60" s="1"/>
  <c r="AV192" i="60" s="1"/>
  <c r="K192" i="60" s="1"/>
  <c r="AZ191" i="60"/>
  <c r="AY191" i="60"/>
  <c r="AJ191" i="60"/>
  <c r="AM191" i="60" s="1"/>
  <c r="AP191" i="60" s="1"/>
  <c r="AS191" i="60" s="1"/>
  <c r="AV191" i="60" s="1"/>
  <c r="K191" i="60" s="1"/>
  <c r="AZ190" i="60"/>
  <c r="AY190" i="60"/>
  <c r="AJ190" i="60"/>
  <c r="AM190" i="60" s="1"/>
  <c r="AP190" i="60" s="1"/>
  <c r="AS190" i="60" s="1"/>
  <c r="AV190" i="60" s="1"/>
  <c r="K190" i="60" s="1"/>
  <c r="AZ189" i="60"/>
  <c r="AY189" i="60"/>
  <c r="AJ189" i="60"/>
  <c r="AM189" i="60" s="1"/>
  <c r="AP189" i="60" s="1"/>
  <c r="AS189" i="60" s="1"/>
  <c r="AV189" i="60" s="1"/>
  <c r="K189" i="60" s="1"/>
  <c r="AZ188" i="60"/>
  <c r="AY188" i="60"/>
  <c r="AJ188" i="60"/>
  <c r="AM188" i="60" s="1"/>
  <c r="AP188" i="60" s="1"/>
  <c r="AS188" i="60" s="1"/>
  <c r="AV188" i="60" s="1"/>
  <c r="K188" i="60" s="1"/>
  <c r="AZ187" i="60"/>
  <c r="AY187" i="60"/>
  <c r="AJ187" i="60"/>
  <c r="AM187" i="60" s="1"/>
  <c r="AP187" i="60" s="1"/>
  <c r="AS187" i="60" s="1"/>
  <c r="AV187" i="60" s="1"/>
  <c r="K187" i="60" s="1"/>
  <c r="AY186" i="60"/>
  <c r="AZ186" i="60"/>
  <c r="AZ185" i="60"/>
  <c r="AY185" i="60"/>
  <c r="AJ185" i="60"/>
  <c r="AM185" i="60" s="1"/>
  <c r="AP185" i="60" s="1"/>
  <c r="AS185" i="60" s="1"/>
  <c r="AV185" i="60" s="1"/>
  <c r="K185" i="60" s="1"/>
  <c r="AY184" i="60"/>
  <c r="AZ184" i="60"/>
  <c r="AZ183" i="60"/>
  <c r="AY183" i="60"/>
  <c r="AJ183" i="60"/>
  <c r="AM183" i="60" s="1"/>
  <c r="AP183" i="60" s="1"/>
  <c r="AS183" i="60" s="1"/>
  <c r="AV183" i="60" s="1"/>
  <c r="K183" i="60" s="1"/>
  <c r="AY182" i="60"/>
  <c r="AY181" i="60"/>
  <c r="AZ181" i="60"/>
  <c r="AZ180" i="60"/>
  <c r="AY180" i="60"/>
  <c r="AZ179" i="60"/>
  <c r="AY179" i="60"/>
  <c r="AY178" i="60"/>
  <c r="AZ178" i="60"/>
  <c r="AY177" i="60"/>
  <c r="AZ177" i="60"/>
  <c r="AY176" i="60"/>
  <c r="AZ176" i="60"/>
  <c r="AY175" i="60"/>
  <c r="AZ174" i="60"/>
  <c r="AY174" i="60"/>
  <c r="AZ173" i="60"/>
  <c r="AY173" i="60"/>
  <c r="AA116" i="60" l="1"/>
  <c r="AA101" i="60"/>
  <c r="AA91" i="60"/>
  <c r="AA102" i="60"/>
  <c r="AA92" i="60"/>
  <c r="AA159" i="60"/>
  <c r="AA156" i="60"/>
  <c r="AA160" i="60"/>
  <c r="AA157" i="60"/>
  <c r="AA181" i="60"/>
  <c r="AD161" i="60" s="1"/>
  <c r="X182" i="60"/>
  <c r="AA172" i="60" s="1"/>
  <c r="X171" i="60"/>
  <c r="X158" i="60"/>
  <c r="AA155" i="60"/>
  <c r="AA154" i="60"/>
  <c r="AA179" i="60"/>
  <c r="AA152" i="60"/>
  <c r="AA331" i="60"/>
  <c r="AA323" i="60"/>
  <c r="AA178" i="60"/>
  <c r="AD151" i="60" s="1"/>
  <c r="AA148" i="60"/>
  <c r="AA436" i="60"/>
  <c r="AA427" i="60"/>
  <c r="AA425" i="60"/>
  <c r="AA435" i="60"/>
  <c r="AA426" i="60"/>
  <c r="AA330" i="60"/>
  <c r="AA344" i="60"/>
  <c r="AA329" i="60"/>
  <c r="AA320" i="60"/>
  <c r="AA343" i="60"/>
  <c r="AA326" i="60"/>
  <c r="AA318" i="60"/>
  <c r="AA327" i="60"/>
  <c r="AA319" i="60"/>
  <c r="AA174" i="60"/>
  <c r="AA144" i="60"/>
  <c r="AD134" i="60" s="1"/>
  <c r="AA173" i="60"/>
  <c r="AA141" i="60"/>
  <c r="U175" i="60"/>
  <c r="U145" i="60"/>
  <c r="AA180" i="60"/>
  <c r="AA150" i="60"/>
  <c r="AA328" i="60"/>
  <c r="AD321" i="60" s="1"/>
  <c r="AA322" i="60"/>
  <c r="AA325" i="60"/>
  <c r="AA317" i="60"/>
  <c r="AA41" i="60"/>
  <c r="AA33" i="60"/>
  <c r="AJ176" i="60"/>
  <c r="AM176" i="60" s="1"/>
  <c r="AP176" i="60" s="1"/>
  <c r="AS176" i="60" s="1"/>
  <c r="AV176" i="60" s="1"/>
  <c r="K176" i="60" s="1"/>
  <c r="AJ468" i="60"/>
  <c r="AM468" i="60" s="1"/>
  <c r="AP468" i="60" s="1"/>
  <c r="AS468" i="60" s="1"/>
  <c r="AV468" i="60" s="1"/>
  <c r="K468" i="60" s="1"/>
  <c r="AJ504" i="60"/>
  <c r="AM504" i="60" s="1"/>
  <c r="AP504" i="60" s="1"/>
  <c r="AS504" i="60" s="1"/>
  <c r="AV504" i="60" s="1"/>
  <c r="K504" i="60" s="1"/>
  <c r="AJ460" i="60"/>
  <c r="AM460" i="60" s="1"/>
  <c r="AP460" i="60" s="1"/>
  <c r="AS460" i="60" s="1"/>
  <c r="AV460" i="60" s="1"/>
  <c r="K460" i="60" s="1"/>
  <c r="AJ447" i="60"/>
  <c r="AM447" i="60" s="1"/>
  <c r="AP447" i="60" s="1"/>
  <c r="AS447" i="60" s="1"/>
  <c r="AV447" i="60" s="1"/>
  <c r="K447" i="60" s="1"/>
  <c r="AJ461" i="60"/>
  <c r="AM461" i="60" s="1"/>
  <c r="AP461" i="60" s="1"/>
  <c r="AS461" i="60" s="1"/>
  <c r="AV461" i="60" s="1"/>
  <c r="K461" i="60" s="1"/>
  <c r="AJ177" i="60"/>
  <c r="AM177" i="60" s="1"/>
  <c r="AP177" i="60" s="1"/>
  <c r="AS177" i="60" s="1"/>
  <c r="AV177" i="60" s="1"/>
  <c r="K177" i="60" s="1"/>
  <c r="AJ544" i="60"/>
  <c r="AM544" i="60" s="1"/>
  <c r="AP544" i="60" s="1"/>
  <c r="AS544" i="60" s="1"/>
  <c r="AV544" i="60" s="1"/>
  <c r="K544" i="60" s="1"/>
  <c r="AZ450" i="60"/>
  <c r="AZ468" i="60"/>
  <c r="AJ616" i="60"/>
  <c r="AM616" i="60" s="1"/>
  <c r="AP616" i="60" s="1"/>
  <c r="AS616" i="60" s="1"/>
  <c r="AV616" i="60" s="1"/>
  <c r="K616" i="60" s="1"/>
  <c r="AJ454" i="60"/>
  <c r="AM454" i="60" s="1"/>
  <c r="AP454" i="60" s="1"/>
  <c r="AS454" i="60" s="1"/>
  <c r="AV454" i="60" s="1"/>
  <c r="K454" i="60" s="1"/>
  <c r="AJ502" i="60"/>
  <c r="AM502" i="60" s="1"/>
  <c r="AP502" i="60" s="1"/>
  <c r="AS502" i="60" s="1"/>
  <c r="AV502" i="60" s="1"/>
  <c r="K502" i="60" s="1"/>
  <c r="AJ503" i="60"/>
  <c r="AM503" i="60" s="1"/>
  <c r="AP503" i="60" s="1"/>
  <c r="AS503" i="60" s="1"/>
  <c r="AV503" i="60" s="1"/>
  <c r="K503" i="60" s="1"/>
  <c r="AZ616" i="60"/>
  <c r="AJ554" i="60"/>
  <c r="AM554" i="60" s="1"/>
  <c r="AP554" i="60" s="1"/>
  <c r="AS554" i="60" s="1"/>
  <c r="AV554" i="60" s="1"/>
  <c r="K554" i="60" s="1"/>
  <c r="AJ489" i="60"/>
  <c r="AM489" i="60" s="1"/>
  <c r="AP489" i="60" s="1"/>
  <c r="AS489" i="60" s="1"/>
  <c r="AV489" i="60" s="1"/>
  <c r="K489" i="60" s="1"/>
  <c r="AJ582" i="60"/>
  <c r="AM582" i="60" s="1"/>
  <c r="AP582" i="60" s="1"/>
  <c r="AS582" i="60" s="1"/>
  <c r="AV582" i="60" s="1"/>
  <c r="K582" i="60" s="1"/>
  <c r="AY739" i="60"/>
  <c r="AJ843" i="60"/>
  <c r="AM843" i="60" s="1"/>
  <c r="AP843" i="60" s="1"/>
  <c r="AS843" i="60" s="1"/>
  <c r="AV843" i="60" s="1"/>
  <c r="K843" i="60" s="1"/>
  <c r="AJ555" i="60"/>
  <c r="AM555" i="60" s="1"/>
  <c r="AP555" i="60" s="1"/>
  <c r="AS555" i="60" s="1"/>
  <c r="AV555" i="60" s="1"/>
  <c r="K555" i="60" s="1"/>
  <c r="AZ582" i="60"/>
  <c r="AJ467" i="60"/>
  <c r="AM467" i="60" s="1"/>
  <c r="AP467" i="60" s="1"/>
  <c r="AS467" i="60" s="1"/>
  <c r="AV467" i="60" s="1"/>
  <c r="K467" i="60" s="1"/>
  <c r="AZ483" i="60"/>
  <c r="AZ821" i="60"/>
  <c r="AJ449" i="60"/>
  <c r="AM449" i="60" s="1"/>
  <c r="AP449" i="60" s="1"/>
  <c r="AS449" i="60" s="1"/>
  <c r="AV449" i="60" s="1"/>
  <c r="K449" i="60" s="1"/>
  <c r="AJ456" i="60"/>
  <c r="AM456" i="60" s="1"/>
  <c r="AP456" i="60" s="1"/>
  <c r="AS456" i="60" s="1"/>
  <c r="AV456" i="60" s="1"/>
  <c r="K456" i="60" s="1"/>
  <c r="AJ700" i="60"/>
  <c r="AM700" i="60" s="1"/>
  <c r="AP700" i="60" s="1"/>
  <c r="AS700" i="60" s="1"/>
  <c r="AV700" i="60" s="1"/>
  <c r="K700" i="60" s="1"/>
  <c r="AJ821" i="60"/>
  <c r="AM821" i="60" s="1"/>
  <c r="AP821" i="60" s="1"/>
  <c r="AS821" i="60" s="1"/>
  <c r="AV821" i="60" s="1"/>
  <c r="K821" i="60" s="1"/>
  <c r="AJ727" i="60"/>
  <c r="AM727" i="60" s="1"/>
  <c r="AP727" i="60" s="1"/>
  <c r="AS727" i="60" s="1"/>
  <c r="AV727" i="60" s="1"/>
  <c r="K727" i="60" s="1"/>
  <c r="AJ464" i="60"/>
  <c r="AM464" i="60" s="1"/>
  <c r="AP464" i="60" s="1"/>
  <c r="AS464" i="60" s="1"/>
  <c r="AV464" i="60" s="1"/>
  <c r="K464" i="60" s="1"/>
  <c r="AZ503" i="60"/>
  <c r="AJ534" i="60"/>
  <c r="AM534" i="60" s="1"/>
  <c r="AP534" i="60" s="1"/>
  <c r="AS534" i="60" s="1"/>
  <c r="AV534" i="60" s="1"/>
  <c r="K534" i="60" s="1"/>
  <c r="AJ543" i="60"/>
  <c r="AM543" i="60" s="1"/>
  <c r="AP543" i="60" s="1"/>
  <c r="AS543" i="60" s="1"/>
  <c r="AV543" i="60" s="1"/>
  <c r="K543" i="60" s="1"/>
  <c r="AJ609" i="60"/>
  <c r="AM609" i="60" s="1"/>
  <c r="AP609" i="60" s="1"/>
  <c r="AS609" i="60" s="1"/>
  <c r="AV609" i="60" s="1"/>
  <c r="K609" i="60" s="1"/>
  <c r="AZ182" i="60"/>
  <c r="AJ482" i="60"/>
  <c r="AM482" i="60" s="1"/>
  <c r="AP482" i="60" s="1"/>
  <c r="AS482" i="60" s="1"/>
  <c r="AV482" i="60" s="1"/>
  <c r="K482" i="60" s="1"/>
  <c r="AZ489" i="60"/>
  <c r="AJ451" i="60"/>
  <c r="AM451" i="60" s="1"/>
  <c r="AP451" i="60" s="1"/>
  <c r="AS451" i="60" s="1"/>
  <c r="AV451" i="60" s="1"/>
  <c r="K451" i="60" s="1"/>
  <c r="AZ743" i="60"/>
  <c r="AJ842" i="60"/>
  <c r="AM842" i="60" s="1"/>
  <c r="AP842" i="60" s="1"/>
  <c r="AS842" i="60" s="1"/>
  <c r="AV842" i="60" s="1"/>
  <c r="K842" i="60" s="1"/>
  <c r="AJ184" i="60"/>
  <c r="AM184" i="60" s="1"/>
  <c r="AP184" i="60" s="1"/>
  <c r="AS184" i="60" s="1"/>
  <c r="AV184" i="60" s="1"/>
  <c r="K184" i="60" s="1"/>
  <c r="AJ452" i="60"/>
  <c r="AM452" i="60" s="1"/>
  <c r="AP452" i="60" s="1"/>
  <c r="AS452" i="60" s="1"/>
  <c r="AV452" i="60" s="1"/>
  <c r="K452" i="60" s="1"/>
  <c r="AZ452" i="60"/>
  <c r="AJ556" i="60"/>
  <c r="AM556" i="60" s="1"/>
  <c r="AP556" i="60" s="1"/>
  <c r="AS556" i="60" s="1"/>
  <c r="AV556" i="60" s="1"/>
  <c r="K556" i="60" s="1"/>
  <c r="AZ504" i="60"/>
  <c r="AZ473" i="60"/>
  <c r="AJ743" i="60"/>
  <c r="AM743" i="60" s="1"/>
  <c r="AP743" i="60" s="1"/>
  <c r="AS743" i="60" s="1"/>
  <c r="AV743" i="60" s="1"/>
  <c r="K743" i="60" s="1"/>
  <c r="AJ593" i="60"/>
  <c r="AM593" i="60" s="1"/>
  <c r="AP593" i="60" s="1"/>
  <c r="AS593" i="60" s="1"/>
  <c r="AV593" i="60" s="1"/>
  <c r="K593" i="60" s="1"/>
  <c r="AJ594" i="60"/>
  <c r="AM594" i="60" s="1"/>
  <c r="AP594" i="60" s="1"/>
  <c r="AS594" i="60" s="1"/>
  <c r="AV594" i="60" s="1"/>
  <c r="K594" i="60" s="1"/>
  <c r="AJ739" i="60"/>
  <c r="AM739" i="60" s="1"/>
  <c r="AP739" i="60" s="1"/>
  <c r="AS739" i="60" s="1"/>
  <c r="AV739" i="60" s="1"/>
  <c r="K739" i="60" s="1"/>
  <c r="AZ175" i="60"/>
  <c r="AJ186" i="60"/>
  <c r="AM186" i="60" s="1"/>
  <c r="AP186" i="60" s="1"/>
  <c r="AS186" i="60" s="1"/>
  <c r="AV186" i="60" s="1"/>
  <c r="K186" i="60" s="1"/>
  <c r="AJ450" i="60"/>
  <c r="AM450" i="60" s="1"/>
  <c r="AP450" i="60" s="1"/>
  <c r="AS450" i="60" s="1"/>
  <c r="AV450" i="60" s="1"/>
  <c r="K450" i="60" s="1"/>
  <c r="AZ462" i="60"/>
  <c r="AZ463" i="60"/>
  <c r="AJ463" i="60"/>
  <c r="AM463" i="60" s="1"/>
  <c r="AP463" i="60" s="1"/>
  <c r="AS463" i="60" s="1"/>
  <c r="AV463" i="60" s="1"/>
  <c r="K463" i="60" s="1"/>
  <c r="AZ502" i="60"/>
  <c r="AJ47" i="60"/>
  <c r="AM47" i="60" s="1"/>
  <c r="AP47" i="60" s="1"/>
  <c r="AS47" i="60" s="1"/>
  <c r="AV47" i="60" s="1"/>
  <c r="K47" i="60" s="1"/>
  <c r="AZ544" i="60"/>
  <c r="AJ608" i="60"/>
  <c r="AM608" i="60" s="1"/>
  <c r="AP608" i="60" s="1"/>
  <c r="AS608" i="60" s="1"/>
  <c r="AV608" i="60" s="1"/>
  <c r="K608" i="60" s="1"/>
  <c r="AZ608" i="60"/>
  <c r="AY616" i="60"/>
  <c r="AJ742" i="60"/>
  <c r="AM742" i="60" s="1"/>
  <c r="AP742" i="60" s="1"/>
  <c r="AS742" i="60" s="1"/>
  <c r="AV742" i="60" s="1"/>
  <c r="K742" i="60" s="1"/>
  <c r="AZ739" i="60"/>
  <c r="AD116" i="60" l="1"/>
  <c r="AD101" i="60"/>
  <c r="AD91" i="60"/>
  <c r="AD102" i="60"/>
  <c r="AD92" i="60"/>
  <c r="AA182" i="60"/>
  <c r="AD172" i="60" s="1"/>
  <c r="AA171" i="60"/>
  <c r="AA158" i="60"/>
  <c r="AD181" i="60"/>
  <c r="AG161" i="60" s="1"/>
  <c r="AD160" i="60"/>
  <c r="AD157" i="60"/>
  <c r="AD156" i="60"/>
  <c r="AD159" i="60"/>
  <c r="AD155" i="60"/>
  <c r="AD154" i="60"/>
  <c r="AD179" i="60"/>
  <c r="AD152" i="60"/>
  <c r="AD331" i="60"/>
  <c r="AD323" i="60"/>
  <c r="AD180" i="60"/>
  <c r="AD150" i="60"/>
  <c r="AD329" i="60"/>
  <c r="AD320" i="60"/>
  <c r="AD343" i="60"/>
  <c r="X175" i="60"/>
  <c r="X145" i="60"/>
  <c r="AD173" i="60"/>
  <c r="AD141" i="60"/>
  <c r="AD330" i="60"/>
  <c r="AD344" i="60"/>
  <c r="AD41" i="60"/>
  <c r="AD33" i="60"/>
  <c r="AD174" i="60"/>
  <c r="AD144" i="60"/>
  <c r="AG134" i="60" s="1"/>
  <c r="AD435" i="60"/>
  <c r="AD426" i="60"/>
  <c r="AD325" i="60"/>
  <c r="AD317" i="60"/>
  <c r="AD327" i="60"/>
  <c r="AD319" i="60"/>
  <c r="AD436" i="60"/>
  <c r="AD427" i="60"/>
  <c r="AD425" i="60"/>
  <c r="AD328" i="60"/>
  <c r="AG321" i="60" s="1"/>
  <c r="AD322" i="60"/>
  <c r="AD326" i="60"/>
  <c r="AD318" i="60"/>
  <c r="AD178" i="60"/>
  <c r="AG151" i="60" s="1"/>
  <c r="AD148" i="60"/>
  <c r="AV266" i="46"/>
  <c r="AG116" i="60" l="1"/>
  <c r="AG101" i="60"/>
  <c r="AG91" i="60"/>
  <c r="AG102" i="60"/>
  <c r="AG92" i="60"/>
  <c r="AG181" i="60"/>
  <c r="AJ161" i="60" s="1"/>
  <c r="AG157" i="60"/>
  <c r="AG160" i="60"/>
  <c r="AG156" i="60"/>
  <c r="AG159" i="60"/>
  <c r="AD182" i="60"/>
  <c r="AG172" i="60" s="1"/>
  <c r="AD158" i="60"/>
  <c r="AD171" i="60"/>
  <c r="AG155" i="60"/>
  <c r="AG154" i="60"/>
  <c r="AG179" i="60"/>
  <c r="AG152" i="60"/>
  <c r="AG331" i="60"/>
  <c r="AG323" i="60"/>
  <c r="AG327" i="60"/>
  <c r="AG319" i="60"/>
  <c r="AG330" i="60"/>
  <c r="AG344" i="60"/>
  <c r="AG325" i="60"/>
  <c r="AG317" i="60"/>
  <c r="AA175" i="60"/>
  <c r="AA145" i="60"/>
  <c r="AG326" i="60"/>
  <c r="AG318" i="60"/>
  <c r="AG174" i="60"/>
  <c r="AG144" i="60"/>
  <c r="AJ134" i="60" s="1"/>
  <c r="AG329" i="60"/>
  <c r="AG320" i="60"/>
  <c r="AG343" i="60"/>
  <c r="AG436" i="60"/>
  <c r="AG427" i="60"/>
  <c r="AG425" i="60"/>
  <c r="AG435" i="60"/>
  <c r="AG426" i="60"/>
  <c r="AG173" i="60"/>
  <c r="AG141" i="60"/>
  <c r="AG148" i="60"/>
  <c r="AG178" i="60"/>
  <c r="AJ151" i="60" s="1"/>
  <c r="AG328" i="60"/>
  <c r="AJ321" i="60" s="1"/>
  <c r="AG322" i="60"/>
  <c r="AG41" i="60"/>
  <c r="AG33" i="60"/>
  <c r="AG180" i="60"/>
  <c r="AG150" i="60"/>
  <c r="O888" i="59"/>
  <c r="R888" i="59" s="1"/>
  <c r="U888" i="59" s="1"/>
  <c r="X888" i="59" s="1"/>
  <c r="AA888" i="59" s="1"/>
  <c r="AD888" i="59" s="1"/>
  <c r="AG888" i="59" s="1"/>
  <c r="AJ888" i="59" s="1"/>
  <c r="AM888" i="59" s="1"/>
  <c r="AP888" i="59" s="1"/>
  <c r="AS888" i="59" s="1"/>
  <c r="AV888" i="59" s="1"/>
  <c r="K888" i="59" s="1"/>
  <c r="AW888" i="59"/>
  <c r="AY888" i="59"/>
  <c r="AZ888" i="59"/>
  <c r="BA888" i="59"/>
  <c r="O114" i="59"/>
  <c r="R114" i="59" s="1"/>
  <c r="U114" i="59" s="1"/>
  <c r="X114" i="59" s="1"/>
  <c r="AA114" i="59" s="1"/>
  <c r="AD114" i="59" s="1"/>
  <c r="AG114" i="59" s="1"/>
  <c r="AJ114" i="59" s="1"/>
  <c r="AM114" i="59" s="1"/>
  <c r="AP114" i="59" s="1"/>
  <c r="AS114" i="59" s="1"/>
  <c r="AV114" i="59" s="1"/>
  <c r="K114" i="59" s="1"/>
  <c r="AW114" i="59"/>
  <c r="AX114" i="59"/>
  <c r="AY114" i="59"/>
  <c r="AZ114" i="59"/>
  <c r="BA114" i="59"/>
  <c r="BD888" i="59" l="1"/>
  <c r="BE888" i="59" s="1"/>
  <c r="BD114" i="59"/>
  <c r="BE114" i="59" s="1"/>
  <c r="AJ116" i="60"/>
  <c r="AJ91" i="60"/>
  <c r="AJ101" i="60"/>
  <c r="AJ92" i="60"/>
  <c r="AJ102" i="60"/>
  <c r="AG182" i="60"/>
  <c r="AJ172" i="60" s="1"/>
  <c r="AG158" i="60"/>
  <c r="AG171" i="60"/>
  <c r="AJ159" i="60"/>
  <c r="AJ156" i="60"/>
  <c r="AJ157" i="60"/>
  <c r="AJ160" i="60"/>
  <c r="AJ181" i="60"/>
  <c r="AM161" i="60" s="1"/>
  <c r="AJ155" i="60"/>
  <c r="AJ154" i="60"/>
  <c r="AJ152" i="60"/>
  <c r="AJ179" i="60"/>
  <c r="AJ323" i="60"/>
  <c r="AJ331" i="60"/>
  <c r="AD175" i="60"/>
  <c r="AD145" i="60"/>
  <c r="AJ141" i="60"/>
  <c r="AJ173" i="60"/>
  <c r="AJ426" i="60"/>
  <c r="AJ435" i="60"/>
  <c r="AJ427" i="60"/>
  <c r="AJ425" i="60"/>
  <c r="AJ436" i="60"/>
  <c r="AJ33" i="60"/>
  <c r="AJ41" i="60"/>
  <c r="AJ344" i="60"/>
  <c r="AJ330" i="60"/>
  <c r="AJ144" i="60"/>
  <c r="AM134" i="60" s="1"/>
  <c r="AJ174" i="60"/>
  <c r="AJ317" i="60"/>
  <c r="AJ325" i="60"/>
  <c r="AJ322" i="60"/>
  <c r="AJ328" i="60"/>
  <c r="AM321" i="60" s="1"/>
  <c r="AJ320" i="60"/>
  <c r="AJ343" i="60"/>
  <c r="AJ329" i="60"/>
  <c r="AJ318" i="60"/>
  <c r="AJ326" i="60"/>
  <c r="AJ150" i="60"/>
  <c r="AJ180" i="60"/>
  <c r="AJ148" i="60"/>
  <c r="AJ178" i="60"/>
  <c r="AM151" i="60" s="1"/>
  <c r="AJ319" i="60"/>
  <c r="AJ327" i="60"/>
  <c r="AW266" i="46"/>
  <c r="AM116" i="60" l="1"/>
  <c r="AM101" i="60"/>
  <c r="AM91" i="60"/>
  <c r="AM102" i="60"/>
  <c r="AM92" i="60"/>
  <c r="AM181" i="60"/>
  <c r="AP161" i="60" s="1"/>
  <c r="AM157" i="60"/>
  <c r="AM160" i="60"/>
  <c r="AM156" i="60"/>
  <c r="AM159" i="60"/>
  <c r="AJ158" i="60"/>
  <c r="AJ171" i="60"/>
  <c r="AJ182" i="60"/>
  <c r="AM172" i="60" s="1"/>
  <c r="AM155" i="60"/>
  <c r="AM154" i="60"/>
  <c r="AM179" i="60"/>
  <c r="AM152" i="60"/>
  <c r="AM331" i="60"/>
  <c r="AM323" i="60"/>
  <c r="AM436" i="60"/>
  <c r="AM427" i="60"/>
  <c r="AM425" i="60"/>
  <c r="AM41" i="60"/>
  <c r="AM33" i="60"/>
  <c r="AM325" i="60"/>
  <c r="AM317" i="60"/>
  <c r="AM180" i="60"/>
  <c r="AM150" i="60"/>
  <c r="AM329" i="60"/>
  <c r="AM320" i="60"/>
  <c r="AM343" i="60"/>
  <c r="AM328" i="60"/>
  <c r="AP321" i="60" s="1"/>
  <c r="AM322" i="60"/>
  <c r="AM178" i="60"/>
  <c r="AP151" i="60" s="1"/>
  <c r="AM148" i="60"/>
  <c r="AM174" i="60"/>
  <c r="AM144" i="60"/>
  <c r="AP134" i="60" s="1"/>
  <c r="AM330" i="60"/>
  <c r="AM344" i="60"/>
  <c r="AM327" i="60"/>
  <c r="AM319" i="60"/>
  <c r="AM435" i="60"/>
  <c r="AM426" i="60"/>
  <c r="AM173" i="60"/>
  <c r="AM141" i="60"/>
  <c r="AM326" i="60"/>
  <c r="AM318" i="60"/>
  <c r="AG175" i="60"/>
  <c r="AG145" i="60"/>
  <c r="O718" i="59"/>
  <c r="R718" i="59" s="1"/>
  <c r="U718" i="59" s="1"/>
  <c r="X718" i="59" s="1"/>
  <c r="AA718" i="59" s="1"/>
  <c r="AD718" i="59" s="1"/>
  <c r="AG718" i="59" s="1"/>
  <c r="AJ718" i="59" s="1"/>
  <c r="AM718" i="59" s="1"/>
  <c r="AP718" i="59" s="1"/>
  <c r="AS718" i="59" s="1"/>
  <c r="AV718" i="59" s="1"/>
  <c r="K718" i="59" s="1"/>
  <c r="AW718" i="59"/>
  <c r="AY718" i="59"/>
  <c r="AZ718" i="59"/>
  <c r="BA718" i="59"/>
  <c r="O525" i="59"/>
  <c r="R525" i="59" s="1"/>
  <c r="U525" i="59" s="1"/>
  <c r="X525" i="59" s="1"/>
  <c r="AA525" i="59" s="1"/>
  <c r="AD525" i="59" s="1"/>
  <c r="AG525" i="59" s="1"/>
  <c r="AJ525" i="59" s="1"/>
  <c r="AM525" i="59" s="1"/>
  <c r="AP525" i="59" s="1"/>
  <c r="AS525" i="59" s="1"/>
  <c r="AV525" i="59" s="1"/>
  <c r="K525" i="59" s="1"/>
  <c r="AW525" i="59"/>
  <c r="AY525" i="59"/>
  <c r="AZ525" i="59"/>
  <c r="BA525" i="59"/>
  <c r="BB525" i="59" l="1"/>
  <c r="BD525" i="59"/>
  <c r="BE525" i="59" s="1"/>
  <c r="BB718" i="59"/>
  <c r="BD718" i="59"/>
  <c r="BE718" i="59" s="1"/>
  <c r="AP116" i="60"/>
  <c r="AP101" i="60"/>
  <c r="AP91" i="60"/>
  <c r="AP102" i="60"/>
  <c r="AP92" i="60"/>
  <c r="AM182" i="60"/>
  <c r="AP172" i="60" s="1"/>
  <c r="AM158" i="60"/>
  <c r="AM171" i="60"/>
  <c r="AP156" i="60"/>
  <c r="AP159" i="60"/>
  <c r="AP181" i="60"/>
  <c r="AS161" i="60" s="1"/>
  <c r="AP160" i="60"/>
  <c r="AP157" i="60"/>
  <c r="AP155" i="60"/>
  <c r="AP154" i="60"/>
  <c r="AP179" i="60"/>
  <c r="AP152" i="60"/>
  <c r="AP331" i="60"/>
  <c r="AP323" i="60"/>
  <c r="AP326" i="60"/>
  <c r="AP318" i="60"/>
  <c r="AP330" i="60"/>
  <c r="AP344" i="60"/>
  <c r="AP178" i="60"/>
  <c r="AS151" i="60" s="1"/>
  <c r="AP148" i="60"/>
  <c r="AP329" i="60"/>
  <c r="AP320" i="60"/>
  <c r="AP343" i="60"/>
  <c r="AP325" i="60"/>
  <c r="AP317" i="60"/>
  <c r="AP174" i="60"/>
  <c r="AP144" i="60"/>
  <c r="AS134" i="60" s="1"/>
  <c r="AP173" i="60"/>
  <c r="AP141" i="60"/>
  <c r="AP435" i="60"/>
  <c r="AP426" i="60"/>
  <c r="AP327" i="60"/>
  <c r="AP319" i="60"/>
  <c r="AP180" i="60"/>
  <c r="AP150" i="60"/>
  <c r="AJ145" i="60"/>
  <c r="AJ175" i="60"/>
  <c r="AP41" i="60"/>
  <c r="AP33" i="60"/>
  <c r="AP328" i="60"/>
  <c r="AS321" i="60" s="1"/>
  <c r="AP322" i="60"/>
  <c r="AP436" i="60"/>
  <c r="AP427" i="60"/>
  <c r="AP425" i="60"/>
  <c r="AS116" i="60" l="1"/>
  <c r="AS101" i="60"/>
  <c r="AS91" i="60"/>
  <c r="AS102" i="60"/>
  <c r="AS92" i="60"/>
  <c r="AS156" i="60"/>
  <c r="AS159" i="60"/>
  <c r="AS181" i="60"/>
  <c r="AV161" i="60" s="1"/>
  <c r="AS160" i="60"/>
  <c r="AS157" i="60"/>
  <c r="AP182" i="60"/>
  <c r="AS172" i="60" s="1"/>
  <c r="AP171" i="60"/>
  <c r="AP158" i="60"/>
  <c r="AS155" i="60"/>
  <c r="AS154" i="60"/>
  <c r="AS179" i="60"/>
  <c r="AS152" i="60"/>
  <c r="AS331" i="60"/>
  <c r="AS323" i="60"/>
  <c r="AS329" i="60"/>
  <c r="AS320" i="60"/>
  <c r="AS343" i="60"/>
  <c r="AS325" i="60"/>
  <c r="AS317" i="60"/>
  <c r="AS327" i="60"/>
  <c r="AS319" i="60"/>
  <c r="AS178" i="60"/>
  <c r="AV151" i="60" s="1"/>
  <c r="AS148" i="60"/>
  <c r="AS435" i="60"/>
  <c r="AS426" i="60"/>
  <c r="AS173" i="60"/>
  <c r="AS141" i="60"/>
  <c r="AS330" i="60"/>
  <c r="AS344" i="60"/>
  <c r="AM175" i="60"/>
  <c r="AM145" i="60"/>
  <c r="AS180" i="60"/>
  <c r="AS150" i="60"/>
  <c r="AS436" i="60"/>
  <c r="AS427" i="60"/>
  <c r="AS425" i="60"/>
  <c r="AS328" i="60"/>
  <c r="AV321" i="60" s="1"/>
  <c r="AS322" i="60"/>
  <c r="AS41" i="60"/>
  <c r="AS33" i="60"/>
  <c r="AS174" i="60"/>
  <c r="AS144" i="60"/>
  <c r="AV134" i="60" s="1"/>
  <c r="AS326" i="60"/>
  <c r="AS318" i="60"/>
  <c r="AV116" i="60" l="1"/>
  <c r="AV101" i="60"/>
  <c r="AV91" i="60"/>
  <c r="AV102" i="60"/>
  <c r="AV92" i="60"/>
  <c r="AS182" i="60"/>
  <c r="AV172" i="60" s="1"/>
  <c r="AS158" i="60"/>
  <c r="AS171" i="60"/>
  <c r="AV181" i="60"/>
  <c r="K161" i="60" s="1"/>
  <c r="AV160" i="60"/>
  <c r="AV157" i="60"/>
  <c r="AV159" i="60"/>
  <c r="AV156" i="60"/>
  <c r="AV155" i="60"/>
  <c r="AV154" i="60"/>
  <c r="AV179" i="60"/>
  <c r="AV152" i="60"/>
  <c r="AV331" i="60"/>
  <c r="AV323" i="60"/>
  <c r="AV328" i="60"/>
  <c r="K321" i="60" s="1"/>
  <c r="AV322" i="60"/>
  <c r="AV435" i="60"/>
  <c r="AV426" i="60"/>
  <c r="AV178" i="60"/>
  <c r="K151" i="60" s="1"/>
  <c r="AV148" i="60"/>
  <c r="AV326" i="60"/>
  <c r="AV318" i="60"/>
  <c r="AV180" i="60"/>
  <c r="AV150" i="60"/>
  <c r="AP175" i="60"/>
  <c r="AP145" i="60"/>
  <c r="AV41" i="60"/>
  <c r="AV33" i="60"/>
  <c r="AV330" i="60"/>
  <c r="AV344" i="60"/>
  <c r="AV173" i="60"/>
  <c r="AV141" i="60"/>
  <c r="AV436" i="60"/>
  <c r="AV427" i="60"/>
  <c r="AV425" i="60"/>
  <c r="AV327" i="60"/>
  <c r="AV319" i="60"/>
  <c r="AV174" i="60"/>
  <c r="AV144" i="60"/>
  <c r="K134" i="60" s="1"/>
  <c r="AV325" i="60"/>
  <c r="AV317" i="60"/>
  <c r="AV329" i="60"/>
  <c r="AV320" i="60"/>
  <c r="AV343" i="60"/>
  <c r="AW15" i="46"/>
  <c r="K116" i="60" l="1"/>
  <c r="K101" i="60"/>
  <c r="K91" i="60"/>
  <c r="K102" i="60"/>
  <c r="K92" i="60"/>
  <c r="K181" i="60"/>
  <c r="K160" i="60"/>
  <c r="K157" i="60"/>
  <c r="K159" i="60"/>
  <c r="K156" i="60"/>
  <c r="AV182" i="60"/>
  <c r="K172" i="60" s="1"/>
  <c r="AV171" i="60"/>
  <c r="AV158" i="60"/>
  <c r="K155" i="60"/>
  <c r="K154" i="60"/>
  <c r="K179" i="60"/>
  <c r="K152" i="60"/>
  <c r="K331" i="60"/>
  <c r="K323" i="60"/>
  <c r="K180" i="60"/>
  <c r="K150" i="60"/>
  <c r="AS175" i="60"/>
  <c r="AS145" i="60"/>
  <c r="K329" i="60"/>
  <c r="K320" i="60"/>
  <c r="K343" i="60"/>
  <c r="K178" i="60"/>
  <c r="K148" i="60"/>
  <c r="K330" i="60"/>
  <c r="K344" i="60"/>
  <c r="K435" i="60"/>
  <c r="K426" i="60"/>
  <c r="K436" i="60"/>
  <c r="K427" i="60"/>
  <c r="K425" i="60"/>
  <c r="K173" i="60"/>
  <c r="K141" i="60"/>
  <c r="K327" i="60"/>
  <c r="K319" i="60"/>
  <c r="K326" i="60"/>
  <c r="K318" i="60"/>
  <c r="K325" i="60"/>
  <c r="K317" i="60"/>
  <c r="K174" i="60"/>
  <c r="K144" i="60"/>
  <c r="K41" i="60"/>
  <c r="K33" i="60"/>
  <c r="K328" i="60"/>
  <c r="K322" i="60"/>
  <c r="O655" i="59"/>
  <c r="R655" i="59" s="1"/>
  <c r="U655" i="59" s="1"/>
  <c r="X655" i="59" s="1"/>
  <c r="AA655" i="59" s="1"/>
  <c r="AD655" i="59" s="1"/>
  <c r="AG655" i="59" s="1"/>
  <c r="AJ655" i="59" s="1"/>
  <c r="AM655" i="59" s="1"/>
  <c r="AP655" i="59" s="1"/>
  <c r="AS655" i="59" s="1"/>
  <c r="AV655" i="59" s="1"/>
  <c r="K655" i="59" s="1"/>
  <c r="AW655" i="59"/>
  <c r="AY655" i="59"/>
  <c r="AZ655" i="59"/>
  <c r="BA655" i="59"/>
  <c r="BD655" i="59" l="1"/>
  <c r="BE655" i="59" s="1"/>
  <c r="K182" i="60"/>
  <c r="K171" i="60"/>
  <c r="K158" i="60"/>
  <c r="AV175" i="60"/>
  <c r="AV145" i="60"/>
  <c r="K175" i="60" l="1"/>
  <c r="K145" i="60"/>
  <c r="O649" i="59"/>
  <c r="R649" i="59" s="1"/>
  <c r="U649" i="59" s="1"/>
  <c r="X649" i="59" s="1"/>
  <c r="AA649" i="59" s="1"/>
  <c r="AD649" i="59" s="1"/>
  <c r="AG649" i="59" s="1"/>
  <c r="AJ649" i="59" s="1"/>
  <c r="AM649" i="59" s="1"/>
  <c r="AP649" i="59" s="1"/>
  <c r="AS649" i="59" s="1"/>
  <c r="AV649" i="59" s="1"/>
  <c r="K649" i="59" s="1"/>
  <c r="AW649" i="59"/>
  <c r="AY649" i="59"/>
  <c r="AZ649" i="59"/>
  <c r="BA649" i="59"/>
  <c r="BD649" i="59" l="1"/>
  <c r="BE649" i="59" s="1"/>
  <c r="O304" i="59"/>
  <c r="R304" i="59" s="1"/>
  <c r="U304" i="59" s="1"/>
  <c r="X304" i="59" s="1"/>
  <c r="AA304" i="59" s="1"/>
  <c r="AD304" i="59" s="1"/>
  <c r="AG304" i="59" s="1"/>
  <c r="AJ304" i="59" s="1"/>
  <c r="AM304" i="59" s="1"/>
  <c r="AP304" i="59" s="1"/>
  <c r="AS304" i="59" s="1"/>
  <c r="AV304" i="59" s="1"/>
  <c r="K304" i="59" s="1"/>
  <c r="AW304" i="59"/>
  <c r="AY304" i="59"/>
  <c r="AZ304" i="59"/>
  <c r="BA304" i="59"/>
  <c r="BD304" i="59" l="1"/>
  <c r="BE304" i="59" s="1"/>
  <c r="O402" i="59"/>
  <c r="R402" i="59" s="1"/>
  <c r="U402" i="59" s="1"/>
  <c r="X402" i="59" s="1"/>
  <c r="AA402" i="59" s="1"/>
  <c r="AD402" i="59" s="1"/>
  <c r="AG402" i="59" s="1"/>
  <c r="AJ402" i="59" s="1"/>
  <c r="AM402" i="59" s="1"/>
  <c r="AP402" i="59" s="1"/>
  <c r="AS402" i="59" s="1"/>
  <c r="AV402" i="59" s="1"/>
  <c r="K402" i="59" s="1"/>
  <c r="AW402" i="59"/>
  <c r="AY402" i="59"/>
  <c r="AZ402" i="59"/>
  <c r="BA402" i="59"/>
  <c r="BD402" i="59" l="1"/>
  <c r="BE402" i="59" s="1"/>
  <c r="AW194" i="46"/>
  <c r="AW193" i="46"/>
  <c r="AW192" i="46"/>
  <c r="O880" i="59" l="1"/>
  <c r="R880" i="59" s="1"/>
  <c r="U880" i="59" s="1"/>
  <c r="X880" i="59" s="1"/>
  <c r="AA880" i="59" s="1"/>
  <c r="AD880" i="59" s="1"/>
  <c r="AG880" i="59" s="1"/>
  <c r="AJ880" i="59" s="1"/>
  <c r="AM880" i="59" s="1"/>
  <c r="AP880" i="59" s="1"/>
  <c r="AS880" i="59" s="1"/>
  <c r="AV880" i="59" s="1"/>
  <c r="K880" i="59" s="1"/>
  <c r="AW880" i="59"/>
  <c r="AY880" i="59"/>
  <c r="AZ880" i="59"/>
  <c r="BA880" i="59"/>
  <c r="BD880" i="59" l="1"/>
  <c r="BE880" i="59" s="1"/>
  <c r="N845" i="46"/>
  <c r="Q845" i="46" s="1"/>
  <c r="T845" i="46" s="1"/>
  <c r="W845" i="46" s="1"/>
  <c r="Z845" i="46" s="1"/>
  <c r="AC845" i="46" s="1"/>
  <c r="AF845" i="46" s="1"/>
  <c r="AI845" i="46" s="1"/>
  <c r="AL845" i="46" s="1"/>
  <c r="AO845" i="46" s="1"/>
  <c r="AR845" i="46" s="1"/>
  <c r="AU845" i="46" s="1"/>
  <c r="J845" i="46" s="1"/>
  <c r="N844" i="46" l="1"/>
  <c r="Q844" i="46" s="1"/>
  <c r="T844" i="46" s="1"/>
  <c r="W844" i="46" s="1"/>
  <c r="Z844" i="46" s="1"/>
  <c r="AC844" i="46" s="1"/>
  <c r="AF844" i="46" s="1"/>
  <c r="AI844" i="46" s="1"/>
  <c r="AL844" i="46" s="1"/>
  <c r="AO844" i="46" s="1"/>
  <c r="AR844" i="46" s="1"/>
  <c r="AU844" i="46" s="1"/>
  <c r="J844" i="46" s="1"/>
  <c r="O900" i="59" l="1"/>
  <c r="R900" i="59" s="1"/>
  <c r="U900" i="59" s="1"/>
  <c r="X900" i="59" s="1"/>
  <c r="AA900" i="59" s="1"/>
  <c r="AD900" i="59" s="1"/>
  <c r="AG900" i="59" s="1"/>
  <c r="AJ900" i="59" s="1"/>
  <c r="AM900" i="59" s="1"/>
  <c r="AP900" i="59" s="1"/>
  <c r="AS900" i="59" s="1"/>
  <c r="AV900" i="59" s="1"/>
  <c r="K900" i="59" s="1"/>
  <c r="AW900" i="59"/>
  <c r="AY900" i="59"/>
  <c r="AZ900" i="59"/>
  <c r="BA900" i="59"/>
  <c r="BD900" i="59" l="1"/>
  <c r="BE900" i="59" s="1"/>
  <c r="N843" i="46"/>
  <c r="Q843" i="46" s="1"/>
  <c r="T843" i="46" s="1"/>
  <c r="W843" i="46" s="1"/>
  <c r="Z843" i="46" s="1"/>
  <c r="AC843" i="46" s="1"/>
  <c r="AF843" i="46" s="1"/>
  <c r="AI843" i="46" s="1"/>
  <c r="AL843" i="46" s="1"/>
  <c r="AO843" i="46" s="1"/>
  <c r="AR843" i="46" s="1"/>
  <c r="AU843" i="46" s="1"/>
  <c r="J843" i="46" s="1"/>
  <c r="O463" i="59" l="1"/>
  <c r="R463" i="59" s="1"/>
  <c r="U463" i="59" s="1"/>
  <c r="X463" i="59" s="1"/>
  <c r="AA463" i="59" s="1"/>
  <c r="AD463" i="59" s="1"/>
  <c r="AG463" i="59" s="1"/>
  <c r="AJ463" i="59" s="1"/>
  <c r="AM463" i="59" s="1"/>
  <c r="AP463" i="59" s="1"/>
  <c r="AS463" i="59" s="1"/>
  <c r="AV463" i="59" s="1"/>
  <c r="K463" i="59" s="1"/>
  <c r="AW463" i="59"/>
  <c r="AY463" i="59"/>
  <c r="AZ463" i="59"/>
  <c r="BA463" i="59"/>
  <c r="O918" i="59"/>
  <c r="R918" i="59" s="1"/>
  <c r="U918" i="59" s="1"/>
  <c r="X918" i="59" s="1"/>
  <c r="AA918" i="59" s="1"/>
  <c r="AD918" i="59" s="1"/>
  <c r="AG918" i="59" s="1"/>
  <c r="AJ918" i="59" s="1"/>
  <c r="AM918" i="59" s="1"/>
  <c r="AP918" i="59" s="1"/>
  <c r="AS918" i="59" s="1"/>
  <c r="AV918" i="59" s="1"/>
  <c r="K918" i="59" s="1"/>
  <c r="AW918" i="59"/>
  <c r="AY918" i="59"/>
  <c r="AZ918" i="59"/>
  <c r="BA918" i="59"/>
  <c r="BD918" i="59" l="1"/>
  <c r="BE918" i="59" s="1"/>
  <c r="BD463" i="59"/>
  <c r="BE463" i="59" s="1"/>
  <c r="AW61" i="46"/>
  <c r="O439" i="59" l="1"/>
  <c r="R439" i="59" s="1"/>
  <c r="U439" i="59" s="1"/>
  <c r="X439" i="59" s="1"/>
  <c r="AA439" i="59" s="1"/>
  <c r="AD439" i="59" s="1"/>
  <c r="AG439" i="59" s="1"/>
  <c r="AJ439" i="59" s="1"/>
  <c r="AM439" i="59" s="1"/>
  <c r="AP439" i="59" s="1"/>
  <c r="AS439" i="59" s="1"/>
  <c r="AV439" i="59" s="1"/>
  <c r="K439" i="59" s="1"/>
  <c r="AW439" i="59"/>
  <c r="AY439" i="59"/>
  <c r="AZ439" i="59"/>
  <c r="BA439" i="59"/>
  <c r="BD439" i="59" l="1"/>
  <c r="BE439" i="59" s="1"/>
  <c r="O950" i="59"/>
  <c r="R950" i="59" s="1"/>
  <c r="AW950" i="59"/>
  <c r="AY950" i="59"/>
  <c r="AZ950" i="59"/>
  <c r="BA950" i="59"/>
  <c r="U950" i="59" l="1"/>
  <c r="X950" i="59" s="1"/>
  <c r="AA950" i="59" s="1"/>
  <c r="AD950" i="59" s="1"/>
  <c r="AG950" i="59" s="1"/>
  <c r="AJ950" i="59" s="1"/>
  <c r="AM950" i="59" s="1"/>
  <c r="AP950" i="59" s="1"/>
  <c r="AS950" i="59" s="1"/>
  <c r="AV950" i="59" s="1"/>
  <c r="K950" i="59" s="1"/>
  <c r="BA951" i="59"/>
  <c r="AZ951" i="59"/>
  <c r="AY951" i="59"/>
  <c r="AW951" i="59"/>
  <c r="O951" i="59"/>
  <c r="R951" i="59" s="1"/>
  <c r="U951" i="59" s="1"/>
  <c r="X951" i="59" s="1"/>
  <c r="AA951" i="59" s="1"/>
  <c r="AD951" i="59" s="1"/>
  <c r="AG951" i="59" s="1"/>
  <c r="AJ951" i="59" s="1"/>
  <c r="AM951" i="59" s="1"/>
  <c r="AP951" i="59" s="1"/>
  <c r="AS951" i="59" s="1"/>
  <c r="AV951" i="59" s="1"/>
  <c r="K951" i="59" s="1"/>
  <c r="BA412" i="59"/>
  <c r="AZ412" i="59"/>
  <c r="AY412" i="59"/>
  <c r="AW412" i="59"/>
  <c r="O412" i="59"/>
  <c r="R412" i="59" s="1"/>
  <c r="U412" i="59" s="1"/>
  <c r="X412" i="59" s="1"/>
  <c r="AA412" i="59" s="1"/>
  <c r="AD412" i="59" s="1"/>
  <c r="AG412" i="59" s="1"/>
  <c r="AJ412" i="59" s="1"/>
  <c r="AM412" i="59" s="1"/>
  <c r="AP412" i="59" s="1"/>
  <c r="AS412" i="59" s="1"/>
  <c r="AV412" i="59" s="1"/>
  <c r="K412" i="59" s="1"/>
  <c r="BA413" i="59"/>
  <c r="AZ413" i="59"/>
  <c r="AY413" i="59"/>
  <c r="AW413" i="59"/>
  <c r="O413" i="59"/>
  <c r="R413" i="59" s="1"/>
  <c r="U413" i="59" s="1"/>
  <c r="X413" i="59" s="1"/>
  <c r="AA413" i="59" s="1"/>
  <c r="AD413" i="59" s="1"/>
  <c r="AG413" i="59" s="1"/>
  <c r="AJ413" i="59" s="1"/>
  <c r="AM413" i="59" s="1"/>
  <c r="AP413" i="59" s="1"/>
  <c r="AS413" i="59" s="1"/>
  <c r="AV413" i="59" s="1"/>
  <c r="K413" i="59" s="1"/>
  <c r="BD412" i="59" l="1"/>
  <c r="BE412" i="59" s="1"/>
  <c r="BD951" i="59"/>
  <c r="BE951" i="59" s="1"/>
  <c r="BD413" i="59"/>
  <c r="BE413" i="59" s="1"/>
  <c r="BD950" i="59"/>
  <c r="BE950" i="59" s="1"/>
  <c r="O23" i="59" l="1"/>
  <c r="R23" i="59" s="1"/>
  <c r="U23" i="59" s="1"/>
  <c r="X23" i="59" s="1"/>
  <c r="AA23" i="59" s="1"/>
  <c r="AD23" i="59" s="1"/>
  <c r="AG23" i="59" s="1"/>
  <c r="AJ23" i="59" s="1"/>
  <c r="AM23" i="59" s="1"/>
  <c r="AP23" i="59" s="1"/>
  <c r="AS23" i="59" s="1"/>
  <c r="AV23" i="59" s="1"/>
  <c r="K23" i="59" s="1"/>
  <c r="AW23" i="59"/>
  <c r="AX23" i="59"/>
  <c r="AY23" i="59"/>
  <c r="AZ23" i="59"/>
  <c r="BA23" i="59"/>
  <c r="BD23" i="59" l="1"/>
  <c r="BE23" i="59" s="1"/>
  <c r="BJ23" i="59"/>
  <c r="O316" i="59"/>
  <c r="R316" i="59" s="1"/>
  <c r="U316" i="59" s="1"/>
  <c r="X316" i="59" s="1"/>
  <c r="AA316" i="59" s="1"/>
  <c r="AD316" i="59" s="1"/>
  <c r="AG316" i="59" s="1"/>
  <c r="AJ316" i="59" s="1"/>
  <c r="AM316" i="59" s="1"/>
  <c r="AP316" i="59" s="1"/>
  <c r="AS316" i="59" s="1"/>
  <c r="AV316" i="59" s="1"/>
  <c r="K316" i="59" s="1"/>
  <c r="AW316" i="59"/>
  <c r="AY316" i="59"/>
  <c r="AZ316" i="59"/>
  <c r="BA316" i="59"/>
  <c r="O486" i="59"/>
  <c r="R486" i="59" s="1"/>
  <c r="U486" i="59" s="1"/>
  <c r="X486" i="59" s="1"/>
  <c r="AA486" i="59" s="1"/>
  <c r="AD486" i="59" s="1"/>
  <c r="AG486" i="59" s="1"/>
  <c r="AJ486" i="59" s="1"/>
  <c r="AM486" i="59" s="1"/>
  <c r="AP486" i="59" s="1"/>
  <c r="AS486" i="59" s="1"/>
  <c r="AV486" i="59" s="1"/>
  <c r="K486" i="59" s="1"/>
  <c r="AW486" i="59"/>
  <c r="AY486" i="59"/>
  <c r="AZ486" i="59"/>
  <c r="BA486" i="59"/>
  <c r="BD486" i="59" l="1"/>
  <c r="BE486" i="59" s="1"/>
  <c r="BD316" i="59"/>
  <c r="BE316" i="59" s="1"/>
  <c r="O385" i="59"/>
  <c r="R385" i="59" s="1"/>
  <c r="U385" i="59" s="1"/>
  <c r="X385" i="59" s="1"/>
  <c r="AA385" i="59" s="1"/>
  <c r="AD385" i="59" s="1"/>
  <c r="AG385" i="59" s="1"/>
  <c r="AJ385" i="59" s="1"/>
  <c r="AM385" i="59" s="1"/>
  <c r="AP385" i="59" s="1"/>
  <c r="AS385" i="59" s="1"/>
  <c r="AV385" i="59" s="1"/>
  <c r="K385" i="59" s="1"/>
  <c r="AW385" i="59"/>
  <c r="AY385" i="59"/>
  <c r="AZ385" i="59"/>
  <c r="BA385" i="59"/>
  <c r="BD385" i="59" l="1"/>
  <c r="BE385" i="59" s="1"/>
  <c r="AW68" i="46"/>
  <c r="AW12" i="46"/>
  <c r="AW63" i="46" l="1"/>
  <c r="N370" i="46" l="1"/>
  <c r="Q370" i="46" s="1"/>
  <c r="T370" i="46" s="1"/>
  <c r="W370" i="46" s="1"/>
  <c r="Z370" i="46" s="1"/>
  <c r="AC370" i="46" s="1"/>
  <c r="AF370" i="46" s="1"/>
  <c r="AI370" i="46" s="1"/>
  <c r="AL370" i="46" s="1"/>
  <c r="AO370" i="46" s="1"/>
  <c r="AR370" i="46" s="1"/>
  <c r="AU370" i="46" s="1"/>
  <c r="J370" i="46" s="1"/>
  <c r="O74" i="59" l="1"/>
  <c r="R74" i="59" s="1"/>
  <c r="U74" i="59" s="1"/>
  <c r="X74" i="59" s="1"/>
  <c r="AA74" i="59" s="1"/>
  <c r="AD74" i="59" s="1"/>
  <c r="AG74" i="59" s="1"/>
  <c r="AJ74" i="59" s="1"/>
  <c r="AM74" i="59" s="1"/>
  <c r="AP74" i="59" s="1"/>
  <c r="AS74" i="59" s="1"/>
  <c r="AV74" i="59" s="1"/>
  <c r="K74" i="59" s="1"/>
  <c r="AW74" i="59"/>
  <c r="AX74" i="59"/>
  <c r="AY74" i="59"/>
  <c r="AZ74" i="59"/>
  <c r="BA74" i="59"/>
  <c r="BD74" i="59" l="1"/>
  <c r="BE74" i="59" s="1"/>
  <c r="BB74" i="59"/>
  <c r="AW291" i="46" l="1"/>
  <c r="O886" i="59" l="1"/>
  <c r="R886" i="59" s="1"/>
  <c r="U886" i="59" s="1"/>
  <c r="X886" i="59" s="1"/>
  <c r="AA886" i="59" s="1"/>
  <c r="AD886" i="59" s="1"/>
  <c r="AG886" i="59" s="1"/>
  <c r="AJ886" i="59" s="1"/>
  <c r="AM886" i="59" s="1"/>
  <c r="AP886" i="59" s="1"/>
  <c r="AS886" i="59" s="1"/>
  <c r="AV886" i="59" s="1"/>
  <c r="K886" i="59" s="1"/>
  <c r="AW886" i="59"/>
  <c r="AY886" i="59"/>
  <c r="AZ886" i="59"/>
  <c r="BA886" i="59"/>
  <c r="BB886" i="59" l="1"/>
  <c r="BD886" i="59"/>
  <c r="BE886" i="59" s="1"/>
  <c r="O496" i="59" l="1"/>
  <c r="R496" i="59" s="1"/>
  <c r="U496" i="59" s="1"/>
  <c r="X496" i="59" s="1"/>
  <c r="AA496" i="59" s="1"/>
  <c r="AD496" i="59" s="1"/>
  <c r="AG496" i="59" s="1"/>
  <c r="AJ496" i="59" s="1"/>
  <c r="AM496" i="59" s="1"/>
  <c r="AP496" i="59" s="1"/>
  <c r="AS496" i="59" s="1"/>
  <c r="AV496" i="59" s="1"/>
  <c r="K496" i="59" s="1"/>
  <c r="AW496" i="59"/>
  <c r="AY496" i="59"/>
  <c r="AZ496" i="59"/>
  <c r="BA496" i="59"/>
  <c r="BD496" i="59" l="1"/>
  <c r="BE496" i="59" s="1"/>
  <c r="AW666" i="59"/>
  <c r="AY666" i="59"/>
  <c r="AZ666" i="59"/>
  <c r="BA666" i="59"/>
  <c r="AW769" i="59"/>
  <c r="AY769" i="59"/>
  <c r="AZ769" i="59"/>
  <c r="BA769" i="59"/>
  <c r="AW767" i="59"/>
  <c r="AY767" i="59"/>
  <c r="AZ767" i="59"/>
  <c r="BA767" i="59"/>
  <c r="AW764" i="59"/>
  <c r="AY764" i="59"/>
  <c r="AZ764" i="59"/>
  <c r="BA764" i="59"/>
  <c r="AW751" i="59"/>
  <c r="AY751" i="59"/>
  <c r="AZ751" i="59"/>
  <c r="BA751" i="59"/>
  <c r="AW656" i="59"/>
  <c r="AY656" i="59"/>
  <c r="AZ656" i="59"/>
  <c r="BA656" i="59"/>
  <c r="AW360" i="59"/>
  <c r="AY360" i="59"/>
  <c r="AZ360" i="59"/>
  <c r="BA360" i="59"/>
  <c r="AW997" i="59"/>
  <c r="AY997" i="59"/>
  <c r="AZ997" i="59"/>
  <c r="BA997" i="59"/>
  <c r="O75" i="59" l="1"/>
  <c r="R75" i="59" s="1"/>
  <c r="U75" i="59" s="1"/>
  <c r="X75" i="59" s="1"/>
  <c r="AA75" i="59" s="1"/>
  <c r="AD75" i="59" s="1"/>
  <c r="AG75" i="59" s="1"/>
  <c r="AJ75" i="59" s="1"/>
  <c r="AM75" i="59" s="1"/>
  <c r="AP75" i="59" s="1"/>
  <c r="AS75" i="59" s="1"/>
  <c r="AV75" i="59" s="1"/>
  <c r="K75" i="59" s="1"/>
  <c r="AW75" i="59"/>
  <c r="AX75" i="59"/>
  <c r="AY75" i="59"/>
  <c r="AZ75" i="59"/>
  <c r="BA75" i="59"/>
  <c r="BB75" i="59" l="1"/>
  <c r="BD75" i="59"/>
  <c r="BE75" i="59" s="1"/>
  <c r="O464" i="59" l="1"/>
  <c r="R464" i="59" s="1"/>
  <c r="U464" i="59" s="1"/>
  <c r="X464" i="59" s="1"/>
  <c r="AA464" i="59" s="1"/>
  <c r="AD464" i="59" s="1"/>
  <c r="AG464" i="59" s="1"/>
  <c r="AJ464" i="59" s="1"/>
  <c r="AM464" i="59" s="1"/>
  <c r="AP464" i="59" s="1"/>
  <c r="AS464" i="59" s="1"/>
  <c r="AV464" i="59" s="1"/>
  <c r="K464" i="59" s="1"/>
  <c r="AW464" i="59"/>
  <c r="AY464" i="59"/>
  <c r="AZ464" i="59"/>
  <c r="BA464" i="59"/>
  <c r="BB464" i="59" l="1"/>
  <c r="BD464" i="59"/>
  <c r="BE464" i="59" s="1"/>
  <c r="O716" i="59" l="1"/>
  <c r="R716" i="59" s="1"/>
  <c r="U716" i="59" s="1"/>
  <c r="X716" i="59" s="1"/>
  <c r="AA716" i="59" s="1"/>
  <c r="AD716" i="59" s="1"/>
  <c r="AG716" i="59" s="1"/>
  <c r="AJ716" i="59" s="1"/>
  <c r="AM716" i="59" s="1"/>
  <c r="AP716" i="59" s="1"/>
  <c r="AS716" i="59" s="1"/>
  <c r="AV716" i="59" s="1"/>
  <c r="K716" i="59" s="1"/>
  <c r="AW716" i="59"/>
  <c r="AY716" i="59"/>
  <c r="AZ716" i="59"/>
  <c r="BA716" i="59"/>
  <c r="BB716" i="59" l="1"/>
  <c r="BD716" i="59"/>
  <c r="BE716" i="59" s="1"/>
  <c r="O490" i="59" l="1"/>
  <c r="R490" i="59" s="1"/>
  <c r="U490" i="59" s="1"/>
  <c r="X490" i="59" s="1"/>
  <c r="AA490" i="59" s="1"/>
  <c r="AD490" i="59" s="1"/>
  <c r="AG490" i="59" s="1"/>
  <c r="AJ490" i="59" s="1"/>
  <c r="AM490" i="59" s="1"/>
  <c r="AP490" i="59" s="1"/>
  <c r="AS490" i="59" s="1"/>
  <c r="AV490" i="59" s="1"/>
  <c r="K490" i="59" s="1"/>
  <c r="AW490" i="59"/>
  <c r="AY490" i="59"/>
  <c r="AZ490" i="59"/>
  <c r="BA490" i="59"/>
  <c r="O961" i="59"/>
  <c r="R961" i="59" s="1"/>
  <c r="U961" i="59" s="1"/>
  <c r="X961" i="59" s="1"/>
  <c r="AA961" i="59" s="1"/>
  <c r="AD961" i="59" s="1"/>
  <c r="AG961" i="59" s="1"/>
  <c r="AJ961" i="59" s="1"/>
  <c r="AM961" i="59" s="1"/>
  <c r="AP961" i="59" s="1"/>
  <c r="AS961" i="59" s="1"/>
  <c r="AV961" i="59" s="1"/>
  <c r="K961" i="59" s="1"/>
  <c r="AW961" i="59"/>
  <c r="AY961" i="59"/>
  <c r="AZ961" i="59"/>
  <c r="BA961" i="59"/>
  <c r="O268" i="59"/>
  <c r="R268" i="59" s="1"/>
  <c r="U268" i="59" s="1"/>
  <c r="X268" i="59" s="1"/>
  <c r="AA268" i="59" s="1"/>
  <c r="AD268" i="59" s="1"/>
  <c r="AG268" i="59" s="1"/>
  <c r="AJ268" i="59" s="1"/>
  <c r="AM268" i="59" s="1"/>
  <c r="AP268" i="59" s="1"/>
  <c r="AS268" i="59" s="1"/>
  <c r="AV268" i="59" s="1"/>
  <c r="K268" i="59" s="1"/>
  <c r="AW268" i="59"/>
  <c r="AX268" i="59"/>
  <c r="AY268" i="59"/>
  <c r="AZ268" i="59"/>
  <c r="BA268" i="59"/>
  <c r="O709" i="59"/>
  <c r="R709" i="59" s="1"/>
  <c r="U709" i="59" s="1"/>
  <c r="X709" i="59" s="1"/>
  <c r="AA709" i="59" s="1"/>
  <c r="AD709" i="59" s="1"/>
  <c r="AG709" i="59" s="1"/>
  <c r="AJ709" i="59" s="1"/>
  <c r="AM709" i="59" s="1"/>
  <c r="AP709" i="59" s="1"/>
  <c r="AS709" i="59" s="1"/>
  <c r="AV709" i="59" s="1"/>
  <c r="K709" i="59" s="1"/>
  <c r="AW709" i="59"/>
  <c r="AY709" i="59"/>
  <c r="AZ709" i="59"/>
  <c r="BA709" i="59"/>
  <c r="O996" i="59"/>
  <c r="R996" i="59" s="1"/>
  <c r="U996" i="59" s="1"/>
  <c r="X996" i="59" s="1"/>
  <c r="AA996" i="59" s="1"/>
  <c r="AD996" i="59" s="1"/>
  <c r="AG996" i="59" s="1"/>
  <c r="AJ996" i="59" s="1"/>
  <c r="AM996" i="59" s="1"/>
  <c r="AP996" i="59" s="1"/>
  <c r="AS996" i="59" s="1"/>
  <c r="AV996" i="59" s="1"/>
  <c r="K996" i="59" s="1"/>
  <c r="AW996" i="59"/>
  <c r="AY996" i="59"/>
  <c r="AZ996" i="59"/>
  <c r="BA996" i="59"/>
  <c r="O661" i="59"/>
  <c r="R661" i="59" s="1"/>
  <c r="U661" i="59" s="1"/>
  <c r="X661" i="59" s="1"/>
  <c r="AA661" i="59" s="1"/>
  <c r="AD661" i="59" s="1"/>
  <c r="AG661" i="59" s="1"/>
  <c r="AJ661" i="59" s="1"/>
  <c r="AM661" i="59" s="1"/>
  <c r="AP661" i="59" s="1"/>
  <c r="AS661" i="59" s="1"/>
  <c r="AV661" i="59" s="1"/>
  <c r="K661" i="59" s="1"/>
  <c r="AY661" i="59"/>
  <c r="AZ661" i="59"/>
  <c r="BA661" i="59"/>
  <c r="BB268" i="59" l="1"/>
  <c r="BD268" i="59"/>
  <c r="BE268" i="59" s="1"/>
  <c r="BB709" i="59"/>
  <c r="BD709" i="59"/>
  <c r="BE709" i="59" s="1"/>
  <c r="BB996" i="59"/>
  <c r="BD996" i="59"/>
  <c r="BE996" i="59" s="1"/>
  <c r="BB490" i="59"/>
  <c r="BD490" i="59"/>
  <c r="BE490" i="59" s="1"/>
  <c r="BB961" i="59"/>
  <c r="BD961" i="59"/>
  <c r="BE961" i="59" s="1"/>
  <c r="BB661" i="59"/>
  <c r="BD661" i="59"/>
  <c r="BE661" i="59" s="1"/>
  <c r="AV291" i="46" l="1"/>
  <c r="O952" i="59" l="1"/>
  <c r="R952" i="59" s="1"/>
  <c r="U952" i="59" s="1"/>
  <c r="X952" i="59" s="1"/>
  <c r="AW952" i="59"/>
  <c r="AY952" i="59"/>
  <c r="AZ952" i="59"/>
  <c r="BA952" i="59"/>
  <c r="AA952" i="59" l="1"/>
  <c r="AD952" i="59" s="1"/>
  <c r="AG952" i="59" s="1"/>
  <c r="AJ952" i="59" s="1"/>
  <c r="AM952" i="59" s="1"/>
  <c r="AP952" i="59" s="1"/>
  <c r="AS952" i="59" s="1"/>
  <c r="AV952" i="59" s="1"/>
  <c r="K952" i="59" s="1"/>
  <c r="BD952" i="59" l="1"/>
  <c r="BE952" i="59" s="1"/>
  <c r="AW591" i="46" l="1"/>
  <c r="O365" i="59" l="1"/>
  <c r="R365" i="59" s="1"/>
  <c r="U365" i="59" s="1"/>
  <c r="X365" i="59" s="1"/>
  <c r="AW365" i="59"/>
  <c r="AY365" i="59"/>
  <c r="AZ365" i="59"/>
  <c r="BA365" i="59"/>
  <c r="AA365" i="59" l="1"/>
  <c r="AD365" i="59" s="1"/>
  <c r="AG365" i="59" s="1"/>
  <c r="AJ365" i="59" s="1"/>
  <c r="AM365" i="59" s="1"/>
  <c r="AP365" i="59" s="1"/>
  <c r="AS365" i="59" l="1"/>
  <c r="AV365" i="59" s="1"/>
  <c r="K365" i="59" s="1"/>
  <c r="BB365" i="59" l="1"/>
  <c r="BD365" i="59"/>
  <c r="BE365" i="59" s="1"/>
  <c r="AY533" i="59" l="1"/>
  <c r="AZ533" i="59"/>
  <c r="BA533" i="59"/>
  <c r="N618" i="46" l="1"/>
  <c r="Q618" i="46" s="1"/>
  <c r="T618" i="46" s="1"/>
  <c r="W618" i="46" s="1"/>
  <c r="Z618" i="46" s="1"/>
  <c r="AC618" i="46" s="1"/>
  <c r="AF618" i="46" s="1"/>
  <c r="AI618" i="46" s="1"/>
  <c r="AL618" i="46" s="1"/>
  <c r="AO618" i="46" s="1"/>
  <c r="AR618" i="46" s="1"/>
  <c r="AU618" i="46" s="1"/>
  <c r="J618" i="46" s="1"/>
  <c r="AW172" i="46" l="1"/>
  <c r="AW170" i="46"/>
  <c r="AW66" i="46"/>
  <c r="O915" i="59" l="1"/>
  <c r="R915" i="59" s="1"/>
  <c r="U915" i="59" s="1"/>
  <c r="X915" i="59" s="1"/>
  <c r="AA915" i="59" s="1"/>
  <c r="AD915" i="59" s="1"/>
  <c r="AG915" i="59" s="1"/>
  <c r="AJ915" i="59" s="1"/>
  <c r="AM915" i="59" s="1"/>
  <c r="AP915" i="59" s="1"/>
  <c r="AS915" i="59" s="1"/>
  <c r="AV915" i="59" s="1"/>
  <c r="K915" i="59" s="1"/>
  <c r="AW915" i="59"/>
  <c r="AY915" i="59"/>
  <c r="AZ915" i="59"/>
  <c r="BA915" i="59"/>
  <c r="BB915" i="59" l="1"/>
  <c r="BD915" i="59"/>
  <c r="BE915" i="59" s="1"/>
  <c r="AV591" i="46"/>
  <c r="O912" i="59" l="1"/>
  <c r="R912" i="59" s="1"/>
  <c r="U912" i="59" s="1"/>
  <c r="X912" i="59" s="1"/>
  <c r="AA912" i="59" s="1"/>
  <c r="AD912" i="59" s="1"/>
  <c r="AG912" i="59" s="1"/>
  <c r="AJ912" i="59" s="1"/>
  <c r="AM912" i="59" s="1"/>
  <c r="AP912" i="59" s="1"/>
  <c r="AS912" i="59" s="1"/>
  <c r="AV912" i="59" s="1"/>
  <c r="K912" i="59" s="1"/>
  <c r="AW912" i="59"/>
  <c r="AY912" i="59"/>
  <c r="AZ912" i="59"/>
  <c r="BA912" i="59"/>
  <c r="O914" i="59"/>
  <c r="R914" i="59" s="1"/>
  <c r="U914" i="59" s="1"/>
  <c r="X914" i="59" s="1"/>
  <c r="AA914" i="59" s="1"/>
  <c r="AD914" i="59" s="1"/>
  <c r="AG914" i="59" s="1"/>
  <c r="AJ914" i="59" s="1"/>
  <c r="AM914" i="59" s="1"/>
  <c r="AP914" i="59" s="1"/>
  <c r="AS914" i="59" s="1"/>
  <c r="AV914" i="59" s="1"/>
  <c r="K914" i="59" s="1"/>
  <c r="AW914" i="59"/>
  <c r="AY914" i="59"/>
  <c r="AZ914" i="59"/>
  <c r="BA914" i="59"/>
  <c r="BB914" i="59" l="1"/>
  <c r="BD914" i="59"/>
  <c r="BE914" i="59" s="1"/>
  <c r="BD912" i="59"/>
  <c r="BE912" i="59" s="1"/>
  <c r="O997" i="59" l="1"/>
  <c r="R997" i="59" s="1"/>
  <c r="U997" i="59" s="1"/>
  <c r="X997" i="59" s="1"/>
  <c r="AA997" i="59" l="1"/>
  <c r="AV172" i="46"/>
  <c r="AD997" i="59" l="1"/>
  <c r="AG997" i="59" s="1"/>
  <c r="AJ997" i="59" l="1"/>
  <c r="AM997" i="59" s="1"/>
  <c r="AP997" i="59" s="1"/>
  <c r="AS997" i="59" s="1"/>
  <c r="AV997" i="59" l="1"/>
  <c r="K997" i="59" s="1"/>
  <c r="O541" i="59"/>
  <c r="R541" i="59" s="1"/>
  <c r="U541" i="59" s="1"/>
  <c r="X541" i="59" s="1"/>
  <c r="AA541" i="59" s="1"/>
  <c r="AD541" i="59" s="1"/>
  <c r="AG541" i="59" s="1"/>
  <c r="AJ541" i="59" s="1"/>
  <c r="AM541" i="59" s="1"/>
  <c r="AP541" i="59" s="1"/>
  <c r="AS541" i="59" s="1"/>
  <c r="AV541" i="59" s="1"/>
  <c r="K541" i="59" s="1"/>
  <c r="AW541" i="59"/>
  <c r="AY541" i="59"/>
  <c r="AZ541" i="59"/>
  <c r="BA541" i="59"/>
  <c r="BB997" i="59" l="1"/>
  <c r="BD997" i="59"/>
  <c r="BE997" i="59" s="1"/>
  <c r="BB541" i="59"/>
  <c r="BD541" i="59"/>
  <c r="BE541" i="59" s="1"/>
  <c r="N336" i="46" l="1"/>
  <c r="Q336" i="46" s="1"/>
  <c r="T336" i="46" s="1"/>
  <c r="W336" i="46" s="1"/>
  <c r="Z336" i="46" s="1"/>
  <c r="AC336" i="46" s="1"/>
  <c r="AF336" i="46" s="1"/>
  <c r="AI336" i="46" s="1"/>
  <c r="AL336" i="46" s="1"/>
  <c r="AO336" i="46" s="1"/>
  <c r="AR336" i="46" s="1"/>
  <c r="AU336" i="46" s="1"/>
  <c r="J336" i="46" s="1"/>
  <c r="AW73" i="46" l="1"/>
  <c r="AW196" i="46" l="1"/>
  <c r="AW195" i="46"/>
  <c r="AW269" i="46" l="1"/>
  <c r="N388" i="46" l="1"/>
  <c r="Q388" i="46" s="1"/>
  <c r="T388" i="46" s="1"/>
  <c r="W388" i="46" s="1"/>
  <c r="Z388" i="46" s="1"/>
  <c r="AC388" i="46" s="1"/>
  <c r="AF388" i="46" s="1"/>
  <c r="AI388" i="46" s="1"/>
  <c r="AL388" i="46" s="1"/>
  <c r="AO388" i="46" s="1"/>
  <c r="AR388" i="46" s="1"/>
  <c r="AU388" i="46" s="1"/>
  <c r="J388" i="46" s="1"/>
  <c r="N389" i="46"/>
  <c r="Q389" i="46" s="1"/>
  <c r="T389" i="46" s="1"/>
  <c r="W389" i="46" s="1"/>
  <c r="Z389" i="46" s="1"/>
  <c r="AC389" i="46" s="1"/>
  <c r="AF389" i="46" s="1"/>
  <c r="AI389" i="46" s="1"/>
  <c r="AL389" i="46" s="1"/>
  <c r="AO389" i="46" s="1"/>
  <c r="AR389" i="46" s="1"/>
  <c r="AU389" i="46" s="1"/>
  <c r="J389" i="46" s="1"/>
  <c r="AW333" i="46" l="1"/>
  <c r="AW309" i="46"/>
  <c r="AW308" i="46"/>
  <c r="O163" i="59" l="1"/>
  <c r="R163" i="59" s="1"/>
  <c r="U163" i="59" s="1"/>
  <c r="X163" i="59" s="1"/>
  <c r="AA163" i="59" s="1"/>
  <c r="AD163" i="59" s="1"/>
  <c r="AG163" i="59" s="1"/>
  <c r="AJ163" i="59" s="1"/>
  <c r="AM163" i="59" s="1"/>
  <c r="AP163" i="59" s="1"/>
  <c r="AS163" i="59" s="1"/>
  <c r="AV163" i="59" s="1"/>
  <c r="K163" i="59" s="1"/>
  <c r="AW163" i="59"/>
  <c r="AX163" i="59"/>
  <c r="AY163" i="59"/>
  <c r="AZ163" i="59"/>
  <c r="BA163" i="59"/>
  <c r="O172" i="59"/>
  <c r="R172" i="59" s="1"/>
  <c r="U172" i="59" s="1"/>
  <c r="X172" i="59" s="1"/>
  <c r="AA172" i="59" s="1"/>
  <c r="AD172" i="59" s="1"/>
  <c r="AG172" i="59" s="1"/>
  <c r="AJ172" i="59" s="1"/>
  <c r="AM172" i="59" s="1"/>
  <c r="AP172" i="59" s="1"/>
  <c r="AS172" i="59" s="1"/>
  <c r="AV172" i="59" s="1"/>
  <c r="K172" i="59" s="1"/>
  <c r="AW172" i="59"/>
  <c r="AX172" i="59"/>
  <c r="AY172" i="59"/>
  <c r="AZ172" i="59"/>
  <c r="BA172" i="59"/>
  <c r="AW118" i="46"/>
  <c r="AW117" i="46"/>
  <c r="AW64" i="46"/>
  <c r="AW59" i="46"/>
  <c r="BD172" i="59" l="1"/>
  <c r="BE172" i="59" s="1"/>
  <c r="BB163" i="59"/>
  <c r="BD163" i="59"/>
  <c r="BE163" i="59" s="1"/>
  <c r="AV305" i="46" l="1"/>
  <c r="AW598" i="46"/>
  <c r="AW590" i="46" l="1"/>
  <c r="AW72" i="46" l="1"/>
  <c r="AW94" i="46" l="1"/>
  <c r="O236" i="59" l="1"/>
  <c r="R236" i="59" s="1"/>
  <c r="U236" i="59" s="1"/>
  <c r="X236" i="59" s="1"/>
  <c r="AA236" i="59" s="1"/>
  <c r="AD236" i="59" s="1"/>
  <c r="AG236" i="59" s="1"/>
  <c r="AJ236" i="59" s="1"/>
  <c r="AM236" i="59" s="1"/>
  <c r="AP236" i="59" s="1"/>
  <c r="AS236" i="59" s="1"/>
  <c r="AV236" i="59" s="1"/>
  <c r="K236" i="59" s="1"/>
  <c r="AW236" i="59"/>
  <c r="AX236" i="59"/>
  <c r="AY236" i="59"/>
  <c r="AZ236" i="59"/>
  <c r="BA236" i="59"/>
  <c r="O265" i="59"/>
  <c r="R265" i="59" s="1"/>
  <c r="U265" i="59" s="1"/>
  <c r="X265" i="59" s="1"/>
  <c r="AA265" i="59" s="1"/>
  <c r="AD265" i="59" s="1"/>
  <c r="AG265" i="59" s="1"/>
  <c r="AJ265" i="59" s="1"/>
  <c r="AM265" i="59" s="1"/>
  <c r="AP265" i="59" s="1"/>
  <c r="AS265" i="59" s="1"/>
  <c r="AV265" i="59" s="1"/>
  <c r="K265" i="59" s="1"/>
  <c r="AW265" i="59"/>
  <c r="AX265" i="59"/>
  <c r="AY265" i="59"/>
  <c r="AZ265" i="59"/>
  <c r="BA265" i="59"/>
  <c r="BB265" i="59" l="1"/>
  <c r="BD265" i="59"/>
  <c r="BE265" i="59" s="1"/>
  <c r="BB236" i="59"/>
  <c r="BD236" i="59"/>
  <c r="BE236" i="59" s="1"/>
  <c r="O526" i="59"/>
  <c r="R526" i="59" s="1"/>
  <c r="U526" i="59" s="1"/>
  <c r="X526" i="59" s="1"/>
  <c r="AA526" i="59" s="1"/>
  <c r="AD526" i="59" s="1"/>
  <c r="AG526" i="59" s="1"/>
  <c r="AJ526" i="59" s="1"/>
  <c r="AM526" i="59" s="1"/>
  <c r="AP526" i="59" s="1"/>
  <c r="AS526" i="59" s="1"/>
  <c r="AV526" i="59" s="1"/>
  <c r="K526" i="59" s="1"/>
  <c r="AW526" i="59"/>
  <c r="AY526" i="59"/>
  <c r="AZ526" i="59"/>
  <c r="BA526" i="59"/>
  <c r="BB526" i="59" l="1"/>
  <c r="BD526" i="59"/>
  <c r="BE526" i="59" s="1"/>
  <c r="AJ124" i="59" l="1"/>
  <c r="AM124" i="59" s="1"/>
  <c r="AP124" i="59" s="1"/>
  <c r="AS124" i="59" s="1"/>
  <c r="AV124" i="59" s="1"/>
  <c r="K124" i="59" s="1"/>
  <c r="AV598" i="46"/>
  <c r="AW305" i="46"/>
  <c r="BB124" i="59" l="1"/>
  <c r="BD124" i="59"/>
  <c r="BE124" i="59" s="1"/>
  <c r="AW157" i="46" l="1"/>
  <c r="AW76" i="46"/>
  <c r="AW171" i="46" l="1"/>
  <c r="AW156" i="46"/>
  <c r="AW162" i="46"/>
  <c r="AW133" i="46"/>
  <c r="AW119" i="46"/>
  <c r="AW108" i="46"/>
  <c r="AW85" i="46"/>
  <c r="AW80" i="46"/>
  <c r="AW75" i="46"/>
  <c r="AW74" i="46"/>
  <c r="AW17" i="46"/>
  <c r="AW13" i="46" l="1"/>
  <c r="O533" i="59" l="1"/>
  <c r="R533" i="59" l="1"/>
  <c r="U533" i="59" s="1"/>
  <c r="X533" i="59" s="1"/>
  <c r="AA533" i="59" s="1"/>
  <c r="AD533" i="59" s="1"/>
  <c r="AG533" i="59" s="1"/>
  <c r="AJ533" i="59" l="1"/>
  <c r="AM533" i="59" s="1"/>
  <c r="AP533" i="59" s="1"/>
  <c r="AS533" i="59" s="1"/>
  <c r="AV533" i="59" s="1"/>
  <c r="K533" i="59" s="1"/>
  <c r="AW62" i="46"/>
  <c r="BD533" i="59" l="1"/>
  <c r="BE533" i="59" s="1"/>
  <c r="BB533" i="59"/>
  <c r="O360" i="59"/>
  <c r="R360" i="59" s="1"/>
  <c r="U360" i="59" s="1"/>
  <c r="X360" i="59" s="1"/>
  <c r="AA360" i="59" l="1"/>
  <c r="AD360" i="59" l="1"/>
  <c r="AG360" i="59" s="1"/>
  <c r="AW79" i="46"/>
  <c r="AJ360" i="59" l="1"/>
  <c r="AM360" i="59" s="1"/>
  <c r="AP360" i="59" s="1"/>
  <c r="AS360" i="59" s="1"/>
  <c r="AW95" i="46"/>
  <c r="O656" i="59"/>
  <c r="R656" i="59" s="1"/>
  <c r="U656" i="59" s="1"/>
  <c r="X656" i="59" s="1"/>
  <c r="AV360" i="59" l="1"/>
  <c r="K360" i="59" s="1"/>
  <c r="AA656" i="59"/>
  <c r="AD656" i="59" s="1"/>
  <c r="AG656" i="59" s="1"/>
  <c r="AJ656" i="59" s="1"/>
  <c r="AM656" i="59" s="1"/>
  <c r="AP656" i="59" s="1"/>
  <c r="AS656" i="59" s="1"/>
  <c r="N111" i="46"/>
  <c r="N184" i="46"/>
  <c r="N185" i="46"/>
  <c r="N113" i="46"/>
  <c r="N114" i="46"/>
  <c r="N115" i="46"/>
  <c r="N117" i="46"/>
  <c r="N118" i="46"/>
  <c r="N119" i="46"/>
  <c r="BB360" i="59" l="1"/>
  <c r="BD360" i="59"/>
  <c r="BE360" i="59" s="1"/>
  <c r="AV656" i="59"/>
  <c r="K656" i="59" s="1"/>
  <c r="O751" i="59"/>
  <c r="R751" i="59" s="1"/>
  <c r="U751" i="59" s="1"/>
  <c r="X751" i="59" s="1"/>
  <c r="BB656" i="59" l="1"/>
  <c r="BD656" i="59"/>
  <c r="BE656" i="59" s="1"/>
  <c r="AA751" i="59"/>
  <c r="AD751" i="59" s="1"/>
  <c r="AG751" i="59" s="1"/>
  <c r="AJ751" i="59" s="1"/>
  <c r="AM751" i="59" s="1"/>
  <c r="AP751" i="59" s="1"/>
  <c r="AS751" i="59" s="1"/>
  <c r="AV751" i="59" l="1"/>
  <c r="K751" i="59" s="1"/>
  <c r="O488" i="59"/>
  <c r="R488" i="59" s="1"/>
  <c r="U488" i="59" s="1"/>
  <c r="X488" i="59" s="1"/>
  <c r="AA488" i="59" s="1"/>
  <c r="AD488" i="59" s="1"/>
  <c r="AG488" i="59" s="1"/>
  <c r="AJ488" i="59" s="1"/>
  <c r="AM488" i="59" s="1"/>
  <c r="AP488" i="59" s="1"/>
  <c r="AS488" i="59" s="1"/>
  <c r="AV488" i="59" s="1"/>
  <c r="K488" i="59" s="1"/>
  <c r="AW488" i="59"/>
  <c r="AY488" i="59"/>
  <c r="AZ488" i="59"/>
  <c r="BA488" i="59"/>
  <c r="BD488" i="59" l="1"/>
  <c r="BE488" i="59" s="1"/>
  <c r="BB751" i="59"/>
  <c r="BD751" i="59"/>
  <c r="BE751" i="59" s="1"/>
  <c r="O558" i="59" l="1"/>
  <c r="R558" i="59" s="1"/>
  <c r="U558" i="59" s="1"/>
  <c r="X558" i="59" s="1"/>
  <c r="AA558" i="59" s="1"/>
  <c r="AD558" i="59" s="1"/>
  <c r="AG558" i="59" s="1"/>
  <c r="AJ558" i="59" s="1"/>
  <c r="AM558" i="59" s="1"/>
  <c r="AP558" i="59" s="1"/>
  <c r="AS558" i="59" s="1"/>
  <c r="AV558" i="59" s="1"/>
  <c r="K558" i="59" s="1"/>
  <c r="AW558" i="59"/>
  <c r="AY558" i="59"/>
  <c r="AZ558" i="59"/>
  <c r="BA558" i="59"/>
  <c r="BD558" i="59" l="1"/>
  <c r="BE558" i="59" s="1"/>
  <c r="AW768" i="59"/>
  <c r="AW766" i="59"/>
  <c r="AW849" i="59"/>
  <c r="AW844" i="59"/>
  <c r="AW845" i="59"/>
  <c r="O561" i="59"/>
  <c r="R561" i="59" s="1"/>
  <c r="U561" i="59" s="1"/>
  <c r="X561" i="59" s="1"/>
  <c r="AA561" i="59" s="1"/>
  <c r="AD561" i="59" s="1"/>
  <c r="AG561" i="59" s="1"/>
  <c r="AJ561" i="59" s="1"/>
  <c r="AM561" i="59" s="1"/>
  <c r="AP561" i="59" s="1"/>
  <c r="AS561" i="59" s="1"/>
  <c r="AV561" i="59" s="1"/>
  <c r="K561" i="59" s="1"/>
  <c r="AW561" i="59"/>
  <c r="AY561" i="59"/>
  <c r="AZ561" i="59"/>
  <c r="BA561" i="59"/>
  <c r="O881" i="59"/>
  <c r="R881" i="59" s="1"/>
  <c r="U881" i="59" s="1"/>
  <c r="X881" i="59" s="1"/>
  <c r="AA881" i="59" s="1"/>
  <c r="AD881" i="59" s="1"/>
  <c r="AG881" i="59" s="1"/>
  <c r="AJ881" i="59" s="1"/>
  <c r="AM881" i="59" s="1"/>
  <c r="AP881" i="59" s="1"/>
  <c r="AS881" i="59" s="1"/>
  <c r="AV881" i="59" s="1"/>
  <c r="K881" i="59" s="1"/>
  <c r="AW881" i="59"/>
  <c r="AY881" i="59"/>
  <c r="AZ881" i="59"/>
  <c r="BA881" i="59"/>
  <c r="O704" i="59"/>
  <c r="R704" i="59" s="1"/>
  <c r="U704" i="59" s="1"/>
  <c r="X704" i="59" s="1"/>
  <c r="AA704" i="59" s="1"/>
  <c r="AD704" i="59" s="1"/>
  <c r="AG704" i="59" s="1"/>
  <c r="AJ704" i="59" s="1"/>
  <c r="AM704" i="59" s="1"/>
  <c r="AP704" i="59" s="1"/>
  <c r="AS704" i="59" s="1"/>
  <c r="AV704" i="59" s="1"/>
  <c r="K704" i="59" s="1"/>
  <c r="AW704" i="59"/>
  <c r="AY704" i="59"/>
  <c r="AZ704" i="59"/>
  <c r="BA704" i="59"/>
  <c r="O924" i="59"/>
  <c r="R924" i="59" s="1"/>
  <c r="U924" i="59" s="1"/>
  <c r="X924" i="59" s="1"/>
  <c r="AA924" i="59" s="1"/>
  <c r="AD924" i="59" s="1"/>
  <c r="AG924" i="59" s="1"/>
  <c r="AJ924" i="59" s="1"/>
  <c r="AM924" i="59" s="1"/>
  <c r="AP924" i="59" s="1"/>
  <c r="AS924" i="59" s="1"/>
  <c r="AV924" i="59" s="1"/>
  <c r="K924" i="59" s="1"/>
  <c r="AW924" i="59"/>
  <c r="AY924" i="59"/>
  <c r="AZ924" i="59"/>
  <c r="BA924" i="59"/>
  <c r="O763" i="59"/>
  <c r="R763" i="59" s="1"/>
  <c r="U763" i="59" s="1"/>
  <c r="X763" i="59" s="1"/>
  <c r="AA763" i="59" s="1"/>
  <c r="AD763" i="59" s="1"/>
  <c r="AG763" i="59" s="1"/>
  <c r="AJ763" i="59" s="1"/>
  <c r="AM763" i="59" s="1"/>
  <c r="AP763" i="59" s="1"/>
  <c r="AS763" i="59" s="1"/>
  <c r="AV763" i="59" s="1"/>
  <c r="K763" i="59" s="1"/>
  <c r="AW763" i="59"/>
  <c r="AY763" i="59"/>
  <c r="AZ763" i="59"/>
  <c r="BA763" i="59"/>
  <c r="O904" i="59"/>
  <c r="R904" i="59" s="1"/>
  <c r="U904" i="59" s="1"/>
  <c r="X904" i="59" s="1"/>
  <c r="AA904" i="59" s="1"/>
  <c r="AD904" i="59" s="1"/>
  <c r="AG904" i="59" s="1"/>
  <c r="AJ904" i="59" s="1"/>
  <c r="AM904" i="59" s="1"/>
  <c r="AP904" i="59" s="1"/>
  <c r="AS904" i="59" s="1"/>
  <c r="AV904" i="59" s="1"/>
  <c r="K904" i="59" s="1"/>
  <c r="AW904" i="59"/>
  <c r="AY904" i="59"/>
  <c r="AZ904" i="59"/>
  <c r="BA904" i="59"/>
  <c r="O772" i="59"/>
  <c r="R772" i="59" s="1"/>
  <c r="U772" i="59" s="1"/>
  <c r="X772" i="59" s="1"/>
  <c r="AA772" i="59" s="1"/>
  <c r="AD772" i="59" s="1"/>
  <c r="AG772" i="59" s="1"/>
  <c r="AJ772" i="59" s="1"/>
  <c r="AM772" i="59" s="1"/>
  <c r="AP772" i="59" s="1"/>
  <c r="AS772" i="59" s="1"/>
  <c r="AV772" i="59" s="1"/>
  <c r="K772" i="59" s="1"/>
  <c r="AW772" i="59"/>
  <c r="AY772" i="59"/>
  <c r="AZ772" i="59"/>
  <c r="BA772" i="59"/>
  <c r="O754" i="59"/>
  <c r="R754" i="59" s="1"/>
  <c r="U754" i="59" s="1"/>
  <c r="X754" i="59" s="1"/>
  <c r="AA754" i="59" s="1"/>
  <c r="AD754" i="59" s="1"/>
  <c r="AG754" i="59" s="1"/>
  <c r="AJ754" i="59" s="1"/>
  <c r="AM754" i="59" s="1"/>
  <c r="AP754" i="59" s="1"/>
  <c r="AS754" i="59" s="1"/>
  <c r="AV754" i="59" s="1"/>
  <c r="K754" i="59" s="1"/>
  <c r="AW754" i="59"/>
  <c r="AY754" i="59"/>
  <c r="AZ754" i="59"/>
  <c r="BA754" i="59"/>
  <c r="O761" i="59"/>
  <c r="R761" i="59" s="1"/>
  <c r="U761" i="59" s="1"/>
  <c r="X761" i="59" s="1"/>
  <c r="AA761" i="59" s="1"/>
  <c r="AD761" i="59" s="1"/>
  <c r="AG761" i="59" s="1"/>
  <c r="AJ761" i="59" s="1"/>
  <c r="AM761" i="59" s="1"/>
  <c r="AP761" i="59" s="1"/>
  <c r="AS761" i="59" s="1"/>
  <c r="AV761" i="59" s="1"/>
  <c r="K761" i="59" s="1"/>
  <c r="AW761" i="59"/>
  <c r="AY761" i="59"/>
  <c r="AZ761" i="59"/>
  <c r="BA761" i="59"/>
  <c r="O775" i="59"/>
  <c r="R775" i="59" s="1"/>
  <c r="U775" i="59" s="1"/>
  <c r="X775" i="59" s="1"/>
  <c r="AA775" i="59" s="1"/>
  <c r="AD775" i="59" s="1"/>
  <c r="AG775" i="59" s="1"/>
  <c r="AJ775" i="59" s="1"/>
  <c r="AM775" i="59" s="1"/>
  <c r="AP775" i="59" s="1"/>
  <c r="AS775" i="59" s="1"/>
  <c r="AV775" i="59" s="1"/>
  <c r="K775" i="59" s="1"/>
  <c r="AW775" i="59"/>
  <c r="AY775" i="59"/>
  <c r="AZ775" i="59"/>
  <c r="BA775" i="59"/>
  <c r="O752" i="59"/>
  <c r="R752" i="59" s="1"/>
  <c r="U752" i="59" s="1"/>
  <c r="AW752" i="59"/>
  <c r="AY752" i="59"/>
  <c r="AZ752" i="59"/>
  <c r="BA752" i="59"/>
  <c r="O759" i="59"/>
  <c r="R759" i="59" s="1"/>
  <c r="U759" i="59" s="1"/>
  <c r="X759" i="59" s="1"/>
  <c r="AA759" i="59" s="1"/>
  <c r="AD759" i="59" s="1"/>
  <c r="AG759" i="59" s="1"/>
  <c r="AJ759" i="59" s="1"/>
  <c r="AM759" i="59" s="1"/>
  <c r="AP759" i="59" s="1"/>
  <c r="AS759" i="59" s="1"/>
  <c r="AV759" i="59" s="1"/>
  <c r="K759" i="59" s="1"/>
  <c r="AW759" i="59"/>
  <c r="AY759" i="59"/>
  <c r="AZ759" i="59"/>
  <c r="BA759" i="59"/>
  <c r="O753" i="59"/>
  <c r="R753" i="59" s="1"/>
  <c r="U753" i="59" s="1"/>
  <c r="X753" i="59" s="1"/>
  <c r="AA753" i="59" s="1"/>
  <c r="AD753" i="59" s="1"/>
  <c r="AG753" i="59" s="1"/>
  <c r="AJ753" i="59" s="1"/>
  <c r="AM753" i="59" s="1"/>
  <c r="AP753" i="59" s="1"/>
  <c r="AS753" i="59" s="1"/>
  <c r="AV753" i="59" s="1"/>
  <c r="K753" i="59" s="1"/>
  <c r="AW753" i="59"/>
  <c r="AY753" i="59"/>
  <c r="AZ753" i="59"/>
  <c r="BA753" i="59"/>
  <c r="O760" i="59"/>
  <c r="R760" i="59" s="1"/>
  <c r="U760" i="59" s="1"/>
  <c r="X760" i="59" s="1"/>
  <c r="AA760" i="59" s="1"/>
  <c r="AD760" i="59" s="1"/>
  <c r="AG760" i="59" s="1"/>
  <c r="AJ760" i="59" s="1"/>
  <c r="AM760" i="59" s="1"/>
  <c r="AP760" i="59" s="1"/>
  <c r="AS760" i="59" s="1"/>
  <c r="AV760" i="59" s="1"/>
  <c r="K760" i="59" s="1"/>
  <c r="AW760" i="59"/>
  <c r="AY760" i="59"/>
  <c r="AZ760" i="59"/>
  <c r="BA760" i="59"/>
  <c r="O762" i="59"/>
  <c r="R762" i="59" s="1"/>
  <c r="U762" i="59" s="1"/>
  <c r="X762" i="59" s="1"/>
  <c r="AA762" i="59" s="1"/>
  <c r="AD762" i="59" s="1"/>
  <c r="AG762" i="59" s="1"/>
  <c r="AJ762" i="59" s="1"/>
  <c r="AM762" i="59" s="1"/>
  <c r="AP762" i="59" s="1"/>
  <c r="AS762" i="59" s="1"/>
  <c r="AV762" i="59" s="1"/>
  <c r="K762" i="59" s="1"/>
  <c r="AW762" i="59"/>
  <c r="AY762" i="59"/>
  <c r="AZ762" i="59"/>
  <c r="BA762" i="59"/>
  <c r="O771" i="59"/>
  <c r="R771" i="59" s="1"/>
  <c r="U771" i="59" s="1"/>
  <c r="X771" i="59" s="1"/>
  <c r="AA771" i="59" s="1"/>
  <c r="AD771" i="59" s="1"/>
  <c r="AG771" i="59" s="1"/>
  <c r="AJ771" i="59" s="1"/>
  <c r="AM771" i="59" s="1"/>
  <c r="AP771" i="59" s="1"/>
  <c r="AS771" i="59" s="1"/>
  <c r="AV771" i="59" s="1"/>
  <c r="K771" i="59" s="1"/>
  <c r="AW771" i="59"/>
  <c r="AY771" i="59"/>
  <c r="AZ771" i="59"/>
  <c r="BA771" i="59"/>
  <c r="O768" i="59"/>
  <c r="R768" i="59" s="1"/>
  <c r="U768" i="59" s="1"/>
  <c r="X768" i="59" s="1"/>
  <c r="AA768" i="59" s="1"/>
  <c r="AD768" i="59" s="1"/>
  <c r="AG768" i="59" s="1"/>
  <c r="AJ768" i="59" s="1"/>
  <c r="AM768" i="59" s="1"/>
  <c r="AP768" i="59" s="1"/>
  <c r="AS768" i="59" s="1"/>
  <c r="AV768" i="59" s="1"/>
  <c r="K768" i="59" s="1"/>
  <c r="AY768" i="59"/>
  <c r="AZ768" i="59"/>
  <c r="BA768" i="59"/>
  <c r="O766" i="59"/>
  <c r="R766" i="59" s="1"/>
  <c r="U766" i="59" s="1"/>
  <c r="X766" i="59" s="1"/>
  <c r="AA766" i="59" s="1"/>
  <c r="AD766" i="59" s="1"/>
  <c r="AG766" i="59" s="1"/>
  <c r="AJ766" i="59" s="1"/>
  <c r="AM766" i="59" s="1"/>
  <c r="AP766" i="59" s="1"/>
  <c r="AS766" i="59" s="1"/>
  <c r="AV766" i="59" s="1"/>
  <c r="K766" i="59" s="1"/>
  <c r="AY766" i="59"/>
  <c r="AZ766" i="59"/>
  <c r="BA766" i="59"/>
  <c r="O849" i="59"/>
  <c r="R849" i="59" s="1"/>
  <c r="U849" i="59" s="1"/>
  <c r="X849" i="59" s="1"/>
  <c r="AA849" i="59" s="1"/>
  <c r="AD849" i="59" s="1"/>
  <c r="AG849" i="59" s="1"/>
  <c r="AJ849" i="59" s="1"/>
  <c r="AM849" i="59" s="1"/>
  <c r="AP849" i="59" s="1"/>
  <c r="AY849" i="59"/>
  <c r="AZ849" i="59"/>
  <c r="BA849" i="59"/>
  <c r="O844" i="59"/>
  <c r="R844" i="59" s="1"/>
  <c r="U844" i="59" s="1"/>
  <c r="X844" i="59" s="1"/>
  <c r="AA844" i="59" s="1"/>
  <c r="AD844" i="59" s="1"/>
  <c r="AG844" i="59" s="1"/>
  <c r="AJ844" i="59" s="1"/>
  <c r="AM844" i="59" s="1"/>
  <c r="AP844" i="59" s="1"/>
  <c r="AY844" i="59"/>
  <c r="AZ844" i="59"/>
  <c r="BA844" i="59"/>
  <c r="O845" i="59"/>
  <c r="R845" i="59" s="1"/>
  <c r="U845" i="59" s="1"/>
  <c r="X845" i="59" s="1"/>
  <c r="AA845" i="59" s="1"/>
  <c r="AD845" i="59" s="1"/>
  <c r="AG845" i="59" s="1"/>
  <c r="AJ845" i="59" s="1"/>
  <c r="AM845" i="59" s="1"/>
  <c r="AP845" i="59" s="1"/>
  <c r="AY845" i="59"/>
  <c r="AZ845" i="59"/>
  <c r="BA845" i="59"/>
  <c r="O848" i="59"/>
  <c r="R848" i="59" s="1"/>
  <c r="U848" i="59" s="1"/>
  <c r="X848" i="59" s="1"/>
  <c r="AA848" i="59" s="1"/>
  <c r="AD848" i="59" s="1"/>
  <c r="AG848" i="59" s="1"/>
  <c r="AJ848" i="59" s="1"/>
  <c r="AM848" i="59" s="1"/>
  <c r="AP848" i="59" s="1"/>
  <c r="AW848" i="59"/>
  <c r="AY848" i="59"/>
  <c r="AZ848" i="59"/>
  <c r="BA848" i="59"/>
  <c r="O850" i="59"/>
  <c r="R850" i="59" s="1"/>
  <c r="U850" i="59" s="1"/>
  <c r="X850" i="59" s="1"/>
  <c r="AA850" i="59" s="1"/>
  <c r="AD850" i="59" s="1"/>
  <c r="AG850" i="59" s="1"/>
  <c r="AJ850" i="59" s="1"/>
  <c r="AM850" i="59" s="1"/>
  <c r="AP850" i="59" s="1"/>
  <c r="AW850" i="59"/>
  <c r="AY850" i="59"/>
  <c r="AZ850" i="59"/>
  <c r="BA850" i="59"/>
  <c r="O889" i="59"/>
  <c r="R889" i="59" s="1"/>
  <c r="U889" i="59" s="1"/>
  <c r="X889" i="59" s="1"/>
  <c r="AA889" i="59" s="1"/>
  <c r="AD889" i="59" s="1"/>
  <c r="AG889" i="59" s="1"/>
  <c r="AJ889" i="59" s="1"/>
  <c r="AM889" i="59" s="1"/>
  <c r="AP889" i="59" s="1"/>
  <c r="AS889" i="59" s="1"/>
  <c r="AV889" i="59" s="1"/>
  <c r="K889" i="59" s="1"/>
  <c r="AW889" i="59"/>
  <c r="AY889" i="59"/>
  <c r="AZ889" i="59"/>
  <c r="BA889" i="59"/>
  <c r="O653" i="59"/>
  <c r="R653" i="59" s="1"/>
  <c r="U653" i="59" s="1"/>
  <c r="X653" i="59" s="1"/>
  <c r="AA653" i="59" s="1"/>
  <c r="AD653" i="59" s="1"/>
  <c r="AG653" i="59" s="1"/>
  <c r="AJ653" i="59" s="1"/>
  <c r="AM653" i="59" s="1"/>
  <c r="AP653" i="59" s="1"/>
  <c r="AS653" i="59" s="1"/>
  <c r="AV653" i="59" s="1"/>
  <c r="K653" i="59" s="1"/>
  <c r="AW653" i="59"/>
  <c r="AY653" i="59"/>
  <c r="AZ653" i="59"/>
  <c r="BA653" i="59"/>
  <c r="O923" i="59"/>
  <c r="R923" i="59" s="1"/>
  <c r="U923" i="59" s="1"/>
  <c r="X923" i="59" s="1"/>
  <c r="AA923" i="59" s="1"/>
  <c r="AD923" i="59" s="1"/>
  <c r="AG923" i="59" s="1"/>
  <c r="AJ923" i="59" s="1"/>
  <c r="AM923" i="59" s="1"/>
  <c r="AP923" i="59" s="1"/>
  <c r="AS923" i="59" s="1"/>
  <c r="AV923" i="59" s="1"/>
  <c r="K923" i="59" s="1"/>
  <c r="AW923" i="59"/>
  <c r="AY923" i="59"/>
  <c r="AZ923" i="59"/>
  <c r="BA923" i="59"/>
  <c r="O666" i="59"/>
  <c r="R666" i="59" s="1"/>
  <c r="U666" i="59" s="1"/>
  <c r="X666" i="59" s="1"/>
  <c r="O846" i="59"/>
  <c r="R846" i="59" s="1"/>
  <c r="U846" i="59" s="1"/>
  <c r="X846" i="59" s="1"/>
  <c r="AA846" i="59" s="1"/>
  <c r="AD846" i="59" s="1"/>
  <c r="AG846" i="59" s="1"/>
  <c r="AJ846" i="59" s="1"/>
  <c r="AM846" i="59" s="1"/>
  <c r="AP846" i="59" s="1"/>
  <c r="AW846" i="59"/>
  <c r="AY846" i="59"/>
  <c r="AZ846" i="59"/>
  <c r="BA846" i="59"/>
  <c r="O847" i="59"/>
  <c r="R847" i="59" s="1"/>
  <c r="U847" i="59" s="1"/>
  <c r="X847" i="59" s="1"/>
  <c r="AA847" i="59" s="1"/>
  <c r="AD847" i="59" s="1"/>
  <c r="AG847" i="59" s="1"/>
  <c r="AJ847" i="59" s="1"/>
  <c r="AM847" i="59" s="1"/>
  <c r="AP847" i="59" s="1"/>
  <c r="AW847" i="59"/>
  <c r="AY847" i="59"/>
  <c r="AZ847" i="59"/>
  <c r="BA847" i="59"/>
  <c r="O852" i="59"/>
  <c r="R852" i="59" s="1"/>
  <c r="U852" i="59" s="1"/>
  <c r="X852" i="59" s="1"/>
  <c r="AA852" i="59" s="1"/>
  <c r="AD852" i="59" s="1"/>
  <c r="AG852" i="59" s="1"/>
  <c r="AJ852" i="59" s="1"/>
  <c r="AM852" i="59" s="1"/>
  <c r="AP852" i="59" s="1"/>
  <c r="AW852" i="59"/>
  <c r="AY852" i="59"/>
  <c r="AZ852" i="59"/>
  <c r="BA852" i="59"/>
  <c r="O851" i="59"/>
  <c r="R851" i="59" s="1"/>
  <c r="U851" i="59" s="1"/>
  <c r="X851" i="59" s="1"/>
  <c r="AA851" i="59" s="1"/>
  <c r="AD851" i="59" s="1"/>
  <c r="AG851" i="59" s="1"/>
  <c r="AJ851" i="59" s="1"/>
  <c r="AM851" i="59" s="1"/>
  <c r="AP851" i="59" s="1"/>
  <c r="AW851" i="59"/>
  <c r="AY851" i="59"/>
  <c r="AZ851" i="59"/>
  <c r="BA851" i="59"/>
  <c r="O882" i="59"/>
  <c r="R882" i="59" s="1"/>
  <c r="U882" i="59" s="1"/>
  <c r="X882" i="59" s="1"/>
  <c r="AW882" i="59"/>
  <c r="AY882" i="59"/>
  <c r="AZ882" i="59"/>
  <c r="BA882" i="59"/>
  <c r="O209" i="59"/>
  <c r="R209" i="59" s="1"/>
  <c r="U209" i="59" s="1"/>
  <c r="X209" i="59" s="1"/>
  <c r="AA209" i="59" s="1"/>
  <c r="AD209" i="59" s="1"/>
  <c r="AG209" i="59" s="1"/>
  <c r="AJ209" i="59" s="1"/>
  <c r="AM209" i="59" s="1"/>
  <c r="AP209" i="59" s="1"/>
  <c r="AS209" i="59" s="1"/>
  <c r="AV209" i="59" s="1"/>
  <c r="K209" i="59" s="1"/>
  <c r="AW209" i="59"/>
  <c r="AX209" i="59"/>
  <c r="AY209" i="59"/>
  <c r="AZ209" i="59"/>
  <c r="BA209" i="59"/>
  <c r="O769" i="59"/>
  <c r="R769" i="59" s="1"/>
  <c r="U769" i="59" s="1"/>
  <c r="X769" i="59" s="1"/>
  <c r="AA769" i="59" s="1"/>
  <c r="AD769" i="59" s="1"/>
  <c r="AG769" i="59" s="1"/>
  <c r="AJ769" i="59" s="1"/>
  <c r="AM769" i="59" s="1"/>
  <c r="AP769" i="59" s="1"/>
  <c r="O903" i="59"/>
  <c r="R903" i="59" s="1"/>
  <c r="U903" i="59" s="1"/>
  <c r="X903" i="59" s="1"/>
  <c r="AW903" i="59"/>
  <c r="AY903" i="59"/>
  <c r="AZ903" i="59"/>
  <c r="BA903" i="59"/>
  <c r="O767" i="59"/>
  <c r="R767" i="59" s="1"/>
  <c r="U767" i="59" s="1"/>
  <c r="X767" i="59" s="1"/>
  <c r="O764" i="59"/>
  <c r="R764" i="59" s="1"/>
  <c r="U764" i="59" s="1"/>
  <c r="X764" i="59" s="1"/>
  <c r="BD561" i="59" l="1"/>
  <c r="BE561" i="59" s="1"/>
  <c r="BB762" i="59"/>
  <c r="BD762" i="59"/>
  <c r="BE762" i="59" s="1"/>
  <c r="BB763" i="59"/>
  <c r="BD763" i="59"/>
  <c r="BE763" i="59" s="1"/>
  <c r="BB771" i="59"/>
  <c r="BD771" i="59"/>
  <c r="BE771" i="59" s="1"/>
  <c r="BB881" i="59"/>
  <c r="BD881" i="59"/>
  <c r="BE881" i="59" s="1"/>
  <c r="BB753" i="59"/>
  <c r="BD753" i="59"/>
  <c r="BE753" i="59" s="1"/>
  <c r="BB772" i="59"/>
  <c r="BD772" i="59"/>
  <c r="BE772" i="59" s="1"/>
  <c r="BD924" i="59"/>
  <c r="BE924" i="59" s="1"/>
  <c r="BB889" i="59"/>
  <c r="BD889" i="59"/>
  <c r="BE889" i="59" s="1"/>
  <c r="BB209" i="59"/>
  <c r="BD209" i="59"/>
  <c r="BE209" i="59" s="1"/>
  <c r="BD904" i="59"/>
  <c r="BE904" i="59" s="1"/>
  <c r="BD766" i="59"/>
  <c r="BE766" i="59" s="1"/>
  <c r="BB761" i="59"/>
  <c r="BD761" i="59"/>
  <c r="BE761" i="59" s="1"/>
  <c r="BB768" i="59"/>
  <c r="BD768" i="59"/>
  <c r="BE768" i="59" s="1"/>
  <c r="BB704" i="59"/>
  <c r="BD704" i="59"/>
  <c r="BE704" i="59" s="1"/>
  <c r="BB653" i="59"/>
  <c r="BD653" i="59"/>
  <c r="BE653" i="59" s="1"/>
  <c r="BB760" i="59"/>
  <c r="BD760" i="59"/>
  <c r="BE760" i="59" s="1"/>
  <c r="BB775" i="59"/>
  <c r="BD775" i="59"/>
  <c r="BE775" i="59" s="1"/>
  <c r="BD923" i="59"/>
  <c r="BE923" i="59" s="1"/>
  <c r="BB759" i="59"/>
  <c r="BD759" i="59"/>
  <c r="BE759" i="59" s="1"/>
  <c r="BB754" i="59"/>
  <c r="BD754" i="59"/>
  <c r="BE754" i="59" s="1"/>
  <c r="AS852" i="59"/>
  <c r="AV852" i="59" s="1"/>
  <c r="K852" i="59" s="1"/>
  <c r="AS846" i="59"/>
  <c r="AV846" i="59" s="1"/>
  <c r="K846" i="59" s="1"/>
  <c r="AS850" i="59"/>
  <c r="AV850" i="59" s="1"/>
  <c r="K850" i="59" s="1"/>
  <c r="AS845" i="59"/>
  <c r="AV845" i="59" s="1"/>
  <c r="K845" i="59" s="1"/>
  <c r="AS844" i="59"/>
  <c r="AV844" i="59" s="1"/>
  <c r="K844" i="59" s="1"/>
  <c r="AS851" i="59"/>
  <c r="AV851" i="59" s="1"/>
  <c r="K851" i="59" s="1"/>
  <c r="AS847" i="59"/>
  <c r="AV847" i="59" s="1"/>
  <c r="K847" i="59" s="1"/>
  <c r="AS848" i="59"/>
  <c r="AV848" i="59" s="1"/>
  <c r="K848" i="59" s="1"/>
  <c r="AS849" i="59"/>
  <c r="AV849" i="59" s="1"/>
  <c r="K849" i="59" s="1"/>
  <c r="AS769" i="59"/>
  <c r="AV769" i="59" s="1"/>
  <c r="K769" i="59" s="1"/>
  <c r="AA666" i="59"/>
  <c r="AD666" i="59" s="1"/>
  <c r="AG666" i="59" s="1"/>
  <c r="AJ666" i="59" s="1"/>
  <c r="AM666" i="59" s="1"/>
  <c r="AP666" i="59" s="1"/>
  <c r="AS666" i="59" s="1"/>
  <c r="AV666" i="59" s="1"/>
  <c r="K666" i="59" s="1"/>
  <c r="AA903" i="59"/>
  <c r="AD903" i="59" s="1"/>
  <c r="AG903" i="59" s="1"/>
  <c r="AJ903" i="59" s="1"/>
  <c r="AM903" i="59" s="1"/>
  <c r="AP903" i="59" s="1"/>
  <c r="AA767" i="59"/>
  <c r="AD767" i="59" s="1"/>
  <c r="AG767" i="59" s="1"/>
  <c r="AJ767" i="59" s="1"/>
  <c r="AM767" i="59" s="1"/>
  <c r="AP767" i="59" s="1"/>
  <c r="AS767" i="59" s="1"/>
  <c r="AA764" i="59"/>
  <c r="AD764" i="59" s="1"/>
  <c r="AG764" i="59" s="1"/>
  <c r="AJ764" i="59" s="1"/>
  <c r="AM764" i="59" s="1"/>
  <c r="AP764" i="59" s="1"/>
  <c r="AS764" i="59" s="1"/>
  <c r="AA882" i="59"/>
  <c r="AD882" i="59" s="1"/>
  <c r="AG882" i="59" s="1"/>
  <c r="AJ882" i="59" s="1"/>
  <c r="AM882" i="59" s="1"/>
  <c r="X752" i="59"/>
  <c r="AA752" i="59" s="1"/>
  <c r="AD752" i="59" s="1"/>
  <c r="AG752" i="59" s="1"/>
  <c r="AJ752" i="59" s="1"/>
  <c r="AM752" i="59" s="1"/>
  <c r="AP752" i="59" s="1"/>
  <c r="AS752" i="59" s="1"/>
  <c r="AV752" i="59" s="1"/>
  <c r="K752" i="59" s="1"/>
  <c r="BD844" i="59" l="1"/>
  <c r="BE844" i="59" s="1"/>
  <c r="BD666" i="59"/>
  <c r="BE666" i="59" s="1"/>
  <c r="BD846" i="59"/>
  <c r="BE846" i="59" s="1"/>
  <c r="BB847" i="59"/>
  <c r="BD847" i="59"/>
  <c r="BE847" i="59" s="1"/>
  <c r="BD845" i="59"/>
  <c r="BE845" i="59" s="1"/>
  <c r="BB769" i="59"/>
  <c r="BD769" i="59"/>
  <c r="BE769" i="59" s="1"/>
  <c r="BB848" i="59"/>
  <c r="BD848" i="59"/>
  <c r="BE848" i="59" s="1"/>
  <c r="BB850" i="59"/>
  <c r="BD850" i="59"/>
  <c r="BE850" i="59" s="1"/>
  <c r="BB849" i="59"/>
  <c r="BD849" i="59"/>
  <c r="BE849" i="59" s="1"/>
  <c r="BD852" i="59"/>
  <c r="BE852" i="59" s="1"/>
  <c r="BD851" i="59"/>
  <c r="BE851" i="59" s="1"/>
  <c r="BB752" i="59"/>
  <c r="BD752" i="59"/>
  <c r="BE752" i="59" s="1"/>
  <c r="AS903" i="59"/>
  <c r="AV903" i="59" s="1"/>
  <c r="K903" i="59" s="1"/>
  <c r="AP882" i="59"/>
  <c r="AS882" i="59" s="1"/>
  <c r="AV882" i="59" s="1"/>
  <c r="K882" i="59" s="1"/>
  <c r="AV764" i="59"/>
  <c r="K764" i="59" s="1"/>
  <c r="AV767" i="59"/>
  <c r="K767" i="59" s="1"/>
  <c r="O300" i="59"/>
  <c r="R300" i="59" s="1"/>
  <c r="U300" i="59" s="1"/>
  <c r="X300" i="59" s="1"/>
  <c r="AA300" i="59" s="1"/>
  <c r="AD300" i="59" s="1"/>
  <c r="AG300" i="59" s="1"/>
  <c r="AJ300" i="59" s="1"/>
  <c r="AM300" i="59" s="1"/>
  <c r="AP300" i="59" s="1"/>
  <c r="AS300" i="59" s="1"/>
  <c r="AV300" i="59" s="1"/>
  <c r="K300" i="59" s="1"/>
  <c r="AY300" i="59"/>
  <c r="AZ300" i="59"/>
  <c r="BA300" i="59"/>
  <c r="BB882" i="59" l="1"/>
  <c r="BD882" i="59"/>
  <c r="BE882" i="59" s="1"/>
  <c r="BB903" i="59"/>
  <c r="BD903" i="59"/>
  <c r="BE903" i="59" s="1"/>
  <c r="BB300" i="59"/>
  <c r="BD300" i="59"/>
  <c r="BE300" i="59" s="1"/>
  <c r="BB767" i="59"/>
  <c r="BD767" i="59"/>
  <c r="BE767" i="59" s="1"/>
  <c r="BB764" i="59"/>
  <c r="BD764" i="59"/>
  <c r="BE764" i="59" s="1"/>
  <c r="O603" i="59" l="1"/>
  <c r="R603" i="59" s="1"/>
  <c r="U603" i="59" s="1"/>
  <c r="X603" i="59" s="1"/>
  <c r="AA603" i="59" s="1"/>
  <c r="AD603" i="59" s="1"/>
  <c r="AG603" i="59" s="1"/>
  <c r="AJ603" i="59" s="1"/>
  <c r="AM603" i="59" s="1"/>
  <c r="AP603" i="59" s="1"/>
  <c r="AS603" i="59" s="1"/>
  <c r="AV603" i="59" s="1"/>
  <c r="K603" i="59" s="1"/>
  <c r="AW603" i="59"/>
  <c r="AY603" i="59"/>
  <c r="AZ603" i="59"/>
  <c r="BA603" i="59"/>
  <c r="BB603" i="59" l="1"/>
  <c r="BD603" i="59"/>
  <c r="BE603" i="59" s="1"/>
  <c r="O919" i="59" l="1"/>
  <c r="R919" i="59" s="1"/>
  <c r="U919" i="59" s="1"/>
  <c r="X919" i="59" s="1"/>
  <c r="AA919" i="59" s="1"/>
  <c r="AD919" i="59" s="1"/>
  <c r="AG919" i="59" s="1"/>
  <c r="AJ919" i="59" s="1"/>
  <c r="AM919" i="59" s="1"/>
  <c r="AP919" i="59" s="1"/>
  <c r="AS919" i="59" s="1"/>
  <c r="AV919" i="59" s="1"/>
  <c r="K919" i="59" s="1"/>
  <c r="AW919" i="59"/>
  <c r="AY919" i="59"/>
  <c r="AZ919" i="59"/>
  <c r="BA919" i="59"/>
  <c r="O971" i="59"/>
  <c r="R971" i="59" s="1"/>
  <c r="U971" i="59" s="1"/>
  <c r="X971" i="59" s="1"/>
  <c r="AA971" i="59" s="1"/>
  <c r="AD971" i="59" s="1"/>
  <c r="AG971" i="59" s="1"/>
  <c r="AJ971" i="59" s="1"/>
  <c r="AM971" i="59" s="1"/>
  <c r="AP971" i="59" s="1"/>
  <c r="AS971" i="59" s="1"/>
  <c r="AV971" i="59" s="1"/>
  <c r="K971" i="59" s="1"/>
  <c r="AW971" i="59"/>
  <c r="AY971" i="59"/>
  <c r="AZ971" i="59"/>
  <c r="BA971" i="59"/>
  <c r="O671" i="59"/>
  <c r="R671" i="59" s="1"/>
  <c r="U671" i="59" s="1"/>
  <c r="X671" i="59" s="1"/>
  <c r="AA671" i="59" s="1"/>
  <c r="AD671" i="59" s="1"/>
  <c r="AG671" i="59" s="1"/>
  <c r="AJ671" i="59" s="1"/>
  <c r="AM671" i="59" s="1"/>
  <c r="AP671" i="59" s="1"/>
  <c r="AS671" i="59" s="1"/>
  <c r="AV671" i="59" s="1"/>
  <c r="K671" i="59" s="1"/>
  <c r="AW671" i="59"/>
  <c r="AY671" i="59"/>
  <c r="AZ671" i="59"/>
  <c r="BA671" i="59"/>
  <c r="O670" i="59"/>
  <c r="R670" i="59" s="1"/>
  <c r="U670" i="59" s="1"/>
  <c r="X670" i="59" s="1"/>
  <c r="AA670" i="59" s="1"/>
  <c r="AD670" i="59" s="1"/>
  <c r="AG670" i="59" s="1"/>
  <c r="AJ670" i="59" s="1"/>
  <c r="AM670" i="59" s="1"/>
  <c r="AP670" i="59" s="1"/>
  <c r="AS670" i="59" s="1"/>
  <c r="AV670" i="59" s="1"/>
  <c r="K670" i="59" s="1"/>
  <c r="AW670" i="59"/>
  <c r="AY670" i="59"/>
  <c r="AZ670" i="59"/>
  <c r="BA670" i="59"/>
  <c r="O669" i="59"/>
  <c r="R669" i="59" s="1"/>
  <c r="U669" i="59" s="1"/>
  <c r="X669" i="59" s="1"/>
  <c r="AA669" i="59" s="1"/>
  <c r="AD669" i="59" s="1"/>
  <c r="AG669" i="59" s="1"/>
  <c r="AJ669" i="59" s="1"/>
  <c r="AM669" i="59" s="1"/>
  <c r="AP669" i="59" s="1"/>
  <c r="AS669" i="59" s="1"/>
  <c r="O314" i="59"/>
  <c r="R314" i="59" s="1"/>
  <c r="U314" i="59" s="1"/>
  <c r="X314" i="59" s="1"/>
  <c r="AA314" i="59" s="1"/>
  <c r="AD314" i="59" s="1"/>
  <c r="AG314" i="59" s="1"/>
  <c r="AJ314" i="59" s="1"/>
  <c r="AM314" i="59" s="1"/>
  <c r="AP314" i="59" s="1"/>
  <c r="AS314" i="59" s="1"/>
  <c r="AV314" i="59" s="1"/>
  <c r="K314" i="59" s="1"/>
  <c r="AW314" i="59"/>
  <c r="AY314" i="59"/>
  <c r="AZ314" i="59"/>
  <c r="BA314" i="59"/>
  <c r="O672" i="59"/>
  <c r="R672" i="59" s="1"/>
  <c r="U672" i="59" s="1"/>
  <c r="X672" i="59" s="1"/>
  <c r="AA672" i="59" s="1"/>
  <c r="AD672" i="59" s="1"/>
  <c r="AG672" i="59" s="1"/>
  <c r="AJ672" i="59" s="1"/>
  <c r="AM672" i="59" s="1"/>
  <c r="AP672" i="59" s="1"/>
  <c r="AS672" i="59" s="1"/>
  <c r="AV672" i="59" s="1"/>
  <c r="K672" i="59" s="1"/>
  <c r="AW672" i="59"/>
  <c r="AY672" i="59"/>
  <c r="AZ672" i="59"/>
  <c r="BA672" i="59"/>
  <c r="O378" i="59"/>
  <c r="R378" i="59" s="1"/>
  <c r="U378" i="59" s="1"/>
  <c r="X378" i="59" s="1"/>
  <c r="AA378" i="59" s="1"/>
  <c r="AD378" i="59" s="1"/>
  <c r="AG378" i="59" s="1"/>
  <c r="AJ378" i="59" s="1"/>
  <c r="AM378" i="59" s="1"/>
  <c r="AP378" i="59" s="1"/>
  <c r="AS378" i="59" s="1"/>
  <c r="AV378" i="59" s="1"/>
  <c r="K378" i="59" s="1"/>
  <c r="AW378" i="59"/>
  <c r="AY378" i="59"/>
  <c r="AZ378" i="59"/>
  <c r="BA378" i="59"/>
  <c r="O29" i="59"/>
  <c r="R29" i="59" s="1"/>
  <c r="U29" i="59" s="1"/>
  <c r="X29" i="59" s="1"/>
  <c r="AA29" i="59" s="1"/>
  <c r="AD29" i="59" s="1"/>
  <c r="AG29" i="59" s="1"/>
  <c r="AJ29" i="59" s="1"/>
  <c r="AM29" i="59" s="1"/>
  <c r="AP29" i="59" s="1"/>
  <c r="AS29" i="59" s="1"/>
  <c r="AV29" i="59" s="1"/>
  <c r="AW29" i="59"/>
  <c r="AX29" i="59"/>
  <c r="AY29" i="59"/>
  <c r="AZ29" i="59"/>
  <c r="BA29" i="59"/>
  <c r="BD672" i="59" l="1"/>
  <c r="BE672" i="59" s="1"/>
  <c r="BD378" i="59"/>
  <c r="BE378" i="59" s="1"/>
  <c r="BD671" i="59"/>
  <c r="BE671" i="59" s="1"/>
  <c r="BD670" i="59"/>
  <c r="BE670" i="59" s="1"/>
  <c r="BD919" i="59"/>
  <c r="BE919" i="59" s="1"/>
  <c r="BD971" i="59"/>
  <c r="BE971" i="59" s="1"/>
  <c r="BB314" i="59"/>
  <c r="BD314" i="59"/>
  <c r="BE314" i="59" s="1"/>
  <c r="K29" i="59"/>
  <c r="BJ29" i="59" s="1"/>
  <c r="BB29" i="59" l="1"/>
  <c r="BD29" i="59"/>
  <c r="BE29" i="59" s="1"/>
  <c r="O963" i="59"/>
  <c r="R963" i="59" s="1"/>
  <c r="U963" i="59" s="1"/>
  <c r="X963" i="59" s="1"/>
  <c r="AA963" i="59" s="1"/>
  <c r="AD963" i="59" s="1"/>
  <c r="AG963" i="59" s="1"/>
  <c r="AJ963" i="59" s="1"/>
  <c r="AM963" i="59" s="1"/>
  <c r="AP963" i="59" s="1"/>
  <c r="AS963" i="59" s="1"/>
  <c r="AV963" i="59" s="1"/>
  <c r="K963" i="59" s="1"/>
  <c r="AY963" i="59"/>
  <c r="AZ963" i="59"/>
  <c r="BA963" i="59"/>
  <c r="O445" i="59"/>
  <c r="R445" i="59" s="1"/>
  <c r="U445" i="59" s="1"/>
  <c r="X445" i="59" s="1"/>
  <c r="AA445" i="59" s="1"/>
  <c r="AD445" i="59" s="1"/>
  <c r="AG445" i="59" s="1"/>
  <c r="AJ445" i="59" s="1"/>
  <c r="AM445" i="59" s="1"/>
  <c r="AP445" i="59" s="1"/>
  <c r="AS445" i="59" s="1"/>
  <c r="AV445" i="59" s="1"/>
  <c r="K445" i="59" s="1"/>
  <c r="AW445" i="59"/>
  <c r="AY445" i="59"/>
  <c r="AZ445" i="59"/>
  <c r="BA445" i="59"/>
  <c r="BB963" i="59" l="1"/>
  <c r="BD963" i="59"/>
  <c r="BE963" i="59" s="1"/>
  <c r="BB445" i="59"/>
  <c r="BD445" i="59"/>
  <c r="BE445" i="59" s="1"/>
  <c r="O476" i="59" l="1"/>
  <c r="R476" i="59" s="1"/>
  <c r="U476" i="59" s="1"/>
  <c r="X476" i="59" s="1"/>
  <c r="AA476" i="59" s="1"/>
  <c r="AD476" i="59" s="1"/>
  <c r="AG476" i="59" s="1"/>
  <c r="AJ476" i="59" s="1"/>
  <c r="AM476" i="59" s="1"/>
  <c r="AP476" i="59" s="1"/>
  <c r="AS476" i="59" s="1"/>
  <c r="AV476" i="59" s="1"/>
  <c r="K476" i="59" s="1"/>
  <c r="AW476" i="59"/>
  <c r="AY476" i="59"/>
  <c r="AZ476" i="59"/>
  <c r="BA476" i="59"/>
  <c r="BB476" i="59" l="1"/>
  <c r="BD476" i="59"/>
  <c r="BE476" i="59" s="1"/>
  <c r="N290" i="46"/>
  <c r="Q290" i="46" s="1"/>
  <c r="T290" i="46" s="1"/>
  <c r="W290" i="46" s="1"/>
  <c r="Z290" i="46" s="1"/>
  <c r="AC290" i="46" s="1"/>
  <c r="AF290" i="46" s="1"/>
  <c r="AI290" i="46" s="1"/>
  <c r="AL290" i="46" s="1"/>
  <c r="AO290" i="46" s="1"/>
  <c r="AR290" i="46" s="1"/>
  <c r="AU290" i="46" s="1"/>
  <c r="J290" i="46" s="1"/>
  <c r="N289" i="46"/>
  <c r="Q289" i="46" s="1"/>
  <c r="T289" i="46" s="1"/>
  <c r="W289" i="46" s="1"/>
  <c r="Z289" i="46" s="1"/>
  <c r="AC289" i="46" s="1"/>
  <c r="AF289" i="46" s="1"/>
  <c r="AI289" i="46" s="1"/>
  <c r="AL289" i="46" s="1"/>
  <c r="AO289" i="46" s="1"/>
  <c r="AR289" i="46" s="1"/>
  <c r="AU289" i="46" s="1"/>
  <c r="J289" i="46" s="1"/>
  <c r="N288" i="46"/>
  <c r="Q288" i="46" s="1"/>
  <c r="T288" i="46" s="1"/>
  <c r="W288" i="46" s="1"/>
  <c r="Z288" i="46" s="1"/>
  <c r="AC288" i="46" s="1"/>
  <c r="AF288" i="46" s="1"/>
  <c r="AI288" i="46" s="1"/>
  <c r="AL288" i="46" s="1"/>
  <c r="AO288" i="46" s="1"/>
  <c r="AR288" i="46" s="1"/>
  <c r="AU288" i="46" s="1"/>
  <c r="J288" i="46" s="1"/>
  <c r="N314" i="46"/>
  <c r="Q314" i="46" s="1"/>
  <c r="T314" i="46" s="1"/>
  <c r="W314" i="46" s="1"/>
  <c r="Z314" i="46" s="1"/>
  <c r="AC314" i="46" s="1"/>
  <c r="AF314" i="46" s="1"/>
  <c r="AI314" i="46" s="1"/>
  <c r="AL314" i="46" s="1"/>
  <c r="AO314" i="46" s="1"/>
  <c r="AR314" i="46" s="1"/>
  <c r="AU314" i="46" s="1"/>
  <c r="J314" i="46" s="1"/>
  <c r="N306" i="46"/>
  <c r="Q306" i="46" s="1"/>
  <c r="T306" i="46" s="1"/>
  <c r="W306" i="46" s="1"/>
  <c r="Z306" i="46" s="1"/>
  <c r="AC306" i="46" s="1"/>
  <c r="AF306" i="46" s="1"/>
  <c r="AI306" i="46" s="1"/>
  <c r="AL306" i="46" s="1"/>
  <c r="AO306" i="46" s="1"/>
  <c r="AR306" i="46" s="1"/>
  <c r="AU306" i="46" s="1"/>
  <c r="J306" i="46" s="1"/>
  <c r="O298" i="59" l="1"/>
  <c r="R298" i="59" s="1"/>
  <c r="U298" i="59" s="1"/>
  <c r="X298" i="59" s="1"/>
  <c r="AA298" i="59" s="1"/>
  <c r="AD298" i="59" s="1"/>
  <c r="AG298" i="59" s="1"/>
  <c r="AJ298" i="59" s="1"/>
  <c r="AM298" i="59" s="1"/>
  <c r="AP298" i="59" s="1"/>
  <c r="AS298" i="59" s="1"/>
  <c r="AV298" i="59" s="1"/>
  <c r="K298" i="59" s="1"/>
  <c r="AY298" i="59"/>
  <c r="AZ298" i="59"/>
  <c r="BA298" i="59"/>
  <c r="O299" i="59"/>
  <c r="R299" i="59" s="1"/>
  <c r="U299" i="59" s="1"/>
  <c r="X299" i="59" s="1"/>
  <c r="AA299" i="59" s="1"/>
  <c r="AD299" i="59" s="1"/>
  <c r="AG299" i="59" s="1"/>
  <c r="AJ299" i="59" s="1"/>
  <c r="AM299" i="59" s="1"/>
  <c r="AP299" i="59" s="1"/>
  <c r="AS299" i="59" s="1"/>
  <c r="AV299" i="59" s="1"/>
  <c r="K299" i="59" s="1"/>
  <c r="AY299" i="59"/>
  <c r="AZ299" i="59"/>
  <c r="BA299" i="59"/>
  <c r="BB299" i="59" l="1"/>
  <c r="BD299" i="59"/>
  <c r="BE299" i="59" s="1"/>
  <c r="BB298" i="59"/>
  <c r="BD298" i="59"/>
  <c r="BE298" i="59" s="1"/>
  <c r="O296" i="59" l="1"/>
  <c r="R296" i="59" s="1"/>
  <c r="U296" i="59" s="1"/>
  <c r="X296" i="59" s="1"/>
  <c r="AA296" i="59" s="1"/>
  <c r="AD296" i="59" s="1"/>
  <c r="AG296" i="59" s="1"/>
  <c r="AJ296" i="59" s="1"/>
  <c r="AM296" i="59" s="1"/>
  <c r="AP296" i="59" s="1"/>
  <c r="AS296" i="59" s="1"/>
  <c r="AV296" i="59" s="1"/>
  <c r="K296" i="59" s="1"/>
  <c r="AW296" i="59"/>
  <c r="AX296" i="59"/>
  <c r="AY296" i="59"/>
  <c r="AZ296" i="59"/>
  <c r="BA296" i="59"/>
  <c r="BB296" i="59" l="1"/>
  <c r="BD296" i="59"/>
  <c r="BE296" i="59" s="1"/>
  <c r="AW504" i="59" l="1"/>
  <c r="O504" i="59"/>
  <c r="AY504" i="59"/>
  <c r="AZ504" i="59"/>
  <c r="BA504" i="59"/>
  <c r="R504" i="59" l="1"/>
  <c r="U504" i="59" s="1"/>
  <c r="X504" i="59" s="1"/>
  <c r="AA504" i="59" s="1"/>
  <c r="AD504" i="59" s="1"/>
  <c r="AG504" i="59" s="1"/>
  <c r="AJ504" i="59" s="1"/>
  <c r="AM504" i="59" s="1"/>
  <c r="AP504" i="59" s="1"/>
  <c r="AS504" i="59" s="1"/>
  <c r="AV504" i="59" s="1"/>
  <c r="K504" i="59" s="1"/>
  <c r="O290" i="59"/>
  <c r="R290" i="59" s="1"/>
  <c r="U290" i="59" s="1"/>
  <c r="X290" i="59" s="1"/>
  <c r="AA290" i="59" s="1"/>
  <c r="AD290" i="59" s="1"/>
  <c r="AG290" i="59" s="1"/>
  <c r="AJ290" i="59" s="1"/>
  <c r="AM290" i="59" s="1"/>
  <c r="AP290" i="59" s="1"/>
  <c r="AS290" i="59" s="1"/>
  <c r="AV290" i="59" s="1"/>
  <c r="K290" i="59" s="1"/>
  <c r="AW290" i="59"/>
  <c r="AX290" i="59"/>
  <c r="AY290" i="59"/>
  <c r="AZ290" i="59"/>
  <c r="BA290" i="59"/>
  <c r="O461" i="59"/>
  <c r="R461" i="59" s="1"/>
  <c r="U461" i="59" s="1"/>
  <c r="X461" i="59" s="1"/>
  <c r="AA461" i="59" s="1"/>
  <c r="AD461" i="59" s="1"/>
  <c r="AG461" i="59" s="1"/>
  <c r="AJ461" i="59" s="1"/>
  <c r="AM461" i="59" s="1"/>
  <c r="AP461" i="59" s="1"/>
  <c r="AS461" i="59" s="1"/>
  <c r="AV461" i="59" s="1"/>
  <c r="K461" i="59" s="1"/>
  <c r="AW461" i="59"/>
  <c r="AY461" i="59"/>
  <c r="AZ461" i="59"/>
  <c r="BA461" i="59"/>
  <c r="O459" i="59"/>
  <c r="R459" i="59" s="1"/>
  <c r="U459" i="59" s="1"/>
  <c r="X459" i="59" s="1"/>
  <c r="AA459" i="59" s="1"/>
  <c r="AD459" i="59" s="1"/>
  <c r="AG459" i="59" s="1"/>
  <c r="AJ459" i="59" s="1"/>
  <c r="AM459" i="59" s="1"/>
  <c r="AP459" i="59" s="1"/>
  <c r="AS459" i="59" s="1"/>
  <c r="AV459" i="59" s="1"/>
  <c r="K459" i="59" s="1"/>
  <c r="AW459" i="59"/>
  <c r="AY459" i="59"/>
  <c r="AZ459" i="59"/>
  <c r="BA459" i="59"/>
  <c r="O456" i="59"/>
  <c r="R456" i="59" s="1"/>
  <c r="U456" i="59" s="1"/>
  <c r="X456" i="59" s="1"/>
  <c r="AA456" i="59" s="1"/>
  <c r="AD456" i="59" s="1"/>
  <c r="AG456" i="59" s="1"/>
  <c r="AJ456" i="59" s="1"/>
  <c r="AM456" i="59" s="1"/>
  <c r="AP456" i="59" s="1"/>
  <c r="AS456" i="59" s="1"/>
  <c r="AV456" i="59" s="1"/>
  <c r="K456" i="59" s="1"/>
  <c r="AW456" i="59"/>
  <c r="AY456" i="59"/>
  <c r="AZ456" i="59"/>
  <c r="BA456" i="59"/>
  <c r="O454" i="59"/>
  <c r="R454" i="59" s="1"/>
  <c r="U454" i="59" s="1"/>
  <c r="X454" i="59" s="1"/>
  <c r="AA454" i="59" s="1"/>
  <c r="AD454" i="59" s="1"/>
  <c r="AG454" i="59" s="1"/>
  <c r="AJ454" i="59" s="1"/>
  <c r="AM454" i="59" s="1"/>
  <c r="AP454" i="59" s="1"/>
  <c r="AS454" i="59" s="1"/>
  <c r="AV454" i="59" s="1"/>
  <c r="K454" i="59" s="1"/>
  <c r="AW454" i="59"/>
  <c r="AY454" i="59"/>
  <c r="AZ454" i="59"/>
  <c r="BA454" i="59"/>
  <c r="O460" i="59"/>
  <c r="R460" i="59" s="1"/>
  <c r="U460" i="59" s="1"/>
  <c r="X460" i="59" s="1"/>
  <c r="AA460" i="59" s="1"/>
  <c r="AD460" i="59" s="1"/>
  <c r="AG460" i="59" s="1"/>
  <c r="AJ460" i="59" s="1"/>
  <c r="AM460" i="59" s="1"/>
  <c r="AP460" i="59" s="1"/>
  <c r="AS460" i="59" s="1"/>
  <c r="AV460" i="59" s="1"/>
  <c r="K460" i="59" s="1"/>
  <c r="AW460" i="59"/>
  <c r="AY460" i="59"/>
  <c r="AZ460" i="59"/>
  <c r="BA460" i="59"/>
  <c r="O444" i="59"/>
  <c r="R444" i="59" s="1"/>
  <c r="U444" i="59" s="1"/>
  <c r="X444" i="59" s="1"/>
  <c r="AA444" i="59" s="1"/>
  <c r="AD444" i="59" s="1"/>
  <c r="AG444" i="59" s="1"/>
  <c r="AJ444" i="59" s="1"/>
  <c r="AM444" i="59" s="1"/>
  <c r="AP444" i="59" s="1"/>
  <c r="AS444" i="59" s="1"/>
  <c r="AV444" i="59" s="1"/>
  <c r="K444" i="59" s="1"/>
  <c r="AW444" i="59"/>
  <c r="AY444" i="59"/>
  <c r="AZ444" i="59"/>
  <c r="BA444" i="59"/>
  <c r="BD290" i="59" l="1"/>
  <c r="BE290" i="59" s="1"/>
  <c r="BD459" i="59"/>
  <c r="BE459" i="59" s="1"/>
  <c r="BB461" i="59"/>
  <c r="BD461" i="59"/>
  <c r="BE461" i="59" s="1"/>
  <c r="BB444" i="59"/>
  <c r="BD444" i="59"/>
  <c r="BE444" i="59" s="1"/>
  <c r="BB456" i="59"/>
  <c r="BD456" i="59"/>
  <c r="BE456" i="59" s="1"/>
  <c r="BB454" i="59"/>
  <c r="BD454" i="59"/>
  <c r="BE454" i="59" s="1"/>
  <c r="BD504" i="59"/>
  <c r="BE504" i="59" s="1"/>
  <c r="BD460" i="59"/>
  <c r="BE460" i="59" s="1"/>
  <c r="O118" i="59" l="1"/>
  <c r="R118" i="59" s="1"/>
  <c r="U118" i="59" s="1"/>
  <c r="X118" i="59" s="1"/>
  <c r="AA118" i="59" s="1"/>
  <c r="AD118" i="59" s="1"/>
  <c r="AG118" i="59" s="1"/>
  <c r="AJ118" i="59" s="1"/>
  <c r="AM118" i="59" s="1"/>
  <c r="AP118" i="59" s="1"/>
  <c r="AS118" i="59" s="1"/>
  <c r="AV118" i="59" s="1"/>
  <c r="K118" i="59" s="1"/>
  <c r="AW118" i="59"/>
  <c r="AX118" i="59"/>
  <c r="AY118" i="59"/>
  <c r="AZ118" i="59"/>
  <c r="BA118" i="59"/>
  <c r="BB118" i="59" l="1"/>
  <c r="BD118" i="59"/>
  <c r="BE118" i="59" s="1"/>
  <c r="O297" i="59"/>
  <c r="R297" i="59" s="1"/>
  <c r="U297" i="59" s="1"/>
  <c r="X297" i="59" s="1"/>
  <c r="AA297" i="59" s="1"/>
  <c r="AD297" i="59" s="1"/>
  <c r="AG297" i="59" s="1"/>
  <c r="AJ297" i="59" s="1"/>
  <c r="AM297" i="59" s="1"/>
  <c r="AP297" i="59" s="1"/>
  <c r="AS297" i="59" s="1"/>
  <c r="AV297" i="59" s="1"/>
  <c r="K297" i="59" s="1"/>
  <c r="AW297" i="59"/>
  <c r="AX297" i="59"/>
  <c r="AY297" i="59"/>
  <c r="AZ297" i="59"/>
  <c r="BA297" i="59"/>
  <c r="BB297" i="59" l="1"/>
  <c r="BD297" i="59"/>
  <c r="BE297" i="59" s="1"/>
  <c r="O58" i="59" l="1"/>
  <c r="R58" i="59" s="1"/>
  <c r="U58" i="59" s="1"/>
  <c r="X58" i="59" s="1"/>
  <c r="AA58" i="59" s="1"/>
  <c r="AD58" i="59" s="1"/>
  <c r="AG58" i="59" s="1"/>
  <c r="AJ58" i="59" s="1"/>
  <c r="AM58" i="59" s="1"/>
  <c r="AP58" i="59" s="1"/>
  <c r="AS58" i="59" s="1"/>
  <c r="AV58" i="59" s="1"/>
  <c r="K58" i="59" s="1"/>
  <c r="AW58" i="59"/>
  <c r="AX58" i="59"/>
  <c r="AY58" i="59"/>
  <c r="AZ58" i="59"/>
  <c r="BA58" i="59"/>
  <c r="O59" i="59"/>
  <c r="R59" i="59" s="1"/>
  <c r="U59" i="59" s="1"/>
  <c r="X59" i="59" s="1"/>
  <c r="AA59" i="59" s="1"/>
  <c r="AD59" i="59" s="1"/>
  <c r="AG59" i="59" s="1"/>
  <c r="AJ59" i="59" s="1"/>
  <c r="AM59" i="59" s="1"/>
  <c r="AP59" i="59" s="1"/>
  <c r="AS59" i="59" s="1"/>
  <c r="AV59" i="59" s="1"/>
  <c r="K59" i="59" s="1"/>
  <c r="AW59" i="59"/>
  <c r="AX59" i="59"/>
  <c r="AY59" i="59"/>
  <c r="AZ59" i="59"/>
  <c r="BA59" i="59"/>
  <c r="O721" i="59"/>
  <c r="R721" i="59" s="1"/>
  <c r="U721" i="59" s="1"/>
  <c r="X721" i="59" s="1"/>
  <c r="AA721" i="59" s="1"/>
  <c r="AD721" i="59" s="1"/>
  <c r="AG721" i="59" s="1"/>
  <c r="AJ721" i="59" s="1"/>
  <c r="AM721" i="59" s="1"/>
  <c r="AP721" i="59" s="1"/>
  <c r="AS721" i="59" s="1"/>
  <c r="AV721" i="59" s="1"/>
  <c r="K721" i="59" s="1"/>
  <c r="AW721" i="59"/>
  <c r="AY721" i="59"/>
  <c r="AZ721" i="59"/>
  <c r="BA721" i="59"/>
  <c r="BB59" i="59" l="1"/>
  <c r="BD59" i="59"/>
  <c r="BE59" i="59" s="1"/>
  <c r="BB58" i="59"/>
  <c r="BD58" i="59"/>
  <c r="BE58" i="59" s="1"/>
  <c r="BB721" i="59"/>
  <c r="BD721" i="59"/>
  <c r="BE721" i="59" s="1"/>
  <c r="O512" i="59" l="1"/>
  <c r="R512" i="59" s="1"/>
  <c r="U512" i="59" s="1"/>
  <c r="X512" i="59" s="1"/>
  <c r="AA512" i="59" s="1"/>
  <c r="AD512" i="59" s="1"/>
  <c r="AG512" i="59" s="1"/>
  <c r="AJ512" i="59" s="1"/>
  <c r="AM512" i="59" s="1"/>
  <c r="AP512" i="59" s="1"/>
  <c r="AS512" i="59" s="1"/>
  <c r="AV512" i="59" s="1"/>
  <c r="K512" i="59" s="1"/>
  <c r="AW512" i="59"/>
  <c r="AY512" i="59"/>
  <c r="AZ512" i="59"/>
  <c r="BA512" i="59"/>
  <c r="BD512" i="59" l="1"/>
  <c r="BE512" i="59" s="1"/>
  <c r="O462" i="59" l="1"/>
  <c r="R462" i="59" s="1"/>
  <c r="U462" i="59" s="1"/>
  <c r="X462" i="59" s="1"/>
  <c r="AA462" i="59" s="1"/>
  <c r="AD462" i="59" s="1"/>
  <c r="AG462" i="59" s="1"/>
  <c r="AJ462" i="59" s="1"/>
  <c r="AM462" i="59" s="1"/>
  <c r="AP462" i="59" s="1"/>
  <c r="AS462" i="59" s="1"/>
  <c r="AV462" i="59" s="1"/>
  <c r="K462" i="59" s="1"/>
  <c r="AW462" i="59"/>
  <c r="AY462" i="59"/>
  <c r="AZ462" i="59"/>
  <c r="BA462" i="59"/>
  <c r="BB462" i="59" l="1"/>
  <c r="BD462" i="59"/>
  <c r="BE462" i="59" s="1"/>
  <c r="O275" i="59" l="1"/>
  <c r="AY275" i="59"/>
  <c r="AZ275" i="59"/>
  <c r="BA275" i="59"/>
  <c r="R275" i="59" l="1"/>
  <c r="U275" i="59" s="1"/>
  <c r="X275" i="59" s="1"/>
  <c r="AA275" i="59" s="1"/>
  <c r="AD275" i="59" s="1"/>
  <c r="AG275" i="59" s="1"/>
  <c r="AJ275" i="59" s="1"/>
  <c r="AM275" i="59" s="1"/>
  <c r="AP275" i="59" s="1"/>
  <c r="AS275" i="59" s="1"/>
  <c r="AV275" i="59" s="1"/>
  <c r="K275" i="59" s="1"/>
  <c r="O431" i="59"/>
  <c r="R431" i="59" s="1"/>
  <c r="U431" i="59" s="1"/>
  <c r="X431" i="59" s="1"/>
  <c r="AA431" i="59" s="1"/>
  <c r="AD431" i="59" s="1"/>
  <c r="AG431" i="59" s="1"/>
  <c r="AJ431" i="59" s="1"/>
  <c r="AM431" i="59" s="1"/>
  <c r="AP431" i="59" s="1"/>
  <c r="AS431" i="59" s="1"/>
  <c r="AV431" i="59" s="1"/>
  <c r="K431" i="59" s="1"/>
  <c r="AW431" i="59"/>
  <c r="AY431" i="59"/>
  <c r="AZ431" i="59"/>
  <c r="BA431" i="59"/>
  <c r="BD275" i="59" l="1"/>
  <c r="BE275" i="59" s="1"/>
  <c r="BB431" i="59"/>
  <c r="BD431" i="59"/>
  <c r="BE431" i="59" s="1"/>
  <c r="O85" i="59" l="1"/>
  <c r="R85" i="59" s="1"/>
  <c r="U85" i="59" s="1"/>
  <c r="X85" i="59" s="1"/>
  <c r="AA85" i="59" s="1"/>
  <c r="AD85" i="59" s="1"/>
  <c r="AG85" i="59" s="1"/>
  <c r="AJ85" i="59" s="1"/>
  <c r="AM85" i="59" s="1"/>
  <c r="AP85" i="59" s="1"/>
  <c r="AS85" i="59" s="1"/>
  <c r="AV85" i="59" s="1"/>
  <c r="K85" i="59" s="1"/>
  <c r="AW85" i="59"/>
  <c r="AX85" i="59"/>
  <c r="AY85" i="59"/>
  <c r="AZ85" i="59"/>
  <c r="BA85" i="59"/>
  <c r="O81" i="59"/>
  <c r="R81" i="59" s="1"/>
  <c r="U81" i="59" s="1"/>
  <c r="X81" i="59" s="1"/>
  <c r="AA81" i="59" s="1"/>
  <c r="AD81" i="59" s="1"/>
  <c r="AG81" i="59" s="1"/>
  <c r="AJ81" i="59" s="1"/>
  <c r="AM81" i="59" s="1"/>
  <c r="AP81" i="59" s="1"/>
  <c r="AS81" i="59" s="1"/>
  <c r="AV81" i="59" s="1"/>
  <c r="K81" i="59" s="1"/>
  <c r="AW81" i="59"/>
  <c r="AY81" i="59"/>
  <c r="AZ81" i="59"/>
  <c r="BA81" i="59"/>
  <c r="BB81" i="59" l="1"/>
  <c r="BD81" i="59"/>
  <c r="BE81" i="59" s="1"/>
  <c r="BB85" i="59"/>
  <c r="BD85" i="59"/>
  <c r="BE85" i="59" s="1"/>
  <c r="O301" i="59" l="1"/>
  <c r="R301" i="59" s="1"/>
  <c r="U301" i="59" s="1"/>
  <c r="X301" i="59" s="1"/>
  <c r="AA301" i="59" s="1"/>
  <c r="AD301" i="59" s="1"/>
  <c r="AG301" i="59" s="1"/>
  <c r="AJ301" i="59" s="1"/>
  <c r="AM301" i="59" s="1"/>
  <c r="AP301" i="59" s="1"/>
  <c r="AS301" i="59" s="1"/>
  <c r="AV301" i="59" s="1"/>
  <c r="K301" i="59" s="1"/>
  <c r="AY301" i="59"/>
  <c r="AZ301" i="59"/>
  <c r="BA301" i="59"/>
  <c r="BB301" i="59" l="1"/>
  <c r="BD301" i="59"/>
  <c r="BE301" i="59" s="1"/>
  <c r="N171" i="46" l="1"/>
  <c r="Q171" i="46" s="1"/>
  <c r="T171" i="46" s="1"/>
  <c r="W171" i="46" s="1"/>
  <c r="Z171" i="46" s="1"/>
  <c r="AC171" i="46" s="1"/>
  <c r="AF171" i="46" s="1"/>
  <c r="AI171" i="46" s="1"/>
  <c r="AL171" i="46" s="1"/>
  <c r="AO171" i="46" s="1"/>
  <c r="AR171" i="46" s="1"/>
  <c r="AU171" i="46" s="1"/>
  <c r="J171" i="46" s="1"/>
  <c r="N156" i="46"/>
  <c r="Q156" i="46" s="1"/>
  <c r="T156" i="46" s="1"/>
  <c r="W156" i="46" s="1"/>
  <c r="Z156" i="46" s="1"/>
  <c r="AC156" i="46" s="1"/>
  <c r="AF156" i="46" s="1"/>
  <c r="AI156" i="46" s="1"/>
  <c r="AL156" i="46" s="1"/>
  <c r="AO156" i="46" s="1"/>
  <c r="AR156" i="46" s="1"/>
  <c r="AU156" i="46" s="1"/>
  <c r="J156" i="46" s="1"/>
  <c r="N157" i="46"/>
  <c r="Q157" i="46" s="1"/>
  <c r="T157" i="46" s="1"/>
  <c r="W157" i="46" s="1"/>
  <c r="Z157" i="46" s="1"/>
  <c r="AC157" i="46" s="1"/>
  <c r="AF157" i="46" s="1"/>
  <c r="AI157" i="46" s="1"/>
  <c r="AL157" i="46" s="1"/>
  <c r="AO157" i="46" s="1"/>
  <c r="AR157" i="46" s="1"/>
  <c r="AU157" i="46" s="1"/>
  <c r="J157" i="46" s="1"/>
  <c r="N164" i="46"/>
  <c r="Q164" i="46" s="1"/>
  <c r="T164" i="46" s="1"/>
  <c r="W164" i="46" s="1"/>
  <c r="Z164" i="46" s="1"/>
  <c r="AC164" i="46" s="1"/>
  <c r="AF164" i="46" s="1"/>
  <c r="AI164" i="46" s="1"/>
  <c r="AL164" i="46" s="1"/>
  <c r="AO164" i="46" s="1"/>
  <c r="AR164" i="46" s="1"/>
  <c r="AU164" i="46" s="1"/>
  <c r="J164" i="46" s="1"/>
  <c r="N166" i="46"/>
  <c r="Q166" i="46" s="1"/>
  <c r="T166" i="46" s="1"/>
  <c r="W166" i="46" s="1"/>
  <c r="Z166" i="46" s="1"/>
  <c r="AC166" i="46" s="1"/>
  <c r="AF166" i="46" s="1"/>
  <c r="AI166" i="46" s="1"/>
  <c r="AL166" i="46" s="1"/>
  <c r="AO166" i="46" s="1"/>
  <c r="AR166" i="46" s="1"/>
  <c r="AU166" i="46" s="1"/>
  <c r="J166" i="46" s="1"/>
  <c r="N168" i="46"/>
  <c r="Q168" i="46" s="1"/>
  <c r="T168" i="46" s="1"/>
  <c r="W168" i="46" s="1"/>
  <c r="Z168" i="46" s="1"/>
  <c r="AC168" i="46" s="1"/>
  <c r="AF168" i="46" s="1"/>
  <c r="AI168" i="46" s="1"/>
  <c r="AL168" i="46" s="1"/>
  <c r="AO168" i="46" s="1"/>
  <c r="AR168" i="46" s="1"/>
  <c r="AU168" i="46" s="1"/>
  <c r="J168" i="46" s="1"/>
  <c r="N172" i="46"/>
  <c r="Q172" i="46" s="1"/>
  <c r="T172" i="46" s="1"/>
  <c r="W172" i="46" s="1"/>
  <c r="Z172" i="46" s="1"/>
  <c r="AC172" i="46" s="1"/>
  <c r="AF172" i="46" s="1"/>
  <c r="AI172" i="46" s="1"/>
  <c r="AL172" i="46" s="1"/>
  <c r="AO172" i="46" s="1"/>
  <c r="AR172" i="46" s="1"/>
  <c r="AU172" i="46" s="1"/>
  <c r="J172" i="46" s="1"/>
  <c r="N173" i="46"/>
  <c r="Q173" i="46" s="1"/>
  <c r="T173" i="46" s="1"/>
  <c r="W173" i="46" s="1"/>
  <c r="Z173" i="46" s="1"/>
  <c r="AC173" i="46" s="1"/>
  <c r="AF173" i="46" s="1"/>
  <c r="AI173" i="46" s="1"/>
  <c r="AL173" i="46" s="1"/>
  <c r="AO173" i="46" s="1"/>
  <c r="AR173" i="46" s="1"/>
  <c r="AU173" i="46" s="1"/>
  <c r="J173" i="46" s="1"/>
  <c r="N175" i="46"/>
  <c r="Q175" i="46" s="1"/>
  <c r="T175" i="46" s="1"/>
  <c r="W175" i="46" s="1"/>
  <c r="Z175" i="46" s="1"/>
  <c r="AC175" i="46" s="1"/>
  <c r="AF175" i="46" s="1"/>
  <c r="AI175" i="46" s="1"/>
  <c r="AL175" i="46" s="1"/>
  <c r="AO175" i="46" s="1"/>
  <c r="AR175" i="46" s="1"/>
  <c r="AU175" i="46" s="1"/>
  <c r="J175" i="46" s="1"/>
  <c r="N177" i="46"/>
  <c r="Q177" i="46" s="1"/>
  <c r="T177" i="46" s="1"/>
  <c r="W177" i="46" s="1"/>
  <c r="Z177" i="46" s="1"/>
  <c r="AC177" i="46" s="1"/>
  <c r="AF177" i="46" s="1"/>
  <c r="AI177" i="46" s="1"/>
  <c r="AL177" i="46" s="1"/>
  <c r="AO177" i="46" s="1"/>
  <c r="AR177" i="46" s="1"/>
  <c r="AU177" i="46" s="1"/>
  <c r="J177" i="46" s="1"/>
  <c r="N178" i="46"/>
  <c r="Q178" i="46" s="1"/>
  <c r="T178" i="46" s="1"/>
  <c r="W178" i="46" s="1"/>
  <c r="Z178" i="46" s="1"/>
  <c r="AC178" i="46" s="1"/>
  <c r="AF178" i="46" s="1"/>
  <c r="AI178" i="46" s="1"/>
  <c r="AL178" i="46" s="1"/>
  <c r="AO178" i="46" s="1"/>
  <c r="AR178" i="46" s="1"/>
  <c r="AU178" i="46" s="1"/>
  <c r="J178" i="46" s="1"/>
  <c r="N181" i="46"/>
  <c r="Q181" i="46" s="1"/>
  <c r="T181" i="46" s="1"/>
  <c r="W181" i="46" s="1"/>
  <c r="Z181" i="46" s="1"/>
  <c r="AC181" i="46" s="1"/>
  <c r="AF181" i="46" s="1"/>
  <c r="AI181" i="46" s="1"/>
  <c r="AL181" i="46" s="1"/>
  <c r="AO181" i="46" s="1"/>
  <c r="AR181" i="46" s="1"/>
  <c r="AU181" i="46" s="1"/>
  <c r="J181" i="46" s="1"/>
  <c r="N830" i="46"/>
  <c r="Q830" i="46" s="1"/>
  <c r="T830" i="46" s="1"/>
  <c r="W830" i="46" s="1"/>
  <c r="Z830" i="46" s="1"/>
  <c r="AC830" i="46" s="1"/>
  <c r="AF830" i="46" s="1"/>
  <c r="AI830" i="46" s="1"/>
  <c r="AL830" i="46" s="1"/>
  <c r="AO830" i="46" s="1"/>
  <c r="AR830" i="46" s="1"/>
  <c r="AU830" i="46" s="1"/>
  <c r="J830" i="46" s="1"/>
  <c r="N163" i="46"/>
  <c r="Q163" i="46" s="1"/>
  <c r="T163" i="46" s="1"/>
  <c r="W163" i="46" s="1"/>
  <c r="Z163" i="46" s="1"/>
  <c r="AC163" i="46" s="1"/>
  <c r="AF163" i="46" s="1"/>
  <c r="AI163" i="46" s="1"/>
  <c r="AL163" i="46" s="1"/>
  <c r="AO163" i="46" s="1"/>
  <c r="AR163" i="46" s="1"/>
  <c r="AU163" i="46" s="1"/>
  <c r="J163" i="46" s="1"/>
  <c r="N170" i="46" l="1"/>
  <c r="Q170" i="46" s="1"/>
  <c r="T170" i="46" s="1"/>
  <c r="W170" i="46" s="1"/>
  <c r="Z170" i="46" s="1"/>
  <c r="AC170" i="46" s="1"/>
  <c r="AF170" i="46" s="1"/>
  <c r="AI170" i="46" s="1"/>
  <c r="AL170" i="46" s="1"/>
  <c r="AO170" i="46" s="1"/>
  <c r="AR170" i="46" s="1"/>
  <c r="AU170" i="46" s="1"/>
  <c r="J170" i="46" s="1"/>
  <c r="O524" i="59" l="1"/>
  <c r="R524" i="59" s="1"/>
  <c r="U524" i="59" s="1"/>
  <c r="X524" i="59" s="1"/>
  <c r="AA524" i="59" s="1"/>
  <c r="AD524" i="59" s="1"/>
  <c r="AG524" i="59" s="1"/>
  <c r="AJ524" i="59" s="1"/>
  <c r="AM524" i="59" s="1"/>
  <c r="AP524" i="59" s="1"/>
  <c r="AS524" i="59" s="1"/>
  <c r="AV524" i="59" s="1"/>
  <c r="K524" i="59" s="1"/>
  <c r="AW524" i="59"/>
  <c r="AY524" i="59"/>
  <c r="AZ524" i="59"/>
  <c r="BA524" i="59"/>
  <c r="BB524" i="59" l="1"/>
  <c r="BD524" i="59"/>
  <c r="BE524" i="59" s="1"/>
  <c r="O426" i="59" l="1"/>
  <c r="R426" i="59" s="1"/>
  <c r="U426" i="59" s="1"/>
  <c r="X426" i="59" s="1"/>
  <c r="AA426" i="59" s="1"/>
  <c r="AD426" i="59" s="1"/>
  <c r="AG426" i="59" s="1"/>
  <c r="AJ426" i="59" s="1"/>
  <c r="AM426" i="59" s="1"/>
  <c r="AP426" i="59" s="1"/>
  <c r="AS426" i="59" s="1"/>
  <c r="AV426" i="59" s="1"/>
  <c r="K426" i="59" s="1"/>
  <c r="AW426" i="59"/>
  <c r="AY426" i="59"/>
  <c r="AZ426" i="59"/>
  <c r="BA426" i="59"/>
  <c r="BB426" i="59" l="1"/>
  <c r="BD426" i="59"/>
  <c r="BE426" i="59" s="1"/>
  <c r="O887" i="59" l="1"/>
  <c r="O433" i="59" l="1"/>
  <c r="R433" i="59" s="1"/>
  <c r="U433" i="59" s="1"/>
  <c r="X433" i="59" s="1"/>
  <c r="AA433" i="59" s="1"/>
  <c r="AD433" i="59" s="1"/>
  <c r="AG433" i="59" s="1"/>
  <c r="AJ433" i="59" s="1"/>
  <c r="AM433" i="59" s="1"/>
  <c r="AP433" i="59" s="1"/>
  <c r="AS433" i="59" s="1"/>
  <c r="AV433" i="59" s="1"/>
  <c r="K433" i="59" s="1"/>
  <c r="AW433" i="59"/>
  <c r="AY433" i="59"/>
  <c r="AZ433" i="59"/>
  <c r="BA433" i="59"/>
  <c r="O276" i="59"/>
  <c r="R276" i="59" s="1"/>
  <c r="U276" i="59" s="1"/>
  <c r="X276" i="59" s="1"/>
  <c r="AA276" i="59" s="1"/>
  <c r="AD276" i="59" s="1"/>
  <c r="AG276" i="59" s="1"/>
  <c r="AJ276" i="59" s="1"/>
  <c r="AM276" i="59" s="1"/>
  <c r="AP276" i="59" s="1"/>
  <c r="AS276" i="59" s="1"/>
  <c r="AV276" i="59" s="1"/>
  <c r="AW276" i="59"/>
  <c r="AX276" i="59"/>
  <c r="AY276" i="59"/>
  <c r="AZ276" i="59"/>
  <c r="BA276" i="59"/>
  <c r="BB433" i="59" l="1"/>
  <c r="BD433" i="59"/>
  <c r="BE433" i="59" s="1"/>
  <c r="K276" i="59"/>
  <c r="O33" i="59"/>
  <c r="R33" i="59" s="1"/>
  <c r="U33" i="59" s="1"/>
  <c r="X33" i="59" s="1"/>
  <c r="AA33" i="59" s="1"/>
  <c r="AD33" i="59" s="1"/>
  <c r="AG33" i="59" s="1"/>
  <c r="AJ33" i="59" s="1"/>
  <c r="AM33" i="59" s="1"/>
  <c r="AP33" i="59" s="1"/>
  <c r="AS33" i="59" s="1"/>
  <c r="AV33" i="59" s="1"/>
  <c r="AW33" i="59"/>
  <c r="AX33" i="59"/>
  <c r="AY33" i="59"/>
  <c r="AZ33" i="59"/>
  <c r="BA33" i="59"/>
  <c r="O32" i="59"/>
  <c r="R32" i="59" s="1"/>
  <c r="U32" i="59" s="1"/>
  <c r="X32" i="59" s="1"/>
  <c r="AA32" i="59" s="1"/>
  <c r="AD32" i="59" s="1"/>
  <c r="AG32" i="59" s="1"/>
  <c r="AJ32" i="59" s="1"/>
  <c r="AM32" i="59" s="1"/>
  <c r="AP32" i="59" s="1"/>
  <c r="AS32" i="59" s="1"/>
  <c r="AV32" i="59" s="1"/>
  <c r="K32" i="59" s="1"/>
  <c r="AW32" i="59"/>
  <c r="AX32" i="59"/>
  <c r="AY32" i="59"/>
  <c r="AZ32" i="59"/>
  <c r="BA32" i="59"/>
  <c r="O308" i="59"/>
  <c r="R308" i="59" s="1"/>
  <c r="U308" i="59" s="1"/>
  <c r="X308" i="59" s="1"/>
  <c r="AA308" i="59" s="1"/>
  <c r="AD308" i="59" s="1"/>
  <c r="AG308" i="59" s="1"/>
  <c r="AJ308" i="59" s="1"/>
  <c r="AM308" i="59" s="1"/>
  <c r="AP308" i="59" s="1"/>
  <c r="AS308" i="59" s="1"/>
  <c r="AV308" i="59" s="1"/>
  <c r="AW308" i="59"/>
  <c r="AY308" i="59"/>
  <c r="AZ308" i="59"/>
  <c r="BA308" i="59"/>
  <c r="BD32" i="59" l="1"/>
  <c r="BE32" i="59" s="1"/>
  <c r="BJ32" i="59"/>
  <c r="BB276" i="59"/>
  <c r="BD276" i="59"/>
  <c r="BE276" i="59" s="1"/>
  <c r="K33" i="59"/>
  <c r="BJ33" i="59" s="1"/>
  <c r="BB32" i="59"/>
  <c r="K308" i="59"/>
  <c r="BB33" i="59" l="1"/>
  <c r="BD33" i="59"/>
  <c r="BE33" i="59" s="1"/>
  <c r="BD308" i="59"/>
  <c r="BE308" i="59" s="1"/>
  <c r="O319" i="59" l="1"/>
  <c r="R319" i="59" s="1"/>
  <c r="U319" i="59" s="1"/>
  <c r="X319" i="59" s="1"/>
  <c r="AA319" i="59" s="1"/>
  <c r="AD319" i="59" s="1"/>
  <c r="AG319" i="59" s="1"/>
  <c r="AJ319" i="59" s="1"/>
  <c r="AM319" i="59" s="1"/>
  <c r="AP319" i="59" s="1"/>
  <c r="AS319" i="59" s="1"/>
  <c r="AV319" i="59" s="1"/>
  <c r="K319" i="59" s="1"/>
  <c r="AW319" i="59"/>
  <c r="AY319" i="59"/>
  <c r="AZ319" i="59"/>
  <c r="BA319" i="59"/>
  <c r="BB319" i="59" l="1"/>
  <c r="BD319" i="59"/>
  <c r="BE319" i="59" s="1"/>
  <c r="N148" i="46" l="1"/>
  <c r="Q148" i="46" s="1"/>
  <c r="T148" i="46" s="1"/>
  <c r="W148" i="46" s="1"/>
  <c r="Z148" i="46" s="1"/>
  <c r="AC148" i="46" s="1"/>
  <c r="AF148" i="46" s="1"/>
  <c r="AI148" i="46" s="1"/>
  <c r="AL148" i="46" s="1"/>
  <c r="AO148" i="46" s="1"/>
  <c r="AR148" i="46" s="1"/>
  <c r="AU148" i="46" s="1"/>
  <c r="J148" i="46" s="1"/>
  <c r="N149" i="46"/>
  <c r="Q149" i="46" s="1"/>
  <c r="T149" i="46" s="1"/>
  <c r="W149" i="46" s="1"/>
  <c r="Z149" i="46" s="1"/>
  <c r="AC149" i="46" s="1"/>
  <c r="AF149" i="46" s="1"/>
  <c r="AI149" i="46" s="1"/>
  <c r="AL149" i="46" s="1"/>
  <c r="AO149" i="46" s="1"/>
  <c r="AR149" i="46" s="1"/>
  <c r="AU149" i="46" s="1"/>
  <c r="J149" i="46" s="1"/>
  <c r="N153" i="46"/>
  <c r="Q153" i="46" s="1"/>
  <c r="T153" i="46" s="1"/>
  <c r="W153" i="46" s="1"/>
  <c r="Z153" i="46" s="1"/>
  <c r="AC153" i="46" s="1"/>
  <c r="AF153" i="46" s="1"/>
  <c r="AI153" i="46" s="1"/>
  <c r="AL153" i="46" s="1"/>
  <c r="AO153" i="46" s="1"/>
  <c r="AR153" i="46" s="1"/>
  <c r="AU153" i="46" s="1"/>
  <c r="J153" i="46" s="1"/>
  <c r="N154" i="46"/>
  <c r="Q154" i="46" s="1"/>
  <c r="T154" i="46" s="1"/>
  <c r="W154" i="46" s="1"/>
  <c r="Z154" i="46" s="1"/>
  <c r="AC154" i="46" s="1"/>
  <c r="AF154" i="46" s="1"/>
  <c r="AI154" i="46" s="1"/>
  <c r="AL154" i="46" s="1"/>
  <c r="AO154" i="46" s="1"/>
  <c r="AR154" i="46" s="1"/>
  <c r="AU154" i="46" s="1"/>
  <c r="J154" i="46" s="1"/>
  <c r="N123" i="46"/>
  <c r="Q123" i="46" s="1"/>
  <c r="T123" i="46" s="1"/>
  <c r="W123" i="46" s="1"/>
  <c r="Z123" i="46" s="1"/>
  <c r="AC123" i="46" s="1"/>
  <c r="AF123" i="46" s="1"/>
  <c r="AI123" i="46" s="1"/>
  <c r="AL123" i="46" s="1"/>
  <c r="AO123" i="46" s="1"/>
  <c r="AR123" i="46" s="1"/>
  <c r="AU123" i="46" s="1"/>
  <c r="J123" i="46" s="1"/>
  <c r="N124" i="46"/>
  <c r="Q124" i="46" s="1"/>
  <c r="T124" i="46" s="1"/>
  <c r="W124" i="46" s="1"/>
  <c r="Z124" i="46" s="1"/>
  <c r="AC124" i="46" s="1"/>
  <c r="AF124" i="46" s="1"/>
  <c r="AI124" i="46" s="1"/>
  <c r="AL124" i="46" s="1"/>
  <c r="AO124" i="46" s="1"/>
  <c r="AR124" i="46" s="1"/>
  <c r="AU124" i="46" s="1"/>
  <c r="J124" i="46" s="1"/>
  <c r="N125" i="46"/>
  <c r="Q125" i="46" s="1"/>
  <c r="T125" i="46" s="1"/>
  <c r="W125" i="46" s="1"/>
  <c r="Z125" i="46" s="1"/>
  <c r="AC125" i="46" s="1"/>
  <c r="AF125" i="46" s="1"/>
  <c r="AI125" i="46" s="1"/>
  <c r="AL125" i="46" s="1"/>
  <c r="AO125" i="46" s="1"/>
  <c r="AR125" i="46" s="1"/>
  <c r="AU125" i="46" s="1"/>
  <c r="J125" i="46" s="1"/>
  <c r="N126" i="46"/>
  <c r="Q126" i="46" s="1"/>
  <c r="T126" i="46" s="1"/>
  <c r="W126" i="46" s="1"/>
  <c r="Z126" i="46" s="1"/>
  <c r="AC126" i="46" s="1"/>
  <c r="AF126" i="46" s="1"/>
  <c r="AI126" i="46" s="1"/>
  <c r="AL126" i="46" s="1"/>
  <c r="AO126" i="46" s="1"/>
  <c r="AR126" i="46" s="1"/>
  <c r="AU126" i="46" s="1"/>
  <c r="J126" i="46" s="1"/>
  <c r="N127" i="46"/>
  <c r="Q127" i="46" s="1"/>
  <c r="T127" i="46" s="1"/>
  <c r="W127" i="46" s="1"/>
  <c r="Z127" i="46" s="1"/>
  <c r="AC127" i="46" s="1"/>
  <c r="AF127" i="46" s="1"/>
  <c r="AI127" i="46" s="1"/>
  <c r="AL127" i="46" s="1"/>
  <c r="AO127" i="46" s="1"/>
  <c r="AR127" i="46" s="1"/>
  <c r="AU127" i="46" s="1"/>
  <c r="J127" i="46" s="1"/>
  <c r="N128" i="46"/>
  <c r="Q128" i="46" s="1"/>
  <c r="T128" i="46" s="1"/>
  <c r="W128" i="46" s="1"/>
  <c r="Z128" i="46" s="1"/>
  <c r="AC128" i="46" s="1"/>
  <c r="AF128" i="46" s="1"/>
  <c r="AI128" i="46" s="1"/>
  <c r="AL128" i="46" s="1"/>
  <c r="AO128" i="46" s="1"/>
  <c r="AR128" i="46" s="1"/>
  <c r="AU128" i="46" s="1"/>
  <c r="J128" i="46" s="1"/>
  <c r="N129" i="46"/>
  <c r="Q129" i="46" s="1"/>
  <c r="T129" i="46" s="1"/>
  <c r="W129" i="46" s="1"/>
  <c r="Z129" i="46" s="1"/>
  <c r="AC129" i="46" s="1"/>
  <c r="AF129" i="46" s="1"/>
  <c r="AI129" i="46" s="1"/>
  <c r="AL129" i="46" s="1"/>
  <c r="AO129" i="46" s="1"/>
  <c r="AR129" i="46" s="1"/>
  <c r="AU129" i="46" s="1"/>
  <c r="J129" i="46" s="1"/>
  <c r="N130" i="46"/>
  <c r="Q130" i="46" s="1"/>
  <c r="T130" i="46" s="1"/>
  <c r="W130" i="46" s="1"/>
  <c r="Z130" i="46" s="1"/>
  <c r="AC130" i="46" s="1"/>
  <c r="AF130" i="46" s="1"/>
  <c r="AI130" i="46" s="1"/>
  <c r="AL130" i="46" s="1"/>
  <c r="AO130" i="46" s="1"/>
  <c r="AR130" i="46" s="1"/>
  <c r="AU130" i="46" s="1"/>
  <c r="J130" i="46" s="1"/>
  <c r="N131" i="46"/>
  <c r="Q131" i="46" s="1"/>
  <c r="T131" i="46" s="1"/>
  <c r="W131" i="46" s="1"/>
  <c r="Z131" i="46" s="1"/>
  <c r="AC131" i="46" s="1"/>
  <c r="AF131" i="46" s="1"/>
  <c r="AI131" i="46" s="1"/>
  <c r="AL131" i="46" s="1"/>
  <c r="AO131" i="46" s="1"/>
  <c r="AR131" i="46" s="1"/>
  <c r="AU131" i="46" s="1"/>
  <c r="J131" i="46" s="1"/>
  <c r="N132" i="46"/>
  <c r="Q132" i="46" s="1"/>
  <c r="T132" i="46" s="1"/>
  <c r="W132" i="46" s="1"/>
  <c r="Z132" i="46" s="1"/>
  <c r="AC132" i="46" s="1"/>
  <c r="AF132" i="46" s="1"/>
  <c r="AI132" i="46" s="1"/>
  <c r="AL132" i="46" s="1"/>
  <c r="AO132" i="46" s="1"/>
  <c r="AR132" i="46" s="1"/>
  <c r="AU132" i="46" s="1"/>
  <c r="J132" i="46" s="1"/>
  <c r="N133" i="46"/>
  <c r="Q133" i="46" s="1"/>
  <c r="T133" i="46" s="1"/>
  <c r="W133" i="46" s="1"/>
  <c r="Z133" i="46" s="1"/>
  <c r="AC133" i="46" s="1"/>
  <c r="AF133" i="46" s="1"/>
  <c r="AI133" i="46" s="1"/>
  <c r="AL133" i="46" s="1"/>
  <c r="AO133" i="46" s="1"/>
  <c r="AR133" i="46" s="1"/>
  <c r="AU133" i="46" s="1"/>
  <c r="J133" i="46" s="1"/>
  <c r="N134" i="46"/>
  <c r="Q134" i="46" s="1"/>
  <c r="T134" i="46" s="1"/>
  <c r="W134" i="46" s="1"/>
  <c r="Z134" i="46" s="1"/>
  <c r="AC134" i="46" s="1"/>
  <c r="AF134" i="46" s="1"/>
  <c r="AI134" i="46" s="1"/>
  <c r="AL134" i="46" s="1"/>
  <c r="AO134" i="46" s="1"/>
  <c r="AR134" i="46" s="1"/>
  <c r="AU134" i="46" s="1"/>
  <c r="J134" i="46" s="1"/>
  <c r="N136" i="46"/>
  <c r="Q136" i="46" s="1"/>
  <c r="T136" i="46" s="1"/>
  <c r="W136" i="46" s="1"/>
  <c r="Z136" i="46" s="1"/>
  <c r="AC136" i="46" s="1"/>
  <c r="AF136" i="46" s="1"/>
  <c r="AI136" i="46" s="1"/>
  <c r="AL136" i="46" s="1"/>
  <c r="AO136" i="46" s="1"/>
  <c r="AR136" i="46" s="1"/>
  <c r="AU136" i="46" s="1"/>
  <c r="J136" i="46" s="1"/>
  <c r="N137" i="46"/>
  <c r="Q137" i="46" s="1"/>
  <c r="T137" i="46" s="1"/>
  <c r="W137" i="46" s="1"/>
  <c r="Z137" i="46" s="1"/>
  <c r="AC137" i="46" s="1"/>
  <c r="AF137" i="46" s="1"/>
  <c r="AI137" i="46" s="1"/>
  <c r="AL137" i="46" s="1"/>
  <c r="AO137" i="46" s="1"/>
  <c r="AR137" i="46" s="1"/>
  <c r="AU137" i="46" s="1"/>
  <c r="J137" i="46" s="1"/>
  <c r="N138" i="46"/>
  <c r="Q138" i="46" s="1"/>
  <c r="T138" i="46" s="1"/>
  <c r="W138" i="46" s="1"/>
  <c r="Z138" i="46" s="1"/>
  <c r="AC138" i="46" s="1"/>
  <c r="AF138" i="46" s="1"/>
  <c r="AI138" i="46" s="1"/>
  <c r="AL138" i="46" s="1"/>
  <c r="AO138" i="46" s="1"/>
  <c r="AR138" i="46" s="1"/>
  <c r="AU138" i="46" s="1"/>
  <c r="J138" i="46" s="1"/>
  <c r="N135" i="46"/>
  <c r="Q135" i="46" s="1"/>
  <c r="T135" i="46" s="1"/>
  <c r="W135" i="46" s="1"/>
  <c r="Z135" i="46" s="1"/>
  <c r="AC135" i="46" s="1"/>
  <c r="AF135" i="46" s="1"/>
  <c r="AI135" i="46" s="1"/>
  <c r="AL135" i="46" s="1"/>
  <c r="AO135" i="46" s="1"/>
  <c r="AR135" i="46" s="1"/>
  <c r="AU135" i="46" s="1"/>
  <c r="J135" i="46" s="1"/>
  <c r="N139" i="46"/>
  <c r="Q139" i="46" s="1"/>
  <c r="T139" i="46" s="1"/>
  <c r="W139" i="46" s="1"/>
  <c r="Z139" i="46" s="1"/>
  <c r="AC139" i="46" s="1"/>
  <c r="AF139" i="46" s="1"/>
  <c r="AI139" i="46" s="1"/>
  <c r="AL139" i="46" s="1"/>
  <c r="AO139" i="46" s="1"/>
  <c r="AR139" i="46" s="1"/>
  <c r="AU139" i="46" s="1"/>
  <c r="J139" i="46" s="1"/>
  <c r="N140" i="46"/>
  <c r="Q140" i="46" s="1"/>
  <c r="T140" i="46" s="1"/>
  <c r="W140" i="46" s="1"/>
  <c r="Z140" i="46" s="1"/>
  <c r="AC140" i="46" s="1"/>
  <c r="AF140" i="46" s="1"/>
  <c r="AI140" i="46" s="1"/>
  <c r="AL140" i="46" s="1"/>
  <c r="AO140" i="46" s="1"/>
  <c r="AR140" i="46" s="1"/>
  <c r="AU140" i="46" s="1"/>
  <c r="J140" i="46" s="1"/>
  <c r="N141" i="46"/>
  <c r="Q141" i="46" s="1"/>
  <c r="T141" i="46" s="1"/>
  <c r="W141" i="46" s="1"/>
  <c r="Z141" i="46" s="1"/>
  <c r="AC141" i="46" s="1"/>
  <c r="AF141" i="46" s="1"/>
  <c r="AI141" i="46" s="1"/>
  <c r="AL141" i="46" s="1"/>
  <c r="AO141" i="46" s="1"/>
  <c r="AR141" i="46" s="1"/>
  <c r="AU141" i="46" s="1"/>
  <c r="J141" i="46" s="1"/>
  <c r="N144" i="46"/>
  <c r="Q144" i="46" s="1"/>
  <c r="T144" i="46" s="1"/>
  <c r="W144" i="46" s="1"/>
  <c r="Z144" i="46" s="1"/>
  <c r="AC144" i="46" s="1"/>
  <c r="AF144" i="46" s="1"/>
  <c r="AI144" i="46" s="1"/>
  <c r="AL144" i="46" s="1"/>
  <c r="AO144" i="46" s="1"/>
  <c r="AR144" i="46" s="1"/>
  <c r="AU144" i="46" s="1"/>
  <c r="J144" i="46" s="1"/>
  <c r="N145" i="46"/>
  <c r="Q145" i="46" s="1"/>
  <c r="T145" i="46" s="1"/>
  <c r="W145" i="46" s="1"/>
  <c r="Z145" i="46" s="1"/>
  <c r="AC145" i="46" s="1"/>
  <c r="AF145" i="46" s="1"/>
  <c r="AI145" i="46" s="1"/>
  <c r="AL145" i="46" s="1"/>
  <c r="AO145" i="46" s="1"/>
  <c r="AR145" i="46" s="1"/>
  <c r="AU145" i="46" s="1"/>
  <c r="J145" i="46" s="1"/>
  <c r="N147" i="46"/>
  <c r="Q147" i="46" s="1"/>
  <c r="T147" i="46" s="1"/>
  <c r="W147" i="46" s="1"/>
  <c r="Z147" i="46" s="1"/>
  <c r="AC147" i="46" s="1"/>
  <c r="AF147" i="46" s="1"/>
  <c r="AI147" i="46" s="1"/>
  <c r="AL147" i="46" s="1"/>
  <c r="AO147" i="46" s="1"/>
  <c r="AR147" i="46" s="1"/>
  <c r="AU147" i="46" s="1"/>
  <c r="J147" i="46" s="1"/>
  <c r="O699" i="59" l="1"/>
  <c r="R699" i="59" s="1"/>
  <c r="U699" i="59" s="1"/>
  <c r="X699" i="59" s="1"/>
  <c r="AA699" i="59" s="1"/>
  <c r="AD699" i="59" s="1"/>
  <c r="AG699" i="59" s="1"/>
  <c r="AJ699" i="59" s="1"/>
  <c r="AM699" i="59" s="1"/>
  <c r="AP699" i="59" s="1"/>
  <c r="AS699" i="59" s="1"/>
  <c r="AV699" i="59" s="1"/>
  <c r="K699" i="59" s="1"/>
  <c r="AW699" i="59"/>
  <c r="AY699" i="59"/>
  <c r="AZ699" i="59"/>
  <c r="BA699" i="59"/>
  <c r="BB699" i="59" l="1"/>
  <c r="BD699" i="59"/>
  <c r="BE699" i="59" s="1"/>
  <c r="O5" i="59"/>
  <c r="R5" i="59" s="1"/>
  <c r="U5" i="59" s="1"/>
  <c r="X5" i="59" s="1"/>
  <c r="AA5" i="59" s="1"/>
  <c r="AD5" i="59" s="1"/>
  <c r="AG5" i="59" s="1"/>
  <c r="AJ5" i="59" s="1"/>
  <c r="AM5" i="59" s="1"/>
  <c r="AP5" i="59" s="1"/>
  <c r="AS5" i="59" s="1"/>
  <c r="AV5" i="59" s="1"/>
  <c r="K5" i="59" s="1"/>
  <c r="BJ5" i="59" s="1"/>
  <c r="AW5" i="59"/>
  <c r="AX5" i="59"/>
  <c r="AY5" i="59"/>
  <c r="AZ5" i="59"/>
  <c r="BA5" i="59"/>
  <c r="BB5" i="59" l="1"/>
  <c r="BD5" i="59"/>
  <c r="BE5" i="59" s="1"/>
  <c r="N828" i="46"/>
  <c r="Q828" i="46" s="1"/>
  <c r="T828" i="46" s="1"/>
  <c r="W828" i="46" s="1"/>
  <c r="Z828" i="46" s="1"/>
  <c r="AC828" i="46" s="1"/>
  <c r="AF828" i="46" s="1"/>
  <c r="AI828" i="46" s="1"/>
  <c r="AL828" i="46" s="1"/>
  <c r="AO828" i="46" s="1"/>
  <c r="AR828" i="46" s="1"/>
  <c r="AU828" i="46" s="1"/>
  <c r="J828" i="46" s="1"/>
  <c r="O4" i="59" l="1"/>
  <c r="R4" i="59" s="1"/>
  <c r="U4" i="59" s="1"/>
  <c r="X4" i="59" s="1"/>
  <c r="AA4" i="59" s="1"/>
  <c r="AD4" i="59" s="1"/>
  <c r="AG4" i="59" s="1"/>
  <c r="AJ4" i="59" s="1"/>
  <c r="AM4" i="59" s="1"/>
  <c r="O6" i="59"/>
  <c r="R6" i="59" s="1"/>
  <c r="U6" i="59" s="1"/>
  <c r="X6" i="59" s="1"/>
  <c r="AA6" i="59" s="1"/>
  <c r="AD6" i="59" s="1"/>
  <c r="AG6" i="59" s="1"/>
  <c r="AJ6" i="59" s="1"/>
  <c r="AM6" i="59" s="1"/>
  <c r="AP6" i="59" s="1"/>
  <c r="AS6" i="59" s="1"/>
  <c r="O121" i="59"/>
  <c r="R121" i="59" s="1"/>
  <c r="U121" i="59" s="1"/>
  <c r="X121" i="59" s="1"/>
  <c r="AA121" i="59" s="1"/>
  <c r="AD121" i="59" s="1"/>
  <c r="AG121" i="59" s="1"/>
  <c r="AJ121" i="59" s="1"/>
  <c r="AM121" i="59" s="1"/>
  <c r="AP121" i="59" s="1"/>
  <c r="AS121" i="59" s="1"/>
  <c r="O109" i="59"/>
  <c r="R109" i="59" s="1"/>
  <c r="U109" i="59" s="1"/>
  <c r="X109" i="59" s="1"/>
  <c r="AA109" i="59" s="1"/>
  <c r="AD109" i="59" s="1"/>
  <c r="AG109" i="59" s="1"/>
  <c r="AJ109" i="59" s="1"/>
  <c r="AM109" i="59" s="1"/>
  <c r="AP109" i="59" s="1"/>
  <c r="AS109" i="59" s="1"/>
  <c r="O110" i="59"/>
  <c r="R110" i="59" s="1"/>
  <c r="U110" i="59" s="1"/>
  <c r="X110" i="59" s="1"/>
  <c r="AA110" i="59" s="1"/>
  <c r="AD110" i="59" s="1"/>
  <c r="AG110" i="59" s="1"/>
  <c r="AJ110" i="59" s="1"/>
  <c r="AM110" i="59" s="1"/>
  <c r="AP110" i="59" s="1"/>
  <c r="AS110" i="59" s="1"/>
  <c r="O115" i="59"/>
  <c r="R115" i="59" s="1"/>
  <c r="U115" i="59" s="1"/>
  <c r="X115" i="59" s="1"/>
  <c r="AA115" i="59" s="1"/>
  <c r="AD115" i="59" s="1"/>
  <c r="AG115" i="59" s="1"/>
  <c r="AJ115" i="59" s="1"/>
  <c r="AM115" i="59" s="1"/>
  <c r="AP115" i="59" s="1"/>
  <c r="AS115" i="59" s="1"/>
  <c r="O106" i="59"/>
  <c r="R106" i="59" s="1"/>
  <c r="U106" i="59" s="1"/>
  <c r="X106" i="59" s="1"/>
  <c r="AA106" i="59" s="1"/>
  <c r="AD106" i="59" s="1"/>
  <c r="AG106" i="59" s="1"/>
  <c r="AJ106" i="59" s="1"/>
  <c r="AM106" i="59" s="1"/>
  <c r="AP106" i="59" s="1"/>
  <c r="AS106" i="59" s="1"/>
  <c r="O107" i="59"/>
  <c r="R107" i="59" s="1"/>
  <c r="U107" i="59" s="1"/>
  <c r="X107" i="59" s="1"/>
  <c r="AA107" i="59" s="1"/>
  <c r="AD107" i="59" s="1"/>
  <c r="AG107" i="59" s="1"/>
  <c r="AJ107" i="59" s="1"/>
  <c r="AM107" i="59" s="1"/>
  <c r="AP107" i="59" s="1"/>
  <c r="AS107" i="59" s="1"/>
  <c r="O116" i="59"/>
  <c r="R116" i="59" s="1"/>
  <c r="U116" i="59" s="1"/>
  <c r="X116" i="59" s="1"/>
  <c r="AA116" i="59" s="1"/>
  <c r="AD116" i="59" s="1"/>
  <c r="AG116" i="59" s="1"/>
  <c r="AJ116" i="59" s="1"/>
  <c r="AM116" i="59" s="1"/>
  <c r="AP116" i="59" s="1"/>
  <c r="AS116" i="59" s="1"/>
  <c r="O22" i="59"/>
  <c r="R22" i="59" s="1"/>
  <c r="U22" i="59" s="1"/>
  <c r="X22" i="59" s="1"/>
  <c r="AA22" i="59" s="1"/>
  <c r="AD22" i="59" s="1"/>
  <c r="AG22" i="59" s="1"/>
  <c r="AJ22" i="59" s="1"/>
  <c r="AM22" i="59" s="1"/>
  <c r="AP22" i="59" s="1"/>
  <c r="AS22" i="59" s="1"/>
  <c r="O111" i="59"/>
  <c r="R111" i="59" s="1"/>
  <c r="U111" i="59" s="1"/>
  <c r="X111" i="59" s="1"/>
  <c r="AA111" i="59" s="1"/>
  <c r="AD111" i="59" s="1"/>
  <c r="AG111" i="59" s="1"/>
  <c r="AJ111" i="59" s="1"/>
  <c r="AM111" i="59" s="1"/>
  <c r="AP111" i="59" s="1"/>
  <c r="AS111" i="59" s="1"/>
  <c r="O20" i="59"/>
  <c r="R20" i="59" s="1"/>
  <c r="U20" i="59" s="1"/>
  <c r="X20" i="59" s="1"/>
  <c r="AA20" i="59" s="1"/>
  <c r="AD20" i="59" s="1"/>
  <c r="AG20" i="59" s="1"/>
  <c r="AJ20" i="59" s="1"/>
  <c r="AM20" i="59" s="1"/>
  <c r="AP20" i="59" s="1"/>
  <c r="AS20" i="59" s="1"/>
  <c r="O168" i="59"/>
  <c r="R168" i="59" s="1"/>
  <c r="U168" i="59" s="1"/>
  <c r="X168" i="59" s="1"/>
  <c r="AA168" i="59" s="1"/>
  <c r="AD168" i="59" s="1"/>
  <c r="AG168" i="59" s="1"/>
  <c r="AJ168" i="59" s="1"/>
  <c r="AM168" i="59" s="1"/>
  <c r="AP168" i="59" s="1"/>
  <c r="AS168" i="59" s="1"/>
  <c r="O105" i="59"/>
  <c r="R105" i="59" s="1"/>
  <c r="U105" i="59" s="1"/>
  <c r="X105" i="59" s="1"/>
  <c r="AA105" i="59" s="1"/>
  <c r="AD105" i="59" s="1"/>
  <c r="AG105" i="59" s="1"/>
  <c r="AJ105" i="59" s="1"/>
  <c r="AM105" i="59" s="1"/>
  <c r="AP105" i="59" s="1"/>
  <c r="AS105" i="59" s="1"/>
  <c r="O7" i="59"/>
  <c r="R7" i="59" s="1"/>
  <c r="U7" i="59" s="1"/>
  <c r="X7" i="59" s="1"/>
  <c r="AA7" i="59" s="1"/>
  <c r="AD7" i="59" s="1"/>
  <c r="AG7" i="59" s="1"/>
  <c r="AJ7" i="59" s="1"/>
  <c r="AM7" i="59" s="1"/>
  <c r="AP7" i="59" s="1"/>
  <c r="AS7" i="59" s="1"/>
  <c r="O8" i="59"/>
  <c r="R8" i="59" s="1"/>
  <c r="U8" i="59" s="1"/>
  <c r="X8" i="59" s="1"/>
  <c r="AA8" i="59" s="1"/>
  <c r="AD8" i="59" s="1"/>
  <c r="AG8" i="59" s="1"/>
  <c r="AJ8" i="59" s="1"/>
  <c r="AM8" i="59" s="1"/>
  <c r="AP8" i="59" s="1"/>
  <c r="AS8" i="59" s="1"/>
  <c r="O9" i="59"/>
  <c r="R9" i="59" s="1"/>
  <c r="U9" i="59" s="1"/>
  <c r="X9" i="59" s="1"/>
  <c r="AA9" i="59" s="1"/>
  <c r="AD9" i="59" s="1"/>
  <c r="AG9" i="59" s="1"/>
  <c r="AJ9" i="59" s="1"/>
  <c r="AM9" i="59" s="1"/>
  <c r="AP9" i="59" s="1"/>
  <c r="AS9" i="59" s="1"/>
  <c r="O11" i="59"/>
  <c r="R11" i="59" s="1"/>
  <c r="U11" i="59" s="1"/>
  <c r="X11" i="59" s="1"/>
  <c r="AA11" i="59" s="1"/>
  <c r="AD11" i="59" s="1"/>
  <c r="AG11" i="59" s="1"/>
  <c r="AJ11" i="59" s="1"/>
  <c r="AM11" i="59" s="1"/>
  <c r="AP11" i="59" s="1"/>
  <c r="AS11" i="59" s="1"/>
  <c r="O12" i="59"/>
  <c r="R12" i="59" s="1"/>
  <c r="U12" i="59" s="1"/>
  <c r="X12" i="59" s="1"/>
  <c r="AA12" i="59" s="1"/>
  <c r="AD12" i="59" s="1"/>
  <c r="AG12" i="59" s="1"/>
  <c r="AJ12" i="59" s="1"/>
  <c r="AM12" i="59" s="1"/>
  <c r="AP12" i="59" s="1"/>
  <c r="AS12" i="59" s="1"/>
  <c r="O10" i="59"/>
  <c r="R10" i="59" s="1"/>
  <c r="U10" i="59" s="1"/>
  <c r="X10" i="59" s="1"/>
  <c r="AA10" i="59" s="1"/>
  <c r="AD10" i="59" s="1"/>
  <c r="AG10" i="59" s="1"/>
  <c r="AJ10" i="59" s="1"/>
  <c r="AM10" i="59" s="1"/>
  <c r="AP10" i="59" s="1"/>
  <c r="AS10" i="59" s="1"/>
  <c r="O14" i="59"/>
  <c r="R14" i="59" s="1"/>
  <c r="U14" i="59" s="1"/>
  <c r="X14" i="59" s="1"/>
  <c r="AA14" i="59" s="1"/>
  <c r="AD14" i="59" s="1"/>
  <c r="AG14" i="59" s="1"/>
  <c r="AJ14" i="59" s="1"/>
  <c r="AM14" i="59" s="1"/>
  <c r="AP14" i="59" s="1"/>
  <c r="AS14" i="59" s="1"/>
  <c r="O34" i="59"/>
  <c r="R34" i="59" s="1"/>
  <c r="U34" i="59" s="1"/>
  <c r="X34" i="59" s="1"/>
  <c r="AA34" i="59" s="1"/>
  <c r="AD34" i="59" s="1"/>
  <c r="AG34" i="59" s="1"/>
  <c r="AJ34" i="59" s="1"/>
  <c r="AM34" i="59" s="1"/>
  <c r="AP34" i="59" s="1"/>
  <c r="AS34" i="59" s="1"/>
  <c r="O15" i="59"/>
  <c r="R15" i="59" s="1"/>
  <c r="U15" i="59" s="1"/>
  <c r="X15" i="59" s="1"/>
  <c r="AA15" i="59" s="1"/>
  <c r="AD15" i="59" s="1"/>
  <c r="AG15" i="59" s="1"/>
  <c r="AJ15" i="59" s="1"/>
  <c r="AM15" i="59" s="1"/>
  <c r="AP15" i="59" s="1"/>
  <c r="AS15" i="59" s="1"/>
  <c r="O17" i="59"/>
  <c r="R17" i="59" s="1"/>
  <c r="U17" i="59" s="1"/>
  <c r="X17" i="59" s="1"/>
  <c r="AA17" i="59" s="1"/>
  <c r="AD17" i="59" s="1"/>
  <c r="AG17" i="59" s="1"/>
  <c r="AJ17" i="59" s="1"/>
  <c r="AM17" i="59" s="1"/>
  <c r="AP17" i="59" s="1"/>
  <c r="AS17" i="59" s="1"/>
  <c r="O31" i="59"/>
  <c r="R31" i="59" s="1"/>
  <c r="U31" i="59" s="1"/>
  <c r="X31" i="59" s="1"/>
  <c r="AA31" i="59" s="1"/>
  <c r="AD31" i="59" s="1"/>
  <c r="O386" i="59"/>
  <c r="R386" i="59" s="1"/>
  <c r="U386" i="59" s="1"/>
  <c r="X386" i="59" s="1"/>
  <c r="AA386" i="59" s="1"/>
  <c r="AD386" i="59" s="1"/>
  <c r="AG386" i="59" s="1"/>
  <c r="AJ386" i="59" s="1"/>
  <c r="O100" i="59"/>
  <c r="R100" i="59" s="1"/>
  <c r="U100" i="59" s="1"/>
  <c r="X100" i="59" s="1"/>
  <c r="AA100" i="59" s="1"/>
  <c r="AD100" i="59" s="1"/>
  <c r="AG100" i="59" s="1"/>
  <c r="AJ100" i="59" s="1"/>
  <c r="AM100" i="59" s="1"/>
  <c r="AP100" i="59" s="1"/>
  <c r="AS100" i="59" s="1"/>
  <c r="O959" i="59"/>
  <c r="R959" i="59" s="1"/>
  <c r="U959" i="59" s="1"/>
  <c r="X959" i="59" s="1"/>
  <c r="AA959" i="59" s="1"/>
  <c r="AD959" i="59" s="1"/>
  <c r="AG959" i="59" s="1"/>
  <c r="AJ959" i="59" s="1"/>
  <c r="AM959" i="59" s="1"/>
  <c r="AP959" i="59" s="1"/>
  <c r="AS959" i="59" s="1"/>
  <c r="O958" i="59"/>
  <c r="R958" i="59" s="1"/>
  <c r="U958" i="59" s="1"/>
  <c r="X958" i="59" s="1"/>
  <c r="AA958" i="59" s="1"/>
  <c r="AD958" i="59" s="1"/>
  <c r="AG958" i="59" s="1"/>
  <c r="AJ958" i="59" s="1"/>
  <c r="AM958" i="59" s="1"/>
  <c r="AP958" i="59" s="1"/>
  <c r="AS958" i="59" s="1"/>
  <c r="O126" i="59"/>
  <c r="R126" i="59" s="1"/>
  <c r="U126" i="59" s="1"/>
  <c r="X126" i="59" s="1"/>
  <c r="AA126" i="59" s="1"/>
  <c r="AD126" i="59" s="1"/>
  <c r="AG126" i="59" s="1"/>
  <c r="AJ126" i="59" s="1"/>
  <c r="AM126" i="59" s="1"/>
  <c r="AP126" i="59" s="1"/>
  <c r="AS126" i="59" s="1"/>
  <c r="O657" i="59"/>
  <c r="R657" i="59" s="1"/>
  <c r="U657" i="59" s="1"/>
  <c r="X657" i="59" s="1"/>
  <c r="AA657" i="59" s="1"/>
  <c r="AD657" i="59" s="1"/>
  <c r="AG657" i="59" s="1"/>
  <c r="AJ657" i="59" s="1"/>
  <c r="AM657" i="59" s="1"/>
  <c r="AP657" i="59" s="1"/>
  <c r="AS657" i="59" s="1"/>
  <c r="O19" i="59"/>
  <c r="R19" i="59" s="1"/>
  <c r="U19" i="59" s="1"/>
  <c r="X19" i="59" s="1"/>
  <c r="AA19" i="59" s="1"/>
  <c r="AD19" i="59" s="1"/>
  <c r="AG19" i="59" s="1"/>
  <c r="AJ19" i="59" s="1"/>
  <c r="AM19" i="59" s="1"/>
  <c r="AP19" i="59" s="1"/>
  <c r="AS19" i="59" s="1"/>
  <c r="O173" i="59"/>
  <c r="R173" i="59" s="1"/>
  <c r="U173" i="59" s="1"/>
  <c r="X173" i="59" s="1"/>
  <c r="AA173" i="59" s="1"/>
  <c r="AD173" i="59" s="1"/>
  <c r="AG173" i="59" s="1"/>
  <c r="AJ173" i="59" s="1"/>
  <c r="AM173" i="59" s="1"/>
  <c r="AP173" i="59" s="1"/>
  <c r="AS173" i="59" s="1"/>
  <c r="O511" i="59"/>
  <c r="R511" i="59" s="1"/>
  <c r="U511" i="59" s="1"/>
  <c r="X511" i="59" s="1"/>
  <c r="AA511" i="59" s="1"/>
  <c r="AD511" i="59" s="1"/>
  <c r="AG511" i="59" s="1"/>
  <c r="AJ511" i="59" s="1"/>
  <c r="AM511" i="59" s="1"/>
  <c r="AP511" i="59" s="1"/>
  <c r="AS511" i="59" s="1"/>
  <c r="O509" i="59"/>
  <c r="R509" i="59" s="1"/>
  <c r="U509" i="59" s="1"/>
  <c r="X509" i="59" s="1"/>
  <c r="AA509" i="59" s="1"/>
  <c r="AD509" i="59" s="1"/>
  <c r="AG509" i="59" s="1"/>
  <c r="AJ509" i="59" s="1"/>
  <c r="AM509" i="59" s="1"/>
  <c r="AP509" i="59" s="1"/>
  <c r="AS509" i="59" s="1"/>
  <c r="O942" i="59"/>
  <c r="R942" i="59" s="1"/>
  <c r="U942" i="59" s="1"/>
  <c r="X942" i="59" s="1"/>
  <c r="AA942" i="59" s="1"/>
  <c r="AD942" i="59" s="1"/>
  <c r="AG942" i="59" s="1"/>
  <c r="AJ942" i="59" s="1"/>
  <c r="AM942" i="59" s="1"/>
  <c r="AP942" i="59" s="1"/>
  <c r="AS942" i="59" s="1"/>
  <c r="O428" i="59"/>
  <c r="R428" i="59" s="1"/>
  <c r="U428" i="59" s="1"/>
  <c r="X428" i="59" s="1"/>
  <c r="AA428" i="59" s="1"/>
  <c r="AD428" i="59" s="1"/>
  <c r="AG428" i="59" s="1"/>
  <c r="AJ428" i="59" s="1"/>
  <c r="AM428" i="59" s="1"/>
  <c r="AP428" i="59" s="1"/>
  <c r="AS428" i="59" s="1"/>
  <c r="O427" i="59"/>
  <c r="R427" i="59" s="1"/>
  <c r="U427" i="59" s="1"/>
  <c r="X427" i="59" s="1"/>
  <c r="AA427" i="59" s="1"/>
  <c r="AD427" i="59" s="1"/>
  <c r="AG427" i="59" s="1"/>
  <c r="AJ427" i="59" s="1"/>
  <c r="AM427" i="59" s="1"/>
  <c r="AP427" i="59" s="1"/>
  <c r="AS427" i="59" s="1"/>
  <c r="O436" i="59"/>
  <c r="R436" i="59" s="1"/>
  <c r="U436" i="59" s="1"/>
  <c r="X436" i="59" s="1"/>
  <c r="AA436" i="59" s="1"/>
  <c r="AD436" i="59" s="1"/>
  <c r="AG436" i="59" s="1"/>
  <c r="AJ436" i="59" s="1"/>
  <c r="AM436" i="59" s="1"/>
  <c r="AP436" i="59" s="1"/>
  <c r="AS436" i="59" s="1"/>
  <c r="O432" i="59"/>
  <c r="R432" i="59" s="1"/>
  <c r="U432" i="59" s="1"/>
  <c r="X432" i="59" s="1"/>
  <c r="AA432" i="59" s="1"/>
  <c r="AD432" i="59" s="1"/>
  <c r="AG432" i="59" s="1"/>
  <c r="AJ432" i="59" s="1"/>
  <c r="AM432" i="59" s="1"/>
  <c r="AP432" i="59" s="1"/>
  <c r="AS432" i="59" s="1"/>
  <c r="O430" i="59"/>
  <c r="R430" i="59" s="1"/>
  <c r="U430" i="59" s="1"/>
  <c r="X430" i="59" s="1"/>
  <c r="AA430" i="59" s="1"/>
  <c r="AD430" i="59" s="1"/>
  <c r="AG430" i="59" s="1"/>
  <c r="AJ430" i="59" s="1"/>
  <c r="AM430" i="59" s="1"/>
  <c r="AP430" i="59" s="1"/>
  <c r="AS430" i="59" s="1"/>
  <c r="O348" i="59"/>
  <c r="R348" i="59" s="1"/>
  <c r="U348" i="59" s="1"/>
  <c r="X348" i="59" s="1"/>
  <c r="AA348" i="59" s="1"/>
  <c r="AD348" i="59" s="1"/>
  <c r="AG348" i="59" s="1"/>
  <c r="AJ348" i="59" s="1"/>
  <c r="AM348" i="59" s="1"/>
  <c r="AP348" i="59" s="1"/>
  <c r="AS348" i="59" s="1"/>
  <c r="O425" i="59"/>
  <c r="R425" i="59" s="1"/>
  <c r="U425" i="59" s="1"/>
  <c r="X425" i="59" s="1"/>
  <c r="AA425" i="59" s="1"/>
  <c r="AD425" i="59" s="1"/>
  <c r="AG425" i="59" s="1"/>
  <c r="AJ425" i="59" s="1"/>
  <c r="AM425" i="59" s="1"/>
  <c r="AP425" i="59" s="1"/>
  <c r="O435" i="59"/>
  <c r="R435" i="59" s="1"/>
  <c r="U435" i="59" s="1"/>
  <c r="X435" i="59" s="1"/>
  <c r="AA435" i="59" s="1"/>
  <c r="AD435" i="59" s="1"/>
  <c r="AG435" i="59" s="1"/>
  <c r="AJ435" i="59" s="1"/>
  <c r="AM435" i="59" s="1"/>
  <c r="AP435" i="59" s="1"/>
  <c r="AS435" i="59" s="1"/>
  <c r="O269" i="59"/>
  <c r="R269" i="59" s="1"/>
  <c r="U269" i="59" s="1"/>
  <c r="X269" i="59" s="1"/>
  <c r="AA269" i="59" s="1"/>
  <c r="AD269" i="59" s="1"/>
  <c r="AG269" i="59" s="1"/>
  <c r="AJ269" i="59" s="1"/>
  <c r="AM269" i="59" s="1"/>
  <c r="AP269" i="59" s="1"/>
  <c r="AS269" i="59" s="1"/>
  <c r="O270" i="59"/>
  <c r="R270" i="59" s="1"/>
  <c r="U270" i="59" s="1"/>
  <c r="X270" i="59" s="1"/>
  <c r="AA270" i="59" s="1"/>
  <c r="AD270" i="59" s="1"/>
  <c r="AG270" i="59" s="1"/>
  <c r="AJ270" i="59" s="1"/>
  <c r="AM270" i="59" s="1"/>
  <c r="AP270" i="59" s="1"/>
  <c r="AS270" i="59" s="1"/>
  <c r="O312" i="59"/>
  <c r="R312" i="59" s="1"/>
  <c r="U312" i="59" s="1"/>
  <c r="X312" i="59" s="1"/>
  <c r="AA312" i="59" s="1"/>
  <c r="AD312" i="59" s="1"/>
  <c r="AG312" i="59" s="1"/>
  <c r="AJ312" i="59" s="1"/>
  <c r="AM312" i="59" s="1"/>
  <c r="AP312" i="59" s="1"/>
  <c r="AS312" i="59" s="1"/>
  <c r="O273" i="59"/>
  <c r="R273" i="59" s="1"/>
  <c r="U273" i="59" s="1"/>
  <c r="X273" i="59" s="1"/>
  <c r="AA273" i="59" s="1"/>
  <c r="AD273" i="59" s="1"/>
  <c r="AG273" i="59" s="1"/>
  <c r="AJ273" i="59" s="1"/>
  <c r="AM273" i="59" s="1"/>
  <c r="AP273" i="59" s="1"/>
  <c r="AS273" i="59" s="1"/>
  <c r="O311" i="59"/>
  <c r="R311" i="59" s="1"/>
  <c r="U311" i="59" s="1"/>
  <c r="X311" i="59" s="1"/>
  <c r="AA311" i="59" s="1"/>
  <c r="AD311" i="59" s="1"/>
  <c r="AG311" i="59" s="1"/>
  <c r="AJ311" i="59" s="1"/>
  <c r="AM311" i="59" s="1"/>
  <c r="AP311" i="59" s="1"/>
  <c r="AS311" i="59" s="1"/>
  <c r="O274" i="59"/>
  <c r="R274" i="59" s="1"/>
  <c r="U274" i="59" s="1"/>
  <c r="X274" i="59" s="1"/>
  <c r="AA274" i="59" s="1"/>
  <c r="AD274" i="59" s="1"/>
  <c r="AG274" i="59" s="1"/>
  <c r="AJ274" i="59" s="1"/>
  <c r="AM274" i="59" s="1"/>
  <c r="AP274" i="59" s="1"/>
  <c r="AS274" i="59" s="1"/>
  <c r="O302" i="59"/>
  <c r="R302" i="59" s="1"/>
  <c r="U302" i="59" s="1"/>
  <c r="X302" i="59" s="1"/>
  <c r="AA302" i="59" s="1"/>
  <c r="AD302" i="59" s="1"/>
  <c r="AG302" i="59" s="1"/>
  <c r="AJ302" i="59" s="1"/>
  <c r="AM302" i="59" s="1"/>
  <c r="AP302" i="59" s="1"/>
  <c r="AS302" i="59" s="1"/>
  <c r="O267" i="59"/>
  <c r="R267" i="59" s="1"/>
  <c r="U267" i="59" s="1"/>
  <c r="X267" i="59" s="1"/>
  <c r="AA267" i="59" s="1"/>
  <c r="AD267" i="59" s="1"/>
  <c r="AG267" i="59" s="1"/>
  <c r="AJ267" i="59" s="1"/>
  <c r="AM267" i="59" s="1"/>
  <c r="AP267" i="59" s="1"/>
  <c r="AS267" i="59" s="1"/>
  <c r="O271" i="59"/>
  <c r="R271" i="59" s="1"/>
  <c r="U271" i="59" s="1"/>
  <c r="X271" i="59" s="1"/>
  <c r="AA271" i="59" s="1"/>
  <c r="AD271" i="59" s="1"/>
  <c r="AG271" i="59" s="1"/>
  <c r="AJ271" i="59" s="1"/>
  <c r="O277" i="59"/>
  <c r="R277" i="59" s="1"/>
  <c r="U277" i="59" s="1"/>
  <c r="X277" i="59" s="1"/>
  <c r="AA277" i="59" s="1"/>
  <c r="AD277" i="59" s="1"/>
  <c r="AG277" i="59" s="1"/>
  <c r="AJ277" i="59" s="1"/>
  <c r="AM277" i="59" s="1"/>
  <c r="AP277" i="59" s="1"/>
  <c r="AS277" i="59" s="1"/>
  <c r="O278" i="59"/>
  <c r="R278" i="59" s="1"/>
  <c r="U278" i="59" s="1"/>
  <c r="X278" i="59" s="1"/>
  <c r="AA278" i="59" s="1"/>
  <c r="AD278" i="59" s="1"/>
  <c r="AG278" i="59" s="1"/>
  <c r="AJ278" i="59" s="1"/>
  <c r="AM278" i="59" s="1"/>
  <c r="AP278" i="59" s="1"/>
  <c r="AS278" i="59" s="1"/>
  <c r="O280" i="59"/>
  <c r="R280" i="59" s="1"/>
  <c r="U280" i="59" s="1"/>
  <c r="X280" i="59" s="1"/>
  <c r="AA280" i="59" s="1"/>
  <c r="AD280" i="59" s="1"/>
  <c r="AG280" i="59" s="1"/>
  <c r="AJ280" i="59" s="1"/>
  <c r="AM280" i="59" s="1"/>
  <c r="AP280" i="59" s="1"/>
  <c r="AS280" i="59" s="1"/>
  <c r="O281" i="59"/>
  <c r="R281" i="59" s="1"/>
  <c r="U281" i="59" s="1"/>
  <c r="X281" i="59" s="1"/>
  <c r="AA281" i="59" s="1"/>
  <c r="AD281" i="59" s="1"/>
  <c r="AG281" i="59" s="1"/>
  <c r="AJ281" i="59" s="1"/>
  <c r="AM281" i="59" s="1"/>
  <c r="AP281" i="59" s="1"/>
  <c r="AS281" i="59" s="1"/>
  <c r="O282" i="59"/>
  <c r="R282" i="59" s="1"/>
  <c r="U282" i="59" s="1"/>
  <c r="X282" i="59" s="1"/>
  <c r="AA282" i="59" s="1"/>
  <c r="AD282" i="59" s="1"/>
  <c r="AG282" i="59" s="1"/>
  <c r="AJ282" i="59" s="1"/>
  <c r="AM282" i="59" s="1"/>
  <c r="AP282" i="59" s="1"/>
  <c r="AS282" i="59" s="1"/>
  <c r="O309" i="59"/>
  <c r="R309" i="59" s="1"/>
  <c r="U309" i="59" s="1"/>
  <c r="X309" i="59" s="1"/>
  <c r="AA309" i="59" s="1"/>
  <c r="AD309" i="59" s="1"/>
  <c r="AG309" i="59" s="1"/>
  <c r="AJ309" i="59" s="1"/>
  <c r="AM309" i="59" s="1"/>
  <c r="AP309" i="59" s="1"/>
  <c r="AS309" i="59" s="1"/>
  <c r="O279" i="59"/>
  <c r="R279" i="59" s="1"/>
  <c r="U279" i="59" s="1"/>
  <c r="X279" i="59" s="1"/>
  <c r="AA279" i="59" s="1"/>
  <c r="AD279" i="59" s="1"/>
  <c r="AG279" i="59" s="1"/>
  <c r="AJ279" i="59" s="1"/>
  <c r="AM279" i="59" s="1"/>
  <c r="AP279" i="59" s="1"/>
  <c r="AS279" i="59" s="1"/>
  <c r="O284" i="59"/>
  <c r="R284" i="59" s="1"/>
  <c r="U284" i="59" s="1"/>
  <c r="X284" i="59" s="1"/>
  <c r="AA284" i="59" s="1"/>
  <c r="AD284" i="59" s="1"/>
  <c r="AG284" i="59" s="1"/>
  <c r="AJ284" i="59" s="1"/>
  <c r="AM284" i="59" s="1"/>
  <c r="AP284" i="59" s="1"/>
  <c r="AS284" i="59" s="1"/>
  <c r="O285" i="59"/>
  <c r="R285" i="59" s="1"/>
  <c r="U285" i="59" s="1"/>
  <c r="X285" i="59" s="1"/>
  <c r="AA285" i="59" s="1"/>
  <c r="AD285" i="59" s="1"/>
  <c r="AG285" i="59" s="1"/>
  <c r="AJ285" i="59" s="1"/>
  <c r="AM285" i="59" s="1"/>
  <c r="AP285" i="59" s="1"/>
  <c r="AS285" i="59" s="1"/>
  <c r="O286" i="59"/>
  <c r="R286" i="59" s="1"/>
  <c r="U286" i="59" s="1"/>
  <c r="X286" i="59" s="1"/>
  <c r="AA286" i="59" s="1"/>
  <c r="AD286" i="59" s="1"/>
  <c r="AG286" i="59" s="1"/>
  <c r="AJ286" i="59" s="1"/>
  <c r="AM286" i="59" s="1"/>
  <c r="AP286" i="59" s="1"/>
  <c r="AS286" i="59" s="1"/>
  <c r="O287" i="59"/>
  <c r="R287" i="59" s="1"/>
  <c r="U287" i="59" s="1"/>
  <c r="X287" i="59" s="1"/>
  <c r="AA287" i="59" s="1"/>
  <c r="AD287" i="59" s="1"/>
  <c r="AG287" i="59" s="1"/>
  <c r="AJ287" i="59" s="1"/>
  <c r="AM287" i="59" s="1"/>
  <c r="AP287" i="59" s="1"/>
  <c r="AS287" i="59" s="1"/>
  <c r="O288" i="59"/>
  <c r="R288" i="59" s="1"/>
  <c r="U288" i="59" s="1"/>
  <c r="X288" i="59" s="1"/>
  <c r="AA288" i="59" s="1"/>
  <c r="AD288" i="59" s="1"/>
  <c r="AG288" i="59" s="1"/>
  <c r="AJ288" i="59" s="1"/>
  <c r="AM288" i="59" s="1"/>
  <c r="AP288" i="59" s="1"/>
  <c r="AS288" i="59" s="1"/>
  <c r="O289" i="59"/>
  <c r="R289" i="59" s="1"/>
  <c r="U289" i="59" s="1"/>
  <c r="X289" i="59" s="1"/>
  <c r="AA289" i="59" s="1"/>
  <c r="AD289" i="59" s="1"/>
  <c r="AG289" i="59" s="1"/>
  <c r="AJ289" i="59" s="1"/>
  <c r="AM289" i="59" s="1"/>
  <c r="AP289" i="59" s="1"/>
  <c r="AS289" i="59" s="1"/>
  <c r="O325" i="59"/>
  <c r="R325" i="59" s="1"/>
  <c r="U325" i="59" s="1"/>
  <c r="X325" i="59" s="1"/>
  <c r="AA325" i="59" s="1"/>
  <c r="AD325" i="59" s="1"/>
  <c r="AG325" i="59" s="1"/>
  <c r="AJ325" i="59" s="1"/>
  <c r="AM325" i="59" s="1"/>
  <c r="AP325" i="59" s="1"/>
  <c r="AS325" i="59" s="1"/>
  <c r="O322" i="59"/>
  <c r="R322" i="59" s="1"/>
  <c r="U322" i="59" s="1"/>
  <c r="X322" i="59" s="1"/>
  <c r="AA322" i="59" s="1"/>
  <c r="AD322" i="59" s="1"/>
  <c r="AG322" i="59" s="1"/>
  <c r="AJ322" i="59" s="1"/>
  <c r="AM322" i="59" s="1"/>
  <c r="AP322" i="59" s="1"/>
  <c r="AS322" i="59" s="1"/>
  <c r="O392" i="59"/>
  <c r="R392" i="59" s="1"/>
  <c r="U392" i="59" s="1"/>
  <c r="X392" i="59" s="1"/>
  <c r="AA392" i="59" s="1"/>
  <c r="AD392" i="59" s="1"/>
  <c r="AG392" i="59" s="1"/>
  <c r="AJ392" i="59" s="1"/>
  <c r="AM392" i="59" s="1"/>
  <c r="AP392" i="59" s="1"/>
  <c r="AS392" i="59" s="1"/>
  <c r="O391" i="59"/>
  <c r="R391" i="59" s="1"/>
  <c r="U391" i="59" s="1"/>
  <c r="X391" i="59" s="1"/>
  <c r="AA391" i="59" s="1"/>
  <c r="AD391" i="59" s="1"/>
  <c r="AG391" i="59" s="1"/>
  <c r="AJ391" i="59" s="1"/>
  <c r="AM391" i="59" s="1"/>
  <c r="AP391" i="59" s="1"/>
  <c r="AS391" i="59" s="1"/>
  <c r="O389" i="59"/>
  <c r="R389" i="59" s="1"/>
  <c r="U389" i="59" s="1"/>
  <c r="X389" i="59" s="1"/>
  <c r="AA389" i="59" s="1"/>
  <c r="AD389" i="59" s="1"/>
  <c r="AG389" i="59" s="1"/>
  <c r="AJ389" i="59" s="1"/>
  <c r="AM389" i="59" s="1"/>
  <c r="AP389" i="59" s="1"/>
  <c r="AS389" i="59" s="1"/>
  <c r="O390" i="59"/>
  <c r="R390" i="59" s="1"/>
  <c r="U390" i="59" s="1"/>
  <c r="X390" i="59" s="1"/>
  <c r="AA390" i="59" s="1"/>
  <c r="AD390" i="59" s="1"/>
  <c r="AG390" i="59" s="1"/>
  <c r="AJ390" i="59" s="1"/>
  <c r="AM390" i="59" s="1"/>
  <c r="AP390" i="59" s="1"/>
  <c r="AS390" i="59" s="1"/>
  <c r="O393" i="59"/>
  <c r="R393" i="59" s="1"/>
  <c r="U393" i="59" s="1"/>
  <c r="X393" i="59" s="1"/>
  <c r="AA393" i="59" s="1"/>
  <c r="AD393" i="59" s="1"/>
  <c r="AG393" i="59" s="1"/>
  <c r="AJ393" i="59" s="1"/>
  <c r="AM393" i="59" s="1"/>
  <c r="AP393" i="59" s="1"/>
  <c r="AS393" i="59" s="1"/>
  <c r="O396" i="59"/>
  <c r="R396" i="59" s="1"/>
  <c r="U396" i="59" s="1"/>
  <c r="X396" i="59" s="1"/>
  <c r="AA396" i="59" s="1"/>
  <c r="AD396" i="59" s="1"/>
  <c r="AG396" i="59" s="1"/>
  <c r="AJ396" i="59" s="1"/>
  <c r="AM396" i="59" s="1"/>
  <c r="AP396" i="59" s="1"/>
  <c r="AS396" i="59" s="1"/>
  <c r="O398" i="59"/>
  <c r="R398" i="59" s="1"/>
  <c r="U398" i="59" s="1"/>
  <c r="X398" i="59" s="1"/>
  <c r="AA398" i="59" s="1"/>
  <c r="AD398" i="59" s="1"/>
  <c r="AG398" i="59" s="1"/>
  <c r="AJ398" i="59" s="1"/>
  <c r="AM398" i="59" s="1"/>
  <c r="AP398" i="59" s="1"/>
  <c r="AS398" i="59" s="1"/>
  <c r="O397" i="59"/>
  <c r="R397" i="59" s="1"/>
  <c r="U397" i="59" s="1"/>
  <c r="X397" i="59" s="1"/>
  <c r="AA397" i="59" s="1"/>
  <c r="AD397" i="59" s="1"/>
  <c r="AG397" i="59" s="1"/>
  <c r="AJ397" i="59" s="1"/>
  <c r="AM397" i="59" s="1"/>
  <c r="AP397" i="59" s="1"/>
  <c r="AS397" i="59" s="1"/>
  <c r="O399" i="59"/>
  <c r="R399" i="59" s="1"/>
  <c r="U399" i="59" s="1"/>
  <c r="X399" i="59" s="1"/>
  <c r="AA399" i="59" s="1"/>
  <c r="AD399" i="59" s="1"/>
  <c r="AG399" i="59" s="1"/>
  <c r="AJ399" i="59" s="1"/>
  <c r="AM399" i="59" s="1"/>
  <c r="AP399" i="59" s="1"/>
  <c r="AS399" i="59" s="1"/>
  <c r="O90" i="59"/>
  <c r="R90" i="59" s="1"/>
  <c r="U90" i="59" s="1"/>
  <c r="X90" i="59" s="1"/>
  <c r="AA90" i="59" s="1"/>
  <c r="AD90" i="59" s="1"/>
  <c r="AG90" i="59" s="1"/>
  <c r="AJ90" i="59" s="1"/>
  <c r="AM90" i="59" s="1"/>
  <c r="O400" i="59"/>
  <c r="R400" i="59" s="1"/>
  <c r="U400" i="59" s="1"/>
  <c r="X400" i="59" s="1"/>
  <c r="AA400" i="59" s="1"/>
  <c r="AD400" i="59" s="1"/>
  <c r="AG400" i="59" s="1"/>
  <c r="AJ400" i="59" s="1"/>
  <c r="AM400" i="59" s="1"/>
  <c r="AP400" i="59" s="1"/>
  <c r="AS400" i="59" s="1"/>
  <c r="O89" i="59"/>
  <c r="R89" i="59" s="1"/>
  <c r="U89" i="59" s="1"/>
  <c r="X89" i="59" s="1"/>
  <c r="AA89" i="59" s="1"/>
  <c r="AD89" i="59" s="1"/>
  <c r="AG89" i="59" s="1"/>
  <c r="AJ89" i="59" s="1"/>
  <c r="AM89" i="59" s="1"/>
  <c r="AP89" i="59" s="1"/>
  <c r="AS89" i="59" s="1"/>
  <c r="O125" i="59"/>
  <c r="R125" i="59" s="1"/>
  <c r="U125" i="59" s="1"/>
  <c r="X125" i="59" s="1"/>
  <c r="AA125" i="59" s="1"/>
  <c r="AD125" i="59" s="1"/>
  <c r="AG125" i="59" s="1"/>
  <c r="AJ125" i="59" s="1"/>
  <c r="AM125" i="59" s="1"/>
  <c r="O170" i="59"/>
  <c r="R170" i="59" s="1"/>
  <c r="U170" i="59" s="1"/>
  <c r="X170" i="59" s="1"/>
  <c r="AA170" i="59" s="1"/>
  <c r="AD170" i="59" s="1"/>
  <c r="AG170" i="59" s="1"/>
  <c r="AJ170" i="59" s="1"/>
  <c r="AM170" i="59" s="1"/>
  <c r="AP170" i="59" s="1"/>
  <c r="AS170" i="59" s="1"/>
  <c r="O94" i="59"/>
  <c r="R94" i="59" s="1"/>
  <c r="U94" i="59" s="1"/>
  <c r="X94" i="59" s="1"/>
  <c r="AA94" i="59" s="1"/>
  <c r="AD94" i="59" s="1"/>
  <c r="AG94" i="59" s="1"/>
  <c r="AJ94" i="59" s="1"/>
  <c r="AM94" i="59" s="1"/>
  <c r="AP94" i="59" s="1"/>
  <c r="AS94" i="59" s="1"/>
  <c r="O93" i="59"/>
  <c r="R93" i="59" s="1"/>
  <c r="U93" i="59" s="1"/>
  <c r="X93" i="59" s="1"/>
  <c r="AA93" i="59" s="1"/>
  <c r="AD93" i="59" s="1"/>
  <c r="AG93" i="59" s="1"/>
  <c r="AJ93" i="59" s="1"/>
  <c r="AM93" i="59" s="1"/>
  <c r="AP93" i="59" s="1"/>
  <c r="AS93" i="59" s="1"/>
  <c r="O122" i="59"/>
  <c r="R122" i="59" s="1"/>
  <c r="U122" i="59" s="1"/>
  <c r="X122" i="59" s="1"/>
  <c r="AA122" i="59" s="1"/>
  <c r="AD122" i="59" s="1"/>
  <c r="AG122" i="59" s="1"/>
  <c r="AJ122" i="59" s="1"/>
  <c r="AM122" i="59" s="1"/>
  <c r="AP122" i="59" s="1"/>
  <c r="AS122" i="59" s="1"/>
  <c r="O95" i="59"/>
  <c r="R95" i="59" s="1"/>
  <c r="U95" i="59" s="1"/>
  <c r="X95" i="59" s="1"/>
  <c r="AA95" i="59" s="1"/>
  <c r="AD95" i="59" s="1"/>
  <c r="AG95" i="59" s="1"/>
  <c r="AJ95" i="59" s="1"/>
  <c r="AM95" i="59" s="1"/>
  <c r="AP95" i="59" s="1"/>
  <c r="AS95" i="59" s="1"/>
  <c r="O98" i="59"/>
  <c r="R98" i="59" s="1"/>
  <c r="U98" i="59" s="1"/>
  <c r="X98" i="59" s="1"/>
  <c r="AA98" i="59" s="1"/>
  <c r="O99" i="59"/>
  <c r="R99" i="59" s="1"/>
  <c r="U99" i="59" s="1"/>
  <c r="X99" i="59" s="1"/>
  <c r="AA99" i="59" s="1"/>
  <c r="AD99" i="59" s="1"/>
  <c r="AG99" i="59" s="1"/>
  <c r="AJ99" i="59" s="1"/>
  <c r="AM99" i="59" s="1"/>
  <c r="AP99" i="59" s="1"/>
  <c r="AS99" i="59" s="1"/>
  <c r="O983" i="59"/>
  <c r="R983" i="59" s="1"/>
  <c r="U983" i="59" s="1"/>
  <c r="X983" i="59" s="1"/>
  <c r="AA983" i="59" s="1"/>
  <c r="AD983" i="59" s="1"/>
  <c r="AG983" i="59" s="1"/>
  <c r="AJ983" i="59" s="1"/>
  <c r="AM983" i="59" s="1"/>
  <c r="AP983" i="59" s="1"/>
  <c r="AS983" i="59" s="1"/>
  <c r="O92" i="59"/>
  <c r="R92" i="59" s="1"/>
  <c r="U92" i="59" s="1"/>
  <c r="X92" i="59" s="1"/>
  <c r="AA92" i="59" s="1"/>
  <c r="AD92" i="59" s="1"/>
  <c r="AG92" i="59" s="1"/>
  <c r="AJ92" i="59" s="1"/>
  <c r="AM92" i="59" s="1"/>
  <c r="AP92" i="59" s="1"/>
  <c r="AS92" i="59" s="1"/>
  <c r="O87" i="59"/>
  <c r="R87" i="59" s="1"/>
  <c r="U87" i="59" s="1"/>
  <c r="X87" i="59" s="1"/>
  <c r="AA87" i="59" s="1"/>
  <c r="AD87" i="59" s="1"/>
  <c r="AG87" i="59" s="1"/>
  <c r="AJ87" i="59" s="1"/>
  <c r="AM87" i="59" s="1"/>
  <c r="AP87" i="59" s="1"/>
  <c r="AS87" i="59" s="1"/>
  <c r="O97" i="59"/>
  <c r="R97" i="59" s="1"/>
  <c r="U97" i="59" s="1"/>
  <c r="X97" i="59" s="1"/>
  <c r="AA97" i="59" s="1"/>
  <c r="AD97" i="59" s="1"/>
  <c r="AG97" i="59" s="1"/>
  <c r="AJ97" i="59" s="1"/>
  <c r="AM97" i="59" s="1"/>
  <c r="AP97" i="59" s="1"/>
  <c r="AS97" i="59" s="1"/>
  <c r="O108" i="59"/>
  <c r="R108" i="59" s="1"/>
  <c r="U108" i="59" s="1"/>
  <c r="X108" i="59" s="1"/>
  <c r="AA108" i="59" s="1"/>
  <c r="AD108" i="59" s="1"/>
  <c r="AG108" i="59" s="1"/>
  <c r="AJ108" i="59" s="1"/>
  <c r="AM108" i="59" s="1"/>
  <c r="AP108" i="59" s="1"/>
  <c r="AS108" i="59" s="1"/>
  <c r="O166" i="59"/>
  <c r="R166" i="59" s="1"/>
  <c r="U166" i="59" s="1"/>
  <c r="X166" i="59" s="1"/>
  <c r="AA166" i="59" s="1"/>
  <c r="AD166" i="59" s="1"/>
  <c r="AG166" i="59" s="1"/>
  <c r="AJ166" i="59" s="1"/>
  <c r="AM166" i="59" s="1"/>
  <c r="AP166" i="59" s="1"/>
  <c r="AS166" i="59" s="1"/>
  <c r="O103" i="59"/>
  <c r="R103" i="59" s="1"/>
  <c r="U103" i="59" s="1"/>
  <c r="X103" i="59" s="1"/>
  <c r="AA103" i="59" s="1"/>
  <c r="AD103" i="59" s="1"/>
  <c r="AG103" i="59" s="1"/>
  <c r="AJ103" i="59" s="1"/>
  <c r="AM103" i="59" s="1"/>
  <c r="AP103" i="59" s="1"/>
  <c r="AS103" i="59" s="1"/>
  <c r="O104" i="59"/>
  <c r="R104" i="59" s="1"/>
  <c r="U104" i="59" s="1"/>
  <c r="X104" i="59" s="1"/>
  <c r="AA104" i="59" s="1"/>
  <c r="AD104" i="59" s="1"/>
  <c r="AG104" i="59" s="1"/>
  <c r="AJ104" i="59" s="1"/>
  <c r="AM104" i="59" s="1"/>
  <c r="AP104" i="59" s="1"/>
  <c r="AS104" i="59" s="1"/>
  <c r="O165" i="59"/>
  <c r="R165" i="59" s="1"/>
  <c r="U165" i="59" s="1"/>
  <c r="X165" i="59" s="1"/>
  <c r="AA165" i="59" s="1"/>
  <c r="AD165" i="59" s="1"/>
  <c r="AG165" i="59" s="1"/>
  <c r="AJ165" i="59" s="1"/>
  <c r="AM165" i="59" s="1"/>
  <c r="AP165" i="59" s="1"/>
  <c r="AS165" i="59" s="1"/>
  <c r="O132" i="59"/>
  <c r="R132" i="59" s="1"/>
  <c r="U132" i="59" s="1"/>
  <c r="X132" i="59" s="1"/>
  <c r="AA132" i="59" s="1"/>
  <c r="AD132" i="59" s="1"/>
  <c r="AG132" i="59" s="1"/>
  <c r="AJ132" i="59" s="1"/>
  <c r="AM132" i="59" s="1"/>
  <c r="AP132" i="59" s="1"/>
  <c r="AS132" i="59" s="1"/>
  <c r="O167" i="59"/>
  <c r="R167" i="59" s="1"/>
  <c r="U167" i="59" s="1"/>
  <c r="X167" i="59" s="1"/>
  <c r="AA167" i="59" s="1"/>
  <c r="AD167" i="59" s="1"/>
  <c r="AG167" i="59" s="1"/>
  <c r="AJ167" i="59" s="1"/>
  <c r="AM167" i="59" s="1"/>
  <c r="AP167" i="59" s="1"/>
  <c r="AS167" i="59" s="1"/>
  <c r="O164" i="59"/>
  <c r="R164" i="59" s="1"/>
  <c r="U164" i="59" s="1"/>
  <c r="X164" i="59" s="1"/>
  <c r="AA164" i="59" s="1"/>
  <c r="AD164" i="59" s="1"/>
  <c r="AG164" i="59" s="1"/>
  <c r="AJ164" i="59" s="1"/>
  <c r="AM164" i="59" s="1"/>
  <c r="AP164" i="59" s="1"/>
  <c r="AS164" i="59" s="1"/>
  <c r="O112" i="59"/>
  <c r="R112" i="59" s="1"/>
  <c r="U112" i="59" s="1"/>
  <c r="X112" i="59" s="1"/>
  <c r="AA112" i="59" s="1"/>
  <c r="AD112" i="59" s="1"/>
  <c r="AG112" i="59" s="1"/>
  <c r="AJ112" i="59" s="1"/>
  <c r="AM112" i="59" s="1"/>
  <c r="AP112" i="59" s="1"/>
  <c r="AS112" i="59" s="1"/>
  <c r="O169" i="59"/>
  <c r="R169" i="59" s="1"/>
  <c r="U169" i="59" s="1"/>
  <c r="X169" i="59" s="1"/>
  <c r="AA169" i="59" s="1"/>
  <c r="AD169" i="59" s="1"/>
  <c r="AG169" i="59" s="1"/>
  <c r="AJ169" i="59" s="1"/>
  <c r="AM169" i="59" s="1"/>
  <c r="AP169" i="59" s="1"/>
  <c r="AS169" i="59" s="1"/>
  <c r="O123" i="59"/>
  <c r="R123" i="59" s="1"/>
  <c r="U123" i="59" s="1"/>
  <c r="X123" i="59" s="1"/>
  <c r="AA123" i="59" s="1"/>
  <c r="AD123" i="59" s="1"/>
  <c r="AG123" i="59" s="1"/>
  <c r="AJ123" i="59" s="1"/>
  <c r="AM123" i="59" s="1"/>
  <c r="AP123" i="59" s="1"/>
  <c r="AS123" i="59" s="1"/>
  <c r="R887" i="59"/>
  <c r="U887" i="59" s="1"/>
  <c r="X887" i="59" s="1"/>
  <c r="AA887" i="59" s="1"/>
  <c r="AD887" i="59" s="1"/>
  <c r="AG887" i="59" s="1"/>
  <c r="AJ887" i="59" s="1"/>
  <c r="AM887" i="59" s="1"/>
  <c r="AP887" i="59" s="1"/>
  <c r="AS887" i="59" s="1"/>
  <c r="O327" i="59"/>
  <c r="R327" i="59" s="1"/>
  <c r="U327" i="59" s="1"/>
  <c r="X327" i="59" s="1"/>
  <c r="AA327" i="59" s="1"/>
  <c r="AD327" i="59" s="1"/>
  <c r="AG327" i="59" s="1"/>
  <c r="AJ327" i="59" s="1"/>
  <c r="AM327" i="59" s="1"/>
  <c r="AP327" i="59" s="1"/>
  <c r="AS327" i="59" s="1"/>
  <c r="O324" i="59"/>
  <c r="R324" i="59" s="1"/>
  <c r="U324" i="59" s="1"/>
  <c r="X324" i="59" s="1"/>
  <c r="AA324" i="59" s="1"/>
  <c r="AD324" i="59" s="1"/>
  <c r="AG324" i="59" s="1"/>
  <c r="AJ324" i="59" s="1"/>
  <c r="AM324" i="59" s="1"/>
  <c r="AP324" i="59" s="1"/>
  <c r="AS324" i="59" s="1"/>
  <c r="O321" i="59"/>
  <c r="R321" i="59" s="1"/>
  <c r="U321" i="59" s="1"/>
  <c r="X321" i="59" s="1"/>
  <c r="AA321" i="59" s="1"/>
  <c r="AD321" i="59" s="1"/>
  <c r="AG321" i="59" s="1"/>
  <c r="AJ321" i="59" s="1"/>
  <c r="AM321" i="59" s="1"/>
  <c r="AP321" i="59" s="1"/>
  <c r="O338" i="59"/>
  <c r="R338" i="59" s="1"/>
  <c r="U338" i="59" s="1"/>
  <c r="X338" i="59" s="1"/>
  <c r="AA338" i="59" s="1"/>
  <c r="AD338" i="59" s="1"/>
  <c r="AG338" i="59" s="1"/>
  <c r="AJ338" i="59" s="1"/>
  <c r="AM338" i="59" s="1"/>
  <c r="AP338" i="59" s="1"/>
  <c r="AS338" i="59" s="1"/>
  <c r="O337" i="59"/>
  <c r="R337" i="59" s="1"/>
  <c r="U337" i="59" s="1"/>
  <c r="X337" i="59" s="1"/>
  <c r="AA337" i="59" s="1"/>
  <c r="AD337" i="59" s="1"/>
  <c r="AG337" i="59" s="1"/>
  <c r="AJ337" i="59" s="1"/>
  <c r="AM337" i="59" s="1"/>
  <c r="AP337" i="59" s="1"/>
  <c r="AS337" i="59" s="1"/>
  <c r="O323" i="59"/>
  <c r="R323" i="59" s="1"/>
  <c r="U323" i="59" s="1"/>
  <c r="X323" i="59" s="1"/>
  <c r="AA323" i="59" s="1"/>
  <c r="AD323" i="59" s="1"/>
  <c r="AG323" i="59" s="1"/>
  <c r="AJ323" i="59" s="1"/>
  <c r="AM323" i="59" s="1"/>
  <c r="AP323" i="59" s="1"/>
  <c r="AS323" i="59" s="1"/>
  <c r="O136" i="59"/>
  <c r="R136" i="59" s="1"/>
  <c r="U136" i="59" s="1"/>
  <c r="X136" i="59" s="1"/>
  <c r="AA136" i="59" s="1"/>
  <c r="AD136" i="59" s="1"/>
  <c r="AG136" i="59" s="1"/>
  <c r="AJ136" i="59" s="1"/>
  <c r="AM136" i="59" s="1"/>
  <c r="AP136" i="59" s="1"/>
  <c r="AS136" i="59" s="1"/>
  <c r="O340" i="59"/>
  <c r="R340" i="59" s="1"/>
  <c r="U340" i="59" s="1"/>
  <c r="X340" i="59" s="1"/>
  <c r="AA340" i="59" s="1"/>
  <c r="AD340" i="59" s="1"/>
  <c r="AG340" i="59" s="1"/>
  <c r="AJ340" i="59" s="1"/>
  <c r="AM340" i="59" s="1"/>
  <c r="AP340" i="59" s="1"/>
  <c r="AS340" i="59" s="1"/>
  <c r="O339" i="59"/>
  <c r="R339" i="59" s="1"/>
  <c r="U339" i="59" s="1"/>
  <c r="X339" i="59" s="1"/>
  <c r="AA339" i="59" s="1"/>
  <c r="AD339" i="59" s="1"/>
  <c r="AG339" i="59" s="1"/>
  <c r="AJ339" i="59" s="1"/>
  <c r="AM339" i="59" s="1"/>
  <c r="AP339" i="59" s="1"/>
  <c r="AS339" i="59" s="1"/>
  <c r="O329" i="59"/>
  <c r="R329" i="59" s="1"/>
  <c r="U329" i="59" s="1"/>
  <c r="X329" i="59" s="1"/>
  <c r="AA329" i="59" s="1"/>
  <c r="AD329" i="59" s="1"/>
  <c r="AG329" i="59" s="1"/>
  <c r="AJ329" i="59" s="1"/>
  <c r="AM329" i="59" s="1"/>
  <c r="AP329" i="59" s="1"/>
  <c r="AS329" i="59" s="1"/>
  <c r="O331" i="59"/>
  <c r="R331" i="59" s="1"/>
  <c r="U331" i="59" s="1"/>
  <c r="X331" i="59" s="1"/>
  <c r="AA331" i="59" s="1"/>
  <c r="AD331" i="59" s="1"/>
  <c r="AG331" i="59" s="1"/>
  <c r="AJ331" i="59" s="1"/>
  <c r="AM331" i="59" s="1"/>
  <c r="AP331" i="59" s="1"/>
  <c r="AS331" i="59" s="1"/>
  <c r="O334" i="59"/>
  <c r="R334" i="59" s="1"/>
  <c r="U334" i="59" s="1"/>
  <c r="X334" i="59" s="1"/>
  <c r="AA334" i="59" s="1"/>
  <c r="AD334" i="59" s="1"/>
  <c r="AG334" i="59" s="1"/>
  <c r="AJ334" i="59" s="1"/>
  <c r="AM334" i="59" s="1"/>
  <c r="AP334" i="59" s="1"/>
  <c r="AS334" i="59" s="1"/>
  <c r="O137" i="59"/>
  <c r="R137" i="59" s="1"/>
  <c r="U137" i="59" s="1"/>
  <c r="X137" i="59" s="1"/>
  <c r="AA137" i="59" s="1"/>
  <c r="AD137" i="59" s="1"/>
  <c r="AG137" i="59" s="1"/>
  <c r="AJ137" i="59" s="1"/>
  <c r="AM137" i="59" s="1"/>
  <c r="AP137" i="59" s="1"/>
  <c r="AS137" i="59" s="1"/>
  <c r="O138" i="59"/>
  <c r="R138" i="59" s="1"/>
  <c r="U138" i="59" s="1"/>
  <c r="X138" i="59" s="1"/>
  <c r="AA138" i="59" s="1"/>
  <c r="AD138" i="59" s="1"/>
  <c r="AG138" i="59" s="1"/>
  <c r="AJ138" i="59" s="1"/>
  <c r="AM138" i="59" s="1"/>
  <c r="AP138" i="59" s="1"/>
  <c r="AS138" i="59" s="1"/>
  <c r="O139" i="59"/>
  <c r="R139" i="59" s="1"/>
  <c r="U139" i="59" s="1"/>
  <c r="X139" i="59" s="1"/>
  <c r="AA139" i="59" s="1"/>
  <c r="AD139" i="59" s="1"/>
  <c r="AG139" i="59" s="1"/>
  <c r="AJ139" i="59" s="1"/>
  <c r="AM139" i="59" s="1"/>
  <c r="AP139" i="59" s="1"/>
  <c r="AS139" i="59" s="1"/>
  <c r="O141" i="59"/>
  <c r="R141" i="59" s="1"/>
  <c r="U141" i="59" s="1"/>
  <c r="X141" i="59" s="1"/>
  <c r="AA141" i="59" s="1"/>
  <c r="AD141" i="59" s="1"/>
  <c r="AG141" i="59" s="1"/>
  <c r="AJ141" i="59" s="1"/>
  <c r="AM141" i="59" s="1"/>
  <c r="AP141" i="59" s="1"/>
  <c r="AS141" i="59" s="1"/>
  <c r="O127" i="59"/>
  <c r="R127" i="59" s="1"/>
  <c r="U127" i="59" s="1"/>
  <c r="X127" i="59" s="1"/>
  <c r="AA127" i="59" s="1"/>
  <c r="AD127" i="59" s="1"/>
  <c r="AG127" i="59" s="1"/>
  <c r="AJ127" i="59" s="1"/>
  <c r="AM127" i="59" s="1"/>
  <c r="AP127" i="59" s="1"/>
  <c r="AS127" i="59" s="1"/>
  <c r="O142" i="59"/>
  <c r="R142" i="59" s="1"/>
  <c r="U142" i="59" s="1"/>
  <c r="X142" i="59" s="1"/>
  <c r="AA142" i="59" s="1"/>
  <c r="AD142" i="59" s="1"/>
  <c r="AG142" i="59" s="1"/>
  <c r="AJ142" i="59" s="1"/>
  <c r="AM142" i="59" s="1"/>
  <c r="AP142" i="59" s="1"/>
  <c r="AS142" i="59" s="1"/>
  <c r="O96" i="59"/>
  <c r="R96" i="59" s="1"/>
  <c r="U96" i="59" s="1"/>
  <c r="X96" i="59" s="1"/>
  <c r="AA96" i="59" s="1"/>
  <c r="AD96" i="59" s="1"/>
  <c r="AG96" i="59" s="1"/>
  <c r="AJ96" i="59" s="1"/>
  <c r="AM96" i="59" s="1"/>
  <c r="AP96" i="59" s="1"/>
  <c r="AS96" i="59" s="1"/>
  <c r="O149" i="59"/>
  <c r="R149" i="59" s="1"/>
  <c r="U149" i="59" s="1"/>
  <c r="X149" i="59" s="1"/>
  <c r="AA149" i="59" s="1"/>
  <c r="AD149" i="59" s="1"/>
  <c r="AG149" i="59" s="1"/>
  <c r="AJ149" i="59" s="1"/>
  <c r="AM149" i="59" s="1"/>
  <c r="AP149" i="59" s="1"/>
  <c r="AS149" i="59" s="1"/>
  <c r="O143" i="59"/>
  <c r="R143" i="59" s="1"/>
  <c r="U143" i="59" s="1"/>
  <c r="X143" i="59" s="1"/>
  <c r="AA143" i="59" s="1"/>
  <c r="AD143" i="59" s="1"/>
  <c r="AG143" i="59" s="1"/>
  <c r="AJ143" i="59" s="1"/>
  <c r="AM143" i="59" s="1"/>
  <c r="AP143" i="59" s="1"/>
  <c r="AS143" i="59" s="1"/>
  <c r="O144" i="59"/>
  <c r="R144" i="59" s="1"/>
  <c r="U144" i="59" s="1"/>
  <c r="X144" i="59" s="1"/>
  <c r="AA144" i="59" s="1"/>
  <c r="AD144" i="59" s="1"/>
  <c r="AG144" i="59" s="1"/>
  <c r="AJ144" i="59" s="1"/>
  <c r="AM144" i="59" s="1"/>
  <c r="AP144" i="59" s="1"/>
  <c r="AS144" i="59" s="1"/>
  <c r="O145" i="59"/>
  <c r="R145" i="59" s="1"/>
  <c r="U145" i="59" s="1"/>
  <c r="X145" i="59" s="1"/>
  <c r="AA145" i="59" s="1"/>
  <c r="AD145" i="59" s="1"/>
  <c r="AG145" i="59" s="1"/>
  <c r="AJ145" i="59" s="1"/>
  <c r="AM145" i="59" s="1"/>
  <c r="AP145" i="59" s="1"/>
  <c r="AS145" i="59" s="1"/>
  <c r="O146" i="59"/>
  <c r="R146" i="59" s="1"/>
  <c r="U146" i="59" s="1"/>
  <c r="X146" i="59" s="1"/>
  <c r="AA146" i="59" s="1"/>
  <c r="AD146" i="59" s="1"/>
  <c r="AG146" i="59" s="1"/>
  <c r="AJ146" i="59" s="1"/>
  <c r="AM146" i="59" s="1"/>
  <c r="AP146" i="59" s="1"/>
  <c r="AS146" i="59" s="1"/>
  <c r="O147" i="59"/>
  <c r="R147" i="59" s="1"/>
  <c r="U147" i="59" s="1"/>
  <c r="X147" i="59" s="1"/>
  <c r="AA147" i="59" s="1"/>
  <c r="AD147" i="59" s="1"/>
  <c r="AG147" i="59" s="1"/>
  <c r="AJ147" i="59" s="1"/>
  <c r="AM147" i="59" s="1"/>
  <c r="AP147" i="59" s="1"/>
  <c r="AS147" i="59" s="1"/>
  <c r="O148" i="59"/>
  <c r="R148" i="59" s="1"/>
  <c r="U148" i="59" s="1"/>
  <c r="X148" i="59" s="1"/>
  <c r="AA148" i="59" s="1"/>
  <c r="AD148" i="59" s="1"/>
  <c r="AG148" i="59" s="1"/>
  <c r="AJ148" i="59" s="1"/>
  <c r="AM148" i="59" s="1"/>
  <c r="AP148" i="59" s="1"/>
  <c r="AS148" i="59" s="1"/>
  <c r="O150" i="59"/>
  <c r="R150" i="59" s="1"/>
  <c r="U150" i="59" s="1"/>
  <c r="X150" i="59" s="1"/>
  <c r="AA150" i="59" s="1"/>
  <c r="AD150" i="59" s="1"/>
  <c r="AG150" i="59" s="1"/>
  <c r="AJ150" i="59" s="1"/>
  <c r="AM150" i="59" s="1"/>
  <c r="AP150" i="59" s="1"/>
  <c r="AS150" i="59" s="1"/>
  <c r="O131" i="59"/>
  <c r="R131" i="59" s="1"/>
  <c r="U131" i="59" s="1"/>
  <c r="X131" i="59" s="1"/>
  <c r="AA131" i="59" s="1"/>
  <c r="AD131" i="59" s="1"/>
  <c r="AG131" i="59" s="1"/>
  <c r="AJ131" i="59" s="1"/>
  <c r="AM131" i="59" s="1"/>
  <c r="AP131" i="59" s="1"/>
  <c r="AS131" i="59" s="1"/>
  <c r="O151" i="59"/>
  <c r="R151" i="59" s="1"/>
  <c r="U151" i="59" s="1"/>
  <c r="X151" i="59" s="1"/>
  <c r="AA151" i="59" s="1"/>
  <c r="AD151" i="59" s="1"/>
  <c r="AG151" i="59" s="1"/>
  <c r="AJ151" i="59" s="1"/>
  <c r="AM151" i="59" s="1"/>
  <c r="AP151" i="59" s="1"/>
  <c r="AS151" i="59" s="1"/>
  <c r="O152" i="59"/>
  <c r="R152" i="59" s="1"/>
  <c r="U152" i="59" s="1"/>
  <c r="X152" i="59" s="1"/>
  <c r="AA152" i="59" s="1"/>
  <c r="AD152" i="59" s="1"/>
  <c r="AG152" i="59" s="1"/>
  <c r="AJ152" i="59" s="1"/>
  <c r="AM152" i="59" s="1"/>
  <c r="AP152" i="59" s="1"/>
  <c r="AS152" i="59" s="1"/>
  <c r="O153" i="59"/>
  <c r="R153" i="59" s="1"/>
  <c r="U153" i="59" s="1"/>
  <c r="X153" i="59" s="1"/>
  <c r="AA153" i="59" s="1"/>
  <c r="AD153" i="59" s="1"/>
  <c r="AG153" i="59" s="1"/>
  <c r="AJ153" i="59" s="1"/>
  <c r="AM153" i="59" s="1"/>
  <c r="AP153" i="59" s="1"/>
  <c r="AS153" i="59" s="1"/>
  <c r="O154" i="59"/>
  <c r="R154" i="59" s="1"/>
  <c r="U154" i="59" s="1"/>
  <c r="X154" i="59" s="1"/>
  <c r="AA154" i="59" s="1"/>
  <c r="AD154" i="59" s="1"/>
  <c r="AG154" i="59" s="1"/>
  <c r="AJ154" i="59" s="1"/>
  <c r="AM154" i="59" s="1"/>
  <c r="AP154" i="59" s="1"/>
  <c r="AS154" i="59" s="1"/>
  <c r="O35" i="59"/>
  <c r="R35" i="59" s="1"/>
  <c r="U35" i="59" s="1"/>
  <c r="X35" i="59" s="1"/>
  <c r="AA35" i="59" s="1"/>
  <c r="AD35" i="59" s="1"/>
  <c r="AG35" i="59" s="1"/>
  <c r="AJ35" i="59" s="1"/>
  <c r="AM35" i="59" s="1"/>
  <c r="AP35" i="59" s="1"/>
  <c r="AS35" i="59" s="1"/>
  <c r="O992" i="59"/>
  <c r="R992" i="59" s="1"/>
  <c r="U992" i="59" s="1"/>
  <c r="X992" i="59" s="1"/>
  <c r="AA992" i="59" s="1"/>
  <c r="AD992" i="59" s="1"/>
  <c r="AG992" i="59" s="1"/>
  <c r="AJ992" i="59" s="1"/>
  <c r="AM992" i="59" s="1"/>
  <c r="AP992" i="59" s="1"/>
  <c r="AS992" i="59" s="1"/>
  <c r="O990" i="59"/>
  <c r="R990" i="59" s="1"/>
  <c r="U990" i="59" s="1"/>
  <c r="X990" i="59" s="1"/>
  <c r="AA990" i="59" s="1"/>
  <c r="AD990" i="59" s="1"/>
  <c r="AG990" i="59" s="1"/>
  <c r="AJ990" i="59" s="1"/>
  <c r="AM990" i="59" s="1"/>
  <c r="AP990" i="59" s="1"/>
  <c r="AS990" i="59" s="1"/>
  <c r="O991" i="59"/>
  <c r="R991" i="59" s="1"/>
  <c r="U991" i="59" s="1"/>
  <c r="X991" i="59" s="1"/>
  <c r="AA991" i="59" s="1"/>
  <c r="AD991" i="59" s="1"/>
  <c r="AG991" i="59" s="1"/>
  <c r="AJ991" i="59" s="1"/>
  <c r="AM991" i="59" s="1"/>
  <c r="AP991" i="59" s="1"/>
  <c r="AS991" i="59" s="1"/>
  <c r="O993" i="59"/>
  <c r="R993" i="59" s="1"/>
  <c r="U993" i="59" s="1"/>
  <c r="X993" i="59" s="1"/>
  <c r="AA993" i="59" s="1"/>
  <c r="AD993" i="59" s="1"/>
  <c r="AG993" i="59" s="1"/>
  <c r="AJ993" i="59" s="1"/>
  <c r="AM993" i="59" s="1"/>
  <c r="AP993" i="59" s="1"/>
  <c r="AS993" i="59" s="1"/>
  <c r="O140" i="59"/>
  <c r="R140" i="59" s="1"/>
  <c r="U140" i="59" s="1"/>
  <c r="X140" i="59" s="1"/>
  <c r="AA140" i="59" s="1"/>
  <c r="AD140" i="59" s="1"/>
  <c r="AG140" i="59" s="1"/>
  <c r="AJ140" i="59" s="1"/>
  <c r="AM140" i="59" s="1"/>
  <c r="AP140" i="59" s="1"/>
  <c r="AS140" i="59" s="1"/>
  <c r="O162" i="59"/>
  <c r="R162" i="59" s="1"/>
  <c r="U162" i="59" s="1"/>
  <c r="X162" i="59" s="1"/>
  <c r="AA162" i="59" s="1"/>
  <c r="AD162" i="59" s="1"/>
  <c r="AG162" i="59" s="1"/>
  <c r="AJ162" i="59" s="1"/>
  <c r="AM162" i="59" s="1"/>
  <c r="AP162" i="59" s="1"/>
  <c r="AS162" i="59" s="1"/>
  <c r="O320" i="59"/>
  <c r="R320" i="59" s="1"/>
  <c r="U320" i="59" s="1"/>
  <c r="X320" i="59" s="1"/>
  <c r="AA320" i="59" s="1"/>
  <c r="AD320" i="59" s="1"/>
  <c r="AG320" i="59" s="1"/>
  <c r="AJ320" i="59" s="1"/>
  <c r="AM320" i="59" s="1"/>
  <c r="AP320" i="59" s="1"/>
  <c r="AS320" i="59" s="1"/>
  <c r="O158" i="59"/>
  <c r="R158" i="59" s="1"/>
  <c r="U158" i="59" s="1"/>
  <c r="X158" i="59" s="1"/>
  <c r="AA158" i="59" s="1"/>
  <c r="AD158" i="59" s="1"/>
  <c r="AG158" i="59" s="1"/>
  <c r="AJ158" i="59" s="1"/>
  <c r="AM158" i="59" s="1"/>
  <c r="AP158" i="59" s="1"/>
  <c r="AS158" i="59" s="1"/>
  <c r="O159" i="59"/>
  <c r="R159" i="59" s="1"/>
  <c r="U159" i="59" s="1"/>
  <c r="X159" i="59" s="1"/>
  <c r="AA159" i="59" s="1"/>
  <c r="AD159" i="59" s="1"/>
  <c r="AG159" i="59" s="1"/>
  <c r="AJ159" i="59" s="1"/>
  <c r="AM159" i="59" s="1"/>
  <c r="AP159" i="59" s="1"/>
  <c r="AS159" i="59" s="1"/>
  <c r="O174" i="59"/>
  <c r="R174" i="59" s="1"/>
  <c r="U174" i="59" s="1"/>
  <c r="X174" i="59" s="1"/>
  <c r="AA174" i="59" s="1"/>
  <c r="AD174" i="59" s="1"/>
  <c r="AG174" i="59" s="1"/>
  <c r="AJ174" i="59" s="1"/>
  <c r="AM174" i="59" s="1"/>
  <c r="AP174" i="59" s="1"/>
  <c r="AS174" i="59" s="1"/>
  <c r="O155" i="59"/>
  <c r="R155" i="59" s="1"/>
  <c r="U155" i="59" s="1"/>
  <c r="X155" i="59" s="1"/>
  <c r="AA155" i="59" s="1"/>
  <c r="AD155" i="59" s="1"/>
  <c r="AG155" i="59" s="1"/>
  <c r="AJ155" i="59" s="1"/>
  <c r="AM155" i="59" s="1"/>
  <c r="AP155" i="59" s="1"/>
  <c r="AS155" i="59" s="1"/>
  <c r="O113" i="59"/>
  <c r="R113" i="59" s="1"/>
  <c r="U113" i="59" s="1"/>
  <c r="X113" i="59" s="1"/>
  <c r="AA113" i="59" s="1"/>
  <c r="AD113" i="59" s="1"/>
  <c r="AG113" i="59" s="1"/>
  <c r="AJ113" i="59" s="1"/>
  <c r="AM113" i="59" s="1"/>
  <c r="AP113" i="59" s="1"/>
  <c r="AS113" i="59" s="1"/>
  <c r="O133" i="59"/>
  <c r="R133" i="59" s="1"/>
  <c r="U133" i="59" s="1"/>
  <c r="X133" i="59" s="1"/>
  <c r="AA133" i="59" s="1"/>
  <c r="AD133" i="59" s="1"/>
  <c r="AG133" i="59" s="1"/>
  <c r="AJ133" i="59" s="1"/>
  <c r="AM133" i="59" s="1"/>
  <c r="AP133" i="59" s="1"/>
  <c r="AS133" i="59" s="1"/>
  <c r="O175" i="59"/>
  <c r="R175" i="59" s="1"/>
  <c r="U175" i="59" s="1"/>
  <c r="X175" i="59" s="1"/>
  <c r="AA175" i="59" s="1"/>
  <c r="AD175" i="59" s="1"/>
  <c r="AG175" i="59" s="1"/>
  <c r="AJ175" i="59" s="1"/>
  <c r="AM175" i="59" s="1"/>
  <c r="AP175" i="59" s="1"/>
  <c r="AS175" i="59" s="1"/>
  <c r="O161" i="59"/>
  <c r="R161" i="59" s="1"/>
  <c r="U161" i="59" s="1"/>
  <c r="X161" i="59" s="1"/>
  <c r="AA161" i="59" s="1"/>
  <c r="AD161" i="59" s="1"/>
  <c r="AG161" i="59" s="1"/>
  <c r="AJ161" i="59" s="1"/>
  <c r="AM161" i="59" s="1"/>
  <c r="AP161" i="59" s="1"/>
  <c r="AS161" i="59" s="1"/>
  <c r="O243" i="59"/>
  <c r="R243" i="59" s="1"/>
  <c r="U243" i="59" s="1"/>
  <c r="X243" i="59" s="1"/>
  <c r="AA243" i="59" s="1"/>
  <c r="AD243" i="59" s="1"/>
  <c r="AG243" i="59" s="1"/>
  <c r="AJ243" i="59" s="1"/>
  <c r="AM243" i="59" s="1"/>
  <c r="AP243" i="59" s="1"/>
  <c r="AS243" i="59" s="1"/>
  <c r="O157" i="59"/>
  <c r="R157" i="59" s="1"/>
  <c r="U157" i="59" s="1"/>
  <c r="X157" i="59" s="1"/>
  <c r="AA157" i="59" s="1"/>
  <c r="AD157" i="59" s="1"/>
  <c r="AG157" i="59" s="1"/>
  <c r="AJ157" i="59" s="1"/>
  <c r="AM157" i="59" s="1"/>
  <c r="AP157" i="59" s="1"/>
  <c r="AS157" i="59" s="1"/>
  <c r="O156" i="59"/>
  <c r="R156" i="59" s="1"/>
  <c r="U156" i="59" s="1"/>
  <c r="X156" i="59" s="1"/>
  <c r="AA156" i="59" s="1"/>
  <c r="AD156" i="59" s="1"/>
  <c r="AG156" i="59" s="1"/>
  <c r="AJ156" i="59" s="1"/>
  <c r="AM156" i="59" s="1"/>
  <c r="AP156" i="59" s="1"/>
  <c r="AS156" i="59" s="1"/>
  <c r="O130" i="59"/>
  <c r="R130" i="59" s="1"/>
  <c r="U130" i="59" s="1"/>
  <c r="X130" i="59" s="1"/>
  <c r="AA130" i="59" s="1"/>
  <c r="AD130" i="59" s="1"/>
  <c r="AG130" i="59" s="1"/>
  <c r="O160" i="59"/>
  <c r="R160" i="59" s="1"/>
  <c r="U160" i="59" s="1"/>
  <c r="X160" i="59" s="1"/>
  <c r="AA160" i="59" s="1"/>
  <c r="AD160" i="59" s="1"/>
  <c r="AG160" i="59" s="1"/>
  <c r="AJ160" i="59" s="1"/>
  <c r="AM160" i="59" s="1"/>
  <c r="AP160" i="59" s="1"/>
  <c r="AS160" i="59" s="1"/>
  <c r="O134" i="59"/>
  <c r="R134" i="59" s="1"/>
  <c r="U134" i="59" s="1"/>
  <c r="X134" i="59" s="1"/>
  <c r="AA134" i="59" s="1"/>
  <c r="AD134" i="59" s="1"/>
  <c r="AG134" i="59" s="1"/>
  <c r="AJ134" i="59" s="1"/>
  <c r="AM134" i="59" s="1"/>
  <c r="AP134" i="59" s="1"/>
  <c r="AS134" i="59" s="1"/>
  <c r="O478" i="59"/>
  <c r="R478" i="59" s="1"/>
  <c r="U478" i="59" s="1"/>
  <c r="X478" i="59" s="1"/>
  <c r="AA478" i="59" s="1"/>
  <c r="AD478" i="59" s="1"/>
  <c r="AG478" i="59" s="1"/>
  <c r="AJ478" i="59" s="1"/>
  <c r="AM478" i="59" s="1"/>
  <c r="AP478" i="59" s="1"/>
  <c r="AS478" i="59" s="1"/>
  <c r="O477" i="59"/>
  <c r="R477" i="59" s="1"/>
  <c r="U477" i="59" s="1"/>
  <c r="X477" i="59" s="1"/>
  <c r="AA477" i="59" s="1"/>
  <c r="AD477" i="59" s="1"/>
  <c r="AG477" i="59" s="1"/>
  <c r="AJ477" i="59" s="1"/>
  <c r="AM477" i="59" s="1"/>
  <c r="AP477" i="59" s="1"/>
  <c r="AS477" i="59" s="1"/>
  <c r="O473" i="59"/>
  <c r="R473" i="59" s="1"/>
  <c r="U473" i="59" s="1"/>
  <c r="X473" i="59" s="1"/>
  <c r="AA473" i="59" s="1"/>
  <c r="AD473" i="59" s="1"/>
  <c r="AG473" i="59" s="1"/>
  <c r="AJ473" i="59" s="1"/>
  <c r="AM473" i="59" s="1"/>
  <c r="AP473" i="59" s="1"/>
  <c r="AS473" i="59" s="1"/>
  <c r="O471" i="59"/>
  <c r="R471" i="59" s="1"/>
  <c r="U471" i="59" s="1"/>
  <c r="X471" i="59" s="1"/>
  <c r="AA471" i="59" s="1"/>
  <c r="AD471" i="59" s="1"/>
  <c r="AG471" i="59" s="1"/>
  <c r="AJ471" i="59" s="1"/>
  <c r="AM471" i="59" s="1"/>
  <c r="AP471" i="59" s="1"/>
  <c r="AS471" i="59" s="1"/>
  <c r="O291" i="59"/>
  <c r="R291" i="59" s="1"/>
  <c r="U291" i="59" s="1"/>
  <c r="X291" i="59" s="1"/>
  <c r="AA291" i="59" s="1"/>
  <c r="AD291" i="59" s="1"/>
  <c r="AG291" i="59" s="1"/>
  <c r="AJ291" i="59" s="1"/>
  <c r="AM291" i="59" s="1"/>
  <c r="AP291" i="59" s="1"/>
  <c r="AS291" i="59" s="1"/>
  <c r="O292" i="59"/>
  <c r="R292" i="59" s="1"/>
  <c r="U292" i="59" s="1"/>
  <c r="X292" i="59" s="1"/>
  <c r="AA292" i="59" s="1"/>
  <c r="AD292" i="59" s="1"/>
  <c r="AG292" i="59" s="1"/>
  <c r="AJ292" i="59" s="1"/>
  <c r="AM292" i="59" s="1"/>
  <c r="AP292" i="59" s="1"/>
  <c r="AS292" i="59" s="1"/>
  <c r="O481" i="59"/>
  <c r="R481" i="59" s="1"/>
  <c r="U481" i="59" s="1"/>
  <c r="X481" i="59" s="1"/>
  <c r="AA481" i="59" s="1"/>
  <c r="AD481" i="59" s="1"/>
  <c r="AG481" i="59" s="1"/>
  <c r="AJ481" i="59" s="1"/>
  <c r="AM481" i="59" s="1"/>
  <c r="AP481" i="59" s="1"/>
  <c r="AS481" i="59" s="1"/>
  <c r="O489" i="59"/>
  <c r="R489" i="59" s="1"/>
  <c r="U489" i="59" s="1"/>
  <c r="X489" i="59" s="1"/>
  <c r="AA489" i="59" s="1"/>
  <c r="AD489" i="59" s="1"/>
  <c r="AG489" i="59" s="1"/>
  <c r="AJ489" i="59" s="1"/>
  <c r="AM489" i="59" s="1"/>
  <c r="AP489" i="59" s="1"/>
  <c r="AS489" i="59" s="1"/>
  <c r="O254" i="59"/>
  <c r="R254" i="59" s="1"/>
  <c r="U254" i="59" s="1"/>
  <c r="X254" i="59" s="1"/>
  <c r="AA254" i="59" s="1"/>
  <c r="AD254" i="59" s="1"/>
  <c r="AG254" i="59" s="1"/>
  <c r="AJ254" i="59" s="1"/>
  <c r="AM254" i="59" s="1"/>
  <c r="AP254" i="59" s="1"/>
  <c r="O479" i="59"/>
  <c r="R479" i="59" s="1"/>
  <c r="U479" i="59" s="1"/>
  <c r="X479" i="59" s="1"/>
  <c r="AA479" i="59" s="1"/>
  <c r="AD479" i="59" s="1"/>
  <c r="AG479" i="59" s="1"/>
  <c r="AJ479" i="59" s="1"/>
  <c r="AM479" i="59" s="1"/>
  <c r="AP479" i="59" s="1"/>
  <c r="AS479" i="59" s="1"/>
  <c r="O251" i="59"/>
  <c r="R251" i="59" s="1"/>
  <c r="U251" i="59" s="1"/>
  <c r="X251" i="59" s="1"/>
  <c r="AA251" i="59" s="1"/>
  <c r="AD251" i="59" s="1"/>
  <c r="AG251" i="59" s="1"/>
  <c r="AJ251" i="59" s="1"/>
  <c r="AM251" i="59" s="1"/>
  <c r="AP251" i="59" s="1"/>
  <c r="AS251" i="59" s="1"/>
  <c r="O244" i="59"/>
  <c r="R244" i="59" s="1"/>
  <c r="U244" i="59" s="1"/>
  <c r="X244" i="59" s="1"/>
  <c r="AA244" i="59" s="1"/>
  <c r="AD244" i="59" s="1"/>
  <c r="AG244" i="59" s="1"/>
  <c r="AJ244" i="59" s="1"/>
  <c r="AM244" i="59" s="1"/>
  <c r="AP244" i="59" s="1"/>
  <c r="AS244" i="59" s="1"/>
  <c r="O239" i="59"/>
  <c r="R239" i="59" s="1"/>
  <c r="U239" i="59" s="1"/>
  <c r="X239" i="59" s="1"/>
  <c r="AA239" i="59" s="1"/>
  <c r="AD239" i="59" s="1"/>
  <c r="AG239" i="59" s="1"/>
  <c r="AJ239" i="59" s="1"/>
  <c r="AM239" i="59" s="1"/>
  <c r="AP239" i="59" s="1"/>
  <c r="AS239" i="59" s="1"/>
  <c r="O240" i="59"/>
  <c r="R240" i="59" s="1"/>
  <c r="U240" i="59" s="1"/>
  <c r="X240" i="59" s="1"/>
  <c r="AA240" i="59" s="1"/>
  <c r="AD240" i="59" s="1"/>
  <c r="AG240" i="59" s="1"/>
  <c r="AJ240" i="59" s="1"/>
  <c r="AM240" i="59" s="1"/>
  <c r="AP240" i="59" s="1"/>
  <c r="AS240" i="59" s="1"/>
  <c r="O980" i="59"/>
  <c r="R980" i="59" s="1"/>
  <c r="U980" i="59" s="1"/>
  <c r="X980" i="59" s="1"/>
  <c r="AA980" i="59" s="1"/>
  <c r="AD980" i="59" s="1"/>
  <c r="AG980" i="59" s="1"/>
  <c r="AJ980" i="59" s="1"/>
  <c r="AM980" i="59" s="1"/>
  <c r="AP980" i="59" s="1"/>
  <c r="AS980" i="59" s="1"/>
  <c r="O245" i="59"/>
  <c r="R245" i="59" s="1"/>
  <c r="U245" i="59" s="1"/>
  <c r="X245" i="59" s="1"/>
  <c r="AA245" i="59" s="1"/>
  <c r="AD245" i="59" s="1"/>
  <c r="AG245" i="59" s="1"/>
  <c r="AJ245" i="59" s="1"/>
  <c r="AM245" i="59" s="1"/>
  <c r="AP245" i="59" s="1"/>
  <c r="AS245" i="59" s="1"/>
  <c r="O248" i="59"/>
  <c r="R248" i="59" s="1"/>
  <c r="U248" i="59" s="1"/>
  <c r="X248" i="59" s="1"/>
  <c r="AA248" i="59" s="1"/>
  <c r="AD248" i="59" s="1"/>
  <c r="AG248" i="59" s="1"/>
  <c r="AJ248" i="59" s="1"/>
  <c r="AM248" i="59" s="1"/>
  <c r="AP248" i="59" s="1"/>
  <c r="AS248" i="59" s="1"/>
  <c r="O247" i="59"/>
  <c r="R247" i="59" s="1"/>
  <c r="U247" i="59" s="1"/>
  <c r="X247" i="59" s="1"/>
  <c r="AA247" i="59" s="1"/>
  <c r="AD247" i="59" s="1"/>
  <c r="AG247" i="59" s="1"/>
  <c r="AJ247" i="59" s="1"/>
  <c r="AM247" i="59" s="1"/>
  <c r="AP247" i="59" s="1"/>
  <c r="AS247" i="59" s="1"/>
  <c r="O523" i="59"/>
  <c r="R523" i="59" s="1"/>
  <c r="U523" i="59" s="1"/>
  <c r="X523" i="59" s="1"/>
  <c r="AA523" i="59" s="1"/>
  <c r="AD523" i="59" s="1"/>
  <c r="AG523" i="59" s="1"/>
  <c r="AJ523" i="59" s="1"/>
  <c r="AM523" i="59" s="1"/>
  <c r="AP523" i="59" s="1"/>
  <c r="AS523" i="59" s="1"/>
  <c r="O246" i="59"/>
  <c r="R246" i="59" s="1"/>
  <c r="U246" i="59" s="1"/>
  <c r="X246" i="59" s="1"/>
  <c r="AA246" i="59" s="1"/>
  <c r="AD246" i="59" s="1"/>
  <c r="AG246" i="59" s="1"/>
  <c r="AJ246" i="59" s="1"/>
  <c r="AM246" i="59" s="1"/>
  <c r="AP246" i="59" s="1"/>
  <c r="AS246" i="59" s="1"/>
  <c r="O241" i="59"/>
  <c r="R241" i="59" s="1"/>
  <c r="U241" i="59" s="1"/>
  <c r="X241" i="59" s="1"/>
  <c r="AA241" i="59" s="1"/>
  <c r="AD241" i="59" s="1"/>
  <c r="AG241" i="59" s="1"/>
  <c r="AJ241" i="59" s="1"/>
  <c r="AM241" i="59" s="1"/>
  <c r="AP241" i="59" s="1"/>
  <c r="AS241" i="59" s="1"/>
  <c r="O242" i="59"/>
  <c r="R242" i="59" s="1"/>
  <c r="U242" i="59" s="1"/>
  <c r="X242" i="59" s="1"/>
  <c r="AA242" i="59" s="1"/>
  <c r="AD242" i="59" s="1"/>
  <c r="AG242" i="59" s="1"/>
  <c r="AJ242" i="59" s="1"/>
  <c r="AM242" i="59" s="1"/>
  <c r="AP242" i="59" s="1"/>
  <c r="AS242" i="59" s="1"/>
  <c r="O363" i="59"/>
  <c r="R363" i="59" s="1"/>
  <c r="U363" i="59" s="1"/>
  <c r="X363" i="59" s="1"/>
  <c r="AA363" i="59" s="1"/>
  <c r="AD363" i="59" s="1"/>
  <c r="AG363" i="59" s="1"/>
  <c r="AJ363" i="59" s="1"/>
  <c r="AM363" i="59" s="1"/>
  <c r="O220" i="59"/>
  <c r="R220" i="59" s="1"/>
  <c r="U220" i="59" s="1"/>
  <c r="X220" i="59" s="1"/>
  <c r="AA220" i="59" s="1"/>
  <c r="AD220" i="59" s="1"/>
  <c r="AG220" i="59" s="1"/>
  <c r="AJ220" i="59" s="1"/>
  <c r="AM220" i="59" s="1"/>
  <c r="AP220" i="59" s="1"/>
  <c r="AS220" i="59" s="1"/>
  <c r="O222" i="59"/>
  <c r="R222" i="59" s="1"/>
  <c r="U222" i="59" s="1"/>
  <c r="X222" i="59" s="1"/>
  <c r="AA222" i="59" s="1"/>
  <c r="AD222" i="59" s="1"/>
  <c r="AG222" i="59" s="1"/>
  <c r="AJ222" i="59" s="1"/>
  <c r="AM222" i="59" s="1"/>
  <c r="AP222" i="59" s="1"/>
  <c r="AS222" i="59" s="1"/>
  <c r="O237" i="59"/>
  <c r="R237" i="59" s="1"/>
  <c r="U237" i="59" s="1"/>
  <c r="X237" i="59" s="1"/>
  <c r="AA237" i="59" s="1"/>
  <c r="AD237" i="59" s="1"/>
  <c r="AG237" i="59" s="1"/>
  <c r="AJ237" i="59" s="1"/>
  <c r="AM237" i="59" s="1"/>
  <c r="AP237" i="59" s="1"/>
  <c r="AS237" i="59" s="1"/>
  <c r="O225" i="59"/>
  <c r="R225" i="59" s="1"/>
  <c r="U225" i="59" s="1"/>
  <c r="X225" i="59" s="1"/>
  <c r="AA225" i="59" s="1"/>
  <c r="AD225" i="59" s="1"/>
  <c r="AG225" i="59" s="1"/>
  <c r="AJ225" i="59" s="1"/>
  <c r="AM225" i="59" s="1"/>
  <c r="AP225" i="59" s="1"/>
  <c r="AS225" i="59" s="1"/>
  <c r="O219" i="59"/>
  <c r="R219" i="59" s="1"/>
  <c r="U219" i="59" s="1"/>
  <c r="X219" i="59" s="1"/>
  <c r="AA219" i="59" s="1"/>
  <c r="AD219" i="59" s="1"/>
  <c r="AG219" i="59" s="1"/>
  <c r="AJ219" i="59" s="1"/>
  <c r="AM219" i="59" s="1"/>
  <c r="AP219" i="59" s="1"/>
  <c r="AS219" i="59" s="1"/>
  <c r="O218" i="59"/>
  <c r="R218" i="59" s="1"/>
  <c r="U218" i="59" s="1"/>
  <c r="X218" i="59" s="1"/>
  <c r="AA218" i="59" s="1"/>
  <c r="AD218" i="59" s="1"/>
  <c r="AG218" i="59" s="1"/>
  <c r="AJ218" i="59" s="1"/>
  <c r="AM218" i="59" s="1"/>
  <c r="AP218" i="59" s="1"/>
  <c r="AS218" i="59" s="1"/>
  <c r="O720" i="59"/>
  <c r="R720" i="59" s="1"/>
  <c r="U720" i="59" s="1"/>
  <c r="X720" i="59" s="1"/>
  <c r="AA720" i="59" s="1"/>
  <c r="AD720" i="59" s="1"/>
  <c r="AG720" i="59" s="1"/>
  <c r="AJ720" i="59" s="1"/>
  <c r="AM720" i="59" s="1"/>
  <c r="AP720" i="59" s="1"/>
  <c r="AS720" i="59" s="1"/>
  <c r="O234" i="59"/>
  <c r="R234" i="59" s="1"/>
  <c r="U234" i="59" s="1"/>
  <c r="X234" i="59" s="1"/>
  <c r="AA234" i="59" s="1"/>
  <c r="AD234" i="59" s="1"/>
  <c r="AG234" i="59" s="1"/>
  <c r="AJ234" i="59" s="1"/>
  <c r="AM234" i="59" s="1"/>
  <c r="AP234" i="59" s="1"/>
  <c r="AS234" i="59" s="1"/>
  <c r="O232" i="59"/>
  <c r="R232" i="59" s="1"/>
  <c r="U232" i="59" s="1"/>
  <c r="X232" i="59" s="1"/>
  <c r="AA232" i="59" s="1"/>
  <c r="AD232" i="59" s="1"/>
  <c r="AG232" i="59" s="1"/>
  <c r="AJ232" i="59" s="1"/>
  <c r="AM232" i="59" s="1"/>
  <c r="AP232" i="59" s="1"/>
  <c r="AS232" i="59" s="1"/>
  <c r="O468" i="59"/>
  <c r="R468" i="59" s="1"/>
  <c r="U468" i="59" s="1"/>
  <c r="X468" i="59" s="1"/>
  <c r="AA468" i="59" s="1"/>
  <c r="AD468" i="59" s="1"/>
  <c r="AG468" i="59" s="1"/>
  <c r="AJ468" i="59" s="1"/>
  <c r="AM468" i="59" s="1"/>
  <c r="AP468" i="59" s="1"/>
  <c r="AS468" i="59" s="1"/>
  <c r="O229" i="59"/>
  <c r="R229" i="59" s="1"/>
  <c r="U229" i="59" s="1"/>
  <c r="X229" i="59" s="1"/>
  <c r="AA229" i="59" s="1"/>
  <c r="AD229" i="59" s="1"/>
  <c r="AG229" i="59" s="1"/>
  <c r="AJ229" i="59" s="1"/>
  <c r="AM229" i="59" s="1"/>
  <c r="AP229" i="59" s="1"/>
  <c r="AS229" i="59" s="1"/>
  <c r="O228" i="59"/>
  <c r="R228" i="59" s="1"/>
  <c r="U228" i="59" s="1"/>
  <c r="X228" i="59" s="1"/>
  <c r="AA228" i="59" s="1"/>
  <c r="AD228" i="59" s="1"/>
  <c r="AG228" i="59" s="1"/>
  <c r="AJ228" i="59" s="1"/>
  <c r="AM228" i="59" s="1"/>
  <c r="AP228" i="59" s="1"/>
  <c r="AS228" i="59" s="1"/>
  <c r="O221" i="59"/>
  <c r="R221" i="59" s="1"/>
  <c r="U221" i="59" s="1"/>
  <c r="X221" i="59" s="1"/>
  <c r="AA221" i="59" s="1"/>
  <c r="AD221" i="59" s="1"/>
  <c r="AG221" i="59" s="1"/>
  <c r="AJ221" i="59" s="1"/>
  <c r="AM221" i="59" s="1"/>
  <c r="AP221" i="59" s="1"/>
  <c r="AS221" i="59" s="1"/>
  <c r="O293" i="59"/>
  <c r="R293" i="59" s="1"/>
  <c r="U293" i="59" s="1"/>
  <c r="X293" i="59" s="1"/>
  <c r="AA293" i="59" s="1"/>
  <c r="AD293" i="59" s="1"/>
  <c r="AG293" i="59" s="1"/>
  <c r="AJ293" i="59" s="1"/>
  <c r="AM293" i="59" s="1"/>
  <c r="AP293" i="59" s="1"/>
  <c r="AS293" i="59" s="1"/>
  <c r="O295" i="59"/>
  <c r="R295" i="59" s="1"/>
  <c r="U295" i="59" s="1"/>
  <c r="X295" i="59" s="1"/>
  <c r="AA295" i="59" s="1"/>
  <c r="AD295" i="59" s="1"/>
  <c r="AG295" i="59" s="1"/>
  <c r="AJ295" i="59" s="1"/>
  <c r="AM295" i="59" s="1"/>
  <c r="AP295" i="59" s="1"/>
  <c r="AS295" i="59" s="1"/>
  <c r="O261" i="59"/>
  <c r="R261" i="59" s="1"/>
  <c r="U261" i="59" s="1"/>
  <c r="X261" i="59" s="1"/>
  <c r="AA261" i="59" s="1"/>
  <c r="AD261" i="59" s="1"/>
  <c r="AG261" i="59" s="1"/>
  <c r="AJ261" i="59" s="1"/>
  <c r="AM261" i="59" s="1"/>
  <c r="AP261" i="59" s="1"/>
  <c r="AS261" i="59" s="1"/>
  <c r="O263" i="59"/>
  <c r="R263" i="59" s="1"/>
  <c r="U263" i="59" s="1"/>
  <c r="X263" i="59" s="1"/>
  <c r="AA263" i="59" s="1"/>
  <c r="AD263" i="59" s="1"/>
  <c r="AG263" i="59" s="1"/>
  <c r="AJ263" i="59" s="1"/>
  <c r="AM263" i="59" s="1"/>
  <c r="AP263" i="59" s="1"/>
  <c r="AS263" i="59" s="1"/>
  <c r="O264" i="59"/>
  <c r="R264" i="59" s="1"/>
  <c r="U264" i="59" s="1"/>
  <c r="X264" i="59" s="1"/>
  <c r="AA264" i="59" s="1"/>
  <c r="AD264" i="59" s="1"/>
  <c r="AG264" i="59" s="1"/>
  <c r="AJ264" i="59" s="1"/>
  <c r="AM264" i="59" s="1"/>
  <c r="AP264" i="59" s="1"/>
  <c r="AS264" i="59" s="1"/>
  <c r="O262" i="59"/>
  <c r="R262" i="59" s="1"/>
  <c r="U262" i="59" s="1"/>
  <c r="X262" i="59" s="1"/>
  <c r="AA262" i="59" s="1"/>
  <c r="AD262" i="59" s="1"/>
  <c r="AG262" i="59" s="1"/>
  <c r="AJ262" i="59" s="1"/>
  <c r="AM262" i="59" s="1"/>
  <c r="AP262" i="59" s="1"/>
  <c r="AS262" i="59" s="1"/>
  <c r="O260" i="59"/>
  <c r="R260" i="59" s="1"/>
  <c r="U260" i="59" s="1"/>
  <c r="X260" i="59" s="1"/>
  <c r="AA260" i="59" s="1"/>
  <c r="AD260" i="59" s="1"/>
  <c r="AG260" i="59" s="1"/>
  <c r="AJ260" i="59" s="1"/>
  <c r="AM260" i="59" s="1"/>
  <c r="AP260" i="59" s="1"/>
  <c r="AS260" i="59" s="1"/>
  <c r="O266" i="59"/>
  <c r="R266" i="59" s="1"/>
  <c r="U266" i="59" s="1"/>
  <c r="X266" i="59" s="1"/>
  <c r="AA266" i="59" s="1"/>
  <c r="AD266" i="59" s="1"/>
  <c r="AG266" i="59" s="1"/>
  <c r="AJ266" i="59" s="1"/>
  <c r="AM266" i="59" s="1"/>
  <c r="AP266" i="59" s="1"/>
  <c r="AS266" i="59" s="1"/>
  <c r="O18" i="59"/>
  <c r="R18" i="59" s="1"/>
  <c r="U18" i="59" s="1"/>
  <c r="X18" i="59" s="1"/>
  <c r="AA18" i="59" s="1"/>
  <c r="AD18" i="59" s="1"/>
  <c r="AG18" i="59" s="1"/>
  <c r="AJ18" i="59" s="1"/>
  <c r="AM18" i="59" s="1"/>
  <c r="AP18" i="59" s="1"/>
  <c r="AS18" i="59" s="1"/>
  <c r="O984" i="59"/>
  <c r="R984" i="59" s="1"/>
  <c r="U984" i="59" s="1"/>
  <c r="X984" i="59" s="1"/>
  <c r="AA984" i="59" s="1"/>
  <c r="AD984" i="59" s="1"/>
  <c r="AG984" i="59" s="1"/>
  <c r="AJ984" i="59" s="1"/>
  <c r="AM984" i="59" s="1"/>
  <c r="AP984" i="59" s="1"/>
  <c r="AS984" i="59" s="1"/>
  <c r="O256" i="59"/>
  <c r="R256" i="59" s="1"/>
  <c r="U256" i="59" s="1"/>
  <c r="X256" i="59" s="1"/>
  <c r="AA256" i="59" s="1"/>
  <c r="AD256" i="59" s="1"/>
  <c r="AG256" i="59" s="1"/>
  <c r="AJ256" i="59" s="1"/>
  <c r="AM256" i="59" s="1"/>
  <c r="AP256" i="59" s="1"/>
  <c r="AS256" i="59" s="1"/>
  <c r="O252" i="59"/>
  <c r="R252" i="59" s="1"/>
  <c r="U252" i="59" s="1"/>
  <c r="X252" i="59" s="1"/>
  <c r="AA252" i="59" s="1"/>
  <c r="AD252" i="59" s="1"/>
  <c r="AG252" i="59" s="1"/>
  <c r="AJ252" i="59" s="1"/>
  <c r="AM252" i="59" s="1"/>
  <c r="AP252" i="59" s="1"/>
  <c r="AS252" i="59" s="1"/>
  <c r="O483" i="59"/>
  <c r="R483" i="59" s="1"/>
  <c r="U483" i="59" s="1"/>
  <c r="X483" i="59" s="1"/>
  <c r="AA483" i="59" s="1"/>
  <c r="AD483" i="59" s="1"/>
  <c r="AG483" i="59" s="1"/>
  <c r="AJ483" i="59" s="1"/>
  <c r="AM483" i="59" s="1"/>
  <c r="AP483" i="59" s="1"/>
  <c r="AS483" i="59" s="1"/>
  <c r="O101" i="59"/>
  <c r="R101" i="59" s="1"/>
  <c r="U101" i="59" s="1"/>
  <c r="X101" i="59" s="1"/>
  <c r="AA101" i="59" s="1"/>
  <c r="AD101" i="59" s="1"/>
  <c r="AG101" i="59" s="1"/>
  <c r="AJ101" i="59" s="1"/>
  <c r="AM101" i="59" s="1"/>
  <c r="AP101" i="59" s="1"/>
  <c r="AS101" i="59" s="1"/>
  <c r="O102" i="59"/>
  <c r="R102" i="59" s="1"/>
  <c r="U102" i="59" s="1"/>
  <c r="X102" i="59" s="1"/>
  <c r="AA102" i="59" s="1"/>
  <c r="AD102" i="59" s="1"/>
  <c r="AG102" i="59" s="1"/>
  <c r="AJ102" i="59" s="1"/>
  <c r="AM102" i="59" s="1"/>
  <c r="AP102" i="59" s="1"/>
  <c r="AS102" i="59" s="1"/>
  <c r="O257" i="59"/>
  <c r="R257" i="59" s="1"/>
  <c r="U257" i="59" s="1"/>
  <c r="X257" i="59" s="1"/>
  <c r="AA257" i="59" s="1"/>
  <c r="AD257" i="59" s="1"/>
  <c r="AG257" i="59" s="1"/>
  <c r="AJ257" i="59" s="1"/>
  <c r="AM257" i="59" s="1"/>
  <c r="AP257" i="59" s="1"/>
  <c r="AS257" i="59" s="1"/>
  <c r="O258" i="59"/>
  <c r="R258" i="59" s="1"/>
  <c r="U258" i="59" s="1"/>
  <c r="X258" i="59" s="1"/>
  <c r="AA258" i="59" s="1"/>
  <c r="AD258" i="59" s="1"/>
  <c r="AG258" i="59" s="1"/>
  <c r="AJ258" i="59" s="1"/>
  <c r="AM258" i="59" s="1"/>
  <c r="AP258" i="59" s="1"/>
  <c r="AS258" i="59" s="1"/>
  <c r="O259" i="59"/>
  <c r="R259" i="59" s="1"/>
  <c r="U259" i="59" s="1"/>
  <c r="X259" i="59" s="1"/>
  <c r="AA259" i="59" s="1"/>
  <c r="AD259" i="59" s="1"/>
  <c r="AG259" i="59" s="1"/>
  <c r="AJ259" i="59" s="1"/>
  <c r="AM259" i="59" s="1"/>
  <c r="AP259" i="59" s="1"/>
  <c r="AS259" i="59" s="1"/>
  <c r="O178" i="59"/>
  <c r="R178" i="59" s="1"/>
  <c r="U178" i="59" s="1"/>
  <c r="X178" i="59" s="1"/>
  <c r="AA178" i="59" s="1"/>
  <c r="AD178" i="59" s="1"/>
  <c r="AG178" i="59" s="1"/>
  <c r="AJ178" i="59" s="1"/>
  <c r="AM178" i="59" s="1"/>
  <c r="AP178" i="59" s="1"/>
  <c r="AS178" i="59" s="1"/>
  <c r="O215" i="59"/>
  <c r="R215" i="59" s="1"/>
  <c r="U215" i="59" s="1"/>
  <c r="X215" i="59" s="1"/>
  <c r="AA215" i="59" s="1"/>
  <c r="AD215" i="59" s="1"/>
  <c r="AG215" i="59" s="1"/>
  <c r="AJ215" i="59" s="1"/>
  <c r="AM215" i="59" s="1"/>
  <c r="AP215" i="59" s="1"/>
  <c r="AS215" i="59" s="1"/>
  <c r="O216" i="59"/>
  <c r="R216" i="59" s="1"/>
  <c r="U216" i="59" s="1"/>
  <c r="X216" i="59" s="1"/>
  <c r="AA216" i="59" s="1"/>
  <c r="AD216" i="59" s="1"/>
  <c r="AG216" i="59" s="1"/>
  <c r="AJ216" i="59" s="1"/>
  <c r="AM216" i="59" s="1"/>
  <c r="AP216" i="59" s="1"/>
  <c r="AS216" i="59" s="1"/>
  <c r="O202" i="59"/>
  <c r="R202" i="59" s="1"/>
  <c r="U202" i="59" s="1"/>
  <c r="X202" i="59" s="1"/>
  <c r="AA202" i="59" s="1"/>
  <c r="AD202" i="59" s="1"/>
  <c r="AG202" i="59" s="1"/>
  <c r="AJ202" i="59" s="1"/>
  <c r="AM202" i="59" s="1"/>
  <c r="AP202" i="59" s="1"/>
  <c r="AS202" i="59" s="1"/>
  <c r="O210" i="59"/>
  <c r="R210" i="59" s="1"/>
  <c r="U210" i="59" s="1"/>
  <c r="X210" i="59" s="1"/>
  <c r="AA210" i="59" s="1"/>
  <c r="AD210" i="59" s="1"/>
  <c r="AG210" i="59" s="1"/>
  <c r="AJ210" i="59" s="1"/>
  <c r="AM210" i="59" s="1"/>
  <c r="AP210" i="59" s="1"/>
  <c r="AS210" i="59" s="1"/>
  <c r="O179" i="59"/>
  <c r="R179" i="59" s="1"/>
  <c r="U179" i="59" s="1"/>
  <c r="X179" i="59" s="1"/>
  <c r="AA179" i="59" s="1"/>
  <c r="AD179" i="59" s="1"/>
  <c r="AG179" i="59" s="1"/>
  <c r="AJ179" i="59" s="1"/>
  <c r="AM179" i="59" s="1"/>
  <c r="AP179" i="59" s="1"/>
  <c r="AS179" i="59" s="1"/>
  <c r="O182" i="59"/>
  <c r="R182" i="59" s="1"/>
  <c r="U182" i="59" s="1"/>
  <c r="X182" i="59" s="1"/>
  <c r="AA182" i="59" s="1"/>
  <c r="AD182" i="59" s="1"/>
  <c r="AG182" i="59" s="1"/>
  <c r="AJ182" i="59" s="1"/>
  <c r="AM182" i="59" s="1"/>
  <c r="AP182" i="59" s="1"/>
  <c r="AS182" i="59" s="1"/>
  <c r="O208" i="59"/>
  <c r="R208" i="59" s="1"/>
  <c r="U208" i="59" s="1"/>
  <c r="X208" i="59" s="1"/>
  <c r="AA208" i="59" s="1"/>
  <c r="AD208" i="59" s="1"/>
  <c r="AG208" i="59" s="1"/>
  <c r="AJ208" i="59" s="1"/>
  <c r="AM208" i="59" s="1"/>
  <c r="AP208" i="59" s="1"/>
  <c r="AS208" i="59" s="1"/>
  <c r="O184" i="59"/>
  <c r="R184" i="59" s="1"/>
  <c r="U184" i="59" s="1"/>
  <c r="X184" i="59" s="1"/>
  <c r="AA184" i="59" s="1"/>
  <c r="AD184" i="59" s="1"/>
  <c r="AG184" i="59" s="1"/>
  <c r="AJ184" i="59" s="1"/>
  <c r="AM184" i="59" s="1"/>
  <c r="AP184" i="59" s="1"/>
  <c r="AS184" i="59" s="1"/>
  <c r="O176" i="59"/>
  <c r="R176" i="59" s="1"/>
  <c r="U176" i="59" s="1"/>
  <c r="X176" i="59" s="1"/>
  <c r="AA176" i="59" s="1"/>
  <c r="AD176" i="59" s="1"/>
  <c r="AG176" i="59" s="1"/>
  <c r="AJ176" i="59" s="1"/>
  <c r="AM176" i="59" s="1"/>
  <c r="AP176" i="59" s="1"/>
  <c r="AS176" i="59" s="1"/>
  <c r="O177" i="59"/>
  <c r="R177" i="59" s="1"/>
  <c r="U177" i="59" s="1"/>
  <c r="X177" i="59" s="1"/>
  <c r="AA177" i="59" s="1"/>
  <c r="AD177" i="59" s="1"/>
  <c r="AG177" i="59" s="1"/>
  <c r="AJ177" i="59" s="1"/>
  <c r="AM177" i="59" s="1"/>
  <c r="AP177" i="59" s="1"/>
  <c r="AS177" i="59" s="1"/>
  <c r="O211" i="59"/>
  <c r="R211" i="59" s="1"/>
  <c r="U211" i="59" s="1"/>
  <c r="X211" i="59" s="1"/>
  <c r="AA211" i="59" s="1"/>
  <c r="AD211" i="59" s="1"/>
  <c r="AG211" i="59" s="1"/>
  <c r="AJ211" i="59" s="1"/>
  <c r="AM211" i="59" s="1"/>
  <c r="AP211" i="59" s="1"/>
  <c r="AS211" i="59" s="1"/>
  <c r="O180" i="59"/>
  <c r="R180" i="59" s="1"/>
  <c r="U180" i="59" s="1"/>
  <c r="X180" i="59" s="1"/>
  <c r="AA180" i="59" s="1"/>
  <c r="AD180" i="59" s="1"/>
  <c r="AG180" i="59" s="1"/>
  <c r="AJ180" i="59" s="1"/>
  <c r="AM180" i="59" s="1"/>
  <c r="AP180" i="59" s="1"/>
  <c r="AS180" i="59" s="1"/>
  <c r="O203" i="59"/>
  <c r="R203" i="59" s="1"/>
  <c r="U203" i="59" s="1"/>
  <c r="X203" i="59" s="1"/>
  <c r="AA203" i="59" s="1"/>
  <c r="AD203" i="59" s="1"/>
  <c r="AG203" i="59" s="1"/>
  <c r="AJ203" i="59" s="1"/>
  <c r="AM203" i="59" s="1"/>
  <c r="AP203" i="59" s="1"/>
  <c r="AS203" i="59" s="1"/>
  <c r="O201" i="59"/>
  <c r="R201" i="59" s="1"/>
  <c r="U201" i="59" s="1"/>
  <c r="X201" i="59" s="1"/>
  <c r="AA201" i="59" s="1"/>
  <c r="AD201" i="59" s="1"/>
  <c r="AG201" i="59" s="1"/>
  <c r="AJ201" i="59" s="1"/>
  <c r="AM201" i="59" s="1"/>
  <c r="AP201" i="59" s="1"/>
  <c r="AS201" i="59" s="1"/>
  <c r="O186" i="59"/>
  <c r="R186" i="59" s="1"/>
  <c r="U186" i="59" s="1"/>
  <c r="X186" i="59" s="1"/>
  <c r="AA186" i="59" s="1"/>
  <c r="AD186" i="59" s="1"/>
  <c r="AG186" i="59" s="1"/>
  <c r="AJ186" i="59" s="1"/>
  <c r="AM186" i="59" s="1"/>
  <c r="AP186" i="59" s="1"/>
  <c r="AS186" i="59" s="1"/>
  <c r="O185" i="59"/>
  <c r="R185" i="59" s="1"/>
  <c r="U185" i="59" s="1"/>
  <c r="X185" i="59" s="1"/>
  <c r="AA185" i="59" s="1"/>
  <c r="AD185" i="59" s="1"/>
  <c r="AG185" i="59" s="1"/>
  <c r="AJ185" i="59" s="1"/>
  <c r="AM185" i="59" s="1"/>
  <c r="AP185" i="59" s="1"/>
  <c r="AS185" i="59" s="1"/>
  <c r="O181" i="59"/>
  <c r="R181" i="59" s="1"/>
  <c r="U181" i="59" s="1"/>
  <c r="X181" i="59" s="1"/>
  <c r="AA181" i="59" s="1"/>
  <c r="AD181" i="59" s="1"/>
  <c r="AG181" i="59" s="1"/>
  <c r="AJ181" i="59" s="1"/>
  <c r="AM181" i="59" s="1"/>
  <c r="AP181" i="59" s="1"/>
  <c r="AS181" i="59" s="1"/>
  <c r="O189" i="59"/>
  <c r="R189" i="59" s="1"/>
  <c r="U189" i="59" s="1"/>
  <c r="X189" i="59" s="1"/>
  <c r="AA189" i="59" s="1"/>
  <c r="AD189" i="59" s="1"/>
  <c r="AG189" i="59" s="1"/>
  <c r="AJ189" i="59" s="1"/>
  <c r="AM189" i="59" s="1"/>
  <c r="AP189" i="59" s="1"/>
  <c r="AS189" i="59" s="1"/>
  <c r="O190" i="59"/>
  <c r="R190" i="59" s="1"/>
  <c r="U190" i="59" s="1"/>
  <c r="X190" i="59" s="1"/>
  <c r="AA190" i="59" s="1"/>
  <c r="AD190" i="59" s="1"/>
  <c r="AG190" i="59" s="1"/>
  <c r="AJ190" i="59" s="1"/>
  <c r="AM190" i="59" s="1"/>
  <c r="AP190" i="59" s="1"/>
  <c r="AS190" i="59" s="1"/>
  <c r="O684" i="59"/>
  <c r="R684" i="59" s="1"/>
  <c r="U684" i="59" s="1"/>
  <c r="X684" i="59" s="1"/>
  <c r="AA684" i="59" s="1"/>
  <c r="AD684" i="59" s="1"/>
  <c r="AG684" i="59" s="1"/>
  <c r="AJ684" i="59" s="1"/>
  <c r="AM684" i="59" s="1"/>
  <c r="AP684" i="59" s="1"/>
  <c r="AS684" i="59" s="1"/>
  <c r="O188" i="59"/>
  <c r="R188" i="59" s="1"/>
  <c r="U188" i="59" s="1"/>
  <c r="X188" i="59" s="1"/>
  <c r="AA188" i="59" s="1"/>
  <c r="AD188" i="59" s="1"/>
  <c r="AG188" i="59" s="1"/>
  <c r="AJ188" i="59" s="1"/>
  <c r="AM188" i="59" s="1"/>
  <c r="AP188" i="59" s="1"/>
  <c r="AS188" i="59" s="1"/>
  <c r="O183" i="59"/>
  <c r="R183" i="59" s="1"/>
  <c r="U183" i="59" s="1"/>
  <c r="X183" i="59" s="1"/>
  <c r="AA183" i="59" s="1"/>
  <c r="AD183" i="59" s="1"/>
  <c r="AG183" i="59" s="1"/>
  <c r="AJ183" i="59" s="1"/>
  <c r="AM183" i="59" s="1"/>
  <c r="AP183" i="59" s="1"/>
  <c r="AS183" i="59" s="1"/>
  <c r="O187" i="59"/>
  <c r="R187" i="59" s="1"/>
  <c r="U187" i="59" s="1"/>
  <c r="X187" i="59" s="1"/>
  <c r="AA187" i="59" s="1"/>
  <c r="AD187" i="59" s="1"/>
  <c r="AG187" i="59" s="1"/>
  <c r="AJ187" i="59" s="1"/>
  <c r="AM187" i="59" s="1"/>
  <c r="AP187" i="59" s="1"/>
  <c r="AS187" i="59" s="1"/>
  <c r="O193" i="59"/>
  <c r="R193" i="59" s="1"/>
  <c r="U193" i="59" s="1"/>
  <c r="X193" i="59" s="1"/>
  <c r="AA193" i="59" s="1"/>
  <c r="AD193" i="59" s="1"/>
  <c r="AG193" i="59" s="1"/>
  <c r="AJ193" i="59" s="1"/>
  <c r="AM193" i="59" s="1"/>
  <c r="AP193" i="59" s="1"/>
  <c r="AS193" i="59" s="1"/>
  <c r="O206" i="59"/>
  <c r="R206" i="59" s="1"/>
  <c r="U206" i="59" s="1"/>
  <c r="X206" i="59" s="1"/>
  <c r="AA206" i="59" s="1"/>
  <c r="AD206" i="59" s="1"/>
  <c r="AG206" i="59" s="1"/>
  <c r="AJ206" i="59" s="1"/>
  <c r="AM206" i="59" s="1"/>
  <c r="AP206" i="59" s="1"/>
  <c r="AS206" i="59" s="1"/>
  <c r="O195" i="59"/>
  <c r="R195" i="59" s="1"/>
  <c r="U195" i="59" s="1"/>
  <c r="X195" i="59" s="1"/>
  <c r="AA195" i="59" s="1"/>
  <c r="AD195" i="59" s="1"/>
  <c r="AG195" i="59" s="1"/>
  <c r="AJ195" i="59" s="1"/>
  <c r="AM195" i="59" s="1"/>
  <c r="AP195" i="59" s="1"/>
  <c r="AS195" i="59" s="1"/>
  <c r="O24" i="59"/>
  <c r="R24" i="59" s="1"/>
  <c r="U24" i="59" s="1"/>
  <c r="X24" i="59" s="1"/>
  <c r="AA24" i="59" s="1"/>
  <c r="AD24" i="59" s="1"/>
  <c r="AG24" i="59" s="1"/>
  <c r="AJ24" i="59" s="1"/>
  <c r="AM24" i="59" s="1"/>
  <c r="AP24" i="59" s="1"/>
  <c r="AS24" i="59" s="1"/>
  <c r="O21" i="59"/>
  <c r="R21" i="59" s="1"/>
  <c r="U21" i="59" s="1"/>
  <c r="X21" i="59" s="1"/>
  <c r="AA21" i="59" s="1"/>
  <c r="AD21" i="59" s="1"/>
  <c r="AG21" i="59" s="1"/>
  <c r="AJ21" i="59" s="1"/>
  <c r="AM21" i="59" s="1"/>
  <c r="AP21" i="59" s="1"/>
  <c r="AS21" i="59" s="1"/>
  <c r="O16" i="59"/>
  <c r="R16" i="59" s="1"/>
  <c r="U16" i="59" s="1"/>
  <c r="X16" i="59" s="1"/>
  <c r="AA16" i="59" s="1"/>
  <c r="AD16" i="59" s="1"/>
  <c r="AG16" i="59" s="1"/>
  <c r="AJ16" i="59" s="1"/>
  <c r="AM16" i="59" s="1"/>
  <c r="AP16" i="59" s="1"/>
  <c r="AS16" i="59" s="1"/>
  <c r="O25" i="59"/>
  <c r="R25" i="59" s="1"/>
  <c r="U25" i="59" s="1"/>
  <c r="X25" i="59" s="1"/>
  <c r="AA25" i="59" s="1"/>
  <c r="AD25" i="59" s="1"/>
  <c r="AG25" i="59" s="1"/>
  <c r="AJ25" i="59" s="1"/>
  <c r="AM25" i="59" s="1"/>
  <c r="AP25" i="59" s="1"/>
  <c r="AS25" i="59" s="1"/>
  <c r="O194" i="59"/>
  <c r="R194" i="59" s="1"/>
  <c r="U194" i="59" s="1"/>
  <c r="X194" i="59" s="1"/>
  <c r="AA194" i="59" s="1"/>
  <c r="AD194" i="59" s="1"/>
  <c r="AG194" i="59" s="1"/>
  <c r="AJ194" i="59" s="1"/>
  <c r="AM194" i="59" s="1"/>
  <c r="AP194" i="59" s="1"/>
  <c r="AS194" i="59" s="1"/>
  <c r="O196" i="59"/>
  <c r="R196" i="59" s="1"/>
  <c r="U196" i="59" s="1"/>
  <c r="X196" i="59" s="1"/>
  <c r="AA196" i="59" s="1"/>
  <c r="AD196" i="59" s="1"/>
  <c r="AG196" i="59" s="1"/>
  <c r="AJ196" i="59" s="1"/>
  <c r="AM196" i="59" s="1"/>
  <c r="AP196" i="59" s="1"/>
  <c r="AS196" i="59" s="1"/>
  <c r="O197" i="59"/>
  <c r="R197" i="59" s="1"/>
  <c r="U197" i="59" s="1"/>
  <c r="X197" i="59" s="1"/>
  <c r="AA197" i="59" s="1"/>
  <c r="AD197" i="59" s="1"/>
  <c r="AG197" i="59" s="1"/>
  <c r="AJ197" i="59" s="1"/>
  <c r="AM197" i="59" s="1"/>
  <c r="AP197" i="59" s="1"/>
  <c r="AS197" i="59" s="1"/>
  <c r="O198" i="59"/>
  <c r="R198" i="59" s="1"/>
  <c r="U198" i="59" s="1"/>
  <c r="X198" i="59" s="1"/>
  <c r="AA198" i="59" s="1"/>
  <c r="AD198" i="59" s="1"/>
  <c r="AG198" i="59" s="1"/>
  <c r="AJ198" i="59" s="1"/>
  <c r="AM198" i="59" s="1"/>
  <c r="AP198" i="59" s="1"/>
  <c r="AS198" i="59" s="1"/>
  <c r="O199" i="59"/>
  <c r="R199" i="59" s="1"/>
  <c r="U199" i="59" s="1"/>
  <c r="X199" i="59" s="1"/>
  <c r="AA199" i="59" s="1"/>
  <c r="AD199" i="59" s="1"/>
  <c r="AG199" i="59" s="1"/>
  <c r="AJ199" i="59" s="1"/>
  <c r="AM199" i="59" s="1"/>
  <c r="AP199" i="59" s="1"/>
  <c r="AS199" i="59" s="1"/>
  <c r="O421" i="59"/>
  <c r="R421" i="59" s="1"/>
  <c r="U421" i="59" s="1"/>
  <c r="X421" i="59" s="1"/>
  <c r="AA421" i="59" s="1"/>
  <c r="AD421" i="59" s="1"/>
  <c r="AG421" i="59" s="1"/>
  <c r="AJ421" i="59" s="1"/>
  <c r="AM421" i="59" s="1"/>
  <c r="AP421" i="59" s="1"/>
  <c r="AS421" i="59" s="1"/>
  <c r="O446" i="59"/>
  <c r="R446" i="59" s="1"/>
  <c r="U446" i="59" s="1"/>
  <c r="X446" i="59" s="1"/>
  <c r="AA446" i="59" s="1"/>
  <c r="AD446" i="59" s="1"/>
  <c r="AG446" i="59" s="1"/>
  <c r="AJ446" i="59" s="1"/>
  <c r="AM446" i="59" s="1"/>
  <c r="AP446" i="59" s="1"/>
  <c r="AS446" i="59" s="1"/>
  <c r="O443" i="59"/>
  <c r="R443" i="59" s="1"/>
  <c r="U443" i="59" s="1"/>
  <c r="X443" i="59" s="1"/>
  <c r="AA443" i="59" s="1"/>
  <c r="AD443" i="59" s="1"/>
  <c r="AG443" i="59" s="1"/>
  <c r="AJ443" i="59" s="1"/>
  <c r="AM443" i="59" s="1"/>
  <c r="AP443" i="59" s="1"/>
  <c r="AS443" i="59" s="1"/>
  <c r="O455" i="59"/>
  <c r="R455" i="59" s="1"/>
  <c r="U455" i="59" s="1"/>
  <c r="X455" i="59" s="1"/>
  <c r="AA455" i="59" s="1"/>
  <c r="AD455" i="59" s="1"/>
  <c r="AG455" i="59" s="1"/>
  <c r="AJ455" i="59" s="1"/>
  <c r="AM455" i="59" s="1"/>
  <c r="AP455" i="59" s="1"/>
  <c r="AS455" i="59" s="1"/>
  <c r="O973" i="59"/>
  <c r="R973" i="59" s="1"/>
  <c r="U973" i="59" s="1"/>
  <c r="X973" i="59" s="1"/>
  <c r="AA973" i="59" s="1"/>
  <c r="AD973" i="59" s="1"/>
  <c r="AG973" i="59" s="1"/>
  <c r="AJ973" i="59" s="1"/>
  <c r="AM973" i="59" s="1"/>
  <c r="AP973" i="59" s="1"/>
  <c r="AS973" i="59" s="1"/>
  <c r="O458" i="59"/>
  <c r="R458" i="59" s="1"/>
  <c r="U458" i="59" s="1"/>
  <c r="X458" i="59" s="1"/>
  <c r="AA458" i="59" s="1"/>
  <c r="AD458" i="59" s="1"/>
  <c r="AG458" i="59" s="1"/>
  <c r="AJ458" i="59" s="1"/>
  <c r="AM458" i="59" s="1"/>
  <c r="AP458" i="59" s="1"/>
  <c r="AS458" i="59" s="1"/>
  <c r="O457" i="59"/>
  <c r="R457" i="59" s="1"/>
  <c r="U457" i="59" s="1"/>
  <c r="X457" i="59" s="1"/>
  <c r="AA457" i="59" s="1"/>
  <c r="AD457" i="59" s="1"/>
  <c r="AG457" i="59" s="1"/>
  <c r="AJ457" i="59" s="1"/>
  <c r="AM457" i="59" s="1"/>
  <c r="AP457" i="59" s="1"/>
  <c r="AS457" i="59" s="1"/>
  <c r="O965" i="59"/>
  <c r="R965" i="59" s="1"/>
  <c r="U965" i="59" s="1"/>
  <c r="X965" i="59" s="1"/>
  <c r="AA965" i="59" s="1"/>
  <c r="AD965" i="59" s="1"/>
  <c r="AG965" i="59" s="1"/>
  <c r="AJ965" i="59" s="1"/>
  <c r="AM965" i="59" s="1"/>
  <c r="AP965" i="59" s="1"/>
  <c r="AS965" i="59" s="1"/>
  <c r="O451" i="59"/>
  <c r="R451" i="59" s="1"/>
  <c r="U451" i="59" s="1"/>
  <c r="X451" i="59" s="1"/>
  <c r="AA451" i="59" s="1"/>
  <c r="AD451" i="59" s="1"/>
  <c r="AG451" i="59" s="1"/>
  <c r="AJ451" i="59" s="1"/>
  <c r="AM451" i="59" s="1"/>
  <c r="AP451" i="59" s="1"/>
  <c r="AS451" i="59" s="1"/>
  <c r="O450" i="59"/>
  <c r="R450" i="59" s="1"/>
  <c r="U450" i="59" s="1"/>
  <c r="X450" i="59" s="1"/>
  <c r="AA450" i="59" s="1"/>
  <c r="O442" i="59"/>
  <c r="R442" i="59" s="1"/>
  <c r="U442" i="59" s="1"/>
  <c r="X442" i="59" s="1"/>
  <c r="AA442" i="59" s="1"/>
  <c r="AD442" i="59" s="1"/>
  <c r="AG442" i="59" s="1"/>
  <c r="AJ442" i="59" s="1"/>
  <c r="AM442" i="59" s="1"/>
  <c r="AP442" i="59" s="1"/>
  <c r="AS442" i="59" s="1"/>
  <c r="O61" i="59"/>
  <c r="R61" i="59" s="1"/>
  <c r="U61" i="59" s="1"/>
  <c r="X61" i="59" s="1"/>
  <c r="AA61" i="59" s="1"/>
  <c r="AD61" i="59" s="1"/>
  <c r="AG61" i="59" s="1"/>
  <c r="AJ61" i="59" s="1"/>
  <c r="AM61" i="59" s="1"/>
  <c r="AP61" i="59" s="1"/>
  <c r="AS61" i="59" s="1"/>
  <c r="O294" i="59"/>
  <c r="R294" i="59" s="1"/>
  <c r="U294" i="59" s="1"/>
  <c r="X294" i="59" s="1"/>
  <c r="AA294" i="59" s="1"/>
  <c r="AD294" i="59" s="1"/>
  <c r="AG294" i="59" s="1"/>
  <c r="AJ294" i="59" s="1"/>
  <c r="AM294" i="59" s="1"/>
  <c r="AP294" i="59" s="1"/>
  <c r="AS294" i="59" s="1"/>
  <c r="O441" i="59"/>
  <c r="R441" i="59" s="1"/>
  <c r="U441" i="59" s="1"/>
  <c r="X441" i="59" s="1"/>
  <c r="AA441" i="59" s="1"/>
  <c r="AD441" i="59" s="1"/>
  <c r="AG441" i="59" s="1"/>
  <c r="AJ441" i="59" s="1"/>
  <c r="AM441" i="59" s="1"/>
  <c r="AP441" i="59" s="1"/>
  <c r="O406" i="59"/>
  <c r="R406" i="59" s="1"/>
  <c r="U406" i="59" s="1"/>
  <c r="X406" i="59" s="1"/>
  <c r="AA406" i="59" s="1"/>
  <c r="O418" i="59"/>
  <c r="R418" i="59" s="1"/>
  <c r="U418" i="59" s="1"/>
  <c r="X418" i="59" s="1"/>
  <c r="AA418" i="59" s="1"/>
  <c r="AD418" i="59" s="1"/>
  <c r="AG418" i="59" s="1"/>
  <c r="AJ418" i="59" s="1"/>
  <c r="AM418" i="59" s="1"/>
  <c r="AP418" i="59" s="1"/>
  <c r="AS418" i="59" s="1"/>
  <c r="O416" i="59"/>
  <c r="R416" i="59" s="1"/>
  <c r="U416" i="59" s="1"/>
  <c r="X416" i="59" s="1"/>
  <c r="AA416" i="59" s="1"/>
  <c r="AD416" i="59" s="1"/>
  <c r="AG416" i="59" s="1"/>
  <c r="AJ416" i="59" s="1"/>
  <c r="AM416" i="59" s="1"/>
  <c r="AP416" i="59" s="1"/>
  <c r="AS416" i="59" s="1"/>
  <c r="O419" i="59"/>
  <c r="R419" i="59" s="1"/>
  <c r="U419" i="59" s="1"/>
  <c r="X419" i="59" s="1"/>
  <c r="AA419" i="59" s="1"/>
  <c r="AD419" i="59" s="1"/>
  <c r="AG419" i="59" s="1"/>
  <c r="AJ419" i="59" s="1"/>
  <c r="AM419" i="59" s="1"/>
  <c r="AP419" i="59" s="1"/>
  <c r="AS419" i="59" s="1"/>
  <c r="O414" i="59"/>
  <c r="R414" i="59" s="1"/>
  <c r="U414" i="59" s="1"/>
  <c r="X414" i="59" s="1"/>
  <c r="AA414" i="59" s="1"/>
  <c r="AD414" i="59" s="1"/>
  <c r="AG414" i="59" s="1"/>
  <c r="AJ414" i="59" s="1"/>
  <c r="AM414" i="59" s="1"/>
  <c r="AP414" i="59" s="1"/>
  <c r="AS414" i="59" s="1"/>
  <c r="O408" i="59"/>
  <c r="R408" i="59" s="1"/>
  <c r="U408" i="59" s="1"/>
  <c r="X408" i="59" s="1"/>
  <c r="AA408" i="59" s="1"/>
  <c r="AD408" i="59" s="1"/>
  <c r="AG408" i="59" s="1"/>
  <c r="AJ408" i="59" s="1"/>
  <c r="AM408" i="59" s="1"/>
  <c r="AP408" i="59" s="1"/>
  <c r="AS408" i="59" s="1"/>
  <c r="O415" i="59"/>
  <c r="R415" i="59" s="1"/>
  <c r="U415" i="59" s="1"/>
  <c r="X415" i="59" s="1"/>
  <c r="AA415" i="59" s="1"/>
  <c r="AD415" i="59" s="1"/>
  <c r="AG415" i="59" s="1"/>
  <c r="AJ415" i="59" s="1"/>
  <c r="AM415" i="59" s="1"/>
  <c r="AP415" i="59" s="1"/>
  <c r="AS415" i="59" s="1"/>
  <c r="O407" i="59"/>
  <c r="R407" i="59" s="1"/>
  <c r="U407" i="59" s="1"/>
  <c r="X407" i="59" s="1"/>
  <c r="AA407" i="59" s="1"/>
  <c r="AD407" i="59" s="1"/>
  <c r="AG407" i="59" s="1"/>
  <c r="AJ407" i="59" s="1"/>
  <c r="AM407" i="59" s="1"/>
  <c r="AP407" i="59" s="1"/>
  <c r="AS407" i="59" s="1"/>
  <c r="O410" i="59"/>
  <c r="R410" i="59" s="1"/>
  <c r="U410" i="59" s="1"/>
  <c r="X410" i="59" s="1"/>
  <c r="AA410" i="59" s="1"/>
  <c r="AD410" i="59" s="1"/>
  <c r="AG410" i="59" s="1"/>
  <c r="AJ410" i="59" s="1"/>
  <c r="AM410" i="59" s="1"/>
  <c r="AP410" i="59" s="1"/>
  <c r="AS410" i="59" s="1"/>
  <c r="O420" i="59"/>
  <c r="R420" i="59" s="1"/>
  <c r="U420" i="59" s="1"/>
  <c r="X420" i="59" s="1"/>
  <c r="AA420" i="59" s="1"/>
  <c r="AD420" i="59" s="1"/>
  <c r="AG420" i="59" s="1"/>
  <c r="AJ420" i="59" s="1"/>
  <c r="AM420" i="59" s="1"/>
  <c r="AP420" i="59" s="1"/>
  <c r="AS420" i="59" s="1"/>
  <c r="O405" i="59"/>
  <c r="R405" i="59" s="1"/>
  <c r="U405" i="59" s="1"/>
  <c r="X405" i="59" s="1"/>
  <c r="AA405" i="59" s="1"/>
  <c r="AD405" i="59" s="1"/>
  <c r="AG405" i="59" s="1"/>
  <c r="AJ405" i="59" s="1"/>
  <c r="AM405" i="59" s="1"/>
  <c r="AP405" i="59" s="1"/>
  <c r="AS405" i="59" s="1"/>
  <c r="O411" i="59"/>
  <c r="R411" i="59" s="1"/>
  <c r="U411" i="59" s="1"/>
  <c r="X411" i="59" s="1"/>
  <c r="AA411" i="59" s="1"/>
  <c r="AD411" i="59" s="1"/>
  <c r="AG411" i="59" s="1"/>
  <c r="AJ411" i="59" s="1"/>
  <c r="AM411" i="59" s="1"/>
  <c r="AP411" i="59" s="1"/>
  <c r="AS411" i="59" s="1"/>
  <c r="O217" i="59"/>
  <c r="R217" i="59" s="1"/>
  <c r="U217" i="59" s="1"/>
  <c r="X217" i="59" s="1"/>
  <c r="AA217" i="59" s="1"/>
  <c r="AD217" i="59" s="1"/>
  <c r="AG217" i="59" s="1"/>
  <c r="O36" i="59"/>
  <c r="R36" i="59" s="1"/>
  <c r="U36" i="59" s="1"/>
  <c r="X36" i="59" s="1"/>
  <c r="AA36" i="59" s="1"/>
  <c r="AD36" i="59" s="1"/>
  <c r="AG36" i="59" s="1"/>
  <c r="AJ36" i="59" s="1"/>
  <c r="AM36" i="59" s="1"/>
  <c r="AP36" i="59" s="1"/>
  <c r="AS36" i="59" s="1"/>
  <c r="O404" i="59"/>
  <c r="R404" i="59" s="1"/>
  <c r="U404" i="59" s="1"/>
  <c r="X404" i="59" s="1"/>
  <c r="AA404" i="59" s="1"/>
  <c r="AD404" i="59" s="1"/>
  <c r="AG404" i="59" s="1"/>
  <c r="AJ404" i="59" s="1"/>
  <c r="AM404" i="59" s="1"/>
  <c r="AP404" i="59" s="1"/>
  <c r="AS404" i="59" s="1"/>
  <c r="O401" i="59"/>
  <c r="R401" i="59" s="1"/>
  <c r="U401" i="59" s="1"/>
  <c r="X401" i="59" s="1"/>
  <c r="AA401" i="59" s="1"/>
  <c r="AD401" i="59" s="1"/>
  <c r="AG401" i="59" s="1"/>
  <c r="AJ401" i="59" s="1"/>
  <c r="AM401" i="59" s="1"/>
  <c r="AP401" i="59" s="1"/>
  <c r="AS401" i="59" s="1"/>
  <c r="O403" i="59"/>
  <c r="R403" i="59" s="1"/>
  <c r="U403" i="59" s="1"/>
  <c r="X403" i="59" s="1"/>
  <c r="AA403" i="59" s="1"/>
  <c r="AD403" i="59" s="1"/>
  <c r="AG403" i="59" s="1"/>
  <c r="AJ403" i="59" s="1"/>
  <c r="AM403" i="59" s="1"/>
  <c r="AP403" i="59" s="1"/>
  <c r="AS403" i="59" s="1"/>
  <c r="O409" i="59"/>
  <c r="R409" i="59" s="1"/>
  <c r="U409" i="59" s="1"/>
  <c r="X409" i="59" s="1"/>
  <c r="AA409" i="59" s="1"/>
  <c r="AD409" i="59" s="1"/>
  <c r="AG409" i="59" s="1"/>
  <c r="AJ409" i="59" s="1"/>
  <c r="AM409" i="59" s="1"/>
  <c r="AP409" i="59" s="1"/>
  <c r="AS409" i="59" s="1"/>
  <c r="O710" i="59"/>
  <c r="R710" i="59" s="1"/>
  <c r="U710" i="59" s="1"/>
  <c r="X710" i="59" s="1"/>
  <c r="AA710" i="59" s="1"/>
  <c r="AD710" i="59" s="1"/>
  <c r="AG710" i="59" s="1"/>
  <c r="AJ710" i="59" s="1"/>
  <c r="AM710" i="59" s="1"/>
  <c r="AP710" i="59" s="1"/>
  <c r="AS710" i="59" s="1"/>
  <c r="O423" i="59"/>
  <c r="R423" i="59" s="1"/>
  <c r="U423" i="59" s="1"/>
  <c r="X423" i="59" s="1"/>
  <c r="AA423" i="59" s="1"/>
  <c r="AD423" i="59" s="1"/>
  <c r="AG423" i="59" s="1"/>
  <c r="AJ423" i="59" s="1"/>
  <c r="AM423" i="59" s="1"/>
  <c r="AP423" i="59" s="1"/>
  <c r="AS423" i="59" s="1"/>
  <c r="O422" i="59"/>
  <c r="R422" i="59" s="1"/>
  <c r="U422" i="59" s="1"/>
  <c r="X422" i="59" s="1"/>
  <c r="AA422" i="59" s="1"/>
  <c r="AD422" i="59" s="1"/>
  <c r="O343" i="59"/>
  <c r="R343" i="59" s="1"/>
  <c r="U343" i="59" s="1"/>
  <c r="X343" i="59" s="1"/>
  <c r="O341" i="59"/>
  <c r="R341" i="59" s="1"/>
  <c r="U341" i="59" s="1"/>
  <c r="X341" i="59" s="1"/>
  <c r="AA341" i="59" s="1"/>
  <c r="AD341" i="59" s="1"/>
  <c r="AG341" i="59" s="1"/>
  <c r="AJ341" i="59" s="1"/>
  <c r="AM341" i="59" s="1"/>
  <c r="AP341" i="59" s="1"/>
  <c r="AS341" i="59" s="1"/>
  <c r="O344" i="59"/>
  <c r="R344" i="59" s="1"/>
  <c r="U344" i="59" s="1"/>
  <c r="X344" i="59" s="1"/>
  <c r="AA344" i="59" s="1"/>
  <c r="AD344" i="59" s="1"/>
  <c r="AG344" i="59" s="1"/>
  <c r="AJ344" i="59" s="1"/>
  <c r="AM344" i="59" s="1"/>
  <c r="AP344" i="59" s="1"/>
  <c r="AS344" i="59" s="1"/>
  <c r="O342" i="59"/>
  <c r="R342" i="59" s="1"/>
  <c r="U342" i="59" s="1"/>
  <c r="X342" i="59" s="1"/>
  <c r="AA342" i="59" s="1"/>
  <c r="AD342" i="59" s="1"/>
  <c r="AG342" i="59" s="1"/>
  <c r="AJ342" i="59" s="1"/>
  <c r="AM342" i="59" s="1"/>
  <c r="AP342" i="59" s="1"/>
  <c r="AS342" i="59" s="1"/>
  <c r="O226" i="59"/>
  <c r="R226" i="59" s="1"/>
  <c r="U226" i="59" s="1"/>
  <c r="X226" i="59" s="1"/>
  <c r="AA226" i="59" s="1"/>
  <c r="AD226" i="59" s="1"/>
  <c r="AG226" i="59" s="1"/>
  <c r="AJ226" i="59" s="1"/>
  <c r="AM226" i="59" s="1"/>
  <c r="AP226" i="59" s="1"/>
  <c r="AS226" i="59" s="1"/>
  <c r="O349" i="59"/>
  <c r="R349" i="59" s="1"/>
  <c r="U349" i="59" s="1"/>
  <c r="X349" i="59" s="1"/>
  <c r="AA349" i="59" s="1"/>
  <c r="AD349" i="59" s="1"/>
  <c r="AG349" i="59" s="1"/>
  <c r="AJ349" i="59" s="1"/>
  <c r="AM349" i="59" s="1"/>
  <c r="AP349" i="59" s="1"/>
  <c r="AS349" i="59" s="1"/>
  <c r="O350" i="59"/>
  <c r="R350" i="59" s="1"/>
  <c r="U350" i="59" s="1"/>
  <c r="X350" i="59" s="1"/>
  <c r="AA350" i="59" s="1"/>
  <c r="AD350" i="59" s="1"/>
  <c r="AG350" i="59" s="1"/>
  <c r="AJ350" i="59" s="1"/>
  <c r="AM350" i="59" s="1"/>
  <c r="AP350" i="59" s="1"/>
  <c r="AS350" i="59" s="1"/>
  <c r="O346" i="59"/>
  <c r="R346" i="59" s="1"/>
  <c r="U346" i="59" s="1"/>
  <c r="X346" i="59" s="1"/>
  <c r="AA346" i="59" s="1"/>
  <c r="AD346" i="59" s="1"/>
  <c r="AG346" i="59" s="1"/>
  <c r="AJ346" i="59" s="1"/>
  <c r="AM346" i="59" s="1"/>
  <c r="AP346" i="59" s="1"/>
  <c r="AS346" i="59" s="1"/>
  <c r="O374" i="59"/>
  <c r="R374" i="59" s="1"/>
  <c r="U374" i="59" s="1"/>
  <c r="X374" i="59" s="1"/>
  <c r="AA374" i="59" s="1"/>
  <c r="AD374" i="59" s="1"/>
  <c r="AG374" i="59" s="1"/>
  <c r="AJ374" i="59" s="1"/>
  <c r="AM374" i="59" s="1"/>
  <c r="AP374" i="59" s="1"/>
  <c r="AS374" i="59" s="1"/>
  <c r="O354" i="59"/>
  <c r="R354" i="59" s="1"/>
  <c r="U354" i="59" s="1"/>
  <c r="X354" i="59" s="1"/>
  <c r="AA354" i="59" s="1"/>
  <c r="AD354" i="59" s="1"/>
  <c r="AG354" i="59" s="1"/>
  <c r="AJ354" i="59" s="1"/>
  <c r="AM354" i="59" s="1"/>
  <c r="AP354" i="59" s="1"/>
  <c r="AS354" i="59" s="1"/>
  <c r="O361" i="59"/>
  <c r="R361" i="59" s="1"/>
  <c r="U361" i="59" s="1"/>
  <c r="X361" i="59" s="1"/>
  <c r="AA361" i="59" s="1"/>
  <c r="AD361" i="59" s="1"/>
  <c r="AG361" i="59" s="1"/>
  <c r="O356" i="59"/>
  <c r="R356" i="59" s="1"/>
  <c r="U356" i="59" s="1"/>
  <c r="X356" i="59" s="1"/>
  <c r="AA356" i="59" s="1"/>
  <c r="AD356" i="59" s="1"/>
  <c r="AG356" i="59" s="1"/>
  <c r="AJ356" i="59" s="1"/>
  <c r="AM356" i="59" s="1"/>
  <c r="AP356" i="59" s="1"/>
  <c r="AS356" i="59" s="1"/>
  <c r="O362" i="59"/>
  <c r="R362" i="59" s="1"/>
  <c r="U362" i="59" s="1"/>
  <c r="X362" i="59" s="1"/>
  <c r="AA362" i="59" s="1"/>
  <c r="AD362" i="59" s="1"/>
  <c r="AG362" i="59" s="1"/>
  <c r="AJ362" i="59" s="1"/>
  <c r="AM362" i="59" s="1"/>
  <c r="AP362" i="59" s="1"/>
  <c r="AS362" i="59" s="1"/>
  <c r="O367" i="59"/>
  <c r="R367" i="59" s="1"/>
  <c r="U367" i="59" s="1"/>
  <c r="X367" i="59" s="1"/>
  <c r="AA367" i="59" s="1"/>
  <c r="AD367" i="59" s="1"/>
  <c r="AG367" i="59" s="1"/>
  <c r="AJ367" i="59" s="1"/>
  <c r="AM367" i="59" s="1"/>
  <c r="AP367" i="59" s="1"/>
  <c r="AS367" i="59" s="1"/>
  <c r="O357" i="59"/>
  <c r="R357" i="59" s="1"/>
  <c r="U357" i="59" s="1"/>
  <c r="X357" i="59" s="1"/>
  <c r="AA357" i="59" s="1"/>
  <c r="AD357" i="59" s="1"/>
  <c r="AG357" i="59" s="1"/>
  <c r="AJ357" i="59" s="1"/>
  <c r="AM357" i="59" s="1"/>
  <c r="AP357" i="59" s="1"/>
  <c r="AS357" i="59" s="1"/>
  <c r="O359" i="59"/>
  <c r="R359" i="59" s="1"/>
  <c r="U359" i="59" s="1"/>
  <c r="X359" i="59" s="1"/>
  <c r="AA359" i="59" s="1"/>
  <c r="AD359" i="59" s="1"/>
  <c r="AG359" i="59" s="1"/>
  <c r="AJ359" i="59" s="1"/>
  <c r="AM359" i="59" s="1"/>
  <c r="AP359" i="59" s="1"/>
  <c r="AS359" i="59" s="1"/>
  <c r="O355" i="59"/>
  <c r="R355" i="59" s="1"/>
  <c r="U355" i="59" s="1"/>
  <c r="X355" i="59" s="1"/>
  <c r="AA355" i="59" s="1"/>
  <c r="AD355" i="59" s="1"/>
  <c r="AG355" i="59" s="1"/>
  <c r="AJ355" i="59" s="1"/>
  <c r="AM355" i="59" s="1"/>
  <c r="AP355" i="59" s="1"/>
  <c r="AS355" i="59" s="1"/>
  <c r="O352" i="59"/>
  <c r="R352" i="59" s="1"/>
  <c r="U352" i="59" s="1"/>
  <c r="X352" i="59" s="1"/>
  <c r="AA352" i="59" s="1"/>
  <c r="AD352" i="59" s="1"/>
  <c r="AG352" i="59" s="1"/>
  <c r="AJ352" i="59" s="1"/>
  <c r="AM352" i="59" s="1"/>
  <c r="AP352" i="59" s="1"/>
  <c r="AS352" i="59" s="1"/>
  <c r="O353" i="59"/>
  <c r="R353" i="59" s="1"/>
  <c r="U353" i="59" s="1"/>
  <c r="X353" i="59" s="1"/>
  <c r="AA353" i="59" s="1"/>
  <c r="AD353" i="59" s="1"/>
  <c r="AG353" i="59" s="1"/>
  <c r="AJ353" i="59" s="1"/>
  <c r="AM353" i="59" s="1"/>
  <c r="AP353" i="59" s="1"/>
  <c r="AS353" i="59" s="1"/>
  <c r="O364" i="59"/>
  <c r="R364" i="59" s="1"/>
  <c r="U364" i="59" s="1"/>
  <c r="X364" i="59" s="1"/>
  <c r="AA364" i="59" s="1"/>
  <c r="AD364" i="59" s="1"/>
  <c r="AG364" i="59" s="1"/>
  <c r="AJ364" i="59" s="1"/>
  <c r="AM364" i="59" s="1"/>
  <c r="AP364" i="59" s="1"/>
  <c r="AS364" i="59" s="1"/>
  <c r="O336" i="59"/>
  <c r="R336" i="59" s="1"/>
  <c r="U336" i="59" s="1"/>
  <c r="X336" i="59" s="1"/>
  <c r="AA336" i="59" s="1"/>
  <c r="AD336" i="59" s="1"/>
  <c r="AG336" i="59" s="1"/>
  <c r="AJ336" i="59" s="1"/>
  <c r="AM336" i="59" s="1"/>
  <c r="AP336" i="59" s="1"/>
  <c r="AS336" i="59" s="1"/>
  <c r="O358" i="59"/>
  <c r="R358" i="59" s="1"/>
  <c r="U358" i="59" s="1"/>
  <c r="X358" i="59" s="1"/>
  <c r="AA358" i="59" s="1"/>
  <c r="AD358" i="59" s="1"/>
  <c r="AG358" i="59" s="1"/>
  <c r="AJ358" i="59" s="1"/>
  <c r="AM358" i="59" s="1"/>
  <c r="AP358" i="59" s="1"/>
  <c r="AS358" i="59" s="1"/>
  <c r="O366" i="59"/>
  <c r="R366" i="59" s="1"/>
  <c r="U366" i="59" s="1"/>
  <c r="X366" i="59" s="1"/>
  <c r="O448" i="59"/>
  <c r="R448" i="59" s="1"/>
  <c r="U448" i="59" s="1"/>
  <c r="X448" i="59" s="1"/>
  <c r="AA448" i="59" s="1"/>
  <c r="AD448" i="59" s="1"/>
  <c r="AG448" i="59" s="1"/>
  <c r="AJ448" i="59" s="1"/>
  <c r="AM448" i="59" s="1"/>
  <c r="AP448" i="59" s="1"/>
  <c r="AS448" i="59" s="1"/>
  <c r="O447" i="59"/>
  <c r="R447" i="59" s="1"/>
  <c r="U447" i="59" s="1"/>
  <c r="X447" i="59" s="1"/>
  <c r="AA447" i="59" s="1"/>
  <c r="AD447" i="59" s="1"/>
  <c r="AG447" i="59" s="1"/>
  <c r="AJ447" i="59" s="1"/>
  <c r="AM447" i="59" s="1"/>
  <c r="AP447" i="59" s="1"/>
  <c r="AS447" i="59" s="1"/>
  <c r="O372" i="59"/>
  <c r="R372" i="59" s="1"/>
  <c r="U372" i="59" s="1"/>
  <c r="X372" i="59" s="1"/>
  <c r="AA372" i="59" s="1"/>
  <c r="AD372" i="59" s="1"/>
  <c r="AG372" i="59" s="1"/>
  <c r="AJ372" i="59" s="1"/>
  <c r="AM372" i="59" s="1"/>
  <c r="AP372" i="59" s="1"/>
  <c r="AS372" i="59" s="1"/>
  <c r="O347" i="59"/>
  <c r="R347" i="59" s="1"/>
  <c r="U347" i="59" s="1"/>
  <c r="X347" i="59" s="1"/>
  <c r="AA347" i="59" s="1"/>
  <c r="AD347" i="59" s="1"/>
  <c r="AG347" i="59" s="1"/>
  <c r="AJ347" i="59" s="1"/>
  <c r="AM347" i="59" s="1"/>
  <c r="AP347" i="59" s="1"/>
  <c r="AS347" i="59" s="1"/>
  <c r="O373" i="59"/>
  <c r="R373" i="59" s="1"/>
  <c r="U373" i="59" s="1"/>
  <c r="X373" i="59" s="1"/>
  <c r="AA373" i="59" s="1"/>
  <c r="AD373" i="59" s="1"/>
  <c r="AG373" i="59" s="1"/>
  <c r="AJ373" i="59" s="1"/>
  <c r="AM373" i="59" s="1"/>
  <c r="AP373" i="59" s="1"/>
  <c r="AS373" i="59" s="1"/>
  <c r="O514" i="59"/>
  <c r="R514" i="59" s="1"/>
  <c r="U514" i="59" s="1"/>
  <c r="X514" i="59" s="1"/>
  <c r="AA514" i="59" s="1"/>
  <c r="AD514" i="59" s="1"/>
  <c r="AG514" i="59" s="1"/>
  <c r="AJ514" i="59" s="1"/>
  <c r="AM514" i="59" s="1"/>
  <c r="AP514" i="59" s="1"/>
  <c r="AS514" i="59" s="1"/>
  <c r="O379" i="59"/>
  <c r="R379" i="59" s="1"/>
  <c r="U379" i="59" s="1"/>
  <c r="X379" i="59" s="1"/>
  <c r="AA379" i="59" s="1"/>
  <c r="AD379" i="59" s="1"/>
  <c r="AG379" i="59" s="1"/>
  <c r="AJ379" i="59" s="1"/>
  <c r="AM379" i="59" s="1"/>
  <c r="AP379" i="59" s="1"/>
  <c r="AS379" i="59" s="1"/>
  <c r="O370" i="59"/>
  <c r="R370" i="59" s="1"/>
  <c r="U370" i="59" s="1"/>
  <c r="X370" i="59" s="1"/>
  <c r="AA370" i="59" s="1"/>
  <c r="AD370" i="59" s="1"/>
  <c r="AG370" i="59" s="1"/>
  <c r="AJ370" i="59" s="1"/>
  <c r="AM370" i="59" s="1"/>
  <c r="AP370" i="59" s="1"/>
  <c r="AS370" i="59" s="1"/>
  <c r="O516" i="59"/>
  <c r="R516" i="59" s="1"/>
  <c r="U516" i="59" s="1"/>
  <c r="X516" i="59" s="1"/>
  <c r="AA516" i="59" s="1"/>
  <c r="O974" i="59"/>
  <c r="R974" i="59" s="1"/>
  <c r="U974" i="59" s="1"/>
  <c r="X974" i="59" s="1"/>
  <c r="AA974" i="59" s="1"/>
  <c r="AD974" i="59" s="1"/>
  <c r="AG974" i="59" s="1"/>
  <c r="AJ974" i="59" s="1"/>
  <c r="AM974" i="59" s="1"/>
  <c r="AP974" i="59" s="1"/>
  <c r="AS974" i="59" s="1"/>
  <c r="O395" i="59"/>
  <c r="R395" i="59" s="1"/>
  <c r="U395" i="59" s="1"/>
  <c r="X395" i="59" s="1"/>
  <c r="AA395" i="59" s="1"/>
  <c r="AD395" i="59" s="1"/>
  <c r="AG395" i="59" s="1"/>
  <c r="AJ395" i="59" s="1"/>
  <c r="AM395" i="59" s="1"/>
  <c r="AP395" i="59" s="1"/>
  <c r="AS395" i="59" s="1"/>
  <c r="O371" i="59"/>
  <c r="R371" i="59" s="1"/>
  <c r="U371" i="59" s="1"/>
  <c r="X371" i="59" s="1"/>
  <c r="AA371" i="59" s="1"/>
  <c r="AD371" i="59" s="1"/>
  <c r="AG371" i="59" s="1"/>
  <c r="AJ371" i="59" s="1"/>
  <c r="AM371" i="59" s="1"/>
  <c r="AP371" i="59" s="1"/>
  <c r="AS371" i="59" s="1"/>
  <c r="O517" i="59"/>
  <c r="R517" i="59" s="1"/>
  <c r="O387" i="59"/>
  <c r="R387" i="59" s="1"/>
  <c r="U387" i="59" s="1"/>
  <c r="X387" i="59" s="1"/>
  <c r="AA387" i="59" s="1"/>
  <c r="AD387" i="59" s="1"/>
  <c r="AG387" i="59" s="1"/>
  <c r="AJ387" i="59" s="1"/>
  <c r="AM387" i="59" s="1"/>
  <c r="AP387" i="59" s="1"/>
  <c r="AS387" i="59" s="1"/>
  <c r="O388" i="59"/>
  <c r="R388" i="59" s="1"/>
  <c r="U388" i="59" s="1"/>
  <c r="X388" i="59" s="1"/>
  <c r="AA388" i="59" s="1"/>
  <c r="AD388" i="59" s="1"/>
  <c r="AG388" i="59" s="1"/>
  <c r="AJ388" i="59" s="1"/>
  <c r="AM388" i="59" s="1"/>
  <c r="AP388" i="59" s="1"/>
  <c r="AS388" i="59" s="1"/>
  <c r="O534" i="59"/>
  <c r="R534" i="59" s="1"/>
  <c r="U534" i="59" s="1"/>
  <c r="X534" i="59" s="1"/>
  <c r="AA534" i="59" s="1"/>
  <c r="AD534" i="59" s="1"/>
  <c r="AG534" i="59" s="1"/>
  <c r="AJ534" i="59" s="1"/>
  <c r="AM534" i="59" s="1"/>
  <c r="AP534" i="59" s="1"/>
  <c r="AS534" i="59" s="1"/>
  <c r="O535" i="59"/>
  <c r="R535" i="59" s="1"/>
  <c r="U535" i="59" s="1"/>
  <c r="X535" i="59" s="1"/>
  <c r="AA535" i="59" s="1"/>
  <c r="AD535" i="59" s="1"/>
  <c r="AG535" i="59" s="1"/>
  <c r="AJ535" i="59" s="1"/>
  <c r="AM535" i="59" s="1"/>
  <c r="AP535" i="59" s="1"/>
  <c r="AS535" i="59" s="1"/>
  <c r="O502" i="59"/>
  <c r="R502" i="59" s="1"/>
  <c r="U502" i="59" s="1"/>
  <c r="X502" i="59" s="1"/>
  <c r="AA502" i="59" s="1"/>
  <c r="AD502" i="59" s="1"/>
  <c r="AG502" i="59" s="1"/>
  <c r="AJ502" i="59" s="1"/>
  <c r="AM502" i="59" s="1"/>
  <c r="AP502" i="59" s="1"/>
  <c r="AS502" i="59" s="1"/>
  <c r="O660" i="59"/>
  <c r="R660" i="59" s="1"/>
  <c r="U660" i="59" s="1"/>
  <c r="X660" i="59" s="1"/>
  <c r="AA660" i="59" s="1"/>
  <c r="AD660" i="59" s="1"/>
  <c r="AG660" i="59" s="1"/>
  <c r="AJ660" i="59" s="1"/>
  <c r="AM660" i="59" s="1"/>
  <c r="AP660" i="59" s="1"/>
  <c r="AS660" i="59" s="1"/>
  <c r="O253" i="59"/>
  <c r="R253" i="59" s="1"/>
  <c r="U253" i="59" s="1"/>
  <c r="X253" i="59" s="1"/>
  <c r="AA253" i="59" s="1"/>
  <c r="AD253" i="59" s="1"/>
  <c r="AG253" i="59" s="1"/>
  <c r="AJ253" i="59" s="1"/>
  <c r="AM253" i="59" s="1"/>
  <c r="AP253" i="59" s="1"/>
  <c r="AS253" i="59" s="1"/>
  <c r="O375" i="59"/>
  <c r="R375" i="59" s="1"/>
  <c r="U375" i="59" s="1"/>
  <c r="X375" i="59" s="1"/>
  <c r="AA375" i="59" s="1"/>
  <c r="AD375" i="59" s="1"/>
  <c r="AG375" i="59" s="1"/>
  <c r="AJ375" i="59" s="1"/>
  <c r="AM375" i="59" s="1"/>
  <c r="AP375" i="59" s="1"/>
  <c r="AS375" i="59" s="1"/>
  <c r="O394" i="59"/>
  <c r="R394" i="59" s="1"/>
  <c r="U394" i="59" s="1"/>
  <c r="X394" i="59" s="1"/>
  <c r="AA394" i="59" s="1"/>
  <c r="AD394" i="59" s="1"/>
  <c r="AG394" i="59" s="1"/>
  <c r="AJ394" i="59" s="1"/>
  <c r="AM394" i="59" s="1"/>
  <c r="AP394" i="59" s="1"/>
  <c r="AS394" i="59" s="1"/>
  <c r="O332" i="59"/>
  <c r="R332" i="59" s="1"/>
  <c r="U332" i="59" s="1"/>
  <c r="X332" i="59" s="1"/>
  <c r="AA332" i="59" s="1"/>
  <c r="AD332" i="59" s="1"/>
  <c r="AG332" i="59" s="1"/>
  <c r="AJ332" i="59" s="1"/>
  <c r="AM332" i="59" s="1"/>
  <c r="AP332" i="59" s="1"/>
  <c r="AS332" i="59" s="1"/>
  <c r="O135" i="59"/>
  <c r="R135" i="59" s="1"/>
  <c r="U135" i="59" s="1"/>
  <c r="X135" i="59" s="1"/>
  <c r="AA135" i="59" s="1"/>
  <c r="AD135" i="59" s="1"/>
  <c r="AG135" i="59" s="1"/>
  <c r="AJ135" i="59" s="1"/>
  <c r="AM135" i="59" s="1"/>
  <c r="AP135" i="59" s="1"/>
  <c r="AS135" i="59" s="1"/>
  <c r="O333" i="59"/>
  <c r="R333" i="59" s="1"/>
  <c r="U333" i="59" s="1"/>
  <c r="X333" i="59" s="1"/>
  <c r="AA333" i="59" s="1"/>
  <c r="AD333" i="59" s="1"/>
  <c r="AG333" i="59" s="1"/>
  <c r="AJ333" i="59" s="1"/>
  <c r="AM333" i="59" s="1"/>
  <c r="AP333" i="59" s="1"/>
  <c r="AS333" i="59" s="1"/>
  <c r="O330" i="59"/>
  <c r="R330" i="59" s="1"/>
  <c r="U330" i="59" s="1"/>
  <c r="X330" i="59" s="1"/>
  <c r="AA330" i="59" s="1"/>
  <c r="AD330" i="59" s="1"/>
  <c r="AG330" i="59" s="1"/>
  <c r="AJ330" i="59" s="1"/>
  <c r="AM330" i="59" s="1"/>
  <c r="AP330" i="59" s="1"/>
  <c r="AS330" i="59" s="1"/>
  <c r="O475" i="59"/>
  <c r="R475" i="59" s="1"/>
  <c r="U475" i="59" s="1"/>
  <c r="X475" i="59" s="1"/>
  <c r="AA475" i="59" s="1"/>
  <c r="AD475" i="59" s="1"/>
  <c r="AG475" i="59" s="1"/>
  <c r="AJ475" i="59" s="1"/>
  <c r="AM475" i="59" s="1"/>
  <c r="AP475" i="59" s="1"/>
  <c r="AS475" i="59" s="1"/>
  <c r="O469" i="59"/>
  <c r="R469" i="59" s="1"/>
  <c r="U469" i="59" s="1"/>
  <c r="X469" i="59" s="1"/>
  <c r="AA469" i="59" s="1"/>
  <c r="AD469" i="59" s="1"/>
  <c r="AG469" i="59" s="1"/>
  <c r="AJ469" i="59" s="1"/>
  <c r="AM469" i="59" s="1"/>
  <c r="AP469" i="59" s="1"/>
  <c r="AS469" i="59" s="1"/>
  <c r="O470" i="59"/>
  <c r="R470" i="59" s="1"/>
  <c r="U470" i="59" s="1"/>
  <c r="X470" i="59" s="1"/>
  <c r="AA470" i="59" s="1"/>
  <c r="AD470" i="59" s="1"/>
  <c r="AG470" i="59" s="1"/>
  <c r="AJ470" i="59" s="1"/>
  <c r="AM470" i="59" s="1"/>
  <c r="AP470" i="59" s="1"/>
  <c r="AS470" i="59" s="1"/>
  <c r="O474" i="59"/>
  <c r="R474" i="59" s="1"/>
  <c r="U474" i="59" s="1"/>
  <c r="X474" i="59" s="1"/>
  <c r="AA474" i="59" s="1"/>
  <c r="AD474" i="59" s="1"/>
  <c r="AG474" i="59" s="1"/>
  <c r="AJ474" i="59" s="1"/>
  <c r="AM474" i="59" s="1"/>
  <c r="AP474" i="59" s="1"/>
  <c r="AS474" i="59" s="1"/>
  <c r="O538" i="59"/>
  <c r="R538" i="59" s="1"/>
  <c r="U538" i="59" s="1"/>
  <c r="X538" i="59" s="1"/>
  <c r="AA538" i="59" s="1"/>
  <c r="AD538" i="59" s="1"/>
  <c r="AG538" i="59" s="1"/>
  <c r="AJ538" i="59" s="1"/>
  <c r="AM538" i="59" s="1"/>
  <c r="AP538" i="59" s="1"/>
  <c r="AS538" i="59" s="1"/>
  <c r="O508" i="59"/>
  <c r="R508" i="59" s="1"/>
  <c r="U508" i="59" s="1"/>
  <c r="X508" i="59" s="1"/>
  <c r="AA508" i="59" s="1"/>
  <c r="AD508" i="59" s="1"/>
  <c r="AG508" i="59" s="1"/>
  <c r="AJ508" i="59" s="1"/>
  <c r="AM508" i="59" s="1"/>
  <c r="AP508" i="59" s="1"/>
  <c r="AS508" i="59" s="1"/>
  <c r="O540" i="59"/>
  <c r="R540" i="59" s="1"/>
  <c r="U540" i="59" s="1"/>
  <c r="X540" i="59" s="1"/>
  <c r="AA540" i="59" s="1"/>
  <c r="AD540" i="59" s="1"/>
  <c r="AG540" i="59" s="1"/>
  <c r="AJ540" i="59" s="1"/>
  <c r="AM540" i="59" s="1"/>
  <c r="AP540" i="59" s="1"/>
  <c r="AS540" i="59" s="1"/>
  <c r="O539" i="59"/>
  <c r="R539" i="59" s="1"/>
  <c r="U539" i="59" s="1"/>
  <c r="X539" i="59" s="1"/>
  <c r="AA539" i="59" s="1"/>
  <c r="AD539" i="59" s="1"/>
  <c r="AG539" i="59" s="1"/>
  <c r="AJ539" i="59" s="1"/>
  <c r="AM539" i="59" s="1"/>
  <c r="AP539" i="59" s="1"/>
  <c r="AS539" i="59" s="1"/>
  <c r="O424" i="59"/>
  <c r="R424" i="59" s="1"/>
  <c r="U424" i="59" s="1"/>
  <c r="X424" i="59" s="1"/>
  <c r="AA424" i="59" s="1"/>
  <c r="AD424" i="59" s="1"/>
  <c r="AG424" i="59" s="1"/>
  <c r="AJ424" i="59" s="1"/>
  <c r="AM424" i="59" s="1"/>
  <c r="AP424" i="59" s="1"/>
  <c r="AS424" i="59" s="1"/>
  <c r="O719" i="59"/>
  <c r="R719" i="59" s="1"/>
  <c r="U719" i="59" s="1"/>
  <c r="X719" i="59" s="1"/>
  <c r="AA719" i="59" s="1"/>
  <c r="AD719" i="59" s="1"/>
  <c r="AG719" i="59" s="1"/>
  <c r="AJ719" i="59" s="1"/>
  <c r="AM719" i="59" s="1"/>
  <c r="AP719" i="59" s="1"/>
  <c r="AS719" i="59" s="1"/>
  <c r="O429" i="59"/>
  <c r="R429" i="59" s="1"/>
  <c r="U429" i="59" s="1"/>
  <c r="X429" i="59" s="1"/>
  <c r="AA429" i="59" s="1"/>
  <c r="AD429" i="59" s="1"/>
  <c r="AG429" i="59" s="1"/>
  <c r="AJ429" i="59" s="1"/>
  <c r="AM429" i="59" s="1"/>
  <c r="AP429" i="59" s="1"/>
  <c r="AS429" i="59" s="1"/>
  <c r="O68" i="59"/>
  <c r="R68" i="59" s="1"/>
  <c r="U68" i="59" s="1"/>
  <c r="X68" i="59" s="1"/>
  <c r="AA68" i="59" s="1"/>
  <c r="AD68" i="59" s="1"/>
  <c r="AG68" i="59" s="1"/>
  <c r="AJ68" i="59" s="1"/>
  <c r="AM68" i="59" s="1"/>
  <c r="AP68" i="59" s="1"/>
  <c r="AS68" i="59" s="1"/>
  <c r="O60" i="59"/>
  <c r="R60" i="59" s="1"/>
  <c r="U60" i="59" s="1"/>
  <c r="X60" i="59" s="1"/>
  <c r="AA60" i="59" s="1"/>
  <c r="AD60" i="59" s="1"/>
  <c r="AG60" i="59" s="1"/>
  <c r="AJ60" i="59" s="1"/>
  <c r="AM60" i="59" s="1"/>
  <c r="AP60" i="59" s="1"/>
  <c r="AS60" i="59" s="1"/>
  <c r="O64" i="59"/>
  <c r="R64" i="59" s="1"/>
  <c r="U64" i="59" s="1"/>
  <c r="X64" i="59" s="1"/>
  <c r="AA64" i="59" s="1"/>
  <c r="AD64" i="59" s="1"/>
  <c r="AG64" i="59" s="1"/>
  <c r="AJ64" i="59" s="1"/>
  <c r="AM64" i="59" s="1"/>
  <c r="AP64" i="59" s="1"/>
  <c r="AS64" i="59" s="1"/>
  <c r="O957" i="59"/>
  <c r="R957" i="59" s="1"/>
  <c r="U957" i="59" s="1"/>
  <c r="X957" i="59" s="1"/>
  <c r="AA957" i="59" s="1"/>
  <c r="AD957" i="59" s="1"/>
  <c r="AG957" i="59" s="1"/>
  <c r="AJ957" i="59" s="1"/>
  <c r="AM957" i="59" s="1"/>
  <c r="AP957" i="59" s="1"/>
  <c r="AS957" i="59" s="1"/>
  <c r="O52" i="59"/>
  <c r="R52" i="59" s="1"/>
  <c r="U52" i="59" s="1"/>
  <c r="X52" i="59" s="1"/>
  <c r="AA52" i="59" s="1"/>
  <c r="AD52" i="59" s="1"/>
  <c r="AG52" i="59" s="1"/>
  <c r="AJ52" i="59" s="1"/>
  <c r="AM52" i="59" s="1"/>
  <c r="AP52" i="59" s="1"/>
  <c r="AS52" i="59" s="1"/>
  <c r="O53" i="59"/>
  <c r="R53" i="59" s="1"/>
  <c r="U53" i="59" s="1"/>
  <c r="X53" i="59" s="1"/>
  <c r="AA53" i="59" s="1"/>
  <c r="AD53" i="59" s="1"/>
  <c r="AG53" i="59" s="1"/>
  <c r="AJ53" i="59" s="1"/>
  <c r="AM53" i="59" s="1"/>
  <c r="AP53" i="59" s="1"/>
  <c r="AS53" i="59" s="1"/>
  <c r="O44" i="59"/>
  <c r="R44" i="59" s="1"/>
  <c r="U44" i="59" s="1"/>
  <c r="X44" i="59" s="1"/>
  <c r="AA44" i="59" s="1"/>
  <c r="AD44" i="59" s="1"/>
  <c r="AG44" i="59" s="1"/>
  <c r="AJ44" i="59" s="1"/>
  <c r="AM44" i="59" s="1"/>
  <c r="AP44" i="59" s="1"/>
  <c r="AS44" i="59" s="1"/>
  <c r="O69" i="59"/>
  <c r="R69" i="59" s="1"/>
  <c r="U69" i="59" s="1"/>
  <c r="X69" i="59" s="1"/>
  <c r="AA69" i="59" s="1"/>
  <c r="AD69" i="59" s="1"/>
  <c r="AG69" i="59" s="1"/>
  <c r="AJ69" i="59" s="1"/>
  <c r="AM69" i="59" s="1"/>
  <c r="AP69" i="59" s="1"/>
  <c r="AS69" i="59" s="1"/>
  <c r="O67" i="59"/>
  <c r="R67" i="59" s="1"/>
  <c r="U67" i="59" s="1"/>
  <c r="X67" i="59" s="1"/>
  <c r="AA67" i="59" s="1"/>
  <c r="AD67" i="59" s="1"/>
  <c r="AG67" i="59" s="1"/>
  <c r="AJ67" i="59" s="1"/>
  <c r="AM67" i="59" s="1"/>
  <c r="AP67" i="59" s="1"/>
  <c r="AS67" i="59" s="1"/>
  <c r="O48" i="59"/>
  <c r="R48" i="59" s="1"/>
  <c r="U48" i="59" s="1"/>
  <c r="X48" i="59" s="1"/>
  <c r="AA48" i="59" s="1"/>
  <c r="AD48" i="59" s="1"/>
  <c r="AG48" i="59" s="1"/>
  <c r="AJ48" i="59" s="1"/>
  <c r="AM48" i="59" s="1"/>
  <c r="AP48" i="59" s="1"/>
  <c r="AS48" i="59" s="1"/>
  <c r="O57" i="59"/>
  <c r="R57" i="59" s="1"/>
  <c r="U57" i="59" s="1"/>
  <c r="X57" i="59" s="1"/>
  <c r="AA57" i="59" s="1"/>
  <c r="AD57" i="59" s="1"/>
  <c r="AG57" i="59" s="1"/>
  <c r="AJ57" i="59" s="1"/>
  <c r="AM57" i="59" s="1"/>
  <c r="AP57" i="59" s="1"/>
  <c r="AS57" i="59" s="1"/>
  <c r="O80" i="59"/>
  <c r="R80" i="59" s="1"/>
  <c r="U80" i="59" s="1"/>
  <c r="X80" i="59" s="1"/>
  <c r="AA80" i="59" s="1"/>
  <c r="AD80" i="59" s="1"/>
  <c r="AG80" i="59" s="1"/>
  <c r="AJ80" i="59" s="1"/>
  <c r="AM80" i="59" s="1"/>
  <c r="AP80" i="59" s="1"/>
  <c r="AS80" i="59" s="1"/>
  <c r="O82" i="59"/>
  <c r="R82" i="59" s="1"/>
  <c r="U82" i="59" s="1"/>
  <c r="X82" i="59" s="1"/>
  <c r="AA82" i="59" s="1"/>
  <c r="AD82" i="59" s="1"/>
  <c r="AG82" i="59" s="1"/>
  <c r="AJ82" i="59" s="1"/>
  <c r="AM82" i="59" s="1"/>
  <c r="AP82" i="59" s="1"/>
  <c r="AS82" i="59" s="1"/>
  <c r="O83" i="59"/>
  <c r="R83" i="59" s="1"/>
  <c r="U83" i="59" s="1"/>
  <c r="X83" i="59" s="1"/>
  <c r="AA83" i="59" s="1"/>
  <c r="AD83" i="59" s="1"/>
  <c r="AG83" i="59" s="1"/>
  <c r="AJ83" i="59" s="1"/>
  <c r="AM83" i="59" s="1"/>
  <c r="AP83" i="59" s="1"/>
  <c r="AS83" i="59" s="1"/>
  <c r="O78" i="59"/>
  <c r="R78" i="59" s="1"/>
  <c r="U78" i="59" s="1"/>
  <c r="X78" i="59" s="1"/>
  <c r="AA78" i="59" s="1"/>
  <c r="AD78" i="59" s="1"/>
  <c r="AG78" i="59" s="1"/>
  <c r="AJ78" i="59" s="1"/>
  <c r="AM78" i="59" s="1"/>
  <c r="AP78" i="59" s="1"/>
  <c r="AS78" i="59" s="1"/>
  <c r="O45" i="59"/>
  <c r="R45" i="59" s="1"/>
  <c r="U45" i="59" s="1"/>
  <c r="X45" i="59" s="1"/>
  <c r="AA45" i="59" s="1"/>
  <c r="AD45" i="59" s="1"/>
  <c r="AG45" i="59" s="1"/>
  <c r="AJ45" i="59" s="1"/>
  <c r="AM45" i="59" s="1"/>
  <c r="AP45" i="59" s="1"/>
  <c r="AS45" i="59" s="1"/>
  <c r="O65" i="59"/>
  <c r="R65" i="59" s="1"/>
  <c r="U65" i="59" s="1"/>
  <c r="X65" i="59" s="1"/>
  <c r="AA65" i="59" s="1"/>
  <c r="AD65" i="59" s="1"/>
  <c r="AG65" i="59" s="1"/>
  <c r="AJ65" i="59" s="1"/>
  <c r="AM65" i="59" s="1"/>
  <c r="AP65" i="59" s="1"/>
  <c r="AS65" i="59" s="1"/>
  <c r="O56" i="59"/>
  <c r="R56" i="59" s="1"/>
  <c r="U56" i="59" s="1"/>
  <c r="X56" i="59" s="1"/>
  <c r="AA56" i="59" s="1"/>
  <c r="AD56" i="59" s="1"/>
  <c r="AG56" i="59" s="1"/>
  <c r="AJ56" i="59" s="1"/>
  <c r="AM56" i="59" s="1"/>
  <c r="AP56" i="59" s="1"/>
  <c r="AS56" i="59" s="1"/>
  <c r="O70" i="59"/>
  <c r="R70" i="59" s="1"/>
  <c r="U70" i="59" s="1"/>
  <c r="X70" i="59" s="1"/>
  <c r="AA70" i="59" s="1"/>
  <c r="AD70" i="59" s="1"/>
  <c r="AG70" i="59" s="1"/>
  <c r="AJ70" i="59" s="1"/>
  <c r="AM70" i="59" s="1"/>
  <c r="AP70" i="59" s="1"/>
  <c r="AS70" i="59" s="1"/>
  <c r="O77" i="59"/>
  <c r="R77" i="59" s="1"/>
  <c r="U77" i="59" s="1"/>
  <c r="X77" i="59" s="1"/>
  <c r="AA77" i="59" s="1"/>
  <c r="AD77" i="59" s="1"/>
  <c r="AG77" i="59" s="1"/>
  <c r="AJ77" i="59" s="1"/>
  <c r="AM77" i="59" s="1"/>
  <c r="AP77" i="59" s="1"/>
  <c r="AS77" i="59" s="1"/>
  <c r="O63" i="59"/>
  <c r="R63" i="59" s="1"/>
  <c r="U63" i="59" s="1"/>
  <c r="X63" i="59" s="1"/>
  <c r="AA63" i="59" s="1"/>
  <c r="AD63" i="59" s="1"/>
  <c r="AG63" i="59" s="1"/>
  <c r="AJ63" i="59" s="1"/>
  <c r="AM63" i="59" s="1"/>
  <c r="AP63" i="59" s="1"/>
  <c r="AS63" i="59" s="1"/>
  <c r="O42" i="59"/>
  <c r="R42" i="59" s="1"/>
  <c r="U42" i="59" s="1"/>
  <c r="X42" i="59" s="1"/>
  <c r="AA42" i="59" s="1"/>
  <c r="AD42" i="59" s="1"/>
  <c r="AG42" i="59" s="1"/>
  <c r="AJ42" i="59" s="1"/>
  <c r="AM42" i="59" s="1"/>
  <c r="AP42" i="59" s="1"/>
  <c r="AS42" i="59" s="1"/>
  <c r="O49" i="59"/>
  <c r="R49" i="59" s="1"/>
  <c r="U49" i="59" s="1"/>
  <c r="X49" i="59" s="1"/>
  <c r="AA49" i="59" s="1"/>
  <c r="AD49" i="59" s="1"/>
  <c r="AG49" i="59" s="1"/>
  <c r="AJ49" i="59" s="1"/>
  <c r="AM49" i="59" s="1"/>
  <c r="AP49" i="59" s="1"/>
  <c r="AS49" i="59" s="1"/>
  <c r="O79" i="59"/>
  <c r="R79" i="59" s="1"/>
  <c r="U79" i="59" s="1"/>
  <c r="X79" i="59" s="1"/>
  <c r="AA79" i="59" s="1"/>
  <c r="AD79" i="59" s="1"/>
  <c r="AG79" i="59" s="1"/>
  <c r="AJ79" i="59" s="1"/>
  <c r="AM79" i="59" s="1"/>
  <c r="AP79" i="59" s="1"/>
  <c r="AS79" i="59" s="1"/>
  <c r="O51" i="59"/>
  <c r="R51" i="59" s="1"/>
  <c r="U51" i="59" s="1"/>
  <c r="X51" i="59" s="1"/>
  <c r="AA51" i="59" s="1"/>
  <c r="AD51" i="59" s="1"/>
  <c r="AG51" i="59" s="1"/>
  <c r="AJ51" i="59" s="1"/>
  <c r="AM51" i="59" s="1"/>
  <c r="AP51" i="59" s="1"/>
  <c r="AS51" i="59" s="1"/>
  <c r="O43" i="59"/>
  <c r="R43" i="59" s="1"/>
  <c r="U43" i="59" s="1"/>
  <c r="X43" i="59" s="1"/>
  <c r="AA43" i="59" s="1"/>
  <c r="AD43" i="59" s="1"/>
  <c r="AG43" i="59" s="1"/>
  <c r="AJ43" i="59" s="1"/>
  <c r="AM43" i="59" s="1"/>
  <c r="AP43" i="59" s="1"/>
  <c r="AS43" i="59" s="1"/>
  <c r="O47" i="59"/>
  <c r="R47" i="59" s="1"/>
  <c r="U47" i="59" s="1"/>
  <c r="X47" i="59" s="1"/>
  <c r="AA47" i="59" s="1"/>
  <c r="AD47" i="59" s="1"/>
  <c r="AG47" i="59" s="1"/>
  <c r="AJ47" i="59" s="1"/>
  <c r="AM47" i="59" s="1"/>
  <c r="AP47" i="59" s="1"/>
  <c r="AS47" i="59" s="1"/>
  <c r="O46" i="59"/>
  <c r="R46" i="59" s="1"/>
  <c r="U46" i="59" s="1"/>
  <c r="X46" i="59" s="1"/>
  <c r="AA46" i="59" s="1"/>
  <c r="AD46" i="59" s="1"/>
  <c r="AG46" i="59" s="1"/>
  <c r="AJ46" i="59" s="1"/>
  <c r="AM46" i="59" s="1"/>
  <c r="AP46" i="59" s="1"/>
  <c r="AS46" i="59" s="1"/>
  <c r="O54" i="59"/>
  <c r="R54" i="59" s="1"/>
  <c r="U54" i="59" s="1"/>
  <c r="X54" i="59" s="1"/>
  <c r="AA54" i="59" s="1"/>
  <c r="AD54" i="59" s="1"/>
  <c r="AG54" i="59" s="1"/>
  <c r="AJ54" i="59" s="1"/>
  <c r="AM54" i="59" s="1"/>
  <c r="AP54" i="59" s="1"/>
  <c r="AS54" i="59" s="1"/>
  <c r="O55" i="59"/>
  <c r="R55" i="59" s="1"/>
  <c r="U55" i="59" s="1"/>
  <c r="X55" i="59" s="1"/>
  <c r="AA55" i="59" s="1"/>
  <c r="AD55" i="59" s="1"/>
  <c r="AG55" i="59" s="1"/>
  <c r="AJ55" i="59" s="1"/>
  <c r="AM55" i="59" s="1"/>
  <c r="AP55" i="59" s="1"/>
  <c r="AS55" i="59" s="1"/>
  <c r="O62" i="59"/>
  <c r="R62" i="59" s="1"/>
  <c r="U62" i="59" s="1"/>
  <c r="X62" i="59" s="1"/>
  <c r="AA62" i="59" s="1"/>
  <c r="AD62" i="59" s="1"/>
  <c r="AG62" i="59" s="1"/>
  <c r="AJ62" i="59" s="1"/>
  <c r="AM62" i="59" s="1"/>
  <c r="AP62" i="59" s="1"/>
  <c r="AS62" i="59" s="1"/>
  <c r="O76" i="59"/>
  <c r="R76" i="59" s="1"/>
  <c r="U76" i="59" s="1"/>
  <c r="X76" i="59" s="1"/>
  <c r="AA76" i="59" s="1"/>
  <c r="AD76" i="59" s="1"/>
  <c r="AG76" i="59" s="1"/>
  <c r="AJ76" i="59" s="1"/>
  <c r="AM76" i="59" s="1"/>
  <c r="AP76" i="59" s="1"/>
  <c r="AS76" i="59" s="1"/>
  <c r="O73" i="59"/>
  <c r="R73" i="59" s="1"/>
  <c r="U73" i="59" s="1"/>
  <c r="X73" i="59" s="1"/>
  <c r="AA73" i="59" s="1"/>
  <c r="AD73" i="59" s="1"/>
  <c r="AG73" i="59" s="1"/>
  <c r="AJ73" i="59" s="1"/>
  <c r="AM73" i="59" s="1"/>
  <c r="AP73" i="59" s="1"/>
  <c r="AS73" i="59" s="1"/>
  <c r="O66" i="59"/>
  <c r="R66" i="59" s="1"/>
  <c r="U66" i="59" s="1"/>
  <c r="X66" i="59" s="1"/>
  <c r="AA66" i="59" s="1"/>
  <c r="AD66" i="59" s="1"/>
  <c r="AG66" i="59" s="1"/>
  <c r="AJ66" i="59" s="1"/>
  <c r="AM66" i="59" s="1"/>
  <c r="AP66" i="59" s="1"/>
  <c r="AS66" i="59" s="1"/>
  <c r="O71" i="59"/>
  <c r="R71" i="59" s="1"/>
  <c r="U71" i="59" s="1"/>
  <c r="X71" i="59" s="1"/>
  <c r="AA71" i="59" s="1"/>
  <c r="AD71" i="59" s="1"/>
  <c r="AG71" i="59" s="1"/>
  <c r="AJ71" i="59" s="1"/>
  <c r="AM71" i="59" s="1"/>
  <c r="AP71" i="59" s="1"/>
  <c r="AS71" i="59" s="1"/>
  <c r="O72" i="59"/>
  <c r="R72" i="59" s="1"/>
  <c r="U72" i="59" s="1"/>
  <c r="X72" i="59" s="1"/>
  <c r="AA72" i="59" s="1"/>
  <c r="AD72" i="59" s="1"/>
  <c r="AG72" i="59" s="1"/>
  <c r="AJ72" i="59" s="1"/>
  <c r="AM72" i="59" s="1"/>
  <c r="AP72" i="59" s="1"/>
  <c r="AS72" i="59" s="1"/>
  <c r="O207" i="59"/>
  <c r="R207" i="59" s="1"/>
  <c r="U207" i="59" s="1"/>
  <c r="X207" i="59" s="1"/>
  <c r="AA207" i="59" s="1"/>
  <c r="AD207" i="59" s="1"/>
  <c r="AG207" i="59" s="1"/>
  <c r="AJ207" i="59" s="1"/>
  <c r="AM207" i="59" s="1"/>
  <c r="AP207" i="59" s="1"/>
  <c r="AS207" i="59" s="1"/>
  <c r="O50" i="59"/>
  <c r="R50" i="59" s="1"/>
  <c r="U50" i="59" s="1"/>
  <c r="X50" i="59" s="1"/>
  <c r="AA50" i="59" s="1"/>
  <c r="AD50" i="59" s="1"/>
  <c r="AG50" i="59" s="1"/>
  <c r="AJ50" i="59" s="1"/>
  <c r="AM50" i="59" s="1"/>
  <c r="AP50" i="59" s="1"/>
  <c r="AS50" i="59" s="1"/>
  <c r="O521" i="59"/>
  <c r="R521" i="59" s="1"/>
  <c r="U521" i="59" s="1"/>
  <c r="X521" i="59" s="1"/>
  <c r="AA521" i="59" s="1"/>
  <c r="AD521" i="59" s="1"/>
  <c r="AG521" i="59" s="1"/>
  <c r="AJ521" i="59" s="1"/>
  <c r="AM521" i="59" s="1"/>
  <c r="AP521" i="59" s="1"/>
  <c r="AS521" i="59" s="1"/>
  <c r="O705" i="59"/>
  <c r="R705" i="59" s="1"/>
  <c r="U705" i="59" s="1"/>
  <c r="X705" i="59" s="1"/>
  <c r="AA705" i="59" s="1"/>
  <c r="AD705" i="59" s="1"/>
  <c r="AG705" i="59" s="1"/>
  <c r="AJ705" i="59" s="1"/>
  <c r="AM705" i="59" s="1"/>
  <c r="AP705" i="59" s="1"/>
  <c r="AS705" i="59" s="1"/>
  <c r="O351" i="59"/>
  <c r="R351" i="59" s="1"/>
  <c r="U351" i="59" s="1"/>
  <c r="X351" i="59" s="1"/>
  <c r="AA351" i="59" s="1"/>
  <c r="AD351" i="59" s="1"/>
  <c r="AG351" i="59" s="1"/>
  <c r="AJ351" i="59" s="1"/>
  <c r="AM351" i="59" s="1"/>
  <c r="AP351" i="59" s="1"/>
  <c r="AS351" i="59" s="1"/>
  <c r="O599" i="59"/>
  <c r="R599" i="59" s="1"/>
  <c r="U599" i="59" s="1"/>
  <c r="X599" i="59" s="1"/>
  <c r="AA599" i="59" s="1"/>
  <c r="AD599" i="59" s="1"/>
  <c r="AG599" i="59" s="1"/>
  <c r="AJ599" i="59" s="1"/>
  <c r="AM599" i="59" s="1"/>
  <c r="AP599" i="59" s="1"/>
  <c r="AS599" i="59" s="1"/>
  <c r="O28" i="59"/>
  <c r="R28" i="59" s="1"/>
  <c r="U28" i="59" s="1"/>
  <c r="X28" i="59" s="1"/>
  <c r="AA28" i="59" s="1"/>
  <c r="AD28" i="59" s="1"/>
  <c r="AG28" i="59" s="1"/>
  <c r="AJ28" i="59" s="1"/>
  <c r="AM28" i="59" s="1"/>
  <c r="AP28" i="59" s="1"/>
  <c r="AS28" i="59" s="1"/>
  <c r="O564" i="59"/>
  <c r="R564" i="59" s="1"/>
  <c r="U564" i="59" s="1"/>
  <c r="X564" i="59" s="1"/>
  <c r="O570" i="59"/>
  <c r="R570" i="59" s="1"/>
  <c r="U570" i="59" s="1"/>
  <c r="X570" i="59" s="1"/>
  <c r="AA570" i="59" s="1"/>
  <c r="AD570" i="59" s="1"/>
  <c r="AG570" i="59" s="1"/>
  <c r="AJ570" i="59" s="1"/>
  <c r="AM570" i="59" s="1"/>
  <c r="AP570" i="59" s="1"/>
  <c r="AS570" i="59" s="1"/>
  <c r="O597" i="59"/>
  <c r="R597" i="59" s="1"/>
  <c r="O598" i="59"/>
  <c r="R598" i="59" s="1"/>
  <c r="O602" i="59"/>
  <c r="R602" i="59" s="1"/>
  <c r="O571" i="59"/>
  <c r="R571" i="59" s="1"/>
  <c r="U571" i="59" s="1"/>
  <c r="X571" i="59" s="1"/>
  <c r="AA571" i="59" s="1"/>
  <c r="AD571" i="59" s="1"/>
  <c r="AG571" i="59" s="1"/>
  <c r="AJ571" i="59" s="1"/>
  <c r="AM571" i="59" s="1"/>
  <c r="AP571" i="59" s="1"/>
  <c r="AS571" i="59" s="1"/>
  <c r="O572" i="59"/>
  <c r="R572" i="59" s="1"/>
  <c r="U572" i="59" s="1"/>
  <c r="X572" i="59" s="1"/>
  <c r="AA572" i="59" s="1"/>
  <c r="AD572" i="59" s="1"/>
  <c r="AG572" i="59" s="1"/>
  <c r="AJ572" i="59" s="1"/>
  <c r="AM572" i="59" s="1"/>
  <c r="AP572" i="59" s="1"/>
  <c r="AS572" i="59" s="1"/>
  <c r="O591" i="59"/>
  <c r="R591" i="59" s="1"/>
  <c r="U591" i="59" s="1"/>
  <c r="X591" i="59" s="1"/>
  <c r="AA591" i="59" s="1"/>
  <c r="AD591" i="59" s="1"/>
  <c r="AG591" i="59" s="1"/>
  <c r="AJ591" i="59" s="1"/>
  <c r="AM591" i="59" s="1"/>
  <c r="AP591" i="59" s="1"/>
  <c r="AS591" i="59" s="1"/>
  <c r="O566" i="59"/>
  <c r="R566" i="59" s="1"/>
  <c r="U566" i="59" s="1"/>
  <c r="X566" i="59" s="1"/>
  <c r="AA566" i="59" s="1"/>
  <c r="AD566" i="59" s="1"/>
  <c r="AG566" i="59" s="1"/>
  <c r="AJ566" i="59" s="1"/>
  <c r="AM566" i="59" s="1"/>
  <c r="AP566" i="59" s="1"/>
  <c r="AS566" i="59" s="1"/>
  <c r="O574" i="59"/>
  <c r="R574" i="59" s="1"/>
  <c r="U574" i="59" s="1"/>
  <c r="X574" i="59" s="1"/>
  <c r="AA574" i="59" s="1"/>
  <c r="AD574" i="59" s="1"/>
  <c r="AG574" i="59" s="1"/>
  <c r="AJ574" i="59" s="1"/>
  <c r="AM574" i="59" s="1"/>
  <c r="O575" i="59"/>
  <c r="R575" i="59" s="1"/>
  <c r="U575" i="59" s="1"/>
  <c r="X575" i="59" s="1"/>
  <c r="AA575" i="59" s="1"/>
  <c r="AD575" i="59" s="1"/>
  <c r="AG575" i="59" s="1"/>
  <c r="AJ575" i="59" s="1"/>
  <c r="AM575" i="59" s="1"/>
  <c r="AP575" i="59" s="1"/>
  <c r="AS575" i="59" s="1"/>
  <c r="O563" i="59"/>
  <c r="R563" i="59" s="1"/>
  <c r="U563" i="59" s="1"/>
  <c r="X563" i="59" s="1"/>
  <c r="AA563" i="59" s="1"/>
  <c r="AD563" i="59" s="1"/>
  <c r="AG563" i="59" s="1"/>
  <c r="AJ563" i="59" s="1"/>
  <c r="AM563" i="59" s="1"/>
  <c r="AP563" i="59" s="1"/>
  <c r="AS563" i="59" s="1"/>
  <c r="O567" i="59"/>
  <c r="R567" i="59" s="1"/>
  <c r="U567" i="59" s="1"/>
  <c r="X567" i="59" s="1"/>
  <c r="AA567" i="59" s="1"/>
  <c r="AD567" i="59" s="1"/>
  <c r="AG567" i="59" s="1"/>
  <c r="AJ567" i="59" s="1"/>
  <c r="AM567" i="59" s="1"/>
  <c r="AP567" i="59" s="1"/>
  <c r="AS567" i="59" s="1"/>
  <c r="O576" i="59"/>
  <c r="R576" i="59" s="1"/>
  <c r="U576" i="59" s="1"/>
  <c r="X576" i="59" s="1"/>
  <c r="AA576" i="59" s="1"/>
  <c r="AD576" i="59" s="1"/>
  <c r="AG576" i="59" s="1"/>
  <c r="AJ576" i="59" s="1"/>
  <c r="AM576" i="59" s="1"/>
  <c r="AP576" i="59" s="1"/>
  <c r="AS576" i="59" s="1"/>
  <c r="O562" i="59"/>
  <c r="R562" i="59" s="1"/>
  <c r="U562" i="59" s="1"/>
  <c r="X562" i="59" s="1"/>
  <c r="AA562" i="59" s="1"/>
  <c r="AD562" i="59" s="1"/>
  <c r="AG562" i="59" s="1"/>
  <c r="AJ562" i="59" s="1"/>
  <c r="AM562" i="59" s="1"/>
  <c r="AP562" i="59" s="1"/>
  <c r="AS562" i="59" s="1"/>
  <c r="O578" i="59"/>
  <c r="R578" i="59" s="1"/>
  <c r="U578" i="59" s="1"/>
  <c r="X578" i="59" s="1"/>
  <c r="AA578" i="59" s="1"/>
  <c r="AD578" i="59" s="1"/>
  <c r="AG578" i="59" s="1"/>
  <c r="AJ578" i="59" s="1"/>
  <c r="AM578" i="59" s="1"/>
  <c r="AP578" i="59" s="1"/>
  <c r="AS578" i="59" s="1"/>
  <c r="O579" i="59"/>
  <c r="R579" i="59" s="1"/>
  <c r="U579" i="59" s="1"/>
  <c r="X579" i="59" s="1"/>
  <c r="AA579" i="59" s="1"/>
  <c r="AD579" i="59" s="1"/>
  <c r="AG579" i="59" s="1"/>
  <c r="AJ579" i="59" s="1"/>
  <c r="AM579" i="59" s="1"/>
  <c r="AP579" i="59" s="1"/>
  <c r="AS579" i="59" s="1"/>
  <c r="O580" i="59"/>
  <c r="R580" i="59" s="1"/>
  <c r="U580" i="59" s="1"/>
  <c r="X580" i="59" s="1"/>
  <c r="AA580" i="59" s="1"/>
  <c r="AD580" i="59" s="1"/>
  <c r="AG580" i="59" s="1"/>
  <c r="AJ580" i="59" s="1"/>
  <c r="AM580" i="59" s="1"/>
  <c r="AP580" i="59" s="1"/>
  <c r="AS580" i="59" s="1"/>
  <c r="O582" i="59"/>
  <c r="R582" i="59" s="1"/>
  <c r="U582" i="59" s="1"/>
  <c r="X582" i="59" s="1"/>
  <c r="AA582" i="59" s="1"/>
  <c r="AD582" i="59" s="1"/>
  <c r="AG582" i="59" s="1"/>
  <c r="AJ582" i="59" s="1"/>
  <c r="AM582" i="59" s="1"/>
  <c r="AP582" i="59" s="1"/>
  <c r="AS582" i="59" s="1"/>
  <c r="O583" i="59"/>
  <c r="R583" i="59" s="1"/>
  <c r="U583" i="59" s="1"/>
  <c r="X583" i="59" s="1"/>
  <c r="AA583" i="59" s="1"/>
  <c r="AD583" i="59" s="1"/>
  <c r="AG583" i="59" s="1"/>
  <c r="AJ583" i="59" s="1"/>
  <c r="AM583" i="59" s="1"/>
  <c r="AP583" i="59" s="1"/>
  <c r="AS583" i="59" s="1"/>
  <c r="O584" i="59"/>
  <c r="R584" i="59" s="1"/>
  <c r="U584" i="59" s="1"/>
  <c r="X584" i="59" s="1"/>
  <c r="AA584" i="59" s="1"/>
  <c r="AD584" i="59" s="1"/>
  <c r="AG584" i="59" s="1"/>
  <c r="AJ584" i="59" s="1"/>
  <c r="AM584" i="59" s="1"/>
  <c r="AP584" i="59" s="1"/>
  <c r="AS584" i="59" s="1"/>
  <c r="O569" i="59"/>
  <c r="R569" i="59" s="1"/>
  <c r="U569" i="59" s="1"/>
  <c r="X569" i="59" s="1"/>
  <c r="AA569" i="59" s="1"/>
  <c r="AD569" i="59" s="1"/>
  <c r="AG569" i="59" s="1"/>
  <c r="AJ569" i="59" s="1"/>
  <c r="AM569" i="59" s="1"/>
  <c r="AP569" i="59" s="1"/>
  <c r="AS569" i="59" s="1"/>
  <c r="O586" i="59"/>
  <c r="R586" i="59" s="1"/>
  <c r="U586" i="59" s="1"/>
  <c r="X586" i="59" s="1"/>
  <c r="AA586" i="59" s="1"/>
  <c r="AD586" i="59" s="1"/>
  <c r="AG586" i="59" s="1"/>
  <c r="AJ586" i="59" s="1"/>
  <c r="AM586" i="59" s="1"/>
  <c r="AP586" i="59" s="1"/>
  <c r="AS586" i="59" s="1"/>
  <c r="O587" i="59"/>
  <c r="R587" i="59" s="1"/>
  <c r="U587" i="59" s="1"/>
  <c r="X587" i="59" s="1"/>
  <c r="AA587" i="59" s="1"/>
  <c r="AD587" i="59" s="1"/>
  <c r="AG587" i="59" s="1"/>
  <c r="AJ587" i="59" s="1"/>
  <c r="AM587" i="59" s="1"/>
  <c r="AP587" i="59" s="1"/>
  <c r="AS587" i="59" s="1"/>
  <c r="O588" i="59"/>
  <c r="R588" i="59" s="1"/>
  <c r="U588" i="59" s="1"/>
  <c r="X588" i="59" s="1"/>
  <c r="AA588" i="59" s="1"/>
  <c r="AD588" i="59" s="1"/>
  <c r="AG588" i="59" s="1"/>
  <c r="AJ588" i="59" s="1"/>
  <c r="AM588" i="59" s="1"/>
  <c r="AP588" i="59" s="1"/>
  <c r="AS588" i="59" s="1"/>
  <c r="O565" i="59"/>
  <c r="R565" i="59" s="1"/>
  <c r="U565" i="59" s="1"/>
  <c r="X565" i="59" s="1"/>
  <c r="AA565" i="59" s="1"/>
  <c r="AD565" i="59" s="1"/>
  <c r="AG565" i="59" s="1"/>
  <c r="AJ565" i="59" s="1"/>
  <c r="AM565" i="59" s="1"/>
  <c r="AP565" i="59" s="1"/>
  <c r="AS565" i="59" s="1"/>
  <c r="O595" i="59"/>
  <c r="R595" i="59" s="1"/>
  <c r="U595" i="59" s="1"/>
  <c r="X595" i="59" s="1"/>
  <c r="AA595" i="59" s="1"/>
  <c r="AD595" i="59" s="1"/>
  <c r="AG595" i="59" s="1"/>
  <c r="AJ595" i="59" s="1"/>
  <c r="AM595" i="59" s="1"/>
  <c r="AP595" i="59" s="1"/>
  <c r="AS595" i="59" s="1"/>
  <c r="O593" i="59"/>
  <c r="R593" i="59" s="1"/>
  <c r="U593" i="59" s="1"/>
  <c r="X593" i="59" s="1"/>
  <c r="AA593" i="59" s="1"/>
  <c r="AD593" i="59" s="1"/>
  <c r="AG593" i="59" s="1"/>
  <c r="AJ593" i="59" s="1"/>
  <c r="AM593" i="59" s="1"/>
  <c r="AP593" i="59" s="1"/>
  <c r="AS593" i="59" s="1"/>
  <c r="O573" i="59"/>
  <c r="R573" i="59" s="1"/>
  <c r="U573" i="59" s="1"/>
  <c r="X573" i="59" s="1"/>
  <c r="AA573" i="59" s="1"/>
  <c r="AD573" i="59" s="1"/>
  <c r="AG573" i="59" s="1"/>
  <c r="AJ573" i="59" s="1"/>
  <c r="AM573" i="59" s="1"/>
  <c r="AP573" i="59" s="1"/>
  <c r="AS573" i="59" s="1"/>
  <c r="O230" i="59"/>
  <c r="R230" i="59" s="1"/>
  <c r="U230" i="59" s="1"/>
  <c r="X230" i="59" s="1"/>
  <c r="AA230" i="59" s="1"/>
  <c r="AD230" i="59" s="1"/>
  <c r="AG230" i="59" s="1"/>
  <c r="AJ230" i="59" s="1"/>
  <c r="AM230" i="59" s="1"/>
  <c r="AP230" i="59" s="1"/>
  <c r="AS230" i="59" s="1"/>
  <c r="O238" i="59"/>
  <c r="R238" i="59" s="1"/>
  <c r="U238" i="59" s="1"/>
  <c r="X238" i="59" s="1"/>
  <c r="AA238" i="59" s="1"/>
  <c r="AD238" i="59" s="1"/>
  <c r="AG238" i="59" s="1"/>
  <c r="AJ238" i="59" s="1"/>
  <c r="AM238" i="59" s="1"/>
  <c r="AP238" i="59" s="1"/>
  <c r="AS238" i="59" s="1"/>
  <c r="O592" i="59"/>
  <c r="R592" i="59" s="1"/>
  <c r="U592" i="59" s="1"/>
  <c r="X592" i="59" s="1"/>
  <c r="AA592" i="59" s="1"/>
  <c r="AD592" i="59" s="1"/>
  <c r="AG592" i="59" s="1"/>
  <c r="AJ592" i="59" s="1"/>
  <c r="AM592" i="59" s="1"/>
  <c r="AP592" i="59" s="1"/>
  <c r="AS592" i="59" s="1"/>
  <c r="O601" i="59"/>
  <c r="R601" i="59" s="1"/>
  <c r="U601" i="59" s="1"/>
  <c r="X601" i="59" s="1"/>
  <c r="AA601" i="59" s="1"/>
  <c r="AD601" i="59" s="1"/>
  <c r="AG601" i="59" s="1"/>
  <c r="AJ601" i="59" s="1"/>
  <c r="AM601" i="59" s="1"/>
  <c r="AP601" i="59" s="1"/>
  <c r="AS601" i="59" s="1"/>
  <c r="O589" i="59"/>
  <c r="R589" i="59" s="1"/>
  <c r="U589" i="59" s="1"/>
  <c r="X589" i="59" s="1"/>
  <c r="AA589" i="59" s="1"/>
  <c r="AD589" i="59" s="1"/>
  <c r="AG589" i="59" s="1"/>
  <c r="AJ589" i="59" s="1"/>
  <c r="AM589" i="59" s="1"/>
  <c r="AP589" i="59" s="1"/>
  <c r="AS589" i="59" s="1"/>
  <c r="O581" i="59"/>
  <c r="R581" i="59" s="1"/>
  <c r="U581" i="59" s="1"/>
  <c r="X581" i="59" s="1"/>
  <c r="AA581" i="59" s="1"/>
  <c r="AD581" i="59" s="1"/>
  <c r="AG581" i="59" s="1"/>
  <c r="AJ581" i="59" s="1"/>
  <c r="AM581" i="59" s="1"/>
  <c r="AP581" i="59" s="1"/>
  <c r="AS581" i="59" s="1"/>
  <c r="O577" i="59"/>
  <c r="R577" i="59" s="1"/>
  <c r="U577" i="59" s="1"/>
  <c r="X577" i="59" s="1"/>
  <c r="AA577" i="59" s="1"/>
  <c r="AD577" i="59" s="1"/>
  <c r="AG577" i="59" s="1"/>
  <c r="AJ577" i="59" s="1"/>
  <c r="AM577" i="59" s="1"/>
  <c r="AP577" i="59" s="1"/>
  <c r="AS577" i="59" s="1"/>
  <c r="O590" i="59"/>
  <c r="R590" i="59" s="1"/>
  <c r="U590" i="59" s="1"/>
  <c r="X590" i="59" s="1"/>
  <c r="AA590" i="59" s="1"/>
  <c r="AD590" i="59" s="1"/>
  <c r="AG590" i="59" s="1"/>
  <c r="AJ590" i="59" s="1"/>
  <c r="AM590" i="59" s="1"/>
  <c r="AP590" i="59" s="1"/>
  <c r="AS590" i="59" s="1"/>
  <c r="O568" i="59"/>
  <c r="R568" i="59" s="1"/>
  <c r="U568" i="59" s="1"/>
  <c r="X568" i="59" s="1"/>
  <c r="AA568" i="59" s="1"/>
  <c r="AD568" i="59" s="1"/>
  <c r="AG568" i="59" s="1"/>
  <c r="AJ568" i="59" s="1"/>
  <c r="AM568" i="59" s="1"/>
  <c r="AP568" i="59" s="1"/>
  <c r="AS568" i="59" s="1"/>
  <c r="O596" i="59"/>
  <c r="R596" i="59" s="1"/>
  <c r="U596" i="59" s="1"/>
  <c r="X596" i="59" s="1"/>
  <c r="AA596" i="59" s="1"/>
  <c r="AD596" i="59" s="1"/>
  <c r="AG596" i="59" s="1"/>
  <c r="AJ596" i="59" s="1"/>
  <c r="AM596" i="59" s="1"/>
  <c r="AP596" i="59" s="1"/>
  <c r="AS596" i="59" s="1"/>
  <c r="O585" i="59"/>
  <c r="R585" i="59" s="1"/>
  <c r="U585" i="59" s="1"/>
  <c r="X585" i="59" s="1"/>
  <c r="AA585" i="59" s="1"/>
  <c r="AD585" i="59" s="1"/>
  <c r="AG585" i="59" s="1"/>
  <c r="AJ585" i="59" s="1"/>
  <c r="AM585" i="59" s="1"/>
  <c r="AP585" i="59" s="1"/>
  <c r="AS585" i="59" s="1"/>
  <c r="O600" i="59"/>
  <c r="R600" i="59" s="1"/>
  <c r="U600" i="59" s="1"/>
  <c r="X600" i="59" s="1"/>
  <c r="AA600" i="59" s="1"/>
  <c r="AD600" i="59" s="1"/>
  <c r="AG600" i="59" s="1"/>
  <c r="AJ600" i="59" s="1"/>
  <c r="AM600" i="59" s="1"/>
  <c r="AP600" i="59" s="1"/>
  <c r="AS600" i="59" s="1"/>
  <c r="O608" i="59"/>
  <c r="R608" i="59" s="1"/>
  <c r="U608" i="59" s="1"/>
  <c r="X608" i="59" s="1"/>
  <c r="AA608" i="59" s="1"/>
  <c r="AD608" i="59" s="1"/>
  <c r="AG608" i="59" s="1"/>
  <c r="AJ608" i="59" s="1"/>
  <c r="AM608" i="59" s="1"/>
  <c r="AP608" i="59" s="1"/>
  <c r="AS608" i="59" s="1"/>
  <c r="O604" i="59"/>
  <c r="R604" i="59" s="1"/>
  <c r="U604" i="59" s="1"/>
  <c r="X604" i="59" s="1"/>
  <c r="AA604" i="59" s="1"/>
  <c r="AD604" i="59" s="1"/>
  <c r="AG604" i="59" s="1"/>
  <c r="AJ604" i="59" s="1"/>
  <c r="AM604" i="59" s="1"/>
  <c r="AP604" i="59" s="1"/>
  <c r="AS604" i="59" s="1"/>
  <c r="O605" i="59"/>
  <c r="R605" i="59" s="1"/>
  <c r="U605" i="59" s="1"/>
  <c r="X605" i="59" s="1"/>
  <c r="AA605" i="59" s="1"/>
  <c r="AD605" i="59" s="1"/>
  <c r="AG605" i="59" s="1"/>
  <c r="AJ605" i="59" s="1"/>
  <c r="AM605" i="59" s="1"/>
  <c r="AP605" i="59" s="1"/>
  <c r="AS605" i="59" s="1"/>
  <c r="O606" i="59"/>
  <c r="R606" i="59" s="1"/>
  <c r="U606" i="59" s="1"/>
  <c r="X606" i="59" s="1"/>
  <c r="AA606" i="59" s="1"/>
  <c r="AD606" i="59" s="1"/>
  <c r="AG606" i="59" s="1"/>
  <c r="AJ606" i="59" s="1"/>
  <c r="AM606" i="59" s="1"/>
  <c r="AP606" i="59" s="1"/>
  <c r="AS606" i="59" s="1"/>
  <c r="O607" i="59"/>
  <c r="R607" i="59" s="1"/>
  <c r="U607" i="59" s="1"/>
  <c r="X607" i="59" s="1"/>
  <c r="AA607" i="59" s="1"/>
  <c r="AD607" i="59" s="1"/>
  <c r="AG607" i="59" s="1"/>
  <c r="AJ607" i="59" s="1"/>
  <c r="AM607" i="59" s="1"/>
  <c r="AP607" i="59" s="1"/>
  <c r="AS607" i="59" s="1"/>
  <c r="O609" i="59"/>
  <c r="R609" i="59" s="1"/>
  <c r="U609" i="59" s="1"/>
  <c r="X609" i="59" s="1"/>
  <c r="AA609" i="59" s="1"/>
  <c r="AD609" i="59" s="1"/>
  <c r="AG609" i="59" s="1"/>
  <c r="AJ609" i="59" s="1"/>
  <c r="AM609" i="59" s="1"/>
  <c r="AP609" i="59" s="1"/>
  <c r="AS609" i="59" s="1"/>
  <c r="O610" i="59"/>
  <c r="R610" i="59" s="1"/>
  <c r="U610" i="59" s="1"/>
  <c r="X610" i="59" s="1"/>
  <c r="AA610" i="59" s="1"/>
  <c r="AD610" i="59" s="1"/>
  <c r="AG610" i="59" s="1"/>
  <c r="AJ610" i="59" s="1"/>
  <c r="AM610" i="59" s="1"/>
  <c r="AP610" i="59" s="1"/>
  <c r="AS610" i="59" s="1"/>
  <c r="O611" i="59"/>
  <c r="R611" i="59" s="1"/>
  <c r="U611" i="59" s="1"/>
  <c r="X611" i="59" s="1"/>
  <c r="AA611" i="59" s="1"/>
  <c r="AD611" i="59" s="1"/>
  <c r="AG611" i="59" s="1"/>
  <c r="AJ611" i="59" s="1"/>
  <c r="AM611" i="59" s="1"/>
  <c r="AP611" i="59" s="1"/>
  <c r="AS611" i="59" s="1"/>
  <c r="O612" i="59"/>
  <c r="R612" i="59" s="1"/>
  <c r="U612" i="59" s="1"/>
  <c r="X612" i="59" s="1"/>
  <c r="AA612" i="59" s="1"/>
  <c r="AD612" i="59" s="1"/>
  <c r="AG612" i="59" s="1"/>
  <c r="AJ612" i="59" s="1"/>
  <c r="AM612" i="59" s="1"/>
  <c r="AP612" i="59" s="1"/>
  <c r="AS612" i="59" s="1"/>
  <c r="O613" i="59"/>
  <c r="R613" i="59" s="1"/>
  <c r="U613" i="59" s="1"/>
  <c r="X613" i="59" s="1"/>
  <c r="AA613" i="59" s="1"/>
  <c r="AD613" i="59" s="1"/>
  <c r="AG613" i="59" s="1"/>
  <c r="AJ613" i="59" s="1"/>
  <c r="AM613" i="59" s="1"/>
  <c r="O614" i="59"/>
  <c r="R614" i="59" s="1"/>
  <c r="U614" i="59" s="1"/>
  <c r="X614" i="59" s="1"/>
  <c r="AA614" i="59" s="1"/>
  <c r="AD614" i="59" s="1"/>
  <c r="AG614" i="59" s="1"/>
  <c r="AJ614" i="59" s="1"/>
  <c r="AM614" i="59" s="1"/>
  <c r="AP614" i="59" s="1"/>
  <c r="AS614" i="59" s="1"/>
  <c r="O615" i="59"/>
  <c r="R615" i="59" s="1"/>
  <c r="U615" i="59" s="1"/>
  <c r="X615" i="59" s="1"/>
  <c r="AA615" i="59" s="1"/>
  <c r="AD615" i="59" s="1"/>
  <c r="AG615" i="59" s="1"/>
  <c r="AJ615" i="59" s="1"/>
  <c r="AM615" i="59" s="1"/>
  <c r="AP615" i="59" s="1"/>
  <c r="AS615" i="59" s="1"/>
  <c r="O318" i="59"/>
  <c r="R318" i="59" s="1"/>
  <c r="U318" i="59" s="1"/>
  <c r="X318" i="59" s="1"/>
  <c r="AA318" i="59" s="1"/>
  <c r="AD318" i="59" s="1"/>
  <c r="AG318" i="59" s="1"/>
  <c r="AJ318" i="59" s="1"/>
  <c r="AM318" i="59" s="1"/>
  <c r="AP318" i="59" s="1"/>
  <c r="AS318" i="59" s="1"/>
  <c r="O380" i="59"/>
  <c r="R380" i="59" s="1"/>
  <c r="U380" i="59" s="1"/>
  <c r="X380" i="59" s="1"/>
  <c r="AA380" i="59" s="1"/>
  <c r="AD380" i="59" s="1"/>
  <c r="AG380" i="59" s="1"/>
  <c r="AJ380" i="59" s="1"/>
  <c r="AM380" i="59" s="1"/>
  <c r="AP380" i="59" s="1"/>
  <c r="AS380" i="59" s="1"/>
  <c r="O631" i="59"/>
  <c r="R631" i="59" s="1"/>
  <c r="U631" i="59" s="1"/>
  <c r="X631" i="59" s="1"/>
  <c r="AA631" i="59" s="1"/>
  <c r="AD631" i="59" s="1"/>
  <c r="AG631" i="59" s="1"/>
  <c r="AJ631" i="59" s="1"/>
  <c r="AM631" i="59" s="1"/>
  <c r="AP631" i="59" s="1"/>
  <c r="AS631" i="59" s="1"/>
  <c r="O619" i="59"/>
  <c r="R619" i="59" s="1"/>
  <c r="U619" i="59" s="1"/>
  <c r="X619" i="59" s="1"/>
  <c r="AA619" i="59" s="1"/>
  <c r="AD619" i="59" s="1"/>
  <c r="AG619" i="59" s="1"/>
  <c r="AJ619" i="59" s="1"/>
  <c r="AM619" i="59" s="1"/>
  <c r="AP619" i="59" s="1"/>
  <c r="AS619" i="59" s="1"/>
  <c r="O632" i="59"/>
  <c r="R632" i="59" s="1"/>
  <c r="U632" i="59" s="1"/>
  <c r="X632" i="59" s="1"/>
  <c r="AA632" i="59" s="1"/>
  <c r="AD632" i="59" s="1"/>
  <c r="AG632" i="59" s="1"/>
  <c r="AJ632" i="59" s="1"/>
  <c r="AM632" i="59" s="1"/>
  <c r="AP632" i="59" s="1"/>
  <c r="AS632" i="59" s="1"/>
  <c r="O668" i="59"/>
  <c r="R668" i="59" s="1"/>
  <c r="U668" i="59" s="1"/>
  <c r="X668" i="59" s="1"/>
  <c r="AA668" i="59" s="1"/>
  <c r="AD668" i="59" s="1"/>
  <c r="AG668" i="59" s="1"/>
  <c r="AJ668" i="59" s="1"/>
  <c r="AM668" i="59" s="1"/>
  <c r="AP668" i="59" s="1"/>
  <c r="AS668" i="59" s="1"/>
  <c r="O628" i="59"/>
  <c r="O627" i="59"/>
  <c r="R627" i="59" s="1"/>
  <c r="U627" i="59" s="1"/>
  <c r="X627" i="59" s="1"/>
  <c r="AA627" i="59" s="1"/>
  <c r="AD627" i="59" s="1"/>
  <c r="AG627" i="59" s="1"/>
  <c r="AJ627" i="59" s="1"/>
  <c r="AM627" i="59" s="1"/>
  <c r="AP627" i="59" s="1"/>
  <c r="AS627" i="59" s="1"/>
  <c r="O624" i="59"/>
  <c r="R624" i="59" s="1"/>
  <c r="U624" i="59" s="1"/>
  <c r="X624" i="59" s="1"/>
  <c r="AA624" i="59" s="1"/>
  <c r="AD624" i="59" s="1"/>
  <c r="AG624" i="59" s="1"/>
  <c r="AJ624" i="59" s="1"/>
  <c r="AM624" i="59" s="1"/>
  <c r="AP624" i="59" s="1"/>
  <c r="AS624" i="59" s="1"/>
  <c r="O651" i="59"/>
  <c r="R651" i="59" s="1"/>
  <c r="U651" i="59" s="1"/>
  <c r="X651" i="59" s="1"/>
  <c r="AA651" i="59" s="1"/>
  <c r="AD651" i="59" s="1"/>
  <c r="AG651" i="59" s="1"/>
  <c r="AJ651" i="59" s="1"/>
  <c r="AM651" i="59" s="1"/>
  <c r="AP651" i="59" s="1"/>
  <c r="AS651" i="59" s="1"/>
  <c r="O623" i="59"/>
  <c r="R623" i="59" s="1"/>
  <c r="U623" i="59" s="1"/>
  <c r="X623" i="59" s="1"/>
  <c r="AA623" i="59" s="1"/>
  <c r="AD623" i="59" s="1"/>
  <c r="AG623" i="59" s="1"/>
  <c r="AJ623" i="59" s="1"/>
  <c r="AM623" i="59" s="1"/>
  <c r="AP623" i="59" s="1"/>
  <c r="AS623" i="59" s="1"/>
  <c r="O878" i="59"/>
  <c r="R878" i="59" s="1"/>
  <c r="U878" i="59" s="1"/>
  <c r="X878" i="59" s="1"/>
  <c r="AA878" i="59" s="1"/>
  <c r="AD878" i="59" s="1"/>
  <c r="AG878" i="59" s="1"/>
  <c r="AJ878" i="59" s="1"/>
  <c r="AM878" i="59" s="1"/>
  <c r="AP878" i="59" s="1"/>
  <c r="AS878" i="59" s="1"/>
  <c r="O205" i="59"/>
  <c r="R205" i="59" s="1"/>
  <c r="U205" i="59" s="1"/>
  <c r="X205" i="59" s="1"/>
  <c r="AA205" i="59" s="1"/>
  <c r="AD205" i="59" s="1"/>
  <c r="AG205" i="59" s="1"/>
  <c r="AJ205" i="59" s="1"/>
  <c r="AM205" i="59" s="1"/>
  <c r="AP205" i="59" s="1"/>
  <c r="AS205" i="59" s="1"/>
  <c r="O979" i="59"/>
  <c r="R979" i="59" s="1"/>
  <c r="U979" i="59" s="1"/>
  <c r="X979" i="59" s="1"/>
  <c r="AA979" i="59" s="1"/>
  <c r="AD979" i="59" s="1"/>
  <c r="AG979" i="59" s="1"/>
  <c r="AJ979" i="59" s="1"/>
  <c r="AM979" i="59" s="1"/>
  <c r="AP979" i="59" s="1"/>
  <c r="AS979" i="59" s="1"/>
  <c r="O667" i="59"/>
  <c r="R667" i="59" s="1"/>
  <c r="U667" i="59" s="1"/>
  <c r="X667" i="59" s="1"/>
  <c r="AA667" i="59" s="1"/>
  <c r="AD667" i="59" s="1"/>
  <c r="AG667" i="59" s="1"/>
  <c r="AJ667" i="59" s="1"/>
  <c r="AM667" i="59" s="1"/>
  <c r="AP667" i="59" s="1"/>
  <c r="AS667" i="59" s="1"/>
  <c r="O989" i="59"/>
  <c r="R989" i="59" s="1"/>
  <c r="U989" i="59" s="1"/>
  <c r="X989" i="59" s="1"/>
  <c r="AA989" i="59" s="1"/>
  <c r="AD989" i="59" s="1"/>
  <c r="AG989" i="59" s="1"/>
  <c r="AJ989" i="59" s="1"/>
  <c r="AM989" i="59" s="1"/>
  <c r="AP989" i="59" s="1"/>
  <c r="AS989" i="59" s="1"/>
  <c r="O712" i="59"/>
  <c r="R712" i="59" s="1"/>
  <c r="U712" i="59" s="1"/>
  <c r="X712" i="59" s="1"/>
  <c r="AA712" i="59" s="1"/>
  <c r="AD712" i="59" s="1"/>
  <c r="AG712" i="59" s="1"/>
  <c r="AJ712" i="59" s="1"/>
  <c r="AM712" i="59" s="1"/>
  <c r="AP712" i="59" s="1"/>
  <c r="AS712" i="59" s="1"/>
  <c r="O546" i="59"/>
  <c r="R546" i="59" s="1"/>
  <c r="U546" i="59" s="1"/>
  <c r="X546" i="59" s="1"/>
  <c r="AA546" i="59" s="1"/>
  <c r="AD546" i="59" s="1"/>
  <c r="AG546" i="59" s="1"/>
  <c r="AJ546" i="59" s="1"/>
  <c r="AM546" i="59" s="1"/>
  <c r="AP546" i="59" s="1"/>
  <c r="AS546" i="59" s="1"/>
  <c r="O659" i="59"/>
  <c r="R659" i="59" s="1"/>
  <c r="U659" i="59" s="1"/>
  <c r="X659" i="59" s="1"/>
  <c r="AA659" i="59" s="1"/>
  <c r="AD659" i="59" s="1"/>
  <c r="AG659" i="59" s="1"/>
  <c r="AJ659" i="59" s="1"/>
  <c r="AM659" i="59" s="1"/>
  <c r="AP659" i="59" s="1"/>
  <c r="AS659" i="59" s="1"/>
  <c r="O634" i="59"/>
  <c r="R634" i="59" s="1"/>
  <c r="U634" i="59" s="1"/>
  <c r="X634" i="59" s="1"/>
  <c r="AA634" i="59" s="1"/>
  <c r="AD634" i="59" s="1"/>
  <c r="AG634" i="59" s="1"/>
  <c r="AJ634" i="59" s="1"/>
  <c r="AM634" i="59" s="1"/>
  <c r="AP634" i="59" s="1"/>
  <c r="AS634" i="59" s="1"/>
  <c r="O665" i="59"/>
  <c r="R665" i="59" s="1"/>
  <c r="U665" i="59" s="1"/>
  <c r="X665" i="59" s="1"/>
  <c r="AA665" i="59" s="1"/>
  <c r="AD665" i="59" s="1"/>
  <c r="AG665" i="59" s="1"/>
  <c r="AJ665" i="59" s="1"/>
  <c r="AM665" i="59" s="1"/>
  <c r="AP665" i="59" s="1"/>
  <c r="AS665" i="59" s="1"/>
  <c r="O879" i="59"/>
  <c r="R879" i="59" s="1"/>
  <c r="U879" i="59" s="1"/>
  <c r="X879" i="59" s="1"/>
  <c r="AA879" i="59" s="1"/>
  <c r="AD879" i="59" s="1"/>
  <c r="AG879" i="59" s="1"/>
  <c r="AJ879" i="59" s="1"/>
  <c r="AM879" i="59" s="1"/>
  <c r="AP879" i="59" s="1"/>
  <c r="AS879" i="59" s="1"/>
  <c r="O317" i="59"/>
  <c r="R317" i="59" s="1"/>
  <c r="U317" i="59" s="1"/>
  <c r="X317" i="59" s="1"/>
  <c r="AA317" i="59" s="1"/>
  <c r="AD317" i="59" s="1"/>
  <c r="AG317" i="59" s="1"/>
  <c r="AJ317" i="59" s="1"/>
  <c r="AM317" i="59" s="1"/>
  <c r="AP317" i="59" s="1"/>
  <c r="AS317" i="59" s="1"/>
  <c r="O621" i="59"/>
  <c r="R621" i="59" s="1"/>
  <c r="U621" i="59" s="1"/>
  <c r="X621" i="59" s="1"/>
  <c r="AA621" i="59" s="1"/>
  <c r="AD621" i="59" s="1"/>
  <c r="AG621" i="59" s="1"/>
  <c r="AJ621" i="59" s="1"/>
  <c r="AM621" i="59" s="1"/>
  <c r="AP621" i="59" s="1"/>
  <c r="AS621" i="59" s="1"/>
  <c r="O622" i="59"/>
  <c r="R622" i="59" s="1"/>
  <c r="O883" i="59"/>
  <c r="R883" i="59" s="1"/>
  <c r="U883" i="59" s="1"/>
  <c r="X883" i="59" s="1"/>
  <c r="AA883" i="59" s="1"/>
  <c r="AD883" i="59" s="1"/>
  <c r="AG883" i="59" s="1"/>
  <c r="AJ883" i="59" s="1"/>
  <c r="AM883" i="59" s="1"/>
  <c r="AP883" i="59" s="1"/>
  <c r="AS883" i="59" s="1"/>
  <c r="O877" i="59"/>
  <c r="R877" i="59" s="1"/>
  <c r="U877" i="59" s="1"/>
  <c r="X877" i="59" s="1"/>
  <c r="AA877" i="59" s="1"/>
  <c r="AD877" i="59" s="1"/>
  <c r="AG877" i="59" s="1"/>
  <c r="AJ877" i="59" s="1"/>
  <c r="AM877" i="59" s="1"/>
  <c r="AP877" i="59" s="1"/>
  <c r="AS877" i="59" s="1"/>
  <c r="O884" i="59"/>
  <c r="R884" i="59" s="1"/>
  <c r="U884" i="59" s="1"/>
  <c r="X884" i="59" s="1"/>
  <c r="AA884" i="59" s="1"/>
  <c r="AD884" i="59" s="1"/>
  <c r="AG884" i="59" s="1"/>
  <c r="AJ884" i="59" s="1"/>
  <c r="AM884" i="59" s="1"/>
  <c r="AP884" i="59" s="1"/>
  <c r="AS884" i="59" s="1"/>
  <c r="O922" i="59"/>
  <c r="R922" i="59" s="1"/>
  <c r="U922" i="59" s="1"/>
  <c r="X922" i="59" s="1"/>
  <c r="AA922" i="59" s="1"/>
  <c r="AD922" i="59" s="1"/>
  <c r="AG922" i="59" s="1"/>
  <c r="AJ922" i="59" s="1"/>
  <c r="AM922" i="59" s="1"/>
  <c r="AP922" i="59" s="1"/>
  <c r="AS922" i="59" s="1"/>
  <c r="O908" i="59"/>
  <c r="R908" i="59" s="1"/>
  <c r="U908" i="59" s="1"/>
  <c r="X908" i="59" s="1"/>
  <c r="AA908" i="59" s="1"/>
  <c r="AD908" i="59" s="1"/>
  <c r="AG908" i="59" s="1"/>
  <c r="AJ908" i="59" s="1"/>
  <c r="AM908" i="59" s="1"/>
  <c r="AP908" i="59" s="1"/>
  <c r="AS908" i="59" s="1"/>
  <c r="O885" i="59"/>
  <c r="R885" i="59" s="1"/>
  <c r="U885" i="59" s="1"/>
  <c r="X885" i="59" s="1"/>
  <c r="AA885" i="59" s="1"/>
  <c r="AD885" i="59" s="1"/>
  <c r="AG885" i="59" s="1"/>
  <c r="AJ885" i="59" s="1"/>
  <c r="AM885" i="59" s="1"/>
  <c r="AP885" i="59" s="1"/>
  <c r="AS885" i="59" s="1"/>
  <c r="O694" i="59"/>
  <c r="R694" i="59" s="1"/>
  <c r="U694" i="59" s="1"/>
  <c r="X694" i="59" s="1"/>
  <c r="AA694" i="59" s="1"/>
  <c r="AD694" i="59" s="1"/>
  <c r="AG694" i="59" s="1"/>
  <c r="AJ694" i="59" s="1"/>
  <c r="AM694" i="59" s="1"/>
  <c r="AP694" i="59" s="1"/>
  <c r="AS694" i="59" s="1"/>
  <c r="O686" i="59"/>
  <c r="R686" i="59" s="1"/>
  <c r="U686" i="59" s="1"/>
  <c r="X686" i="59" s="1"/>
  <c r="AA686" i="59" s="1"/>
  <c r="AD686" i="59" s="1"/>
  <c r="AG686" i="59" s="1"/>
  <c r="AJ686" i="59" s="1"/>
  <c r="AM686" i="59" s="1"/>
  <c r="AP686" i="59" s="1"/>
  <c r="AS686" i="59" s="1"/>
  <c r="O685" i="59"/>
  <c r="R685" i="59" s="1"/>
  <c r="U685" i="59" s="1"/>
  <c r="X685" i="59" s="1"/>
  <c r="AA685" i="59" s="1"/>
  <c r="AD685" i="59" s="1"/>
  <c r="AG685" i="59" s="1"/>
  <c r="AJ685" i="59" s="1"/>
  <c r="AM685" i="59" s="1"/>
  <c r="AP685" i="59" s="1"/>
  <c r="AS685" i="59" s="1"/>
  <c r="O687" i="59"/>
  <c r="R687" i="59" s="1"/>
  <c r="U687" i="59" s="1"/>
  <c r="X687" i="59" s="1"/>
  <c r="AA687" i="59" s="1"/>
  <c r="AD687" i="59" s="1"/>
  <c r="AG687" i="59" s="1"/>
  <c r="AJ687" i="59" s="1"/>
  <c r="AM687" i="59" s="1"/>
  <c r="AP687" i="59" s="1"/>
  <c r="AS687" i="59" s="1"/>
  <c r="O925" i="59"/>
  <c r="R925" i="59" s="1"/>
  <c r="O926" i="59"/>
  <c r="O928" i="59"/>
  <c r="R928" i="59" s="1"/>
  <c r="U928" i="59" s="1"/>
  <c r="X928" i="59" s="1"/>
  <c r="AA928" i="59" s="1"/>
  <c r="AD928" i="59" s="1"/>
  <c r="AG928" i="59" s="1"/>
  <c r="AJ928" i="59" s="1"/>
  <c r="AM928" i="59" s="1"/>
  <c r="AP928" i="59" s="1"/>
  <c r="AS928" i="59" s="1"/>
  <c r="O927" i="59"/>
  <c r="R927" i="59" s="1"/>
  <c r="U927" i="59" s="1"/>
  <c r="X927" i="59" s="1"/>
  <c r="AA927" i="59" s="1"/>
  <c r="AD927" i="59" s="1"/>
  <c r="AG927" i="59" s="1"/>
  <c r="AJ927" i="59" s="1"/>
  <c r="AM927" i="59" s="1"/>
  <c r="AP927" i="59" s="1"/>
  <c r="AS927" i="59" s="1"/>
  <c r="O706" i="59"/>
  <c r="R706" i="59" s="1"/>
  <c r="U706" i="59" s="1"/>
  <c r="X706" i="59" s="1"/>
  <c r="AA706" i="59" s="1"/>
  <c r="AD706" i="59" s="1"/>
  <c r="AG706" i="59" s="1"/>
  <c r="AJ706" i="59" s="1"/>
  <c r="AM706" i="59" s="1"/>
  <c r="AP706" i="59" s="1"/>
  <c r="AS706" i="59" s="1"/>
  <c r="O700" i="59"/>
  <c r="R700" i="59" s="1"/>
  <c r="U700" i="59" s="1"/>
  <c r="X700" i="59" s="1"/>
  <c r="AA700" i="59" s="1"/>
  <c r="AD700" i="59" s="1"/>
  <c r="AG700" i="59" s="1"/>
  <c r="AJ700" i="59" s="1"/>
  <c r="AM700" i="59" s="1"/>
  <c r="AP700" i="59" s="1"/>
  <c r="AS700" i="59" s="1"/>
  <c r="O697" i="59"/>
  <c r="R697" i="59" s="1"/>
  <c r="U697" i="59" s="1"/>
  <c r="X697" i="59" s="1"/>
  <c r="AA697" i="59" s="1"/>
  <c r="AD697" i="59" s="1"/>
  <c r="AG697" i="59" s="1"/>
  <c r="AJ697" i="59" s="1"/>
  <c r="AM697" i="59" s="1"/>
  <c r="AP697" i="59" s="1"/>
  <c r="AS697" i="59" s="1"/>
  <c r="O913" i="59"/>
  <c r="R913" i="59" s="1"/>
  <c r="U913" i="59" s="1"/>
  <c r="X913" i="59" s="1"/>
  <c r="AA913" i="59" s="1"/>
  <c r="AD913" i="59" s="1"/>
  <c r="AG913" i="59" s="1"/>
  <c r="AJ913" i="59" s="1"/>
  <c r="AM913" i="59" s="1"/>
  <c r="AP913" i="59" s="1"/>
  <c r="AS913" i="59" s="1"/>
  <c r="O931" i="59"/>
  <c r="R931" i="59" s="1"/>
  <c r="U931" i="59" s="1"/>
  <c r="X931" i="59" s="1"/>
  <c r="AA931" i="59" s="1"/>
  <c r="AD931" i="59" s="1"/>
  <c r="AG931" i="59" s="1"/>
  <c r="AJ931" i="59" s="1"/>
  <c r="AM931" i="59" s="1"/>
  <c r="AP931" i="59" s="1"/>
  <c r="AS931" i="59" s="1"/>
  <c r="O929" i="59"/>
  <c r="R929" i="59" s="1"/>
  <c r="U929" i="59" s="1"/>
  <c r="X929" i="59" s="1"/>
  <c r="AA929" i="59" s="1"/>
  <c r="AD929" i="59" s="1"/>
  <c r="AG929" i="59" s="1"/>
  <c r="AJ929" i="59" s="1"/>
  <c r="AM929" i="59" s="1"/>
  <c r="O930" i="59"/>
  <c r="R930" i="59" s="1"/>
  <c r="U930" i="59" s="1"/>
  <c r="X930" i="59" s="1"/>
  <c r="AA930" i="59" s="1"/>
  <c r="AD930" i="59" s="1"/>
  <c r="AG930" i="59" s="1"/>
  <c r="AJ930" i="59" s="1"/>
  <c r="AM930" i="59" s="1"/>
  <c r="AP930" i="59" s="1"/>
  <c r="AS930" i="59" s="1"/>
  <c r="O723" i="59"/>
  <c r="R723" i="59" s="1"/>
  <c r="U723" i="59" s="1"/>
  <c r="X723" i="59" s="1"/>
  <c r="AA723" i="59" s="1"/>
  <c r="AD723" i="59" s="1"/>
  <c r="AG723" i="59" s="1"/>
  <c r="AJ723" i="59" s="1"/>
  <c r="AM723" i="59" s="1"/>
  <c r="AP723" i="59" s="1"/>
  <c r="AS723" i="59" s="1"/>
  <c r="O724" i="59"/>
  <c r="R724" i="59" s="1"/>
  <c r="U724" i="59" s="1"/>
  <c r="X724" i="59" s="1"/>
  <c r="AA724" i="59" s="1"/>
  <c r="AD724" i="59" s="1"/>
  <c r="AG724" i="59" s="1"/>
  <c r="AJ724" i="59" s="1"/>
  <c r="AM724" i="59" s="1"/>
  <c r="AP724" i="59" s="1"/>
  <c r="AS724" i="59" s="1"/>
  <c r="O899" i="59"/>
  <c r="R899" i="59" s="1"/>
  <c r="U899" i="59" s="1"/>
  <c r="X899" i="59" s="1"/>
  <c r="AA899" i="59" s="1"/>
  <c r="AD899" i="59" s="1"/>
  <c r="AG899" i="59" s="1"/>
  <c r="AJ899" i="59" s="1"/>
  <c r="AM899" i="59" s="1"/>
  <c r="AP899" i="59" s="1"/>
  <c r="AS899" i="59" s="1"/>
  <c r="O901" i="59"/>
  <c r="R901" i="59" s="1"/>
  <c r="U901" i="59" s="1"/>
  <c r="X901" i="59" s="1"/>
  <c r="AA901" i="59" s="1"/>
  <c r="AD901" i="59" s="1"/>
  <c r="AG901" i="59" s="1"/>
  <c r="AJ901" i="59" s="1"/>
  <c r="AM901" i="59" s="1"/>
  <c r="AP901" i="59" s="1"/>
  <c r="AS901" i="59" s="1"/>
  <c r="O936" i="59"/>
  <c r="R936" i="59" s="1"/>
  <c r="U936" i="59" s="1"/>
  <c r="X936" i="59" s="1"/>
  <c r="AA936" i="59" s="1"/>
  <c r="AD936" i="59" s="1"/>
  <c r="AG936" i="59" s="1"/>
  <c r="AJ936" i="59" s="1"/>
  <c r="AM936" i="59" s="1"/>
  <c r="AP936" i="59" s="1"/>
  <c r="AS936" i="59" s="1"/>
  <c r="O937" i="59"/>
  <c r="R937" i="59" s="1"/>
  <c r="U937" i="59" s="1"/>
  <c r="X937" i="59" s="1"/>
  <c r="AA937" i="59" s="1"/>
  <c r="AD937" i="59" s="1"/>
  <c r="AG937" i="59" s="1"/>
  <c r="AJ937" i="59" s="1"/>
  <c r="AM937" i="59" s="1"/>
  <c r="AP937" i="59" s="1"/>
  <c r="AS937" i="59" s="1"/>
  <c r="O726" i="59"/>
  <c r="R726" i="59" s="1"/>
  <c r="U726" i="59" s="1"/>
  <c r="X726" i="59" s="1"/>
  <c r="AA726" i="59" s="1"/>
  <c r="AD726" i="59" s="1"/>
  <c r="AG726" i="59" s="1"/>
  <c r="AJ726" i="59" s="1"/>
  <c r="AM726" i="59" s="1"/>
  <c r="AP726" i="59" s="1"/>
  <c r="AS726" i="59" s="1"/>
  <c r="O893" i="59"/>
  <c r="R893" i="59" s="1"/>
  <c r="U893" i="59" s="1"/>
  <c r="X893" i="59" s="1"/>
  <c r="AA893" i="59" s="1"/>
  <c r="AD893" i="59" s="1"/>
  <c r="AG893" i="59" s="1"/>
  <c r="AJ893" i="59" s="1"/>
  <c r="AM893" i="59" s="1"/>
  <c r="AP893" i="59" s="1"/>
  <c r="AS893" i="59" s="1"/>
  <c r="O898" i="59"/>
  <c r="R898" i="59" s="1"/>
  <c r="U898" i="59" s="1"/>
  <c r="X898" i="59" s="1"/>
  <c r="AA898" i="59" s="1"/>
  <c r="AD898" i="59" s="1"/>
  <c r="AG898" i="59" s="1"/>
  <c r="AJ898" i="59" s="1"/>
  <c r="AM898" i="59" s="1"/>
  <c r="AP898" i="59" s="1"/>
  <c r="AS898" i="59" s="1"/>
  <c r="O890" i="59"/>
  <c r="R890" i="59" s="1"/>
  <c r="U890" i="59" s="1"/>
  <c r="X890" i="59" s="1"/>
  <c r="AA890" i="59" s="1"/>
  <c r="AD890" i="59" s="1"/>
  <c r="AG890" i="59" s="1"/>
  <c r="AJ890" i="59" s="1"/>
  <c r="AM890" i="59" s="1"/>
  <c r="AP890" i="59" s="1"/>
  <c r="AS890" i="59" s="1"/>
  <c r="O897" i="59"/>
  <c r="R897" i="59" s="1"/>
  <c r="U897" i="59" s="1"/>
  <c r="X897" i="59" s="1"/>
  <c r="AA897" i="59" s="1"/>
  <c r="AD897" i="59" s="1"/>
  <c r="AG897" i="59" s="1"/>
  <c r="AJ897" i="59" s="1"/>
  <c r="AM897" i="59" s="1"/>
  <c r="AP897" i="59" s="1"/>
  <c r="AS897" i="59" s="1"/>
  <c r="O894" i="59"/>
  <c r="R894" i="59" s="1"/>
  <c r="U894" i="59" s="1"/>
  <c r="X894" i="59" s="1"/>
  <c r="AA894" i="59" s="1"/>
  <c r="AD894" i="59" s="1"/>
  <c r="AG894" i="59" s="1"/>
  <c r="AJ894" i="59" s="1"/>
  <c r="AM894" i="59" s="1"/>
  <c r="AP894" i="59" s="1"/>
  <c r="AS894" i="59" s="1"/>
  <c r="O895" i="59"/>
  <c r="R895" i="59" s="1"/>
  <c r="U895" i="59" s="1"/>
  <c r="X895" i="59" s="1"/>
  <c r="AA895" i="59" s="1"/>
  <c r="AD895" i="59" s="1"/>
  <c r="AG895" i="59" s="1"/>
  <c r="AJ895" i="59" s="1"/>
  <c r="AM895" i="59" s="1"/>
  <c r="AP895" i="59" s="1"/>
  <c r="AS895" i="59" s="1"/>
  <c r="O891" i="59"/>
  <c r="R891" i="59" s="1"/>
  <c r="U891" i="59" s="1"/>
  <c r="X891" i="59" s="1"/>
  <c r="AA891" i="59" s="1"/>
  <c r="AD891" i="59" s="1"/>
  <c r="AG891" i="59" s="1"/>
  <c r="AJ891" i="59" s="1"/>
  <c r="AM891" i="59" s="1"/>
  <c r="AP891" i="59" s="1"/>
  <c r="AS891" i="59" s="1"/>
  <c r="O896" i="59"/>
  <c r="R896" i="59" s="1"/>
  <c r="U896" i="59" s="1"/>
  <c r="X896" i="59" s="1"/>
  <c r="AA896" i="59" s="1"/>
  <c r="AD896" i="59" s="1"/>
  <c r="AG896" i="59" s="1"/>
  <c r="AJ896" i="59" s="1"/>
  <c r="AM896" i="59" s="1"/>
  <c r="AP896" i="59" s="1"/>
  <c r="AS896" i="59" s="1"/>
  <c r="O480" i="59"/>
  <c r="R480" i="59" s="1"/>
  <c r="U480" i="59" s="1"/>
  <c r="X480" i="59" s="1"/>
  <c r="AA480" i="59" s="1"/>
  <c r="AD480" i="59" s="1"/>
  <c r="AG480" i="59" s="1"/>
  <c r="AJ480" i="59" s="1"/>
  <c r="O934" i="59"/>
  <c r="R934" i="59" s="1"/>
  <c r="U934" i="59" s="1"/>
  <c r="X934" i="59" s="1"/>
  <c r="AA934" i="59" s="1"/>
  <c r="AD934" i="59" s="1"/>
  <c r="AG934" i="59" s="1"/>
  <c r="AJ934" i="59" s="1"/>
  <c r="AM934" i="59" s="1"/>
  <c r="AP934" i="59" s="1"/>
  <c r="AS934" i="59" s="1"/>
  <c r="O932" i="59"/>
  <c r="R932" i="59" s="1"/>
  <c r="U932" i="59" s="1"/>
  <c r="X932" i="59" s="1"/>
  <c r="AA932" i="59" s="1"/>
  <c r="AD932" i="59" s="1"/>
  <c r="AG932" i="59" s="1"/>
  <c r="AJ932" i="59" s="1"/>
  <c r="AM932" i="59" s="1"/>
  <c r="AP932" i="59" s="1"/>
  <c r="AS932" i="59" s="1"/>
  <c r="O933" i="59"/>
  <c r="R933" i="59" s="1"/>
  <c r="U933" i="59" s="1"/>
  <c r="X933" i="59" s="1"/>
  <c r="AA933" i="59" s="1"/>
  <c r="AD933" i="59" s="1"/>
  <c r="AG933" i="59" s="1"/>
  <c r="AJ933" i="59" s="1"/>
  <c r="AM933" i="59" s="1"/>
  <c r="AP933" i="59" s="1"/>
  <c r="AS933" i="59" s="1"/>
  <c r="O985" i="59"/>
  <c r="R985" i="59" s="1"/>
  <c r="U985" i="59" s="1"/>
  <c r="X985" i="59" s="1"/>
  <c r="AA985" i="59" s="1"/>
  <c r="AD985" i="59" s="1"/>
  <c r="AG985" i="59" s="1"/>
  <c r="AJ985" i="59" s="1"/>
  <c r="AM985" i="59" s="1"/>
  <c r="AP985" i="59" s="1"/>
  <c r="AS985" i="59" s="1"/>
  <c r="O725" i="59"/>
  <c r="R725" i="59" s="1"/>
  <c r="U725" i="59" s="1"/>
  <c r="X725" i="59" s="1"/>
  <c r="AA725" i="59" s="1"/>
  <c r="AD725" i="59" s="1"/>
  <c r="AG725" i="59" s="1"/>
  <c r="AJ725" i="59" s="1"/>
  <c r="AM725" i="59" s="1"/>
  <c r="AP725" i="59" s="1"/>
  <c r="AS725" i="59" s="1"/>
  <c r="O728" i="59"/>
  <c r="R728" i="59" s="1"/>
  <c r="U728" i="59" s="1"/>
  <c r="X728" i="59" s="1"/>
  <c r="AA728" i="59" s="1"/>
  <c r="AD728" i="59" s="1"/>
  <c r="AG728" i="59" s="1"/>
  <c r="AJ728" i="59" s="1"/>
  <c r="AM728" i="59" s="1"/>
  <c r="AP728" i="59" s="1"/>
  <c r="AS728" i="59" s="1"/>
  <c r="O727" i="59"/>
  <c r="R727" i="59" s="1"/>
  <c r="U727" i="59" s="1"/>
  <c r="X727" i="59" s="1"/>
  <c r="AA727" i="59" s="1"/>
  <c r="AD727" i="59" s="1"/>
  <c r="AG727" i="59" s="1"/>
  <c r="AJ727" i="59" s="1"/>
  <c r="AM727" i="59" s="1"/>
  <c r="AP727" i="59" s="1"/>
  <c r="AS727" i="59" s="1"/>
  <c r="O909" i="59"/>
  <c r="R909" i="59" s="1"/>
  <c r="U909" i="59" s="1"/>
  <c r="X909" i="59" s="1"/>
  <c r="AA909" i="59" s="1"/>
  <c r="AD909" i="59" s="1"/>
  <c r="AG909" i="59" s="1"/>
  <c r="AJ909" i="59" s="1"/>
  <c r="AM909" i="59" s="1"/>
  <c r="AP909" i="59" s="1"/>
  <c r="AS909" i="59" s="1"/>
  <c r="O910" i="59"/>
  <c r="R910" i="59" s="1"/>
  <c r="U910" i="59" s="1"/>
  <c r="X910" i="59" s="1"/>
  <c r="AA910" i="59" s="1"/>
  <c r="AD910" i="59" s="1"/>
  <c r="AG910" i="59" s="1"/>
  <c r="AJ910" i="59" s="1"/>
  <c r="AM910" i="59" s="1"/>
  <c r="AP910" i="59" s="1"/>
  <c r="AS910" i="59" s="1"/>
  <c r="O917" i="59"/>
  <c r="R917" i="59" s="1"/>
  <c r="U917" i="59" s="1"/>
  <c r="X917" i="59" s="1"/>
  <c r="AA917" i="59" s="1"/>
  <c r="AD917" i="59" s="1"/>
  <c r="AG917" i="59" s="1"/>
  <c r="AJ917" i="59" s="1"/>
  <c r="AM917" i="59" s="1"/>
  <c r="AP917" i="59" s="1"/>
  <c r="AS917" i="59" s="1"/>
  <c r="O678" i="59"/>
  <c r="R678" i="59" s="1"/>
  <c r="U678" i="59" s="1"/>
  <c r="X678" i="59" s="1"/>
  <c r="AA678" i="59" s="1"/>
  <c r="AD678" i="59" s="1"/>
  <c r="AG678" i="59" s="1"/>
  <c r="AJ678" i="59" s="1"/>
  <c r="AM678" i="59" s="1"/>
  <c r="AP678" i="59" s="1"/>
  <c r="AS678" i="59" s="1"/>
  <c r="O744" i="59"/>
  <c r="R744" i="59" s="1"/>
  <c r="U744" i="59" s="1"/>
  <c r="X744" i="59" s="1"/>
  <c r="AA744" i="59" s="1"/>
  <c r="AD744" i="59" s="1"/>
  <c r="AG744" i="59" s="1"/>
  <c r="AJ744" i="59" s="1"/>
  <c r="AM744" i="59" s="1"/>
  <c r="AP744" i="59" s="1"/>
  <c r="AS744" i="59" s="1"/>
  <c r="O911" i="59"/>
  <c r="R911" i="59" s="1"/>
  <c r="U911" i="59" s="1"/>
  <c r="X911" i="59" s="1"/>
  <c r="O907" i="59"/>
  <c r="R907" i="59" s="1"/>
  <c r="U907" i="59" s="1"/>
  <c r="X907" i="59" s="1"/>
  <c r="AA907" i="59" s="1"/>
  <c r="AD907" i="59" s="1"/>
  <c r="AG907" i="59" s="1"/>
  <c r="AJ907" i="59" s="1"/>
  <c r="AM907" i="59" s="1"/>
  <c r="AP907" i="59" s="1"/>
  <c r="AS907" i="59" s="1"/>
  <c r="O856" i="59"/>
  <c r="R856" i="59" s="1"/>
  <c r="U856" i="59" s="1"/>
  <c r="X856" i="59" s="1"/>
  <c r="AA856" i="59" s="1"/>
  <c r="AD856" i="59" s="1"/>
  <c r="AG856" i="59" s="1"/>
  <c r="AJ856" i="59" s="1"/>
  <c r="AM856" i="59" s="1"/>
  <c r="AP856" i="59" s="1"/>
  <c r="AS856" i="59" s="1"/>
  <c r="O855" i="59"/>
  <c r="R855" i="59" s="1"/>
  <c r="U855" i="59" s="1"/>
  <c r="X855" i="59" s="1"/>
  <c r="AA855" i="59" s="1"/>
  <c r="AD855" i="59" s="1"/>
  <c r="AG855" i="59" s="1"/>
  <c r="AJ855" i="59" s="1"/>
  <c r="AM855" i="59" s="1"/>
  <c r="AP855" i="59" s="1"/>
  <c r="AS855" i="59" s="1"/>
  <c r="O381" i="59"/>
  <c r="R381" i="59" s="1"/>
  <c r="U381" i="59" s="1"/>
  <c r="X381" i="59" s="1"/>
  <c r="AA381" i="59" s="1"/>
  <c r="AD381" i="59" s="1"/>
  <c r="AG381" i="59" s="1"/>
  <c r="AJ381" i="59" s="1"/>
  <c r="AM381" i="59" s="1"/>
  <c r="AP381" i="59" s="1"/>
  <c r="AS381" i="59" s="1"/>
  <c r="O742" i="59"/>
  <c r="R742" i="59" s="1"/>
  <c r="U742" i="59" s="1"/>
  <c r="X742" i="59" s="1"/>
  <c r="AA742" i="59" s="1"/>
  <c r="AD742" i="59" s="1"/>
  <c r="AG742" i="59" s="1"/>
  <c r="AJ742" i="59" s="1"/>
  <c r="AM742" i="59" s="1"/>
  <c r="AP742" i="59" s="1"/>
  <c r="AS742" i="59" s="1"/>
  <c r="O858" i="59"/>
  <c r="R858" i="59" s="1"/>
  <c r="U858" i="59" s="1"/>
  <c r="X858" i="59" s="1"/>
  <c r="AA858" i="59" s="1"/>
  <c r="AD858" i="59" s="1"/>
  <c r="AG858" i="59" s="1"/>
  <c r="AJ858" i="59" s="1"/>
  <c r="AM858" i="59" s="1"/>
  <c r="AP858" i="59" s="1"/>
  <c r="AS858" i="59" s="1"/>
  <c r="O857" i="59"/>
  <c r="R857" i="59" s="1"/>
  <c r="U857" i="59" s="1"/>
  <c r="X857" i="59" s="1"/>
  <c r="AA857" i="59" s="1"/>
  <c r="AD857" i="59" s="1"/>
  <c r="AG857" i="59" s="1"/>
  <c r="AJ857" i="59" s="1"/>
  <c r="AM857" i="59" s="1"/>
  <c r="AP857" i="59" s="1"/>
  <c r="AS857" i="59" s="1"/>
  <c r="O854" i="59"/>
  <c r="R854" i="59" s="1"/>
  <c r="U854" i="59" s="1"/>
  <c r="X854" i="59" s="1"/>
  <c r="AA854" i="59" s="1"/>
  <c r="AD854" i="59" s="1"/>
  <c r="AG854" i="59" s="1"/>
  <c r="AJ854" i="59" s="1"/>
  <c r="AM854" i="59" s="1"/>
  <c r="AP854" i="59" s="1"/>
  <c r="AS854" i="59" s="1"/>
  <c r="O853" i="59"/>
  <c r="R853" i="59" s="1"/>
  <c r="U853" i="59" s="1"/>
  <c r="X853" i="59" s="1"/>
  <c r="AA853" i="59" s="1"/>
  <c r="AD853" i="59" s="1"/>
  <c r="AG853" i="59" s="1"/>
  <c r="AJ853" i="59" s="1"/>
  <c r="AM853" i="59" s="1"/>
  <c r="AP853" i="59" s="1"/>
  <c r="AS853" i="59" s="1"/>
  <c r="O935" i="59"/>
  <c r="R935" i="59" s="1"/>
  <c r="U935" i="59" s="1"/>
  <c r="X935" i="59" s="1"/>
  <c r="AA935" i="59" s="1"/>
  <c r="AD935" i="59" s="1"/>
  <c r="AG935" i="59" s="1"/>
  <c r="AJ935" i="59" s="1"/>
  <c r="AM935" i="59" s="1"/>
  <c r="AP935" i="59" s="1"/>
  <c r="AS935" i="59" s="1"/>
  <c r="O964" i="59"/>
  <c r="R964" i="59" s="1"/>
  <c r="U964" i="59" s="1"/>
  <c r="X964" i="59" s="1"/>
  <c r="AA964" i="59" s="1"/>
  <c r="AD964" i="59" s="1"/>
  <c r="AG964" i="59" s="1"/>
  <c r="AJ964" i="59" s="1"/>
  <c r="AM964" i="59" s="1"/>
  <c r="AP964" i="59" s="1"/>
  <c r="AS964" i="59" s="1"/>
  <c r="O941" i="59"/>
  <c r="R941" i="59" s="1"/>
  <c r="U941" i="59" s="1"/>
  <c r="X941" i="59" s="1"/>
  <c r="AA941" i="59" s="1"/>
  <c r="AD941" i="59" s="1"/>
  <c r="AG941" i="59" s="1"/>
  <c r="AJ941" i="59" s="1"/>
  <c r="AM941" i="59" s="1"/>
  <c r="AP941" i="59" s="1"/>
  <c r="AS941" i="59" s="1"/>
  <c r="O940" i="59"/>
  <c r="R940" i="59" s="1"/>
  <c r="U940" i="59" s="1"/>
  <c r="X940" i="59" s="1"/>
  <c r="AA940" i="59" s="1"/>
  <c r="AD940" i="59" s="1"/>
  <c r="AG940" i="59" s="1"/>
  <c r="AJ940" i="59" s="1"/>
  <c r="AM940" i="59" s="1"/>
  <c r="AP940" i="59" s="1"/>
  <c r="AS940" i="59" s="1"/>
  <c r="O938" i="59"/>
  <c r="R938" i="59" s="1"/>
  <c r="U938" i="59" s="1"/>
  <c r="X938" i="59" s="1"/>
  <c r="AA938" i="59" s="1"/>
  <c r="AD938" i="59" s="1"/>
  <c r="AG938" i="59" s="1"/>
  <c r="AJ938" i="59" s="1"/>
  <c r="O383" i="59"/>
  <c r="R383" i="59" s="1"/>
  <c r="U383" i="59" s="1"/>
  <c r="X383" i="59" s="1"/>
  <c r="AA383" i="59" s="1"/>
  <c r="AD383" i="59" s="1"/>
  <c r="AG383" i="59" s="1"/>
  <c r="AJ383" i="59" s="1"/>
  <c r="AM383" i="59" s="1"/>
  <c r="AP383" i="59" s="1"/>
  <c r="AS383" i="59" s="1"/>
  <c r="O968" i="59"/>
  <c r="R968" i="59" s="1"/>
  <c r="U968" i="59" s="1"/>
  <c r="X968" i="59" s="1"/>
  <c r="AA968" i="59" s="1"/>
  <c r="AD968" i="59" s="1"/>
  <c r="AG968" i="59" s="1"/>
  <c r="AJ968" i="59" s="1"/>
  <c r="AM968" i="59" s="1"/>
  <c r="AP968" i="59" s="1"/>
  <c r="AS968" i="59" s="1"/>
  <c r="O902" i="59"/>
  <c r="R902" i="59" s="1"/>
  <c r="U902" i="59" s="1"/>
  <c r="X902" i="59" s="1"/>
  <c r="AA902" i="59" s="1"/>
  <c r="AD902" i="59" s="1"/>
  <c r="AG902" i="59" s="1"/>
  <c r="AJ902" i="59" s="1"/>
  <c r="AM902" i="59" s="1"/>
  <c r="AP902" i="59" s="1"/>
  <c r="AS902" i="59" s="1"/>
  <c r="O892" i="59"/>
  <c r="R892" i="59" s="1"/>
  <c r="U892" i="59" s="1"/>
  <c r="X892" i="59" s="1"/>
  <c r="AA892" i="59" s="1"/>
  <c r="AD892" i="59" s="1"/>
  <c r="AG892" i="59" s="1"/>
  <c r="AJ892" i="59" s="1"/>
  <c r="AM892" i="59" s="1"/>
  <c r="AP892" i="59" s="1"/>
  <c r="AS892" i="59" s="1"/>
  <c r="O978" i="59"/>
  <c r="R978" i="59" s="1"/>
  <c r="U978" i="59" s="1"/>
  <c r="X978" i="59" s="1"/>
  <c r="AA978" i="59" s="1"/>
  <c r="AD978" i="59" s="1"/>
  <c r="AG978" i="59" s="1"/>
  <c r="AJ978" i="59" s="1"/>
  <c r="AM978" i="59" s="1"/>
  <c r="AP978" i="59" s="1"/>
  <c r="AS978" i="59" s="1"/>
  <c r="O701" i="59"/>
  <c r="R701" i="59" s="1"/>
  <c r="U701" i="59" s="1"/>
  <c r="X701" i="59" s="1"/>
  <c r="AA701" i="59" s="1"/>
  <c r="AD701" i="59" s="1"/>
  <c r="AG701" i="59" s="1"/>
  <c r="AJ701" i="59" s="1"/>
  <c r="AM701" i="59" s="1"/>
  <c r="AP701" i="59" s="1"/>
  <c r="AS701" i="59" s="1"/>
  <c r="O204" i="59"/>
  <c r="R204" i="59" s="1"/>
  <c r="U204" i="59" s="1"/>
  <c r="X204" i="59" s="1"/>
  <c r="AA204" i="59" s="1"/>
  <c r="AD204" i="59" s="1"/>
  <c r="AG204" i="59" s="1"/>
  <c r="AJ204" i="59" s="1"/>
  <c r="AM204" i="59" s="1"/>
  <c r="AP204" i="59" s="1"/>
  <c r="AS204" i="59" s="1"/>
  <c r="O513" i="59"/>
  <c r="R513" i="59" s="1"/>
  <c r="U513" i="59" s="1"/>
  <c r="X513" i="59" s="1"/>
  <c r="AA513" i="59" s="1"/>
  <c r="AD513" i="59" s="1"/>
  <c r="AG513" i="59" s="1"/>
  <c r="AJ513" i="59" s="1"/>
  <c r="AM513" i="59" s="1"/>
  <c r="AP513" i="59" s="1"/>
  <c r="AS513" i="59" s="1"/>
  <c r="O326" i="59"/>
  <c r="R326" i="59" s="1"/>
  <c r="U326" i="59" s="1"/>
  <c r="X326" i="59" s="1"/>
  <c r="AA326" i="59" s="1"/>
  <c r="AD326" i="59" s="1"/>
  <c r="AG326" i="59" s="1"/>
  <c r="AJ326" i="59" s="1"/>
  <c r="AM326" i="59" s="1"/>
  <c r="AP326" i="59" s="1"/>
  <c r="AS326" i="59" s="1"/>
  <c r="O862" i="59"/>
  <c r="R862" i="59" s="1"/>
  <c r="U862" i="59" s="1"/>
  <c r="X862" i="59" s="1"/>
  <c r="AA862" i="59" s="1"/>
  <c r="AD862" i="59" s="1"/>
  <c r="AG862" i="59" s="1"/>
  <c r="AJ862" i="59" s="1"/>
  <c r="AM862" i="59" s="1"/>
  <c r="AP862" i="59" s="1"/>
  <c r="AS862" i="59" s="1"/>
  <c r="O171" i="59"/>
  <c r="R171" i="59" s="1"/>
  <c r="U171" i="59" s="1"/>
  <c r="X171" i="59" s="1"/>
  <c r="AA171" i="59" s="1"/>
  <c r="AD171" i="59" s="1"/>
  <c r="AG171" i="59" s="1"/>
  <c r="AJ171" i="59" s="1"/>
  <c r="AM171" i="59" s="1"/>
  <c r="AP171" i="59" s="1"/>
  <c r="AS171" i="59" s="1"/>
  <c r="O870" i="59"/>
  <c r="R870" i="59" s="1"/>
  <c r="U870" i="59" s="1"/>
  <c r="X870" i="59" s="1"/>
  <c r="AA870" i="59" s="1"/>
  <c r="AD870" i="59" s="1"/>
  <c r="AG870" i="59" s="1"/>
  <c r="AJ870" i="59" s="1"/>
  <c r="AM870" i="59" s="1"/>
  <c r="AP870" i="59" s="1"/>
  <c r="AS870" i="59" s="1"/>
  <c r="O91" i="59"/>
  <c r="R91" i="59" s="1"/>
  <c r="U91" i="59" s="1"/>
  <c r="X91" i="59" s="1"/>
  <c r="AA91" i="59" s="1"/>
  <c r="AD91" i="59" s="1"/>
  <c r="AG91" i="59" s="1"/>
  <c r="AJ91" i="59" s="1"/>
  <c r="AM91" i="59" s="1"/>
  <c r="AP91" i="59" s="1"/>
  <c r="AS91" i="59" s="1"/>
  <c r="O998" i="59"/>
  <c r="R998" i="59" s="1"/>
  <c r="U998" i="59" s="1"/>
  <c r="X998" i="59" s="1"/>
  <c r="AA998" i="59" s="1"/>
  <c r="AD998" i="59" s="1"/>
  <c r="AG998" i="59" s="1"/>
  <c r="AJ998" i="59" s="1"/>
  <c r="AM998" i="59" s="1"/>
  <c r="AP998" i="59" s="1"/>
  <c r="AS998" i="59" s="1"/>
  <c r="O916" i="59"/>
  <c r="R916" i="59" s="1"/>
  <c r="U916" i="59" s="1"/>
  <c r="X916" i="59" s="1"/>
  <c r="AA916" i="59" s="1"/>
  <c r="AD916" i="59" s="1"/>
  <c r="AG916" i="59" s="1"/>
  <c r="AJ916" i="59" s="1"/>
  <c r="AM916" i="59" s="1"/>
  <c r="AP916" i="59" s="1"/>
  <c r="AS916" i="59" s="1"/>
  <c r="O943" i="59"/>
  <c r="R943" i="59" s="1"/>
  <c r="O944" i="59"/>
  <c r="O945" i="59"/>
  <c r="O946" i="59"/>
  <c r="R946" i="59" s="1"/>
  <c r="U946" i="59" s="1"/>
  <c r="O947" i="59"/>
  <c r="O948" i="59"/>
  <c r="R948" i="59" s="1"/>
  <c r="U948" i="59" s="1"/>
  <c r="X948" i="59" s="1"/>
  <c r="AA948" i="59" s="1"/>
  <c r="AD948" i="59" s="1"/>
  <c r="AG948" i="59" s="1"/>
  <c r="AJ948" i="59" s="1"/>
  <c r="AM948" i="59" s="1"/>
  <c r="AP948" i="59" s="1"/>
  <c r="AS948" i="59" s="1"/>
  <c r="O560" i="59"/>
  <c r="R560" i="59" s="1"/>
  <c r="U560" i="59" s="1"/>
  <c r="X560" i="59" s="1"/>
  <c r="AA560" i="59" s="1"/>
  <c r="AD560" i="59" s="1"/>
  <c r="AG560" i="59" s="1"/>
  <c r="AJ560" i="59" s="1"/>
  <c r="AM560" i="59" s="1"/>
  <c r="AP560" i="59" s="1"/>
  <c r="AS560" i="59" s="1"/>
  <c r="O559" i="59"/>
  <c r="R559" i="59" s="1"/>
  <c r="U559" i="59" s="1"/>
  <c r="X559" i="59" s="1"/>
  <c r="AA559" i="59" s="1"/>
  <c r="AD559" i="59" s="1"/>
  <c r="AG559" i="59" s="1"/>
  <c r="AJ559" i="59" s="1"/>
  <c r="AM559" i="59" s="1"/>
  <c r="AP559" i="59" s="1"/>
  <c r="AS559" i="59" s="1"/>
  <c r="AV559" i="59" s="1"/>
  <c r="K559" i="59" s="1"/>
  <c r="AW559" i="59"/>
  <c r="AY559" i="59"/>
  <c r="AZ559" i="59"/>
  <c r="BA559" i="59"/>
  <c r="BB559" i="59" l="1"/>
  <c r="BD559" i="59"/>
  <c r="BE559" i="59" s="1"/>
  <c r="AD450" i="59"/>
  <c r="AG450" i="59" s="1"/>
  <c r="AJ450" i="59" s="1"/>
  <c r="AM450" i="59" s="1"/>
  <c r="AP450" i="59" s="1"/>
  <c r="AS450" i="59" s="1"/>
  <c r="AA343" i="59"/>
  <c r="AD343" i="59" s="1"/>
  <c r="AG343" i="59" s="1"/>
  <c r="AJ343" i="59" s="1"/>
  <c r="AM343" i="59" s="1"/>
  <c r="AP343" i="59" s="1"/>
  <c r="AS343" i="59" s="1"/>
  <c r="U622" i="59"/>
  <c r="X622" i="59" s="1"/>
  <c r="AA622" i="59" s="1"/>
  <c r="AD622" i="59" s="1"/>
  <c r="AG622" i="59" s="1"/>
  <c r="AJ622" i="59" s="1"/>
  <c r="AM622" i="59" s="1"/>
  <c r="AP622" i="59" s="1"/>
  <c r="AS622" i="59" s="1"/>
  <c r="AM386" i="59"/>
  <c r="AP386" i="59" s="1"/>
  <c r="AS386" i="59" s="1"/>
  <c r="AJ217" i="59"/>
  <c r="AM217" i="59" s="1"/>
  <c r="AP217" i="59" s="1"/>
  <c r="AS217" i="59" s="1"/>
  <c r="AD516" i="59"/>
  <c r="AG516" i="59" s="1"/>
  <c r="AJ516" i="59" s="1"/>
  <c r="AM516" i="59" s="1"/>
  <c r="AP516" i="59" s="1"/>
  <c r="AS516" i="59" s="1"/>
  <c r="U925" i="59"/>
  <c r="X925" i="59" s="1"/>
  <c r="AA925" i="59" s="1"/>
  <c r="AD925" i="59" s="1"/>
  <c r="AG925" i="59" s="1"/>
  <c r="AJ925" i="59" s="1"/>
  <c r="AM925" i="59" s="1"/>
  <c r="AP925" i="59" s="1"/>
  <c r="AS925" i="59" s="1"/>
  <c r="AP4" i="59"/>
  <c r="AS4" i="59" s="1"/>
  <c r="AP90" i="59"/>
  <c r="AS90" i="59" s="1"/>
  <c r="AD98" i="59"/>
  <c r="AG98" i="59" s="1"/>
  <c r="AJ98" i="59" s="1"/>
  <c r="AM98" i="59" s="1"/>
  <c r="AP98" i="59" s="1"/>
  <c r="AS98" i="59" s="1"/>
  <c r="AG31" i="59"/>
  <c r="AJ31" i="59" s="1"/>
  <c r="AM31" i="59" s="1"/>
  <c r="AP31" i="59" s="1"/>
  <c r="AS31" i="59" s="1"/>
  <c r="AP613" i="59"/>
  <c r="AS613" i="59" s="1"/>
  <c r="R628" i="59"/>
  <c r="AP929" i="59"/>
  <c r="AS929" i="59" s="1"/>
  <c r="AS254" i="59"/>
  <c r="AP363" i="59"/>
  <c r="AS363" i="59" s="1"/>
  <c r="AA564" i="59"/>
  <c r="AD564" i="59" s="1"/>
  <c r="AG564" i="59" s="1"/>
  <c r="AJ564" i="59" s="1"/>
  <c r="AM564" i="59" s="1"/>
  <c r="AP564" i="59" s="1"/>
  <c r="AS564" i="59" s="1"/>
  <c r="AD406" i="59"/>
  <c r="AG406" i="59" s="1"/>
  <c r="AJ406" i="59" s="1"/>
  <c r="AM406" i="59" s="1"/>
  <c r="AP406" i="59" s="1"/>
  <c r="AS406" i="59" s="1"/>
  <c r="AM271" i="59"/>
  <c r="AP271" i="59" s="1"/>
  <c r="AS271" i="59" s="1"/>
  <c r="AS425" i="59"/>
  <c r="U943" i="59"/>
  <c r="X943" i="59" s="1"/>
  <c r="AA943" i="59" s="1"/>
  <c r="AS441" i="59"/>
  <c r="AJ130" i="59"/>
  <c r="AM130" i="59" s="1"/>
  <c r="AP130" i="59" s="1"/>
  <c r="AS130" i="59" s="1"/>
  <c r="U597" i="59"/>
  <c r="X597" i="59" s="1"/>
  <c r="AA597" i="59" s="1"/>
  <c r="AD597" i="59" s="1"/>
  <c r="AG597" i="59" s="1"/>
  <c r="AJ597" i="59" s="1"/>
  <c r="AM597" i="59" s="1"/>
  <c r="AP597" i="59" s="1"/>
  <c r="AS597" i="59" s="1"/>
  <c r="R945" i="59"/>
  <c r="U945" i="59" s="1"/>
  <c r="X945" i="59" s="1"/>
  <c r="AA945" i="59" s="1"/>
  <c r="R926" i="59"/>
  <c r="U926" i="59" s="1"/>
  <c r="X926" i="59" s="1"/>
  <c r="AA926" i="59" s="1"/>
  <c r="AD926" i="59" s="1"/>
  <c r="AG926" i="59" s="1"/>
  <c r="AJ926" i="59" s="1"/>
  <c r="AM926" i="59" s="1"/>
  <c r="AP926" i="59" s="1"/>
  <c r="AS926" i="59" s="1"/>
  <c r="U598" i="59"/>
  <c r="X598" i="59" s="1"/>
  <c r="AA598" i="59" s="1"/>
  <c r="AD598" i="59" s="1"/>
  <c r="AG598" i="59" s="1"/>
  <c r="AJ598" i="59" s="1"/>
  <c r="AM598" i="59" s="1"/>
  <c r="AP598" i="59" s="1"/>
  <c r="AS598" i="59" s="1"/>
  <c r="AS321" i="59"/>
  <c r="AM480" i="59"/>
  <c r="AP480" i="59" s="1"/>
  <c r="AS480" i="59" s="1"/>
  <c r="X946" i="59"/>
  <c r="AA946" i="59" s="1"/>
  <c r="AA366" i="59"/>
  <c r="AD366" i="59" s="1"/>
  <c r="AG366" i="59" s="1"/>
  <c r="AJ366" i="59" s="1"/>
  <c r="AM366" i="59" s="1"/>
  <c r="AP366" i="59" s="1"/>
  <c r="AS366" i="59" s="1"/>
  <c r="AP125" i="59"/>
  <c r="AS125" i="59" s="1"/>
  <c r="AM938" i="59"/>
  <c r="AP938" i="59" s="1"/>
  <c r="AS938" i="59" s="1"/>
  <c r="AA911" i="59"/>
  <c r="AD911" i="59" s="1"/>
  <c r="AG911" i="59" s="1"/>
  <c r="AJ911" i="59" s="1"/>
  <c r="AM911" i="59" s="1"/>
  <c r="AP911" i="59" s="1"/>
  <c r="AS911" i="59" s="1"/>
  <c r="U602" i="59"/>
  <c r="X602" i="59" s="1"/>
  <c r="AA602" i="59" s="1"/>
  <c r="AD602" i="59" s="1"/>
  <c r="AG602" i="59" s="1"/>
  <c r="AJ602" i="59" s="1"/>
  <c r="AM602" i="59" s="1"/>
  <c r="AP602" i="59" s="1"/>
  <c r="AS602" i="59" s="1"/>
  <c r="AP574" i="59"/>
  <c r="AS574" i="59" s="1"/>
  <c r="AG422" i="59"/>
  <c r="AJ422" i="59" s="1"/>
  <c r="AM422" i="59" s="1"/>
  <c r="AP422" i="59" s="1"/>
  <c r="AS422" i="59" s="1"/>
  <c r="AJ361" i="59"/>
  <c r="AM361" i="59" s="1"/>
  <c r="AP361" i="59" s="1"/>
  <c r="AS361" i="59" s="1"/>
  <c r="R947" i="59"/>
  <c r="U947" i="59" s="1"/>
  <c r="X947" i="59" s="1"/>
  <c r="AA947" i="59" s="1"/>
  <c r="AD947" i="59" s="1"/>
  <c r="AG947" i="59" s="1"/>
  <c r="AJ947" i="59" s="1"/>
  <c r="AM947" i="59" s="1"/>
  <c r="AP947" i="59" s="1"/>
  <c r="AS947" i="59" s="1"/>
  <c r="R944" i="59"/>
  <c r="U944" i="59" s="1"/>
  <c r="X944" i="59" s="1"/>
  <c r="AA944" i="59" s="1"/>
  <c r="U517" i="59"/>
  <c r="X517" i="59" s="1"/>
  <c r="AA517" i="59" s="1"/>
  <c r="AD517" i="59" s="1"/>
  <c r="AD943" i="59" l="1"/>
  <c r="AG943" i="59" s="1"/>
  <c r="AJ943" i="59" s="1"/>
  <c r="AM943" i="59" s="1"/>
  <c r="AP943" i="59" s="1"/>
  <c r="AS943" i="59" s="1"/>
  <c r="AD946" i="59"/>
  <c r="AG946" i="59" s="1"/>
  <c r="AJ946" i="59" s="1"/>
  <c r="AM946" i="59" s="1"/>
  <c r="AP946" i="59" s="1"/>
  <c r="AS946" i="59" s="1"/>
  <c r="AD945" i="59"/>
  <c r="AG945" i="59" s="1"/>
  <c r="AJ945" i="59" s="1"/>
  <c r="AM945" i="59" s="1"/>
  <c r="AP945" i="59" s="1"/>
  <c r="AS945" i="59" s="1"/>
  <c r="AD944" i="59"/>
  <c r="AG944" i="59" s="1"/>
  <c r="AJ944" i="59" s="1"/>
  <c r="AM944" i="59" s="1"/>
  <c r="AP944" i="59" s="1"/>
  <c r="AS944" i="59" s="1"/>
  <c r="AG517" i="59"/>
  <c r="AJ517" i="59" s="1"/>
  <c r="AM517" i="59" s="1"/>
  <c r="AP517" i="59" s="1"/>
  <c r="AS517" i="59" s="1"/>
  <c r="U628" i="59"/>
  <c r="AV351" i="59"/>
  <c r="K351" i="59" s="1"/>
  <c r="AW351" i="59"/>
  <c r="AY351" i="59"/>
  <c r="AZ351" i="59"/>
  <c r="BA351" i="59"/>
  <c r="BB351" i="59" l="1"/>
  <c r="BD351" i="59"/>
  <c r="BE351" i="59" s="1"/>
  <c r="X628" i="59"/>
  <c r="AA628" i="59" l="1"/>
  <c r="AV394" i="59"/>
  <c r="K394" i="59" s="1"/>
  <c r="AW394" i="59"/>
  <c r="AY394" i="59"/>
  <c r="AZ394" i="59"/>
  <c r="BA394" i="59"/>
  <c r="BB394" i="59" l="1"/>
  <c r="BD394" i="59"/>
  <c r="BE394" i="59" s="1"/>
  <c r="AD628" i="59"/>
  <c r="AV198" i="59"/>
  <c r="K198" i="59" s="1"/>
  <c r="AW198" i="59"/>
  <c r="AX198" i="59"/>
  <c r="AY198" i="59"/>
  <c r="AZ198" i="59"/>
  <c r="BA198" i="59"/>
  <c r="AV199" i="59"/>
  <c r="K199" i="59" s="1"/>
  <c r="AW199" i="59"/>
  <c r="AX199" i="59"/>
  <c r="AY199" i="59"/>
  <c r="AZ199" i="59"/>
  <c r="BA199" i="59"/>
  <c r="BB199" i="59" l="1"/>
  <c r="BD199" i="59"/>
  <c r="BE199" i="59" s="1"/>
  <c r="BB198" i="59"/>
  <c r="BD198" i="59"/>
  <c r="BE198" i="59" s="1"/>
  <c r="AG628" i="59"/>
  <c r="AV204" i="59"/>
  <c r="K204" i="59" s="1"/>
  <c r="AW204" i="59"/>
  <c r="AX204" i="59"/>
  <c r="AY204" i="59"/>
  <c r="AZ204" i="59"/>
  <c r="BA204" i="59"/>
  <c r="BD204" i="59" l="1"/>
  <c r="BE204" i="59" s="1"/>
  <c r="AJ628" i="59"/>
  <c r="AM628" i="59" l="1"/>
  <c r="AP628" i="59" l="1"/>
  <c r="AW330" i="59"/>
  <c r="AS628" i="59" l="1"/>
  <c r="N838" i="46"/>
  <c r="Q838" i="46" s="1"/>
  <c r="T838" i="46" s="1"/>
  <c r="W838" i="46" s="1"/>
  <c r="Z838" i="46" s="1"/>
  <c r="AC838" i="46" s="1"/>
  <c r="AF838" i="46" s="1"/>
  <c r="AI838" i="46" s="1"/>
  <c r="AL838" i="46" s="1"/>
  <c r="AO838" i="46" s="1"/>
  <c r="AR838" i="46" s="1"/>
  <c r="AU838" i="46" s="1"/>
  <c r="N349" i="46"/>
  <c r="Q349" i="46" s="1"/>
  <c r="T349" i="46" s="1"/>
  <c r="W349" i="46" s="1"/>
  <c r="Z349" i="46" s="1"/>
  <c r="AC349" i="46" s="1"/>
  <c r="AF349" i="46" s="1"/>
  <c r="AI349" i="46" s="1"/>
  <c r="AL349" i="46" s="1"/>
  <c r="AO349" i="46" s="1"/>
  <c r="AR349" i="46" s="1"/>
  <c r="AU349" i="46" s="1"/>
  <c r="N112" i="46"/>
  <c r="Q112" i="46" s="1"/>
  <c r="T112" i="46" s="1"/>
  <c r="W112" i="46" s="1"/>
  <c r="Z112" i="46" s="1"/>
  <c r="AC112" i="46" s="1"/>
  <c r="AF112" i="46" s="1"/>
  <c r="AI112" i="46" s="1"/>
  <c r="AL112" i="46" s="1"/>
  <c r="AO112" i="46" s="1"/>
  <c r="AR112" i="46" s="1"/>
  <c r="AU112" i="46" s="1"/>
  <c r="N151" i="46"/>
  <c r="Q151" i="46" s="1"/>
  <c r="T151" i="46" s="1"/>
  <c r="W151" i="46" s="1"/>
  <c r="Z151" i="46" s="1"/>
  <c r="AC151" i="46" s="1"/>
  <c r="AF151" i="46" s="1"/>
  <c r="AI151" i="46" s="1"/>
  <c r="AL151" i="46" s="1"/>
  <c r="AO151" i="46" s="1"/>
  <c r="AR151" i="46" s="1"/>
  <c r="AU151" i="46" s="1"/>
  <c r="AV916" i="59" l="1"/>
  <c r="AW916" i="59"/>
  <c r="AY916" i="59"/>
  <c r="AZ916" i="59"/>
  <c r="BA916" i="59"/>
  <c r="K916" i="59" l="1"/>
  <c r="BB916" i="59" l="1"/>
  <c r="BD916" i="59"/>
  <c r="BE916" i="59" s="1"/>
  <c r="AV474" i="59"/>
  <c r="K474" i="59" s="1"/>
  <c r="AW474" i="59"/>
  <c r="AY474" i="59"/>
  <c r="AZ474" i="59"/>
  <c r="BA474" i="59"/>
  <c r="AV660" i="59"/>
  <c r="K660" i="59" s="1"/>
  <c r="AW660" i="59"/>
  <c r="AY660" i="59"/>
  <c r="AZ660" i="59"/>
  <c r="BA660" i="59"/>
  <c r="AV253" i="59"/>
  <c r="K253" i="59" s="1"/>
  <c r="AW253" i="59"/>
  <c r="AX253" i="59"/>
  <c r="AY253" i="59"/>
  <c r="AZ253" i="59"/>
  <c r="BA253" i="59"/>
  <c r="AV375" i="59"/>
  <c r="K375" i="59" s="1"/>
  <c r="AW375" i="59"/>
  <c r="AY375" i="59"/>
  <c r="AZ375" i="59"/>
  <c r="BA375" i="59"/>
  <c r="AV332" i="59"/>
  <c r="K332" i="59" s="1"/>
  <c r="AW332" i="59"/>
  <c r="AY332" i="59"/>
  <c r="AZ332" i="59"/>
  <c r="BA332" i="59"/>
  <c r="AV135" i="59"/>
  <c r="K135" i="59" s="1"/>
  <c r="AW135" i="59"/>
  <c r="AX135" i="59"/>
  <c r="AY135" i="59"/>
  <c r="AZ135" i="59"/>
  <c r="BA135" i="59"/>
  <c r="AV333" i="59"/>
  <c r="K333" i="59" s="1"/>
  <c r="AW333" i="59"/>
  <c r="AY333" i="59"/>
  <c r="AZ333" i="59"/>
  <c r="BA333" i="59"/>
  <c r="AV475" i="59"/>
  <c r="K475" i="59" s="1"/>
  <c r="AW475" i="59"/>
  <c r="AY475" i="59"/>
  <c r="AZ475" i="59"/>
  <c r="BA475" i="59"/>
  <c r="AV469" i="59"/>
  <c r="K469" i="59" s="1"/>
  <c r="AW469" i="59"/>
  <c r="AY469" i="59"/>
  <c r="AZ469" i="59"/>
  <c r="BA469" i="59"/>
  <c r="AV470" i="59"/>
  <c r="K470" i="59" s="1"/>
  <c r="AW470" i="59"/>
  <c r="AY470" i="59"/>
  <c r="AZ470" i="59"/>
  <c r="BA470" i="59"/>
  <c r="AV516" i="59"/>
  <c r="K516" i="59" s="1"/>
  <c r="AW516" i="59"/>
  <c r="AY516" i="59"/>
  <c r="AZ516" i="59"/>
  <c r="BA516" i="59"/>
  <c r="AV61" i="59"/>
  <c r="K61" i="59" s="1"/>
  <c r="AW61" i="59"/>
  <c r="AX61" i="59"/>
  <c r="AY61" i="59"/>
  <c r="AZ61" i="59"/>
  <c r="BA61" i="59"/>
  <c r="AV294" i="59"/>
  <c r="K294" i="59" s="1"/>
  <c r="AW294" i="59"/>
  <c r="AX294" i="59"/>
  <c r="AY294" i="59"/>
  <c r="AZ294" i="59"/>
  <c r="BA294" i="59"/>
  <c r="AV450" i="59"/>
  <c r="K450" i="59" s="1"/>
  <c r="AW450" i="59"/>
  <c r="AY450" i="59"/>
  <c r="AZ450" i="59"/>
  <c r="BA450" i="59"/>
  <c r="AV451" i="59"/>
  <c r="K451" i="59" s="1"/>
  <c r="AW451" i="59"/>
  <c r="AY451" i="59"/>
  <c r="AZ451" i="59"/>
  <c r="BA451" i="59"/>
  <c r="AV965" i="59"/>
  <c r="K965" i="59" s="1"/>
  <c r="AW965" i="59"/>
  <c r="AY965" i="59"/>
  <c r="AZ965" i="59"/>
  <c r="BA965" i="59"/>
  <c r="AV457" i="59"/>
  <c r="K457" i="59" s="1"/>
  <c r="AW457" i="59"/>
  <c r="AY457" i="59"/>
  <c r="AZ457" i="59"/>
  <c r="BA457" i="59"/>
  <c r="AV483" i="59"/>
  <c r="K483" i="59" s="1"/>
  <c r="AW483" i="59"/>
  <c r="AY483" i="59"/>
  <c r="AZ483" i="59"/>
  <c r="BA483" i="59"/>
  <c r="AV256" i="59"/>
  <c r="K256" i="59" s="1"/>
  <c r="AW256" i="59"/>
  <c r="AX256" i="59"/>
  <c r="AY256" i="59"/>
  <c r="AZ256" i="59"/>
  <c r="BA256" i="59"/>
  <c r="AV295" i="59"/>
  <c r="K295" i="59" s="1"/>
  <c r="AW295" i="59"/>
  <c r="AX295" i="59"/>
  <c r="AY295" i="59"/>
  <c r="AZ295" i="59"/>
  <c r="BA295" i="59"/>
  <c r="AV293" i="59"/>
  <c r="K293" i="59" s="1"/>
  <c r="AW293" i="59"/>
  <c r="AX293" i="59"/>
  <c r="AY293" i="59"/>
  <c r="AZ293" i="59"/>
  <c r="BA293" i="59"/>
  <c r="AV292" i="59"/>
  <c r="K292" i="59" s="1"/>
  <c r="AW292" i="59"/>
  <c r="AX292" i="59"/>
  <c r="AY292" i="59"/>
  <c r="AZ292" i="59"/>
  <c r="BA292" i="59"/>
  <c r="AV291" i="59"/>
  <c r="K291" i="59" s="1"/>
  <c r="AW291" i="59"/>
  <c r="AX291" i="59"/>
  <c r="AY291" i="59"/>
  <c r="AZ291" i="59"/>
  <c r="BA291" i="59"/>
  <c r="AV669" i="59"/>
  <c r="K669" i="59" s="1"/>
  <c r="AY669" i="59"/>
  <c r="AZ669" i="59"/>
  <c r="BA669" i="59"/>
  <c r="AV243" i="59"/>
  <c r="K243" i="59" s="1"/>
  <c r="AW243" i="59"/>
  <c r="AX243" i="59"/>
  <c r="AY243" i="59"/>
  <c r="AZ243" i="59"/>
  <c r="BA243" i="59"/>
  <c r="BD457" i="59" l="1"/>
  <c r="BE457" i="59" s="1"/>
  <c r="BD450" i="59"/>
  <c r="BE450" i="59" s="1"/>
  <c r="BB475" i="59"/>
  <c r="BD475" i="59"/>
  <c r="BE475" i="59" s="1"/>
  <c r="BB293" i="59"/>
  <c r="BD293" i="59"/>
  <c r="BE293" i="59" s="1"/>
  <c r="BB516" i="59"/>
  <c r="BD516" i="59"/>
  <c r="BE516" i="59" s="1"/>
  <c r="BB294" i="59"/>
  <c r="BD294" i="59"/>
  <c r="BE294" i="59" s="1"/>
  <c r="BB483" i="59"/>
  <c r="BD483" i="59"/>
  <c r="BE483" i="59" s="1"/>
  <c r="BD451" i="59"/>
  <c r="BE451" i="59" s="1"/>
  <c r="BB243" i="59"/>
  <c r="BD243" i="59"/>
  <c r="BE243" i="59" s="1"/>
  <c r="BB295" i="59"/>
  <c r="BD295" i="59"/>
  <c r="BE295" i="59" s="1"/>
  <c r="BB375" i="59"/>
  <c r="BD375" i="59"/>
  <c r="BE375" i="59" s="1"/>
  <c r="BB470" i="59"/>
  <c r="BD470" i="59"/>
  <c r="BE470" i="59" s="1"/>
  <c r="BB61" i="59"/>
  <c r="BD61" i="59"/>
  <c r="BE61" i="59" s="1"/>
  <c r="BB292" i="59"/>
  <c r="BD292" i="59"/>
  <c r="BE292" i="59" s="1"/>
  <c r="BB469" i="59"/>
  <c r="BD469" i="59"/>
  <c r="BE469" i="59" s="1"/>
  <c r="BB474" i="59"/>
  <c r="BD474" i="59"/>
  <c r="BE474" i="59" s="1"/>
  <c r="BB256" i="59"/>
  <c r="BD256" i="59"/>
  <c r="BE256" i="59" s="1"/>
  <c r="BD660" i="59"/>
  <c r="BE660" i="59" s="1"/>
  <c r="BD253" i="59"/>
  <c r="BE253" i="59" s="1"/>
  <c r="BB332" i="59"/>
  <c r="BD332" i="59"/>
  <c r="BE332" i="59" s="1"/>
  <c r="BD135" i="59"/>
  <c r="BE135" i="59" s="1"/>
  <c r="BD965" i="59"/>
  <c r="BE965" i="59" s="1"/>
  <c r="BB291" i="59"/>
  <c r="BD291" i="59"/>
  <c r="BE291" i="59" s="1"/>
  <c r="BB333" i="59"/>
  <c r="BD333" i="59"/>
  <c r="BE333" i="59" s="1"/>
  <c r="BB669" i="59"/>
  <c r="BD669" i="59"/>
  <c r="BE669" i="59" s="1"/>
  <c r="AV175" i="59"/>
  <c r="K175" i="59" s="1"/>
  <c r="AW175" i="59"/>
  <c r="AX175" i="59"/>
  <c r="AY175" i="59"/>
  <c r="AZ175" i="59"/>
  <c r="BA175" i="59"/>
  <c r="BB175" i="59" l="1"/>
  <c r="BD175" i="59"/>
  <c r="BE175" i="59" s="1"/>
  <c r="BA330" i="59" l="1"/>
  <c r="AZ330" i="59"/>
  <c r="AY330" i="59"/>
  <c r="AV330" i="59"/>
  <c r="K330" i="59" s="1"/>
  <c r="BB330" i="59" l="1"/>
  <c r="BD330" i="59"/>
  <c r="BE330" i="59" s="1"/>
  <c r="AV346" i="59"/>
  <c r="K346" i="59" s="1"/>
  <c r="AW346" i="59"/>
  <c r="AY346" i="59"/>
  <c r="AZ346" i="59"/>
  <c r="BA346" i="59"/>
  <c r="BB346" i="59" l="1"/>
  <c r="BD346" i="59"/>
  <c r="BE346" i="59" s="1"/>
  <c r="AV269" i="59" l="1"/>
  <c r="K269" i="59" s="1"/>
  <c r="AW269" i="59"/>
  <c r="AX269" i="59"/>
  <c r="AY269" i="59"/>
  <c r="AZ269" i="59"/>
  <c r="BA269" i="59"/>
  <c r="AV270" i="59"/>
  <c r="K270" i="59" s="1"/>
  <c r="AW270" i="59"/>
  <c r="AX270" i="59"/>
  <c r="AY270" i="59"/>
  <c r="AZ270" i="59"/>
  <c r="BA270" i="59"/>
  <c r="AV312" i="59"/>
  <c r="K312" i="59" s="1"/>
  <c r="AW312" i="59"/>
  <c r="AY312" i="59"/>
  <c r="AZ312" i="59"/>
  <c r="BA312" i="59"/>
  <c r="AV425" i="59"/>
  <c r="K425" i="59" s="1"/>
  <c r="AW425" i="59"/>
  <c r="AY425" i="59"/>
  <c r="AZ425" i="59"/>
  <c r="BA425" i="59"/>
  <c r="AV435" i="59"/>
  <c r="K435" i="59" s="1"/>
  <c r="AW435" i="59"/>
  <c r="AY435" i="59"/>
  <c r="AZ435" i="59"/>
  <c r="BA435" i="59"/>
  <c r="BB435" i="59" l="1"/>
  <c r="BD435" i="59"/>
  <c r="BE435" i="59" s="1"/>
  <c r="BB425" i="59"/>
  <c r="BD425" i="59"/>
  <c r="BE425" i="59" s="1"/>
  <c r="BB269" i="59"/>
  <c r="BD269" i="59"/>
  <c r="BE269" i="59" s="1"/>
  <c r="BB270" i="59"/>
  <c r="BD270" i="59"/>
  <c r="BE270" i="59" s="1"/>
  <c r="BB312" i="59"/>
  <c r="BD312" i="59"/>
  <c r="BE312" i="59" s="1"/>
  <c r="AV380" i="59" l="1"/>
  <c r="K380" i="59" s="1"/>
  <c r="AW380" i="59"/>
  <c r="AY380" i="59"/>
  <c r="AZ380" i="59"/>
  <c r="BA380" i="59"/>
  <c r="BD380" i="59" l="1"/>
  <c r="BE380" i="59" s="1"/>
  <c r="N397" i="46"/>
  <c r="Q397" i="46" s="1"/>
  <c r="T397" i="46" s="1"/>
  <c r="W397" i="46" s="1"/>
  <c r="Z397" i="46" s="1"/>
  <c r="AC397" i="46" s="1"/>
  <c r="AF397" i="46" s="1"/>
  <c r="AI397" i="46" s="1"/>
  <c r="AL397" i="46" s="1"/>
  <c r="AO397" i="46" s="1"/>
  <c r="AR397" i="46" s="1"/>
  <c r="AU397" i="46" s="1"/>
  <c r="J397" i="46" s="1"/>
  <c r="AW978" i="59" l="1"/>
  <c r="AY978" i="59"/>
  <c r="AZ978" i="59"/>
  <c r="BA978" i="59"/>
  <c r="AV978" i="59" l="1"/>
  <c r="K978" i="59" s="1"/>
  <c r="BD978" i="59" l="1"/>
  <c r="BE978" i="59" s="1"/>
  <c r="N143" i="46"/>
  <c r="Q143" i="46" s="1"/>
  <c r="T143" i="46" s="1"/>
  <c r="W143" i="46" s="1"/>
  <c r="Z143" i="46" s="1"/>
  <c r="AC143" i="46" s="1"/>
  <c r="AF143" i="46" s="1"/>
  <c r="AI143" i="46" s="1"/>
  <c r="AL143" i="46" s="1"/>
  <c r="AO143" i="46" s="1"/>
  <c r="AR143" i="46" s="1"/>
  <c r="AU143" i="46" s="1"/>
  <c r="J143" i="46" s="1"/>
  <c r="AW948" i="59" l="1"/>
  <c r="AW560" i="59"/>
  <c r="BD3" i="59" l="1"/>
  <c r="BA4" i="59"/>
  <c r="BA6" i="59"/>
  <c r="BA121" i="59"/>
  <c r="BA109" i="59"/>
  <c r="BA110" i="59"/>
  <c r="BA115" i="59"/>
  <c r="BA106" i="59"/>
  <c r="BA107" i="59"/>
  <c r="BA116" i="59"/>
  <c r="BA22" i="59"/>
  <c r="BA111" i="59"/>
  <c r="BA20" i="59"/>
  <c r="BA168" i="59"/>
  <c r="BA105" i="59"/>
  <c r="BA7" i="59"/>
  <c r="BA8" i="59"/>
  <c r="BA9" i="59"/>
  <c r="BA11" i="59"/>
  <c r="BA12" i="59"/>
  <c r="BA10" i="59"/>
  <c r="BA14" i="59"/>
  <c r="BA34" i="59"/>
  <c r="BA15" i="59"/>
  <c r="BA17" i="59"/>
  <c r="BA31" i="59"/>
  <c r="BA386" i="59"/>
  <c r="BA100" i="59"/>
  <c r="BA959" i="59"/>
  <c r="BA958" i="59"/>
  <c r="BA126" i="59"/>
  <c r="BA657" i="59"/>
  <c r="BA19" i="59"/>
  <c r="BA173" i="59"/>
  <c r="BA277" i="59"/>
  <c r="BA267" i="59"/>
  <c r="BA427" i="59"/>
  <c r="BA278" i="59"/>
  <c r="BA428" i="59"/>
  <c r="BA432" i="59"/>
  <c r="BA430" i="59"/>
  <c r="BA436" i="59"/>
  <c r="BA274" i="59"/>
  <c r="BA302" i="59"/>
  <c r="BA348" i="59"/>
  <c r="BA281" i="59"/>
  <c r="BA311" i="59"/>
  <c r="BA509" i="59"/>
  <c r="BA511" i="59"/>
  <c r="BA309" i="59"/>
  <c r="BA942" i="59"/>
  <c r="BA282" i="59"/>
  <c r="BA279" i="59"/>
  <c r="BA284" i="59"/>
  <c r="BA285" i="59"/>
  <c r="BA161" i="59"/>
  <c r="BA287" i="59"/>
  <c r="BA288" i="59"/>
  <c r="BA289" i="59"/>
  <c r="BA325" i="59"/>
  <c r="BA322" i="59"/>
  <c r="BA392" i="59"/>
  <c r="BA391" i="59"/>
  <c r="BA389" i="59"/>
  <c r="BA390" i="59"/>
  <c r="BA393" i="59"/>
  <c r="BA396" i="59"/>
  <c r="BA398" i="59"/>
  <c r="BA397" i="59"/>
  <c r="BA399" i="59"/>
  <c r="BA90" i="59"/>
  <c r="BA400" i="59"/>
  <c r="BA89" i="59"/>
  <c r="BA125" i="59"/>
  <c r="BA170" i="59"/>
  <c r="BA94" i="59"/>
  <c r="BA93" i="59"/>
  <c r="BA122" i="59"/>
  <c r="BA95" i="59"/>
  <c r="BA98" i="59"/>
  <c r="BA99" i="59"/>
  <c r="BA983" i="59"/>
  <c r="BA92" i="59"/>
  <c r="BA87" i="59"/>
  <c r="BA97" i="59"/>
  <c r="BA108" i="59"/>
  <c r="BA166" i="59"/>
  <c r="BA103" i="59"/>
  <c r="BA104" i="59"/>
  <c r="BA165" i="59"/>
  <c r="BA132" i="59"/>
  <c r="BA167" i="59"/>
  <c r="BA164" i="59"/>
  <c r="BA112" i="59"/>
  <c r="BA169" i="59"/>
  <c r="BA123" i="59"/>
  <c r="BA887" i="59"/>
  <c r="BA327" i="59"/>
  <c r="BA324" i="59"/>
  <c r="BA321" i="59"/>
  <c r="BA338" i="59"/>
  <c r="BA337" i="59"/>
  <c r="BA323" i="59"/>
  <c r="BA136" i="59"/>
  <c r="BA340" i="59"/>
  <c r="BA339" i="59"/>
  <c r="BA329" i="59"/>
  <c r="BA331" i="59"/>
  <c r="BA334" i="59"/>
  <c r="BA137" i="59"/>
  <c r="BA138" i="59"/>
  <c r="BA139" i="59"/>
  <c r="BA141" i="59"/>
  <c r="BA127" i="59"/>
  <c r="BA142" i="59"/>
  <c r="BA96" i="59"/>
  <c r="BA149" i="59"/>
  <c r="BA143" i="59"/>
  <c r="BA144" i="59"/>
  <c r="BA145" i="59"/>
  <c r="BA146" i="59"/>
  <c r="BA147" i="59"/>
  <c r="BA148" i="59"/>
  <c r="BA150" i="59"/>
  <c r="BA131" i="59"/>
  <c r="BA151" i="59"/>
  <c r="BA152" i="59"/>
  <c r="BA153" i="59"/>
  <c r="BA154" i="59"/>
  <c r="BA35" i="59"/>
  <c r="BA992" i="59"/>
  <c r="BA990" i="59"/>
  <c r="BA991" i="59"/>
  <c r="BA993" i="59"/>
  <c r="BA140" i="59"/>
  <c r="BA162" i="59"/>
  <c r="BA320" i="59"/>
  <c r="BA158" i="59"/>
  <c r="BA159" i="59"/>
  <c r="BA174" i="59"/>
  <c r="BA155" i="59"/>
  <c r="BA273" i="59"/>
  <c r="BA220" i="59"/>
  <c r="BA222" i="59"/>
  <c r="BA286" i="59"/>
  <c r="BA248" i="59"/>
  <c r="BA247" i="59"/>
  <c r="BA157" i="59"/>
  <c r="BA156" i="59"/>
  <c r="BA443" i="59"/>
  <c r="BA130" i="59"/>
  <c r="BA160" i="59"/>
  <c r="BA455" i="59"/>
  <c r="BA134" i="59"/>
  <c r="BA318" i="59"/>
  <c r="BA441" i="59"/>
  <c r="BA980" i="59"/>
  <c r="BA442" i="59"/>
  <c r="BA245" i="59"/>
  <c r="BA251" i="59"/>
  <c r="BA133" i="59"/>
  <c r="BA239" i="59"/>
  <c r="BA240" i="59"/>
  <c r="BA477" i="59"/>
  <c r="BA473" i="59"/>
  <c r="BA471" i="59"/>
  <c r="BA446" i="59"/>
  <c r="BA246" i="59"/>
  <c r="BA523" i="59"/>
  <c r="BA241" i="59"/>
  <c r="BA254" i="59"/>
  <c r="BA479" i="59"/>
  <c r="BA489" i="59"/>
  <c r="BA481" i="59"/>
  <c r="BA225" i="59"/>
  <c r="BA219" i="59"/>
  <c r="BA218" i="59"/>
  <c r="BA720" i="59"/>
  <c r="BA234" i="59"/>
  <c r="BA232" i="59"/>
  <c r="BA468" i="59"/>
  <c r="BA229" i="59"/>
  <c r="BA363" i="59"/>
  <c r="BA113" i="59"/>
  <c r="BA458" i="59"/>
  <c r="BA228" i="59"/>
  <c r="BA261" i="59"/>
  <c r="BA263" i="59"/>
  <c r="BA264" i="59"/>
  <c r="BA984" i="59"/>
  <c r="BA260" i="59"/>
  <c r="BA973" i="59"/>
  <c r="BA18" i="59"/>
  <c r="BA221" i="59"/>
  <c r="BA242" i="59"/>
  <c r="BA244" i="59"/>
  <c r="BA478" i="59"/>
  <c r="BA101" i="59"/>
  <c r="BA102" i="59"/>
  <c r="BA257" i="59"/>
  <c r="BA258" i="59"/>
  <c r="BA259" i="59"/>
  <c r="BA178" i="59"/>
  <c r="BA215" i="59"/>
  <c r="BA216" i="59"/>
  <c r="BA202" i="59"/>
  <c r="BA210" i="59"/>
  <c r="BA179" i="59"/>
  <c r="BA182" i="59"/>
  <c r="BA208" i="59"/>
  <c r="BA184" i="59"/>
  <c r="BA176" i="59"/>
  <c r="BA177" i="59"/>
  <c r="BA211" i="59"/>
  <c r="BA180" i="59"/>
  <c r="BA203" i="59"/>
  <c r="BA201" i="59"/>
  <c r="BA186" i="59"/>
  <c r="BA185" i="59"/>
  <c r="BA181" i="59"/>
  <c r="BA189" i="59"/>
  <c r="BA190" i="59"/>
  <c r="BA684" i="59"/>
  <c r="BA188" i="59"/>
  <c r="BA183" i="59"/>
  <c r="BA187" i="59"/>
  <c r="BA193" i="59"/>
  <c r="BA206" i="59"/>
  <c r="BA195" i="59"/>
  <c r="BA24" i="59"/>
  <c r="BA21" i="59"/>
  <c r="BA16" i="59"/>
  <c r="BA25" i="59"/>
  <c r="BA194" i="59"/>
  <c r="BA217" i="59"/>
  <c r="BA336" i="59"/>
  <c r="BA403" i="59"/>
  <c r="BA401" i="59"/>
  <c r="BA418" i="59"/>
  <c r="BA416" i="59"/>
  <c r="BA419" i="59"/>
  <c r="BA414" i="59"/>
  <c r="BA408" i="59"/>
  <c r="BA415" i="59"/>
  <c r="BA407" i="59"/>
  <c r="BA410" i="59"/>
  <c r="BA420" i="59"/>
  <c r="BA405" i="59"/>
  <c r="BA411" i="59"/>
  <c r="BA409" i="59"/>
  <c r="BA421" i="59"/>
  <c r="BA710" i="59"/>
  <c r="BA423" i="59"/>
  <c r="BA36" i="59"/>
  <c r="BA197" i="59"/>
  <c r="BA196" i="59"/>
  <c r="BA502" i="59"/>
  <c r="BA266" i="59"/>
  <c r="BA343" i="59"/>
  <c r="BA341" i="59"/>
  <c r="BA344" i="59"/>
  <c r="BA342" i="59"/>
  <c r="BA226" i="59"/>
  <c r="BA349" i="59"/>
  <c r="BA350" i="59"/>
  <c r="BA364" i="59"/>
  <c r="BA374" i="59"/>
  <c r="BA252" i="59"/>
  <c r="BA379" i="59"/>
  <c r="BA356" i="59"/>
  <c r="BA362" i="59"/>
  <c r="BA367" i="59"/>
  <c r="BA359" i="59"/>
  <c r="BA355" i="59"/>
  <c r="BA352" i="59"/>
  <c r="BA353" i="59"/>
  <c r="BA347" i="59"/>
  <c r="BA371" i="59"/>
  <c r="BA358" i="59"/>
  <c r="BA448" i="59"/>
  <c r="BA447" i="59"/>
  <c r="BA372" i="59"/>
  <c r="BA357" i="59"/>
  <c r="BA514" i="59"/>
  <c r="BA373" i="59"/>
  <c r="BA354" i="59"/>
  <c r="BA370" i="59"/>
  <c r="BA974" i="59"/>
  <c r="BA395" i="59"/>
  <c r="BA521" i="59"/>
  <c r="BA262" i="59"/>
  <c r="BA388" i="59"/>
  <c r="BA387" i="59"/>
  <c r="BA534" i="59"/>
  <c r="BA535" i="59"/>
  <c r="BA424" i="59"/>
  <c r="BA719" i="59"/>
  <c r="BA540" i="59"/>
  <c r="BA539" i="59"/>
  <c r="BA538" i="59"/>
  <c r="BA705" i="59"/>
  <c r="BA429" i="59"/>
  <c r="BA68" i="59"/>
  <c r="BA60" i="59"/>
  <c r="BA64" i="59"/>
  <c r="BA280" i="59"/>
  <c r="BA52" i="59"/>
  <c r="BA53" i="59"/>
  <c r="BA44" i="59"/>
  <c r="BA69" i="59"/>
  <c r="BA67" i="59"/>
  <c r="BA48" i="59"/>
  <c r="BA57" i="59"/>
  <c r="BA80" i="59"/>
  <c r="BA82" i="59"/>
  <c r="BA83" i="59"/>
  <c r="BA78" i="59"/>
  <c r="BA45" i="59"/>
  <c r="BA65" i="59"/>
  <c r="BA56" i="59"/>
  <c r="BA70" i="59"/>
  <c r="BA77" i="59"/>
  <c r="BA63" i="59"/>
  <c r="BA42" i="59"/>
  <c r="BA49" i="59"/>
  <c r="BA79" i="59"/>
  <c r="BA51" i="59"/>
  <c r="BA43" i="59"/>
  <c r="BA47" i="59"/>
  <c r="BA72" i="59"/>
  <c r="BA54" i="59"/>
  <c r="BA55" i="59"/>
  <c r="BA957" i="59"/>
  <c r="BA207" i="59"/>
  <c r="BA76" i="59"/>
  <c r="BA62" i="59"/>
  <c r="BA50" i="59"/>
  <c r="BA73" i="59"/>
  <c r="BA66" i="59"/>
  <c r="BA71" i="59"/>
  <c r="BA508" i="59"/>
  <c r="BA46" i="59"/>
  <c r="BA28" i="59"/>
  <c r="BA599" i="59"/>
  <c r="BA570" i="59"/>
  <c r="BA571" i="59"/>
  <c r="BA572" i="59"/>
  <c r="BA591" i="59"/>
  <c r="BA566" i="59"/>
  <c r="BA574" i="59"/>
  <c r="BA575" i="59"/>
  <c r="BA563" i="59"/>
  <c r="BA567" i="59"/>
  <c r="BA576" i="59"/>
  <c r="BA562" i="59"/>
  <c r="BA578" i="59"/>
  <c r="BA579" i="59"/>
  <c r="BA580" i="59"/>
  <c r="BA582" i="59"/>
  <c r="BA583" i="59"/>
  <c r="BA584" i="59"/>
  <c r="BA569" i="59"/>
  <c r="BA586" i="59"/>
  <c r="BA587" i="59"/>
  <c r="BA588" i="59"/>
  <c r="BA565" i="59"/>
  <c r="BA595" i="59"/>
  <c r="BA593" i="59"/>
  <c r="BA573" i="59"/>
  <c r="BA230" i="59"/>
  <c r="BA238" i="59"/>
  <c r="BA592" i="59"/>
  <c r="BA601" i="59"/>
  <c r="BA589" i="59"/>
  <c r="BA581" i="59"/>
  <c r="BA577" i="59"/>
  <c r="BA590" i="59"/>
  <c r="BA568" i="59"/>
  <c r="BA596" i="59"/>
  <c r="BA585" i="59"/>
  <c r="BA600" i="59"/>
  <c r="BA608" i="59"/>
  <c r="BA604" i="59"/>
  <c r="BA605" i="59"/>
  <c r="BA606" i="59"/>
  <c r="BA607" i="59"/>
  <c r="BA609" i="59"/>
  <c r="BA610" i="59"/>
  <c r="BA611" i="59"/>
  <c r="BA612" i="59"/>
  <c r="BA613" i="59"/>
  <c r="BA614" i="59"/>
  <c r="BA615" i="59"/>
  <c r="BA404" i="59"/>
  <c r="BA631" i="59"/>
  <c r="BA619" i="59"/>
  <c r="BA632" i="59"/>
  <c r="BA668" i="59"/>
  <c r="BA628" i="59"/>
  <c r="BA627" i="59"/>
  <c r="BA624" i="59"/>
  <c r="BA651" i="59"/>
  <c r="BA623" i="59"/>
  <c r="BA878" i="59"/>
  <c r="BA205" i="59"/>
  <c r="BA979" i="59"/>
  <c r="BA667" i="59"/>
  <c r="BA989" i="59"/>
  <c r="BA712" i="59"/>
  <c r="BA546" i="59"/>
  <c r="BA659" i="59"/>
  <c r="BA634" i="59"/>
  <c r="BA665" i="59"/>
  <c r="BA879" i="59"/>
  <c r="BA317" i="59"/>
  <c r="BA621" i="59"/>
  <c r="BA622" i="59"/>
  <c r="BA883" i="59"/>
  <c r="BA877" i="59"/>
  <c r="BA884" i="59"/>
  <c r="BA922" i="59"/>
  <c r="BA908" i="59"/>
  <c r="BA885" i="59"/>
  <c r="BA694" i="59"/>
  <c r="BA686" i="59"/>
  <c r="BA685" i="59"/>
  <c r="BA687" i="59"/>
  <c r="BA928" i="59"/>
  <c r="BA927" i="59"/>
  <c r="BA706" i="59"/>
  <c r="BA700" i="59"/>
  <c r="BA697" i="59"/>
  <c r="BA913" i="59"/>
  <c r="BA931" i="59"/>
  <c r="BA929" i="59"/>
  <c r="BA930" i="59"/>
  <c r="BA723" i="59"/>
  <c r="BA724" i="59"/>
  <c r="BA899" i="59"/>
  <c r="BA901" i="59"/>
  <c r="BA936" i="59"/>
  <c r="BA937" i="59"/>
  <c r="BA726" i="59"/>
  <c r="BA893" i="59"/>
  <c r="BA898" i="59"/>
  <c r="BA890" i="59"/>
  <c r="BA897" i="59"/>
  <c r="BA894" i="59"/>
  <c r="BA895" i="59"/>
  <c r="BA891" i="59"/>
  <c r="BA896" i="59"/>
  <c r="BA934" i="59"/>
  <c r="BA932" i="59"/>
  <c r="BA933" i="59"/>
  <c r="BA985" i="59"/>
  <c r="BA725" i="59"/>
  <c r="BA728" i="59"/>
  <c r="BA727" i="59"/>
  <c r="BA909" i="59"/>
  <c r="BA910" i="59"/>
  <c r="BA917" i="59"/>
  <c r="BA678" i="59"/>
  <c r="BA744" i="59"/>
  <c r="BA907" i="59"/>
  <c r="BA856" i="59"/>
  <c r="BA855" i="59"/>
  <c r="BA381" i="59"/>
  <c r="BA742" i="59"/>
  <c r="BA858" i="59"/>
  <c r="BA857" i="59"/>
  <c r="BA854" i="59"/>
  <c r="BA853" i="59"/>
  <c r="BA935" i="59"/>
  <c r="BA964" i="59"/>
  <c r="BA941" i="59"/>
  <c r="BA940" i="59"/>
  <c r="BA383" i="59"/>
  <c r="BA968" i="59"/>
  <c r="BA902" i="59"/>
  <c r="BA892" i="59"/>
  <c r="BA701" i="59"/>
  <c r="BA513" i="59"/>
  <c r="BA326" i="59"/>
  <c r="BA862" i="59"/>
  <c r="BA171" i="59"/>
  <c r="BA870" i="59"/>
  <c r="BA91" i="59"/>
  <c r="BA998" i="59"/>
  <c r="BA948" i="59"/>
  <c r="BA560" i="59"/>
  <c r="AZ4" i="59"/>
  <c r="AZ6" i="59"/>
  <c r="AZ121" i="59"/>
  <c r="AZ109" i="59"/>
  <c r="AZ110" i="59"/>
  <c r="AZ115" i="59"/>
  <c r="AZ106" i="59"/>
  <c r="AZ107" i="59"/>
  <c r="AZ116" i="59"/>
  <c r="AZ22" i="59"/>
  <c r="AZ111" i="59"/>
  <c r="AZ20" i="59"/>
  <c r="AZ168" i="59"/>
  <c r="AZ105" i="59"/>
  <c r="AZ7" i="59"/>
  <c r="AZ8" i="59"/>
  <c r="AZ9" i="59"/>
  <c r="AZ11" i="59"/>
  <c r="AZ12" i="59"/>
  <c r="AZ10" i="59"/>
  <c r="AZ14" i="59"/>
  <c r="AZ34" i="59"/>
  <c r="AZ15" i="59"/>
  <c r="AZ17" i="59"/>
  <c r="AZ31" i="59"/>
  <c r="AZ100" i="59"/>
  <c r="AZ959" i="59"/>
  <c r="AZ958" i="59"/>
  <c r="AZ126" i="59"/>
  <c r="AZ657" i="59"/>
  <c r="AZ19" i="59"/>
  <c r="AZ173" i="59"/>
  <c r="AZ277" i="59"/>
  <c r="AZ267" i="59"/>
  <c r="AZ427" i="59"/>
  <c r="AZ278" i="59"/>
  <c r="AZ428" i="59"/>
  <c r="AZ432" i="59"/>
  <c r="AZ430" i="59"/>
  <c r="AZ436" i="59"/>
  <c r="AZ274" i="59"/>
  <c r="AZ302" i="59"/>
  <c r="AZ348" i="59"/>
  <c r="AZ281" i="59"/>
  <c r="AZ311" i="59"/>
  <c r="AZ509" i="59"/>
  <c r="AZ511" i="59"/>
  <c r="AZ309" i="59"/>
  <c r="AZ942" i="59"/>
  <c r="AZ282" i="59"/>
  <c r="AZ279" i="59"/>
  <c r="AZ284" i="59"/>
  <c r="AZ285" i="59"/>
  <c r="AZ161" i="59"/>
  <c r="AZ287" i="59"/>
  <c r="AZ288" i="59"/>
  <c r="AZ289" i="59"/>
  <c r="AZ325" i="59"/>
  <c r="AZ322" i="59"/>
  <c r="AZ392" i="59"/>
  <c r="AZ391" i="59"/>
  <c r="AZ389" i="59"/>
  <c r="AZ390" i="59"/>
  <c r="AZ393" i="59"/>
  <c r="AZ396" i="59"/>
  <c r="AZ398" i="59"/>
  <c r="AZ397" i="59"/>
  <c r="AZ399" i="59"/>
  <c r="AZ90" i="59"/>
  <c r="AZ400" i="59"/>
  <c r="AZ89" i="59"/>
  <c r="AZ125" i="59"/>
  <c r="AZ170" i="59"/>
  <c r="AZ94" i="59"/>
  <c r="AZ93" i="59"/>
  <c r="AZ122" i="59"/>
  <c r="AZ95" i="59"/>
  <c r="AZ98" i="59"/>
  <c r="AZ99" i="59"/>
  <c r="AZ983" i="59"/>
  <c r="AZ92" i="59"/>
  <c r="AZ87" i="59"/>
  <c r="AZ97" i="59"/>
  <c r="AZ108" i="59"/>
  <c r="AZ166" i="59"/>
  <c r="AZ103" i="59"/>
  <c r="AZ104" i="59"/>
  <c r="AZ165" i="59"/>
  <c r="AZ132" i="59"/>
  <c r="AZ167" i="59"/>
  <c r="AZ164" i="59"/>
  <c r="AZ112" i="59"/>
  <c r="AZ169" i="59"/>
  <c r="AZ123" i="59"/>
  <c r="AZ887" i="59"/>
  <c r="AZ327" i="59"/>
  <c r="AZ324" i="59"/>
  <c r="AZ321" i="59"/>
  <c r="AZ338" i="59"/>
  <c r="AZ337" i="59"/>
  <c r="AZ323" i="59"/>
  <c r="AZ136" i="59"/>
  <c r="AZ340" i="59"/>
  <c r="AZ339" i="59"/>
  <c r="AZ329" i="59"/>
  <c r="AZ331" i="59"/>
  <c r="AZ334" i="59"/>
  <c r="AZ137" i="59"/>
  <c r="AZ138" i="59"/>
  <c r="AZ139" i="59"/>
  <c r="AZ141" i="59"/>
  <c r="AZ127" i="59"/>
  <c r="AZ142" i="59"/>
  <c r="AZ96" i="59"/>
  <c r="AZ149" i="59"/>
  <c r="AZ143" i="59"/>
  <c r="AZ144" i="59"/>
  <c r="AZ145" i="59"/>
  <c r="AZ146" i="59"/>
  <c r="AZ147" i="59"/>
  <c r="AZ148" i="59"/>
  <c r="AZ150" i="59"/>
  <c r="AZ131" i="59"/>
  <c r="AZ151" i="59"/>
  <c r="AZ152" i="59"/>
  <c r="AZ153" i="59"/>
  <c r="AZ154" i="59"/>
  <c r="AZ35" i="59"/>
  <c r="AZ992" i="59"/>
  <c r="AZ990" i="59"/>
  <c r="AZ991" i="59"/>
  <c r="AZ993" i="59"/>
  <c r="AZ140" i="59"/>
  <c r="AZ162" i="59"/>
  <c r="AZ320" i="59"/>
  <c r="AZ158" i="59"/>
  <c r="AZ159" i="59"/>
  <c r="AZ174" i="59"/>
  <c r="AZ155" i="59"/>
  <c r="AZ273" i="59"/>
  <c r="AZ220" i="59"/>
  <c r="AZ222" i="59"/>
  <c r="AZ286" i="59"/>
  <c r="AZ248" i="59"/>
  <c r="AZ247" i="59"/>
  <c r="AZ157" i="59"/>
  <c r="AZ156" i="59"/>
  <c r="AZ443" i="59"/>
  <c r="AZ130" i="59"/>
  <c r="AZ160" i="59"/>
  <c r="AZ455" i="59"/>
  <c r="AZ134" i="59"/>
  <c r="AZ318" i="59"/>
  <c r="AZ441" i="59"/>
  <c r="AZ980" i="59"/>
  <c r="AZ442" i="59"/>
  <c r="AZ245" i="59"/>
  <c r="AZ251" i="59"/>
  <c r="AZ133" i="59"/>
  <c r="AZ239" i="59"/>
  <c r="AZ240" i="59"/>
  <c r="AZ477" i="59"/>
  <c r="AZ473" i="59"/>
  <c r="AZ471" i="59"/>
  <c r="AZ446" i="59"/>
  <c r="AZ246" i="59"/>
  <c r="AZ523" i="59"/>
  <c r="AZ241" i="59"/>
  <c r="AZ254" i="59"/>
  <c r="AZ479" i="59"/>
  <c r="AZ489" i="59"/>
  <c r="AZ481" i="59"/>
  <c r="AZ225" i="59"/>
  <c r="AZ219" i="59"/>
  <c r="AZ218" i="59"/>
  <c r="AZ720" i="59"/>
  <c r="AZ234" i="59"/>
  <c r="AZ232" i="59"/>
  <c r="AZ468" i="59"/>
  <c r="AZ229" i="59"/>
  <c r="AZ363" i="59"/>
  <c r="AZ113" i="59"/>
  <c r="AZ458" i="59"/>
  <c r="AZ228" i="59"/>
  <c r="AZ261" i="59"/>
  <c r="AZ263" i="59"/>
  <c r="AZ264" i="59"/>
  <c r="AZ984" i="59"/>
  <c r="AZ260" i="59"/>
  <c r="AZ973" i="59"/>
  <c r="AZ18" i="59"/>
  <c r="AZ221" i="59"/>
  <c r="AZ242" i="59"/>
  <c r="AZ244" i="59"/>
  <c r="AZ478" i="59"/>
  <c r="AZ101" i="59"/>
  <c r="AZ102" i="59"/>
  <c r="AZ257" i="59"/>
  <c r="AZ258" i="59"/>
  <c r="AZ259" i="59"/>
  <c r="AZ178" i="59"/>
  <c r="AZ215" i="59"/>
  <c r="AZ216" i="59"/>
  <c r="AZ202" i="59"/>
  <c r="AZ210" i="59"/>
  <c r="AZ179" i="59"/>
  <c r="AZ182" i="59"/>
  <c r="AZ208" i="59"/>
  <c r="AZ184" i="59"/>
  <c r="AZ176" i="59"/>
  <c r="AZ177" i="59"/>
  <c r="AZ211" i="59"/>
  <c r="AZ180" i="59"/>
  <c r="AZ203" i="59"/>
  <c r="AZ201" i="59"/>
  <c r="AZ186" i="59"/>
  <c r="AZ185" i="59"/>
  <c r="AZ181" i="59"/>
  <c r="AZ189" i="59"/>
  <c r="AZ190" i="59"/>
  <c r="AZ684" i="59"/>
  <c r="AZ188" i="59"/>
  <c r="AZ183" i="59"/>
  <c r="AZ187" i="59"/>
  <c r="AZ193" i="59"/>
  <c r="AZ206" i="59"/>
  <c r="AZ195" i="59"/>
  <c r="AZ24" i="59"/>
  <c r="AZ21" i="59"/>
  <c r="AZ16" i="59"/>
  <c r="AZ25" i="59"/>
  <c r="AZ194" i="59"/>
  <c r="AZ217" i="59"/>
  <c r="AZ336" i="59"/>
  <c r="AZ403" i="59"/>
  <c r="AZ401" i="59"/>
  <c r="AZ418" i="59"/>
  <c r="AZ416" i="59"/>
  <c r="AZ419" i="59"/>
  <c r="AZ414" i="59"/>
  <c r="AZ408" i="59"/>
  <c r="AZ415" i="59"/>
  <c r="AZ407" i="59"/>
  <c r="AZ410" i="59"/>
  <c r="AZ420" i="59"/>
  <c r="AZ405" i="59"/>
  <c r="AZ411" i="59"/>
  <c r="AZ409" i="59"/>
  <c r="AZ421" i="59"/>
  <c r="AZ710" i="59"/>
  <c r="AZ423" i="59"/>
  <c r="AZ36" i="59"/>
  <c r="AZ197" i="59"/>
  <c r="AZ196" i="59"/>
  <c r="AZ502" i="59"/>
  <c r="AZ266" i="59"/>
  <c r="AZ343" i="59"/>
  <c r="AZ341" i="59"/>
  <c r="AZ344" i="59"/>
  <c r="AZ342" i="59"/>
  <c r="AZ226" i="59"/>
  <c r="AZ349" i="59"/>
  <c r="AZ350" i="59"/>
  <c r="AZ364" i="59"/>
  <c r="AZ374" i="59"/>
  <c r="AZ252" i="59"/>
  <c r="AZ379" i="59"/>
  <c r="AZ356" i="59"/>
  <c r="AZ362" i="59"/>
  <c r="AZ367" i="59"/>
  <c r="AZ359" i="59"/>
  <c r="AZ355" i="59"/>
  <c r="AZ352" i="59"/>
  <c r="AZ353" i="59"/>
  <c r="AZ347" i="59"/>
  <c r="AZ371" i="59"/>
  <c r="AZ358" i="59"/>
  <c r="AZ448" i="59"/>
  <c r="AZ447" i="59"/>
  <c r="AZ372" i="59"/>
  <c r="AZ357" i="59"/>
  <c r="AZ514" i="59"/>
  <c r="AZ373" i="59"/>
  <c r="AZ354" i="59"/>
  <c r="AZ370" i="59"/>
  <c r="AZ974" i="59"/>
  <c r="AZ395" i="59"/>
  <c r="AZ521" i="59"/>
  <c r="AZ262" i="59"/>
  <c r="AZ388" i="59"/>
  <c r="AZ387" i="59"/>
  <c r="AZ534" i="59"/>
  <c r="AZ535" i="59"/>
  <c r="AZ424" i="59"/>
  <c r="AZ719" i="59"/>
  <c r="AZ540" i="59"/>
  <c r="AZ539" i="59"/>
  <c r="AZ538" i="59"/>
  <c r="AZ705" i="59"/>
  <c r="AZ429" i="59"/>
  <c r="AZ68" i="59"/>
  <c r="AZ60" i="59"/>
  <c r="AZ64" i="59"/>
  <c r="AZ280" i="59"/>
  <c r="AZ52" i="59"/>
  <c r="AZ53" i="59"/>
  <c r="AZ44" i="59"/>
  <c r="AZ69" i="59"/>
  <c r="AZ67" i="59"/>
  <c r="AZ48" i="59"/>
  <c r="AZ57" i="59"/>
  <c r="AZ80" i="59"/>
  <c r="AZ82" i="59"/>
  <c r="AZ83" i="59"/>
  <c r="AZ78" i="59"/>
  <c r="AZ45" i="59"/>
  <c r="AZ65" i="59"/>
  <c r="AZ56" i="59"/>
  <c r="AZ70" i="59"/>
  <c r="AZ77" i="59"/>
  <c r="AZ63" i="59"/>
  <c r="AZ42" i="59"/>
  <c r="AZ49" i="59"/>
  <c r="AZ79" i="59"/>
  <c r="AZ51" i="59"/>
  <c r="AZ43" i="59"/>
  <c r="AZ47" i="59"/>
  <c r="AZ72" i="59"/>
  <c r="AZ54" i="59"/>
  <c r="AZ55" i="59"/>
  <c r="AZ957" i="59"/>
  <c r="AZ207" i="59"/>
  <c r="AZ76" i="59"/>
  <c r="AZ62" i="59"/>
  <c r="AZ50" i="59"/>
  <c r="AZ73" i="59"/>
  <c r="AZ66" i="59"/>
  <c r="AZ71" i="59"/>
  <c r="AZ508" i="59"/>
  <c r="AZ46" i="59"/>
  <c r="AZ28" i="59"/>
  <c r="AZ599" i="59"/>
  <c r="AZ570" i="59"/>
  <c r="AZ571" i="59"/>
  <c r="AZ572" i="59"/>
  <c r="AZ591" i="59"/>
  <c r="AZ566" i="59"/>
  <c r="AZ574" i="59"/>
  <c r="AZ575" i="59"/>
  <c r="AZ563" i="59"/>
  <c r="AZ567" i="59"/>
  <c r="AZ576" i="59"/>
  <c r="AZ562" i="59"/>
  <c r="AZ578" i="59"/>
  <c r="AZ579" i="59"/>
  <c r="AZ580" i="59"/>
  <c r="AZ582" i="59"/>
  <c r="AZ583" i="59"/>
  <c r="AZ584" i="59"/>
  <c r="AZ569" i="59"/>
  <c r="AZ586" i="59"/>
  <c r="AZ587" i="59"/>
  <c r="AZ588" i="59"/>
  <c r="AZ565" i="59"/>
  <c r="AZ595" i="59"/>
  <c r="AZ593" i="59"/>
  <c r="AZ573" i="59"/>
  <c r="AZ230" i="59"/>
  <c r="AZ238" i="59"/>
  <c r="AZ592" i="59"/>
  <c r="AZ601" i="59"/>
  <c r="AZ589" i="59"/>
  <c r="AZ581" i="59"/>
  <c r="AZ577" i="59"/>
  <c r="AZ590" i="59"/>
  <c r="AZ568" i="59"/>
  <c r="AZ596" i="59"/>
  <c r="AZ585" i="59"/>
  <c r="AZ600" i="59"/>
  <c r="AZ608" i="59"/>
  <c r="AZ604" i="59"/>
  <c r="AZ605" i="59"/>
  <c r="AZ606" i="59"/>
  <c r="AZ607" i="59"/>
  <c r="AZ609" i="59"/>
  <c r="AZ610" i="59"/>
  <c r="AZ611" i="59"/>
  <c r="AZ612" i="59"/>
  <c r="AZ613" i="59"/>
  <c r="AZ614" i="59"/>
  <c r="AZ615" i="59"/>
  <c r="AZ404" i="59"/>
  <c r="AZ631" i="59"/>
  <c r="AZ619" i="59"/>
  <c r="AZ632" i="59"/>
  <c r="AZ668" i="59"/>
  <c r="AZ628" i="59"/>
  <c r="AZ627" i="59"/>
  <c r="AZ624" i="59"/>
  <c r="AZ651" i="59"/>
  <c r="AZ623" i="59"/>
  <c r="AZ878" i="59"/>
  <c r="AZ205" i="59"/>
  <c r="AZ979" i="59"/>
  <c r="AZ667" i="59"/>
  <c r="AZ989" i="59"/>
  <c r="AZ712" i="59"/>
  <c r="AZ546" i="59"/>
  <c r="AZ659" i="59"/>
  <c r="AZ634" i="59"/>
  <c r="AZ665" i="59"/>
  <c r="AZ879" i="59"/>
  <c r="AZ317" i="59"/>
  <c r="AZ621" i="59"/>
  <c r="AZ622" i="59"/>
  <c r="AZ883" i="59"/>
  <c r="AZ877" i="59"/>
  <c r="AZ884" i="59"/>
  <c r="AZ922" i="59"/>
  <c r="AZ908" i="59"/>
  <c r="AZ885" i="59"/>
  <c r="AZ694" i="59"/>
  <c r="AZ686" i="59"/>
  <c r="AZ685" i="59"/>
  <c r="AZ687" i="59"/>
  <c r="AZ928" i="59"/>
  <c r="AZ927" i="59"/>
  <c r="AZ706" i="59"/>
  <c r="AZ700" i="59"/>
  <c r="AZ697" i="59"/>
  <c r="AZ913" i="59"/>
  <c r="AZ931" i="59"/>
  <c r="AZ929" i="59"/>
  <c r="AZ930" i="59"/>
  <c r="AZ723" i="59"/>
  <c r="AZ724" i="59"/>
  <c r="AZ899" i="59"/>
  <c r="AZ901" i="59"/>
  <c r="AZ936" i="59"/>
  <c r="AZ937" i="59"/>
  <c r="AZ726" i="59"/>
  <c r="AZ893" i="59"/>
  <c r="AZ898" i="59"/>
  <c r="AZ890" i="59"/>
  <c r="AZ897" i="59"/>
  <c r="AZ894" i="59"/>
  <c r="AZ895" i="59"/>
  <c r="AZ891" i="59"/>
  <c r="AZ896" i="59"/>
  <c r="AZ934" i="59"/>
  <c r="AZ932" i="59"/>
  <c r="AZ933" i="59"/>
  <c r="AZ985" i="59"/>
  <c r="AZ725" i="59"/>
  <c r="AZ728" i="59"/>
  <c r="AZ727" i="59"/>
  <c r="AZ909" i="59"/>
  <c r="AZ910" i="59"/>
  <c r="AZ917" i="59"/>
  <c r="AZ678" i="59"/>
  <c r="AZ744" i="59"/>
  <c r="AZ907" i="59"/>
  <c r="AZ856" i="59"/>
  <c r="AZ855" i="59"/>
  <c r="AZ381" i="59"/>
  <c r="AZ742" i="59"/>
  <c r="AZ858" i="59"/>
  <c r="AZ857" i="59"/>
  <c r="AZ854" i="59"/>
  <c r="AZ853" i="59"/>
  <c r="AZ935" i="59"/>
  <c r="AZ964" i="59"/>
  <c r="AZ941" i="59"/>
  <c r="AZ940" i="59"/>
  <c r="AZ383" i="59"/>
  <c r="AZ968" i="59"/>
  <c r="AZ902" i="59"/>
  <c r="AZ892" i="59"/>
  <c r="AZ701" i="59"/>
  <c r="AZ513" i="59"/>
  <c r="AZ326" i="59"/>
  <c r="AZ862" i="59"/>
  <c r="AZ171" i="59"/>
  <c r="AZ870" i="59"/>
  <c r="AZ91" i="59"/>
  <c r="AZ998" i="59"/>
  <c r="AZ948" i="59"/>
  <c r="AZ560" i="59"/>
  <c r="AY4" i="59"/>
  <c r="AY6" i="59"/>
  <c r="AY121" i="59"/>
  <c r="AY109" i="59"/>
  <c r="AY110" i="59"/>
  <c r="AY115" i="59"/>
  <c r="AY106" i="59"/>
  <c r="AY107" i="59"/>
  <c r="AY116" i="59"/>
  <c r="AY22" i="59"/>
  <c r="AY111" i="59"/>
  <c r="AY20" i="59"/>
  <c r="AY168" i="59"/>
  <c r="AY105" i="59"/>
  <c r="AY7" i="59"/>
  <c r="AY8" i="59"/>
  <c r="AY9" i="59"/>
  <c r="AY11" i="59"/>
  <c r="AY12" i="59"/>
  <c r="AY10" i="59"/>
  <c r="AY14" i="59"/>
  <c r="AY34" i="59"/>
  <c r="AY15" i="59"/>
  <c r="AY17" i="59"/>
  <c r="AY31" i="59"/>
  <c r="AY100" i="59"/>
  <c r="AY959" i="59"/>
  <c r="AY958" i="59"/>
  <c r="AY126" i="59"/>
  <c r="AY657" i="59"/>
  <c r="AY19" i="59"/>
  <c r="AY173" i="59"/>
  <c r="AY277" i="59"/>
  <c r="AY267" i="59"/>
  <c r="AY427" i="59"/>
  <c r="AY278" i="59"/>
  <c r="AY428" i="59"/>
  <c r="AY432" i="59"/>
  <c r="AY430" i="59"/>
  <c r="AY436" i="59"/>
  <c r="AY274" i="59"/>
  <c r="AY302" i="59"/>
  <c r="AY348" i="59"/>
  <c r="AY281" i="59"/>
  <c r="AY311" i="59"/>
  <c r="AY509" i="59"/>
  <c r="AY511" i="59"/>
  <c r="AY309" i="59"/>
  <c r="AY942" i="59"/>
  <c r="AY282" i="59"/>
  <c r="AY279" i="59"/>
  <c r="AY284" i="59"/>
  <c r="AY285" i="59"/>
  <c r="AY161" i="59"/>
  <c r="AY287" i="59"/>
  <c r="AY288" i="59"/>
  <c r="AY289" i="59"/>
  <c r="AY325" i="59"/>
  <c r="AY322" i="59"/>
  <c r="AY392" i="59"/>
  <c r="AY391" i="59"/>
  <c r="AY389" i="59"/>
  <c r="AY390" i="59"/>
  <c r="AY393" i="59"/>
  <c r="AY396" i="59"/>
  <c r="AY398" i="59"/>
  <c r="AY397" i="59"/>
  <c r="AY399" i="59"/>
  <c r="AY90" i="59"/>
  <c r="AY400" i="59"/>
  <c r="AY89" i="59"/>
  <c r="AY125" i="59"/>
  <c r="AY170" i="59"/>
  <c r="AY94" i="59"/>
  <c r="AY93" i="59"/>
  <c r="AY122" i="59"/>
  <c r="AY95" i="59"/>
  <c r="AY98" i="59"/>
  <c r="AY99" i="59"/>
  <c r="AY983" i="59"/>
  <c r="AY92" i="59"/>
  <c r="AY87" i="59"/>
  <c r="AY97" i="59"/>
  <c r="AY108" i="59"/>
  <c r="AY166" i="59"/>
  <c r="AY103" i="59"/>
  <c r="AY104" i="59"/>
  <c r="AY165" i="59"/>
  <c r="AY132" i="59"/>
  <c r="AY167" i="59"/>
  <c r="AY164" i="59"/>
  <c r="AY112" i="59"/>
  <c r="AY169" i="59"/>
  <c r="AY123" i="59"/>
  <c r="AY887" i="59"/>
  <c r="AY327" i="59"/>
  <c r="AY324" i="59"/>
  <c r="AY321" i="59"/>
  <c r="AY338" i="59"/>
  <c r="AY337" i="59"/>
  <c r="AY323" i="59"/>
  <c r="AY136" i="59"/>
  <c r="AY340" i="59"/>
  <c r="AY339" i="59"/>
  <c r="AY329" i="59"/>
  <c r="AY331" i="59"/>
  <c r="AY334" i="59"/>
  <c r="AY137" i="59"/>
  <c r="AY138" i="59"/>
  <c r="AY139" i="59"/>
  <c r="AY141" i="59"/>
  <c r="AY127" i="59"/>
  <c r="AY142" i="59"/>
  <c r="AY96" i="59"/>
  <c r="AY149" i="59"/>
  <c r="AY143" i="59"/>
  <c r="AY144" i="59"/>
  <c r="AY145" i="59"/>
  <c r="AY146" i="59"/>
  <c r="AY147" i="59"/>
  <c r="AY148" i="59"/>
  <c r="AY150" i="59"/>
  <c r="AY131" i="59"/>
  <c r="AY151" i="59"/>
  <c r="AY152" i="59"/>
  <c r="AY153" i="59"/>
  <c r="AY154" i="59"/>
  <c r="AY35" i="59"/>
  <c r="AY992" i="59"/>
  <c r="AY990" i="59"/>
  <c r="AY991" i="59"/>
  <c r="AY993" i="59"/>
  <c r="AY140" i="59"/>
  <c r="AY162" i="59"/>
  <c r="AY320" i="59"/>
  <c r="AY158" i="59"/>
  <c r="AY159" i="59"/>
  <c r="AY174" i="59"/>
  <c r="AY155" i="59"/>
  <c r="AY273" i="59"/>
  <c r="AY220" i="59"/>
  <c r="AY222" i="59"/>
  <c r="AY286" i="59"/>
  <c r="AY248" i="59"/>
  <c r="AY247" i="59"/>
  <c r="AY157" i="59"/>
  <c r="AY156" i="59"/>
  <c r="AY443" i="59"/>
  <c r="AY130" i="59"/>
  <c r="AY160" i="59"/>
  <c r="AY455" i="59"/>
  <c r="AY134" i="59"/>
  <c r="AY318" i="59"/>
  <c r="AY441" i="59"/>
  <c r="AY980" i="59"/>
  <c r="AY442" i="59"/>
  <c r="AY245" i="59"/>
  <c r="AY251" i="59"/>
  <c r="AY133" i="59"/>
  <c r="AY239" i="59"/>
  <c r="AY240" i="59"/>
  <c r="AY477" i="59"/>
  <c r="AY473" i="59"/>
  <c r="AY471" i="59"/>
  <c r="AY446" i="59"/>
  <c r="AY246" i="59"/>
  <c r="AY523" i="59"/>
  <c r="AY241" i="59"/>
  <c r="AY254" i="59"/>
  <c r="AY479" i="59"/>
  <c r="AY489" i="59"/>
  <c r="AY481" i="59"/>
  <c r="AY225" i="59"/>
  <c r="AY219" i="59"/>
  <c r="AY218" i="59"/>
  <c r="AY720" i="59"/>
  <c r="AY234" i="59"/>
  <c r="AY232" i="59"/>
  <c r="AY468" i="59"/>
  <c r="AY229" i="59"/>
  <c r="AY363" i="59"/>
  <c r="AY113" i="59"/>
  <c r="AY458" i="59"/>
  <c r="AY228" i="59"/>
  <c r="AY261" i="59"/>
  <c r="AY263" i="59"/>
  <c r="AY264" i="59"/>
  <c r="AY984" i="59"/>
  <c r="AY260" i="59"/>
  <c r="AY973" i="59"/>
  <c r="AY18" i="59"/>
  <c r="AY221" i="59"/>
  <c r="AY242" i="59"/>
  <c r="AY244" i="59"/>
  <c r="AY478" i="59"/>
  <c r="AY101" i="59"/>
  <c r="AY102" i="59"/>
  <c r="AY257" i="59"/>
  <c r="AY258" i="59"/>
  <c r="AY259" i="59"/>
  <c r="AY178" i="59"/>
  <c r="AY215" i="59"/>
  <c r="AY216" i="59"/>
  <c r="AY202" i="59"/>
  <c r="AY210" i="59"/>
  <c r="AY179" i="59"/>
  <c r="AY182" i="59"/>
  <c r="AY208" i="59"/>
  <c r="AY184" i="59"/>
  <c r="AY176" i="59"/>
  <c r="AY177" i="59"/>
  <c r="AY211" i="59"/>
  <c r="AY180" i="59"/>
  <c r="AY203" i="59"/>
  <c r="AY201" i="59"/>
  <c r="AY186" i="59"/>
  <c r="AY185" i="59"/>
  <c r="AY181" i="59"/>
  <c r="AY189" i="59"/>
  <c r="AY190" i="59"/>
  <c r="AY684" i="59"/>
  <c r="AY188" i="59"/>
  <c r="AY183" i="59"/>
  <c r="AY187" i="59"/>
  <c r="AY193" i="59"/>
  <c r="AY206" i="59"/>
  <c r="AY195" i="59"/>
  <c r="AY24" i="59"/>
  <c r="AY21" i="59"/>
  <c r="AY16" i="59"/>
  <c r="AY25" i="59"/>
  <c r="AY194" i="59"/>
  <c r="AY217" i="59"/>
  <c r="AY336" i="59"/>
  <c r="AY403" i="59"/>
  <c r="AY401" i="59"/>
  <c r="AY418" i="59"/>
  <c r="AY416" i="59"/>
  <c r="AY419" i="59"/>
  <c r="AY414" i="59"/>
  <c r="AY408" i="59"/>
  <c r="AY415" i="59"/>
  <c r="AY407" i="59"/>
  <c r="AY410" i="59"/>
  <c r="AY420" i="59"/>
  <c r="AY405" i="59"/>
  <c r="AY411" i="59"/>
  <c r="AY409" i="59"/>
  <c r="AY421" i="59"/>
  <c r="AY710" i="59"/>
  <c r="AY423" i="59"/>
  <c r="AY36" i="59"/>
  <c r="AY197" i="59"/>
  <c r="AY196" i="59"/>
  <c r="AY502" i="59"/>
  <c r="AY266" i="59"/>
  <c r="AY343" i="59"/>
  <c r="AY341" i="59"/>
  <c r="AY344" i="59"/>
  <c r="AY342" i="59"/>
  <c r="AY226" i="59"/>
  <c r="AY349" i="59"/>
  <c r="AY350" i="59"/>
  <c r="AY364" i="59"/>
  <c r="AY374" i="59"/>
  <c r="AY252" i="59"/>
  <c r="AY379" i="59"/>
  <c r="AY356" i="59"/>
  <c r="AY362" i="59"/>
  <c r="AY367" i="59"/>
  <c r="AY359" i="59"/>
  <c r="AY355" i="59"/>
  <c r="AY352" i="59"/>
  <c r="AY353" i="59"/>
  <c r="AY347" i="59"/>
  <c r="AY371" i="59"/>
  <c r="AY358" i="59"/>
  <c r="AY448" i="59"/>
  <c r="AY447" i="59"/>
  <c r="AY372" i="59"/>
  <c r="AY357" i="59"/>
  <c r="AY514" i="59"/>
  <c r="AY373" i="59"/>
  <c r="AY354" i="59"/>
  <c r="AY370" i="59"/>
  <c r="AY974" i="59"/>
  <c r="AY395" i="59"/>
  <c r="AY521" i="59"/>
  <c r="AY262" i="59"/>
  <c r="AY388" i="59"/>
  <c r="AY387" i="59"/>
  <c r="AY534" i="59"/>
  <c r="AY535" i="59"/>
  <c r="AY424" i="59"/>
  <c r="AY719" i="59"/>
  <c r="AY540" i="59"/>
  <c r="AY539" i="59"/>
  <c r="AY538" i="59"/>
  <c r="AY705" i="59"/>
  <c r="AY429" i="59"/>
  <c r="AY68" i="59"/>
  <c r="AY60" i="59"/>
  <c r="AY64" i="59"/>
  <c r="AY280" i="59"/>
  <c r="AY52" i="59"/>
  <c r="AY53" i="59"/>
  <c r="AY44" i="59"/>
  <c r="AY69" i="59"/>
  <c r="AY67" i="59"/>
  <c r="AY48" i="59"/>
  <c r="AY57" i="59"/>
  <c r="AY80" i="59"/>
  <c r="AY82" i="59"/>
  <c r="AY83" i="59"/>
  <c r="AY78" i="59"/>
  <c r="AY45" i="59"/>
  <c r="AY65" i="59"/>
  <c r="AY56" i="59"/>
  <c r="AY70" i="59"/>
  <c r="AY77" i="59"/>
  <c r="AY63" i="59"/>
  <c r="AY42" i="59"/>
  <c r="AY49" i="59"/>
  <c r="AY79" i="59"/>
  <c r="AY51" i="59"/>
  <c r="AY43" i="59"/>
  <c r="AY47" i="59"/>
  <c r="AY72" i="59"/>
  <c r="AY54" i="59"/>
  <c r="AY55" i="59"/>
  <c r="AY957" i="59"/>
  <c r="AY207" i="59"/>
  <c r="AY76" i="59"/>
  <c r="AY62" i="59"/>
  <c r="AY50" i="59"/>
  <c r="AY73" i="59"/>
  <c r="AY66" i="59"/>
  <c r="AY71" i="59"/>
  <c r="AY508" i="59"/>
  <c r="AY46" i="59"/>
  <c r="AY28" i="59"/>
  <c r="AY599" i="59"/>
  <c r="AY570" i="59"/>
  <c r="AY571" i="59"/>
  <c r="AY572" i="59"/>
  <c r="AY591" i="59"/>
  <c r="AY566" i="59"/>
  <c r="AY574" i="59"/>
  <c r="AY575" i="59"/>
  <c r="AY563" i="59"/>
  <c r="AY567" i="59"/>
  <c r="AY576" i="59"/>
  <c r="AY562" i="59"/>
  <c r="AY578" i="59"/>
  <c r="AY579" i="59"/>
  <c r="AY580" i="59"/>
  <c r="AY582" i="59"/>
  <c r="AY583" i="59"/>
  <c r="AY584" i="59"/>
  <c r="AY569" i="59"/>
  <c r="AY586" i="59"/>
  <c r="AY587" i="59"/>
  <c r="AY588" i="59"/>
  <c r="AY565" i="59"/>
  <c r="AY595" i="59"/>
  <c r="AY593" i="59"/>
  <c r="AY573" i="59"/>
  <c r="AY230" i="59"/>
  <c r="AY238" i="59"/>
  <c r="AY592" i="59"/>
  <c r="AY601" i="59"/>
  <c r="AY589" i="59"/>
  <c r="AY581" i="59"/>
  <c r="AY577" i="59"/>
  <c r="AY590" i="59"/>
  <c r="AY568" i="59"/>
  <c r="AY596" i="59"/>
  <c r="AY585" i="59"/>
  <c r="AY600" i="59"/>
  <c r="AY608" i="59"/>
  <c r="AY604" i="59"/>
  <c r="AY605" i="59"/>
  <c r="AY606" i="59"/>
  <c r="AY607" i="59"/>
  <c r="AY609" i="59"/>
  <c r="AY610" i="59"/>
  <c r="AY611" i="59"/>
  <c r="AY612" i="59"/>
  <c r="AY613" i="59"/>
  <c r="AY614" i="59"/>
  <c r="AY615" i="59"/>
  <c r="AY404" i="59"/>
  <c r="AY631" i="59"/>
  <c r="AY619" i="59"/>
  <c r="AY632" i="59"/>
  <c r="AY668" i="59"/>
  <c r="AY628" i="59"/>
  <c r="AY627" i="59"/>
  <c r="AY624" i="59"/>
  <c r="AY651" i="59"/>
  <c r="AY623" i="59"/>
  <c r="AY878" i="59"/>
  <c r="AY205" i="59"/>
  <c r="AY979" i="59"/>
  <c r="AY667" i="59"/>
  <c r="AY989" i="59"/>
  <c r="AY712" i="59"/>
  <c r="AY546" i="59"/>
  <c r="AY659" i="59"/>
  <c r="AY634" i="59"/>
  <c r="AY665" i="59"/>
  <c r="AY879" i="59"/>
  <c r="AY317" i="59"/>
  <c r="AY621" i="59"/>
  <c r="AY622" i="59"/>
  <c r="AY883" i="59"/>
  <c r="AY877" i="59"/>
  <c r="AY884" i="59"/>
  <c r="AY922" i="59"/>
  <c r="AY908" i="59"/>
  <c r="AY885" i="59"/>
  <c r="AY694" i="59"/>
  <c r="AY686" i="59"/>
  <c r="AY685" i="59"/>
  <c r="AY687" i="59"/>
  <c r="AY928" i="59"/>
  <c r="AY927" i="59"/>
  <c r="AY706" i="59"/>
  <c r="AY700" i="59"/>
  <c r="AY697" i="59"/>
  <c r="AY913" i="59"/>
  <c r="AY931" i="59"/>
  <c r="AY929" i="59"/>
  <c r="AY930" i="59"/>
  <c r="AY723" i="59"/>
  <c r="AY724" i="59"/>
  <c r="AY899" i="59"/>
  <c r="AY901" i="59"/>
  <c r="AY936" i="59"/>
  <c r="AY937" i="59"/>
  <c r="AY726" i="59"/>
  <c r="AY893" i="59"/>
  <c r="AY898" i="59"/>
  <c r="AY890" i="59"/>
  <c r="AY897" i="59"/>
  <c r="AY894" i="59"/>
  <c r="AY895" i="59"/>
  <c r="AY891" i="59"/>
  <c r="AY896" i="59"/>
  <c r="AY934" i="59"/>
  <c r="AY932" i="59"/>
  <c r="AY933" i="59"/>
  <c r="AY985" i="59"/>
  <c r="AY725" i="59"/>
  <c r="AY728" i="59"/>
  <c r="AY727" i="59"/>
  <c r="AY909" i="59"/>
  <c r="AY910" i="59"/>
  <c r="AY917" i="59"/>
  <c r="AY678" i="59"/>
  <c r="AY744" i="59"/>
  <c r="AY907" i="59"/>
  <c r="AY856" i="59"/>
  <c r="AY855" i="59"/>
  <c r="AY381" i="59"/>
  <c r="AY742" i="59"/>
  <c r="AY858" i="59"/>
  <c r="AY857" i="59"/>
  <c r="AY854" i="59"/>
  <c r="AY853" i="59"/>
  <c r="AY935" i="59"/>
  <c r="AY964" i="59"/>
  <c r="AY941" i="59"/>
  <c r="AY940" i="59"/>
  <c r="AY383" i="59"/>
  <c r="AY968" i="59"/>
  <c r="AY902" i="59"/>
  <c r="AY892" i="59"/>
  <c r="AY701" i="59"/>
  <c r="AY513" i="59"/>
  <c r="AY326" i="59"/>
  <c r="AY862" i="59"/>
  <c r="AY171" i="59"/>
  <c r="AY870" i="59"/>
  <c r="AY91" i="59"/>
  <c r="AY998" i="59"/>
  <c r="AY948" i="59"/>
  <c r="AY560" i="59"/>
  <c r="AV968" i="59" l="1"/>
  <c r="K968" i="59" s="1"/>
  <c r="AW968" i="59"/>
  <c r="AV902" i="59"/>
  <c r="K902" i="59" s="1"/>
  <c r="AW902" i="59"/>
  <c r="AV892" i="59"/>
  <c r="K892" i="59" s="1"/>
  <c r="AW892" i="59"/>
  <c r="BD968" i="59" l="1"/>
  <c r="BE968" i="59" s="1"/>
  <c r="BD902" i="59"/>
  <c r="BE902" i="59" s="1"/>
  <c r="BB892" i="59"/>
  <c r="BD892" i="59"/>
  <c r="BE892" i="59" s="1"/>
  <c r="AV667" i="59"/>
  <c r="K667" i="59" s="1"/>
  <c r="AW667" i="59"/>
  <c r="AV502" i="59"/>
  <c r="K502" i="59" s="1"/>
  <c r="AW502" i="59"/>
  <c r="BB502" i="59" l="1"/>
  <c r="BD502" i="59"/>
  <c r="BE502" i="59" s="1"/>
  <c r="BD667" i="59"/>
  <c r="BE667" i="59" s="1"/>
  <c r="AY938" i="59"/>
  <c r="AZ938" i="59"/>
  <c r="BA938" i="59"/>
  <c r="AY480" i="59" l="1"/>
  <c r="AZ480" i="59"/>
  <c r="BA480" i="59"/>
  <c r="AV287" i="59" l="1"/>
  <c r="K287" i="59" s="1"/>
  <c r="AW287" i="59"/>
  <c r="AX287" i="59"/>
  <c r="BB287" i="59" l="1"/>
  <c r="BD287" i="59"/>
  <c r="BE287" i="59" s="1"/>
  <c r="AY271" i="59"/>
  <c r="AZ271" i="59"/>
  <c r="BA271" i="59"/>
  <c r="AV513" i="59"/>
  <c r="AW513" i="59"/>
  <c r="AV326" i="59"/>
  <c r="AW326" i="59"/>
  <c r="AV862" i="59"/>
  <c r="AW862" i="59"/>
  <c r="AV171" i="59"/>
  <c r="AX171" i="59"/>
  <c r="AV870" i="59"/>
  <c r="AV91" i="59"/>
  <c r="AV998" i="59"/>
  <c r="AW943" i="59"/>
  <c r="K513" i="59" l="1"/>
  <c r="K171" i="59"/>
  <c r="K870" i="59"/>
  <c r="K862" i="59"/>
  <c r="K998" i="59"/>
  <c r="K326" i="59"/>
  <c r="K91" i="59"/>
  <c r="AZ943" i="59"/>
  <c r="BA943" i="59"/>
  <c r="AY943" i="59"/>
  <c r="AV455" i="59"/>
  <c r="K455" i="59" s="1"/>
  <c r="AW455" i="59"/>
  <c r="BD326" i="59" l="1"/>
  <c r="BE326" i="59" s="1"/>
  <c r="BD862" i="59"/>
  <c r="BE862" i="59" s="1"/>
  <c r="BD513" i="59"/>
  <c r="BE513" i="59" s="1"/>
  <c r="BJ513" i="59"/>
  <c r="BB171" i="59"/>
  <c r="BD171" i="59"/>
  <c r="BE171" i="59" s="1"/>
  <c r="BD91" i="59"/>
  <c r="BE91" i="59" s="1"/>
  <c r="BB998" i="59"/>
  <c r="BD998" i="59"/>
  <c r="BE998" i="59" s="1"/>
  <c r="BB870" i="59"/>
  <c r="BD870" i="59"/>
  <c r="BE870" i="59" s="1"/>
  <c r="BB455" i="59"/>
  <c r="BD455" i="59"/>
  <c r="BE455" i="59" s="1"/>
  <c r="AV943" i="59"/>
  <c r="AV288" i="59"/>
  <c r="K288" i="59" s="1"/>
  <c r="AW288" i="59"/>
  <c r="AX288" i="59"/>
  <c r="BB288" i="59" l="1"/>
  <c r="BD288" i="59"/>
  <c r="BE288" i="59" s="1"/>
  <c r="K943" i="59"/>
  <c r="AV383" i="59"/>
  <c r="K383" i="59" s="1"/>
  <c r="AW383" i="59"/>
  <c r="BD383" i="59" l="1"/>
  <c r="BE383" i="59" s="1"/>
  <c r="BD943" i="59"/>
  <c r="BE943" i="59" s="1"/>
  <c r="AV289" i="59"/>
  <c r="K289" i="59" s="1"/>
  <c r="AW289" i="59"/>
  <c r="AX289" i="59"/>
  <c r="BD289" i="59" l="1"/>
  <c r="BE289" i="59" s="1"/>
  <c r="AW938" i="59"/>
  <c r="AV938" i="59"/>
  <c r="K938" i="59" s="1"/>
  <c r="BB938" i="59" l="1"/>
  <c r="BD938" i="59"/>
  <c r="BE938" i="59" s="1"/>
  <c r="AV194" i="59" l="1"/>
  <c r="K194" i="59" s="1"/>
  <c r="AW194" i="59"/>
  <c r="AX194" i="59"/>
  <c r="BB194" i="59" l="1"/>
  <c r="BD194" i="59"/>
  <c r="BE194" i="59" s="1"/>
  <c r="AV429" i="59"/>
  <c r="K429" i="59" s="1"/>
  <c r="AW429" i="59"/>
  <c r="BB429" i="59" l="1"/>
  <c r="BD429" i="59"/>
  <c r="BE429" i="59" s="1"/>
  <c r="BA361" i="59"/>
  <c r="AY361" i="59"/>
  <c r="AZ361" i="59"/>
  <c r="AV266" i="59"/>
  <c r="K266" i="59" s="1"/>
  <c r="AW266" i="59"/>
  <c r="AX266" i="59"/>
  <c r="BB266" i="59" l="1"/>
  <c r="BD266" i="59"/>
  <c r="BE266" i="59" s="1"/>
  <c r="N270" i="46"/>
  <c r="Q270" i="46" s="1"/>
  <c r="T270" i="46" s="1"/>
  <c r="W270" i="46" s="1"/>
  <c r="Z270" i="46" s="1"/>
  <c r="AC270" i="46" s="1"/>
  <c r="AF270" i="46" s="1"/>
  <c r="AI270" i="46" s="1"/>
  <c r="AL270" i="46" s="1"/>
  <c r="AO270" i="46" s="1"/>
  <c r="AR270" i="46" s="1"/>
  <c r="AU270" i="46" s="1"/>
  <c r="J270" i="46" s="1"/>
  <c r="N825" i="46" l="1"/>
  <c r="Q825" i="46" s="1"/>
  <c r="T825" i="46" s="1"/>
  <c r="W825" i="46" s="1"/>
  <c r="Z825" i="46" s="1"/>
  <c r="AC825" i="46" s="1"/>
  <c r="AF825" i="46" s="1"/>
  <c r="AI825" i="46" s="1"/>
  <c r="AL825" i="46" s="1"/>
  <c r="AO825" i="46" s="1"/>
  <c r="AR825" i="46" s="1"/>
  <c r="AU825" i="46" s="1"/>
  <c r="J825" i="46" s="1"/>
  <c r="N824" i="46"/>
  <c r="Q824" i="46" s="1"/>
  <c r="T824" i="46" s="1"/>
  <c r="W824" i="46" s="1"/>
  <c r="Z824" i="46" s="1"/>
  <c r="AC824" i="46" s="1"/>
  <c r="AF824" i="46" s="1"/>
  <c r="AI824" i="46" s="1"/>
  <c r="AL824" i="46" s="1"/>
  <c r="AO824" i="46" s="1"/>
  <c r="AR824" i="46" s="1"/>
  <c r="AU824" i="46" s="1"/>
  <c r="J824" i="46" s="1"/>
  <c r="N823" i="46"/>
  <c r="Q823" i="46" s="1"/>
  <c r="T823" i="46" s="1"/>
  <c r="W823" i="46" s="1"/>
  <c r="Z823" i="46" s="1"/>
  <c r="AC823" i="46" s="1"/>
  <c r="AF823" i="46" s="1"/>
  <c r="AI823" i="46" s="1"/>
  <c r="AL823" i="46" s="1"/>
  <c r="AO823" i="46" s="1"/>
  <c r="AR823" i="46" s="1"/>
  <c r="AU823" i="46" s="1"/>
  <c r="J823" i="46" s="1"/>
  <c r="N822" i="46"/>
  <c r="Q822" i="46" s="1"/>
  <c r="T822" i="46" s="1"/>
  <c r="W822" i="46" s="1"/>
  <c r="Z822" i="46" s="1"/>
  <c r="AC822" i="46" s="1"/>
  <c r="AF822" i="46" s="1"/>
  <c r="AI822" i="46" s="1"/>
  <c r="AL822" i="46" s="1"/>
  <c r="AO822" i="46" s="1"/>
  <c r="AR822" i="46" s="1"/>
  <c r="AU822" i="46" s="1"/>
  <c r="J822" i="46" s="1"/>
  <c r="N821" i="46"/>
  <c r="Q821" i="46" s="1"/>
  <c r="T821" i="46" s="1"/>
  <c r="W821" i="46" s="1"/>
  <c r="Z821" i="46" s="1"/>
  <c r="AC821" i="46" s="1"/>
  <c r="AF821" i="46" s="1"/>
  <c r="AI821" i="46" s="1"/>
  <c r="AL821" i="46" s="1"/>
  <c r="AO821" i="46" s="1"/>
  <c r="AR821" i="46" s="1"/>
  <c r="AU821" i="46" s="1"/>
  <c r="J821" i="46" s="1"/>
  <c r="N820" i="46"/>
  <c r="Q820" i="46" s="1"/>
  <c r="T820" i="46" s="1"/>
  <c r="W820" i="46" s="1"/>
  <c r="Z820" i="46" s="1"/>
  <c r="AC820" i="46" s="1"/>
  <c r="AF820" i="46" s="1"/>
  <c r="AI820" i="46" s="1"/>
  <c r="AL820" i="46" s="1"/>
  <c r="AO820" i="46" s="1"/>
  <c r="AR820" i="46" s="1"/>
  <c r="AU820" i="46" s="1"/>
  <c r="J820" i="46" s="1"/>
  <c r="AV401" i="59" l="1"/>
  <c r="K401" i="59" s="1"/>
  <c r="AW401" i="59"/>
  <c r="BB401" i="59" l="1"/>
  <c r="BD401" i="59"/>
  <c r="BE401" i="59" s="1"/>
  <c r="BA422" i="59"/>
  <c r="AY422" i="59"/>
  <c r="AZ422" i="59"/>
  <c r="AV247" i="59" l="1"/>
  <c r="K247" i="59" s="1"/>
  <c r="AW247" i="59"/>
  <c r="AX247" i="59"/>
  <c r="AV248" i="59"/>
  <c r="K248" i="59" s="1"/>
  <c r="AW248" i="59"/>
  <c r="AX248" i="59"/>
  <c r="AV443" i="59"/>
  <c r="K443" i="59" s="1"/>
  <c r="AW443" i="59"/>
  <c r="BB443" i="59" l="1"/>
  <c r="BD443" i="59"/>
  <c r="BE443" i="59" s="1"/>
  <c r="BB248" i="59"/>
  <c r="BD248" i="59"/>
  <c r="BE248" i="59" s="1"/>
  <c r="BB247" i="59"/>
  <c r="BD247" i="59"/>
  <c r="BE247" i="59" s="1"/>
  <c r="AV286" i="59"/>
  <c r="K286" i="59" s="1"/>
  <c r="AW286" i="59"/>
  <c r="AX286" i="59"/>
  <c r="BB286" i="59" l="1"/>
  <c r="BD286" i="59"/>
  <c r="BE286" i="59" s="1"/>
  <c r="AV404" i="59"/>
  <c r="K404" i="59" s="1"/>
  <c r="AW404" i="59"/>
  <c r="BB404" i="59" l="1"/>
  <c r="BD404" i="59"/>
  <c r="BE404" i="59" s="1"/>
  <c r="AV941" i="59"/>
  <c r="K941" i="59" s="1"/>
  <c r="AW941" i="59"/>
  <c r="AV940" i="59"/>
  <c r="K940" i="59" s="1"/>
  <c r="AW940" i="59"/>
  <c r="BD941" i="59" l="1"/>
  <c r="BE941" i="59" s="1"/>
  <c r="BB940" i="59"/>
  <c r="BD940" i="59"/>
  <c r="BE940" i="59" s="1"/>
  <c r="AY406" i="59" l="1"/>
  <c r="AZ406" i="59"/>
  <c r="BA406" i="59"/>
  <c r="AV16" i="59" l="1"/>
  <c r="AW16" i="59"/>
  <c r="AX16" i="59"/>
  <c r="AV35" i="59"/>
  <c r="K35" i="59" s="1"/>
  <c r="AW35" i="59"/>
  <c r="AX35" i="59"/>
  <c r="BB35" i="59" l="1"/>
  <c r="BD35" i="59"/>
  <c r="BE35" i="59" s="1"/>
  <c r="K16" i="59"/>
  <c r="BJ16" i="59" s="1"/>
  <c r="AV964" i="59"/>
  <c r="K964" i="59" s="1"/>
  <c r="AW964" i="59"/>
  <c r="BD964" i="59" l="1"/>
  <c r="BE964" i="59" s="1"/>
  <c r="BB16" i="59"/>
  <c r="BD16" i="59"/>
  <c r="BE16" i="59" s="1"/>
  <c r="AY911" i="59"/>
  <c r="AZ911" i="59"/>
  <c r="BA911" i="59"/>
  <c r="AV979" i="59" l="1"/>
  <c r="K979" i="59" s="1"/>
  <c r="AW979" i="59"/>
  <c r="BD979" i="59" l="1"/>
  <c r="BE979" i="59" s="1"/>
  <c r="N818" i="46"/>
  <c r="Q818" i="46" s="1"/>
  <c r="T818" i="46" s="1"/>
  <c r="W818" i="46" s="1"/>
  <c r="Z818" i="46" s="1"/>
  <c r="AC818" i="46" s="1"/>
  <c r="AF818" i="46" s="1"/>
  <c r="AI818" i="46" s="1"/>
  <c r="AL818" i="46" s="1"/>
  <c r="AO818" i="46" s="1"/>
  <c r="AR818" i="46" s="1"/>
  <c r="AU818" i="46" s="1"/>
  <c r="J818" i="46" s="1"/>
  <c r="AV155" i="59" l="1"/>
  <c r="K155" i="59" s="1"/>
  <c r="AW155" i="59"/>
  <c r="AX155" i="59"/>
  <c r="BB155" i="59" l="1"/>
  <c r="BD155" i="59"/>
  <c r="BE155" i="59" s="1"/>
  <c r="AY564" i="59"/>
  <c r="AZ564" i="59"/>
  <c r="BA564" i="59"/>
  <c r="AY237" i="59" l="1"/>
  <c r="AZ237" i="59"/>
  <c r="BA237" i="59"/>
  <c r="AZ366" i="59" l="1"/>
  <c r="BA366" i="59"/>
  <c r="AY366" i="59"/>
  <c r="AV46" i="59" l="1"/>
  <c r="K46" i="59" s="1"/>
  <c r="AW46" i="59"/>
  <c r="AX46" i="59"/>
  <c r="BB46" i="59" l="1"/>
  <c r="BD46" i="59"/>
  <c r="BE46" i="59" s="1"/>
  <c r="AV854" i="59"/>
  <c r="K854" i="59" s="1"/>
  <c r="AW854" i="59"/>
  <c r="AV853" i="59"/>
  <c r="K853" i="59" s="1"/>
  <c r="AW853" i="59"/>
  <c r="BD853" i="59" l="1"/>
  <c r="BE853" i="59" s="1"/>
  <c r="BB854" i="59"/>
  <c r="BD854" i="59"/>
  <c r="BE854" i="59" s="1"/>
  <c r="AV701" i="59"/>
  <c r="K701" i="59" s="1"/>
  <c r="AW701" i="59"/>
  <c r="BB701" i="59" l="1"/>
  <c r="BD701" i="59"/>
  <c r="BE701" i="59" s="1"/>
  <c r="AV222" i="59"/>
  <c r="K222" i="59" s="1"/>
  <c r="AW222" i="59"/>
  <c r="AX222" i="59"/>
  <c r="AV220" i="59"/>
  <c r="K220" i="59" s="1"/>
  <c r="AW220" i="59"/>
  <c r="AX220" i="59"/>
  <c r="BB220" i="59" l="1"/>
  <c r="BD220" i="59"/>
  <c r="BE220" i="59" s="1"/>
  <c r="BB222" i="59"/>
  <c r="BD222" i="59"/>
  <c r="BE222" i="59" s="1"/>
  <c r="N321" i="46"/>
  <c r="Q321" i="46" s="1"/>
  <c r="T321" i="46" s="1"/>
  <c r="W321" i="46" s="1"/>
  <c r="Z321" i="46" s="1"/>
  <c r="AC321" i="46" s="1"/>
  <c r="AF321" i="46" s="1"/>
  <c r="AI321" i="46" s="1"/>
  <c r="AL321" i="46" s="1"/>
  <c r="AO321" i="46" s="1"/>
  <c r="AR321" i="46" s="1"/>
  <c r="AU321" i="46" s="1"/>
  <c r="J321" i="46" s="1"/>
  <c r="AV174" i="59" l="1"/>
  <c r="K174" i="59" s="1"/>
  <c r="AW174" i="59"/>
  <c r="AX174" i="59"/>
  <c r="BB174" i="59" l="1"/>
  <c r="BD174" i="59"/>
  <c r="BE174" i="59" s="1"/>
  <c r="AV908" i="59"/>
  <c r="K908" i="59" s="1"/>
  <c r="AW908" i="59"/>
  <c r="BB908" i="59" l="1"/>
  <c r="BD908" i="59"/>
  <c r="BE908" i="59" s="1"/>
  <c r="N787" i="46"/>
  <c r="Q787" i="46" s="1"/>
  <c r="T787" i="46" s="1"/>
  <c r="W787" i="46" s="1"/>
  <c r="Z787" i="46" s="1"/>
  <c r="AC787" i="46" s="1"/>
  <c r="AF787" i="46" s="1"/>
  <c r="AI787" i="46" s="1"/>
  <c r="AL787" i="46" s="1"/>
  <c r="AO787" i="46" s="1"/>
  <c r="AR787" i="46" s="1"/>
  <c r="AU787" i="46" s="1"/>
  <c r="J787" i="46" s="1"/>
  <c r="N746" i="46" l="1"/>
  <c r="Q746" i="46" s="1"/>
  <c r="T746" i="46" s="1"/>
  <c r="W746" i="46" s="1"/>
  <c r="Z746" i="46" s="1"/>
  <c r="AC746" i="46" s="1"/>
  <c r="AF746" i="46" s="1"/>
  <c r="AI746" i="46" s="1"/>
  <c r="AL746" i="46" s="1"/>
  <c r="AO746" i="46" s="1"/>
  <c r="AR746" i="46" s="1"/>
  <c r="AU746" i="46" s="1"/>
  <c r="J746" i="46" s="1"/>
  <c r="N747" i="46"/>
  <c r="Q747" i="46" s="1"/>
  <c r="T747" i="46" s="1"/>
  <c r="W747" i="46" s="1"/>
  <c r="Z747" i="46" s="1"/>
  <c r="AC747" i="46" s="1"/>
  <c r="AF747" i="46" s="1"/>
  <c r="AI747" i="46" s="1"/>
  <c r="AL747" i="46" s="1"/>
  <c r="AO747" i="46" s="1"/>
  <c r="AR747" i="46" s="1"/>
  <c r="AU747" i="46" s="1"/>
  <c r="J747" i="46" s="1"/>
  <c r="AV508" i="59" l="1"/>
  <c r="K508" i="59" s="1"/>
  <c r="AW508" i="59"/>
  <c r="BB508" i="59" l="1"/>
  <c r="BD508" i="59"/>
  <c r="BE508" i="59" s="1"/>
  <c r="BA598" i="59"/>
  <c r="AY598" i="59"/>
  <c r="AZ598" i="59"/>
  <c r="AY597" i="59"/>
  <c r="AZ597" i="59"/>
  <c r="BA597" i="59"/>
  <c r="N39" i="46"/>
  <c r="Q39" i="46" s="1"/>
  <c r="T39" i="46" s="1"/>
  <c r="W39" i="46" s="1"/>
  <c r="Z39" i="46" s="1"/>
  <c r="AC39" i="46" s="1"/>
  <c r="AF39" i="46" s="1"/>
  <c r="AI39" i="46" s="1"/>
  <c r="AL39" i="46" s="1"/>
  <c r="AO39" i="46" s="1"/>
  <c r="AR39" i="46" s="1"/>
  <c r="AU39" i="46" s="1"/>
  <c r="J39" i="46" s="1"/>
  <c r="AV136" i="59"/>
  <c r="K136" i="59" s="1"/>
  <c r="AW136" i="59"/>
  <c r="AX136" i="59"/>
  <c r="BB136" i="59" l="1"/>
  <c r="BD136" i="59"/>
  <c r="BE136" i="59" s="1"/>
  <c r="AV340" i="59"/>
  <c r="K340" i="59" s="1"/>
  <c r="AW340" i="59"/>
  <c r="AV318" i="59"/>
  <c r="K318" i="59" s="1"/>
  <c r="AW318" i="59"/>
  <c r="AV339" i="59"/>
  <c r="K339" i="59" s="1"/>
  <c r="AW339" i="59"/>
  <c r="BB339" i="59" l="1"/>
  <c r="BD339" i="59"/>
  <c r="BE339" i="59" s="1"/>
  <c r="BB340" i="59"/>
  <c r="BD340" i="59"/>
  <c r="BE340" i="59" s="1"/>
  <c r="BB318" i="59"/>
  <c r="BD318" i="59"/>
  <c r="BE318" i="59" s="1"/>
  <c r="AV403" i="59"/>
  <c r="K403" i="59" s="1"/>
  <c r="AW403" i="59"/>
  <c r="BB403" i="59" l="1"/>
  <c r="BD403" i="59"/>
  <c r="BE403" i="59" s="1"/>
  <c r="AV50" i="59"/>
  <c r="K50" i="59" s="1"/>
  <c r="AW50" i="59"/>
  <c r="AX50" i="59"/>
  <c r="BB50" i="59" l="1"/>
  <c r="BD50" i="59"/>
  <c r="BE50" i="59" s="1"/>
  <c r="AV19" i="59"/>
  <c r="AW19" i="59"/>
  <c r="AX19" i="59"/>
  <c r="K19" i="59" l="1"/>
  <c r="BJ19" i="59" s="1"/>
  <c r="AY925" i="59"/>
  <c r="AZ925" i="59"/>
  <c r="BA925" i="59"/>
  <c r="AY926" i="59"/>
  <c r="AZ926" i="59"/>
  <c r="BA926" i="59"/>
  <c r="BB19" i="59" l="1"/>
  <c r="BD19" i="59"/>
  <c r="BE19" i="59" s="1"/>
  <c r="AY947" i="59"/>
  <c r="AZ947" i="59"/>
  <c r="BA947" i="59"/>
  <c r="AV273" i="59" l="1"/>
  <c r="K273" i="59" s="1"/>
  <c r="AW273" i="59"/>
  <c r="AX273" i="59"/>
  <c r="BB273" i="59" l="1"/>
  <c r="BD273" i="59"/>
  <c r="BE273" i="59" s="1"/>
  <c r="AW947" i="59"/>
  <c r="AY946" i="59" l="1"/>
  <c r="AZ946" i="59"/>
  <c r="BA946" i="59"/>
  <c r="AZ517" i="59" l="1"/>
  <c r="BA517" i="59"/>
  <c r="AY517" i="59"/>
  <c r="AY945" i="59" l="1"/>
  <c r="AZ945" i="59"/>
  <c r="BA945" i="59"/>
  <c r="AZ944" i="59"/>
  <c r="BA944" i="59"/>
  <c r="AY944" i="59"/>
  <c r="BA602" i="59" l="1"/>
  <c r="AY602" i="59"/>
  <c r="AZ602" i="59"/>
  <c r="AV373" i="59" l="1"/>
  <c r="K373" i="59" s="1"/>
  <c r="AW373" i="59"/>
  <c r="BB373" i="59" l="1"/>
  <c r="BD373" i="59"/>
  <c r="BE373" i="59" s="1"/>
  <c r="AV320" i="59"/>
  <c r="K320" i="59" s="1"/>
  <c r="AW320" i="59"/>
  <c r="AV158" i="59"/>
  <c r="K158" i="59" s="1"/>
  <c r="AW158" i="59"/>
  <c r="AX158" i="59"/>
  <c r="AV159" i="59"/>
  <c r="K159" i="59" s="1"/>
  <c r="AW159" i="59"/>
  <c r="AX159" i="59"/>
  <c r="AV162" i="59"/>
  <c r="K162" i="59" s="1"/>
  <c r="AW162" i="59"/>
  <c r="AX162" i="59"/>
  <c r="AV140" i="59"/>
  <c r="K140" i="59" s="1"/>
  <c r="AW140" i="59"/>
  <c r="AX140" i="59"/>
  <c r="BB140" i="59" l="1"/>
  <c r="BD140" i="59"/>
  <c r="BE140" i="59" s="1"/>
  <c r="BB162" i="59"/>
  <c r="BD162" i="59"/>
  <c r="BE162" i="59" s="1"/>
  <c r="BB159" i="59"/>
  <c r="BD159" i="59"/>
  <c r="BE159" i="59" s="1"/>
  <c r="BB158" i="59"/>
  <c r="BD158" i="59"/>
  <c r="BE158" i="59" s="1"/>
  <c r="BB320" i="59"/>
  <c r="BD320" i="59"/>
  <c r="BE320" i="59" s="1"/>
  <c r="AV922" i="59"/>
  <c r="K922" i="59" s="1"/>
  <c r="AW922" i="59"/>
  <c r="BB922" i="59" l="1"/>
  <c r="BD922" i="59"/>
  <c r="BE922" i="59" s="1"/>
  <c r="AW946" i="59"/>
  <c r="AW945" i="59"/>
  <c r="AW944" i="59"/>
  <c r="AW935" i="59"/>
  <c r="AV935" i="59"/>
  <c r="K935" i="59" s="1"/>
  <c r="AW857" i="59"/>
  <c r="AV857" i="59"/>
  <c r="K857" i="59" s="1"/>
  <c r="AW858" i="59"/>
  <c r="AV858" i="59"/>
  <c r="K858" i="59" s="1"/>
  <c r="AW742" i="59"/>
  <c r="AV742" i="59"/>
  <c r="K742" i="59" s="1"/>
  <c r="AW381" i="59"/>
  <c r="AV381" i="59"/>
  <c r="K381" i="59" s="1"/>
  <c r="AW855" i="59"/>
  <c r="AV855" i="59"/>
  <c r="K855" i="59" s="1"/>
  <c r="AW856" i="59"/>
  <c r="AV856" i="59"/>
  <c r="K856" i="59" s="1"/>
  <c r="AW907" i="59"/>
  <c r="AV907" i="59"/>
  <c r="K907" i="59" s="1"/>
  <c r="AW911" i="59"/>
  <c r="AV911" i="59"/>
  <c r="K911" i="59" s="1"/>
  <c r="AW744" i="59"/>
  <c r="AV744" i="59"/>
  <c r="K744" i="59" s="1"/>
  <c r="AW678" i="59"/>
  <c r="AV678" i="59"/>
  <c r="K678" i="59" s="1"/>
  <c r="AW917" i="59"/>
  <c r="AV917" i="59"/>
  <c r="K917" i="59" s="1"/>
  <c r="AW910" i="59"/>
  <c r="AV910" i="59"/>
  <c r="K910" i="59" s="1"/>
  <c r="AW909" i="59"/>
  <c r="AV909" i="59"/>
  <c r="K909" i="59" s="1"/>
  <c r="AW727" i="59"/>
  <c r="AV727" i="59"/>
  <c r="K727" i="59" s="1"/>
  <c r="AW728" i="59"/>
  <c r="AV728" i="59"/>
  <c r="K728" i="59" s="1"/>
  <c r="AW725" i="59"/>
  <c r="AV725" i="59"/>
  <c r="K725" i="59" s="1"/>
  <c r="AW985" i="59"/>
  <c r="AV985" i="59"/>
  <c r="K985" i="59" s="1"/>
  <c r="AW933" i="59"/>
  <c r="AV933" i="59"/>
  <c r="K933" i="59" s="1"/>
  <c r="AW932" i="59"/>
  <c r="AV932" i="59"/>
  <c r="K932" i="59" s="1"/>
  <c r="AW934" i="59"/>
  <c r="AV934" i="59"/>
  <c r="K934" i="59" s="1"/>
  <c r="AW480" i="59"/>
  <c r="AV480" i="59"/>
  <c r="K480" i="59" s="1"/>
  <c r="AW896" i="59"/>
  <c r="AV896" i="59"/>
  <c r="K896" i="59" s="1"/>
  <c r="AW891" i="59"/>
  <c r="AV891" i="59"/>
  <c r="K891" i="59" s="1"/>
  <c r="AW895" i="59"/>
  <c r="AV895" i="59"/>
  <c r="K895" i="59" s="1"/>
  <c r="AW894" i="59"/>
  <c r="AV894" i="59"/>
  <c r="K894" i="59" s="1"/>
  <c r="AW897" i="59"/>
  <c r="AV897" i="59"/>
  <c r="K897" i="59" s="1"/>
  <c r="AW890" i="59"/>
  <c r="AV890" i="59"/>
  <c r="K890" i="59" s="1"/>
  <c r="AW898" i="59"/>
  <c r="AV898" i="59"/>
  <c r="K898" i="59" s="1"/>
  <c r="AW893" i="59"/>
  <c r="AV893" i="59"/>
  <c r="K893" i="59" s="1"/>
  <c r="AW726" i="59"/>
  <c r="AV726" i="59"/>
  <c r="K726" i="59" s="1"/>
  <c r="AW937" i="59"/>
  <c r="AV937" i="59"/>
  <c r="K937" i="59" s="1"/>
  <c r="AW936" i="59"/>
  <c r="AV936" i="59"/>
  <c r="K936" i="59" s="1"/>
  <c r="AW901" i="59"/>
  <c r="AV901" i="59"/>
  <c r="K901" i="59" s="1"/>
  <c r="AW899" i="59"/>
  <c r="AV899" i="59"/>
  <c r="K899" i="59" s="1"/>
  <c r="AW724" i="59"/>
  <c r="AV724" i="59"/>
  <c r="K724" i="59" s="1"/>
  <c r="AW723" i="59"/>
  <c r="AV723" i="59"/>
  <c r="K723" i="59" s="1"/>
  <c r="AW930" i="59"/>
  <c r="AV930" i="59"/>
  <c r="K930" i="59" s="1"/>
  <c r="AW929" i="59"/>
  <c r="AV929" i="59"/>
  <c r="K929" i="59" s="1"/>
  <c r="AW931" i="59"/>
  <c r="AV931" i="59"/>
  <c r="K931" i="59" s="1"/>
  <c r="AW913" i="59"/>
  <c r="AV913" i="59"/>
  <c r="K913" i="59" s="1"/>
  <c r="AW697" i="59"/>
  <c r="AV697" i="59"/>
  <c r="K697" i="59" s="1"/>
  <c r="AW700" i="59"/>
  <c r="AV700" i="59"/>
  <c r="K700" i="59" s="1"/>
  <c r="AW706" i="59"/>
  <c r="AV706" i="59"/>
  <c r="K706" i="59" s="1"/>
  <c r="AW927" i="59"/>
  <c r="AV927" i="59"/>
  <c r="K927" i="59" s="1"/>
  <c r="AW928" i="59"/>
  <c r="AV928" i="59"/>
  <c r="K928" i="59" s="1"/>
  <c r="AW926" i="59"/>
  <c r="AV926" i="59"/>
  <c r="K926" i="59" s="1"/>
  <c r="AW925" i="59"/>
  <c r="AW687" i="59"/>
  <c r="AV687" i="59"/>
  <c r="K687" i="59" s="1"/>
  <c r="AW685" i="59"/>
  <c r="AV685" i="59"/>
  <c r="K685" i="59" s="1"/>
  <c r="AW686" i="59"/>
  <c r="AV686" i="59"/>
  <c r="K686" i="59" s="1"/>
  <c r="AW694" i="59"/>
  <c r="AV694" i="59"/>
  <c r="K694" i="59" s="1"/>
  <c r="AW885" i="59"/>
  <c r="AV885" i="59"/>
  <c r="K885" i="59" s="1"/>
  <c r="AW884" i="59"/>
  <c r="AV884" i="59"/>
  <c r="K884" i="59" s="1"/>
  <c r="AW877" i="59"/>
  <c r="AV877" i="59"/>
  <c r="K877" i="59" s="1"/>
  <c r="AW883" i="59"/>
  <c r="AV883" i="59"/>
  <c r="K883" i="59" s="1"/>
  <c r="AV622" i="59"/>
  <c r="K622" i="59" s="1"/>
  <c r="AW621" i="59"/>
  <c r="AV621" i="59"/>
  <c r="AW317" i="59"/>
  <c r="AV317" i="59"/>
  <c r="K317" i="59" s="1"/>
  <c r="AW879" i="59"/>
  <c r="AV879" i="59"/>
  <c r="K879" i="59" s="1"/>
  <c r="AW665" i="59"/>
  <c r="AV665" i="59"/>
  <c r="AW634" i="59"/>
  <c r="AV634" i="59"/>
  <c r="AW659" i="59"/>
  <c r="AV659" i="59"/>
  <c r="AW546" i="59"/>
  <c r="AV546" i="59"/>
  <c r="K546" i="59" s="1"/>
  <c r="AW712" i="59"/>
  <c r="AV712" i="59"/>
  <c r="K712" i="59" s="1"/>
  <c r="AW989" i="59"/>
  <c r="AV989" i="59"/>
  <c r="K989" i="59" s="1"/>
  <c r="AX205" i="59"/>
  <c r="AW205" i="59"/>
  <c r="AV205" i="59"/>
  <c r="K205" i="59" s="1"/>
  <c r="AW878" i="59"/>
  <c r="AV878" i="59"/>
  <c r="K878" i="59" s="1"/>
  <c r="AW623" i="59"/>
  <c r="AV623" i="59"/>
  <c r="K623" i="59" s="1"/>
  <c r="AW651" i="59"/>
  <c r="AV651" i="59"/>
  <c r="K651" i="59" s="1"/>
  <c r="AW624" i="59"/>
  <c r="AV624" i="59"/>
  <c r="K624" i="59" s="1"/>
  <c r="AW627" i="59"/>
  <c r="AV627" i="59"/>
  <c r="K627" i="59" s="1"/>
  <c r="AW628" i="59"/>
  <c r="AV628" i="59"/>
  <c r="AW668" i="59"/>
  <c r="AV668" i="59"/>
  <c r="K668" i="59" s="1"/>
  <c r="AW632" i="59"/>
  <c r="AV632" i="59"/>
  <c r="K632" i="59" s="1"/>
  <c r="AW619" i="59"/>
  <c r="AV619" i="59"/>
  <c r="K619" i="59" s="1"/>
  <c r="AW631" i="59"/>
  <c r="AW615" i="59"/>
  <c r="AV615" i="59"/>
  <c r="K615" i="59" s="1"/>
  <c r="AW614" i="59"/>
  <c r="AV614" i="59"/>
  <c r="K614" i="59" s="1"/>
  <c r="AW613" i="59"/>
  <c r="AV613" i="59"/>
  <c r="K613" i="59" s="1"/>
  <c r="AW612" i="59"/>
  <c r="AV612" i="59"/>
  <c r="K612" i="59" s="1"/>
  <c r="AW611" i="59"/>
  <c r="AV611" i="59"/>
  <c r="K611" i="59" s="1"/>
  <c r="AW610" i="59"/>
  <c r="AV610" i="59"/>
  <c r="K610" i="59" s="1"/>
  <c r="AW609" i="59"/>
  <c r="AV609" i="59"/>
  <c r="K609" i="59" s="1"/>
  <c r="AW607" i="59"/>
  <c r="AV607" i="59"/>
  <c r="K607" i="59" s="1"/>
  <c r="AW606" i="59"/>
  <c r="AV606" i="59"/>
  <c r="K606" i="59" s="1"/>
  <c r="AW605" i="59"/>
  <c r="AV605" i="59"/>
  <c r="K605" i="59" s="1"/>
  <c r="AW604" i="59"/>
  <c r="AV604" i="59"/>
  <c r="K604" i="59" s="1"/>
  <c r="AW608" i="59"/>
  <c r="AV608" i="59"/>
  <c r="K608" i="59" s="1"/>
  <c r="AW600" i="59"/>
  <c r="AV600" i="59"/>
  <c r="K600" i="59" s="1"/>
  <c r="AW585" i="59"/>
  <c r="AV585" i="59"/>
  <c r="K585" i="59" s="1"/>
  <c r="AW596" i="59"/>
  <c r="AV596" i="59"/>
  <c r="K596" i="59" s="1"/>
  <c r="AW568" i="59"/>
  <c r="AV568" i="59"/>
  <c r="K568" i="59" s="1"/>
  <c r="AW590" i="59"/>
  <c r="AV590" i="59"/>
  <c r="K590" i="59" s="1"/>
  <c r="AW577" i="59"/>
  <c r="AV577" i="59"/>
  <c r="K577" i="59" s="1"/>
  <c r="AW581" i="59"/>
  <c r="AV581" i="59"/>
  <c r="K581" i="59" s="1"/>
  <c r="AW589" i="59"/>
  <c r="AV589" i="59"/>
  <c r="K589" i="59" s="1"/>
  <c r="AW601" i="59"/>
  <c r="AV601" i="59"/>
  <c r="K601" i="59" s="1"/>
  <c r="AW592" i="59"/>
  <c r="AV592" i="59"/>
  <c r="K592" i="59" s="1"/>
  <c r="AX238" i="59"/>
  <c r="AW238" i="59"/>
  <c r="AV238" i="59"/>
  <c r="K238" i="59" s="1"/>
  <c r="AW230" i="59"/>
  <c r="AX230" i="59"/>
  <c r="AV230" i="59"/>
  <c r="K230" i="59" s="1"/>
  <c r="AW573" i="59"/>
  <c r="AV573" i="59"/>
  <c r="K573" i="59" s="1"/>
  <c r="AW593" i="59"/>
  <c r="AV593" i="59"/>
  <c r="K593" i="59" s="1"/>
  <c r="AW595" i="59"/>
  <c r="AV595" i="59"/>
  <c r="K595" i="59" s="1"/>
  <c r="AW565" i="59"/>
  <c r="AV565" i="59"/>
  <c r="K565" i="59" s="1"/>
  <c r="AW588" i="59"/>
  <c r="AV588" i="59"/>
  <c r="K588" i="59" s="1"/>
  <c r="AW587" i="59"/>
  <c r="AV587" i="59"/>
  <c r="K587" i="59" s="1"/>
  <c r="AW586" i="59"/>
  <c r="AV586" i="59"/>
  <c r="K586" i="59" s="1"/>
  <c r="AW569" i="59"/>
  <c r="AV569" i="59"/>
  <c r="K569" i="59" s="1"/>
  <c r="AW584" i="59"/>
  <c r="AV584" i="59"/>
  <c r="K584" i="59" s="1"/>
  <c r="AW583" i="59"/>
  <c r="AV583" i="59"/>
  <c r="K583" i="59" s="1"/>
  <c r="AW582" i="59"/>
  <c r="AV582" i="59"/>
  <c r="K582" i="59" s="1"/>
  <c r="AW580" i="59"/>
  <c r="AV580" i="59"/>
  <c r="K580" i="59" s="1"/>
  <c r="AW579" i="59"/>
  <c r="AV579" i="59"/>
  <c r="K579" i="59" s="1"/>
  <c r="AW578" i="59"/>
  <c r="AV578" i="59"/>
  <c r="K578" i="59" s="1"/>
  <c r="AW562" i="59"/>
  <c r="AV562" i="59"/>
  <c r="K562" i="59" s="1"/>
  <c r="AW576" i="59"/>
  <c r="AV576" i="59"/>
  <c r="K576" i="59" s="1"/>
  <c r="AW567" i="59"/>
  <c r="AV567" i="59"/>
  <c r="K567" i="59" s="1"/>
  <c r="AW563" i="59"/>
  <c r="AV563" i="59"/>
  <c r="K563" i="59" s="1"/>
  <c r="AW575" i="59"/>
  <c r="AV575" i="59"/>
  <c r="K575" i="59" s="1"/>
  <c r="AW574" i="59"/>
  <c r="AV574" i="59"/>
  <c r="K574" i="59" s="1"/>
  <c r="AW566" i="59"/>
  <c r="AV566" i="59"/>
  <c r="K566" i="59" s="1"/>
  <c r="AW591" i="59"/>
  <c r="AV591" i="59"/>
  <c r="K591" i="59" s="1"/>
  <c r="AW572" i="59"/>
  <c r="AV572" i="59"/>
  <c r="K572" i="59" s="1"/>
  <c r="AW571" i="59"/>
  <c r="AV571" i="59"/>
  <c r="K571" i="59" s="1"/>
  <c r="AW602" i="59"/>
  <c r="AV602" i="59"/>
  <c r="K602" i="59" s="1"/>
  <c r="AW598" i="59"/>
  <c r="AV598" i="59"/>
  <c r="K598" i="59" s="1"/>
  <c r="AW597" i="59"/>
  <c r="AV597" i="59"/>
  <c r="K597" i="59" s="1"/>
  <c r="AW570" i="59"/>
  <c r="AV570" i="59"/>
  <c r="K570" i="59" s="1"/>
  <c r="AW564" i="59"/>
  <c r="AV564" i="59"/>
  <c r="K564" i="59" s="1"/>
  <c r="AW599" i="59"/>
  <c r="AV599" i="59"/>
  <c r="K599" i="59" s="1"/>
  <c r="AX28" i="59"/>
  <c r="AW28" i="59"/>
  <c r="AV28" i="59"/>
  <c r="K28" i="59" s="1"/>
  <c r="AX71" i="59"/>
  <c r="AW71" i="59"/>
  <c r="AV71" i="59"/>
  <c r="K71" i="59" s="1"/>
  <c r="AX66" i="59"/>
  <c r="AW66" i="59"/>
  <c r="AV66" i="59"/>
  <c r="K66" i="59" s="1"/>
  <c r="AX73" i="59"/>
  <c r="AW73" i="59"/>
  <c r="AV73" i="59"/>
  <c r="K73" i="59" s="1"/>
  <c r="AX62" i="59"/>
  <c r="AW62" i="59"/>
  <c r="AV62" i="59"/>
  <c r="K62" i="59" s="1"/>
  <c r="AX76" i="59"/>
  <c r="AW76" i="59"/>
  <c r="AV76" i="59"/>
  <c r="K76" i="59" s="1"/>
  <c r="AX207" i="59"/>
  <c r="AW207" i="59"/>
  <c r="AV207" i="59"/>
  <c r="K207" i="59" s="1"/>
  <c r="AW957" i="59"/>
  <c r="AV957" i="59"/>
  <c r="K957" i="59" s="1"/>
  <c r="AX55" i="59"/>
  <c r="AW55" i="59"/>
  <c r="AV55" i="59"/>
  <c r="K55" i="59" s="1"/>
  <c r="AX54" i="59"/>
  <c r="AW54" i="59"/>
  <c r="AV54" i="59"/>
  <c r="K54" i="59" s="1"/>
  <c r="AX72" i="59"/>
  <c r="AW72" i="59"/>
  <c r="AV72" i="59"/>
  <c r="K72" i="59" s="1"/>
  <c r="AX47" i="59"/>
  <c r="AW47" i="59"/>
  <c r="AV47" i="59"/>
  <c r="K47" i="59" s="1"/>
  <c r="AX43" i="59"/>
  <c r="AW43" i="59"/>
  <c r="AV43" i="59"/>
  <c r="K43" i="59" s="1"/>
  <c r="AX51" i="59"/>
  <c r="AW51" i="59"/>
  <c r="AV51" i="59"/>
  <c r="K51" i="59" s="1"/>
  <c r="AX79" i="59"/>
  <c r="AW79" i="59"/>
  <c r="AV79" i="59"/>
  <c r="K79" i="59" s="1"/>
  <c r="AX49" i="59"/>
  <c r="AW49" i="59"/>
  <c r="AV49" i="59"/>
  <c r="K49" i="59" s="1"/>
  <c r="AX42" i="59"/>
  <c r="AW42" i="59"/>
  <c r="AV42" i="59"/>
  <c r="K42" i="59" s="1"/>
  <c r="AX63" i="59"/>
  <c r="AW63" i="59"/>
  <c r="AV63" i="59"/>
  <c r="K63" i="59" s="1"/>
  <c r="AX77" i="59"/>
  <c r="AW77" i="59"/>
  <c r="AV77" i="59"/>
  <c r="K77" i="59" s="1"/>
  <c r="AX70" i="59"/>
  <c r="AW70" i="59"/>
  <c r="AV70" i="59"/>
  <c r="K70" i="59" s="1"/>
  <c r="AX56" i="59"/>
  <c r="AW56" i="59"/>
  <c r="AV56" i="59"/>
  <c r="K56" i="59" s="1"/>
  <c r="AX65" i="59"/>
  <c r="AW65" i="59"/>
  <c r="AV65" i="59"/>
  <c r="K65" i="59" s="1"/>
  <c r="AX45" i="59"/>
  <c r="AW45" i="59"/>
  <c r="AV45" i="59"/>
  <c r="K45" i="59" s="1"/>
  <c r="AX78" i="59"/>
  <c r="AW78" i="59"/>
  <c r="AV78" i="59"/>
  <c r="K78" i="59" s="1"/>
  <c r="AX83" i="59"/>
  <c r="AW83" i="59"/>
  <c r="AV83" i="59"/>
  <c r="K83" i="59" s="1"/>
  <c r="AW82" i="59"/>
  <c r="AX82" i="59"/>
  <c r="AV82" i="59"/>
  <c r="K82" i="59" s="1"/>
  <c r="AX80" i="59"/>
  <c r="AW80" i="59"/>
  <c r="AV80" i="59"/>
  <c r="K80" i="59" s="1"/>
  <c r="AX57" i="59"/>
  <c r="AW57" i="59"/>
  <c r="AV57" i="59"/>
  <c r="K57" i="59" s="1"/>
  <c r="AX48" i="59"/>
  <c r="AW48" i="59"/>
  <c r="AV48" i="59"/>
  <c r="K48" i="59" s="1"/>
  <c r="AX67" i="59"/>
  <c r="AW67" i="59"/>
  <c r="AV67" i="59"/>
  <c r="K67" i="59" s="1"/>
  <c r="AX69" i="59"/>
  <c r="AW69" i="59"/>
  <c r="AV69" i="59"/>
  <c r="K69" i="59" s="1"/>
  <c r="AX44" i="59"/>
  <c r="AW44" i="59"/>
  <c r="AV44" i="59"/>
  <c r="K44" i="59" s="1"/>
  <c r="AX53" i="59"/>
  <c r="AW53" i="59"/>
  <c r="AV53" i="59"/>
  <c r="K53" i="59" s="1"/>
  <c r="AX52" i="59"/>
  <c r="AW52" i="59"/>
  <c r="AX280" i="59"/>
  <c r="AW280" i="59"/>
  <c r="AX64" i="59"/>
  <c r="AW64" i="59"/>
  <c r="AV64" i="59"/>
  <c r="K64" i="59" s="1"/>
  <c r="AX60" i="59"/>
  <c r="AW60" i="59"/>
  <c r="AX68" i="59"/>
  <c r="AW68" i="59"/>
  <c r="AV68" i="59"/>
  <c r="K68" i="59" s="1"/>
  <c r="AW705" i="59"/>
  <c r="AV705" i="59"/>
  <c r="K705" i="59" s="1"/>
  <c r="AW538" i="59"/>
  <c r="AV538" i="59"/>
  <c r="K538" i="59" s="1"/>
  <c r="AW539" i="59"/>
  <c r="AV539" i="59"/>
  <c r="K539" i="59" s="1"/>
  <c r="AW540" i="59"/>
  <c r="AV540" i="59"/>
  <c r="K540" i="59" s="1"/>
  <c r="AW719" i="59"/>
  <c r="AV719" i="59"/>
  <c r="K719" i="59" s="1"/>
  <c r="AW424" i="59"/>
  <c r="AV424" i="59"/>
  <c r="K424" i="59" s="1"/>
  <c r="AW535" i="59"/>
  <c r="AV535" i="59"/>
  <c r="K535" i="59" s="1"/>
  <c r="AW534" i="59"/>
  <c r="AV534" i="59"/>
  <c r="K534" i="59" s="1"/>
  <c r="AW387" i="59"/>
  <c r="AV387" i="59"/>
  <c r="K387" i="59" s="1"/>
  <c r="AW388" i="59"/>
  <c r="AV388" i="59"/>
  <c r="K388" i="59" s="1"/>
  <c r="AX262" i="59"/>
  <c r="AW262" i="59"/>
  <c r="AV262" i="59"/>
  <c r="K262" i="59" s="1"/>
  <c r="AW517" i="59"/>
  <c r="AW521" i="59"/>
  <c r="AV521" i="59"/>
  <c r="K521" i="59" s="1"/>
  <c r="AW395" i="59"/>
  <c r="AV395" i="59"/>
  <c r="K395" i="59" s="1"/>
  <c r="AW974" i="59"/>
  <c r="AV974" i="59"/>
  <c r="K974" i="59" s="1"/>
  <c r="AW370" i="59"/>
  <c r="AV370" i="59"/>
  <c r="K370" i="59" s="1"/>
  <c r="AW354" i="59"/>
  <c r="AV354" i="59"/>
  <c r="K354" i="59" s="1"/>
  <c r="AW514" i="59"/>
  <c r="AV514" i="59"/>
  <c r="K514" i="59" s="1"/>
  <c r="AW357" i="59"/>
  <c r="AV357" i="59"/>
  <c r="K357" i="59" s="1"/>
  <c r="AW372" i="59"/>
  <c r="AV372" i="59"/>
  <c r="K372" i="59" s="1"/>
  <c r="AW447" i="59"/>
  <c r="AV447" i="59"/>
  <c r="K447" i="59" s="1"/>
  <c r="AW448" i="59"/>
  <c r="AV448" i="59"/>
  <c r="K448" i="59" s="1"/>
  <c r="AW366" i="59"/>
  <c r="AV366" i="59"/>
  <c r="K366" i="59" s="1"/>
  <c r="AW358" i="59"/>
  <c r="AV358" i="59"/>
  <c r="K358" i="59" s="1"/>
  <c r="AW371" i="59"/>
  <c r="AV371" i="59"/>
  <c r="K371" i="59" s="1"/>
  <c r="AW347" i="59"/>
  <c r="AV347" i="59"/>
  <c r="K347" i="59" s="1"/>
  <c r="AW353" i="59"/>
  <c r="AV353" i="59"/>
  <c r="K353" i="59" s="1"/>
  <c r="AW352" i="59"/>
  <c r="AV352" i="59"/>
  <c r="K352" i="59" s="1"/>
  <c r="AW355" i="59"/>
  <c r="AV355" i="59"/>
  <c r="K355" i="59" s="1"/>
  <c r="AW359" i="59"/>
  <c r="AV359" i="59"/>
  <c r="K359" i="59" s="1"/>
  <c r="AW367" i="59"/>
  <c r="AV367" i="59"/>
  <c r="K367" i="59" s="1"/>
  <c r="AW362" i="59"/>
  <c r="AV362" i="59"/>
  <c r="K362" i="59" s="1"/>
  <c r="AW356" i="59"/>
  <c r="AV356" i="59"/>
  <c r="K356" i="59" s="1"/>
  <c r="AW361" i="59"/>
  <c r="AV361" i="59"/>
  <c r="K361" i="59" s="1"/>
  <c r="AW379" i="59"/>
  <c r="AV379" i="59"/>
  <c r="K379" i="59" s="1"/>
  <c r="AX252" i="59"/>
  <c r="AW252" i="59"/>
  <c r="AV252" i="59"/>
  <c r="K252" i="59" s="1"/>
  <c r="AW374" i="59"/>
  <c r="AV374" i="59"/>
  <c r="K374" i="59" s="1"/>
  <c r="AW364" i="59"/>
  <c r="AV364" i="59"/>
  <c r="K364" i="59" s="1"/>
  <c r="AW350" i="59"/>
  <c r="AV350" i="59"/>
  <c r="K350" i="59" s="1"/>
  <c r="AW349" i="59"/>
  <c r="AV349" i="59"/>
  <c r="K349" i="59" s="1"/>
  <c r="AX226" i="59"/>
  <c r="AW226" i="59"/>
  <c r="AV226" i="59"/>
  <c r="K226" i="59" s="1"/>
  <c r="AW342" i="59"/>
  <c r="AV342" i="59"/>
  <c r="K342" i="59" s="1"/>
  <c r="AW344" i="59"/>
  <c r="AV344" i="59"/>
  <c r="AW341" i="59"/>
  <c r="AV341" i="59"/>
  <c r="K341" i="59" s="1"/>
  <c r="AW343" i="59"/>
  <c r="AV343" i="59"/>
  <c r="AX196" i="59"/>
  <c r="AW196" i="59"/>
  <c r="AV196" i="59"/>
  <c r="K196" i="59" s="1"/>
  <c r="AX197" i="59"/>
  <c r="AW197" i="59"/>
  <c r="AV197" i="59"/>
  <c r="K197" i="59" s="1"/>
  <c r="AX36" i="59"/>
  <c r="AW36" i="59"/>
  <c r="AV36" i="59"/>
  <c r="K36" i="59" s="1"/>
  <c r="AW423" i="59"/>
  <c r="AV423" i="59"/>
  <c r="K423" i="59" s="1"/>
  <c r="AW710" i="59"/>
  <c r="AV710" i="59"/>
  <c r="K710" i="59" s="1"/>
  <c r="AW422" i="59"/>
  <c r="AV422" i="59"/>
  <c r="K422" i="59" s="1"/>
  <c r="AW421" i="59"/>
  <c r="AV421" i="59"/>
  <c r="K421" i="59" s="1"/>
  <c r="AW409" i="59"/>
  <c r="AV409" i="59"/>
  <c r="K409" i="59" s="1"/>
  <c r="AW411" i="59"/>
  <c r="AV411" i="59"/>
  <c r="K411" i="59" s="1"/>
  <c r="AW405" i="59"/>
  <c r="AV405" i="59"/>
  <c r="K405" i="59" s="1"/>
  <c r="AW420" i="59"/>
  <c r="AV420" i="59"/>
  <c r="K420" i="59" s="1"/>
  <c r="AW410" i="59"/>
  <c r="AV410" i="59"/>
  <c r="K410" i="59" s="1"/>
  <c r="AW407" i="59"/>
  <c r="AV407" i="59"/>
  <c r="K407" i="59" s="1"/>
  <c r="AW415" i="59"/>
  <c r="AV415" i="59"/>
  <c r="K415" i="59" s="1"/>
  <c r="AW408" i="59"/>
  <c r="AV408" i="59"/>
  <c r="K408" i="59" s="1"/>
  <c r="AW414" i="59"/>
  <c r="AV414" i="59"/>
  <c r="K414" i="59" s="1"/>
  <c r="AW419" i="59"/>
  <c r="AV419" i="59"/>
  <c r="K419" i="59" s="1"/>
  <c r="AW416" i="59"/>
  <c r="AV416" i="59"/>
  <c r="K416" i="59" s="1"/>
  <c r="AW418" i="59"/>
  <c r="AV418" i="59"/>
  <c r="K418" i="59" s="1"/>
  <c r="AW406" i="59"/>
  <c r="AV406" i="59"/>
  <c r="K406" i="59" s="1"/>
  <c r="AW336" i="59"/>
  <c r="AV336" i="59"/>
  <c r="K336" i="59" s="1"/>
  <c r="AX217" i="59"/>
  <c r="AW217" i="59"/>
  <c r="AV217" i="59"/>
  <c r="K217" i="59" s="1"/>
  <c r="AX25" i="59"/>
  <c r="AW25" i="59"/>
  <c r="AV25" i="59"/>
  <c r="AX21" i="59"/>
  <c r="AW21" i="59"/>
  <c r="AV21" i="59"/>
  <c r="AX24" i="59"/>
  <c r="AW24" i="59"/>
  <c r="AV24" i="59"/>
  <c r="AX195" i="59"/>
  <c r="AW195" i="59"/>
  <c r="AV195" i="59"/>
  <c r="K195" i="59" s="1"/>
  <c r="AX206" i="59"/>
  <c r="AW206" i="59"/>
  <c r="AV206" i="59"/>
  <c r="K206" i="59" s="1"/>
  <c r="AX193" i="59"/>
  <c r="AW193" i="59"/>
  <c r="AV193" i="59"/>
  <c r="K193" i="59" s="1"/>
  <c r="AX187" i="59"/>
  <c r="AW187" i="59"/>
  <c r="AV187" i="59"/>
  <c r="K187" i="59" s="1"/>
  <c r="AX183" i="59"/>
  <c r="AW183" i="59"/>
  <c r="AV183" i="59"/>
  <c r="K183" i="59" s="1"/>
  <c r="AX188" i="59"/>
  <c r="AW188" i="59"/>
  <c r="AV188" i="59"/>
  <c r="K188" i="59" s="1"/>
  <c r="AW684" i="59"/>
  <c r="AV684" i="59"/>
  <c r="K684" i="59" s="1"/>
  <c r="AX190" i="59"/>
  <c r="AW190" i="59"/>
  <c r="AV190" i="59"/>
  <c r="K190" i="59" s="1"/>
  <c r="AX189" i="59"/>
  <c r="AW189" i="59"/>
  <c r="AV189" i="59"/>
  <c r="K189" i="59" s="1"/>
  <c r="AX181" i="59"/>
  <c r="AW181" i="59"/>
  <c r="AV181" i="59"/>
  <c r="K181" i="59" s="1"/>
  <c r="AX185" i="59"/>
  <c r="AW185" i="59"/>
  <c r="AV185" i="59"/>
  <c r="K185" i="59" s="1"/>
  <c r="AX186" i="59"/>
  <c r="AW186" i="59"/>
  <c r="AV186" i="59"/>
  <c r="K186" i="59" s="1"/>
  <c r="AX201" i="59"/>
  <c r="AW201" i="59"/>
  <c r="AV201" i="59"/>
  <c r="K201" i="59" s="1"/>
  <c r="AX203" i="59"/>
  <c r="AW203" i="59"/>
  <c r="AV203" i="59"/>
  <c r="K203" i="59" s="1"/>
  <c r="AX180" i="59"/>
  <c r="AW180" i="59"/>
  <c r="AV180" i="59"/>
  <c r="K180" i="59" s="1"/>
  <c r="AX211" i="59"/>
  <c r="AW211" i="59"/>
  <c r="AV211" i="59"/>
  <c r="K211" i="59" s="1"/>
  <c r="AX177" i="59"/>
  <c r="AW177" i="59"/>
  <c r="AV177" i="59"/>
  <c r="K177" i="59" s="1"/>
  <c r="AX176" i="59"/>
  <c r="AW176" i="59"/>
  <c r="AV176" i="59"/>
  <c r="K176" i="59" s="1"/>
  <c r="AX184" i="59"/>
  <c r="AW184" i="59"/>
  <c r="AV184" i="59"/>
  <c r="K184" i="59" s="1"/>
  <c r="AX208" i="59"/>
  <c r="AW208" i="59"/>
  <c r="AV208" i="59"/>
  <c r="K208" i="59" s="1"/>
  <c r="AX182" i="59"/>
  <c r="AW182" i="59"/>
  <c r="AV182" i="59"/>
  <c r="K182" i="59" s="1"/>
  <c r="AX179" i="59"/>
  <c r="AW179" i="59"/>
  <c r="AV179" i="59"/>
  <c r="K179" i="59" s="1"/>
  <c r="AX210" i="59"/>
  <c r="AW210" i="59"/>
  <c r="AV210" i="59"/>
  <c r="K210" i="59" s="1"/>
  <c r="AX202" i="59"/>
  <c r="AW202" i="59"/>
  <c r="AV202" i="59"/>
  <c r="K202" i="59" s="1"/>
  <c r="AX216" i="59"/>
  <c r="AW216" i="59"/>
  <c r="AV216" i="59"/>
  <c r="K216" i="59" s="1"/>
  <c r="AX215" i="59"/>
  <c r="AW215" i="59"/>
  <c r="AV215" i="59"/>
  <c r="K215" i="59" s="1"/>
  <c r="AX178" i="59"/>
  <c r="AW178" i="59"/>
  <c r="AV178" i="59"/>
  <c r="K178" i="59" s="1"/>
  <c r="AX259" i="59"/>
  <c r="AW259" i="59"/>
  <c r="AV259" i="59"/>
  <c r="K259" i="59" s="1"/>
  <c r="AX258" i="59"/>
  <c r="AW258" i="59"/>
  <c r="AV258" i="59"/>
  <c r="AX257" i="59"/>
  <c r="AW257" i="59"/>
  <c r="AV257" i="59"/>
  <c r="AX102" i="59"/>
  <c r="AW102" i="59"/>
  <c r="AV102" i="59"/>
  <c r="K102" i="59" s="1"/>
  <c r="AX101" i="59"/>
  <c r="AW101" i="59"/>
  <c r="AV101" i="59"/>
  <c r="K101" i="59" s="1"/>
  <c r="AW478" i="59"/>
  <c r="AV478" i="59"/>
  <c r="K478" i="59" s="1"/>
  <c r="AX244" i="59"/>
  <c r="AW244" i="59"/>
  <c r="AV244" i="59"/>
  <c r="K244" i="59" s="1"/>
  <c r="AX242" i="59"/>
  <c r="AW242" i="59"/>
  <c r="AV242" i="59"/>
  <c r="K242" i="59" s="1"/>
  <c r="AX221" i="59"/>
  <c r="AW221" i="59"/>
  <c r="AV221" i="59"/>
  <c r="K221" i="59" s="1"/>
  <c r="AX18" i="59"/>
  <c r="AW18" i="59"/>
  <c r="AV18" i="59"/>
  <c r="AW973" i="59"/>
  <c r="AV973" i="59"/>
  <c r="K973" i="59" s="1"/>
  <c r="AX260" i="59"/>
  <c r="AW260" i="59"/>
  <c r="AV260" i="59"/>
  <c r="AW984" i="59"/>
  <c r="AV984" i="59"/>
  <c r="K984" i="59" s="1"/>
  <c r="AX264" i="59"/>
  <c r="AW264" i="59"/>
  <c r="AV264" i="59"/>
  <c r="K264" i="59" s="1"/>
  <c r="AX263" i="59"/>
  <c r="AW263" i="59"/>
  <c r="AV263" i="59"/>
  <c r="K263" i="59" s="1"/>
  <c r="AX261" i="59"/>
  <c r="AW261" i="59"/>
  <c r="AX228" i="59"/>
  <c r="AW228" i="59"/>
  <c r="AV228" i="59"/>
  <c r="K228" i="59" s="1"/>
  <c r="AX237" i="59"/>
  <c r="AW237" i="59"/>
  <c r="AV237" i="59"/>
  <c r="K237" i="59" s="1"/>
  <c r="AW458" i="59"/>
  <c r="AV458" i="59"/>
  <c r="K458" i="59" s="1"/>
  <c r="AW363" i="59"/>
  <c r="AV363" i="59"/>
  <c r="K363" i="59" s="1"/>
  <c r="AX229" i="59"/>
  <c r="AW229" i="59"/>
  <c r="AV229" i="59"/>
  <c r="K229" i="59" s="1"/>
  <c r="AW468" i="59"/>
  <c r="AV468" i="59"/>
  <c r="K468" i="59" s="1"/>
  <c r="AX232" i="59"/>
  <c r="AW232" i="59"/>
  <c r="AV232" i="59"/>
  <c r="K232" i="59" s="1"/>
  <c r="AX234" i="59"/>
  <c r="AW234" i="59"/>
  <c r="AV234" i="59"/>
  <c r="K234" i="59" s="1"/>
  <c r="AW720" i="59"/>
  <c r="AV720" i="59"/>
  <c r="K720" i="59" s="1"/>
  <c r="AX218" i="59"/>
  <c r="AW218" i="59"/>
  <c r="AV218" i="59"/>
  <c r="K218" i="59" s="1"/>
  <c r="AX219" i="59"/>
  <c r="AW219" i="59"/>
  <c r="AV219" i="59"/>
  <c r="K219" i="59" s="1"/>
  <c r="AX225" i="59"/>
  <c r="AW225" i="59"/>
  <c r="AV225" i="59"/>
  <c r="K225" i="59" s="1"/>
  <c r="AW481" i="59"/>
  <c r="AW489" i="59"/>
  <c r="AV489" i="59"/>
  <c r="K489" i="59" s="1"/>
  <c r="AW479" i="59"/>
  <c r="AV479" i="59"/>
  <c r="K479" i="59" s="1"/>
  <c r="AX254" i="59"/>
  <c r="AW254" i="59"/>
  <c r="AV254" i="59"/>
  <c r="K254" i="59" s="1"/>
  <c r="AX241" i="59"/>
  <c r="AW241" i="59"/>
  <c r="AV241" i="59"/>
  <c r="K241" i="59" s="1"/>
  <c r="AW523" i="59"/>
  <c r="AV523" i="59"/>
  <c r="K523" i="59" s="1"/>
  <c r="AX246" i="59"/>
  <c r="AW246" i="59"/>
  <c r="AV246" i="59"/>
  <c r="K246" i="59" s="1"/>
  <c r="AW446" i="59"/>
  <c r="AV446" i="59"/>
  <c r="K446" i="59" s="1"/>
  <c r="AW471" i="59"/>
  <c r="AV471" i="59"/>
  <c r="K471" i="59" s="1"/>
  <c r="AW473" i="59"/>
  <c r="AV473" i="59"/>
  <c r="K473" i="59" s="1"/>
  <c r="AW477" i="59"/>
  <c r="AV477" i="59"/>
  <c r="K477" i="59" s="1"/>
  <c r="AX240" i="59"/>
  <c r="AW240" i="59"/>
  <c r="AV240" i="59"/>
  <c r="K240" i="59" s="1"/>
  <c r="AX239" i="59"/>
  <c r="AW239" i="59"/>
  <c r="AV239" i="59"/>
  <c r="K239" i="59" s="1"/>
  <c r="AX133" i="59"/>
  <c r="AW133" i="59"/>
  <c r="AV133" i="59"/>
  <c r="K133" i="59" s="1"/>
  <c r="BJ133" i="59" s="1"/>
  <c r="AX251" i="59"/>
  <c r="AW251" i="59"/>
  <c r="AV251" i="59"/>
  <c r="K251" i="59" s="1"/>
  <c r="AX245" i="59"/>
  <c r="AW245" i="59"/>
  <c r="AV245" i="59"/>
  <c r="K245" i="59" s="1"/>
  <c r="AW442" i="59"/>
  <c r="AV442" i="59"/>
  <c r="K442" i="59" s="1"/>
  <c r="AW980" i="59"/>
  <c r="AV980" i="59"/>
  <c r="K980" i="59" s="1"/>
  <c r="AW441" i="59"/>
  <c r="AV441" i="59"/>
  <c r="K441" i="59" s="1"/>
  <c r="AW993" i="59"/>
  <c r="AV993" i="59"/>
  <c r="K993" i="59" s="1"/>
  <c r="AW991" i="59"/>
  <c r="AV991" i="59"/>
  <c r="K991" i="59" s="1"/>
  <c r="AW990" i="59"/>
  <c r="AV990" i="59"/>
  <c r="K990" i="59" s="1"/>
  <c r="AW992" i="59"/>
  <c r="AV992" i="59"/>
  <c r="K992" i="59" s="1"/>
  <c r="AW338" i="59"/>
  <c r="AV338" i="59"/>
  <c r="K338" i="59" s="1"/>
  <c r="AX134" i="59"/>
  <c r="AW134" i="59"/>
  <c r="AV134" i="59"/>
  <c r="K134" i="59" s="1"/>
  <c r="AX130" i="59"/>
  <c r="AW130" i="59"/>
  <c r="AV130" i="59"/>
  <c r="K130" i="59" s="1"/>
  <c r="AX154" i="59"/>
  <c r="AW154" i="59"/>
  <c r="AV154" i="59"/>
  <c r="K154" i="59" s="1"/>
  <c r="AX153" i="59"/>
  <c r="AW153" i="59"/>
  <c r="AV153" i="59"/>
  <c r="K153" i="59" s="1"/>
  <c r="AX152" i="59"/>
  <c r="AW152" i="59"/>
  <c r="AV152" i="59"/>
  <c r="K152" i="59" s="1"/>
  <c r="AX151" i="59"/>
  <c r="AW151" i="59"/>
  <c r="AV151" i="59"/>
  <c r="K151" i="59" s="1"/>
  <c r="AX131" i="59"/>
  <c r="AW131" i="59"/>
  <c r="AV131" i="59"/>
  <c r="K131" i="59" s="1"/>
  <c r="AX150" i="59"/>
  <c r="AW150" i="59"/>
  <c r="AV150" i="59"/>
  <c r="K150" i="59" s="1"/>
  <c r="AX148" i="59"/>
  <c r="AW148" i="59"/>
  <c r="AV148" i="59"/>
  <c r="K148" i="59" s="1"/>
  <c r="AX147" i="59"/>
  <c r="AW147" i="59"/>
  <c r="AV147" i="59"/>
  <c r="K147" i="59" s="1"/>
  <c r="AX146" i="59"/>
  <c r="AW146" i="59"/>
  <c r="AV146" i="59"/>
  <c r="K146" i="59" s="1"/>
  <c r="AX145" i="59"/>
  <c r="AW145" i="59"/>
  <c r="AV145" i="59"/>
  <c r="K145" i="59" s="1"/>
  <c r="AX144" i="59"/>
  <c r="AW144" i="59"/>
  <c r="AV144" i="59"/>
  <c r="K144" i="59" s="1"/>
  <c r="AX143" i="59"/>
  <c r="AW143" i="59"/>
  <c r="AV143" i="59"/>
  <c r="K143" i="59" s="1"/>
  <c r="AX149" i="59"/>
  <c r="AW149" i="59"/>
  <c r="AV149" i="59"/>
  <c r="K149" i="59" s="1"/>
  <c r="AX96" i="59"/>
  <c r="AW96" i="59"/>
  <c r="AV96" i="59"/>
  <c r="K96" i="59" s="1"/>
  <c r="AX142" i="59"/>
  <c r="AW142" i="59"/>
  <c r="AV142" i="59"/>
  <c r="K142" i="59" s="1"/>
  <c r="AX127" i="59"/>
  <c r="AW127" i="59"/>
  <c r="AV127" i="59"/>
  <c r="K127" i="59" s="1"/>
  <c r="AX141" i="59"/>
  <c r="AW141" i="59"/>
  <c r="AV141" i="59"/>
  <c r="K141" i="59" s="1"/>
  <c r="AX139" i="59"/>
  <c r="AW139" i="59"/>
  <c r="AV139" i="59"/>
  <c r="K139" i="59" s="1"/>
  <c r="AX138" i="59"/>
  <c r="AW138" i="59"/>
  <c r="AV138" i="59"/>
  <c r="K138" i="59" s="1"/>
  <c r="AX137" i="59"/>
  <c r="AW137" i="59"/>
  <c r="AV137" i="59"/>
  <c r="K137" i="59" s="1"/>
  <c r="AW334" i="59"/>
  <c r="AV334" i="59"/>
  <c r="K334" i="59" s="1"/>
  <c r="AW331" i="59"/>
  <c r="AV331" i="59"/>
  <c r="K331" i="59" s="1"/>
  <c r="AW329" i="59"/>
  <c r="AV329" i="59"/>
  <c r="K329" i="59" s="1"/>
  <c r="AW323" i="59"/>
  <c r="AV323" i="59"/>
  <c r="K323" i="59" s="1"/>
  <c r="AW337" i="59"/>
  <c r="AV337" i="59"/>
  <c r="K337" i="59" s="1"/>
  <c r="AW321" i="59"/>
  <c r="AV321" i="59"/>
  <c r="K321" i="59" s="1"/>
  <c r="AW324" i="59"/>
  <c r="AV324" i="59"/>
  <c r="K324" i="59" s="1"/>
  <c r="AW327" i="59"/>
  <c r="AV327" i="59"/>
  <c r="K327" i="59" s="1"/>
  <c r="AW887" i="59"/>
  <c r="AV887" i="59"/>
  <c r="K887" i="59" s="1"/>
  <c r="AX123" i="59"/>
  <c r="AW123" i="59"/>
  <c r="AV123" i="59"/>
  <c r="K123" i="59" s="1"/>
  <c r="AX169" i="59"/>
  <c r="AW169" i="59"/>
  <c r="AV169" i="59"/>
  <c r="K169" i="59" s="1"/>
  <c r="AX112" i="59"/>
  <c r="AW112" i="59"/>
  <c r="AV112" i="59"/>
  <c r="K112" i="59" s="1"/>
  <c r="AX164" i="59"/>
  <c r="AW164" i="59"/>
  <c r="AV164" i="59"/>
  <c r="K164" i="59" s="1"/>
  <c r="AX167" i="59"/>
  <c r="AW167" i="59"/>
  <c r="AV167" i="59"/>
  <c r="K167" i="59" s="1"/>
  <c r="AX132" i="59"/>
  <c r="AW132" i="59"/>
  <c r="AV132" i="59"/>
  <c r="K132" i="59" s="1"/>
  <c r="AX165" i="59"/>
  <c r="AW165" i="59"/>
  <c r="AV165" i="59"/>
  <c r="K165" i="59" s="1"/>
  <c r="AX104" i="59"/>
  <c r="AW104" i="59"/>
  <c r="AV104" i="59"/>
  <c r="K104" i="59" s="1"/>
  <c r="AX103" i="59"/>
  <c r="AW103" i="59"/>
  <c r="AV103" i="59"/>
  <c r="K103" i="59" s="1"/>
  <c r="AX166" i="59"/>
  <c r="AW166" i="59"/>
  <c r="AV166" i="59"/>
  <c r="K166" i="59" s="1"/>
  <c r="AX108" i="59"/>
  <c r="AW108" i="59"/>
  <c r="AV108" i="59"/>
  <c r="K108" i="59" s="1"/>
  <c r="AX97" i="59"/>
  <c r="AW97" i="59"/>
  <c r="AV97" i="59"/>
  <c r="K97" i="59" s="1"/>
  <c r="AX87" i="59"/>
  <c r="AW87" i="59"/>
  <c r="AV87" i="59"/>
  <c r="AX92" i="59"/>
  <c r="AW92" i="59"/>
  <c r="AV92" i="59"/>
  <c r="AW983" i="59"/>
  <c r="AV983" i="59"/>
  <c r="AX99" i="59"/>
  <c r="AW99" i="59"/>
  <c r="AV99" i="59"/>
  <c r="AX98" i="59"/>
  <c r="AW98" i="59"/>
  <c r="AV98" i="59"/>
  <c r="K98" i="59" s="1"/>
  <c r="AX95" i="59"/>
  <c r="AW95" i="59"/>
  <c r="AV95" i="59"/>
  <c r="K95" i="59" s="1"/>
  <c r="AX122" i="59"/>
  <c r="AW122" i="59"/>
  <c r="AV122" i="59"/>
  <c r="K122" i="59" s="1"/>
  <c r="AX93" i="59"/>
  <c r="AW93" i="59"/>
  <c r="AV93" i="59"/>
  <c r="K93" i="59" s="1"/>
  <c r="AX94" i="59"/>
  <c r="AW94" i="59"/>
  <c r="AV94" i="59"/>
  <c r="K94" i="59" s="1"/>
  <c r="AX170" i="59"/>
  <c r="AW170" i="59"/>
  <c r="AV170" i="59"/>
  <c r="K170" i="59" s="1"/>
  <c r="AX125" i="59"/>
  <c r="AW125" i="59"/>
  <c r="AV125" i="59"/>
  <c r="K125" i="59" s="1"/>
  <c r="AX89" i="59"/>
  <c r="AW89" i="59"/>
  <c r="AV89" i="59"/>
  <c r="K89" i="59" s="1"/>
  <c r="AW400" i="59"/>
  <c r="AV400" i="59"/>
  <c r="K400" i="59" s="1"/>
  <c r="AX90" i="59"/>
  <c r="AW90" i="59"/>
  <c r="AV90" i="59"/>
  <c r="K90" i="59" s="1"/>
  <c r="AW399" i="59"/>
  <c r="AV399" i="59"/>
  <c r="K399" i="59" s="1"/>
  <c r="AW397" i="59"/>
  <c r="AV397" i="59"/>
  <c r="K397" i="59" s="1"/>
  <c r="AW398" i="59"/>
  <c r="AV398" i="59"/>
  <c r="K398" i="59" s="1"/>
  <c r="AW396" i="59"/>
  <c r="AV396" i="59"/>
  <c r="K396" i="59" s="1"/>
  <c r="AW393" i="59"/>
  <c r="AV393" i="59"/>
  <c r="K393" i="59" s="1"/>
  <c r="AW390" i="59"/>
  <c r="AV390" i="59"/>
  <c r="K390" i="59" s="1"/>
  <c r="AW389" i="59"/>
  <c r="AV389" i="59"/>
  <c r="K389" i="59" s="1"/>
  <c r="AW391" i="59"/>
  <c r="AV391" i="59"/>
  <c r="K391" i="59" s="1"/>
  <c r="AW392" i="59"/>
  <c r="AV392" i="59"/>
  <c r="K392" i="59" s="1"/>
  <c r="AW322" i="59"/>
  <c r="AV322" i="59"/>
  <c r="K322" i="59" s="1"/>
  <c r="AW325" i="59"/>
  <c r="AV325" i="59"/>
  <c r="K325" i="59" s="1"/>
  <c r="AX156" i="59"/>
  <c r="AW156" i="59"/>
  <c r="AV156" i="59"/>
  <c r="K156" i="59" s="1"/>
  <c r="AX160" i="59"/>
  <c r="AW160" i="59"/>
  <c r="AV160" i="59"/>
  <c r="K160" i="59" s="1"/>
  <c r="AX113" i="59"/>
  <c r="AW113" i="59"/>
  <c r="AV113" i="59"/>
  <c r="K113" i="59" s="1"/>
  <c r="AX161" i="59"/>
  <c r="AW161" i="59"/>
  <c r="AV161" i="59"/>
  <c r="K161" i="59" s="1"/>
  <c r="AX157" i="59"/>
  <c r="AW157" i="59"/>
  <c r="AV157" i="59"/>
  <c r="K157" i="59" s="1"/>
  <c r="AX285" i="59"/>
  <c r="AW285" i="59"/>
  <c r="AV285" i="59"/>
  <c r="K285" i="59" s="1"/>
  <c r="AX284" i="59"/>
  <c r="AW284" i="59"/>
  <c r="AV284" i="59"/>
  <c r="K284" i="59" s="1"/>
  <c r="AW279" i="59"/>
  <c r="AX279" i="59"/>
  <c r="AV279" i="59"/>
  <c r="K279" i="59" s="1"/>
  <c r="AX282" i="59"/>
  <c r="AW282" i="59"/>
  <c r="AV282" i="59"/>
  <c r="K282" i="59" s="1"/>
  <c r="AW942" i="59"/>
  <c r="AV942" i="59"/>
  <c r="K942" i="59" s="1"/>
  <c r="AW309" i="59"/>
  <c r="AV309" i="59"/>
  <c r="K309" i="59" s="1"/>
  <c r="AW511" i="59"/>
  <c r="AV511" i="59"/>
  <c r="K511" i="59" s="1"/>
  <c r="AW509" i="59"/>
  <c r="AV509" i="59"/>
  <c r="K509" i="59" s="1"/>
  <c r="AW311" i="59"/>
  <c r="AV311" i="59"/>
  <c r="K311" i="59" s="1"/>
  <c r="AX281" i="59"/>
  <c r="AW281" i="59"/>
  <c r="AV281" i="59"/>
  <c r="K281" i="59" s="1"/>
  <c r="AW348" i="59"/>
  <c r="AV348" i="59"/>
  <c r="K348" i="59" s="1"/>
  <c r="AV302" i="59"/>
  <c r="K302" i="59" s="1"/>
  <c r="AX274" i="59"/>
  <c r="AW274" i="59"/>
  <c r="AV274" i="59"/>
  <c r="K274" i="59" s="1"/>
  <c r="AW436" i="59"/>
  <c r="AV436" i="59"/>
  <c r="K436" i="59" s="1"/>
  <c r="AW430" i="59"/>
  <c r="AV430" i="59"/>
  <c r="K430" i="59" s="1"/>
  <c r="AW432" i="59"/>
  <c r="AV432" i="59"/>
  <c r="K432" i="59" s="1"/>
  <c r="AW428" i="59"/>
  <c r="AV428" i="59"/>
  <c r="K428" i="59" s="1"/>
  <c r="AX278" i="59"/>
  <c r="AW278" i="59"/>
  <c r="AV278" i="59"/>
  <c r="K278" i="59" s="1"/>
  <c r="AW427" i="59"/>
  <c r="AV427" i="59"/>
  <c r="K427" i="59" s="1"/>
  <c r="AX271" i="59"/>
  <c r="AW271" i="59"/>
  <c r="AV271" i="59"/>
  <c r="K271" i="59" s="1"/>
  <c r="AX267" i="59"/>
  <c r="AW267" i="59"/>
  <c r="AV267" i="59"/>
  <c r="K267" i="59" s="1"/>
  <c r="AX277" i="59"/>
  <c r="AW277" i="59"/>
  <c r="AV277" i="59"/>
  <c r="K277" i="59" s="1"/>
  <c r="AX173" i="59"/>
  <c r="AW173" i="59"/>
  <c r="AV173" i="59"/>
  <c r="K173" i="59" s="1"/>
  <c r="AW657" i="59"/>
  <c r="AV657" i="59"/>
  <c r="K657" i="59" s="1"/>
  <c r="AX126" i="59"/>
  <c r="AW126" i="59"/>
  <c r="AV126" i="59"/>
  <c r="K126" i="59" s="1"/>
  <c r="AW958" i="59"/>
  <c r="AV958" i="59"/>
  <c r="K958" i="59" s="1"/>
  <c r="AW959" i="59"/>
  <c r="AV959" i="59"/>
  <c r="K959" i="59" s="1"/>
  <c r="AX100" i="59"/>
  <c r="AW100" i="59"/>
  <c r="AV100" i="59"/>
  <c r="K100" i="59" s="1"/>
  <c r="AW386" i="59"/>
  <c r="AV386" i="59"/>
  <c r="AX31" i="59"/>
  <c r="AW31" i="59"/>
  <c r="AV31" i="59"/>
  <c r="AX17" i="59"/>
  <c r="AW17" i="59"/>
  <c r="AV17" i="59"/>
  <c r="AX15" i="59"/>
  <c r="AW15" i="59"/>
  <c r="AV15" i="59"/>
  <c r="AX34" i="59"/>
  <c r="AW34" i="59"/>
  <c r="AV34" i="59"/>
  <c r="AX14" i="59"/>
  <c r="AW14" i="59"/>
  <c r="AV14" i="59"/>
  <c r="AX10" i="59"/>
  <c r="AW10" i="59"/>
  <c r="AV10" i="59"/>
  <c r="K10" i="59" s="1"/>
  <c r="BJ10" i="59" s="1"/>
  <c r="AX12" i="59"/>
  <c r="AW12" i="59"/>
  <c r="AV12" i="59"/>
  <c r="K12" i="59" s="1"/>
  <c r="BJ12" i="59" s="1"/>
  <c r="AX11" i="59"/>
  <c r="AW11" i="59"/>
  <c r="AV11" i="59"/>
  <c r="K11" i="59" s="1"/>
  <c r="BJ11" i="59" s="1"/>
  <c r="AX9" i="59"/>
  <c r="AW9" i="59"/>
  <c r="AV9" i="59"/>
  <c r="K9" i="59" s="1"/>
  <c r="BJ9" i="59" s="1"/>
  <c r="AX8" i="59"/>
  <c r="AW8" i="59"/>
  <c r="AV8" i="59"/>
  <c r="K8" i="59" s="1"/>
  <c r="BJ8" i="59" s="1"/>
  <c r="AX7" i="59"/>
  <c r="AW7" i="59"/>
  <c r="AV7" i="59"/>
  <c r="K7" i="59" s="1"/>
  <c r="BJ7" i="59" s="1"/>
  <c r="AX105" i="59"/>
  <c r="AW105" i="59"/>
  <c r="AV105" i="59"/>
  <c r="K105" i="59" s="1"/>
  <c r="AX168" i="59"/>
  <c r="AW168" i="59"/>
  <c r="AV168" i="59"/>
  <c r="K168" i="59" s="1"/>
  <c r="AX20" i="59"/>
  <c r="AW20" i="59"/>
  <c r="AV20" i="59"/>
  <c r="AX111" i="59"/>
  <c r="AW111" i="59"/>
  <c r="AV111" i="59"/>
  <c r="K111" i="59" s="1"/>
  <c r="AX22" i="59"/>
  <c r="AW22" i="59"/>
  <c r="AV22" i="59"/>
  <c r="AX116" i="59"/>
  <c r="AW116" i="59"/>
  <c r="AV116" i="59"/>
  <c r="K116" i="59" s="1"/>
  <c r="AX107" i="59"/>
  <c r="AW107" i="59"/>
  <c r="AV107" i="59"/>
  <c r="K107" i="59" s="1"/>
  <c r="AX106" i="59"/>
  <c r="AW106" i="59"/>
  <c r="AV106" i="59"/>
  <c r="K106" i="59" s="1"/>
  <c r="AX115" i="59"/>
  <c r="AW115" i="59"/>
  <c r="AV115" i="59"/>
  <c r="K115" i="59" s="1"/>
  <c r="AX110" i="59"/>
  <c r="AW110" i="59"/>
  <c r="AV110" i="59"/>
  <c r="K110" i="59" s="1"/>
  <c r="AX109" i="59"/>
  <c r="AW109" i="59"/>
  <c r="AV109" i="59"/>
  <c r="K109" i="59" s="1"/>
  <c r="AX121" i="59"/>
  <c r="AW121" i="59"/>
  <c r="AV121" i="59"/>
  <c r="K121" i="59" s="1"/>
  <c r="AX6" i="59"/>
  <c r="AW6" i="59"/>
  <c r="AV6" i="59"/>
  <c r="K6" i="59" s="1"/>
  <c r="BJ6" i="59" s="1"/>
  <c r="AX4" i="59"/>
  <c r="AW4" i="59"/>
  <c r="AV4" i="59"/>
  <c r="K4" i="59" s="1"/>
  <c r="BD205" i="59" l="1"/>
  <c r="BE205" i="59" s="1"/>
  <c r="BD885" i="59"/>
  <c r="BE885" i="59" s="1"/>
  <c r="BD55" i="59"/>
  <c r="BE55" i="59" s="1"/>
  <c r="BD63" i="59"/>
  <c r="BE63" i="59" s="1"/>
  <c r="BD379" i="59"/>
  <c r="BE379" i="59" s="1"/>
  <c r="BD123" i="59"/>
  <c r="BE123" i="59" s="1"/>
  <c r="BD535" i="59"/>
  <c r="BE535" i="59" s="1"/>
  <c r="BD73" i="59"/>
  <c r="BE73" i="59" s="1"/>
  <c r="BD678" i="59"/>
  <c r="BE678" i="59" s="1"/>
  <c r="BD66" i="59"/>
  <c r="BE66" i="59" s="1"/>
  <c r="BD69" i="59"/>
  <c r="BE69" i="59" s="1"/>
  <c r="BD80" i="59"/>
  <c r="BE80" i="59" s="1"/>
  <c r="BD622" i="59"/>
  <c r="BE622" i="59" s="1"/>
  <c r="BD259" i="59"/>
  <c r="BE259" i="59" s="1"/>
  <c r="BD514" i="59"/>
  <c r="BE514" i="59" s="1"/>
  <c r="BD28" i="59"/>
  <c r="BE28" i="59" s="1"/>
  <c r="BD651" i="59"/>
  <c r="BE651" i="59" s="1"/>
  <c r="BD910" i="59"/>
  <c r="BE910" i="59" s="1"/>
  <c r="BD907" i="59"/>
  <c r="BE907" i="59" s="1"/>
  <c r="BD78" i="59"/>
  <c r="BE78" i="59" s="1"/>
  <c r="BD54" i="59"/>
  <c r="BE54" i="59" s="1"/>
  <c r="BD62" i="59"/>
  <c r="BE62" i="59" s="1"/>
  <c r="BD619" i="59"/>
  <c r="BE619" i="59" s="1"/>
  <c r="BD726" i="59"/>
  <c r="BE726" i="59" s="1"/>
  <c r="BD4" i="59"/>
  <c r="BE4" i="59" s="1"/>
  <c r="BJ4" i="59"/>
  <c r="BD130" i="59"/>
  <c r="BE130" i="59" s="1"/>
  <c r="BD57" i="59"/>
  <c r="BE57" i="59" s="1"/>
  <c r="BB391" i="59"/>
  <c r="BD391" i="59"/>
  <c r="BE391" i="59" s="1"/>
  <c r="BD145" i="59"/>
  <c r="BE145" i="59" s="1"/>
  <c r="BB387" i="59"/>
  <c r="BD387" i="59"/>
  <c r="BE387" i="59" s="1"/>
  <c r="BD609" i="59"/>
  <c r="BE609" i="59" s="1"/>
  <c r="BB890" i="59"/>
  <c r="BD890" i="59"/>
  <c r="BE890" i="59" s="1"/>
  <c r="BB458" i="59"/>
  <c r="BD458" i="59"/>
  <c r="BE458" i="59" s="1"/>
  <c r="BB632" i="59"/>
  <c r="BD632" i="59"/>
  <c r="BE632" i="59" s="1"/>
  <c r="BB285" i="59"/>
  <c r="BD285" i="59"/>
  <c r="BE285" i="59" s="1"/>
  <c r="BB234" i="59"/>
  <c r="BD234" i="59"/>
  <c r="BE234" i="59" s="1"/>
  <c r="BB110" i="59"/>
  <c r="BD110" i="59"/>
  <c r="BE110" i="59" s="1"/>
  <c r="BB958" i="59"/>
  <c r="BD958" i="59"/>
  <c r="BE958" i="59" s="1"/>
  <c r="BB95" i="59"/>
  <c r="BD95" i="59"/>
  <c r="BE95" i="59" s="1"/>
  <c r="BB144" i="59"/>
  <c r="BD144" i="59"/>
  <c r="BE144" i="59" s="1"/>
  <c r="BB189" i="59"/>
  <c r="BD189" i="59"/>
  <c r="BE189" i="59" s="1"/>
  <c r="BD410" i="59"/>
  <c r="BE410" i="59" s="1"/>
  <c r="BB710" i="59"/>
  <c r="BD710" i="59"/>
  <c r="BE710" i="59" s="1"/>
  <c r="BB364" i="59"/>
  <c r="BD364" i="59"/>
  <c r="BE364" i="59" s="1"/>
  <c r="BB67" i="59"/>
  <c r="BD67" i="59"/>
  <c r="BE67" i="59" s="1"/>
  <c r="BB624" i="59"/>
  <c r="BD624" i="59"/>
  <c r="BE624" i="59" s="1"/>
  <c r="BB432" i="59"/>
  <c r="BD432" i="59"/>
  <c r="BE432" i="59" s="1"/>
  <c r="BD279" i="59"/>
  <c r="BE279" i="59" s="1"/>
  <c r="BD392" i="59"/>
  <c r="BE392" i="59" s="1"/>
  <c r="BB397" i="59"/>
  <c r="BD397" i="59"/>
  <c r="BE397" i="59" s="1"/>
  <c r="BD104" i="59"/>
  <c r="BE104" i="59" s="1"/>
  <c r="BD324" i="59"/>
  <c r="BE324" i="59" s="1"/>
  <c r="BB137" i="59"/>
  <c r="BD137" i="59"/>
  <c r="BE137" i="59" s="1"/>
  <c r="BB150" i="59"/>
  <c r="BD150" i="59"/>
  <c r="BE150" i="59" s="1"/>
  <c r="BB990" i="59"/>
  <c r="BD990" i="59"/>
  <c r="BE990" i="59" s="1"/>
  <c r="BB229" i="59"/>
  <c r="BD229" i="59"/>
  <c r="BE229" i="59" s="1"/>
  <c r="BB101" i="59"/>
  <c r="BD101" i="59"/>
  <c r="BE101" i="59" s="1"/>
  <c r="BB176" i="59"/>
  <c r="BD176" i="59"/>
  <c r="BE176" i="59" s="1"/>
  <c r="BB341" i="59"/>
  <c r="BD341" i="59"/>
  <c r="BE341" i="59" s="1"/>
  <c r="BB367" i="59"/>
  <c r="BD367" i="59"/>
  <c r="BE367" i="59" s="1"/>
  <c r="BD358" i="59"/>
  <c r="BE358" i="59" s="1"/>
  <c r="BB354" i="59"/>
  <c r="BD354" i="59"/>
  <c r="BE354" i="59" s="1"/>
  <c r="BB388" i="59"/>
  <c r="BD388" i="59"/>
  <c r="BE388" i="59" s="1"/>
  <c r="BB539" i="59"/>
  <c r="BD539" i="59"/>
  <c r="BE539" i="59" s="1"/>
  <c r="BD83" i="59"/>
  <c r="BE83" i="59" s="1"/>
  <c r="BB72" i="59"/>
  <c r="BD72" i="59"/>
  <c r="BE72" i="59" s="1"/>
  <c r="BB76" i="59"/>
  <c r="BD76" i="59"/>
  <c r="BE76" i="59" s="1"/>
  <c r="BB602" i="59"/>
  <c r="BD602" i="59"/>
  <c r="BE602" i="59" s="1"/>
  <c r="BB563" i="59"/>
  <c r="BD563" i="59"/>
  <c r="BE563" i="59" s="1"/>
  <c r="BD582" i="59"/>
  <c r="BE582" i="59" s="1"/>
  <c r="BD565" i="59"/>
  <c r="BE565" i="59" s="1"/>
  <c r="BB592" i="59"/>
  <c r="BD592" i="59"/>
  <c r="BE592" i="59" s="1"/>
  <c r="BB596" i="59"/>
  <c r="BD596" i="59"/>
  <c r="BE596" i="59" s="1"/>
  <c r="BB607" i="59"/>
  <c r="BD607" i="59"/>
  <c r="BE607" i="59" s="1"/>
  <c r="BB615" i="59"/>
  <c r="BD615" i="59"/>
  <c r="BE615" i="59" s="1"/>
  <c r="BB712" i="59"/>
  <c r="BD712" i="59"/>
  <c r="BE712" i="59" s="1"/>
  <c r="BB700" i="59"/>
  <c r="BD700" i="59"/>
  <c r="BE700" i="59" s="1"/>
  <c r="BB724" i="59"/>
  <c r="BD724" i="59"/>
  <c r="BE724" i="59" s="1"/>
  <c r="BB898" i="59"/>
  <c r="BD898" i="59"/>
  <c r="BE898" i="59" s="1"/>
  <c r="BD480" i="59"/>
  <c r="BE480" i="59" s="1"/>
  <c r="BB727" i="59"/>
  <c r="BD727" i="59"/>
  <c r="BE727" i="59" s="1"/>
  <c r="BB935" i="59"/>
  <c r="BD935" i="59"/>
  <c r="BE935" i="59" s="1"/>
  <c r="BB115" i="59"/>
  <c r="BD115" i="59"/>
  <c r="BE115" i="59" s="1"/>
  <c r="BB538" i="59"/>
  <c r="BD538" i="59"/>
  <c r="BE538" i="59" s="1"/>
  <c r="BD567" i="59"/>
  <c r="BE567" i="59" s="1"/>
  <c r="BD909" i="59"/>
  <c r="BE909" i="59" s="1"/>
  <c r="BD146" i="59"/>
  <c r="BE146" i="59" s="1"/>
  <c r="BB411" i="59"/>
  <c r="BD411" i="59"/>
  <c r="BE411" i="59" s="1"/>
  <c r="BB878" i="59"/>
  <c r="BD878" i="59"/>
  <c r="BE878" i="59" s="1"/>
  <c r="BB132" i="59"/>
  <c r="BD132" i="59"/>
  <c r="BE132" i="59" s="1"/>
  <c r="BB489" i="59"/>
  <c r="BD489" i="59"/>
  <c r="BE489" i="59" s="1"/>
  <c r="BB12" i="59"/>
  <c r="BD12" i="59"/>
  <c r="BE12" i="59" s="1"/>
  <c r="BB477" i="59"/>
  <c r="BD477" i="59"/>
  <c r="BE477" i="59" s="1"/>
  <c r="BD210" i="59"/>
  <c r="BE210" i="59" s="1"/>
  <c r="BB187" i="59"/>
  <c r="BD187" i="59"/>
  <c r="BE187" i="59" s="1"/>
  <c r="BB418" i="59"/>
  <c r="BD418" i="59"/>
  <c r="BE418" i="59" s="1"/>
  <c r="BB49" i="59"/>
  <c r="BD49" i="59"/>
  <c r="BE49" i="59" s="1"/>
  <c r="BB686" i="59"/>
  <c r="BD686" i="59"/>
  <c r="BE686" i="59" s="1"/>
  <c r="BB7" i="59"/>
  <c r="BD7" i="59"/>
  <c r="BE7" i="59" s="1"/>
  <c r="BB126" i="59"/>
  <c r="BD126" i="59"/>
  <c r="BE126" i="59" s="1"/>
  <c r="BB267" i="59"/>
  <c r="BD267" i="59"/>
  <c r="BE267" i="59" s="1"/>
  <c r="BB311" i="59"/>
  <c r="BD311" i="59"/>
  <c r="BE311" i="59" s="1"/>
  <c r="BB113" i="59"/>
  <c r="BD113" i="59"/>
  <c r="BE113" i="59" s="1"/>
  <c r="BD170" i="59"/>
  <c r="BE170" i="59" s="1"/>
  <c r="BB112" i="59"/>
  <c r="BD112" i="59"/>
  <c r="BE112" i="59" s="1"/>
  <c r="BB142" i="59"/>
  <c r="BD142" i="59"/>
  <c r="BE142" i="59" s="1"/>
  <c r="BB154" i="59"/>
  <c r="BD154" i="59"/>
  <c r="BE154" i="59" s="1"/>
  <c r="BB251" i="59"/>
  <c r="BD251" i="59"/>
  <c r="BE251" i="59" s="1"/>
  <c r="BB473" i="59"/>
  <c r="BD473" i="59"/>
  <c r="BE473" i="59" s="1"/>
  <c r="BB254" i="59"/>
  <c r="BD254" i="59"/>
  <c r="BE254" i="59" s="1"/>
  <c r="BB218" i="59"/>
  <c r="BD218" i="59"/>
  <c r="BE218" i="59" s="1"/>
  <c r="BB263" i="59"/>
  <c r="BD263" i="59"/>
  <c r="BE263" i="59" s="1"/>
  <c r="BB178" i="59"/>
  <c r="BD178" i="59"/>
  <c r="BE178" i="59" s="1"/>
  <c r="BB201" i="59"/>
  <c r="BD201" i="59"/>
  <c r="BE201" i="59" s="1"/>
  <c r="BB416" i="59"/>
  <c r="BD416" i="59"/>
  <c r="BE416" i="59" s="1"/>
  <c r="BB420" i="59"/>
  <c r="BD420" i="59"/>
  <c r="BE420" i="59" s="1"/>
  <c r="BB423" i="59"/>
  <c r="BD423" i="59"/>
  <c r="BE423" i="59" s="1"/>
  <c r="BB374" i="59"/>
  <c r="BD374" i="59"/>
  <c r="BE374" i="59" s="1"/>
  <c r="BB70" i="59"/>
  <c r="BD70" i="59"/>
  <c r="BE70" i="59" s="1"/>
  <c r="BB685" i="59"/>
  <c r="BD685" i="59"/>
  <c r="BE685" i="59" s="1"/>
  <c r="BD97" i="59"/>
  <c r="BE97" i="59" s="1"/>
  <c r="BB571" i="59"/>
  <c r="BD571" i="59"/>
  <c r="BE571" i="59" s="1"/>
  <c r="BD546" i="59"/>
  <c r="BE546" i="59" s="1"/>
  <c r="BD111" i="59"/>
  <c r="BE111" i="59" s="1"/>
  <c r="BB509" i="59"/>
  <c r="BD509" i="59"/>
  <c r="BE509" i="59" s="1"/>
  <c r="BB284" i="59"/>
  <c r="BD284" i="59"/>
  <c r="BE284" i="59" s="1"/>
  <c r="BB165" i="59"/>
  <c r="BD165" i="59"/>
  <c r="BE165" i="59" s="1"/>
  <c r="BB138" i="59"/>
  <c r="BD138" i="59"/>
  <c r="BE138" i="59" s="1"/>
  <c r="BB131" i="59"/>
  <c r="BD131" i="59"/>
  <c r="BE131" i="59" s="1"/>
  <c r="BB471" i="59"/>
  <c r="BD471" i="59"/>
  <c r="BE471" i="59" s="1"/>
  <c r="BB363" i="59"/>
  <c r="BD363" i="59"/>
  <c r="BE363" i="59" s="1"/>
  <c r="BB221" i="59"/>
  <c r="BD221" i="59"/>
  <c r="BE221" i="59" s="1"/>
  <c r="BB102" i="59"/>
  <c r="BD102" i="59"/>
  <c r="BE102" i="59" s="1"/>
  <c r="BD177" i="59"/>
  <c r="BE177" i="59" s="1"/>
  <c r="BD419" i="59"/>
  <c r="BE419" i="59" s="1"/>
  <c r="BB405" i="59"/>
  <c r="BD405" i="59"/>
  <c r="BE405" i="59" s="1"/>
  <c r="BD36" i="59"/>
  <c r="BE36" i="59" s="1"/>
  <c r="BB252" i="59"/>
  <c r="BD252" i="59"/>
  <c r="BE252" i="59" s="1"/>
  <c r="BB623" i="59"/>
  <c r="BD623" i="59"/>
  <c r="BE623" i="59" s="1"/>
  <c r="BB883" i="59"/>
  <c r="BD883" i="59"/>
  <c r="BE883" i="59" s="1"/>
  <c r="BD687" i="59"/>
  <c r="BE687" i="59" s="1"/>
  <c r="BB6" i="59"/>
  <c r="BD6" i="59"/>
  <c r="BE6" i="59" s="1"/>
  <c r="BB8" i="59"/>
  <c r="BD8" i="59"/>
  <c r="BE8" i="59" s="1"/>
  <c r="BD657" i="59"/>
  <c r="BE657" i="59" s="1"/>
  <c r="BD271" i="59"/>
  <c r="BE271" i="59" s="1"/>
  <c r="BB436" i="59"/>
  <c r="BD436" i="59"/>
  <c r="BE436" i="59" s="1"/>
  <c r="BB160" i="59"/>
  <c r="BD160" i="59"/>
  <c r="BE160" i="59" s="1"/>
  <c r="BD389" i="59"/>
  <c r="BE389" i="59" s="1"/>
  <c r="BB90" i="59"/>
  <c r="BD90" i="59"/>
  <c r="BE90" i="59" s="1"/>
  <c r="BB94" i="59"/>
  <c r="BD94" i="59"/>
  <c r="BE94" i="59" s="1"/>
  <c r="BB169" i="59"/>
  <c r="BD169" i="59"/>
  <c r="BE169" i="59" s="1"/>
  <c r="BB337" i="59"/>
  <c r="BD337" i="59"/>
  <c r="BE337" i="59" s="1"/>
  <c r="BB96" i="59"/>
  <c r="BD96" i="59"/>
  <c r="BE96" i="59" s="1"/>
  <c r="BB993" i="59"/>
  <c r="BD993" i="59"/>
  <c r="BE993" i="59" s="1"/>
  <c r="BB133" i="59"/>
  <c r="BD133" i="59"/>
  <c r="BE133" i="59" s="1"/>
  <c r="BD479" i="59"/>
  <c r="BE479" i="59" s="1"/>
  <c r="BB720" i="59"/>
  <c r="BD720" i="59"/>
  <c r="BE720" i="59" s="1"/>
  <c r="BD264" i="59"/>
  <c r="BE264" i="59" s="1"/>
  <c r="BB215" i="59"/>
  <c r="BD215" i="59"/>
  <c r="BE215" i="59" s="1"/>
  <c r="BB186" i="59"/>
  <c r="BD186" i="59"/>
  <c r="BE186" i="59" s="1"/>
  <c r="BB342" i="59"/>
  <c r="BD342" i="59"/>
  <c r="BE342" i="59" s="1"/>
  <c r="BB355" i="59"/>
  <c r="BD355" i="59"/>
  <c r="BE355" i="59" s="1"/>
  <c r="BB448" i="59"/>
  <c r="BD448" i="59"/>
  <c r="BE448" i="59" s="1"/>
  <c r="BD974" i="59"/>
  <c r="BE974" i="59" s="1"/>
  <c r="BB534" i="59"/>
  <c r="BD534" i="59"/>
  <c r="BE534" i="59" s="1"/>
  <c r="BB705" i="59"/>
  <c r="BD705" i="59"/>
  <c r="BE705" i="59" s="1"/>
  <c r="BB53" i="59"/>
  <c r="BD53" i="59"/>
  <c r="BE53" i="59" s="1"/>
  <c r="BB77" i="59"/>
  <c r="BD77" i="59"/>
  <c r="BE77" i="59" s="1"/>
  <c r="BD599" i="59"/>
  <c r="BE599" i="59" s="1"/>
  <c r="BB572" i="59"/>
  <c r="BD572" i="59"/>
  <c r="BE572" i="59" s="1"/>
  <c r="BD576" i="59"/>
  <c r="BE576" i="59" s="1"/>
  <c r="BD584" i="59"/>
  <c r="BE584" i="59" s="1"/>
  <c r="BB593" i="59"/>
  <c r="BD593" i="59"/>
  <c r="BE593" i="59" s="1"/>
  <c r="BB589" i="59"/>
  <c r="BD589" i="59"/>
  <c r="BE589" i="59" s="1"/>
  <c r="BD600" i="59"/>
  <c r="BE600" i="59" s="1"/>
  <c r="BB610" i="59"/>
  <c r="BD610" i="59"/>
  <c r="BE610" i="59" s="1"/>
  <c r="BB913" i="59"/>
  <c r="BD913" i="59"/>
  <c r="BE913" i="59" s="1"/>
  <c r="BB901" i="59"/>
  <c r="BD901" i="59"/>
  <c r="BE901" i="59" s="1"/>
  <c r="BB897" i="59"/>
  <c r="BD897" i="59"/>
  <c r="BE897" i="59" s="1"/>
  <c r="BB932" i="59"/>
  <c r="BD932" i="59"/>
  <c r="BE932" i="59" s="1"/>
  <c r="BB855" i="59"/>
  <c r="BD855" i="59"/>
  <c r="BE855" i="59" s="1"/>
  <c r="BB10" i="59"/>
  <c r="BD10" i="59"/>
  <c r="BE10" i="59" s="1"/>
  <c r="BB179" i="59"/>
  <c r="BD179" i="59"/>
  <c r="BE179" i="59" s="1"/>
  <c r="BB595" i="59"/>
  <c r="BD595" i="59"/>
  <c r="BE595" i="59" s="1"/>
  <c r="BB446" i="59"/>
  <c r="BD446" i="59"/>
  <c r="BE446" i="59" s="1"/>
  <c r="BB242" i="59"/>
  <c r="BD242" i="59"/>
  <c r="BE242" i="59" s="1"/>
  <c r="BB217" i="59"/>
  <c r="BD217" i="59"/>
  <c r="BE217" i="59" s="1"/>
  <c r="BB352" i="59"/>
  <c r="BD352" i="59"/>
  <c r="BE352" i="59" s="1"/>
  <c r="BB569" i="59"/>
  <c r="BD569" i="59"/>
  <c r="BE569" i="59" s="1"/>
  <c r="BB381" i="59"/>
  <c r="BD381" i="59"/>
  <c r="BE381" i="59" s="1"/>
  <c r="BD9" i="59"/>
  <c r="BE9" i="59" s="1"/>
  <c r="BB93" i="59"/>
  <c r="BD93" i="59"/>
  <c r="BE93" i="59" s="1"/>
  <c r="BB239" i="59"/>
  <c r="BD239" i="59"/>
  <c r="BE239" i="59" s="1"/>
  <c r="BB884" i="59"/>
  <c r="BD884" i="59"/>
  <c r="BE884" i="59" s="1"/>
  <c r="BD107" i="59"/>
  <c r="BE107" i="59" s="1"/>
  <c r="BB100" i="59"/>
  <c r="BD100" i="59"/>
  <c r="BE100" i="59" s="1"/>
  <c r="BB393" i="59"/>
  <c r="BD393" i="59"/>
  <c r="BE393" i="59" s="1"/>
  <c r="BB166" i="59"/>
  <c r="BD166" i="59"/>
  <c r="BE166" i="59" s="1"/>
  <c r="BB329" i="59"/>
  <c r="BD329" i="59"/>
  <c r="BE329" i="59" s="1"/>
  <c r="BB147" i="59"/>
  <c r="BD147" i="59"/>
  <c r="BE147" i="59" s="1"/>
  <c r="BD980" i="59"/>
  <c r="BE980" i="59" s="1"/>
  <c r="BD208" i="59"/>
  <c r="BE208" i="59" s="1"/>
  <c r="BB195" i="59"/>
  <c r="BD195" i="59"/>
  <c r="BE195" i="59" s="1"/>
  <c r="BB361" i="59"/>
  <c r="BD361" i="59"/>
  <c r="BE361" i="59" s="1"/>
  <c r="BB353" i="59"/>
  <c r="BD353" i="59"/>
  <c r="BE353" i="59" s="1"/>
  <c r="BB372" i="59"/>
  <c r="BD372" i="59"/>
  <c r="BE372" i="59" s="1"/>
  <c r="BB521" i="59"/>
  <c r="BD521" i="59"/>
  <c r="BE521" i="59" s="1"/>
  <c r="BD424" i="59"/>
  <c r="BE424" i="59" s="1"/>
  <c r="BB43" i="59"/>
  <c r="BD43" i="59"/>
  <c r="BE43" i="59" s="1"/>
  <c r="BB570" i="59"/>
  <c r="BD570" i="59"/>
  <c r="BE570" i="59" s="1"/>
  <c r="BD566" i="59"/>
  <c r="BE566" i="59" s="1"/>
  <c r="BB578" i="59"/>
  <c r="BD578" i="59"/>
  <c r="BE578" i="59" s="1"/>
  <c r="BD586" i="59"/>
  <c r="BE586" i="59" s="1"/>
  <c r="BB230" i="59"/>
  <c r="BD230" i="59"/>
  <c r="BE230" i="59" s="1"/>
  <c r="BB577" i="59"/>
  <c r="BD577" i="59"/>
  <c r="BE577" i="59" s="1"/>
  <c r="BD604" i="59"/>
  <c r="BE604" i="59" s="1"/>
  <c r="BB612" i="59"/>
  <c r="BD612" i="59"/>
  <c r="BE612" i="59" s="1"/>
  <c r="BD928" i="59"/>
  <c r="BE928" i="59" s="1"/>
  <c r="BB929" i="59"/>
  <c r="BD929" i="59"/>
  <c r="BE929" i="59" s="1"/>
  <c r="BD937" i="59"/>
  <c r="BE937" i="59" s="1"/>
  <c r="BD895" i="59"/>
  <c r="BE895" i="59" s="1"/>
  <c r="BB985" i="59"/>
  <c r="BD985" i="59"/>
  <c r="BE985" i="59" s="1"/>
  <c r="BD742" i="59"/>
  <c r="BE742" i="59" s="1"/>
  <c r="BB399" i="59"/>
  <c r="BD399" i="59"/>
  <c r="BE399" i="59" s="1"/>
  <c r="BB359" i="59"/>
  <c r="BD359" i="59"/>
  <c r="BE359" i="59" s="1"/>
  <c r="BB48" i="59"/>
  <c r="BD48" i="59"/>
  <c r="BE48" i="59" s="1"/>
  <c r="BB856" i="59"/>
  <c r="BD856" i="59"/>
  <c r="BE856" i="59" s="1"/>
  <c r="BB182" i="59"/>
  <c r="BD182" i="59"/>
  <c r="BE182" i="59" s="1"/>
  <c r="BD206" i="59"/>
  <c r="BE206" i="59" s="1"/>
  <c r="BB414" i="59"/>
  <c r="BD414" i="59"/>
  <c r="BE414" i="59" s="1"/>
  <c r="BB877" i="59"/>
  <c r="BD877" i="59"/>
  <c r="BE877" i="59" s="1"/>
  <c r="BD274" i="59"/>
  <c r="BE274" i="59" s="1"/>
  <c r="BB390" i="59"/>
  <c r="BD390" i="59"/>
  <c r="BE390" i="59" s="1"/>
  <c r="BB139" i="59"/>
  <c r="BD139" i="59"/>
  <c r="BE139" i="59" s="1"/>
  <c r="BB151" i="59"/>
  <c r="BD151" i="59"/>
  <c r="BE151" i="59" s="1"/>
  <c r="BB211" i="59"/>
  <c r="BD211" i="59"/>
  <c r="BE211" i="59" s="1"/>
  <c r="BB226" i="59"/>
  <c r="BD226" i="59"/>
  <c r="BE226" i="59" s="1"/>
  <c r="BB447" i="59"/>
  <c r="BD447" i="59"/>
  <c r="BE447" i="59" s="1"/>
  <c r="BB591" i="59"/>
  <c r="BD591" i="59"/>
  <c r="BE591" i="59" s="1"/>
  <c r="BB573" i="59"/>
  <c r="BD573" i="59"/>
  <c r="BE573" i="59" s="1"/>
  <c r="BB936" i="59"/>
  <c r="BD936" i="59"/>
  <c r="BE936" i="59" s="1"/>
  <c r="BB121" i="59"/>
  <c r="BD121" i="59"/>
  <c r="BE121" i="59" s="1"/>
  <c r="BB309" i="59"/>
  <c r="BD309" i="59"/>
  <c r="BE309" i="59" s="1"/>
  <c r="BB156" i="59"/>
  <c r="BD156" i="59"/>
  <c r="BE156" i="59" s="1"/>
  <c r="BB149" i="59"/>
  <c r="BD149" i="59"/>
  <c r="BE149" i="59" s="1"/>
  <c r="BB134" i="59"/>
  <c r="BD134" i="59"/>
  <c r="BE134" i="59" s="1"/>
  <c r="BB246" i="59"/>
  <c r="BD246" i="59"/>
  <c r="BE246" i="59" s="1"/>
  <c r="BB237" i="59"/>
  <c r="BD237" i="59"/>
  <c r="BE237" i="59" s="1"/>
  <c r="BD216" i="59"/>
  <c r="BE216" i="59" s="1"/>
  <c r="BD408" i="59"/>
  <c r="BE408" i="59" s="1"/>
  <c r="BB44" i="59"/>
  <c r="BD44" i="59"/>
  <c r="BE44" i="59" s="1"/>
  <c r="BB168" i="59"/>
  <c r="BD168" i="59"/>
  <c r="BE168" i="59" s="1"/>
  <c r="BB173" i="59"/>
  <c r="BD173" i="59"/>
  <c r="BE173" i="59" s="1"/>
  <c r="BB278" i="59"/>
  <c r="BD278" i="59"/>
  <c r="BE278" i="59" s="1"/>
  <c r="BD302" i="59"/>
  <c r="BE302" i="59" s="1"/>
  <c r="BB942" i="59"/>
  <c r="BD942" i="59"/>
  <c r="BE942" i="59" s="1"/>
  <c r="BB157" i="59"/>
  <c r="BD157" i="59"/>
  <c r="BE157" i="59" s="1"/>
  <c r="BB89" i="59"/>
  <c r="BD89" i="59"/>
  <c r="BE89" i="59" s="1"/>
  <c r="BD167" i="59"/>
  <c r="BE167" i="59" s="1"/>
  <c r="BB141" i="59"/>
  <c r="BD141" i="59"/>
  <c r="BE141" i="59" s="1"/>
  <c r="BB152" i="59"/>
  <c r="BD152" i="59"/>
  <c r="BE152" i="59" s="1"/>
  <c r="BB225" i="59"/>
  <c r="BD225" i="59"/>
  <c r="BE225" i="59" s="1"/>
  <c r="BB232" i="59"/>
  <c r="BD232" i="59"/>
  <c r="BE232" i="59" s="1"/>
  <c r="BD244" i="59"/>
  <c r="BE244" i="59" s="1"/>
  <c r="BB180" i="59"/>
  <c r="BD180" i="59"/>
  <c r="BE180" i="59" s="1"/>
  <c r="BB336" i="59"/>
  <c r="BD336" i="59"/>
  <c r="BE336" i="59" s="1"/>
  <c r="BD415" i="59"/>
  <c r="BE415" i="59" s="1"/>
  <c r="BD421" i="59"/>
  <c r="BE421" i="59" s="1"/>
  <c r="BB196" i="59"/>
  <c r="BD196" i="59"/>
  <c r="BE196" i="59" s="1"/>
  <c r="BB349" i="59"/>
  <c r="BD349" i="59"/>
  <c r="BE349" i="59" s="1"/>
  <c r="BB65" i="59"/>
  <c r="BD65" i="59"/>
  <c r="BE65" i="59" s="1"/>
  <c r="BB957" i="59"/>
  <c r="BD957" i="59"/>
  <c r="BE957" i="59" s="1"/>
  <c r="BB98" i="59"/>
  <c r="BD98" i="59"/>
  <c r="BE98" i="59" s="1"/>
  <c r="BB991" i="59"/>
  <c r="BD991" i="59"/>
  <c r="BE991" i="59" s="1"/>
  <c r="BB79" i="59"/>
  <c r="BD79" i="59"/>
  <c r="BE79" i="59" s="1"/>
  <c r="BB601" i="59"/>
  <c r="BD601" i="59"/>
  <c r="BE601" i="59" s="1"/>
  <c r="BD899" i="59"/>
  <c r="BE899" i="59" s="1"/>
  <c r="BB108" i="59"/>
  <c r="BD108" i="59"/>
  <c r="BE108" i="59" s="1"/>
  <c r="BB51" i="59"/>
  <c r="BD51" i="59"/>
  <c r="BE51" i="59" s="1"/>
  <c r="BB323" i="59"/>
  <c r="BD323" i="59"/>
  <c r="BE323" i="59" s="1"/>
  <c r="BB441" i="59"/>
  <c r="BD441" i="59"/>
  <c r="BE441" i="59" s="1"/>
  <c r="BB45" i="59"/>
  <c r="BD45" i="59"/>
  <c r="BE45" i="59" s="1"/>
  <c r="BB564" i="59"/>
  <c r="BD564" i="59"/>
  <c r="BE564" i="59" s="1"/>
  <c r="BD581" i="59"/>
  <c r="BE581" i="59" s="1"/>
  <c r="BB931" i="59"/>
  <c r="BD931" i="59"/>
  <c r="BE931" i="59" s="1"/>
  <c r="BB894" i="59"/>
  <c r="BD894" i="59"/>
  <c r="BE894" i="59" s="1"/>
  <c r="BB984" i="59"/>
  <c r="BD984" i="59"/>
  <c r="BE984" i="59" s="1"/>
  <c r="BB185" i="59"/>
  <c r="BD185" i="59"/>
  <c r="BE185" i="59" s="1"/>
  <c r="BB668" i="59"/>
  <c r="BD668" i="59"/>
  <c r="BE668" i="59" s="1"/>
  <c r="BB109" i="59"/>
  <c r="BD109" i="59"/>
  <c r="BE109" i="59" s="1"/>
  <c r="BB11" i="59"/>
  <c r="BD11" i="59"/>
  <c r="BE11" i="59" s="1"/>
  <c r="BB348" i="59"/>
  <c r="BD348" i="59"/>
  <c r="BE348" i="59" s="1"/>
  <c r="BB325" i="59"/>
  <c r="BD325" i="59"/>
  <c r="BE325" i="59" s="1"/>
  <c r="BB396" i="59"/>
  <c r="BD396" i="59"/>
  <c r="BE396" i="59" s="1"/>
  <c r="BB122" i="59"/>
  <c r="BD122" i="59"/>
  <c r="BE122" i="59" s="1"/>
  <c r="BB887" i="59"/>
  <c r="BD887" i="59"/>
  <c r="BE887" i="59" s="1"/>
  <c r="BB331" i="59"/>
  <c r="BD331" i="59"/>
  <c r="BE331" i="59" s="1"/>
  <c r="BB143" i="59"/>
  <c r="BD143" i="59"/>
  <c r="BE143" i="59" s="1"/>
  <c r="BB338" i="59"/>
  <c r="BD338" i="59"/>
  <c r="BE338" i="59" s="1"/>
  <c r="BB442" i="59"/>
  <c r="BD442" i="59"/>
  <c r="BE442" i="59" s="1"/>
  <c r="BB240" i="59"/>
  <c r="BD240" i="59"/>
  <c r="BE240" i="59" s="1"/>
  <c r="BB523" i="59"/>
  <c r="BD523" i="59"/>
  <c r="BE523" i="59" s="1"/>
  <c r="BB228" i="59"/>
  <c r="BD228" i="59"/>
  <c r="BE228" i="59" s="1"/>
  <c r="BD202" i="59"/>
  <c r="BE202" i="59" s="1"/>
  <c r="BB181" i="59"/>
  <c r="BD181" i="59"/>
  <c r="BE181" i="59" s="1"/>
  <c r="BB183" i="59"/>
  <c r="BD183" i="59"/>
  <c r="BE183" i="59" s="1"/>
  <c r="BB356" i="59"/>
  <c r="BD356" i="59"/>
  <c r="BE356" i="59" s="1"/>
  <c r="BB347" i="59"/>
  <c r="BD347" i="59"/>
  <c r="BE347" i="59" s="1"/>
  <c r="BB357" i="59"/>
  <c r="BD357" i="59"/>
  <c r="BE357" i="59" s="1"/>
  <c r="BD719" i="59"/>
  <c r="BE719" i="59" s="1"/>
  <c r="BB42" i="59"/>
  <c r="BD42" i="59"/>
  <c r="BE42" i="59" s="1"/>
  <c r="BB597" i="59"/>
  <c r="BD597" i="59"/>
  <c r="BE597" i="59" s="1"/>
  <c r="BD574" i="59"/>
  <c r="BE574" i="59" s="1"/>
  <c r="BB579" i="59"/>
  <c r="BD579" i="59"/>
  <c r="BE579" i="59" s="1"/>
  <c r="BD587" i="59"/>
  <c r="BE587" i="59" s="1"/>
  <c r="BB590" i="59"/>
  <c r="BD590" i="59"/>
  <c r="BE590" i="59" s="1"/>
  <c r="BD605" i="59"/>
  <c r="BE605" i="59" s="1"/>
  <c r="BB613" i="59"/>
  <c r="BD613" i="59"/>
  <c r="BE613" i="59" s="1"/>
  <c r="BD879" i="59"/>
  <c r="BE879" i="59" s="1"/>
  <c r="BD927" i="59"/>
  <c r="BE927" i="59" s="1"/>
  <c r="BB930" i="59"/>
  <c r="BD930" i="59"/>
  <c r="BE930" i="59" s="1"/>
  <c r="BB891" i="59"/>
  <c r="BD891" i="59"/>
  <c r="BE891" i="59" s="1"/>
  <c r="BD725" i="59"/>
  <c r="BE725" i="59" s="1"/>
  <c r="BD744" i="59"/>
  <c r="BE744" i="59" s="1"/>
  <c r="BB858" i="59"/>
  <c r="BD858" i="59"/>
  <c r="BE858" i="59" s="1"/>
  <c r="BB430" i="59"/>
  <c r="BD430" i="59"/>
  <c r="BE430" i="59" s="1"/>
  <c r="BB190" i="59"/>
  <c r="BD190" i="59"/>
  <c r="BE190" i="59" s="1"/>
  <c r="BB370" i="59"/>
  <c r="BD370" i="59"/>
  <c r="BE370" i="59" s="1"/>
  <c r="BB585" i="59"/>
  <c r="BD585" i="59"/>
  <c r="BE585" i="59" s="1"/>
  <c r="BB934" i="59"/>
  <c r="BD934" i="59"/>
  <c r="BE934" i="59" s="1"/>
  <c r="BB684" i="59"/>
  <c r="BD684" i="59"/>
  <c r="BE684" i="59" s="1"/>
  <c r="BB197" i="59"/>
  <c r="BD197" i="59"/>
  <c r="BE197" i="59" s="1"/>
  <c r="BD395" i="59"/>
  <c r="BE395" i="59" s="1"/>
  <c r="BB562" i="59"/>
  <c r="BD562" i="59"/>
  <c r="BE562" i="59" s="1"/>
  <c r="BB611" i="59"/>
  <c r="BD611" i="59"/>
  <c r="BE611" i="59" s="1"/>
  <c r="BB926" i="59"/>
  <c r="BD926" i="59"/>
  <c r="BE926" i="59" s="1"/>
  <c r="BB933" i="59"/>
  <c r="BD933" i="59"/>
  <c r="BE933" i="59" s="1"/>
  <c r="BB427" i="59"/>
  <c r="BD427" i="59"/>
  <c r="BE427" i="59" s="1"/>
  <c r="BB400" i="59"/>
  <c r="BD400" i="59"/>
  <c r="BE400" i="59" s="1"/>
  <c r="BB188" i="59"/>
  <c r="BD188" i="59"/>
  <c r="BE188" i="59" s="1"/>
  <c r="BD116" i="59"/>
  <c r="BE116" i="59" s="1"/>
  <c r="BB959" i="59"/>
  <c r="BD959" i="59"/>
  <c r="BE959" i="59" s="1"/>
  <c r="BB282" i="59"/>
  <c r="BD282" i="59"/>
  <c r="BE282" i="59" s="1"/>
  <c r="BD103" i="59"/>
  <c r="BE103" i="59" s="1"/>
  <c r="BB148" i="59"/>
  <c r="BD148" i="59"/>
  <c r="BE148" i="59" s="1"/>
  <c r="BD184" i="59"/>
  <c r="BE184" i="59" s="1"/>
  <c r="BB406" i="59"/>
  <c r="BD406" i="59"/>
  <c r="BE406" i="59" s="1"/>
  <c r="BB407" i="59"/>
  <c r="BD407" i="59"/>
  <c r="BE407" i="59" s="1"/>
  <c r="BB422" i="59"/>
  <c r="BD422" i="59"/>
  <c r="BE422" i="59" s="1"/>
  <c r="BB350" i="59"/>
  <c r="BD350" i="59"/>
  <c r="BE350" i="59" s="1"/>
  <c r="BB262" i="59"/>
  <c r="BD262" i="59"/>
  <c r="BE262" i="59" s="1"/>
  <c r="BB64" i="59"/>
  <c r="BD64" i="59"/>
  <c r="BE64" i="59" s="1"/>
  <c r="BB82" i="59"/>
  <c r="BD82" i="59"/>
  <c r="BE82" i="59" s="1"/>
  <c r="BB47" i="59"/>
  <c r="BD47" i="59"/>
  <c r="BE47" i="59" s="1"/>
  <c r="BB207" i="59"/>
  <c r="BD207" i="59"/>
  <c r="BE207" i="59" s="1"/>
  <c r="BB238" i="59"/>
  <c r="BD238" i="59"/>
  <c r="BE238" i="59" s="1"/>
  <c r="BB627" i="59"/>
  <c r="BD627" i="59"/>
  <c r="BE627" i="59" s="1"/>
  <c r="BD694" i="59"/>
  <c r="BE694" i="59" s="1"/>
  <c r="BD321" i="59"/>
  <c r="BE321" i="59" s="1"/>
  <c r="BD193" i="59"/>
  <c r="BE193" i="59" s="1"/>
  <c r="BB366" i="59"/>
  <c r="BD366" i="59"/>
  <c r="BE366" i="59" s="1"/>
  <c r="BB583" i="59"/>
  <c r="BD583" i="59"/>
  <c r="BE583" i="59" s="1"/>
  <c r="BD697" i="59"/>
  <c r="BE697" i="59" s="1"/>
  <c r="BB106" i="59"/>
  <c r="BD106" i="59"/>
  <c r="BE106" i="59" s="1"/>
  <c r="BB511" i="59"/>
  <c r="BD511" i="59"/>
  <c r="BE511" i="59" s="1"/>
  <c r="BB68" i="59"/>
  <c r="BD68" i="59"/>
  <c r="BE68" i="59" s="1"/>
  <c r="BB608" i="59"/>
  <c r="BD608" i="59"/>
  <c r="BE608" i="59" s="1"/>
  <c r="BB917" i="59"/>
  <c r="BD917" i="59"/>
  <c r="BE917" i="59" s="1"/>
  <c r="BB409" i="59"/>
  <c r="BD409" i="59"/>
  <c r="BE409" i="59" s="1"/>
  <c r="BB105" i="59"/>
  <c r="BD105" i="59"/>
  <c r="BE105" i="59" s="1"/>
  <c r="BB277" i="59"/>
  <c r="BD277" i="59"/>
  <c r="BE277" i="59" s="1"/>
  <c r="BB428" i="59"/>
  <c r="BD428" i="59"/>
  <c r="BE428" i="59" s="1"/>
  <c r="BD281" i="59"/>
  <c r="BE281" i="59" s="1"/>
  <c r="BB161" i="59"/>
  <c r="BD161" i="59"/>
  <c r="BE161" i="59" s="1"/>
  <c r="BB322" i="59"/>
  <c r="BD322" i="59"/>
  <c r="BE322" i="59" s="1"/>
  <c r="BB398" i="59"/>
  <c r="BD398" i="59"/>
  <c r="BE398" i="59" s="1"/>
  <c r="BD125" i="59"/>
  <c r="BE125" i="59" s="1"/>
  <c r="BB164" i="59"/>
  <c r="BD164" i="59"/>
  <c r="BE164" i="59" s="1"/>
  <c r="BB327" i="59"/>
  <c r="BD327" i="59"/>
  <c r="BE327" i="59" s="1"/>
  <c r="BB334" i="59"/>
  <c r="BD334" i="59"/>
  <c r="BE334" i="59" s="1"/>
  <c r="BB127" i="59"/>
  <c r="BD127" i="59"/>
  <c r="BE127" i="59" s="1"/>
  <c r="BD153" i="59"/>
  <c r="BE153" i="59" s="1"/>
  <c r="BB992" i="59"/>
  <c r="BD992" i="59"/>
  <c r="BE992" i="59" s="1"/>
  <c r="BB245" i="59"/>
  <c r="BD245" i="59"/>
  <c r="BE245" i="59" s="1"/>
  <c r="BD241" i="59"/>
  <c r="BE241" i="59" s="1"/>
  <c r="BD219" i="59"/>
  <c r="BE219" i="59" s="1"/>
  <c r="BB468" i="59"/>
  <c r="BD468" i="59"/>
  <c r="BE468" i="59" s="1"/>
  <c r="BD973" i="59"/>
  <c r="BE973" i="59" s="1"/>
  <c r="BB478" i="59"/>
  <c r="BD478" i="59"/>
  <c r="BE478" i="59" s="1"/>
  <c r="BB203" i="59"/>
  <c r="BD203" i="59"/>
  <c r="BE203" i="59" s="1"/>
  <c r="BD362" i="59"/>
  <c r="BE362" i="59" s="1"/>
  <c r="BB371" i="59"/>
  <c r="BD371" i="59"/>
  <c r="BE371" i="59" s="1"/>
  <c r="BB540" i="59"/>
  <c r="BD540" i="59"/>
  <c r="BE540" i="59" s="1"/>
  <c r="BB56" i="59"/>
  <c r="BD56" i="59"/>
  <c r="BE56" i="59" s="1"/>
  <c r="BB71" i="59"/>
  <c r="BD71" i="59"/>
  <c r="BE71" i="59" s="1"/>
  <c r="BB598" i="59"/>
  <c r="BD598" i="59"/>
  <c r="BE598" i="59" s="1"/>
  <c r="BB575" i="59"/>
  <c r="BD575" i="59"/>
  <c r="BE575" i="59" s="1"/>
  <c r="BB580" i="59"/>
  <c r="BD580" i="59"/>
  <c r="BE580" i="59" s="1"/>
  <c r="BB588" i="59"/>
  <c r="BD588" i="59"/>
  <c r="BE588" i="59" s="1"/>
  <c r="BB568" i="59"/>
  <c r="BD568" i="59"/>
  <c r="BE568" i="59" s="1"/>
  <c r="BB606" i="59"/>
  <c r="BD606" i="59"/>
  <c r="BE606" i="59" s="1"/>
  <c r="BB614" i="59"/>
  <c r="BD614" i="59"/>
  <c r="BE614" i="59" s="1"/>
  <c r="BB989" i="59"/>
  <c r="BD989" i="59"/>
  <c r="BE989" i="59" s="1"/>
  <c r="BB317" i="59"/>
  <c r="BD317" i="59"/>
  <c r="BE317" i="59" s="1"/>
  <c r="BB706" i="59"/>
  <c r="BD706" i="59"/>
  <c r="BE706" i="59" s="1"/>
  <c r="BB723" i="59"/>
  <c r="BD723" i="59"/>
  <c r="BE723" i="59" s="1"/>
  <c r="BB893" i="59"/>
  <c r="BD893" i="59"/>
  <c r="BE893" i="59" s="1"/>
  <c r="BB896" i="59"/>
  <c r="BD896" i="59"/>
  <c r="BE896" i="59" s="1"/>
  <c r="BD728" i="59"/>
  <c r="BE728" i="59" s="1"/>
  <c r="BB911" i="59"/>
  <c r="BD911" i="59"/>
  <c r="BE911" i="59" s="1"/>
  <c r="BB857" i="59"/>
  <c r="BD857" i="59"/>
  <c r="BE857" i="59" s="1"/>
  <c r="K344" i="59"/>
  <c r="K343" i="59"/>
  <c r="K20" i="59"/>
  <c r="BJ20" i="59" s="1"/>
  <c r="K31" i="59"/>
  <c r="BJ31" i="59" s="1"/>
  <c r="K15" i="59"/>
  <c r="BJ15" i="59" s="1"/>
  <c r="K22" i="59"/>
  <c r="K17" i="59"/>
  <c r="K18" i="59"/>
  <c r="BJ18" i="59" s="1"/>
  <c r="K34" i="59"/>
  <c r="BJ34" i="59" s="1"/>
  <c r="K21" i="59"/>
  <c r="K25" i="59"/>
  <c r="BJ25" i="59" s="1"/>
  <c r="K14" i="59"/>
  <c r="BJ14" i="59" s="1"/>
  <c r="K24" i="59"/>
  <c r="BJ24" i="59" s="1"/>
  <c r="K257" i="59"/>
  <c r="K260" i="59"/>
  <c r="K258" i="59"/>
  <c r="K634" i="59"/>
  <c r="K659" i="59"/>
  <c r="K621" i="59"/>
  <c r="K665" i="59"/>
  <c r="K386" i="59"/>
  <c r="BB57" i="59"/>
  <c r="BB73" i="59"/>
  <c r="BB80" i="59"/>
  <c r="BB63" i="59"/>
  <c r="BB54" i="59"/>
  <c r="BB55" i="59"/>
  <c r="BB62" i="59"/>
  <c r="K628" i="59"/>
  <c r="K92" i="59"/>
  <c r="K87" i="59"/>
  <c r="K99" i="59"/>
  <c r="K983" i="59"/>
  <c r="AV560" i="59"/>
  <c r="K560" i="59" s="1"/>
  <c r="AV944" i="59"/>
  <c r="AV945" i="59"/>
  <c r="AV947" i="59"/>
  <c r="K947" i="59" s="1"/>
  <c r="AV948" i="59"/>
  <c r="K948" i="59" s="1"/>
  <c r="AV925" i="59"/>
  <c r="K925" i="59" s="1"/>
  <c r="AV631" i="59"/>
  <c r="K631" i="59" s="1"/>
  <c r="AV481" i="59"/>
  <c r="K481" i="59" s="1"/>
  <c r="AV261" i="59"/>
  <c r="AV517" i="59"/>
  <c r="K517" i="59" s="1"/>
  <c r="BD21" i="59" l="1"/>
  <c r="BE21" i="59" s="1"/>
  <c r="BJ21" i="59"/>
  <c r="BD17" i="59"/>
  <c r="BE17" i="59" s="1"/>
  <c r="BJ17" i="59"/>
  <c r="BD665" i="59"/>
  <c r="BE665" i="59" s="1"/>
  <c r="BD22" i="59"/>
  <c r="BE22" i="59" s="1"/>
  <c r="BJ22" i="59"/>
  <c r="BB631" i="59"/>
  <c r="BD631" i="59"/>
  <c r="BE631" i="59" s="1"/>
  <c r="BB99" i="59"/>
  <c r="BD99" i="59"/>
  <c r="BE99" i="59" s="1"/>
  <c r="BB344" i="59"/>
  <c r="BD344" i="59"/>
  <c r="BE344" i="59" s="1"/>
  <c r="BD24" i="59"/>
  <c r="BE24" i="59" s="1"/>
  <c r="BB257" i="59"/>
  <c r="BD257" i="59"/>
  <c r="BE257" i="59" s="1"/>
  <c r="BB87" i="59"/>
  <c r="BD87" i="59"/>
  <c r="BE87" i="59" s="1"/>
  <c r="BB92" i="59"/>
  <c r="BD92" i="59"/>
  <c r="BE92" i="59" s="1"/>
  <c r="BB14" i="59"/>
  <c r="BD14" i="59"/>
  <c r="BE14" i="59" s="1"/>
  <c r="BD25" i="59"/>
  <c r="BE25" i="59" s="1"/>
  <c r="BB481" i="59"/>
  <c r="BD481" i="59"/>
  <c r="BE481" i="59" s="1"/>
  <c r="BB386" i="59"/>
  <c r="BD386" i="59"/>
  <c r="BE386" i="59" s="1"/>
  <c r="BB34" i="59"/>
  <c r="BD34" i="59"/>
  <c r="BE34" i="59" s="1"/>
  <c r="BB628" i="59"/>
  <c r="BD628" i="59"/>
  <c r="BE628" i="59" s="1"/>
  <c r="BB621" i="59"/>
  <c r="BD621" i="59"/>
  <c r="BE621" i="59" s="1"/>
  <c r="BD925" i="59"/>
  <c r="BE925" i="59" s="1"/>
  <c r="BB659" i="59"/>
  <c r="BD659" i="59"/>
  <c r="BE659" i="59" s="1"/>
  <c r="BB634" i="59"/>
  <c r="BD634" i="59"/>
  <c r="BE634" i="59" s="1"/>
  <c r="BD15" i="59"/>
  <c r="BE15" i="59" s="1"/>
  <c r="BB517" i="59"/>
  <c r="BD517" i="59"/>
  <c r="BE517" i="59" s="1"/>
  <c r="BD947" i="59"/>
  <c r="BE947" i="59" s="1"/>
  <c r="BB31" i="59"/>
  <c r="BD31" i="59"/>
  <c r="BE31" i="59" s="1"/>
  <c r="BD18" i="59"/>
  <c r="BE18" i="59" s="1"/>
  <c r="BB560" i="59"/>
  <c r="BD560" i="59"/>
  <c r="BE560" i="59" s="1"/>
  <c r="BD258" i="59"/>
  <c r="BE258" i="59" s="1"/>
  <c r="BB20" i="59"/>
  <c r="BD20" i="59"/>
  <c r="BE20" i="59" s="1"/>
  <c r="BB948" i="59"/>
  <c r="BD948" i="59"/>
  <c r="BE948" i="59" s="1"/>
  <c r="BB983" i="59"/>
  <c r="BD983" i="59"/>
  <c r="BE983" i="59" s="1"/>
  <c r="BB260" i="59"/>
  <c r="BD260" i="59"/>
  <c r="BE260" i="59" s="1"/>
  <c r="BB343" i="59"/>
  <c r="BD343" i="59"/>
  <c r="BE343" i="59" s="1"/>
  <c r="BB22" i="59"/>
  <c r="BB21" i="59"/>
  <c r="BB17" i="59"/>
  <c r="BB18" i="59"/>
  <c r="K261" i="59"/>
  <c r="BB665" i="59"/>
  <c r="BB622" i="59"/>
  <c r="K945" i="59"/>
  <c r="K944" i="59"/>
  <c r="AV946" i="59"/>
  <c r="K946" i="59" s="1"/>
  <c r="N524" i="46"/>
  <c r="Q524" i="46" s="1"/>
  <c r="T524" i="46" s="1"/>
  <c r="W524" i="46" s="1"/>
  <c r="Z524" i="46" s="1"/>
  <c r="AC524" i="46" s="1"/>
  <c r="AF524" i="46" s="1"/>
  <c r="AI524" i="46" s="1"/>
  <c r="AL524" i="46" s="1"/>
  <c r="AO524" i="46" s="1"/>
  <c r="AR524" i="46" s="1"/>
  <c r="AU524" i="46" s="1"/>
  <c r="J524" i="46" s="1"/>
  <c r="BB261" i="59" l="1"/>
  <c r="BD261" i="59"/>
  <c r="BE261" i="59" s="1"/>
  <c r="BB945" i="59"/>
  <c r="BD945" i="59"/>
  <c r="BE945" i="59" s="1"/>
  <c r="BD944" i="59"/>
  <c r="BE944" i="59" s="1"/>
  <c r="BB946" i="59"/>
  <c r="BD946" i="59"/>
  <c r="BE946" i="59" s="1"/>
  <c r="N596" i="46"/>
  <c r="Q596" i="46" s="1"/>
  <c r="T596" i="46" s="1"/>
  <c r="W596" i="46" s="1"/>
  <c r="Z596" i="46" s="1"/>
  <c r="AC596" i="46" s="1"/>
  <c r="AF596" i="46" s="1"/>
  <c r="AI596" i="46" s="1"/>
  <c r="AL596" i="46" s="1"/>
  <c r="AO596" i="46" s="1"/>
  <c r="AR596" i="46" s="1"/>
  <c r="AU596" i="46" s="1"/>
  <c r="J596" i="46" s="1"/>
  <c r="N808" i="46" l="1"/>
  <c r="Q808" i="46" s="1"/>
  <c r="T808" i="46" s="1"/>
  <c r="W808" i="46" s="1"/>
  <c r="Z808" i="46" s="1"/>
  <c r="AC808" i="46" s="1"/>
  <c r="AF808" i="46" s="1"/>
  <c r="AI808" i="46" s="1"/>
  <c r="AL808" i="46" s="1"/>
  <c r="AO808" i="46" s="1"/>
  <c r="AR808" i="46" s="1"/>
  <c r="AU808" i="46" s="1"/>
  <c r="J808" i="46" s="1"/>
  <c r="N809" i="46"/>
  <c r="Q809" i="46" s="1"/>
  <c r="T809" i="46" s="1"/>
  <c r="W809" i="46" s="1"/>
  <c r="Z809" i="46" s="1"/>
  <c r="AC809" i="46" s="1"/>
  <c r="AF809" i="46" s="1"/>
  <c r="AI809" i="46" s="1"/>
  <c r="AL809" i="46" s="1"/>
  <c r="AO809" i="46" s="1"/>
  <c r="AR809" i="46" s="1"/>
  <c r="AU809" i="46" s="1"/>
  <c r="J809" i="46" s="1"/>
  <c r="N810" i="46"/>
  <c r="Q810" i="46" s="1"/>
  <c r="T810" i="46" s="1"/>
  <c r="W810" i="46" s="1"/>
  <c r="Z810" i="46" s="1"/>
  <c r="AC810" i="46" s="1"/>
  <c r="AF810" i="46" s="1"/>
  <c r="AI810" i="46" s="1"/>
  <c r="AL810" i="46" s="1"/>
  <c r="AO810" i="46" s="1"/>
  <c r="AR810" i="46" s="1"/>
  <c r="AU810" i="46" s="1"/>
  <c r="J810" i="46" s="1"/>
  <c r="N60" i="46" l="1"/>
  <c r="Q60" i="46" s="1"/>
  <c r="T60" i="46" s="1"/>
  <c r="W60" i="46" s="1"/>
  <c r="Z60" i="46" s="1"/>
  <c r="AC60" i="46" s="1"/>
  <c r="AF60" i="46" s="1"/>
  <c r="AI60" i="46" s="1"/>
  <c r="AL60" i="46" s="1"/>
  <c r="AO60" i="46" s="1"/>
  <c r="AR60" i="46" s="1"/>
  <c r="AU60" i="46" s="1"/>
  <c r="J60" i="46" s="1"/>
  <c r="N221" i="46" l="1"/>
  <c r="Q221" i="46" s="1"/>
  <c r="T221" i="46" s="1"/>
  <c r="W221" i="46" s="1"/>
  <c r="Z221" i="46" s="1"/>
  <c r="AC221" i="46" s="1"/>
  <c r="AF221" i="46" s="1"/>
  <c r="AI221" i="46" s="1"/>
  <c r="AL221" i="46" s="1"/>
  <c r="AO221" i="46" s="1"/>
  <c r="AR221" i="46" s="1"/>
  <c r="AU221" i="46" s="1"/>
  <c r="J221" i="46" s="1"/>
  <c r="N222" i="46"/>
  <c r="Q222" i="46" s="1"/>
  <c r="T222" i="46" s="1"/>
  <c r="W222" i="46" s="1"/>
  <c r="Z222" i="46" s="1"/>
  <c r="AC222" i="46" s="1"/>
  <c r="AF222" i="46" s="1"/>
  <c r="AI222" i="46" s="1"/>
  <c r="AL222" i="46" s="1"/>
  <c r="AO222" i="46" s="1"/>
  <c r="AR222" i="46" s="1"/>
  <c r="AU222" i="46" s="1"/>
  <c r="J222" i="46" s="1"/>
  <c r="AV280" i="59" l="1"/>
  <c r="AV52" i="59"/>
  <c r="AV60" i="59"/>
  <c r="N672" i="46"/>
  <c r="Q672" i="46" s="1"/>
  <c r="T672" i="46" s="1"/>
  <c r="W672" i="46" s="1"/>
  <c r="Z672" i="46" s="1"/>
  <c r="AC672" i="46" s="1"/>
  <c r="AF672" i="46" s="1"/>
  <c r="AI672" i="46" s="1"/>
  <c r="AL672" i="46" s="1"/>
  <c r="AO672" i="46" s="1"/>
  <c r="AR672" i="46" s="1"/>
  <c r="AU672" i="46" s="1"/>
  <c r="J672" i="46" s="1"/>
  <c r="N183" i="46"/>
  <c r="Q183" i="46" s="1"/>
  <c r="T183" i="46" s="1"/>
  <c r="W183" i="46" s="1"/>
  <c r="Z183" i="46" s="1"/>
  <c r="AC183" i="46" s="1"/>
  <c r="AF183" i="46" s="1"/>
  <c r="AI183" i="46" s="1"/>
  <c r="AL183" i="46" s="1"/>
  <c r="AO183" i="46" s="1"/>
  <c r="AR183" i="46" s="1"/>
  <c r="AU183" i="46" s="1"/>
  <c r="J183" i="46" s="1"/>
  <c r="Q184" i="46"/>
  <c r="T184" i="46" s="1"/>
  <c r="W184" i="46" s="1"/>
  <c r="Z184" i="46" s="1"/>
  <c r="AC184" i="46" s="1"/>
  <c r="AF184" i="46" s="1"/>
  <c r="AI184" i="46" s="1"/>
  <c r="AL184" i="46" s="1"/>
  <c r="AO184" i="46" s="1"/>
  <c r="AR184" i="46" s="1"/>
  <c r="AU184" i="46" s="1"/>
  <c r="J184" i="46" s="1"/>
  <c r="Q185" i="46"/>
  <c r="T185" i="46" s="1"/>
  <c r="W185" i="46" s="1"/>
  <c r="Z185" i="46" s="1"/>
  <c r="AC185" i="46" s="1"/>
  <c r="AF185" i="46" s="1"/>
  <c r="AI185" i="46" s="1"/>
  <c r="AL185" i="46" s="1"/>
  <c r="AO185" i="46" s="1"/>
  <c r="AR185" i="46" s="1"/>
  <c r="AU185" i="46" s="1"/>
  <c r="J185" i="46" s="1"/>
  <c r="N106" i="46"/>
  <c r="Q106" i="46" s="1"/>
  <c r="T106" i="46" s="1"/>
  <c r="W106" i="46" s="1"/>
  <c r="Z106" i="46" s="1"/>
  <c r="AC106" i="46" s="1"/>
  <c r="AF106" i="46" s="1"/>
  <c r="AI106" i="46" s="1"/>
  <c r="AL106" i="46" s="1"/>
  <c r="AO106" i="46" s="1"/>
  <c r="AR106" i="46" s="1"/>
  <c r="AU106" i="46" s="1"/>
  <c r="J106" i="46" s="1"/>
  <c r="K60" i="59" l="1"/>
  <c r="K52" i="59"/>
  <c r="K280" i="59"/>
  <c r="N784" i="46"/>
  <c r="Q784" i="46" s="1"/>
  <c r="T784" i="46" s="1"/>
  <c r="W784" i="46" s="1"/>
  <c r="Z784" i="46" s="1"/>
  <c r="AC784" i="46" s="1"/>
  <c r="AF784" i="46" s="1"/>
  <c r="AI784" i="46" s="1"/>
  <c r="AL784" i="46" s="1"/>
  <c r="AO784" i="46" s="1"/>
  <c r="AU784" i="46" s="1"/>
  <c r="J784" i="46" s="1"/>
  <c r="N780" i="46"/>
  <c r="Q780" i="46" s="1"/>
  <c r="T780" i="46" s="1"/>
  <c r="W780" i="46" s="1"/>
  <c r="Z780" i="46" s="1"/>
  <c r="AC780" i="46" s="1"/>
  <c r="AF780" i="46" s="1"/>
  <c r="AI780" i="46" s="1"/>
  <c r="AL780" i="46" s="1"/>
  <c r="AO780" i="46" s="1"/>
  <c r="AR780" i="46" s="1"/>
  <c r="AU780" i="46" s="1"/>
  <c r="J780" i="46" s="1"/>
  <c r="N797" i="46"/>
  <c r="Q797" i="46" s="1"/>
  <c r="T797" i="46" s="1"/>
  <c r="W797" i="46" s="1"/>
  <c r="Z797" i="46" s="1"/>
  <c r="AC797" i="46" s="1"/>
  <c r="AF797" i="46" s="1"/>
  <c r="AI797" i="46" s="1"/>
  <c r="AL797" i="46" s="1"/>
  <c r="AO797" i="46" s="1"/>
  <c r="AR797" i="46" s="1"/>
  <c r="AU797" i="46" s="1"/>
  <c r="J797" i="46" s="1"/>
  <c r="N798" i="46"/>
  <c r="Q798" i="46" s="1"/>
  <c r="T798" i="46" s="1"/>
  <c r="W798" i="46" s="1"/>
  <c r="Z798" i="46" s="1"/>
  <c r="AC798" i="46" s="1"/>
  <c r="AF798" i="46" s="1"/>
  <c r="AI798" i="46" s="1"/>
  <c r="AL798" i="46" s="1"/>
  <c r="AO798" i="46" s="1"/>
  <c r="AR798" i="46" s="1"/>
  <c r="AU798" i="46" s="1"/>
  <c r="J798" i="46" s="1"/>
  <c r="BD52" i="59" l="1"/>
  <c r="BE52" i="59" s="1"/>
  <c r="BD60" i="59"/>
  <c r="BE60" i="59" s="1"/>
  <c r="BD280" i="59"/>
  <c r="BE280" i="59" s="1"/>
  <c r="BB52" i="59"/>
  <c r="BB60" i="59"/>
  <c r="AW10" i="46"/>
  <c r="N226" i="46" l="1"/>
  <c r="Q226" i="46" s="1"/>
  <c r="T226" i="46" s="1"/>
  <c r="W226" i="46" s="1"/>
  <c r="Z226" i="46" s="1"/>
  <c r="AC226" i="46" s="1"/>
  <c r="AF226" i="46" s="1"/>
  <c r="AI226" i="46" s="1"/>
  <c r="AL226" i="46" s="1"/>
  <c r="AO226" i="46" s="1"/>
  <c r="AR226" i="46" s="1"/>
  <c r="AU226" i="46" s="1"/>
  <c r="J226" i="46" s="1"/>
  <c r="N227" i="46"/>
  <c r="Q227" i="46" s="1"/>
  <c r="T227" i="46" s="1"/>
  <c r="W227" i="46" s="1"/>
  <c r="Z227" i="46" s="1"/>
  <c r="AC227" i="46" s="1"/>
  <c r="AF227" i="46" s="1"/>
  <c r="AI227" i="46" s="1"/>
  <c r="AL227" i="46" s="1"/>
  <c r="AO227" i="46" s="1"/>
  <c r="AR227" i="46" s="1"/>
  <c r="AU227" i="46" s="1"/>
  <c r="J227" i="46" s="1"/>
  <c r="N694" i="46"/>
  <c r="Q694" i="46" s="1"/>
  <c r="T694" i="46" s="1"/>
  <c r="W694" i="46" s="1"/>
  <c r="Z694" i="46" s="1"/>
  <c r="AC694" i="46" s="1"/>
  <c r="AF694" i="46" s="1"/>
  <c r="AI694" i="46" s="1"/>
  <c r="AL694" i="46" s="1"/>
  <c r="AO694" i="46" s="1"/>
  <c r="AR694" i="46" s="1"/>
  <c r="AU694" i="46" s="1"/>
  <c r="J694" i="46" s="1"/>
  <c r="N695" i="46"/>
  <c r="Q695" i="46" s="1"/>
  <c r="T695" i="46" s="1"/>
  <c r="W695" i="46" s="1"/>
  <c r="Z695" i="46" s="1"/>
  <c r="AC695" i="46" s="1"/>
  <c r="AF695" i="46" s="1"/>
  <c r="AI695" i="46" s="1"/>
  <c r="AL695" i="46" s="1"/>
  <c r="AO695" i="46" s="1"/>
  <c r="AR695" i="46" s="1"/>
  <c r="AU695" i="46" s="1"/>
  <c r="J695" i="46" s="1"/>
  <c r="N228" i="46"/>
  <c r="Q228" i="46" s="1"/>
  <c r="T228" i="46" s="1"/>
  <c r="W228" i="46" s="1"/>
  <c r="Z228" i="46" s="1"/>
  <c r="AC228" i="46" s="1"/>
  <c r="AF228" i="46" s="1"/>
  <c r="AI228" i="46" s="1"/>
  <c r="AL228" i="46" s="1"/>
  <c r="AO228" i="46" s="1"/>
  <c r="AR228" i="46" s="1"/>
  <c r="AU228" i="46" s="1"/>
  <c r="J228" i="46" s="1"/>
  <c r="N322" i="46"/>
  <c r="Q322" i="46" s="1"/>
  <c r="T322" i="46" s="1"/>
  <c r="W322" i="46" s="1"/>
  <c r="Z322" i="46" s="1"/>
  <c r="AC322" i="46" s="1"/>
  <c r="AF322" i="46" s="1"/>
  <c r="AI322" i="46" s="1"/>
  <c r="AL322" i="46" s="1"/>
  <c r="AO322" i="46" s="1"/>
  <c r="AR322" i="46" s="1"/>
  <c r="AU322" i="46" s="1"/>
  <c r="J322" i="46" s="1"/>
  <c r="N691" i="46"/>
  <c r="Q691" i="46" s="1"/>
  <c r="T691" i="46" s="1"/>
  <c r="W691" i="46" s="1"/>
  <c r="Z691" i="46" s="1"/>
  <c r="AC691" i="46" s="1"/>
  <c r="AF691" i="46" s="1"/>
  <c r="AI691" i="46" s="1"/>
  <c r="AL691" i="46" s="1"/>
  <c r="AO691" i="46" s="1"/>
  <c r="AR691" i="46" s="1"/>
  <c r="AU691" i="46" s="1"/>
  <c r="J691" i="46" s="1"/>
  <c r="N692" i="46"/>
  <c r="Q692" i="46" s="1"/>
  <c r="T692" i="46" s="1"/>
  <c r="W692" i="46" s="1"/>
  <c r="Z692" i="46" s="1"/>
  <c r="AC692" i="46" s="1"/>
  <c r="AF692" i="46" s="1"/>
  <c r="AI692" i="46" s="1"/>
  <c r="AL692" i="46" s="1"/>
  <c r="AO692" i="46" s="1"/>
  <c r="AR692" i="46" s="1"/>
  <c r="AU692" i="46" s="1"/>
  <c r="J692" i="46" s="1"/>
  <c r="N569" i="46"/>
  <c r="Q569" i="46" s="1"/>
  <c r="T569" i="46" s="1"/>
  <c r="W569" i="46" s="1"/>
  <c r="Z569" i="46" s="1"/>
  <c r="AC569" i="46" s="1"/>
  <c r="AF569" i="46" s="1"/>
  <c r="AI569" i="46" s="1"/>
  <c r="AL569" i="46" s="1"/>
  <c r="AO569" i="46" s="1"/>
  <c r="AR569" i="46" s="1"/>
  <c r="AU569" i="46" s="1"/>
  <c r="J569" i="46" s="1"/>
  <c r="N686" i="46"/>
  <c r="Q686" i="46" s="1"/>
  <c r="T686" i="46" s="1"/>
  <c r="W686" i="46" s="1"/>
  <c r="Z686" i="46" s="1"/>
  <c r="AC686" i="46" s="1"/>
  <c r="AF686" i="46" s="1"/>
  <c r="AI686" i="46" s="1"/>
  <c r="AL686" i="46" s="1"/>
  <c r="AO686" i="46" s="1"/>
  <c r="AR686" i="46" s="1"/>
  <c r="AU686" i="46" s="1"/>
  <c r="J686" i="46" s="1"/>
  <c r="N687" i="46"/>
  <c r="Q687" i="46" s="1"/>
  <c r="T687" i="46" s="1"/>
  <c r="W687" i="46" s="1"/>
  <c r="Z687" i="46" s="1"/>
  <c r="AC687" i="46" s="1"/>
  <c r="AF687" i="46" s="1"/>
  <c r="AI687" i="46" s="1"/>
  <c r="AL687" i="46" s="1"/>
  <c r="AO687" i="46" s="1"/>
  <c r="AR687" i="46" s="1"/>
  <c r="AU687" i="46" s="1"/>
  <c r="J687" i="46" s="1"/>
  <c r="N688" i="46"/>
  <c r="Q688" i="46" s="1"/>
  <c r="T688" i="46" s="1"/>
  <c r="W688" i="46" s="1"/>
  <c r="Z688" i="46" s="1"/>
  <c r="AC688" i="46" s="1"/>
  <c r="AF688" i="46" s="1"/>
  <c r="AI688" i="46" s="1"/>
  <c r="AL688" i="46" s="1"/>
  <c r="AO688" i="46" s="1"/>
  <c r="AR688" i="46" s="1"/>
  <c r="AU688" i="46" s="1"/>
  <c r="J688" i="46" s="1"/>
  <c r="N103" i="46"/>
  <c r="Q103" i="46" s="1"/>
  <c r="T103" i="46" s="1"/>
  <c r="W103" i="46" s="1"/>
  <c r="Z103" i="46" s="1"/>
  <c r="AC103" i="46" s="1"/>
  <c r="AF103" i="46" s="1"/>
  <c r="AI103" i="46" s="1"/>
  <c r="AL103" i="46" s="1"/>
  <c r="AO103" i="46" s="1"/>
  <c r="AR103" i="46" s="1"/>
  <c r="AU103" i="46" s="1"/>
  <c r="J103" i="46" s="1"/>
  <c r="N104" i="46"/>
  <c r="Q104" i="46" s="1"/>
  <c r="T104" i="46" s="1"/>
  <c r="W104" i="46" s="1"/>
  <c r="Z104" i="46" s="1"/>
  <c r="AC104" i="46" s="1"/>
  <c r="AF104" i="46" s="1"/>
  <c r="AI104" i="46" s="1"/>
  <c r="AL104" i="46" s="1"/>
  <c r="AO104" i="46" s="1"/>
  <c r="AR104" i="46" s="1"/>
  <c r="AU104" i="46" s="1"/>
  <c r="J104" i="46" s="1"/>
  <c r="N689" i="46"/>
  <c r="Q689" i="46" s="1"/>
  <c r="T689" i="46" s="1"/>
  <c r="W689" i="46" s="1"/>
  <c r="Z689" i="46" s="1"/>
  <c r="AC689" i="46" s="1"/>
  <c r="AF689" i="46" s="1"/>
  <c r="AI689" i="46" s="1"/>
  <c r="AL689" i="46" s="1"/>
  <c r="AO689" i="46" s="1"/>
  <c r="AR689" i="46" s="1"/>
  <c r="AU689" i="46" s="1"/>
  <c r="J689" i="46" s="1"/>
  <c r="N229" i="46"/>
  <c r="Q229" i="46" s="1"/>
  <c r="T229" i="46" s="1"/>
  <c r="W229" i="46" s="1"/>
  <c r="Z229" i="46" s="1"/>
  <c r="AC229" i="46" s="1"/>
  <c r="AF229" i="46" s="1"/>
  <c r="AI229" i="46" s="1"/>
  <c r="AL229" i="46" s="1"/>
  <c r="AO229" i="46" s="1"/>
  <c r="AR229" i="46" s="1"/>
  <c r="AU229" i="46" s="1"/>
  <c r="J229" i="46" s="1"/>
  <c r="N693" i="46"/>
  <c r="Q693" i="46" s="1"/>
  <c r="T693" i="46" s="1"/>
  <c r="W693" i="46" s="1"/>
  <c r="Z693" i="46" s="1"/>
  <c r="AC693" i="46" s="1"/>
  <c r="AF693" i="46" s="1"/>
  <c r="AI693" i="46" s="1"/>
  <c r="AL693" i="46" s="1"/>
  <c r="AO693" i="46" s="1"/>
  <c r="AR693" i="46" s="1"/>
  <c r="AU693" i="46" s="1"/>
  <c r="J693" i="46" s="1"/>
  <c r="N352" i="46"/>
  <c r="Q352" i="46" s="1"/>
  <c r="T352" i="46" s="1"/>
  <c r="W352" i="46" s="1"/>
  <c r="Z352" i="46" s="1"/>
  <c r="AC352" i="46" s="1"/>
  <c r="AF352" i="46" s="1"/>
  <c r="AI352" i="46" s="1"/>
  <c r="AL352" i="46" s="1"/>
  <c r="AO352" i="46" s="1"/>
  <c r="AR352" i="46" s="1"/>
  <c r="AU352" i="46" s="1"/>
  <c r="J352" i="46" s="1"/>
  <c r="N340" i="46"/>
  <c r="Q340" i="46" s="1"/>
  <c r="T340" i="46" s="1"/>
  <c r="W340" i="46" s="1"/>
  <c r="Z340" i="46" s="1"/>
  <c r="AC340" i="46" s="1"/>
  <c r="AF340" i="46" s="1"/>
  <c r="AI340" i="46" s="1"/>
  <c r="AL340" i="46" s="1"/>
  <c r="AO340" i="46" s="1"/>
  <c r="AR340" i="46" s="1"/>
  <c r="AU340" i="46" s="1"/>
  <c r="J340" i="46" s="1"/>
  <c r="N348" i="46"/>
  <c r="Q348" i="46" s="1"/>
  <c r="T348" i="46" s="1"/>
  <c r="W348" i="46" s="1"/>
  <c r="Z348" i="46" s="1"/>
  <c r="AC348" i="46" s="1"/>
  <c r="AF348" i="46" s="1"/>
  <c r="AI348" i="46" s="1"/>
  <c r="AL348" i="46" s="1"/>
  <c r="AO348" i="46" s="1"/>
  <c r="AR348" i="46" s="1"/>
  <c r="AU348" i="46" s="1"/>
  <c r="J348" i="46" s="1"/>
  <c r="N696" i="46"/>
  <c r="Q696" i="46" s="1"/>
  <c r="T696" i="46" s="1"/>
  <c r="W696" i="46" s="1"/>
  <c r="Z696" i="46" s="1"/>
  <c r="AC696" i="46" s="1"/>
  <c r="AF696" i="46" s="1"/>
  <c r="AI696" i="46" s="1"/>
  <c r="AL696" i="46" s="1"/>
  <c r="AO696" i="46" s="1"/>
  <c r="AR696" i="46" s="1"/>
  <c r="AU696" i="46" s="1"/>
  <c r="J696" i="46" s="1"/>
  <c r="N697" i="46"/>
  <c r="Q697" i="46" s="1"/>
  <c r="T697" i="46" s="1"/>
  <c r="W697" i="46" s="1"/>
  <c r="Z697" i="46" s="1"/>
  <c r="AC697" i="46" s="1"/>
  <c r="AF697" i="46" s="1"/>
  <c r="AI697" i="46" s="1"/>
  <c r="AL697" i="46" s="1"/>
  <c r="AO697" i="46" s="1"/>
  <c r="AR697" i="46" s="1"/>
  <c r="AU697" i="46" s="1"/>
  <c r="J697" i="46" s="1"/>
  <c r="N698" i="46"/>
  <c r="Q698" i="46" s="1"/>
  <c r="T698" i="46" s="1"/>
  <c r="W698" i="46" s="1"/>
  <c r="Z698" i="46" s="1"/>
  <c r="AC698" i="46" s="1"/>
  <c r="AF698" i="46" s="1"/>
  <c r="AI698" i="46" s="1"/>
  <c r="AL698" i="46" s="1"/>
  <c r="AO698" i="46" s="1"/>
  <c r="AR698" i="46" s="1"/>
  <c r="AU698" i="46" s="1"/>
  <c r="J698" i="46" s="1"/>
  <c r="N54" i="46"/>
  <c r="Q54" i="46" s="1"/>
  <c r="T54" i="46" s="1"/>
  <c r="W54" i="46" s="1"/>
  <c r="Z54" i="46" s="1"/>
  <c r="AC54" i="46" s="1"/>
  <c r="AF54" i="46" s="1"/>
  <c r="AI54" i="46" s="1"/>
  <c r="AL54" i="46" s="1"/>
  <c r="AO54" i="46" s="1"/>
  <c r="AR54" i="46" s="1"/>
  <c r="AU54" i="46" s="1"/>
  <c r="J54" i="46" s="1"/>
  <c r="N553" i="46"/>
  <c r="Q553" i="46" s="1"/>
  <c r="T553" i="46" s="1"/>
  <c r="W553" i="46" s="1"/>
  <c r="Z553" i="46" s="1"/>
  <c r="AC553" i="46" s="1"/>
  <c r="AF553" i="46" s="1"/>
  <c r="AI553" i="46" s="1"/>
  <c r="AL553" i="46" s="1"/>
  <c r="AO553" i="46" s="1"/>
  <c r="AR553" i="46" s="1"/>
  <c r="AU553" i="46" s="1"/>
  <c r="J553" i="46" s="1"/>
  <c r="N585" i="46"/>
  <c r="Q585" i="46" s="1"/>
  <c r="T585" i="46" s="1"/>
  <c r="W585" i="46" s="1"/>
  <c r="Z585" i="46" s="1"/>
  <c r="AC585" i="46" s="1"/>
  <c r="AF585" i="46" s="1"/>
  <c r="AI585" i="46" s="1"/>
  <c r="AL585" i="46" s="1"/>
  <c r="AO585" i="46" s="1"/>
  <c r="AR585" i="46" s="1"/>
  <c r="AU585" i="46" s="1"/>
  <c r="J585" i="46" s="1"/>
  <c r="N699" i="46"/>
  <c r="Q699" i="46" s="1"/>
  <c r="T699" i="46" s="1"/>
  <c r="W699" i="46" s="1"/>
  <c r="Z699" i="46" s="1"/>
  <c r="AC699" i="46" s="1"/>
  <c r="AF699" i="46" s="1"/>
  <c r="AI699" i="46" s="1"/>
  <c r="AL699" i="46" s="1"/>
  <c r="AO699" i="46" s="1"/>
  <c r="AR699" i="46" s="1"/>
  <c r="AU699" i="46" s="1"/>
  <c r="J699" i="46" s="1"/>
  <c r="N826" i="46"/>
  <c r="Q826" i="46" s="1"/>
  <c r="T826" i="46" s="1"/>
  <c r="W826" i="46" s="1"/>
  <c r="Z826" i="46" s="1"/>
  <c r="AC826" i="46" s="1"/>
  <c r="AF826" i="46" s="1"/>
  <c r="AI826" i="46" s="1"/>
  <c r="AL826" i="46" s="1"/>
  <c r="AO826" i="46" s="1"/>
  <c r="AR826" i="46" s="1"/>
  <c r="AU826" i="46" s="1"/>
  <c r="J826" i="46" s="1"/>
  <c r="Q113" i="46"/>
  <c r="T113" i="46" s="1"/>
  <c r="W113" i="46" s="1"/>
  <c r="Z113" i="46" s="1"/>
  <c r="AC113" i="46" s="1"/>
  <c r="AF113" i="46" s="1"/>
  <c r="AI113" i="46" s="1"/>
  <c r="AL113" i="46" s="1"/>
  <c r="AO113" i="46" s="1"/>
  <c r="AR113" i="46" s="1"/>
  <c r="AU113" i="46" s="1"/>
  <c r="J113" i="46" s="1"/>
  <c r="Q114" i="46"/>
  <c r="T114" i="46" s="1"/>
  <c r="W114" i="46" s="1"/>
  <c r="Z114" i="46" s="1"/>
  <c r="AC114" i="46" s="1"/>
  <c r="AF114" i="46" s="1"/>
  <c r="AI114" i="46" s="1"/>
  <c r="AL114" i="46" s="1"/>
  <c r="AO114" i="46" s="1"/>
  <c r="AR114" i="46" s="1"/>
  <c r="AU114" i="46" s="1"/>
  <c r="J114" i="46" s="1"/>
  <c r="Q115" i="46"/>
  <c r="T115" i="46" s="1"/>
  <c r="W115" i="46" s="1"/>
  <c r="Z115" i="46" s="1"/>
  <c r="AC115" i="46" s="1"/>
  <c r="AF115" i="46" s="1"/>
  <c r="AI115" i="46" s="1"/>
  <c r="AL115" i="46" s="1"/>
  <c r="AO115" i="46" s="1"/>
  <c r="AR115" i="46" s="1"/>
  <c r="AU115" i="46" s="1"/>
  <c r="J115" i="46" s="1"/>
  <c r="N277" i="46"/>
  <c r="Q277" i="46" s="1"/>
  <c r="T277" i="46" s="1"/>
  <c r="W277" i="46" s="1"/>
  <c r="Z277" i="46" s="1"/>
  <c r="AC277" i="46" s="1"/>
  <c r="AF277" i="46" s="1"/>
  <c r="AI277" i="46" s="1"/>
  <c r="AL277" i="46" s="1"/>
  <c r="AO277" i="46" s="1"/>
  <c r="AR277" i="46" s="1"/>
  <c r="AU277" i="46" s="1"/>
  <c r="J277" i="46" s="1"/>
  <c r="N819" i="46"/>
  <c r="Q819" i="46" s="1"/>
  <c r="T819" i="46" s="1"/>
  <c r="W819" i="46" s="1"/>
  <c r="Z819" i="46" s="1"/>
  <c r="AC819" i="46" s="1"/>
  <c r="AF819" i="46" s="1"/>
  <c r="AI819" i="46" s="1"/>
  <c r="AL819" i="46" s="1"/>
  <c r="AO819" i="46" s="1"/>
  <c r="AR819" i="46" s="1"/>
  <c r="AU819" i="46" s="1"/>
  <c r="J819" i="46" s="1"/>
  <c r="N278" i="46"/>
  <c r="Q278" i="46" s="1"/>
  <c r="T278" i="46" s="1"/>
  <c r="W278" i="46" s="1"/>
  <c r="Z278" i="46" s="1"/>
  <c r="AC278" i="46" s="1"/>
  <c r="AF278" i="46" s="1"/>
  <c r="AI278" i="46" s="1"/>
  <c r="AL278" i="46" s="1"/>
  <c r="AO278" i="46" s="1"/>
  <c r="AR278" i="46" s="1"/>
  <c r="AU278" i="46" s="1"/>
  <c r="J278" i="46" s="1"/>
  <c r="N279" i="46"/>
  <c r="Q279" i="46" s="1"/>
  <c r="T279" i="46" s="1"/>
  <c r="W279" i="46" s="1"/>
  <c r="Z279" i="46" s="1"/>
  <c r="AC279" i="46" s="1"/>
  <c r="AF279" i="46" s="1"/>
  <c r="AI279" i="46" s="1"/>
  <c r="AL279" i="46" s="1"/>
  <c r="AO279" i="46" s="1"/>
  <c r="AR279" i="46" s="1"/>
  <c r="AU279" i="46" s="1"/>
  <c r="J279" i="46" s="1"/>
  <c r="N280" i="46"/>
  <c r="Q280" i="46" s="1"/>
  <c r="T280" i="46" s="1"/>
  <c r="W280" i="46" s="1"/>
  <c r="Z280" i="46" s="1"/>
  <c r="AC280" i="46" s="1"/>
  <c r="AF280" i="46" s="1"/>
  <c r="AI280" i="46" s="1"/>
  <c r="AL280" i="46" s="1"/>
  <c r="AO280" i="46" s="1"/>
  <c r="AR280" i="46" s="1"/>
  <c r="AU280" i="46" s="1"/>
  <c r="J280" i="46" s="1"/>
  <c r="N282" i="46"/>
  <c r="Q282" i="46" s="1"/>
  <c r="T282" i="46" s="1"/>
  <c r="W282" i="46" s="1"/>
  <c r="Z282" i="46" s="1"/>
  <c r="AC282" i="46" s="1"/>
  <c r="AF282" i="46" s="1"/>
  <c r="AI282" i="46" s="1"/>
  <c r="AL282" i="46" s="1"/>
  <c r="AO282" i="46" s="1"/>
  <c r="AR282" i="46" s="1"/>
  <c r="AU282" i="46" s="1"/>
  <c r="J282" i="46" s="1"/>
  <c r="N283" i="46"/>
  <c r="Q283" i="46" s="1"/>
  <c r="T283" i="46" s="1"/>
  <c r="W283" i="46" s="1"/>
  <c r="Z283" i="46" s="1"/>
  <c r="AC283" i="46" s="1"/>
  <c r="AF283" i="46" s="1"/>
  <c r="AI283" i="46" s="1"/>
  <c r="AL283" i="46" s="1"/>
  <c r="AO283" i="46" s="1"/>
  <c r="AR283" i="46" s="1"/>
  <c r="AU283" i="46" s="1"/>
  <c r="J283" i="46" s="1"/>
  <c r="N317" i="46"/>
  <c r="Q317" i="46" s="1"/>
  <c r="T317" i="46" s="1"/>
  <c r="W317" i="46" s="1"/>
  <c r="Z317" i="46" s="1"/>
  <c r="AC317" i="46" s="1"/>
  <c r="AF317" i="46" s="1"/>
  <c r="AI317" i="46" s="1"/>
  <c r="AL317" i="46" s="1"/>
  <c r="AO317" i="46" s="1"/>
  <c r="AR317" i="46" s="1"/>
  <c r="AU317" i="46" s="1"/>
  <c r="J317" i="46" s="1"/>
  <c r="N316" i="46"/>
  <c r="Q316" i="46" s="1"/>
  <c r="T316" i="46" s="1"/>
  <c r="W316" i="46" s="1"/>
  <c r="Z316" i="46" s="1"/>
  <c r="AC316" i="46" s="1"/>
  <c r="AF316" i="46" s="1"/>
  <c r="AI316" i="46" s="1"/>
  <c r="AL316" i="46" s="1"/>
  <c r="AO316" i="46" s="1"/>
  <c r="AR316" i="46" s="1"/>
  <c r="AU316" i="46" s="1"/>
  <c r="J316" i="46" s="1"/>
  <c r="N318" i="46"/>
  <c r="Q318" i="46" s="1"/>
  <c r="T318" i="46" s="1"/>
  <c r="W318" i="46" s="1"/>
  <c r="Z318" i="46" s="1"/>
  <c r="AC318" i="46" s="1"/>
  <c r="AF318" i="46" s="1"/>
  <c r="AI318" i="46" s="1"/>
  <c r="AL318" i="46" s="1"/>
  <c r="AO318" i="46" s="1"/>
  <c r="AR318" i="46" s="1"/>
  <c r="AU318" i="46" s="1"/>
  <c r="J318" i="46" s="1"/>
  <c r="N304" i="46"/>
  <c r="Q304" i="46" s="1"/>
  <c r="T304" i="46" s="1"/>
  <c r="W304" i="46" s="1"/>
  <c r="Z304" i="46" s="1"/>
  <c r="AC304" i="46" s="1"/>
  <c r="AF304" i="46" s="1"/>
  <c r="AI304" i="46" s="1"/>
  <c r="AL304" i="46" s="1"/>
  <c r="AO304" i="46" s="1"/>
  <c r="AR304" i="46" s="1"/>
  <c r="AU304" i="46" s="1"/>
  <c r="J304" i="46" s="1"/>
  <c r="N319" i="46"/>
  <c r="Q319" i="46" s="1"/>
  <c r="T319" i="46" s="1"/>
  <c r="W319" i="46" s="1"/>
  <c r="Z319" i="46" s="1"/>
  <c r="AC319" i="46" s="1"/>
  <c r="AF319" i="46" s="1"/>
  <c r="AI319" i="46" s="1"/>
  <c r="AL319" i="46" s="1"/>
  <c r="AO319" i="46" s="1"/>
  <c r="AR319" i="46" s="1"/>
  <c r="AU319" i="46" s="1"/>
  <c r="J319" i="46" s="1"/>
  <c r="N291" i="46"/>
  <c r="Q291" i="46" s="1"/>
  <c r="T291" i="46" s="1"/>
  <c r="W291" i="46" s="1"/>
  <c r="Z291" i="46" s="1"/>
  <c r="AC291" i="46" s="1"/>
  <c r="AF291" i="46" s="1"/>
  <c r="AI291" i="46" s="1"/>
  <c r="AL291" i="46" s="1"/>
  <c r="AO291" i="46" s="1"/>
  <c r="AR291" i="46" s="1"/>
  <c r="AU291" i="46" s="1"/>
  <c r="J291" i="46" s="1"/>
  <c r="N300" i="46"/>
  <c r="Q300" i="46" s="1"/>
  <c r="T300" i="46" s="1"/>
  <c r="W300" i="46" s="1"/>
  <c r="Z300" i="46" s="1"/>
  <c r="AC300" i="46" s="1"/>
  <c r="AF300" i="46" s="1"/>
  <c r="AI300" i="46" s="1"/>
  <c r="AL300" i="46" s="1"/>
  <c r="AO300" i="46" s="1"/>
  <c r="AR300" i="46" s="1"/>
  <c r="AU300" i="46" s="1"/>
  <c r="J300" i="46" s="1"/>
  <c r="N301" i="46"/>
  <c r="Q301" i="46" s="1"/>
  <c r="T301" i="46" s="1"/>
  <c r="W301" i="46" s="1"/>
  <c r="Z301" i="46" s="1"/>
  <c r="AC301" i="46" s="1"/>
  <c r="AF301" i="46" s="1"/>
  <c r="AI301" i="46" s="1"/>
  <c r="AL301" i="46" s="1"/>
  <c r="AO301" i="46" s="1"/>
  <c r="AR301" i="46" s="1"/>
  <c r="AU301" i="46" s="1"/>
  <c r="J301" i="46" s="1"/>
  <c r="N308" i="46"/>
  <c r="Q308" i="46" s="1"/>
  <c r="T308" i="46" s="1"/>
  <c r="W308" i="46" s="1"/>
  <c r="Z308" i="46" s="1"/>
  <c r="AC308" i="46" s="1"/>
  <c r="AF308" i="46" s="1"/>
  <c r="AI308" i="46" s="1"/>
  <c r="AL308" i="46" s="1"/>
  <c r="AO308" i="46" s="1"/>
  <c r="AR308" i="46" s="1"/>
  <c r="AU308" i="46" s="1"/>
  <c r="J308" i="46" s="1"/>
  <c r="N309" i="46"/>
  <c r="Q309" i="46" s="1"/>
  <c r="T309" i="46" s="1"/>
  <c r="W309" i="46" s="1"/>
  <c r="Z309" i="46" s="1"/>
  <c r="AC309" i="46" s="1"/>
  <c r="AF309" i="46" s="1"/>
  <c r="AI309" i="46" s="1"/>
  <c r="AL309" i="46" s="1"/>
  <c r="AO309" i="46" s="1"/>
  <c r="AR309" i="46" s="1"/>
  <c r="AU309" i="46" s="1"/>
  <c r="J309" i="46" s="1"/>
  <c r="N320" i="46"/>
  <c r="Q320" i="46" s="1"/>
  <c r="T320" i="46" s="1"/>
  <c r="W320" i="46" s="1"/>
  <c r="Z320" i="46" s="1"/>
  <c r="AC320" i="46" s="1"/>
  <c r="AF320" i="46" s="1"/>
  <c r="AI320" i="46" s="1"/>
  <c r="AL320" i="46" s="1"/>
  <c r="AO320" i="46" s="1"/>
  <c r="AR320" i="46" s="1"/>
  <c r="AU320" i="46" s="1"/>
  <c r="J320" i="46" s="1"/>
  <c r="N323" i="46"/>
  <c r="Q323" i="46" s="1"/>
  <c r="T323" i="46" s="1"/>
  <c r="W323" i="46" s="1"/>
  <c r="Z323" i="46" s="1"/>
  <c r="AC323" i="46" s="1"/>
  <c r="AF323" i="46" s="1"/>
  <c r="AI323" i="46" s="1"/>
  <c r="AL323" i="46" s="1"/>
  <c r="AO323" i="46" s="1"/>
  <c r="AR323" i="46" s="1"/>
  <c r="AU323" i="46" s="1"/>
  <c r="J323" i="46" s="1"/>
  <c r="N324" i="46"/>
  <c r="Q324" i="46" s="1"/>
  <c r="T324" i="46" s="1"/>
  <c r="W324" i="46" s="1"/>
  <c r="Z324" i="46" s="1"/>
  <c r="AC324" i="46" s="1"/>
  <c r="AF324" i="46" s="1"/>
  <c r="AI324" i="46" s="1"/>
  <c r="AL324" i="46" s="1"/>
  <c r="AO324" i="46" s="1"/>
  <c r="AR324" i="46" s="1"/>
  <c r="AU324" i="46" s="1"/>
  <c r="J324" i="46" s="1"/>
  <c r="N330" i="46"/>
  <c r="Q330" i="46" s="1"/>
  <c r="T330" i="46" s="1"/>
  <c r="W330" i="46" s="1"/>
  <c r="Z330" i="46" s="1"/>
  <c r="AC330" i="46" s="1"/>
  <c r="AF330" i="46" s="1"/>
  <c r="AI330" i="46" s="1"/>
  <c r="AL330" i="46" s="1"/>
  <c r="AO330" i="46" s="1"/>
  <c r="AR330" i="46" s="1"/>
  <c r="AU330" i="46" s="1"/>
  <c r="J330" i="46" s="1"/>
  <c r="N299" i="46"/>
  <c r="Q299" i="46" s="1"/>
  <c r="T299" i="46" s="1"/>
  <c r="W299" i="46" s="1"/>
  <c r="Z299" i="46" s="1"/>
  <c r="AC299" i="46" s="1"/>
  <c r="AF299" i="46" s="1"/>
  <c r="AI299" i="46" s="1"/>
  <c r="AL299" i="46" s="1"/>
  <c r="AO299" i="46" s="1"/>
  <c r="AR299" i="46" s="1"/>
  <c r="AU299" i="46" s="1"/>
  <c r="J299" i="46" s="1"/>
  <c r="N298" i="46"/>
  <c r="Q298" i="46" s="1"/>
  <c r="T298" i="46" s="1"/>
  <c r="W298" i="46" s="1"/>
  <c r="Z298" i="46" s="1"/>
  <c r="AC298" i="46" s="1"/>
  <c r="AF298" i="46" s="1"/>
  <c r="AI298" i="46" s="1"/>
  <c r="AL298" i="46" s="1"/>
  <c r="AO298" i="46" s="1"/>
  <c r="AR298" i="46" s="1"/>
  <c r="AU298" i="46" s="1"/>
  <c r="J298" i="46" s="1"/>
  <c r="N332" i="46"/>
  <c r="Q332" i="46" s="1"/>
  <c r="T332" i="46" s="1"/>
  <c r="W332" i="46" s="1"/>
  <c r="Z332" i="46" s="1"/>
  <c r="AC332" i="46" s="1"/>
  <c r="AF332" i="46" s="1"/>
  <c r="AI332" i="46" s="1"/>
  <c r="AL332" i="46" s="1"/>
  <c r="AO332" i="46" s="1"/>
  <c r="AR332" i="46" s="1"/>
  <c r="AU332" i="46" s="1"/>
  <c r="J332" i="46" s="1"/>
  <c r="N331" i="46"/>
  <c r="Q331" i="46" s="1"/>
  <c r="T331" i="46" s="1"/>
  <c r="W331" i="46" s="1"/>
  <c r="Z331" i="46" s="1"/>
  <c r="AC331" i="46" s="1"/>
  <c r="AF331" i="46" s="1"/>
  <c r="AI331" i="46" s="1"/>
  <c r="AL331" i="46" s="1"/>
  <c r="AO331" i="46" s="1"/>
  <c r="AR331" i="46" s="1"/>
  <c r="AU331" i="46" s="1"/>
  <c r="J331" i="46" s="1"/>
  <c r="N313" i="46"/>
  <c r="Q313" i="46" s="1"/>
  <c r="T313" i="46" s="1"/>
  <c r="W313" i="46" s="1"/>
  <c r="Z313" i="46" s="1"/>
  <c r="AC313" i="46" s="1"/>
  <c r="AF313" i="46" s="1"/>
  <c r="AI313" i="46" s="1"/>
  <c r="AL313" i="46" s="1"/>
  <c r="AO313" i="46" s="1"/>
  <c r="AR313" i="46" s="1"/>
  <c r="AU313" i="46" s="1"/>
  <c r="J313" i="46" s="1"/>
  <c r="N311" i="46"/>
  <c r="Q311" i="46" s="1"/>
  <c r="T311" i="46" s="1"/>
  <c r="W311" i="46" s="1"/>
  <c r="Z311" i="46" s="1"/>
  <c r="AC311" i="46" s="1"/>
  <c r="AF311" i="46" s="1"/>
  <c r="AI311" i="46" s="1"/>
  <c r="AL311" i="46" s="1"/>
  <c r="AO311" i="46" s="1"/>
  <c r="AR311" i="46" s="1"/>
  <c r="AU311" i="46" s="1"/>
  <c r="J311" i="46" s="1"/>
  <c r="N310" i="46"/>
  <c r="Q310" i="46" s="1"/>
  <c r="T310" i="46" s="1"/>
  <c r="W310" i="46" s="1"/>
  <c r="Z310" i="46" s="1"/>
  <c r="AC310" i="46" s="1"/>
  <c r="AF310" i="46" s="1"/>
  <c r="AI310" i="46" s="1"/>
  <c r="AL310" i="46" s="1"/>
  <c r="AO310" i="46" s="1"/>
  <c r="AR310" i="46" s="1"/>
  <c r="AU310" i="46" s="1"/>
  <c r="J310" i="46" s="1"/>
  <c r="N312" i="46"/>
  <c r="Q312" i="46" s="1"/>
  <c r="T312" i="46" s="1"/>
  <c r="W312" i="46" s="1"/>
  <c r="Z312" i="46" s="1"/>
  <c r="AC312" i="46" s="1"/>
  <c r="AF312" i="46" s="1"/>
  <c r="AI312" i="46" s="1"/>
  <c r="AL312" i="46" s="1"/>
  <c r="AO312" i="46" s="1"/>
  <c r="AR312" i="46" s="1"/>
  <c r="AU312" i="46" s="1"/>
  <c r="J312" i="46" s="1"/>
  <c r="N295" i="46"/>
  <c r="Q295" i="46" s="1"/>
  <c r="T295" i="46" s="1"/>
  <c r="W295" i="46" s="1"/>
  <c r="Z295" i="46" s="1"/>
  <c r="AC295" i="46" s="1"/>
  <c r="AF295" i="46" s="1"/>
  <c r="AI295" i="46" s="1"/>
  <c r="AL295" i="46" s="1"/>
  <c r="AO295" i="46" s="1"/>
  <c r="AR295" i="46" s="1"/>
  <c r="AU295" i="46" s="1"/>
  <c r="J295" i="46" s="1"/>
  <c r="N296" i="46"/>
  <c r="Q296" i="46" s="1"/>
  <c r="T296" i="46" s="1"/>
  <c r="W296" i="46" s="1"/>
  <c r="Z296" i="46" s="1"/>
  <c r="AC296" i="46" s="1"/>
  <c r="AF296" i="46" s="1"/>
  <c r="AI296" i="46" s="1"/>
  <c r="AL296" i="46" s="1"/>
  <c r="AO296" i="46" s="1"/>
  <c r="AR296" i="46" s="1"/>
  <c r="AU296" i="46" s="1"/>
  <c r="J296" i="46" s="1"/>
  <c r="N305" i="46"/>
  <c r="Q305" i="46" s="1"/>
  <c r="T305" i="46" s="1"/>
  <c r="W305" i="46" s="1"/>
  <c r="Z305" i="46" s="1"/>
  <c r="AC305" i="46" s="1"/>
  <c r="AF305" i="46" s="1"/>
  <c r="AI305" i="46" s="1"/>
  <c r="AL305" i="46" s="1"/>
  <c r="AO305" i="46" s="1"/>
  <c r="AR305" i="46" s="1"/>
  <c r="AU305" i="46" s="1"/>
  <c r="J305" i="46" s="1"/>
  <c r="N335" i="46"/>
  <c r="Q335" i="46" s="1"/>
  <c r="T335" i="46" s="1"/>
  <c r="W335" i="46" s="1"/>
  <c r="Z335" i="46" s="1"/>
  <c r="AC335" i="46" s="1"/>
  <c r="AF335" i="46" s="1"/>
  <c r="AI335" i="46" s="1"/>
  <c r="AL335" i="46" s="1"/>
  <c r="AO335" i="46" s="1"/>
  <c r="AR335" i="46" s="1"/>
  <c r="AU335" i="46" s="1"/>
  <c r="J335" i="46" s="1"/>
  <c r="N339" i="46"/>
  <c r="Q339" i="46" s="1"/>
  <c r="T339" i="46" s="1"/>
  <c r="W339" i="46" s="1"/>
  <c r="Z339" i="46" s="1"/>
  <c r="AC339" i="46" s="1"/>
  <c r="AF339" i="46" s="1"/>
  <c r="AI339" i="46" s="1"/>
  <c r="AL339" i="46" s="1"/>
  <c r="AO339" i="46" s="1"/>
  <c r="AR339" i="46" s="1"/>
  <c r="AU339" i="46" s="1"/>
  <c r="J339" i="46" s="1"/>
  <c r="N338" i="46"/>
  <c r="Q338" i="46" s="1"/>
  <c r="T338" i="46" s="1"/>
  <c r="W338" i="46" s="1"/>
  <c r="Z338" i="46" s="1"/>
  <c r="AC338" i="46" s="1"/>
  <c r="AF338" i="46" s="1"/>
  <c r="AI338" i="46" s="1"/>
  <c r="AL338" i="46" s="1"/>
  <c r="AO338" i="46" s="1"/>
  <c r="AR338" i="46" s="1"/>
  <c r="AU338" i="46" s="1"/>
  <c r="J338" i="46" s="1"/>
  <c r="N341" i="46"/>
  <c r="Q341" i="46" s="1"/>
  <c r="T341" i="46" s="1"/>
  <c r="W341" i="46" s="1"/>
  <c r="Z341" i="46" s="1"/>
  <c r="AC341" i="46" s="1"/>
  <c r="AF341" i="46" s="1"/>
  <c r="AI341" i="46" s="1"/>
  <c r="AL341" i="46" s="1"/>
  <c r="AO341" i="46" s="1"/>
  <c r="AR341" i="46" s="1"/>
  <c r="AU341" i="46" s="1"/>
  <c r="J341" i="46" s="1"/>
  <c r="N346" i="46"/>
  <c r="Q346" i="46" s="1"/>
  <c r="T346" i="46" s="1"/>
  <c r="W346" i="46" s="1"/>
  <c r="Z346" i="46" s="1"/>
  <c r="AC346" i="46" s="1"/>
  <c r="AF346" i="46" s="1"/>
  <c r="AI346" i="46" s="1"/>
  <c r="AL346" i="46" s="1"/>
  <c r="AO346" i="46" s="1"/>
  <c r="AR346" i="46" s="1"/>
  <c r="AU346" i="46" s="1"/>
  <c r="J346" i="46" s="1"/>
  <c r="N347" i="46"/>
  <c r="Q347" i="46" s="1"/>
  <c r="T347" i="46" s="1"/>
  <c r="W347" i="46" s="1"/>
  <c r="Z347" i="46" s="1"/>
  <c r="AC347" i="46" s="1"/>
  <c r="AF347" i="46" s="1"/>
  <c r="AI347" i="46" s="1"/>
  <c r="AL347" i="46" s="1"/>
  <c r="AO347" i="46" s="1"/>
  <c r="AR347" i="46" s="1"/>
  <c r="AU347" i="46" s="1"/>
  <c r="J347" i="46" s="1"/>
  <c r="N620" i="46"/>
  <c r="Q620" i="46" s="1"/>
  <c r="T620" i="46" s="1"/>
  <c r="W620" i="46" s="1"/>
  <c r="Z620" i="46" s="1"/>
  <c r="AC620" i="46" s="1"/>
  <c r="AF620" i="46" s="1"/>
  <c r="AI620" i="46" s="1"/>
  <c r="AL620" i="46" s="1"/>
  <c r="AO620" i="46" s="1"/>
  <c r="AR620" i="46" s="1"/>
  <c r="AU620" i="46" s="1"/>
  <c r="J620" i="46" s="1"/>
  <c r="N378" i="46"/>
  <c r="Q378" i="46" s="1"/>
  <c r="T378" i="46" s="1"/>
  <c r="W378" i="46" s="1"/>
  <c r="Z378" i="46" s="1"/>
  <c r="AC378" i="46" s="1"/>
  <c r="AF378" i="46" s="1"/>
  <c r="AI378" i="46" s="1"/>
  <c r="AL378" i="46" s="1"/>
  <c r="AO378" i="46" s="1"/>
  <c r="AR378" i="46" s="1"/>
  <c r="AU378" i="46" s="1"/>
  <c r="J378" i="46" s="1"/>
  <c r="N97" i="46"/>
  <c r="Q97" i="46" s="1"/>
  <c r="T97" i="46" s="1"/>
  <c r="W97" i="46" s="1"/>
  <c r="Z97" i="46" s="1"/>
  <c r="AC97" i="46" s="1"/>
  <c r="AF97" i="46" s="1"/>
  <c r="AI97" i="46" s="1"/>
  <c r="AL97" i="46" s="1"/>
  <c r="AO97" i="46" s="1"/>
  <c r="AR97" i="46" s="1"/>
  <c r="AU97" i="46" s="1"/>
  <c r="J97" i="46" s="1"/>
  <c r="N380" i="46"/>
  <c r="Q380" i="46" s="1"/>
  <c r="T380" i="46" s="1"/>
  <c r="W380" i="46" s="1"/>
  <c r="Z380" i="46" s="1"/>
  <c r="AC380" i="46" s="1"/>
  <c r="AF380" i="46" s="1"/>
  <c r="AI380" i="46" s="1"/>
  <c r="AL380" i="46" s="1"/>
  <c r="AO380" i="46" s="1"/>
  <c r="AR380" i="46" s="1"/>
  <c r="AU380" i="46" s="1"/>
  <c r="J380" i="46" s="1"/>
  <c r="N381" i="46"/>
  <c r="Q381" i="46" s="1"/>
  <c r="T381" i="46" s="1"/>
  <c r="W381" i="46" s="1"/>
  <c r="Z381" i="46" s="1"/>
  <c r="AC381" i="46" s="1"/>
  <c r="AF381" i="46" s="1"/>
  <c r="AI381" i="46" s="1"/>
  <c r="AL381" i="46" s="1"/>
  <c r="AO381" i="46" s="1"/>
  <c r="AR381" i="46" s="1"/>
  <c r="AU381" i="46" s="1"/>
  <c r="J381" i="46" s="1"/>
  <c r="N382" i="46"/>
  <c r="Q382" i="46" s="1"/>
  <c r="T382" i="46" s="1"/>
  <c r="W382" i="46" s="1"/>
  <c r="Z382" i="46" s="1"/>
  <c r="AC382" i="46" s="1"/>
  <c r="AF382" i="46" s="1"/>
  <c r="AI382" i="46" s="1"/>
  <c r="AL382" i="46" s="1"/>
  <c r="AO382" i="46" s="1"/>
  <c r="AR382" i="46" s="1"/>
  <c r="AU382" i="46" s="1"/>
  <c r="J382" i="46" s="1"/>
  <c r="N383" i="46"/>
  <c r="Q383" i="46" s="1"/>
  <c r="T383" i="46" s="1"/>
  <c r="W383" i="46" s="1"/>
  <c r="Z383" i="46" s="1"/>
  <c r="AC383" i="46" s="1"/>
  <c r="AF383" i="46" s="1"/>
  <c r="AI383" i="46" s="1"/>
  <c r="AL383" i="46" s="1"/>
  <c r="AO383" i="46" s="1"/>
  <c r="AR383" i="46" s="1"/>
  <c r="AU383" i="46" s="1"/>
  <c r="J383" i="46" s="1"/>
  <c r="N384" i="46"/>
  <c r="Q384" i="46" s="1"/>
  <c r="T384" i="46" s="1"/>
  <c r="W384" i="46" s="1"/>
  <c r="Z384" i="46" s="1"/>
  <c r="AC384" i="46" s="1"/>
  <c r="AF384" i="46" s="1"/>
  <c r="AI384" i="46" s="1"/>
  <c r="AL384" i="46" s="1"/>
  <c r="AO384" i="46" s="1"/>
  <c r="AR384" i="46" s="1"/>
  <c r="AU384" i="46" s="1"/>
  <c r="J384" i="46" s="1"/>
  <c r="N386" i="46"/>
  <c r="Q386" i="46" s="1"/>
  <c r="T386" i="46" s="1"/>
  <c r="W386" i="46" s="1"/>
  <c r="Z386" i="46" s="1"/>
  <c r="AC386" i="46" s="1"/>
  <c r="AF386" i="46" s="1"/>
  <c r="AI386" i="46" s="1"/>
  <c r="AL386" i="46" s="1"/>
  <c r="AO386" i="46" s="1"/>
  <c r="AR386" i="46" s="1"/>
  <c r="AU386" i="46" s="1"/>
  <c r="J386" i="46" s="1"/>
  <c r="N387" i="46"/>
  <c r="Q387" i="46" s="1"/>
  <c r="T387" i="46" s="1"/>
  <c r="W387" i="46" s="1"/>
  <c r="Z387" i="46" s="1"/>
  <c r="AC387" i="46" s="1"/>
  <c r="AF387" i="46" s="1"/>
  <c r="AI387" i="46" s="1"/>
  <c r="AL387" i="46" s="1"/>
  <c r="AO387" i="46" s="1"/>
  <c r="AR387" i="46" s="1"/>
  <c r="AU387" i="46" s="1"/>
  <c r="J387" i="46" s="1"/>
  <c r="N390" i="46"/>
  <c r="Q390" i="46" s="1"/>
  <c r="T390" i="46" s="1"/>
  <c r="W390" i="46" s="1"/>
  <c r="Z390" i="46" s="1"/>
  <c r="AC390" i="46" s="1"/>
  <c r="AF390" i="46" s="1"/>
  <c r="AI390" i="46" s="1"/>
  <c r="AL390" i="46" s="1"/>
  <c r="AO390" i="46" s="1"/>
  <c r="AR390" i="46" s="1"/>
  <c r="AU390" i="46" s="1"/>
  <c r="J390" i="46" s="1"/>
  <c r="N391" i="46"/>
  <c r="Q391" i="46" s="1"/>
  <c r="T391" i="46" s="1"/>
  <c r="W391" i="46" s="1"/>
  <c r="Z391" i="46" s="1"/>
  <c r="AC391" i="46" s="1"/>
  <c r="AF391" i="46" s="1"/>
  <c r="AI391" i="46" s="1"/>
  <c r="AL391" i="46" s="1"/>
  <c r="AO391" i="46" s="1"/>
  <c r="AR391" i="46" s="1"/>
  <c r="AU391" i="46" s="1"/>
  <c r="J391" i="46" s="1"/>
  <c r="N392" i="46"/>
  <c r="Q392" i="46" s="1"/>
  <c r="T392" i="46" s="1"/>
  <c r="W392" i="46" s="1"/>
  <c r="Z392" i="46" s="1"/>
  <c r="AC392" i="46" s="1"/>
  <c r="AF392" i="46" s="1"/>
  <c r="AI392" i="46" s="1"/>
  <c r="AL392" i="46" s="1"/>
  <c r="AO392" i="46" s="1"/>
  <c r="AR392" i="46" s="1"/>
  <c r="AU392" i="46" s="1"/>
  <c r="J392" i="46" s="1"/>
  <c r="N385" i="46"/>
  <c r="Q385" i="46" s="1"/>
  <c r="T385" i="46" s="1"/>
  <c r="W385" i="46" s="1"/>
  <c r="Z385" i="46" s="1"/>
  <c r="AC385" i="46" s="1"/>
  <c r="AF385" i="46" s="1"/>
  <c r="AI385" i="46" s="1"/>
  <c r="AL385" i="46" s="1"/>
  <c r="AO385" i="46" s="1"/>
  <c r="AR385" i="46" s="1"/>
  <c r="AU385" i="46" s="1"/>
  <c r="J385" i="46" s="1"/>
  <c r="N393" i="46"/>
  <c r="Q393" i="46" s="1"/>
  <c r="T393" i="46" s="1"/>
  <c r="W393" i="46" s="1"/>
  <c r="Z393" i="46" s="1"/>
  <c r="AC393" i="46" s="1"/>
  <c r="AF393" i="46" s="1"/>
  <c r="AI393" i="46" s="1"/>
  <c r="AL393" i="46" s="1"/>
  <c r="AO393" i="46" s="1"/>
  <c r="AR393" i="46" s="1"/>
  <c r="AU393" i="46" s="1"/>
  <c r="J393" i="46" s="1"/>
  <c r="N394" i="46"/>
  <c r="Q394" i="46" s="1"/>
  <c r="T394" i="46" s="1"/>
  <c r="W394" i="46" s="1"/>
  <c r="Z394" i="46" s="1"/>
  <c r="AC394" i="46" s="1"/>
  <c r="AF394" i="46" s="1"/>
  <c r="AI394" i="46" s="1"/>
  <c r="AL394" i="46" s="1"/>
  <c r="AO394" i="46" s="1"/>
  <c r="AR394" i="46" s="1"/>
  <c r="AU394" i="46" s="1"/>
  <c r="J394" i="46" s="1"/>
  <c r="N396" i="46"/>
  <c r="Q396" i="46" s="1"/>
  <c r="T396" i="46" s="1"/>
  <c r="W396" i="46" s="1"/>
  <c r="Z396" i="46" s="1"/>
  <c r="AC396" i="46" s="1"/>
  <c r="AF396" i="46" s="1"/>
  <c r="AI396" i="46" s="1"/>
  <c r="AL396" i="46" s="1"/>
  <c r="AO396" i="46" s="1"/>
  <c r="AR396" i="46" s="1"/>
  <c r="AU396" i="46" s="1"/>
  <c r="J396" i="46" s="1"/>
  <c r="N399" i="46"/>
  <c r="Q399" i="46" s="1"/>
  <c r="T399" i="46" s="1"/>
  <c r="W399" i="46" s="1"/>
  <c r="Z399" i="46" s="1"/>
  <c r="AC399" i="46" s="1"/>
  <c r="AF399" i="46" s="1"/>
  <c r="AI399" i="46" s="1"/>
  <c r="AL399" i="46" s="1"/>
  <c r="AO399" i="46" s="1"/>
  <c r="AR399" i="46" s="1"/>
  <c r="AU399" i="46" s="1"/>
  <c r="J399" i="46" s="1"/>
  <c r="N400" i="46"/>
  <c r="Q400" i="46" s="1"/>
  <c r="T400" i="46" s="1"/>
  <c r="W400" i="46" s="1"/>
  <c r="Z400" i="46" s="1"/>
  <c r="AC400" i="46" s="1"/>
  <c r="AF400" i="46" s="1"/>
  <c r="AI400" i="46" s="1"/>
  <c r="AL400" i="46" s="1"/>
  <c r="AO400" i="46" s="1"/>
  <c r="AR400" i="46" s="1"/>
  <c r="AU400" i="46" s="1"/>
  <c r="J400" i="46" s="1"/>
  <c r="N401" i="46"/>
  <c r="Q401" i="46" s="1"/>
  <c r="T401" i="46" s="1"/>
  <c r="W401" i="46" s="1"/>
  <c r="Z401" i="46" s="1"/>
  <c r="AC401" i="46" s="1"/>
  <c r="AF401" i="46" s="1"/>
  <c r="AI401" i="46" s="1"/>
  <c r="AL401" i="46" s="1"/>
  <c r="AO401" i="46" s="1"/>
  <c r="AR401" i="46" s="1"/>
  <c r="AU401" i="46" s="1"/>
  <c r="J401" i="46" s="1"/>
  <c r="N402" i="46"/>
  <c r="Q402" i="46" s="1"/>
  <c r="T402" i="46" s="1"/>
  <c r="W402" i="46" s="1"/>
  <c r="Z402" i="46" s="1"/>
  <c r="AC402" i="46" s="1"/>
  <c r="AF402" i="46" s="1"/>
  <c r="AI402" i="46" s="1"/>
  <c r="AL402" i="46" s="1"/>
  <c r="AO402" i="46" s="1"/>
  <c r="AR402" i="46" s="1"/>
  <c r="AU402" i="46" s="1"/>
  <c r="J402" i="46" s="1"/>
  <c r="N403" i="46"/>
  <c r="Q403" i="46" s="1"/>
  <c r="T403" i="46" s="1"/>
  <c r="W403" i="46" s="1"/>
  <c r="Z403" i="46" s="1"/>
  <c r="AC403" i="46" s="1"/>
  <c r="AF403" i="46" s="1"/>
  <c r="AI403" i="46" s="1"/>
  <c r="AL403" i="46" s="1"/>
  <c r="AO403" i="46" s="1"/>
  <c r="AR403" i="46" s="1"/>
  <c r="AU403" i="46" s="1"/>
  <c r="J403" i="46" s="1"/>
  <c r="N404" i="46"/>
  <c r="Q404" i="46" s="1"/>
  <c r="T404" i="46" s="1"/>
  <c r="W404" i="46" s="1"/>
  <c r="Z404" i="46" s="1"/>
  <c r="AC404" i="46" s="1"/>
  <c r="AF404" i="46" s="1"/>
  <c r="AI404" i="46" s="1"/>
  <c r="AL404" i="46" s="1"/>
  <c r="AO404" i="46" s="1"/>
  <c r="AR404" i="46" s="1"/>
  <c r="AU404" i="46" s="1"/>
  <c r="J404" i="46" s="1"/>
  <c r="N405" i="46"/>
  <c r="Q405" i="46" s="1"/>
  <c r="T405" i="46" s="1"/>
  <c r="W405" i="46" s="1"/>
  <c r="Z405" i="46" s="1"/>
  <c r="AC405" i="46" s="1"/>
  <c r="AF405" i="46" s="1"/>
  <c r="AI405" i="46" s="1"/>
  <c r="AL405" i="46" s="1"/>
  <c r="AO405" i="46" s="1"/>
  <c r="AR405" i="46" s="1"/>
  <c r="AU405" i="46" s="1"/>
  <c r="J405" i="46" s="1"/>
  <c r="N408" i="46"/>
  <c r="Q408" i="46" s="1"/>
  <c r="T408" i="46" s="1"/>
  <c r="W408" i="46" s="1"/>
  <c r="Z408" i="46" s="1"/>
  <c r="AC408" i="46" s="1"/>
  <c r="AF408" i="46" s="1"/>
  <c r="AI408" i="46" s="1"/>
  <c r="AL408" i="46" s="1"/>
  <c r="AO408" i="46" s="1"/>
  <c r="AR408" i="46" s="1"/>
  <c r="AU408" i="46" s="1"/>
  <c r="J408" i="46" s="1"/>
  <c r="N409" i="46"/>
  <c r="Q409" i="46" s="1"/>
  <c r="T409" i="46" s="1"/>
  <c r="W409" i="46" s="1"/>
  <c r="Z409" i="46" s="1"/>
  <c r="AC409" i="46" s="1"/>
  <c r="AF409" i="46" s="1"/>
  <c r="AI409" i="46" s="1"/>
  <c r="AL409" i="46" s="1"/>
  <c r="AO409" i="46" s="1"/>
  <c r="AR409" i="46" s="1"/>
  <c r="AU409" i="46" s="1"/>
  <c r="J409" i="46" s="1"/>
  <c r="N344" i="46"/>
  <c r="Q344" i="46" s="1"/>
  <c r="T344" i="46" s="1"/>
  <c r="W344" i="46" s="1"/>
  <c r="Z344" i="46" s="1"/>
  <c r="AC344" i="46" s="1"/>
  <c r="AF344" i="46" s="1"/>
  <c r="AI344" i="46" s="1"/>
  <c r="AL344" i="46" s="1"/>
  <c r="AO344" i="46" s="1"/>
  <c r="AR344" i="46" s="1"/>
  <c r="AU344" i="46" s="1"/>
  <c r="J344" i="46" s="1"/>
  <c r="N581" i="46"/>
  <c r="Q581" i="46" s="1"/>
  <c r="T581" i="46" s="1"/>
  <c r="W581" i="46" s="1"/>
  <c r="Z581" i="46" s="1"/>
  <c r="AC581" i="46" s="1"/>
  <c r="AF581" i="46" s="1"/>
  <c r="AI581" i="46" s="1"/>
  <c r="AL581" i="46" s="1"/>
  <c r="AO581" i="46" s="1"/>
  <c r="AR581" i="46" s="1"/>
  <c r="AU581" i="46" s="1"/>
  <c r="J581" i="46" s="1"/>
  <c r="N99" i="46"/>
  <c r="Q99" i="46" s="1"/>
  <c r="T99" i="46" s="1"/>
  <c r="W99" i="46" s="1"/>
  <c r="Z99" i="46" s="1"/>
  <c r="AC99" i="46" s="1"/>
  <c r="AF99" i="46" s="1"/>
  <c r="AI99" i="46" s="1"/>
  <c r="AL99" i="46" s="1"/>
  <c r="AO99" i="46" s="1"/>
  <c r="AR99" i="46" s="1"/>
  <c r="AU99" i="46" s="1"/>
  <c r="J99" i="46" s="1"/>
  <c r="N356" i="46"/>
  <c r="Q356" i="46" s="1"/>
  <c r="T356" i="46" s="1"/>
  <c r="W356" i="46" s="1"/>
  <c r="Z356" i="46" s="1"/>
  <c r="AC356" i="46" s="1"/>
  <c r="AF356" i="46" s="1"/>
  <c r="AI356" i="46" s="1"/>
  <c r="AL356" i="46" s="1"/>
  <c r="AO356" i="46" s="1"/>
  <c r="AR356" i="46" s="1"/>
  <c r="AU356" i="46" s="1"/>
  <c r="J356" i="46" s="1"/>
  <c r="N358" i="46"/>
  <c r="Q358" i="46" s="1"/>
  <c r="T358" i="46" s="1"/>
  <c r="W358" i="46" s="1"/>
  <c r="Z358" i="46" s="1"/>
  <c r="AC358" i="46" s="1"/>
  <c r="AF358" i="46" s="1"/>
  <c r="AI358" i="46" s="1"/>
  <c r="AL358" i="46" s="1"/>
  <c r="AO358" i="46" s="1"/>
  <c r="AR358" i="46" s="1"/>
  <c r="AU358" i="46" s="1"/>
  <c r="J358" i="46" s="1"/>
  <c r="N359" i="46"/>
  <c r="Q359" i="46" s="1"/>
  <c r="T359" i="46" s="1"/>
  <c r="W359" i="46" s="1"/>
  <c r="Z359" i="46" s="1"/>
  <c r="AC359" i="46" s="1"/>
  <c r="AF359" i="46" s="1"/>
  <c r="AI359" i="46" s="1"/>
  <c r="AL359" i="46" s="1"/>
  <c r="AO359" i="46" s="1"/>
  <c r="AR359" i="46" s="1"/>
  <c r="AU359" i="46" s="1"/>
  <c r="J359" i="46" s="1"/>
  <c r="N360" i="46"/>
  <c r="Q360" i="46" s="1"/>
  <c r="T360" i="46" s="1"/>
  <c r="W360" i="46" s="1"/>
  <c r="Z360" i="46" s="1"/>
  <c r="AC360" i="46" s="1"/>
  <c r="AF360" i="46" s="1"/>
  <c r="AI360" i="46" s="1"/>
  <c r="AL360" i="46" s="1"/>
  <c r="AO360" i="46" s="1"/>
  <c r="AR360" i="46" s="1"/>
  <c r="AU360" i="46" s="1"/>
  <c r="J360" i="46" s="1"/>
  <c r="N361" i="46"/>
  <c r="Q361" i="46" s="1"/>
  <c r="T361" i="46" s="1"/>
  <c r="W361" i="46" s="1"/>
  <c r="Z361" i="46" s="1"/>
  <c r="AC361" i="46" s="1"/>
  <c r="AF361" i="46" s="1"/>
  <c r="AI361" i="46" s="1"/>
  <c r="AL361" i="46" s="1"/>
  <c r="AO361" i="46" s="1"/>
  <c r="AR361" i="46" s="1"/>
  <c r="AU361" i="46" s="1"/>
  <c r="J361" i="46" s="1"/>
  <c r="N362" i="46"/>
  <c r="Q362" i="46" s="1"/>
  <c r="T362" i="46" s="1"/>
  <c r="W362" i="46" s="1"/>
  <c r="Z362" i="46" s="1"/>
  <c r="AC362" i="46" s="1"/>
  <c r="AF362" i="46" s="1"/>
  <c r="AI362" i="46" s="1"/>
  <c r="AL362" i="46" s="1"/>
  <c r="AO362" i="46" s="1"/>
  <c r="AR362" i="46" s="1"/>
  <c r="AU362" i="46" s="1"/>
  <c r="J362" i="46" s="1"/>
  <c r="N363" i="46"/>
  <c r="Q363" i="46" s="1"/>
  <c r="T363" i="46" s="1"/>
  <c r="W363" i="46" s="1"/>
  <c r="Z363" i="46" s="1"/>
  <c r="AC363" i="46" s="1"/>
  <c r="AF363" i="46" s="1"/>
  <c r="AI363" i="46" s="1"/>
  <c r="AL363" i="46" s="1"/>
  <c r="AO363" i="46" s="1"/>
  <c r="AR363" i="46" s="1"/>
  <c r="AU363" i="46" s="1"/>
  <c r="J363" i="46" s="1"/>
  <c r="N365" i="46"/>
  <c r="Q365" i="46" s="1"/>
  <c r="T365" i="46" s="1"/>
  <c r="W365" i="46" s="1"/>
  <c r="Z365" i="46" s="1"/>
  <c r="AC365" i="46" s="1"/>
  <c r="AF365" i="46" s="1"/>
  <c r="AI365" i="46" s="1"/>
  <c r="AL365" i="46" s="1"/>
  <c r="AO365" i="46" s="1"/>
  <c r="AR365" i="46" s="1"/>
  <c r="AU365" i="46" s="1"/>
  <c r="J365" i="46" s="1"/>
  <c r="N366" i="46"/>
  <c r="Q366" i="46" s="1"/>
  <c r="T366" i="46" s="1"/>
  <c r="W366" i="46" s="1"/>
  <c r="Z366" i="46" s="1"/>
  <c r="AC366" i="46" s="1"/>
  <c r="AF366" i="46" s="1"/>
  <c r="AI366" i="46" s="1"/>
  <c r="AL366" i="46" s="1"/>
  <c r="AO366" i="46" s="1"/>
  <c r="AR366" i="46" s="1"/>
  <c r="AU366" i="46" s="1"/>
  <c r="J366" i="46" s="1"/>
  <c r="N367" i="46"/>
  <c r="Q367" i="46" s="1"/>
  <c r="T367" i="46" s="1"/>
  <c r="W367" i="46" s="1"/>
  <c r="Z367" i="46" s="1"/>
  <c r="AC367" i="46" s="1"/>
  <c r="AF367" i="46" s="1"/>
  <c r="AI367" i="46" s="1"/>
  <c r="AL367" i="46" s="1"/>
  <c r="AO367" i="46" s="1"/>
  <c r="AR367" i="46" s="1"/>
  <c r="AU367" i="46" s="1"/>
  <c r="J367" i="46" s="1"/>
  <c r="N368" i="46"/>
  <c r="Q368" i="46" s="1"/>
  <c r="T368" i="46" s="1"/>
  <c r="W368" i="46" s="1"/>
  <c r="Z368" i="46" s="1"/>
  <c r="AC368" i="46" s="1"/>
  <c r="AF368" i="46" s="1"/>
  <c r="AI368" i="46" s="1"/>
  <c r="AL368" i="46" s="1"/>
  <c r="AO368" i="46" s="1"/>
  <c r="AR368" i="46" s="1"/>
  <c r="AU368" i="46" s="1"/>
  <c r="J368" i="46" s="1"/>
  <c r="N369" i="46"/>
  <c r="Q369" i="46" s="1"/>
  <c r="T369" i="46" s="1"/>
  <c r="W369" i="46" s="1"/>
  <c r="Z369" i="46" s="1"/>
  <c r="AC369" i="46" s="1"/>
  <c r="AF369" i="46" s="1"/>
  <c r="AI369" i="46" s="1"/>
  <c r="AL369" i="46" s="1"/>
  <c r="AO369" i="46" s="1"/>
  <c r="AR369" i="46" s="1"/>
  <c r="AU369" i="46" s="1"/>
  <c r="J369" i="46" s="1"/>
  <c r="N376" i="46"/>
  <c r="Q376" i="46" s="1"/>
  <c r="T376" i="46" s="1"/>
  <c r="W376" i="46" s="1"/>
  <c r="Z376" i="46" s="1"/>
  <c r="AC376" i="46" s="1"/>
  <c r="AF376" i="46" s="1"/>
  <c r="AI376" i="46" s="1"/>
  <c r="AL376" i="46" s="1"/>
  <c r="AO376" i="46" s="1"/>
  <c r="AR376" i="46" s="1"/>
  <c r="AU376" i="46" s="1"/>
  <c r="J376" i="46" s="1"/>
  <c r="N343" i="46"/>
  <c r="Q343" i="46" s="1"/>
  <c r="T343" i="46" s="1"/>
  <c r="W343" i="46" s="1"/>
  <c r="Z343" i="46" s="1"/>
  <c r="AC343" i="46" s="1"/>
  <c r="AF343" i="46" s="1"/>
  <c r="AI343" i="46" s="1"/>
  <c r="AL343" i="46" s="1"/>
  <c r="AO343" i="46" s="1"/>
  <c r="AR343" i="46" s="1"/>
  <c r="AU343" i="46" s="1"/>
  <c r="J343" i="46" s="1"/>
  <c r="N558" i="46"/>
  <c r="Q558" i="46" s="1"/>
  <c r="T558" i="46" s="1"/>
  <c r="W558" i="46" s="1"/>
  <c r="Z558" i="46" s="1"/>
  <c r="AC558" i="46" s="1"/>
  <c r="AF558" i="46" s="1"/>
  <c r="AI558" i="46" s="1"/>
  <c r="AL558" i="46" s="1"/>
  <c r="AO558" i="46" s="1"/>
  <c r="AR558" i="46" s="1"/>
  <c r="AU558" i="46" s="1"/>
  <c r="J558" i="46" s="1"/>
  <c r="N674" i="46"/>
  <c r="Q674" i="46" s="1"/>
  <c r="T674" i="46" s="1"/>
  <c r="W674" i="46" s="1"/>
  <c r="Z674" i="46" s="1"/>
  <c r="AC674" i="46" s="1"/>
  <c r="AF674" i="46" s="1"/>
  <c r="AI674" i="46" s="1"/>
  <c r="AL674" i="46" s="1"/>
  <c r="AO674" i="46" s="1"/>
  <c r="AR674" i="46" s="1"/>
  <c r="AU674" i="46" s="1"/>
  <c r="J674" i="46" s="1"/>
  <c r="N328" i="46"/>
  <c r="Q328" i="46" s="1"/>
  <c r="T328" i="46" s="1"/>
  <c r="W328" i="46" s="1"/>
  <c r="Z328" i="46" s="1"/>
  <c r="AC328" i="46" s="1"/>
  <c r="AF328" i="46" s="1"/>
  <c r="AI328" i="46" s="1"/>
  <c r="AL328" i="46" s="1"/>
  <c r="AO328" i="46" s="1"/>
  <c r="AR328" i="46" s="1"/>
  <c r="AU328" i="46" s="1"/>
  <c r="J328" i="46" s="1"/>
  <c r="N577" i="46"/>
  <c r="Q577" i="46" s="1"/>
  <c r="T577" i="46" s="1"/>
  <c r="W577" i="46" s="1"/>
  <c r="Z577" i="46" s="1"/>
  <c r="AC577" i="46" s="1"/>
  <c r="AF577" i="46" s="1"/>
  <c r="AI577" i="46" s="1"/>
  <c r="AL577" i="46" s="1"/>
  <c r="AO577" i="46" s="1"/>
  <c r="AR577" i="46" s="1"/>
  <c r="AU577" i="46" s="1"/>
  <c r="J577" i="46" s="1"/>
  <c r="N601" i="46"/>
  <c r="Q601" i="46" s="1"/>
  <c r="T601" i="46" s="1"/>
  <c r="W601" i="46" s="1"/>
  <c r="Z601" i="46" s="1"/>
  <c r="AC601" i="46" s="1"/>
  <c r="AF601" i="46" s="1"/>
  <c r="AI601" i="46" s="1"/>
  <c r="AL601" i="46" s="1"/>
  <c r="AO601" i="46" s="1"/>
  <c r="AR601" i="46" s="1"/>
  <c r="AU601" i="46" s="1"/>
  <c r="J601" i="46" s="1"/>
  <c r="N142" i="46"/>
  <c r="Q142" i="46" s="1"/>
  <c r="T142" i="46" s="1"/>
  <c r="W142" i="46" s="1"/>
  <c r="Z142" i="46" s="1"/>
  <c r="AC142" i="46" s="1"/>
  <c r="AF142" i="46" s="1"/>
  <c r="AI142" i="46" s="1"/>
  <c r="AL142" i="46" s="1"/>
  <c r="AO142" i="46" s="1"/>
  <c r="AR142" i="46" s="1"/>
  <c r="AU142" i="46" s="1"/>
  <c r="J142" i="46" s="1"/>
  <c r="Q111" i="46"/>
  <c r="T111" i="46" s="1"/>
  <c r="W111" i="46" s="1"/>
  <c r="Z111" i="46" s="1"/>
  <c r="AC111" i="46" s="1"/>
  <c r="AF111" i="46" s="1"/>
  <c r="AI111" i="46" s="1"/>
  <c r="AL111" i="46" s="1"/>
  <c r="AO111" i="46" s="1"/>
  <c r="AR111" i="46" s="1"/>
  <c r="AU111" i="46" s="1"/>
  <c r="J111" i="46" s="1"/>
  <c r="N827" i="46"/>
  <c r="Q827" i="46" s="1"/>
  <c r="T827" i="46" s="1"/>
  <c r="W827" i="46" s="1"/>
  <c r="Z827" i="46" s="1"/>
  <c r="AC827" i="46" s="1"/>
  <c r="AF827" i="46" s="1"/>
  <c r="AI827" i="46" s="1"/>
  <c r="AL827" i="46" s="1"/>
  <c r="AO827" i="46" s="1"/>
  <c r="AR827" i="46" s="1"/>
  <c r="AU827" i="46" s="1"/>
  <c r="J827" i="46" s="1"/>
  <c r="N165" i="46"/>
  <c r="Q165" i="46" s="1"/>
  <c r="T165" i="46" s="1"/>
  <c r="W165" i="46" s="1"/>
  <c r="Z165" i="46" s="1"/>
  <c r="AC165" i="46" s="1"/>
  <c r="AF165" i="46" s="1"/>
  <c r="AI165" i="46" s="1"/>
  <c r="AL165" i="46" s="1"/>
  <c r="AO165" i="46" s="1"/>
  <c r="AR165" i="46" s="1"/>
  <c r="AU165" i="46" s="1"/>
  <c r="J165" i="46" s="1"/>
  <c r="N373" i="46"/>
  <c r="Q373" i="46" s="1"/>
  <c r="T373" i="46" s="1"/>
  <c r="W373" i="46" s="1"/>
  <c r="Z373" i="46" s="1"/>
  <c r="AC373" i="46" s="1"/>
  <c r="AF373" i="46" s="1"/>
  <c r="AI373" i="46" s="1"/>
  <c r="AL373" i="46" s="1"/>
  <c r="AO373" i="46" s="1"/>
  <c r="AR373" i="46" s="1"/>
  <c r="AU373" i="46" s="1"/>
  <c r="J373" i="46" s="1"/>
  <c r="N556" i="46"/>
  <c r="Q556" i="46" s="1"/>
  <c r="T556" i="46" s="1"/>
  <c r="W556" i="46" s="1"/>
  <c r="Z556" i="46" s="1"/>
  <c r="AC556" i="46" s="1"/>
  <c r="AF556" i="46" s="1"/>
  <c r="AI556" i="46" s="1"/>
  <c r="AL556" i="46" s="1"/>
  <c r="AO556" i="46" s="1"/>
  <c r="AR556" i="46" s="1"/>
  <c r="AU556" i="46" s="1"/>
  <c r="J556" i="46" s="1"/>
  <c r="N837" i="46"/>
  <c r="Q837" i="46" s="1"/>
  <c r="T837" i="46" s="1"/>
  <c r="W837" i="46" s="1"/>
  <c r="Z837" i="46" s="1"/>
  <c r="AC837" i="46" s="1"/>
  <c r="AF837" i="46" s="1"/>
  <c r="AI837" i="46" s="1"/>
  <c r="AL837" i="46" s="1"/>
  <c r="AO837" i="46" s="1"/>
  <c r="AR837" i="46" s="1"/>
  <c r="AU837" i="46" s="1"/>
  <c r="J837" i="46" s="1"/>
  <c r="N839" i="46"/>
  <c r="Q839" i="46" s="1"/>
  <c r="T839" i="46" s="1"/>
  <c r="W839" i="46" s="1"/>
  <c r="Z839" i="46" s="1"/>
  <c r="AC839" i="46" s="1"/>
  <c r="AF839" i="46" s="1"/>
  <c r="AI839" i="46" s="1"/>
  <c r="AL839" i="46" s="1"/>
  <c r="AO839" i="46" s="1"/>
  <c r="AR839" i="46" s="1"/>
  <c r="AU839" i="46" s="1"/>
  <c r="J839" i="46" s="1"/>
  <c r="N840" i="46"/>
  <c r="Q840" i="46" s="1"/>
  <c r="T840" i="46" s="1"/>
  <c r="W840" i="46" s="1"/>
  <c r="Z840" i="46" s="1"/>
  <c r="AC840" i="46" s="1"/>
  <c r="AF840" i="46" s="1"/>
  <c r="AI840" i="46" s="1"/>
  <c r="AL840" i="46" s="1"/>
  <c r="AO840" i="46" s="1"/>
  <c r="AR840" i="46" s="1"/>
  <c r="AU840" i="46" s="1"/>
  <c r="J840" i="46" s="1"/>
  <c r="N52" i="46"/>
  <c r="Q52" i="46" s="1"/>
  <c r="T52" i="46" s="1"/>
  <c r="W52" i="46" s="1"/>
  <c r="Z52" i="46" s="1"/>
  <c r="AC52" i="46" s="1"/>
  <c r="AF52" i="46" s="1"/>
  <c r="AI52" i="46" s="1"/>
  <c r="AL52" i="46" s="1"/>
  <c r="AO52" i="46" s="1"/>
  <c r="AR52" i="46" s="1"/>
  <c r="AU52" i="46" s="1"/>
  <c r="J52" i="46" s="1"/>
  <c r="N53" i="46"/>
  <c r="Q53" i="46" s="1"/>
  <c r="T53" i="46" s="1"/>
  <c r="W53" i="46" s="1"/>
  <c r="Z53" i="46" s="1"/>
  <c r="AC53" i="46" s="1"/>
  <c r="AF53" i="46" s="1"/>
  <c r="AI53" i="46" s="1"/>
  <c r="AL53" i="46" s="1"/>
  <c r="AO53" i="46" s="1"/>
  <c r="AR53" i="46" s="1"/>
  <c r="AU53" i="46" s="1"/>
  <c r="J53" i="46" s="1"/>
  <c r="N357" i="46"/>
  <c r="Q357" i="46" s="1"/>
  <c r="T357" i="46" s="1"/>
  <c r="W357" i="46" s="1"/>
  <c r="Z357" i="46" s="1"/>
  <c r="AC357" i="46" s="1"/>
  <c r="AF357" i="46" s="1"/>
  <c r="AI357" i="46" s="1"/>
  <c r="AL357" i="46" s="1"/>
  <c r="AO357" i="46" s="1"/>
  <c r="AR357" i="46" s="1"/>
  <c r="AU357" i="46" s="1"/>
  <c r="J357" i="46" s="1"/>
  <c r="N571" i="46"/>
  <c r="Q571" i="46" s="1"/>
  <c r="T571" i="46" s="1"/>
  <c r="W571" i="46" s="1"/>
  <c r="AC571" i="46" s="1"/>
  <c r="AF571" i="46" s="1"/>
  <c r="AI571" i="46" s="1"/>
  <c r="AL571" i="46" s="1"/>
  <c r="AO571" i="46" s="1"/>
  <c r="AR571" i="46" s="1"/>
  <c r="AU571" i="46" s="1"/>
  <c r="J571" i="46" s="1"/>
  <c r="N572" i="46"/>
  <c r="Q572" i="46" s="1"/>
  <c r="T572" i="46" s="1"/>
  <c r="W572" i="46" s="1"/>
  <c r="Z572" i="46" s="1"/>
  <c r="AC572" i="46" s="1"/>
  <c r="AF572" i="46" s="1"/>
  <c r="AI572" i="46" s="1"/>
  <c r="AL572" i="46" s="1"/>
  <c r="AO572" i="46" s="1"/>
  <c r="AR572" i="46" s="1"/>
  <c r="AU572" i="46" s="1"/>
  <c r="J572" i="46" s="1"/>
  <c r="N325" i="46"/>
  <c r="Q325" i="46" s="1"/>
  <c r="T325" i="46" s="1"/>
  <c r="W325" i="46" s="1"/>
  <c r="Z325" i="46" s="1"/>
  <c r="AC325" i="46" s="1"/>
  <c r="AF325" i="46" s="1"/>
  <c r="AI325" i="46" s="1"/>
  <c r="AL325" i="46" s="1"/>
  <c r="AO325" i="46" s="1"/>
  <c r="AR325" i="46" s="1"/>
  <c r="AU325" i="46" s="1"/>
  <c r="J325" i="46" s="1"/>
  <c r="N326" i="46"/>
  <c r="Q326" i="46" s="1"/>
  <c r="T326" i="46" s="1"/>
  <c r="W326" i="46" s="1"/>
  <c r="Z326" i="46" s="1"/>
  <c r="AC326" i="46" s="1"/>
  <c r="AF326" i="46" s="1"/>
  <c r="AI326" i="46" s="1"/>
  <c r="AL326" i="46" s="1"/>
  <c r="AO326" i="46" s="1"/>
  <c r="AR326" i="46" s="1"/>
  <c r="AU326" i="46" s="1"/>
  <c r="J326" i="46" s="1"/>
  <c r="N573" i="46"/>
  <c r="Q573" i="46" s="1"/>
  <c r="T573" i="46" s="1"/>
  <c r="W573" i="46" s="1"/>
  <c r="Z573" i="46" s="1"/>
  <c r="AC573" i="46" s="1"/>
  <c r="AF573" i="46" s="1"/>
  <c r="AI573" i="46" s="1"/>
  <c r="AL573" i="46" s="1"/>
  <c r="AO573" i="46" s="1"/>
  <c r="AR573" i="46" s="1"/>
  <c r="AU573" i="46" s="1"/>
  <c r="J573" i="46" s="1"/>
  <c r="N574" i="46"/>
  <c r="Q574" i="46" s="1"/>
  <c r="T574" i="46" s="1"/>
  <c r="W574" i="46" s="1"/>
  <c r="Z574" i="46" s="1"/>
  <c r="AC574" i="46" s="1"/>
  <c r="AF574" i="46" s="1"/>
  <c r="AI574" i="46" s="1"/>
  <c r="AL574" i="46" s="1"/>
  <c r="AO574" i="46" s="1"/>
  <c r="AR574" i="46" s="1"/>
  <c r="AU574" i="46" s="1"/>
  <c r="J574" i="46" s="1"/>
  <c r="N575" i="46"/>
  <c r="Q575" i="46" s="1"/>
  <c r="T575" i="46" s="1"/>
  <c r="W575" i="46" s="1"/>
  <c r="Z575" i="46" s="1"/>
  <c r="AC575" i="46" s="1"/>
  <c r="AF575" i="46" s="1"/>
  <c r="AI575" i="46" s="1"/>
  <c r="AL575" i="46" s="1"/>
  <c r="AO575" i="46" s="1"/>
  <c r="AR575" i="46" s="1"/>
  <c r="AU575" i="46" s="1"/>
  <c r="J575" i="46" s="1"/>
  <c r="N599" i="46"/>
  <c r="Q599" i="46" s="1"/>
  <c r="T599" i="46" s="1"/>
  <c r="W599" i="46" s="1"/>
  <c r="N600" i="46"/>
  <c r="Q600" i="46" s="1"/>
  <c r="T600" i="46" s="1"/>
  <c r="W600" i="46" s="1"/>
  <c r="Z600" i="46" s="1"/>
  <c r="AC600" i="46" s="1"/>
  <c r="AF600" i="46" s="1"/>
  <c r="AI600" i="46" s="1"/>
  <c r="AL600" i="46" s="1"/>
  <c r="AO600" i="46" s="1"/>
  <c r="AR600" i="46" s="1"/>
  <c r="AU600" i="46" s="1"/>
  <c r="J600" i="46" s="1"/>
  <c r="N50" i="46"/>
  <c r="Q50" i="46" s="1"/>
  <c r="T50" i="46" s="1"/>
  <c r="W50" i="46" s="1"/>
  <c r="Z50" i="46" s="1"/>
  <c r="AC50" i="46" s="1"/>
  <c r="AF50" i="46" s="1"/>
  <c r="AI50" i="46" s="1"/>
  <c r="AL50" i="46" s="1"/>
  <c r="AO50" i="46" s="1"/>
  <c r="AR50" i="46" s="1"/>
  <c r="AU50" i="46" s="1"/>
  <c r="J50" i="46" s="1"/>
  <c r="N190" i="46"/>
  <c r="Q190" i="46" s="1"/>
  <c r="T190" i="46" s="1"/>
  <c r="W190" i="46" s="1"/>
  <c r="Z190" i="46" s="1"/>
  <c r="AC190" i="46" s="1"/>
  <c r="AF190" i="46" s="1"/>
  <c r="AI190" i="46" s="1"/>
  <c r="AL190" i="46" s="1"/>
  <c r="AO190" i="46" s="1"/>
  <c r="AR190" i="46" s="1"/>
  <c r="AU190" i="46" s="1"/>
  <c r="N189" i="46"/>
  <c r="Q189" i="46" s="1"/>
  <c r="N576" i="46"/>
  <c r="Q576" i="46" s="1"/>
  <c r="T576" i="46" s="1"/>
  <c r="W576" i="46" s="1"/>
  <c r="Z576" i="46" s="1"/>
  <c r="AC576" i="46" s="1"/>
  <c r="AF576" i="46" s="1"/>
  <c r="AI576" i="46" s="1"/>
  <c r="AL576" i="46" s="1"/>
  <c r="AO576" i="46" s="1"/>
  <c r="AR576" i="46" s="1"/>
  <c r="AU576" i="46" s="1"/>
  <c r="J576" i="46" s="1"/>
  <c r="N327" i="46"/>
  <c r="Q327" i="46" s="1"/>
  <c r="T327" i="46" s="1"/>
  <c r="W327" i="46" s="1"/>
  <c r="Z327" i="46" s="1"/>
  <c r="AC327" i="46" s="1"/>
  <c r="AF327" i="46" s="1"/>
  <c r="AI327" i="46" s="1"/>
  <c r="AL327" i="46" s="1"/>
  <c r="AO327" i="46" s="1"/>
  <c r="AR327" i="46" s="1"/>
  <c r="AU327" i="46" s="1"/>
  <c r="J327" i="46" s="1"/>
  <c r="N849" i="46"/>
  <c r="Q849" i="46" s="1"/>
  <c r="T849" i="46" s="1"/>
  <c r="W849" i="46" s="1"/>
  <c r="Z849" i="46" s="1"/>
  <c r="AC849" i="46" s="1"/>
  <c r="AF849" i="46" s="1"/>
  <c r="AI849" i="46" s="1"/>
  <c r="AL849" i="46" s="1"/>
  <c r="AO849" i="46" s="1"/>
  <c r="AR849" i="46" s="1"/>
  <c r="AU849" i="46" s="1"/>
  <c r="J849" i="46" s="1"/>
  <c r="N850" i="46"/>
  <c r="Q850" i="46" s="1"/>
  <c r="T850" i="46" s="1"/>
  <c r="W850" i="46" s="1"/>
  <c r="Z850" i="46" s="1"/>
  <c r="AC850" i="46" s="1"/>
  <c r="AF850" i="46" s="1"/>
  <c r="AI850" i="46" s="1"/>
  <c r="AL850" i="46" s="1"/>
  <c r="AO850" i="46" s="1"/>
  <c r="AR850" i="46" s="1"/>
  <c r="AU850" i="46" s="1"/>
  <c r="J850" i="46" s="1"/>
  <c r="N851" i="46"/>
  <c r="Q851" i="46" s="1"/>
  <c r="T851" i="46" s="1"/>
  <c r="W851" i="46" s="1"/>
  <c r="Z851" i="46" s="1"/>
  <c r="AC851" i="46" s="1"/>
  <c r="AF851" i="46" s="1"/>
  <c r="AI851" i="46" s="1"/>
  <c r="AL851" i="46" s="1"/>
  <c r="AO851" i="46" s="1"/>
  <c r="AR851" i="46" s="1"/>
  <c r="AU851" i="46" s="1"/>
  <c r="J851" i="46" s="1"/>
  <c r="N406" i="46"/>
  <c r="Q406" i="46" s="1"/>
  <c r="T406" i="46" s="1"/>
  <c r="W406" i="46" s="1"/>
  <c r="Z406" i="46" s="1"/>
  <c r="AC406" i="46" s="1"/>
  <c r="AF406" i="46" s="1"/>
  <c r="AI406" i="46" s="1"/>
  <c r="AL406" i="46" s="1"/>
  <c r="AO406" i="46" s="1"/>
  <c r="AR406" i="46" s="1"/>
  <c r="AU406" i="46" s="1"/>
  <c r="J406" i="46" s="1"/>
  <c r="N852" i="46"/>
  <c r="Q852" i="46" s="1"/>
  <c r="T852" i="46" s="1"/>
  <c r="W852" i="46" s="1"/>
  <c r="Z852" i="46" s="1"/>
  <c r="AC852" i="46" s="1"/>
  <c r="AF852" i="46" s="1"/>
  <c r="AI852" i="46" s="1"/>
  <c r="AL852" i="46" s="1"/>
  <c r="AO852" i="46" s="1"/>
  <c r="AR852" i="46" s="1"/>
  <c r="AU852" i="46" s="1"/>
  <c r="J852" i="46" s="1"/>
  <c r="N622" i="46"/>
  <c r="Q622" i="46" s="1"/>
  <c r="T622" i="46" s="1"/>
  <c r="W622" i="46" s="1"/>
  <c r="Z622" i="46" s="1"/>
  <c r="AC622" i="46" s="1"/>
  <c r="AF622" i="46" s="1"/>
  <c r="AI622" i="46" s="1"/>
  <c r="AL622" i="46" s="1"/>
  <c r="AO622" i="46" s="1"/>
  <c r="AR622" i="46" s="1"/>
  <c r="AU622" i="46" s="1"/>
  <c r="J622" i="46" s="1"/>
  <c r="N615" i="46"/>
  <c r="Q615" i="46" s="1"/>
  <c r="T615" i="46" s="1"/>
  <c r="W615" i="46" s="1"/>
  <c r="Z615" i="46" s="1"/>
  <c r="AC615" i="46" s="1"/>
  <c r="AF615" i="46" s="1"/>
  <c r="AI615" i="46" s="1"/>
  <c r="AL615" i="46" s="1"/>
  <c r="AO615" i="46" s="1"/>
  <c r="AR615" i="46" s="1"/>
  <c r="AU615" i="46" s="1"/>
  <c r="J615" i="46" s="1"/>
  <c r="N281" i="46"/>
  <c r="Q281" i="46" s="1"/>
  <c r="T281" i="46" s="1"/>
  <c r="W281" i="46" s="1"/>
  <c r="Z281" i="46" s="1"/>
  <c r="AC281" i="46" s="1"/>
  <c r="AF281" i="46" s="1"/>
  <c r="AI281" i="46" s="1"/>
  <c r="AL281" i="46" s="1"/>
  <c r="AO281" i="46" s="1"/>
  <c r="AR281" i="46" s="1"/>
  <c r="AU281" i="46" s="1"/>
  <c r="J281" i="46" s="1"/>
  <c r="N271" i="46"/>
  <c r="Q271" i="46" s="1"/>
  <c r="T271" i="46" s="1"/>
  <c r="W271" i="46" s="1"/>
  <c r="Z271" i="46" s="1"/>
  <c r="AC271" i="46" s="1"/>
  <c r="AF271" i="46" s="1"/>
  <c r="AI271" i="46" s="1"/>
  <c r="AL271" i="46" s="1"/>
  <c r="AO271" i="46" s="1"/>
  <c r="AR271" i="46" s="1"/>
  <c r="AU271" i="46" s="1"/>
  <c r="J271" i="46" s="1"/>
  <c r="N272" i="46"/>
  <c r="Q272" i="46" s="1"/>
  <c r="T272" i="46" s="1"/>
  <c r="W272" i="46" s="1"/>
  <c r="Z272" i="46" s="1"/>
  <c r="AC272" i="46" s="1"/>
  <c r="AF272" i="46" s="1"/>
  <c r="AI272" i="46" s="1"/>
  <c r="AL272" i="46" s="1"/>
  <c r="AO272" i="46" s="1"/>
  <c r="AR272" i="46" s="1"/>
  <c r="AU272" i="46" s="1"/>
  <c r="J272" i="46" s="1"/>
  <c r="N273" i="46"/>
  <c r="Q273" i="46" s="1"/>
  <c r="T273" i="46" s="1"/>
  <c r="W273" i="46" s="1"/>
  <c r="Z273" i="46" s="1"/>
  <c r="AC273" i="46" s="1"/>
  <c r="AF273" i="46" s="1"/>
  <c r="AI273" i="46" s="1"/>
  <c r="AL273" i="46" s="1"/>
  <c r="AO273" i="46" s="1"/>
  <c r="AR273" i="46" s="1"/>
  <c r="AU273" i="46" s="1"/>
  <c r="J273" i="46" s="1"/>
  <c r="N274" i="46"/>
  <c r="Q274" i="46" s="1"/>
  <c r="T274" i="46" s="1"/>
  <c r="W274" i="46" s="1"/>
  <c r="Z274" i="46" s="1"/>
  <c r="AC274" i="46" s="1"/>
  <c r="AF274" i="46" s="1"/>
  <c r="AI274" i="46" s="1"/>
  <c r="AL274" i="46" s="1"/>
  <c r="AO274" i="46" s="1"/>
  <c r="AR274" i="46" s="1"/>
  <c r="AU274" i="46" s="1"/>
  <c r="J274" i="46" s="1"/>
  <c r="N275" i="46"/>
  <c r="Q275" i="46" s="1"/>
  <c r="T275" i="46" s="1"/>
  <c r="W275" i="46" s="1"/>
  <c r="Z275" i="46" s="1"/>
  <c r="AC275" i="46" s="1"/>
  <c r="AF275" i="46" s="1"/>
  <c r="AI275" i="46" s="1"/>
  <c r="AL275" i="46" s="1"/>
  <c r="AO275" i="46" s="1"/>
  <c r="AR275" i="46" s="1"/>
  <c r="AU275" i="46" s="1"/>
  <c r="J275" i="46" s="1"/>
  <c r="N276" i="46"/>
  <c r="Q276" i="46" s="1"/>
  <c r="T276" i="46" s="1"/>
  <c r="W276" i="46" s="1"/>
  <c r="Z276" i="46" s="1"/>
  <c r="AC276" i="46" s="1"/>
  <c r="AF276" i="46" s="1"/>
  <c r="AI276" i="46" s="1"/>
  <c r="AL276" i="46" s="1"/>
  <c r="AO276" i="46" s="1"/>
  <c r="AR276" i="46" s="1"/>
  <c r="AU276" i="46" s="1"/>
  <c r="J276" i="46" s="1"/>
  <c r="N161" i="46"/>
  <c r="Q161" i="46" s="1"/>
  <c r="T161" i="46" s="1"/>
  <c r="W161" i="46" s="1"/>
  <c r="Z161" i="46" s="1"/>
  <c r="AC161" i="46" s="1"/>
  <c r="AF161" i="46" s="1"/>
  <c r="AI161" i="46" s="1"/>
  <c r="AL161" i="46" s="1"/>
  <c r="AO161" i="46" s="1"/>
  <c r="AR161" i="46" s="1"/>
  <c r="AU161" i="46" s="1"/>
  <c r="J161" i="46" s="1"/>
  <c r="N155" i="46"/>
  <c r="Q155" i="46" s="1"/>
  <c r="T155" i="46" s="1"/>
  <c r="W155" i="46" s="1"/>
  <c r="Z155" i="46" s="1"/>
  <c r="AC155" i="46" s="1"/>
  <c r="AF155" i="46" s="1"/>
  <c r="AI155" i="46" s="1"/>
  <c r="AL155" i="46" s="1"/>
  <c r="AO155" i="46" s="1"/>
  <c r="AR155" i="46" s="1"/>
  <c r="AU155" i="46" s="1"/>
  <c r="J155" i="46" s="1"/>
  <c r="N853" i="46"/>
  <c r="Q853" i="46" s="1"/>
  <c r="T853" i="46" s="1"/>
  <c r="W853" i="46" s="1"/>
  <c r="Z853" i="46" s="1"/>
  <c r="AC853" i="46" s="1"/>
  <c r="AF853" i="46" s="1"/>
  <c r="AI853" i="46" s="1"/>
  <c r="AL853" i="46" s="1"/>
  <c r="AO853" i="46" s="1"/>
  <c r="AR853" i="46" s="1"/>
  <c r="AU853" i="46" s="1"/>
  <c r="J853" i="46" s="1"/>
  <c r="N854" i="46"/>
  <c r="Q854" i="46" s="1"/>
  <c r="T854" i="46" s="1"/>
  <c r="W854" i="46" s="1"/>
  <c r="Z854" i="46" s="1"/>
  <c r="AC854" i="46" s="1"/>
  <c r="AF854" i="46" s="1"/>
  <c r="AI854" i="46" s="1"/>
  <c r="AL854" i="46" s="1"/>
  <c r="AO854" i="46" s="1"/>
  <c r="AR854" i="46" s="1"/>
  <c r="AU854" i="46" s="1"/>
  <c r="J854" i="46" s="1"/>
  <c r="N192" i="46"/>
  <c r="Q192" i="46" s="1"/>
  <c r="T192" i="46" s="1"/>
  <c r="W192" i="46" s="1"/>
  <c r="Z192" i="46" s="1"/>
  <c r="AC192" i="46" s="1"/>
  <c r="AF192" i="46" s="1"/>
  <c r="AI192" i="46" s="1"/>
  <c r="AL192" i="46" s="1"/>
  <c r="AO192" i="46" s="1"/>
  <c r="AR192" i="46" s="1"/>
  <c r="AU192" i="46" s="1"/>
  <c r="J192" i="46" s="1"/>
  <c r="N193" i="46"/>
  <c r="Q193" i="46" s="1"/>
  <c r="T193" i="46" s="1"/>
  <c r="W193" i="46" s="1"/>
  <c r="Z193" i="46" s="1"/>
  <c r="AC193" i="46" s="1"/>
  <c r="AF193" i="46" s="1"/>
  <c r="AI193" i="46" s="1"/>
  <c r="AL193" i="46" s="1"/>
  <c r="AO193" i="46" s="1"/>
  <c r="AR193" i="46" s="1"/>
  <c r="AU193" i="46" s="1"/>
  <c r="J193" i="46" s="1"/>
  <c r="N194" i="46"/>
  <c r="Q194" i="46" s="1"/>
  <c r="T194" i="46" s="1"/>
  <c r="W194" i="46" s="1"/>
  <c r="Z194" i="46" s="1"/>
  <c r="AC194" i="46" s="1"/>
  <c r="AF194" i="46" s="1"/>
  <c r="AI194" i="46" s="1"/>
  <c r="AL194" i="46" s="1"/>
  <c r="AO194" i="46" s="1"/>
  <c r="AR194" i="46" s="1"/>
  <c r="AU194" i="46" s="1"/>
  <c r="J194" i="46" s="1"/>
  <c r="N586" i="46"/>
  <c r="Q586" i="46" s="1"/>
  <c r="T586" i="46" s="1"/>
  <c r="W586" i="46" s="1"/>
  <c r="Z586" i="46" s="1"/>
  <c r="AC586" i="46" s="1"/>
  <c r="AF586" i="46" s="1"/>
  <c r="AI586" i="46" s="1"/>
  <c r="AL586" i="46" s="1"/>
  <c r="AO586" i="46" s="1"/>
  <c r="AR586" i="46" s="1"/>
  <c r="AU586" i="46" s="1"/>
  <c r="J586" i="46" s="1"/>
  <c r="N337" i="46"/>
  <c r="Q337" i="46" s="1"/>
  <c r="T337" i="46" s="1"/>
  <c r="W337" i="46" s="1"/>
  <c r="Z337" i="46" s="1"/>
  <c r="AC337" i="46" s="1"/>
  <c r="AF337" i="46" s="1"/>
  <c r="AI337" i="46" s="1"/>
  <c r="AL337" i="46" s="1"/>
  <c r="AO337" i="46" s="1"/>
  <c r="AR337" i="46" s="1"/>
  <c r="AU337" i="46" s="1"/>
  <c r="J337" i="46" s="1"/>
  <c r="N41" i="46"/>
  <c r="Q41" i="46" s="1"/>
  <c r="T41" i="46" s="1"/>
  <c r="W41" i="46" s="1"/>
  <c r="Z41" i="46" s="1"/>
  <c r="AC41" i="46" s="1"/>
  <c r="AF41" i="46" s="1"/>
  <c r="AI41" i="46" s="1"/>
  <c r="AL41" i="46" s="1"/>
  <c r="AO41" i="46" s="1"/>
  <c r="AR41" i="46" s="1"/>
  <c r="AU41" i="46" s="1"/>
  <c r="J41" i="46" s="1"/>
  <c r="N297" i="46"/>
  <c r="Q297" i="46" s="1"/>
  <c r="T297" i="46" s="1"/>
  <c r="W297" i="46" s="1"/>
  <c r="Z297" i="46" s="1"/>
  <c r="AC297" i="46" s="1"/>
  <c r="AF297" i="46" s="1"/>
  <c r="AI297" i="46" s="1"/>
  <c r="AL297" i="46" s="1"/>
  <c r="AO297" i="46" s="1"/>
  <c r="AR297" i="46" s="1"/>
  <c r="AU297" i="46" s="1"/>
  <c r="J297" i="46" s="1"/>
  <c r="N223" i="46"/>
  <c r="Q223" i="46" s="1"/>
  <c r="T223" i="46" s="1"/>
  <c r="W223" i="46" s="1"/>
  <c r="Z223" i="46" s="1"/>
  <c r="AC223" i="46" s="1"/>
  <c r="AF223" i="46" s="1"/>
  <c r="AI223" i="46" s="1"/>
  <c r="AL223" i="46" s="1"/>
  <c r="AO223" i="46" s="1"/>
  <c r="AR223" i="46" s="1"/>
  <c r="AU223" i="46" s="1"/>
  <c r="J223" i="46" s="1"/>
  <c r="N829" i="46"/>
  <c r="Q829" i="46" s="1"/>
  <c r="T829" i="46" s="1"/>
  <c r="W829" i="46" s="1"/>
  <c r="Z829" i="46" s="1"/>
  <c r="AC829" i="46" s="1"/>
  <c r="AF829" i="46" s="1"/>
  <c r="AI829" i="46" s="1"/>
  <c r="AL829" i="46" s="1"/>
  <c r="AO829" i="46" s="1"/>
  <c r="AR829" i="46" s="1"/>
  <c r="AU829" i="46" s="1"/>
  <c r="J829" i="46" s="1"/>
  <c r="N848" i="46"/>
  <c r="Q848" i="46" s="1"/>
  <c r="T848" i="46" s="1"/>
  <c r="W848" i="46" s="1"/>
  <c r="Z848" i="46" s="1"/>
  <c r="AC848" i="46" s="1"/>
  <c r="AF848" i="46" s="1"/>
  <c r="AI848" i="46" s="1"/>
  <c r="AL848" i="46" s="1"/>
  <c r="AO848" i="46" s="1"/>
  <c r="AR848" i="46" s="1"/>
  <c r="AU848" i="46" s="1"/>
  <c r="J848" i="46" s="1"/>
  <c r="N508" i="46"/>
  <c r="Q508" i="46" s="1"/>
  <c r="T508" i="46" s="1"/>
  <c r="W508" i="46" s="1"/>
  <c r="Z508" i="46" s="1"/>
  <c r="AC508" i="46" s="1"/>
  <c r="AF508" i="46" s="1"/>
  <c r="AI508" i="46" s="1"/>
  <c r="AL508" i="46" s="1"/>
  <c r="AO508" i="46" s="1"/>
  <c r="AR508" i="46" s="1"/>
  <c r="AU508" i="46" s="1"/>
  <c r="J508" i="46" s="1"/>
  <c r="N102" i="46"/>
  <c r="Q102" i="46" s="1"/>
  <c r="T102" i="46" s="1"/>
  <c r="W102" i="46" s="1"/>
  <c r="Z102" i="46" s="1"/>
  <c r="AC102" i="46" s="1"/>
  <c r="AF102" i="46" s="1"/>
  <c r="AI102" i="46" s="1"/>
  <c r="AL102" i="46" s="1"/>
  <c r="AO102" i="46" s="1"/>
  <c r="AR102" i="46" s="1"/>
  <c r="AU102" i="46" s="1"/>
  <c r="J102" i="46" s="1"/>
  <c r="N44" i="46"/>
  <c r="Q44" i="46" s="1"/>
  <c r="T44" i="46" s="1"/>
  <c r="W44" i="46" s="1"/>
  <c r="Z44" i="46" s="1"/>
  <c r="AC44" i="46" s="1"/>
  <c r="AF44" i="46" s="1"/>
  <c r="AI44" i="46" s="1"/>
  <c r="AL44" i="46" s="1"/>
  <c r="AO44" i="46" s="1"/>
  <c r="AR44" i="46" s="1"/>
  <c r="AU44" i="46" s="1"/>
  <c r="J44" i="46" s="1"/>
  <c r="N538" i="46"/>
  <c r="Q538" i="46" s="1"/>
  <c r="T538" i="46" s="1"/>
  <c r="W538" i="46" s="1"/>
  <c r="Z538" i="46" s="1"/>
  <c r="AC538" i="46" s="1"/>
  <c r="AF538" i="46" s="1"/>
  <c r="AI538" i="46" s="1"/>
  <c r="AL538" i="46" s="1"/>
  <c r="AO538" i="46" s="1"/>
  <c r="AR538" i="46" s="1"/>
  <c r="AU538" i="46" s="1"/>
  <c r="J538" i="46" s="1"/>
  <c r="N539" i="46"/>
  <c r="Q539" i="46" s="1"/>
  <c r="T539" i="46" s="1"/>
  <c r="W539" i="46" s="1"/>
  <c r="Z539" i="46" s="1"/>
  <c r="AC539" i="46" s="1"/>
  <c r="AF539" i="46" s="1"/>
  <c r="AI539" i="46" s="1"/>
  <c r="AL539" i="46" s="1"/>
  <c r="AO539" i="46" s="1"/>
  <c r="AR539" i="46" s="1"/>
  <c r="AU539" i="46" s="1"/>
  <c r="J539" i="46" s="1"/>
  <c r="N846" i="46"/>
  <c r="Q846" i="46" s="1"/>
  <c r="T846" i="46" s="1"/>
  <c r="W846" i="46" s="1"/>
  <c r="Z846" i="46" s="1"/>
  <c r="AC846" i="46" s="1"/>
  <c r="AF846" i="46" s="1"/>
  <c r="AI846" i="46" s="1"/>
  <c r="AL846" i="46" s="1"/>
  <c r="AO846" i="46" s="1"/>
  <c r="AR846" i="46" s="1"/>
  <c r="AU846" i="46" s="1"/>
  <c r="J846" i="46" s="1"/>
  <c r="N613" i="46"/>
  <c r="Q613" i="46" s="1"/>
  <c r="T613" i="46" s="1"/>
  <c r="W613" i="46" s="1"/>
  <c r="Z613" i="46" s="1"/>
  <c r="AC613" i="46" s="1"/>
  <c r="AF613" i="46" s="1"/>
  <c r="AI613" i="46" s="1"/>
  <c r="AL613" i="46" s="1"/>
  <c r="AO613" i="46" s="1"/>
  <c r="AR613" i="46" s="1"/>
  <c r="AU613" i="46" s="1"/>
  <c r="J613" i="46" s="1"/>
  <c r="N176" i="46"/>
  <c r="Q176" i="46" s="1"/>
  <c r="T176" i="46" s="1"/>
  <c r="W176" i="46" s="1"/>
  <c r="Z176" i="46" s="1"/>
  <c r="AC176" i="46" s="1"/>
  <c r="AF176" i="46" s="1"/>
  <c r="AI176" i="46" s="1"/>
  <c r="AL176" i="46" s="1"/>
  <c r="AO176" i="46" s="1"/>
  <c r="AR176" i="46" s="1"/>
  <c r="AU176" i="46" s="1"/>
  <c r="J176" i="46" s="1"/>
  <c r="N670" i="46"/>
  <c r="Q670" i="46" s="1"/>
  <c r="T670" i="46" s="1"/>
  <c r="W670" i="46" s="1"/>
  <c r="Z670" i="46" s="1"/>
  <c r="AC670" i="46" s="1"/>
  <c r="AF670" i="46" s="1"/>
  <c r="AI670" i="46" s="1"/>
  <c r="AL670" i="46" s="1"/>
  <c r="AO670" i="46" s="1"/>
  <c r="AR670" i="46" s="1"/>
  <c r="AU670" i="46" s="1"/>
  <c r="J670" i="46" s="1"/>
  <c r="N49" i="46"/>
  <c r="Q49" i="46" s="1"/>
  <c r="T49" i="46" s="1"/>
  <c r="W49" i="46" s="1"/>
  <c r="Z49" i="46" s="1"/>
  <c r="AC49" i="46" s="1"/>
  <c r="AF49" i="46" s="1"/>
  <c r="AI49" i="46" s="1"/>
  <c r="AL49" i="46" s="1"/>
  <c r="AO49" i="46" s="1"/>
  <c r="AR49" i="46" s="1"/>
  <c r="AU49" i="46" s="1"/>
  <c r="J49" i="46" s="1"/>
  <c r="N315" i="46"/>
  <c r="Q315" i="46" s="1"/>
  <c r="T315" i="46" s="1"/>
  <c r="W315" i="46" s="1"/>
  <c r="Z315" i="46" s="1"/>
  <c r="AC315" i="46" s="1"/>
  <c r="AF315" i="46" s="1"/>
  <c r="AI315" i="46" s="1"/>
  <c r="AL315" i="46" s="1"/>
  <c r="AO315" i="46" s="1"/>
  <c r="AR315" i="46" s="1"/>
  <c r="AU315" i="46" s="1"/>
  <c r="J315" i="46" s="1"/>
  <c r="N831" i="46"/>
  <c r="Q831" i="46" s="1"/>
  <c r="T831" i="46" s="1"/>
  <c r="W831" i="46" s="1"/>
  <c r="Z831" i="46" s="1"/>
  <c r="AC831" i="46" s="1"/>
  <c r="AF831" i="46" s="1"/>
  <c r="AI831" i="46" s="1"/>
  <c r="AL831" i="46" s="1"/>
  <c r="AO831" i="46" s="1"/>
  <c r="AR831" i="46" s="1"/>
  <c r="AU831" i="46" s="1"/>
  <c r="J831" i="46" s="1"/>
  <c r="N832" i="46"/>
  <c r="Q832" i="46" s="1"/>
  <c r="T832" i="46" s="1"/>
  <c r="W832" i="46" s="1"/>
  <c r="Z832" i="46" s="1"/>
  <c r="AC832" i="46" s="1"/>
  <c r="AF832" i="46" s="1"/>
  <c r="AI832" i="46" s="1"/>
  <c r="AL832" i="46" s="1"/>
  <c r="AO832" i="46" s="1"/>
  <c r="AR832" i="46" s="1"/>
  <c r="AU832" i="46" s="1"/>
  <c r="J832" i="46" s="1"/>
  <c r="N833" i="46"/>
  <c r="Q833" i="46" s="1"/>
  <c r="T833" i="46" s="1"/>
  <c r="W833" i="46" s="1"/>
  <c r="Z833" i="46" s="1"/>
  <c r="AC833" i="46" s="1"/>
  <c r="AF833" i="46" s="1"/>
  <c r="AI833" i="46" s="1"/>
  <c r="AL833" i="46" s="1"/>
  <c r="AO833" i="46" s="1"/>
  <c r="AR833" i="46" s="1"/>
  <c r="AU833" i="46" s="1"/>
  <c r="J833" i="46" s="1"/>
  <c r="N542" i="46"/>
  <c r="Q542" i="46" s="1"/>
  <c r="T542" i="46" s="1"/>
  <c r="W542" i="46" s="1"/>
  <c r="Z542" i="46" s="1"/>
  <c r="AC542" i="46" s="1"/>
  <c r="AF542" i="46" s="1"/>
  <c r="AI542" i="46" s="1"/>
  <c r="AL542" i="46" s="1"/>
  <c r="AO542" i="46" s="1"/>
  <c r="AR542" i="46" s="1"/>
  <c r="AU542" i="46" s="1"/>
  <c r="J542" i="46" s="1"/>
  <c r="N377" i="46"/>
  <c r="Q377" i="46" s="1"/>
  <c r="T377" i="46" s="1"/>
  <c r="W377" i="46" s="1"/>
  <c r="Z377" i="46" s="1"/>
  <c r="AC377" i="46" s="1"/>
  <c r="AF377" i="46" s="1"/>
  <c r="AI377" i="46" s="1"/>
  <c r="AL377" i="46" s="1"/>
  <c r="AO377" i="46" s="1"/>
  <c r="AR377" i="46" s="1"/>
  <c r="AU377" i="46" s="1"/>
  <c r="J377" i="46" s="1"/>
  <c r="N284" i="46"/>
  <c r="Q284" i="46" s="1"/>
  <c r="T284" i="46" s="1"/>
  <c r="W284" i="46" s="1"/>
  <c r="Z284" i="46" s="1"/>
  <c r="AC284" i="46" s="1"/>
  <c r="AF284" i="46" s="1"/>
  <c r="AI284" i="46" s="1"/>
  <c r="AL284" i="46" s="1"/>
  <c r="AO284" i="46" s="1"/>
  <c r="AR284" i="46" s="1"/>
  <c r="AU284" i="46" s="1"/>
  <c r="J284" i="46" s="1"/>
  <c r="N285" i="46"/>
  <c r="Q285" i="46" s="1"/>
  <c r="T285" i="46" s="1"/>
  <c r="W285" i="46" s="1"/>
  <c r="Z285" i="46" s="1"/>
  <c r="AC285" i="46" s="1"/>
  <c r="AF285" i="46" s="1"/>
  <c r="AI285" i="46" s="1"/>
  <c r="AL285" i="46" s="1"/>
  <c r="AO285" i="46" s="1"/>
  <c r="AR285" i="46" s="1"/>
  <c r="AU285" i="46" s="1"/>
  <c r="J285" i="46" s="1"/>
  <c r="N287" i="46"/>
  <c r="Q287" i="46" s="1"/>
  <c r="T287" i="46" s="1"/>
  <c r="W287" i="46" s="1"/>
  <c r="Z287" i="46" s="1"/>
  <c r="AC287" i="46" s="1"/>
  <c r="AF287" i="46" s="1"/>
  <c r="AI287" i="46" s="1"/>
  <c r="AL287" i="46" s="1"/>
  <c r="AO287" i="46" s="1"/>
  <c r="AR287" i="46" s="1"/>
  <c r="AU287" i="46" s="1"/>
  <c r="J287" i="46" s="1"/>
  <c r="N286" i="46"/>
  <c r="Q286" i="46" s="1"/>
  <c r="T286" i="46" s="1"/>
  <c r="W286" i="46" s="1"/>
  <c r="Z286" i="46" s="1"/>
  <c r="AC286" i="46" s="1"/>
  <c r="AF286" i="46" s="1"/>
  <c r="AI286" i="46" s="1"/>
  <c r="AL286" i="46" s="1"/>
  <c r="AO286" i="46" s="1"/>
  <c r="AR286" i="46" s="1"/>
  <c r="AU286" i="46" s="1"/>
  <c r="J286" i="46" s="1"/>
  <c r="N307" i="46"/>
  <c r="Q307" i="46" s="1"/>
  <c r="T307" i="46" s="1"/>
  <c r="W307" i="46" s="1"/>
  <c r="Z307" i="46" s="1"/>
  <c r="AC307" i="46" s="1"/>
  <c r="AF307" i="46" s="1"/>
  <c r="AI307" i="46" s="1"/>
  <c r="AL307" i="46" s="1"/>
  <c r="AO307" i="46" s="1"/>
  <c r="AR307" i="46" s="1"/>
  <c r="AU307" i="46" s="1"/>
  <c r="J307" i="46" s="1"/>
  <c r="N764" i="46"/>
  <c r="Q764" i="46" s="1"/>
  <c r="T764" i="46" s="1"/>
  <c r="W764" i="46" s="1"/>
  <c r="Z764" i="46" s="1"/>
  <c r="AC764" i="46" s="1"/>
  <c r="AF764" i="46" s="1"/>
  <c r="AI764" i="46" s="1"/>
  <c r="AL764" i="46" s="1"/>
  <c r="AO764" i="46" s="1"/>
  <c r="AR764" i="46" s="1"/>
  <c r="AU764" i="46" s="1"/>
  <c r="J764" i="46" s="1"/>
  <c r="N375" i="46"/>
  <c r="Q375" i="46" s="1"/>
  <c r="T375" i="46" s="1"/>
  <c r="W375" i="46" s="1"/>
  <c r="Z375" i="46" s="1"/>
  <c r="AC375" i="46" s="1"/>
  <c r="AF375" i="46" s="1"/>
  <c r="AI375" i="46" s="1"/>
  <c r="AL375" i="46" s="1"/>
  <c r="AO375" i="46" s="1"/>
  <c r="AR375" i="46" s="1"/>
  <c r="AU375" i="46" s="1"/>
  <c r="J375" i="46" s="1"/>
  <c r="N557" i="46"/>
  <c r="Q557" i="46" s="1"/>
  <c r="T557" i="46" s="1"/>
  <c r="W557" i="46" s="1"/>
  <c r="Z557" i="46" s="1"/>
  <c r="AC557" i="46" s="1"/>
  <c r="AF557" i="46" s="1"/>
  <c r="AI557" i="46" s="1"/>
  <c r="AL557" i="46" s="1"/>
  <c r="AO557" i="46" s="1"/>
  <c r="AR557" i="46" s="1"/>
  <c r="AU557" i="46" s="1"/>
  <c r="J557" i="46" s="1"/>
  <c r="N834" i="46"/>
  <c r="Q834" i="46" s="1"/>
  <c r="T834" i="46" s="1"/>
  <c r="W834" i="46" s="1"/>
  <c r="Z834" i="46" s="1"/>
  <c r="AC834" i="46" s="1"/>
  <c r="AF834" i="46" s="1"/>
  <c r="AI834" i="46" s="1"/>
  <c r="AL834" i="46" s="1"/>
  <c r="AO834" i="46" s="1"/>
  <c r="AR834" i="46" s="1"/>
  <c r="AU834" i="46" s="1"/>
  <c r="J834" i="46" s="1"/>
  <c r="N555" i="46"/>
  <c r="Q555" i="46" s="1"/>
  <c r="T555" i="46" s="1"/>
  <c r="W555" i="46" s="1"/>
  <c r="Z555" i="46" s="1"/>
  <c r="AC555" i="46" s="1"/>
  <c r="AF555" i="46" s="1"/>
  <c r="AI555" i="46" s="1"/>
  <c r="AL555" i="46" s="1"/>
  <c r="AO555" i="46" s="1"/>
  <c r="AR555" i="46" s="1"/>
  <c r="AU555" i="46" s="1"/>
  <c r="J555" i="46" s="1"/>
  <c r="N43" i="46"/>
  <c r="Q43" i="46" s="1"/>
  <c r="T43" i="46" s="1"/>
  <c r="W43" i="46" s="1"/>
  <c r="Z43" i="46" s="1"/>
  <c r="AC43" i="46" s="1"/>
  <c r="AF43" i="46" s="1"/>
  <c r="AI43" i="46" s="1"/>
  <c r="AL43" i="46" s="1"/>
  <c r="AO43" i="46" s="1"/>
  <c r="AR43" i="46" s="1"/>
  <c r="AU43" i="46" s="1"/>
  <c r="J43" i="46" s="1"/>
  <c r="N233" i="46"/>
  <c r="Q233" i="46" s="1"/>
  <c r="T233" i="46" s="1"/>
  <c r="W233" i="46" s="1"/>
  <c r="Z233" i="46" s="1"/>
  <c r="AC233" i="46" s="1"/>
  <c r="AF233" i="46" s="1"/>
  <c r="AI233" i="46" s="1"/>
  <c r="AL233" i="46" s="1"/>
  <c r="AO233" i="46" s="1"/>
  <c r="AR233" i="46" s="1"/>
  <c r="AU233" i="46" s="1"/>
  <c r="J233" i="46" s="1"/>
  <c r="N570" i="46"/>
  <c r="Q570" i="46" s="1"/>
  <c r="T570" i="46" s="1"/>
  <c r="W570" i="46" s="1"/>
  <c r="Z570" i="46" s="1"/>
  <c r="AC570" i="46" s="1"/>
  <c r="AF570" i="46" s="1"/>
  <c r="AI570" i="46" s="1"/>
  <c r="AL570" i="46" s="1"/>
  <c r="AO570" i="46" s="1"/>
  <c r="AR570" i="46" s="1"/>
  <c r="AU570" i="46" s="1"/>
  <c r="J570" i="46" s="1"/>
  <c r="N835" i="46"/>
  <c r="Q835" i="46" s="1"/>
  <c r="T835" i="46" s="1"/>
  <c r="W835" i="46" s="1"/>
  <c r="Z835" i="46" s="1"/>
  <c r="AC835" i="46" s="1"/>
  <c r="AF835" i="46" s="1"/>
  <c r="AI835" i="46" s="1"/>
  <c r="AL835" i="46" s="1"/>
  <c r="AO835" i="46" s="1"/>
  <c r="AR835" i="46" s="1"/>
  <c r="AU835" i="46" s="1"/>
  <c r="J835" i="46" s="1"/>
  <c r="N836" i="46"/>
  <c r="Q836" i="46" s="1"/>
  <c r="T836" i="46" s="1"/>
  <c r="W836" i="46" s="1"/>
  <c r="Z836" i="46" s="1"/>
  <c r="AC836" i="46" s="1"/>
  <c r="AF836" i="46" s="1"/>
  <c r="AI836" i="46" s="1"/>
  <c r="AL836" i="46" s="1"/>
  <c r="AO836" i="46" s="1"/>
  <c r="AR836" i="46" s="1"/>
  <c r="AU836" i="46" s="1"/>
  <c r="J836" i="46" s="1"/>
  <c r="N37" i="46"/>
  <c r="Q37" i="46" s="1"/>
  <c r="T37" i="46" s="1"/>
  <c r="W37" i="46" s="1"/>
  <c r="Z37" i="46" s="1"/>
  <c r="AC37" i="46" s="1"/>
  <c r="AF37" i="46" s="1"/>
  <c r="AI37" i="46" s="1"/>
  <c r="AL37" i="46" s="1"/>
  <c r="AO37" i="46" s="1"/>
  <c r="AR37" i="46" s="1"/>
  <c r="AU37" i="46" s="1"/>
  <c r="J37" i="46" s="1"/>
  <c r="N234" i="46"/>
  <c r="Q234" i="46" s="1"/>
  <c r="T234" i="46" s="1"/>
  <c r="W234" i="46" s="1"/>
  <c r="Z234" i="46" s="1"/>
  <c r="AC234" i="46" s="1"/>
  <c r="AF234" i="46" s="1"/>
  <c r="AI234" i="46" s="1"/>
  <c r="AL234" i="46" s="1"/>
  <c r="AO234" i="46" s="1"/>
  <c r="AR234" i="46" s="1"/>
  <c r="AU234" i="46" s="1"/>
  <c r="J234" i="46" s="1"/>
  <c r="N842" i="46"/>
  <c r="Q842" i="46" s="1"/>
  <c r="T842" i="46" s="1"/>
  <c r="W842" i="46" s="1"/>
  <c r="Z842" i="46" s="1"/>
  <c r="AC842" i="46" s="1"/>
  <c r="AF842" i="46" s="1"/>
  <c r="AI842" i="46" s="1"/>
  <c r="AL842" i="46" s="1"/>
  <c r="AO842" i="46" s="1"/>
  <c r="AR842" i="46" s="1"/>
  <c r="AU842" i="46" s="1"/>
  <c r="J842" i="46" s="1"/>
  <c r="N841" i="46"/>
  <c r="Q841" i="46" s="1"/>
  <c r="T841" i="46" s="1"/>
  <c r="W841" i="46" s="1"/>
  <c r="Z841" i="46" s="1"/>
  <c r="AC841" i="46" s="1"/>
  <c r="AF841" i="46" s="1"/>
  <c r="AI841" i="46" s="1"/>
  <c r="AL841" i="46" s="1"/>
  <c r="AO841" i="46" s="1"/>
  <c r="AR841" i="46" s="1"/>
  <c r="AU841" i="46" s="1"/>
  <c r="J841" i="46" s="1"/>
  <c r="N116" i="46"/>
  <c r="Q116" i="46" s="1"/>
  <c r="T116" i="46" s="1"/>
  <c r="W116" i="46" s="1"/>
  <c r="Z116" i="46" s="1"/>
  <c r="AC116" i="46" s="1"/>
  <c r="AF116" i="46" s="1"/>
  <c r="AI116" i="46" s="1"/>
  <c r="AL116" i="46" s="1"/>
  <c r="AO116" i="46" s="1"/>
  <c r="AR116" i="46" s="1"/>
  <c r="AU116" i="46" s="1"/>
  <c r="J116" i="46" s="1"/>
  <c r="N614" i="46"/>
  <c r="Q614" i="46" s="1"/>
  <c r="T614" i="46" s="1"/>
  <c r="W614" i="46" s="1"/>
  <c r="Z614" i="46" s="1"/>
  <c r="AC614" i="46" s="1"/>
  <c r="AF614" i="46" s="1"/>
  <c r="AI614" i="46" s="1"/>
  <c r="AL614" i="46" s="1"/>
  <c r="AO614" i="46" s="1"/>
  <c r="AR614" i="46" s="1"/>
  <c r="AU614" i="46" s="1"/>
  <c r="J614" i="46" s="1"/>
  <c r="N855" i="46"/>
  <c r="Q855" i="46" s="1"/>
  <c r="T855" i="46" s="1"/>
  <c r="W855" i="46" s="1"/>
  <c r="Z855" i="46" s="1"/>
  <c r="AC855" i="46" s="1"/>
  <c r="AF855" i="46" s="1"/>
  <c r="AI855" i="46" s="1"/>
  <c r="AL855" i="46" s="1"/>
  <c r="AO855" i="46" s="1"/>
  <c r="AR855" i="46" s="1"/>
  <c r="AU855" i="46" s="1"/>
  <c r="J855" i="46" s="1"/>
  <c r="N334" i="46"/>
  <c r="Q334" i="46" s="1"/>
  <c r="T334" i="46" s="1"/>
  <c r="W334" i="46" s="1"/>
  <c r="Z334" i="46" s="1"/>
  <c r="AC334" i="46" s="1"/>
  <c r="AF334" i="46" s="1"/>
  <c r="AI334" i="46" s="1"/>
  <c r="AL334" i="46" s="1"/>
  <c r="AO334" i="46" s="1"/>
  <c r="AR334" i="46" s="1"/>
  <c r="AU334" i="46" s="1"/>
  <c r="J334" i="46" s="1"/>
  <c r="N856" i="46"/>
  <c r="Q856" i="46" s="1"/>
  <c r="T856" i="46" s="1"/>
  <c r="W856" i="46" s="1"/>
  <c r="Z856" i="46" s="1"/>
  <c r="AC856" i="46" s="1"/>
  <c r="AF856" i="46" s="1"/>
  <c r="AI856" i="46" s="1"/>
  <c r="AL856" i="46" s="1"/>
  <c r="AO856" i="46" s="1"/>
  <c r="AR856" i="46" s="1"/>
  <c r="AU856" i="46" s="1"/>
  <c r="J856" i="46" s="1"/>
  <c r="N857" i="46"/>
  <c r="Q857" i="46" s="1"/>
  <c r="T857" i="46" s="1"/>
  <c r="W857" i="46" s="1"/>
  <c r="Z857" i="46" s="1"/>
  <c r="AC857" i="46" s="1"/>
  <c r="AF857" i="46" s="1"/>
  <c r="AI857" i="46" s="1"/>
  <c r="AL857" i="46" s="1"/>
  <c r="AO857" i="46" s="1"/>
  <c r="AR857" i="46" s="1"/>
  <c r="AU857" i="46" s="1"/>
  <c r="J857" i="46" s="1"/>
  <c r="N858" i="46"/>
  <c r="Q858" i="46" s="1"/>
  <c r="T858" i="46" s="1"/>
  <c r="W858" i="46" s="1"/>
  <c r="Z858" i="46" s="1"/>
  <c r="AC858" i="46" s="1"/>
  <c r="AF858" i="46" s="1"/>
  <c r="AI858" i="46" s="1"/>
  <c r="AL858" i="46" s="1"/>
  <c r="AO858" i="46" s="1"/>
  <c r="AR858" i="46" s="1"/>
  <c r="AU858" i="46" s="1"/>
  <c r="J858" i="46" s="1"/>
  <c r="N859" i="46"/>
  <c r="Q859" i="46" s="1"/>
  <c r="T859" i="46" s="1"/>
  <c r="W859" i="46" s="1"/>
  <c r="Z859" i="46" s="1"/>
  <c r="AC859" i="46" s="1"/>
  <c r="AF859" i="46" s="1"/>
  <c r="AI859" i="46" s="1"/>
  <c r="AL859" i="46" s="1"/>
  <c r="AO859" i="46" s="1"/>
  <c r="AR859" i="46" s="1"/>
  <c r="AU859" i="46" s="1"/>
  <c r="J859" i="46" s="1"/>
  <c r="N860" i="46"/>
  <c r="Q860" i="46" s="1"/>
  <c r="T860" i="46" s="1"/>
  <c r="W860" i="46" s="1"/>
  <c r="Z860" i="46" s="1"/>
  <c r="AC860" i="46" s="1"/>
  <c r="AF860" i="46" s="1"/>
  <c r="AI860" i="46" s="1"/>
  <c r="AL860" i="46" s="1"/>
  <c r="AO860" i="46" s="1"/>
  <c r="AR860" i="46" s="1"/>
  <c r="AU860" i="46" s="1"/>
  <c r="J860" i="46" s="1"/>
  <c r="N861" i="46"/>
  <c r="Q861" i="46" s="1"/>
  <c r="T861" i="46" s="1"/>
  <c r="W861" i="46" s="1"/>
  <c r="Z861" i="46" s="1"/>
  <c r="AC861" i="46" s="1"/>
  <c r="AF861" i="46" s="1"/>
  <c r="AI861" i="46" s="1"/>
  <c r="AL861" i="46" s="1"/>
  <c r="AO861" i="46" s="1"/>
  <c r="AR861" i="46" s="1"/>
  <c r="AU861" i="46" s="1"/>
  <c r="J861" i="46" s="1"/>
  <c r="N862" i="46"/>
  <c r="Q862" i="46" s="1"/>
  <c r="T862" i="46" s="1"/>
  <c r="W862" i="46" s="1"/>
  <c r="Z862" i="46" s="1"/>
  <c r="AC862" i="46" s="1"/>
  <c r="AF862" i="46" s="1"/>
  <c r="AI862" i="46" s="1"/>
  <c r="AL862" i="46" s="1"/>
  <c r="AO862" i="46" s="1"/>
  <c r="AR862" i="46" s="1"/>
  <c r="AU862" i="46" s="1"/>
  <c r="J862" i="46" s="1"/>
  <c r="N863" i="46"/>
  <c r="Q863" i="46" s="1"/>
  <c r="T863" i="46" s="1"/>
  <c r="W863" i="46" s="1"/>
  <c r="Z863" i="46" s="1"/>
  <c r="AC863" i="46" s="1"/>
  <c r="AF863" i="46" s="1"/>
  <c r="AI863" i="46" s="1"/>
  <c r="AL863" i="46" s="1"/>
  <c r="AO863" i="46" s="1"/>
  <c r="AR863" i="46" s="1"/>
  <c r="AU863" i="46" s="1"/>
  <c r="J863" i="46" s="1"/>
  <c r="N864" i="46"/>
  <c r="Q864" i="46" s="1"/>
  <c r="T864" i="46" s="1"/>
  <c r="W864" i="46" s="1"/>
  <c r="Z864" i="46" s="1"/>
  <c r="AC864" i="46" s="1"/>
  <c r="AF864" i="46" s="1"/>
  <c r="AI864" i="46" s="1"/>
  <c r="AL864" i="46" s="1"/>
  <c r="AO864" i="46" s="1"/>
  <c r="AR864" i="46" s="1"/>
  <c r="AU864" i="46" s="1"/>
  <c r="J864" i="46" s="1"/>
  <c r="T189" i="46" l="1"/>
  <c r="W189" i="46" s="1"/>
  <c r="Z189" i="46" s="1"/>
  <c r="AC189" i="46" s="1"/>
  <c r="AF189" i="46" s="1"/>
  <c r="AI189" i="46" s="1"/>
  <c r="AL189" i="46" s="1"/>
  <c r="AO189" i="46" s="1"/>
  <c r="AR189" i="46" s="1"/>
  <c r="AU189" i="46" s="1"/>
  <c r="J189" i="46" s="1"/>
  <c r="Z599" i="46"/>
  <c r="AC599" i="46" s="1"/>
  <c r="AF599" i="46" s="1"/>
  <c r="AI599" i="46" s="1"/>
  <c r="AL599" i="46" s="1"/>
  <c r="AO599" i="46" s="1"/>
  <c r="AR599" i="46" s="1"/>
  <c r="AU599" i="46" s="1"/>
  <c r="J599" i="46" s="1"/>
  <c r="N180" i="46"/>
  <c r="Q180" i="46" s="1"/>
  <c r="T180" i="46" s="1"/>
  <c r="W180" i="46" s="1"/>
  <c r="Z180" i="46" s="1"/>
  <c r="AC180" i="46" s="1"/>
  <c r="AF180" i="46" s="1"/>
  <c r="AI180" i="46" s="1"/>
  <c r="AL180" i="46" s="1"/>
  <c r="AO180" i="46" s="1"/>
  <c r="AR180" i="46" s="1"/>
  <c r="AU180" i="46" s="1"/>
  <c r="N179" i="46"/>
  <c r="Q179" i="46" s="1"/>
  <c r="T179" i="46" s="1"/>
  <c r="W179" i="46" s="1"/>
  <c r="Z179" i="46" s="1"/>
  <c r="AC179" i="46" s="1"/>
  <c r="AF179" i="46" s="1"/>
  <c r="AI179" i="46" s="1"/>
  <c r="AL179" i="46" s="1"/>
  <c r="AO179" i="46" s="1"/>
  <c r="AR179" i="46" s="1"/>
  <c r="AU179" i="46" s="1"/>
  <c r="N182" i="46"/>
  <c r="Q182" i="46" s="1"/>
  <c r="T182" i="46" s="1"/>
  <c r="W182" i="46" s="1"/>
  <c r="Z182" i="46" s="1"/>
  <c r="AC182" i="46" s="1"/>
  <c r="AF182" i="46" s="1"/>
  <c r="AI182" i="46" s="1"/>
  <c r="AL182" i="46" s="1"/>
  <c r="AO182" i="46" s="1"/>
  <c r="AR182" i="46" s="1"/>
  <c r="AU182" i="46" s="1"/>
  <c r="N110" i="46"/>
  <c r="Q110" i="46" s="1"/>
  <c r="T110" i="46" s="1"/>
  <c r="W110" i="46" s="1"/>
  <c r="Z110" i="46" s="1"/>
  <c r="AC110" i="46" s="1"/>
  <c r="AF110" i="46" s="1"/>
  <c r="AI110" i="46" s="1"/>
  <c r="AL110" i="46" s="1"/>
  <c r="AO110" i="46" s="1"/>
  <c r="AR110" i="46" s="1"/>
  <c r="AU110" i="46" s="1"/>
  <c r="N109" i="46"/>
  <c r="Q109" i="46" s="1"/>
  <c r="T109" i="46" s="1"/>
  <c r="W109" i="46" s="1"/>
  <c r="Z109" i="46" s="1"/>
  <c r="AC109" i="46" s="1"/>
  <c r="AF109" i="46" s="1"/>
  <c r="AI109" i="46" s="1"/>
  <c r="AL109" i="46" s="1"/>
  <c r="AO109" i="46" s="1"/>
  <c r="AR109" i="46" s="1"/>
  <c r="AU109" i="46" s="1"/>
  <c r="N108" i="46"/>
  <c r="Q108" i="46" s="1"/>
  <c r="T108" i="46" s="1"/>
  <c r="W108" i="46" s="1"/>
  <c r="Z108" i="46" s="1"/>
  <c r="AC108" i="46" s="1"/>
  <c r="AF108" i="46" s="1"/>
  <c r="AI108" i="46" s="1"/>
  <c r="AL108" i="46" s="1"/>
  <c r="AO108" i="46" s="1"/>
  <c r="AR108" i="46" s="1"/>
  <c r="AU108" i="46" s="1"/>
  <c r="N107" i="46"/>
  <c r="Q107" i="46" s="1"/>
  <c r="T107" i="46" s="1"/>
  <c r="W107" i="46" s="1"/>
  <c r="Z107" i="46" s="1"/>
  <c r="AC107" i="46" s="1"/>
  <c r="AF107" i="46" s="1"/>
  <c r="AI107" i="46" s="1"/>
  <c r="AL107" i="46" s="1"/>
  <c r="AO107" i="46" s="1"/>
  <c r="AR107" i="46" s="1"/>
  <c r="AU107" i="46" s="1"/>
  <c r="N95" i="46"/>
  <c r="Q95" i="46" s="1"/>
  <c r="T95" i="46" s="1"/>
  <c r="W95" i="46" s="1"/>
  <c r="Z95" i="46" s="1"/>
  <c r="AC95" i="46" s="1"/>
  <c r="AF95" i="46" s="1"/>
  <c r="AI95" i="46" s="1"/>
  <c r="AL95" i="46" s="1"/>
  <c r="AO95" i="46" s="1"/>
  <c r="AR95" i="46" s="1"/>
  <c r="AU95" i="46" s="1"/>
  <c r="N94" i="46"/>
  <c r="Q94" i="46" s="1"/>
  <c r="T94" i="46" s="1"/>
  <c r="W94" i="46" s="1"/>
  <c r="Z94" i="46" s="1"/>
  <c r="AC94" i="46" s="1"/>
  <c r="AF94" i="46" s="1"/>
  <c r="AI94" i="46" s="1"/>
  <c r="AL94" i="46" s="1"/>
  <c r="AO94" i="46" s="1"/>
  <c r="AR94" i="46" s="1"/>
  <c r="AU94" i="46" s="1"/>
  <c r="N93" i="46"/>
  <c r="Q93" i="46" s="1"/>
  <c r="T93" i="46" s="1"/>
  <c r="W93" i="46" s="1"/>
  <c r="Z93" i="46" s="1"/>
  <c r="AC93" i="46" s="1"/>
  <c r="AF93" i="46" s="1"/>
  <c r="AI93" i="46" s="1"/>
  <c r="AL93" i="46" s="1"/>
  <c r="AO93" i="46" s="1"/>
  <c r="AR93" i="46" s="1"/>
  <c r="AU93" i="46" s="1"/>
  <c r="N92" i="46"/>
  <c r="Q92" i="46" s="1"/>
  <c r="T92" i="46" s="1"/>
  <c r="W92" i="46" s="1"/>
  <c r="Z92" i="46" s="1"/>
  <c r="AC92" i="46" s="1"/>
  <c r="AF92" i="46" s="1"/>
  <c r="N91" i="46"/>
  <c r="Q91" i="46" s="1"/>
  <c r="T91" i="46" s="1"/>
  <c r="W91" i="46" s="1"/>
  <c r="Z91" i="46" s="1"/>
  <c r="AC91" i="46" s="1"/>
  <c r="AF91" i="46" s="1"/>
  <c r="AI91" i="46" s="1"/>
  <c r="AL91" i="46" s="1"/>
  <c r="AO91" i="46" s="1"/>
  <c r="AR91" i="46" s="1"/>
  <c r="AU91" i="46" s="1"/>
  <c r="N90" i="46"/>
  <c r="Q90" i="46" s="1"/>
  <c r="T90" i="46" s="1"/>
  <c r="W90" i="46" s="1"/>
  <c r="Z90" i="46" s="1"/>
  <c r="AC90" i="46" s="1"/>
  <c r="AF90" i="46" s="1"/>
  <c r="N89" i="46"/>
  <c r="Q89" i="46" s="1"/>
  <c r="T89" i="46" s="1"/>
  <c r="W89" i="46" s="1"/>
  <c r="Z89" i="46" s="1"/>
  <c r="AC89" i="46" s="1"/>
  <c r="AF89" i="46" s="1"/>
  <c r="N88" i="46"/>
  <c r="Q88" i="46" s="1"/>
  <c r="T88" i="46" s="1"/>
  <c r="W88" i="46" s="1"/>
  <c r="Z88" i="46" s="1"/>
  <c r="AC88" i="46" s="1"/>
  <c r="AF88" i="46" s="1"/>
  <c r="AI88" i="46" s="1"/>
  <c r="AL88" i="46" s="1"/>
  <c r="AO88" i="46" s="1"/>
  <c r="AR88" i="46" s="1"/>
  <c r="AU88" i="46" s="1"/>
  <c r="N87" i="46"/>
  <c r="Q87" i="46" s="1"/>
  <c r="T87" i="46" s="1"/>
  <c r="W87" i="46" s="1"/>
  <c r="Z87" i="46" s="1"/>
  <c r="AC87" i="46" s="1"/>
  <c r="AF87" i="46" s="1"/>
  <c r="AI87" i="46" s="1"/>
  <c r="AL87" i="46" s="1"/>
  <c r="AO87" i="46" s="1"/>
  <c r="AR87" i="46" s="1"/>
  <c r="AU87" i="46" s="1"/>
  <c r="N86" i="46"/>
  <c r="Q86" i="46" s="1"/>
  <c r="T86" i="46" s="1"/>
  <c r="W86" i="46" s="1"/>
  <c r="Z86" i="46" s="1"/>
  <c r="AC86" i="46" s="1"/>
  <c r="AF86" i="46" s="1"/>
  <c r="AI86" i="46" s="1"/>
  <c r="AL86" i="46" s="1"/>
  <c r="AO86" i="46" s="1"/>
  <c r="AR86" i="46" s="1"/>
  <c r="AU86" i="46" s="1"/>
  <c r="N85" i="46"/>
  <c r="Q85" i="46" s="1"/>
  <c r="N84" i="46"/>
  <c r="Q84" i="46" s="1"/>
  <c r="T84" i="46" s="1"/>
  <c r="W84" i="46" s="1"/>
  <c r="Z84" i="46" s="1"/>
  <c r="AC84" i="46" s="1"/>
  <c r="AF84" i="46" s="1"/>
  <c r="N83" i="46"/>
  <c r="Q83" i="46" s="1"/>
  <c r="T83" i="46" s="1"/>
  <c r="W83" i="46" s="1"/>
  <c r="Z83" i="46" s="1"/>
  <c r="AC83" i="46" s="1"/>
  <c r="AF83" i="46" s="1"/>
  <c r="N82" i="46"/>
  <c r="Q82" i="46" s="1"/>
  <c r="N81" i="46"/>
  <c r="Q81" i="46" s="1"/>
  <c r="T81" i="46" s="1"/>
  <c r="W81" i="46" s="1"/>
  <c r="Z81" i="46" s="1"/>
  <c r="AC81" i="46" s="1"/>
  <c r="AF81" i="46" s="1"/>
  <c r="AI81" i="46" s="1"/>
  <c r="AL81" i="46" s="1"/>
  <c r="AO81" i="46" s="1"/>
  <c r="AR81" i="46" s="1"/>
  <c r="AU81" i="46" s="1"/>
  <c r="N80" i="46"/>
  <c r="Q80" i="46" s="1"/>
  <c r="T80" i="46" s="1"/>
  <c r="W80" i="46" s="1"/>
  <c r="Z80" i="46" s="1"/>
  <c r="AC80" i="46" s="1"/>
  <c r="AF80" i="46" s="1"/>
  <c r="AI80" i="46" s="1"/>
  <c r="AL80" i="46" s="1"/>
  <c r="AO80" i="46" s="1"/>
  <c r="AR80" i="46" s="1"/>
  <c r="AU80" i="46" s="1"/>
  <c r="N79" i="46"/>
  <c r="Q79" i="46" s="1"/>
  <c r="T79" i="46" s="1"/>
  <c r="W79" i="46" s="1"/>
  <c r="Z79" i="46" s="1"/>
  <c r="AC79" i="46" s="1"/>
  <c r="AF79" i="46" s="1"/>
  <c r="AI79" i="46" s="1"/>
  <c r="AL79" i="46" s="1"/>
  <c r="AO79" i="46" s="1"/>
  <c r="AR79" i="46" s="1"/>
  <c r="AU79" i="46" s="1"/>
  <c r="N78" i="46"/>
  <c r="Q78" i="46" s="1"/>
  <c r="T78" i="46" s="1"/>
  <c r="W78" i="46" s="1"/>
  <c r="Z78" i="46" s="1"/>
  <c r="AC78" i="46" s="1"/>
  <c r="AF78" i="46" s="1"/>
  <c r="AI78" i="46" s="1"/>
  <c r="AL78" i="46" s="1"/>
  <c r="AO78" i="46" s="1"/>
  <c r="AR78" i="46" s="1"/>
  <c r="AU78" i="46" s="1"/>
  <c r="N77" i="46"/>
  <c r="Q77" i="46" s="1"/>
  <c r="T77" i="46" s="1"/>
  <c r="W77" i="46" s="1"/>
  <c r="Z77" i="46" s="1"/>
  <c r="AC77" i="46" s="1"/>
  <c r="AF77" i="46" s="1"/>
  <c r="AI77" i="46" s="1"/>
  <c r="AL77" i="46" s="1"/>
  <c r="AO77" i="46" s="1"/>
  <c r="AR77" i="46" s="1"/>
  <c r="AU77" i="46" s="1"/>
  <c r="N76" i="46"/>
  <c r="Q76" i="46" s="1"/>
  <c r="T76" i="46" s="1"/>
  <c r="W76" i="46" s="1"/>
  <c r="Z76" i="46" s="1"/>
  <c r="AC76" i="46" s="1"/>
  <c r="AF76" i="46" s="1"/>
  <c r="AI76" i="46" s="1"/>
  <c r="AL76" i="46" s="1"/>
  <c r="AO76" i="46" s="1"/>
  <c r="AR76" i="46" s="1"/>
  <c r="AU76" i="46" s="1"/>
  <c r="N75" i="46"/>
  <c r="Q75" i="46" s="1"/>
  <c r="N74" i="46"/>
  <c r="Q74" i="46" s="1"/>
  <c r="T74" i="46" s="1"/>
  <c r="W74" i="46" s="1"/>
  <c r="Z74" i="46" s="1"/>
  <c r="AC74" i="46" s="1"/>
  <c r="AF74" i="46" s="1"/>
  <c r="AI74" i="46" s="1"/>
  <c r="AL74" i="46" s="1"/>
  <c r="AO74" i="46" s="1"/>
  <c r="AR74" i="46" s="1"/>
  <c r="AU74" i="46" s="1"/>
  <c r="N73" i="46"/>
  <c r="Q73" i="46" s="1"/>
  <c r="T73" i="46" s="1"/>
  <c r="W73" i="46" s="1"/>
  <c r="Z73" i="46" s="1"/>
  <c r="AC73" i="46" s="1"/>
  <c r="AF73" i="46" s="1"/>
  <c r="N72" i="46"/>
  <c r="Q72" i="46" s="1"/>
  <c r="T72" i="46" s="1"/>
  <c r="W72" i="46" s="1"/>
  <c r="Z72" i="46" s="1"/>
  <c r="AC72" i="46" s="1"/>
  <c r="AF72" i="46" s="1"/>
  <c r="N71" i="46"/>
  <c r="Q71" i="46" s="1"/>
  <c r="T71" i="46" s="1"/>
  <c r="W71" i="46" s="1"/>
  <c r="Z71" i="46" s="1"/>
  <c r="AC71" i="46" s="1"/>
  <c r="AF71" i="46" s="1"/>
  <c r="AI71" i="46" s="1"/>
  <c r="AL71" i="46" s="1"/>
  <c r="AO71" i="46" s="1"/>
  <c r="AR71" i="46" s="1"/>
  <c r="AU71" i="46" s="1"/>
  <c r="N70" i="46"/>
  <c r="Q70" i="46" s="1"/>
  <c r="T70" i="46" s="1"/>
  <c r="W70" i="46" s="1"/>
  <c r="Z70" i="46" s="1"/>
  <c r="AC70" i="46" s="1"/>
  <c r="AF70" i="46" s="1"/>
  <c r="AI70" i="46" s="1"/>
  <c r="AL70" i="46" s="1"/>
  <c r="AO70" i="46" s="1"/>
  <c r="AR70" i="46" s="1"/>
  <c r="AU70" i="46" s="1"/>
  <c r="N69" i="46"/>
  <c r="Q69" i="46" s="1"/>
  <c r="T69" i="46" s="1"/>
  <c r="W69" i="46" s="1"/>
  <c r="Z69" i="46" s="1"/>
  <c r="AC69" i="46" s="1"/>
  <c r="AF69" i="46" s="1"/>
  <c r="N68" i="46"/>
  <c r="Q68" i="46" s="1"/>
  <c r="T68" i="46" s="1"/>
  <c r="W68" i="46" s="1"/>
  <c r="Z68" i="46" s="1"/>
  <c r="AC68" i="46" s="1"/>
  <c r="AF68" i="46" s="1"/>
  <c r="N67" i="46"/>
  <c r="Q67" i="46" s="1"/>
  <c r="T67" i="46" s="1"/>
  <c r="W67" i="46" s="1"/>
  <c r="Z67" i="46" s="1"/>
  <c r="AC67" i="46" s="1"/>
  <c r="AF67" i="46" s="1"/>
  <c r="AI67" i="46" s="1"/>
  <c r="AL67" i="46" s="1"/>
  <c r="AO67" i="46" s="1"/>
  <c r="AR67" i="46" s="1"/>
  <c r="AU67" i="46" s="1"/>
  <c r="N66" i="46"/>
  <c r="Q66" i="46" s="1"/>
  <c r="T66" i="46" s="1"/>
  <c r="W66" i="46" s="1"/>
  <c r="Z66" i="46" s="1"/>
  <c r="AC66" i="46" s="1"/>
  <c r="AF66" i="46" s="1"/>
  <c r="N65" i="46"/>
  <c r="Q65" i="46" s="1"/>
  <c r="T65" i="46" s="1"/>
  <c r="W65" i="46" s="1"/>
  <c r="Z65" i="46" s="1"/>
  <c r="AC65" i="46" s="1"/>
  <c r="AF65" i="46" s="1"/>
  <c r="AI65" i="46" s="1"/>
  <c r="AL65" i="46" s="1"/>
  <c r="AO65" i="46" s="1"/>
  <c r="AR65" i="46" s="1"/>
  <c r="AU65" i="46" s="1"/>
  <c r="N64" i="46"/>
  <c r="Q64" i="46" s="1"/>
  <c r="T64" i="46" s="1"/>
  <c r="W64" i="46" s="1"/>
  <c r="Z64" i="46" s="1"/>
  <c r="AC64" i="46" s="1"/>
  <c r="AF64" i="46" s="1"/>
  <c r="AI64" i="46" s="1"/>
  <c r="AL64" i="46" s="1"/>
  <c r="AO64" i="46" s="1"/>
  <c r="AR64" i="46" s="1"/>
  <c r="AU64" i="46" s="1"/>
  <c r="N63" i="46"/>
  <c r="Q63" i="46" s="1"/>
  <c r="T63" i="46" s="1"/>
  <c r="W63" i="46" s="1"/>
  <c r="Z63" i="46" s="1"/>
  <c r="AC63" i="46" s="1"/>
  <c r="AF63" i="46" s="1"/>
  <c r="AI63" i="46" s="1"/>
  <c r="N62" i="46"/>
  <c r="Q62" i="46" s="1"/>
  <c r="T62" i="46" s="1"/>
  <c r="W62" i="46" s="1"/>
  <c r="N61" i="46"/>
  <c r="Q61" i="46" s="1"/>
  <c r="T61" i="46" s="1"/>
  <c r="W61" i="46" s="1"/>
  <c r="Z61" i="46" s="1"/>
  <c r="AC61" i="46" s="1"/>
  <c r="AF61" i="46" s="1"/>
  <c r="N59" i="46"/>
  <c r="Q59" i="46" s="1"/>
  <c r="T59" i="46" s="1"/>
  <c r="W59" i="46" s="1"/>
  <c r="Z59" i="46" s="1"/>
  <c r="AC59" i="46" s="1"/>
  <c r="AF59" i="46" s="1"/>
  <c r="AI59" i="46" s="1"/>
  <c r="AL59" i="46" s="1"/>
  <c r="AO59" i="46" s="1"/>
  <c r="AR59" i="46" s="1"/>
  <c r="AU59" i="46" s="1"/>
  <c r="N58" i="46"/>
  <c r="Q58" i="46" s="1"/>
  <c r="T58" i="46" s="1"/>
  <c r="W58" i="46" s="1"/>
  <c r="Z58" i="46" s="1"/>
  <c r="AC58" i="46" s="1"/>
  <c r="AF58" i="46" s="1"/>
  <c r="AI58" i="46" s="1"/>
  <c r="AL58" i="46" s="1"/>
  <c r="AO58" i="46" s="1"/>
  <c r="AR58" i="46" s="1"/>
  <c r="AU58" i="46" s="1"/>
  <c r="N57" i="46"/>
  <c r="Q57" i="46" s="1"/>
  <c r="T57" i="46" s="1"/>
  <c r="W57" i="46" s="1"/>
  <c r="Z57" i="46" s="1"/>
  <c r="AC57" i="46" s="1"/>
  <c r="AF57" i="46" s="1"/>
  <c r="N56" i="46"/>
  <c r="Q56" i="46" s="1"/>
  <c r="T56" i="46" s="1"/>
  <c r="W56" i="46" s="1"/>
  <c r="Z56" i="46" s="1"/>
  <c r="AC56" i="46" s="1"/>
  <c r="AF56" i="46" s="1"/>
  <c r="AI56" i="46" l="1"/>
  <c r="AL56" i="46" s="1"/>
  <c r="AO56" i="46" s="1"/>
  <c r="AR56" i="46" s="1"/>
  <c r="AU56" i="46" s="1"/>
  <c r="T82" i="46"/>
  <c r="W82" i="46" s="1"/>
  <c r="Z82" i="46" s="1"/>
  <c r="AC82" i="46" s="1"/>
  <c r="AF82" i="46" s="1"/>
  <c r="AI82" i="46" s="1"/>
  <c r="AL82" i="46" s="1"/>
  <c r="AO82" i="46" s="1"/>
  <c r="AR82" i="46" s="1"/>
  <c r="AU82" i="46" s="1"/>
  <c r="AI66" i="46"/>
  <c r="AL66" i="46" s="1"/>
  <c r="AO66" i="46" s="1"/>
  <c r="AR66" i="46" s="1"/>
  <c r="AU66" i="46" s="1"/>
  <c r="Z62" i="46"/>
  <c r="AC62" i="46" s="1"/>
  <c r="AF62" i="46" s="1"/>
  <c r="AI62" i="46" s="1"/>
  <c r="AL62" i="46" s="1"/>
  <c r="AO62" i="46" s="1"/>
  <c r="AR62" i="46" s="1"/>
  <c r="AU62" i="46" s="1"/>
  <c r="AL63" i="46"/>
  <c r="AO63" i="46" s="1"/>
  <c r="AR63" i="46" s="1"/>
  <c r="AU63" i="46" s="1"/>
  <c r="AI92" i="46"/>
  <c r="AL92" i="46" s="1"/>
  <c r="AO92" i="46" s="1"/>
  <c r="AR92" i="46" s="1"/>
  <c r="AU92" i="46" s="1"/>
  <c r="AI73" i="46"/>
  <c r="AL73" i="46" s="1"/>
  <c r="AO73" i="46" s="1"/>
  <c r="AR73" i="46" s="1"/>
  <c r="AU73" i="46" s="1"/>
  <c r="AI69" i="46"/>
  <c r="AL69" i="46" s="1"/>
  <c r="AO69" i="46" s="1"/>
  <c r="AR69" i="46" s="1"/>
  <c r="AU69" i="46" s="1"/>
  <c r="AI72" i="46"/>
  <c r="AL72" i="46" s="1"/>
  <c r="AO72" i="46" s="1"/>
  <c r="AR72" i="46" s="1"/>
  <c r="AU72" i="46" s="1"/>
  <c r="T75" i="46"/>
  <c r="W75" i="46" s="1"/>
  <c r="Z75" i="46" s="1"/>
  <c r="AC75" i="46" s="1"/>
  <c r="AF75" i="46" s="1"/>
  <c r="AI75" i="46" s="1"/>
  <c r="AL75" i="46" s="1"/>
  <c r="AO75" i="46" s="1"/>
  <c r="AR75" i="46" s="1"/>
  <c r="AU75" i="46" s="1"/>
  <c r="AI83" i="46"/>
  <c r="AL83" i="46" s="1"/>
  <c r="AO83" i="46" s="1"/>
  <c r="AR83" i="46" s="1"/>
  <c r="AU83" i="46" s="1"/>
  <c r="AI89" i="46"/>
  <c r="AL89" i="46" s="1"/>
  <c r="AO89" i="46" s="1"/>
  <c r="AR89" i="46" s="1"/>
  <c r="AU89" i="46" s="1"/>
  <c r="AI90" i="46"/>
  <c r="AL90" i="46" s="1"/>
  <c r="AO90" i="46" s="1"/>
  <c r="AR90" i="46" s="1"/>
  <c r="AU90" i="46" s="1"/>
  <c r="AI84" i="46"/>
  <c r="AL84" i="46" s="1"/>
  <c r="AO84" i="46" s="1"/>
  <c r="AR84" i="46" s="1"/>
  <c r="AU84" i="46" s="1"/>
  <c r="AI57" i="46"/>
  <c r="AL57" i="46" s="1"/>
  <c r="AO57" i="46" s="1"/>
  <c r="AR57" i="46" s="1"/>
  <c r="AU57" i="46" s="1"/>
  <c r="T85" i="46"/>
  <c r="W85" i="46" s="1"/>
  <c r="Z85" i="46" s="1"/>
  <c r="AC85" i="46" s="1"/>
  <c r="AF85" i="46" s="1"/>
  <c r="AI85" i="46" s="1"/>
  <c r="AL85" i="46" s="1"/>
  <c r="AO85" i="46" s="1"/>
  <c r="AR85" i="46" s="1"/>
  <c r="AU85" i="46" s="1"/>
  <c r="AI61" i="46"/>
  <c r="AL61" i="46" s="1"/>
  <c r="AO61" i="46" s="1"/>
  <c r="AR61" i="46" s="1"/>
  <c r="AU61" i="46" s="1"/>
  <c r="AI68" i="46"/>
  <c r="AL68" i="46" s="1"/>
  <c r="AO68" i="46" s="1"/>
  <c r="AR68" i="46" s="1"/>
  <c r="AU68" i="46" s="1"/>
  <c r="N206" i="46" l="1"/>
  <c r="Q206" i="46" s="1"/>
  <c r="T206" i="46" s="1"/>
  <c r="W206" i="46" s="1"/>
  <c r="Z206" i="46" s="1"/>
  <c r="AC206" i="46" s="1"/>
  <c r="AF206" i="46" s="1"/>
  <c r="AI206" i="46" s="1"/>
  <c r="AL206" i="46" s="1"/>
  <c r="N208" i="46"/>
  <c r="Q208" i="46" s="1"/>
  <c r="T208" i="46" s="1"/>
  <c r="W208" i="46" s="1"/>
  <c r="Z208" i="46" s="1"/>
  <c r="AC208" i="46" s="1"/>
  <c r="AF208" i="46" s="1"/>
  <c r="AI208" i="46" s="1"/>
  <c r="AL208" i="46" s="1"/>
  <c r="N207" i="46"/>
  <c r="Q207" i="46" s="1"/>
  <c r="T207" i="46" s="1"/>
  <c r="W207" i="46" s="1"/>
  <c r="Z207" i="46" s="1"/>
  <c r="AC207" i="46" s="1"/>
  <c r="AF207" i="46" s="1"/>
  <c r="AI207" i="46" s="1"/>
  <c r="AL207" i="46" s="1"/>
  <c r="N204" i="46"/>
  <c r="Q204" i="46" s="1"/>
  <c r="T204" i="46" s="1"/>
  <c r="W204" i="46" s="1"/>
  <c r="Z204" i="46" s="1"/>
  <c r="AC204" i="46" s="1"/>
  <c r="AF204" i="46" s="1"/>
  <c r="AI204" i="46" s="1"/>
  <c r="AL204" i="46" s="1"/>
  <c r="N203" i="46"/>
  <c r="Q203" i="46" s="1"/>
  <c r="T203" i="46" s="1"/>
  <c r="W203" i="46" s="1"/>
  <c r="Z203" i="46" s="1"/>
  <c r="AC203" i="46" s="1"/>
  <c r="AF203" i="46" s="1"/>
  <c r="AI203" i="46" s="1"/>
  <c r="AL203" i="46" s="1"/>
  <c r="N202" i="46"/>
  <c r="Q202" i="46" s="1"/>
  <c r="T202" i="46" s="1"/>
  <c r="W202" i="46" s="1"/>
  <c r="Z202" i="46" s="1"/>
  <c r="AC202" i="46" s="1"/>
  <c r="AF202" i="46" s="1"/>
  <c r="AI202" i="46" s="1"/>
  <c r="AL202" i="46" s="1"/>
  <c r="N201" i="46"/>
  <c r="Q201" i="46" s="1"/>
  <c r="T201" i="46" s="1"/>
  <c r="W201" i="46" s="1"/>
  <c r="Z201" i="46" s="1"/>
  <c r="AC201" i="46" s="1"/>
  <c r="AF201" i="46" s="1"/>
  <c r="AI201" i="46" s="1"/>
  <c r="AL201" i="46" s="1"/>
  <c r="N200" i="46"/>
  <c r="Q200" i="46" s="1"/>
  <c r="T200" i="46" s="1"/>
  <c r="W200" i="46" s="1"/>
  <c r="Z200" i="46" s="1"/>
  <c r="AC200" i="46" s="1"/>
  <c r="AF200" i="46" s="1"/>
  <c r="AI200" i="46" s="1"/>
  <c r="AL200" i="46" s="1"/>
  <c r="N199" i="46"/>
  <c r="Q199" i="46" s="1"/>
  <c r="T199" i="46" s="1"/>
  <c r="W199" i="46" s="1"/>
  <c r="Z199" i="46" s="1"/>
  <c r="AC199" i="46" s="1"/>
  <c r="AF199" i="46" s="1"/>
  <c r="AI199" i="46" s="1"/>
  <c r="AL199" i="46" s="1"/>
  <c r="N625" i="46"/>
  <c r="Q625" i="46" s="1"/>
  <c r="T625" i="46" s="1"/>
  <c r="W625" i="46" s="1"/>
  <c r="Z625" i="46" s="1"/>
  <c r="AC625" i="46" s="1"/>
  <c r="AF625" i="46" s="1"/>
  <c r="AI625" i="46" s="1"/>
  <c r="AL625" i="46" s="1"/>
  <c r="N379" i="46"/>
  <c r="Q379" i="46" s="1"/>
  <c r="T379" i="46" s="1"/>
  <c r="W379" i="46" s="1"/>
  <c r="Z379" i="46" s="1"/>
  <c r="AC379" i="46" s="1"/>
  <c r="AF379" i="46" s="1"/>
  <c r="AI379" i="46" s="1"/>
  <c r="AL379" i="46" s="1"/>
  <c r="N617" i="46"/>
  <c r="Q617" i="46" s="1"/>
  <c r="T617" i="46" s="1"/>
  <c r="W617" i="46" s="1"/>
  <c r="Z617" i="46" s="1"/>
  <c r="AC617" i="46" s="1"/>
  <c r="AF617" i="46" s="1"/>
  <c r="AI617" i="46" s="1"/>
  <c r="AL617" i="46" s="1"/>
  <c r="N169" i="46"/>
  <c r="Q169" i="46" s="1"/>
  <c r="T169" i="46" s="1"/>
  <c r="W169" i="46" s="1"/>
  <c r="Z169" i="46" s="1"/>
  <c r="AC169" i="46" s="1"/>
  <c r="AF169" i="46" s="1"/>
  <c r="AI169" i="46" s="1"/>
  <c r="AL169" i="46" s="1"/>
  <c r="N264" i="46"/>
  <c r="Q264" i="46" s="1"/>
  <c r="T264" i="46" s="1"/>
  <c r="W264" i="46" s="1"/>
  <c r="Z264" i="46" s="1"/>
  <c r="AC264" i="46" s="1"/>
  <c r="AF264" i="46" s="1"/>
  <c r="AI264" i="46" s="1"/>
  <c r="AL264" i="46" s="1"/>
  <c r="N263" i="46"/>
  <c r="Q263" i="46" s="1"/>
  <c r="T263" i="46" s="1"/>
  <c r="W263" i="46" s="1"/>
  <c r="Z263" i="46" s="1"/>
  <c r="AC263" i="46" s="1"/>
  <c r="AF263" i="46" s="1"/>
  <c r="AI263" i="46" s="1"/>
  <c r="AL263" i="46" s="1"/>
  <c r="N262" i="46"/>
  <c r="Q262" i="46" s="1"/>
  <c r="T262" i="46" s="1"/>
  <c r="W262" i="46" s="1"/>
  <c r="Z262" i="46" s="1"/>
  <c r="AC262" i="46" s="1"/>
  <c r="AF262" i="46" s="1"/>
  <c r="AI262" i="46" s="1"/>
  <c r="AL262" i="46" s="1"/>
  <c r="N261" i="46"/>
  <c r="Q261" i="46" s="1"/>
  <c r="T261" i="46" s="1"/>
  <c r="W261" i="46" s="1"/>
  <c r="Z261" i="46" s="1"/>
  <c r="AC261" i="46" s="1"/>
  <c r="AF261" i="46" s="1"/>
  <c r="AI261" i="46" s="1"/>
  <c r="AL261" i="46" s="1"/>
  <c r="N260" i="46"/>
  <c r="Q260" i="46" s="1"/>
  <c r="T260" i="46" s="1"/>
  <c r="W260" i="46" s="1"/>
  <c r="Z260" i="46" s="1"/>
  <c r="AC260" i="46" s="1"/>
  <c r="AF260" i="46" s="1"/>
  <c r="AI260" i="46" s="1"/>
  <c r="AL260" i="46" s="1"/>
  <c r="N259" i="46"/>
  <c r="Q259" i="46" s="1"/>
  <c r="T259" i="46" s="1"/>
  <c r="W259" i="46" s="1"/>
  <c r="Z259" i="46" s="1"/>
  <c r="AC259" i="46" s="1"/>
  <c r="AF259" i="46" s="1"/>
  <c r="AI259" i="46" s="1"/>
  <c r="AL259" i="46" s="1"/>
  <c r="N258" i="46"/>
  <c r="Q258" i="46" s="1"/>
  <c r="T258" i="46" s="1"/>
  <c r="W258" i="46" s="1"/>
  <c r="Z258" i="46" s="1"/>
  <c r="AC258" i="46" s="1"/>
  <c r="AF258" i="46" s="1"/>
  <c r="AI258" i="46" s="1"/>
  <c r="AL258" i="46" s="1"/>
  <c r="N257" i="46"/>
  <c r="Q257" i="46" s="1"/>
  <c r="T257" i="46" s="1"/>
  <c r="W257" i="46" s="1"/>
  <c r="Z257" i="46" s="1"/>
  <c r="AC257" i="46" s="1"/>
  <c r="AF257" i="46" s="1"/>
  <c r="AI257" i="46" s="1"/>
  <c r="AL257" i="46" s="1"/>
  <c r="N256" i="46"/>
  <c r="Q256" i="46" s="1"/>
  <c r="T256" i="46" s="1"/>
  <c r="W256" i="46" s="1"/>
  <c r="Z256" i="46" s="1"/>
  <c r="AC256" i="46" s="1"/>
  <c r="AF256" i="46" s="1"/>
  <c r="AI256" i="46" s="1"/>
  <c r="AL256" i="46" s="1"/>
  <c r="N255" i="46"/>
  <c r="Q255" i="46" s="1"/>
  <c r="T255" i="46" s="1"/>
  <c r="W255" i="46" s="1"/>
  <c r="Z255" i="46" s="1"/>
  <c r="AC255" i="46" s="1"/>
  <c r="AF255" i="46" s="1"/>
  <c r="AI255" i="46" s="1"/>
  <c r="AL255" i="46" s="1"/>
  <c r="N254" i="46"/>
  <c r="Q254" i="46" s="1"/>
  <c r="T254" i="46" s="1"/>
  <c r="W254" i="46" s="1"/>
  <c r="Z254" i="46" s="1"/>
  <c r="AC254" i="46" s="1"/>
  <c r="AF254" i="46" s="1"/>
  <c r="AI254" i="46" s="1"/>
  <c r="AL254" i="46" s="1"/>
  <c r="N293" i="46"/>
  <c r="Q293" i="46" s="1"/>
  <c r="T293" i="46" s="1"/>
  <c r="W293" i="46" s="1"/>
  <c r="Z293" i="46" s="1"/>
  <c r="AC293" i="46" s="1"/>
  <c r="AF293" i="46" s="1"/>
  <c r="AI293" i="46" s="1"/>
  <c r="AL293" i="46" s="1"/>
  <c r="N493" i="46"/>
  <c r="Q493" i="46" s="1"/>
  <c r="T493" i="46" s="1"/>
  <c r="W493" i="46" s="1"/>
  <c r="Z493" i="46" s="1"/>
  <c r="AC493" i="46" s="1"/>
  <c r="AF493" i="46" s="1"/>
  <c r="AI493" i="46" s="1"/>
  <c r="AL493" i="46" s="1"/>
  <c r="N492" i="46"/>
  <c r="Q492" i="46" s="1"/>
  <c r="T492" i="46" s="1"/>
  <c r="W492" i="46" s="1"/>
  <c r="Z492" i="46" s="1"/>
  <c r="AC492" i="46" s="1"/>
  <c r="AF492" i="46" s="1"/>
  <c r="AI492" i="46" s="1"/>
  <c r="AL492" i="46" s="1"/>
  <c r="N531" i="46"/>
  <c r="Q531" i="46" s="1"/>
  <c r="T531" i="46" s="1"/>
  <c r="W531" i="46" s="1"/>
  <c r="Z531" i="46" s="1"/>
  <c r="AC531" i="46" s="1"/>
  <c r="AF531" i="46" s="1"/>
  <c r="AI531" i="46" s="1"/>
  <c r="AL531" i="46" s="1"/>
  <c r="N786" i="46"/>
  <c r="Q786" i="46" s="1"/>
  <c r="T786" i="46" s="1"/>
  <c r="W786" i="46" s="1"/>
  <c r="Z786" i="46" s="1"/>
  <c r="AC786" i="46" s="1"/>
  <c r="AF786" i="46" s="1"/>
  <c r="AI786" i="46" s="1"/>
  <c r="AL786" i="46" s="1"/>
  <c r="N371" i="46"/>
  <c r="Q371" i="46" s="1"/>
  <c r="T371" i="46" s="1"/>
  <c r="W371" i="46" s="1"/>
  <c r="Z371" i="46" s="1"/>
  <c r="AC371" i="46" s="1"/>
  <c r="AF371" i="46" s="1"/>
  <c r="AI371" i="46" s="1"/>
  <c r="AL371" i="46" s="1"/>
  <c r="N690" i="46"/>
  <c r="Q690" i="46" s="1"/>
  <c r="T690" i="46" s="1"/>
  <c r="W690" i="46" s="1"/>
  <c r="Z690" i="46" s="1"/>
  <c r="AC690" i="46" s="1"/>
  <c r="AF690" i="46" s="1"/>
  <c r="AI690" i="46" s="1"/>
  <c r="AL690" i="46" s="1"/>
  <c r="N580" i="46"/>
  <c r="Q580" i="46" s="1"/>
  <c r="T580" i="46" s="1"/>
  <c r="W580" i="46" s="1"/>
  <c r="Z580" i="46" s="1"/>
  <c r="AC580" i="46" s="1"/>
  <c r="AF580" i="46" s="1"/>
  <c r="AI580" i="46" s="1"/>
  <c r="AL580" i="46" s="1"/>
  <c r="Q268" i="46"/>
  <c r="T268" i="46" s="1"/>
  <c r="W268" i="46" s="1"/>
  <c r="Z268" i="46" s="1"/>
  <c r="AC268" i="46" s="1"/>
  <c r="AF268" i="46" s="1"/>
  <c r="AI268" i="46" s="1"/>
  <c r="AL268" i="46" s="1"/>
  <c r="N267" i="46"/>
  <c r="Q267" i="46" s="1"/>
  <c r="T267" i="46" s="1"/>
  <c r="W267" i="46" s="1"/>
  <c r="Z267" i="46" s="1"/>
  <c r="AC267" i="46" s="1"/>
  <c r="AF267" i="46" s="1"/>
  <c r="AI267" i="46" s="1"/>
  <c r="AL267" i="46" s="1"/>
  <c r="N266" i="46"/>
  <c r="Q266" i="46" s="1"/>
  <c r="T266" i="46" s="1"/>
  <c r="W266" i="46" s="1"/>
  <c r="Z266" i="46" s="1"/>
  <c r="AC266" i="46" s="1"/>
  <c r="AF266" i="46" s="1"/>
  <c r="AI266" i="46" s="1"/>
  <c r="AL266" i="46" s="1"/>
  <c r="N265" i="46"/>
  <c r="Q265" i="46" s="1"/>
  <c r="T265" i="46" s="1"/>
  <c r="W265" i="46" s="1"/>
  <c r="Z265" i="46" s="1"/>
  <c r="AC265" i="46" s="1"/>
  <c r="AF265" i="46" s="1"/>
  <c r="AI265" i="46" s="1"/>
  <c r="AL265" i="46" s="1"/>
  <c r="N785" i="46"/>
  <c r="Q785" i="46" s="1"/>
  <c r="T785" i="46" s="1"/>
  <c r="W785" i="46" s="1"/>
  <c r="Z785" i="46" s="1"/>
  <c r="AC785" i="46" s="1"/>
  <c r="AF785" i="46" s="1"/>
  <c r="AI785" i="46" s="1"/>
  <c r="AL785" i="46" s="1"/>
  <c r="N552" i="46"/>
  <c r="Q552" i="46" s="1"/>
  <c r="T552" i="46" s="1"/>
  <c r="W552" i="46" s="1"/>
  <c r="Z552" i="46" s="1"/>
  <c r="AC552" i="46" s="1"/>
  <c r="AF552" i="46" s="1"/>
  <c r="AI552" i="46" s="1"/>
  <c r="AL552" i="46" s="1"/>
  <c r="N551" i="46"/>
  <c r="Q551" i="46" s="1"/>
  <c r="T551" i="46" s="1"/>
  <c r="W551" i="46" s="1"/>
  <c r="Z551" i="46" s="1"/>
  <c r="AC551" i="46" s="1"/>
  <c r="AF551" i="46" s="1"/>
  <c r="AI551" i="46" s="1"/>
  <c r="AL551" i="46" s="1"/>
  <c r="N292" i="46"/>
  <c r="Q292" i="46" s="1"/>
  <c r="T292" i="46" s="1"/>
  <c r="W292" i="46" s="1"/>
  <c r="Z292" i="46" s="1"/>
  <c r="AC292" i="46" s="1"/>
  <c r="AF292" i="46" s="1"/>
  <c r="AI292" i="46" s="1"/>
  <c r="AL292" i="46" s="1"/>
  <c r="N624" i="46"/>
  <c r="Q624" i="46" s="1"/>
  <c r="T624" i="46" s="1"/>
  <c r="W624" i="46" s="1"/>
  <c r="Z624" i="46" s="1"/>
  <c r="AC624" i="46" s="1"/>
  <c r="AF624" i="46" s="1"/>
  <c r="AI624" i="46" s="1"/>
  <c r="AL624" i="46" s="1"/>
  <c r="N491" i="46"/>
  <c r="Q491" i="46" s="1"/>
  <c r="T491" i="46" s="1"/>
  <c r="W491" i="46" s="1"/>
  <c r="Z491" i="46" s="1"/>
  <c r="AC491" i="46" s="1"/>
  <c r="AF491" i="46" s="1"/>
  <c r="AI491" i="46" s="1"/>
  <c r="AL491" i="46" s="1"/>
  <c r="N220" i="46"/>
  <c r="Q220" i="46" s="1"/>
  <c r="T220" i="46" s="1"/>
  <c r="W220" i="46" s="1"/>
  <c r="Z220" i="46" s="1"/>
  <c r="AC220" i="46" s="1"/>
  <c r="AF220" i="46" s="1"/>
  <c r="AI220" i="46" s="1"/>
  <c r="AL220" i="46" s="1"/>
  <c r="N219" i="46"/>
  <c r="Q219" i="46" s="1"/>
  <c r="T219" i="46" s="1"/>
  <c r="W219" i="46" s="1"/>
  <c r="Z219" i="46" s="1"/>
  <c r="AC219" i="46" s="1"/>
  <c r="AF219" i="46" s="1"/>
  <c r="AI219" i="46" s="1"/>
  <c r="AL219" i="46" s="1"/>
  <c r="N218" i="46"/>
  <c r="Q218" i="46" s="1"/>
  <c r="T218" i="46" s="1"/>
  <c r="W218" i="46" s="1"/>
  <c r="Z218" i="46" s="1"/>
  <c r="AC218" i="46" s="1"/>
  <c r="AF218" i="46" s="1"/>
  <c r="AI218" i="46" s="1"/>
  <c r="AL218" i="46" s="1"/>
  <c r="N217" i="46"/>
  <c r="Q217" i="46" s="1"/>
  <c r="T217" i="46" s="1"/>
  <c r="W217" i="46" s="1"/>
  <c r="Z217" i="46" s="1"/>
  <c r="AC217" i="46" s="1"/>
  <c r="AF217" i="46" s="1"/>
  <c r="AI217" i="46" s="1"/>
  <c r="AL217" i="46" s="1"/>
  <c r="N216" i="46"/>
  <c r="Q216" i="46" s="1"/>
  <c r="T216" i="46" s="1"/>
  <c r="W216" i="46" s="1"/>
  <c r="Z216" i="46" s="1"/>
  <c r="AC216" i="46" s="1"/>
  <c r="AF216" i="46" s="1"/>
  <c r="AI216" i="46" s="1"/>
  <c r="AL216" i="46" s="1"/>
  <c r="N215" i="46"/>
  <c r="Q215" i="46" s="1"/>
  <c r="T215" i="46" s="1"/>
  <c r="W215" i="46" s="1"/>
  <c r="Z215" i="46" s="1"/>
  <c r="AC215" i="46" s="1"/>
  <c r="AF215" i="46" s="1"/>
  <c r="AI215" i="46" s="1"/>
  <c r="AL215" i="46" s="1"/>
  <c r="N214" i="46"/>
  <c r="Q214" i="46" s="1"/>
  <c r="T214" i="46" s="1"/>
  <c r="W214" i="46" s="1"/>
  <c r="Z214" i="46" s="1"/>
  <c r="AC214" i="46" s="1"/>
  <c r="AF214" i="46" s="1"/>
  <c r="AI214" i="46" s="1"/>
  <c r="AL214" i="46" s="1"/>
  <c r="N490" i="46"/>
  <c r="Q490" i="46" s="1"/>
  <c r="T490" i="46" s="1"/>
  <c r="W490" i="46" s="1"/>
  <c r="Z490" i="46" s="1"/>
  <c r="AC490" i="46" s="1"/>
  <c r="AF490" i="46" s="1"/>
  <c r="AI490" i="46" s="1"/>
  <c r="AL490" i="46" s="1"/>
  <c r="N578" i="46"/>
  <c r="Q578" i="46" s="1"/>
  <c r="T578" i="46" s="1"/>
  <c r="W578" i="46" s="1"/>
  <c r="Z578" i="46" s="1"/>
  <c r="AC578" i="46" s="1"/>
  <c r="AF578" i="46" s="1"/>
  <c r="AI578" i="46" s="1"/>
  <c r="AL578" i="46" s="1"/>
  <c r="N489" i="46"/>
  <c r="Q489" i="46" s="1"/>
  <c r="T489" i="46" s="1"/>
  <c r="W489" i="46" s="1"/>
  <c r="Z489" i="46" s="1"/>
  <c r="AC489" i="46" s="1"/>
  <c r="AF489" i="46" s="1"/>
  <c r="AI489" i="46" s="1"/>
  <c r="AL489" i="46" s="1"/>
  <c r="N488" i="46"/>
  <c r="Q488" i="46" s="1"/>
  <c r="T488" i="46" s="1"/>
  <c r="W488" i="46" s="1"/>
  <c r="Z488" i="46" s="1"/>
  <c r="AC488" i="46" s="1"/>
  <c r="AF488" i="46" s="1"/>
  <c r="AI488" i="46" s="1"/>
  <c r="AL488" i="46" s="1"/>
  <c r="N487" i="46"/>
  <c r="Q487" i="46" s="1"/>
  <c r="T487" i="46" s="1"/>
  <c r="W487" i="46" s="1"/>
  <c r="Z487" i="46" s="1"/>
  <c r="AC487" i="46" s="1"/>
  <c r="AF487" i="46" s="1"/>
  <c r="AI487" i="46" s="1"/>
  <c r="AL487" i="46" s="1"/>
  <c r="N486" i="46"/>
  <c r="Q486" i="46" s="1"/>
  <c r="T486" i="46" s="1"/>
  <c r="W486" i="46" s="1"/>
  <c r="Z486" i="46" s="1"/>
  <c r="AC486" i="46" s="1"/>
  <c r="AF486" i="46" s="1"/>
  <c r="AI486" i="46" s="1"/>
  <c r="AL486" i="46" s="1"/>
  <c r="N212" i="46"/>
  <c r="Q212" i="46" s="1"/>
  <c r="T212" i="46" s="1"/>
  <c r="W212" i="46" s="1"/>
  <c r="Z212" i="46" s="1"/>
  <c r="AC212" i="46" s="1"/>
  <c r="AF212" i="46" s="1"/>
  <c r="AI212" i="46" s="1"/>
  <c r="AL212" i="46" s="1"/>
  <c r="N209" i="46"/>
  <c r="Q209" i="46" s="1"/>
  <c r="T209" i="46" s="1"/>
  <c r="W209" i="46" s="1"/>
  <c r="Z209" i="46" s="1"/>
  <c r="AC209" i="46" s="1"/>
  <c r="AF209" i="46" s="1"/>
  <c r="AI209" i="46" s="1"/>
  <c r="AL209" i="46" s="1"/>
  <c r="N485" i="46"/>
  <c r="Q485" i="46" s="1"/>
  <c r="T485" i="46" s="1"/>
  <c r="W485" i="46" s="1"/>
  <c r="Z485" i="46" s="1"/>
  <c r="AC485" i="46" s="1"/>
  <c r="AF485" i="46" s="1"/>
  <c r="AI485" i="46" s="1"/>
  <c r="AL485" i="46" s="1"/>
  <c r="N484" i="46"/>
  <c r="Q484" i="46" s="1"/>
  <c r="T484" i="46" s="1"/>
  <c r="W484" i="46" s="1"/>
  <c r="Z484" i="46" s="1"/>
  <c r="AC484" i="46" s="1"/>
  <c r="AF484" i="46" s="1"/>
  <c r="AI484" i="46" s="1"/>
  <c r="AL484" i="46" s="1"/>
  <c r="N483" i="46"/>
  <c r="Q483" i="46" s="1"/>
  <c r="T483" i="46" s="1"/>
  <c r="W483" i="46" s="1"/>
  <c r="Z483" i="46" s="1"/>
  <c r="AC483" i="46" s="1"/>
  <c r="AF483" i="46" s="1"/>
  <c r="AI483" i="46" s="1"/>
  <c r="AL483" i="46" s="1"/>
  <c r="N482" i="46"/>
  <c r="Q482" i="46" s="1"/>
  <c r="T482" i="46" s="1"/>
  <c r="W482" i="46" s="1"/>
  <c r="Z482" i="46" s="1"/>
  <c r="AC482" i="46" s="1"/>
  <c r="AF482" i="46" s="1"/>
  <c r="AI482" i="46" s="1"/>
  <c r="AL482" i="46" s="1"/>
  <c r="N481" i="46"/>
  <c r="Q481" i="46" s="1"/>
  <c r="T481" i="46" s="1"/>
  <c r="W481" i="46" s="1"/>
  <c r="Z481" i="46" s="1"/>
  <c r="AC481" i="46" s="1"/>
  <c r="AF481" i="46" s="1"/>
  <c r="AI481" i="46" s="1"/>
  <c r="AL481" i="46" s="1"/>
  <c r="N480" i="46"/>
  <c r="Q480" i="46" s="1"/>
  <c r="T480" i="46" s="1"/>
  <c r="W480" i="46" s="1"/>
  <c r="Z480" i="46" s="1"/>
  <c r="AC480" i="46" s="1"/>
  <c r="AF480" i="46" s="1"/>
  <c r="AI480" i="46" s="1"/>
  <c r="AL480" i="46" s="1"/>
  <c r="N479" i="46"/>
  <c r="Q479" i="46" s="1"/>
  <c r="T479" i="46" s="1"/>
  <c r="W479" i="46" s="1"/>
  <c r="Z479" i="46" s="1"/>
  <c r="AC479" i="46" s="1"/>
  <c r="AF479" i="46" s="1"/>
  <c r="AI479" i="46" s="1"/>
  <c r="AL479" i="46" s="1"/>
  <c r="N478" i="46"/>
  <c r="Q478" i="46" s="1"/>
  <c r="T478" i="46" s="1"/>
  <c r="W478" i="46" s="1"/>
  <c r="Z478" i="46" s="1"/>
  <c r="AC478" i="46" s="1"/>
  <c r="AF478" i="46" s="1"/>
  <c r="AI478" i="46" s="1"/>
  <c r="AL478" i="46" s="1"/>
  <c r="N540" i="46"/>
  <c r="Q540" i="46" s="1"/>
  <c r="T540" i="46" s="1"/>
  <c r="W540" i="46" s="1"/>
  <c r="Z540" i="46" s="1"/>
  <c r="AC540" i="46" s="1"/>
  <c r="AF540" i="46" s="1"/>
  <c r="AI540" i="46" s="1"/>
  <c r="AL540" i="46" s="1"/>
  <c r="N529" i="46"/>
  <c r="Q529" i="46" s="1"/>
  <c r="T529" i="46" s="1"/>
  <c r="W529" i="46" s="1"/>
  <c r="Z529" i="46" s="1"/>
  <c r="AC529" i="46" s="1"/>
  <c r="AF529" i="46" s="1"/>
  <c r="AI529" i="46" s="1"/>
  <c r="AL529" i="46" s="1"/>
  <c r="N537" i="46"/>
  <c r="Q537" i="46" s="1"/>
  <c r="T537" i="46" s="1"/>
  <c r="W537" i="46" s="1"/>
  <c r="Z537" i="46" s="1"/>
  <c r="AC537" i="46" s="1"/>
  <c r="AF537" i="46" s="1"/>
  <c r="AI537" i="46" s="1"/>
  <c r="AL537" i="46" s="1"/>
  <c r="N536" i="46"/>
  <c r="Q536" i="46" s="1"/>
  <c r="T536" i="46" s="1"/>
  <c r="W536" i="46" s="1"/>
  <c r="Z536" i="46" s="1"/>
  <c r="AC536" i="46" s="1"/>
  <c r="AF536" i="46" s="1"/>
  <c r="AI536" i="46" s="1"/>
  <c r="AL536" i="46" s="1"/>
  <c r="N535" i="46"/>
  <c r="Q535" i="46" s="1"/>
  <c r="T535" i="46" s="1"/>
  <c r="W535" i="46" s="1"/>
  <c r="Z535" i="46" s="1"/>
  <c r="AC535" i="46" s="1"/>
  <c r="AF535" i="46" s="1"/>
  <c r="AI535" i="46" s="1"/>
  <c r="AL535" i="46" s="1"/>
  <c r="N534" i="46"/>
  <c r="Q534" i="46" s="1"/>
  <c r="T534" i="46" s="1"/>
  <c r="W534" i="46" s="1"/>
  <c r="Z534" i="46" s="1"/>
  <c r="AC534" i="46" s="1"/>
  <c r="AF534" i="46" s="1"/>
  <c r="AI534" i="46" s="1"/>
  <c r="AL534" i="46" s="1"/>
  <c r="N527" i="46"/>
  <c r="Q527" i="46" s="1"/>
  <c r="T527" i="46" s="1"/>
  <c r="W527" i="46" s="1"/>
  <c r="Z527" i="46" s="1"/>
  <c r="AC527" i="46" s="1"/>
  <c r="AF527" i="46" s="1"/>
  <c r="AI527" i="46" s="1"/>
  <c r="AL527" i="46" s="1"/>
  <c r="N526" i="46"/>
  <c r="Q526" i="46" s="1"/>
  <c r="T526" i="46" s="1"/>
  <c r="W526" i="46" s="1"/>
  <c r="Z526" i="46" s="1"/>
  <c r="AC526" i="46" s="1"/>
  <c r="AF526" i="46" s="1"/>
  <c r="AI526" i="46" s="1"/>
  <c r="AL526" i="46" s="1"/>
  <c r="N525" i="46"/>
  <c r="Q525" i="46" s="1"/>
  <c r="T525" i="46" s="1"/>
  <c r="W525" i="46" s="1"/>
  <c r="Z525" i="46" s="1"/>
  <c r="AC525" i="46" s="1"/>
  <c r="AF525" i="46" s="1"/>
  <c r="AI525" i="46" s="1"/>
  <c r="AL525" i="46" s="1"/>
  <c r="N523" i="46"/>
  <c r="Q523" i="46" s="1"/>
  <c r="T523" i="46" s="1"/>
  <c r="W523" i="46" s="1"/>
  <c r="Z523" i="46" s="1"/>
  <c r="AC523" i="46" s="1"/>
  <c r="AF523" i="46" s="1"/>
  <c r="AI523" i="46" s="1"/>
  <c r="AL523" i="46" s="1"/>
  <c r="N522" i="46"/>
  <c r="Q522" i="46" s="1"/>
  <c r="T522" i="46" s="1"/>
  <c r="W522" i="46" s="1"/>
  <c r="Z522" i="46" s="1"/>
  <c r="AC522" i="46" s="1"/>
  <c r="AF522" i="46" s="1"/>
  <c r="AI522" i="46" s="1"/>
  <c r="AL522" i="46" s="1"/>
  <c r="N521" i="46"/>
  <c r="Q521" i="46" s="1"/>
  <c r="T521" i="46" s="1"/>
  <c r="W521" i="46" s="1"/>
  <c r="Z521" i="46" s="1"/>
  <c r="AC521" i="46" s="1"/>
  <c r="AF521" i="46" s="1"/>
  <c r="AI521" i="46" s="1"/>
  <c r="AL521" i="46" s="1"/>
  <c r="N520" i="46"/>
  <c r="Q520" i="46" s="1"/>
  <c r="T520" i="46" s="1"/>
  <c r="W520" i="46" s="1"/>
  <c r="Z520" i="46" s="1"/>
  <c r="AC520" i="46" s="1"/>
  <c r="AF520" i="46" s="1"/>
  <c r="AI520" i="46" s="1"/>
  <c r="AL520" i="46" s="1"/>
  <c r="N519" i="46"/>
  <c r="Q519" i="46" s="1"/>
  <c r="T519" i="46" s="1"/>
  <c r="W519" i="46" s="1"/>
  <c r="Z519" i="46" s="1"/>
  <c r="AC519" i="46" s="1"/>
  <c r="AF519" i="46" s="1"/>
  <c r="AI519" i="46" s="1"/>
  <c r="AL519" i="46" s="1"/>
  <c r="N530" i="46"/>
  <c r="Q530" i="46" s="1"/>
  <c r="T530" i="46" s="1"/>
  <c r="W530" i="46" s="1"/>
  <c r="Z530" i="46" s="1"/>
  <c r="AC530" i="46" s="1"/>
  <c r="AF530" i="46" s="1"/>
  <c r="AI530" i="46" s="1"/>
  <c r="AL530" i="46" s="1"/>
  <c r="N477" i="46"/>
  <c r="Q477" i="46" s="1"/>
  <c r="T477" i="46" s="1"/>
  <c r="W477" i="46" s="1"/>
  <c r="Z477" i="46" s="1"/>
  <c r="AC477" i="46" s="1"/>
  <c r="AF477" i="46" s="1"/>
  <c r="AI477" i="46" s="1"/>
  <c r="AL477" i="46" s="1"/>
  <c r="N476" i="46"/>
  <c r="Q476" i="46" s="1"/>
  <c r="T476" i="46" s="1"/>
  <c r="W476" i="46" s="1"/>
  <c r="Z476" i="46" s="1"/>
  <c r="AC476" i="46" s="1"/>
  <c r="AF476" i="46" s="1"/>
  <c r="AI476" i="46" s="1"/>
  <c r="AL476" i="46" s="1"/>
  <c r="N475" i="46"/>
  <c r="Q475" i="46" s="1"/>
  <c r="T475" i="46" s="1"/>
  <c r="W475" i="46" s="1"/>
  <c r="Z475" i="46" s="1"/>
  <c r="AC475" i="46" s="1"/>
  <c r="AF475" i="46" s="1"/>
  <c r="AI475" i="46" s="1"/>
  <c r="AL475" i="46" s="1"/>
  <c r="N532" i="46"/>
  <c r="Q532" i="46" s="1"/>
  <c r="T532" i="46" s="1"/>
  <c r="W532" i="46" s="1"/>
  <c r="Z532" i="46" s="1"/>
  <c r="AC532" i="46" s="1"/>
  <c r="AF532" i="46" s="1"/>
  <c r="AI532" i="46" s="1"/>
  <c r="AL532" i="46" s="1"/>
  <c r="N232" i="46"/>
  <c r="Q232" i="46" s="1"/>
  <c r="T232" i="46" s="1"/>
  <c r="W232" i="46" s="1"/>
  <c r="Z232" i="46" s="1"/>
  <c r="AC232" i="46" s="1"/>
  <c r="AF232" i="46" s="1"/>
  <c r="AI232" i="46" s="1"/>
  <c r="AL232" i="46" s="1"/>
  <c r="N38" i="46"/>
  <c r="Q38" i="46" s="1"/>
  <c r="T38" i="46" s="1"/>
  <c r="W38" i="46" s="1"/>
  <c r="Z38" i="46" s="1"/>
  <c r="AC38" i="46" s="1"/>
  <c r="AF38" i="46" s="1"/>
  <c r="AI38" i="46" s="1"/>
  <c r="AL38" i="46" s="1"/>
  <c r="N374" i="46"/>
  <c r="Q374" i="46" s="1"/>
  <c r="T374" i="46" s="1"/>
  <c r="W374" i="46" s="1"/>
  <c r="Z374" i="46" s="1"/>
  <c r="AC374" i="46" s="1"/>
  <c r="AF374" i="46" s="1"/>
  <c r="AI374" i="46" s="1"/>
  <c r="AL374" i="46" s="1"/>
  <c r="N567" i="46"/>
  <c r="Q567" i="46" s="1"/>
  <c r="T567" i="46" s="1"/>
  <c r="W567" i="46" s="1"/>
  <c r="Z567" i="46" s="1"/>
  <c r="AC567" i="46" s="1"/>
  <c r="AF567" i="46" s="1"/>
  <c r="AI567" i="46" s="1"/>
  <c r="AL567" i="46" s="1"/>
  <c r="N244" i="46"/>
  <c r="Q244" i="46" s="1"/>
  <c r="T244" i="46" s="1"/>
  <c r="W244" i="46" s="1"/>
  <c r="Z244" i="46" s="1"/>
  <c r="AC244" i="46" s="1"/>
  <c r="AF244" i="46" s="1"/>
  <c r="AI244" i="46" s="1"/>
  <c r="AL244" i="46" s="1"/>
  <c r="N243" i="46"/>
  <c r="Q243" i="46" s="1"/>
  <c r="T243" i="46" s="1"/>
  <c r="W243" i="46" s="1"/>
  <c r="Z243" i="46" s="1"/>
  <c r="AC243" i="46" s="1"/>
  <c r="AF243" i="46" s="1"/>
  <c r="AI243" i="46" s="1"/>
  <c r="AL243" i="46" s="1"/>
  <c r="N242" i="46"/>
  <c r="Q242" i="46" s="1"/>
  <c r="T242" i="46" s="1"/>
  <c r="W242" i="46" s="1"/>
  <c r="Z242" i="46" s="1"/>
  <c r="AC242" i="46" s="1"/>
  <c r="AF242" i="46" s="1"/>
  <c r="AI242" i="46" s="1"/>
  <c r="AL242" i="46" s="1"/>
  <c r="N564" i="46"/>
  <c r="Q564" i="46" s="1"/>
  <c r="T564" i="46" s="1"/>
  <c r="W564" i="46" s="1"/>
  <c r="Z564" i="46" s="1"/>
  <c r="AC564" i="46" s="1"/>
  <c r="AF564" i="46" s="1"/>
  <c r="AI564" i="46" s="1"/>
  <c r="AL564" i="46" s="1"/>
  <c r="N563" i="46"/>
  <c r="Q563" i="46" s="1"/>
  <c r="T563" i="46" s="1"/>
  <c r="W563" i="46" s="1"/>
  <c r="Z563" i="46" s="1"/>
  <c r="AC563" i="46" s="1"/>
  <c r="AF563" i="46" s="1"/>
  <c r="AI563" i="46" s="1"/>
  <c r="AL563" i="46" s="1"/>
  <c r="N565" i="46"/>
  <c r="Q565" i="46" s="1"/>
  <c r="T565" i="46" s="1"/>
  <c r="W565" i="46" s="1"/>
  <c r="Z565" i="46" s="1"/>
  <c r="AC565" i="46" s="1"/>
  <c r="AF565" i="46" s="1"/>
  <c r="AI565" i="46" s="1"/>
  <c r="AL565" i="46" s="1"/>
  <c r="N566" i="46"/>
  <c r="Q566" i="46" s="1"/>
  <c r="T566" i="46" s="1"/>
  <c r="W566" i="46" s="1"/>
  <c r="Z566" i="46" s="1"/>
  <c r="AC566" i="46" s="1"/>
  <c r="AF566" i="46" s="1"/>
  <c r="AI566" i="46" s="1"/>
  <c r="AL566" i="46" s="1"/>
  <c r="N562" i="46"/>
  <c r="Q562" i="46" s="1"/>
  <c r="T562" i="46" s="1"/>
  <c r="W562" i="46" s="1"/>
  <c r="Z562" i="46" s="1"/>
  <c r="AC562" i="46" s="1"/>
  <c r="AF562" i="46" s="1"/>
  <c r="AI562" i="46" s="1"/>
  <c r="AL562" i="46" s="1"/>
  <c r="N806" i="46"/>
  <c r="Q806" i="46" s="1"/>
  <c r="T806" i="46" s="1"/>
  <c r="W806" i="46" s="1"/>
  <c r="Z806" i="46" s="1"/>
  <c r="AC806" i="46" s="1"/>
  <c r="AF806" i="46" s="1"/>
  <c r="AI806" i="46" s="1"/>
  <c r="AL806" i="46" s="1"/>
  <c r="N805" i="46"/>
  <c r="Q805" i="46" s="1"/>
  <c r="T805" i="46" s="1"/>
  <c r="W805" i="46" s="1"/>
  <c r="Z805" i="46" s="1"/>
  <c r="AC805" i="46" s="1"/>
  <c r="AF805" i="46" s="1"/>
  <c r="AI805" i="46" s="1"/>
  <c r="AL805" i="46" s="1"/>
  <c r="N804" i="46"/>
  <c r="Q804" i="46" s="1"/>
  <c r="T804" i="46" s="1"/>
  <c r="W804" i="46" s="1"/>
  <c r="Z804" i="46" s="1"/>
  <c r="AC804" i="46" s="1"/>
  <c r="AF804" i="46" s="1"/>
  <c r="AI804" i="46" s="1"/>
  <c r="AL804" i="46" s="1"/>
  <c r="N803" i="46"/>
  <c r="Q803" i="46" s="1"/>
  <c r="T803" i="46" s="1"/>
  <c r="W803" i="46" s="1"/>
  <c r="Z803" i="46" s="1"/>
  <c r="AC803" i="46" s="1"/>
  <c r="AF803" i="46" s="1"/>
  <c r="AI803" i="46" s="1"/>
  <c r="AL803" i="46" s="1"/>
  <c r="N802" i="46"/>
  <c r="Q802" i="46" s="1"/>
  <c r="T802" i="46" s="1"/>
  <c r="W802" i="46" s="1"/>
  <c r="Z802" i="46" s="1"/>
  <c r="AC802" i="46" s="1"/>
  <c r="AF802" i="46" s="1"/>
  <c r="AI802" i="46" s="1"/>
  <c r="AL802" i="46" s="1"/>
  <c r="N506" i="46"/>
  <c r="Q506" i="46" s="1"/>
  <c r="T506" i="46" s="1"/>
  <c r="W506" i="46" s="1"/>
  <c r="Z506" i="46" s="1"/>
  <c r="AC506" i="46" s="1"/>
  <c r="AF506" i="46" s="1"/>
  <c r="AI506" i="46" s="1"/>
  <c r="AL506" i="46" s="1"/>
  <c r="N505" i="46"/>
  <c r="Q505" i="46" s="1"/>
  <c r="T505" i="46" s="1"/>
  <c r="W505" i="46" s="1"/>
  <c r="Z505" i="46" s="1"/>
  <c r="AC505" i="46" s="1"/>
  <c r="AF505" i="46" s="1"/>
  <c r="AI505" i="46" s="1"/>
  <c r="AL505" i="46" s="1"/>
  <c r="N504" i="46"/>
  <c r="Q504" i="46" s="1"/>
  <c r="T504" i="46" s="1"/>
  <c r="W504" i="46" s="1"/>
  <c r="Z504" i="46" s="1"/>
  <c r="AC504" i="46" s="1"/>
  <c r="AF504" i="46" s="1"/>
  <c r="AI504" i="46" s="1"/>
  <c r="AL504" i="46" s="1"/>
  <c r="N503" i="46"/>
  <c r="Q503" i="46" s="1"/>
  <c r="T503" i="46" s="1"/>
  <c r="W503" i="46" s="1"/>
  <c r="Z503" i="46" s="1"/>
  <c r="AC503" i="46" s="1"/>
  <c r="AF503" i="46" s="1"/>
  <c r="AI503" i="46" s="1"/>
  <c r="AL503" i="46" s="1"/>
  <c r="N502" i="46"/>
  <c r="Q502" i="46" s="1"/>
  <c r="T502" i="46" s="1"/>
  <c r="W502" i="46" s="1"/>
  <c r="Z502" i="46" s="1"/>
  <c r="AC502" i="46" s="1"/>
  <c r="AF502" i="46" s="1"/>
  <c r="AI502" i="46" s="1"/>
  <c r="AL502" i="46" s="1"/>
  <c r="N501" i="46"/>
  <c r="Q501" i="46" s="1"/>
  <c r="T501" i="46" s="1"/>
  <c r="W501" i="46" s="1"/>
  <c r="Z501" i="46" s="1"/>
  <c r="AC501" i="46" s="1"/>
  <c r="AF501" i="46" s="1"/>
  <c r="AI501" i="46" s="1"/>
  <c r="AL501" i="46" s="1"/>
  <c r="N500" i="46"/>
  <c r="Q500" i="46" s="1"/>
  <c r="T500" i="46" s="1"/>
  <c r="W500" i="46" s="1"/>
  <c r="Z500" i="46" s="1"/>
  <c r="AC500" i="46" s="1"/>
  <c r="AF500" i="46" s="1"/>
  <c r="AI500" i="46" s="1"/>
  <c r="AL500" i="46" s="1"/>
  <c r="N499" i="46"/>
  <c r="Q499" i="46" s="1"/>
  <c r="T499" i="46" s="1"/>
  <c r="W499" i="46" s="1"/>
  <c r="Z499" i="46" s="1"/>
  <c r="AC499" i="46" s="1"/>
  <c r="AF499" i="46" s="1"/>
  <c r="AI499" i="46" s="1"/>
  <c r="AL499" i="46" s="1"/>
  <c r="N498" i="46"/>
  <c r="Q498" i="46" s="1"/>
  <c r="T498" i="46" s="1"/>
  <c r="W498" i="46" s="1"/>
  <c r="Z498" i="46" s="1"/>
  <c r="AC498" i="46" s="1"/>
  <c r="AF498" i="46" s="1"/>
  <c r="AI498" i="46" s="1"/>
  <c r="AL498" i="46" s="1"/>
  <c r="N497" i="46"/>
  <c r="Q497" i="46" s="1"/>
  <c r="T497" i="46" s="1"/>
  <c r="W497" i="46" s="1"/>
  <c r="Z497" i="46" s="1"/>
  <c r="AC497" i="46" s="1"/>
  <c r="AF497" i="46" s="1"/>
  <c r="AI497" i="46" s="1"/>
  <c r="AL497" i="46" s="1"/>
  <c r="N669" i="46"/>
  <c r="Q669" i="46" s="1"/>
  <c r="T669" i="46" s="1"/>
  <c r="W669" i="46" s="1"/>
  <c r="Z669" i="46" s="1"/>
  <c r="AC669" i="46" s="1"/>
  <c r="AF669" i="46" s="1"/>
  <c r="AI669" i="46" s="1"/>
  <c r="AL669" i="46" s="1"/>
  <c r="N668" i="46"/>
  <c r="Q668" i="46" s="1"/>
  <c r="T668" i="46" s="1"/>
  <c r="W668" i="46" s="1"/>
  <c r="Z668" i="46" s="1"/>
  <c r="AC668" i="46" s="1"/>
  <c r="AF668" i="46" s="1"/>
  <c r="AI668" i="46" s="1"/>
  <c r="AL668" i="46" s="1"/>
  <c r="N667" i="46"/>
  <c r="Q667" i="46" s="1"/>
  <c r="T667" i="46" s="1"/>
  <c r="W667" i="46" s="1"/>
  <c r="Z667" i="46" s="1"/>
  <c r="AC667" i="46" s="1"/>
  <c r="AF667" i="46" s="1"/>
  <c r="AI667" i="46" s="1"/>
  <c r="AL667" i="46" s="1"/>
  <c r="N666" i="46"/>
  <c r="Q666" i="46" s="1"/>
  <c r="T666" i="46" s="1"/>
  <c r="W666" i="46" s="1"/>
  <c r="Z666" i="46" s="1"/>
  <c r="AC666" i="46" s="1"/>
  <c r="AF666" i="46" s="1"/>
  <c r="AI666" i="46" s="1"/>
  <c r="AL666" i="46" s="1"/>
  <c r="N665" i="46"/>
  <c r="Q665" i="46" s="1"/>
  <c r="T665" i="46" s="1"/>
  <c r="W665" i="46" s="1"/>
  <c r="Z665" i="46" s="1"/>
  <c r="AC665" i="46" s="1"/>
  <c r="AF665" i="46" s="1"/>
  <c r="AI665" i="46" s="1"/>
  <c r="AL665" i="46" s="1"/>
  <c r="N664" i="46"/>
  <c r="Q664" i="46" s="1"/>
  <c r="T664" i="46" s="1"/>
  <c r="W664" i="46" s="1"/>
  <c r="Z664" i="46" s="1"/>
  <c r="AC664" i="46" s="1"/>
  <c r="AF664" i="46" s="1"/>
  <c r="AI664" i="46" s="1"/>
  <c r="AL664" i="46" s="1"/>
  <c r="N663" i="46"/>
  <c r="Q663" i="46" s="1"/>
  <c r="T663" i="46" s="1"/>
  <c r="W663" i="46" s="1"/>
  <c r="Z663" i="46" s="1"/>
  <c r="AC663" i="46" s="1"/>
  <c r="AF663" i="46" s="1"/>
  <c r="AI663" i="46" s="1"/>
  <c r="AL663" i="46" s="1"/>
  <c r="N662" i="46"/>
  <c r="Q662" i="46" s="1"/>
  <c r="T662" i="46" s="1"/>
  <c r="W662" i="46" s="1"/>
  <c r="Z662" i="46" s="1"/>
  <c r="AC662" i="46" s="1"/>
  <c r="AF662" i="46" s="1"/>
  <c r="AI662" i="46" s="1"/>
  <c r="AL662" i="46" s="1"/>
  <c r="N661" i="46"/>
  <c r="Q661" i="46" s="1"/>
  <c r="T661" i="46" s="1"/>
  <c r="W661" i="46" s="1"/>
  <c r="Z661" i="46" s="1"/>
  <c r="AC661" i="46" s="1"/>
  <c r="AF661" i="46" s="1"/>
  <c r="AI661" i="46" s="1"/>
  <c r="AL661" i="46" s="1"/>
  <c r="N660" i="46"/>
  <c r="Q660" i="46" s="1"/>
  <c r="T660" i="46" s="1"/>
  <c r="W660" i="46" s="1"/>
  <c r="Z660" i="46" s="1"/>
  <c r="AC660" i="46" s="1"/>
  <c r="AF660" i="46" s="1"/>
  <c r="AI660" i="46" s="1"/>
  <c r="AL660" i="46" s="1"/>
  <c r="N659" i="46"/>
  <c r="Q659" i="46" s="1"/>
  <c r="T659" i="46" s="1"/>
  <c r="W659" i="46" s="1"/>
  <c r="Z659" i="46" s="1"/>
  <c r="AC659" i="46" s="1"/>
  <c r="AF659" i="46" s="1"/>
  <c r="AI659" i="46" s="1"/>
  <c r="AL659" i="46" s="1"/>
  <c r="N658" i="46"/>
  <c r="Q658" i="46" s="1"/>
  <c r="T658" i="46" s="1"/>
  <c r="W658" i="46" s="1"/>
  <c r="Z658" i="46" s="1"/>
  <c r="AC658" i="46" s="1"/>
  <c r="AF658" i="46" s="1"/>
  <c r="AI658" i="46" s="1"/>
  <c r="AL658" i="46" s="1"/>
  <c r="N657" i="46"/>
  <c r="Q657" i="46" s="1"/>
  <c r="T657" i="46" s="1"/>
  <c r="W657" i="46" s="1"/>
  <c r="Z657" i="46" s="1"/>
  <c r="AC657" i="46" s="1"/>
  <c r="AF657" i="46" s="1"/>
  <c r="AI657" i="46" s="1"/>
  <c r="AL657" i="46" s="1"/>
  <c r="N656" i="46"/>
  <c r="Q656" i="46" s="1"/>
  <c r="T656" i="46" s="1"/>
  <c r="W656" i="46" s="1"/>
  <c r="Z656" i="46" s="1"/>
  <c r="AC656" i="46" s="1"/>
  <c r="AF656" i="46" s="1"/>
  <c r="AI656" i="46" s="1"/>
  <c r="AL656" i="46" s="1"/>
  <c r="N655" i="46"/>
  <c r="Q655" i="46" s="1"/>
  <c r="T655" i="46" s="1"/>
  <c r="W655" i="46" s="1"/>
  <c r="Z655" i="46" s="1"/>
  <c r="AC655" i="46" s="1"/>
  <c r="AF655" i="46" s="1"/>
  <c r="AI655" i="46" s="1"/>
  <c r="AL655" i="46" s="1"/>
  <c r="N654" i="46"/>
  <c r="Q654" i="46" s="1"/>
  <c r="T654" i="46" s="1"/>
  <c r="W654" i="46" s="1"/>
  <c r="Z654" i="46" s="1"/>
  <c r="AC654" i="46" s="1"/>
  <c r="AF654" i="46" s="1"/>
  <c r="AI654" i="46" s="1"/>
  <c r="AL654" i="46" s="1"/>
  <c r="N653" i="46"/>
  <c r="Q653" i="46" s="1"/>
  <c r="T653" i="46" s="1"/>
  <c r="W653" i="46" s="1"/>
  <c r="Z653" i="46" s="1"/>
  <c r="AC653" i="46" s="1"/>
  <c r="AF653" i="46" s="1"/>
  <c r="AI653" i="46" s="1"/>
  <c r="AL653" i="46" s="1"/>
  <c r="N652" i="46"/>
  <c r="Q652" i="46" s="1"/>
  <c r="T652" i="46" s="1"/>
  <c r="W652" i="46" s="1"/>
  <c r="Z652" i="46" s="1"/>
  <c r="AC652" i="46" s="1"/>
  <c r="AF652" i="46" s="1"/>
  <c r="AI652" i="46" s="1"/>
  <c r="AL652" i="46" s="1"/>
  <c r="N651" i="46"/>
  <c r="Q651" i="46" s="1"/>
  <c r="T651" i="46" s="1"/>
  <c r="W651" i="46" s="1"/>
  <c r="Z651" i="46" s="1"/>
  <c r="AC651" i="46" s="1"/>
  <c r="AF651" i="46" s="1"/>
  <c r="AI651" i="46" s="1"/>
  <c r="AL651" i="46" s="1"/>
  <c r="N650" i="46"/>
  <c r="Q650" i="46" s="1"/>
  <c r="T650" i="46" s="1"/>
  <c r="W650" i="46" s="1"/>
  <c r="Z650" i="46" s="1"/>
  <c r="AC650" i="46" s="1"/>
  <c r="AF650" i="46" s="1"/>
  <c r="AI650" i="46" s="1"/>
  <c r="AL650" i="46" s="1"/>
  <c r="N649" i="46"/>
  <c r="Q649" i="46" s="1"/>
  <c r="T649" i="46" s="1"/>
  <c r="W649" i="46" s="1"/>
  <c r="Z649" i="46" s="1"/>
  <c r="AC649" i="46" s="1"/>
  <c r="AF649" i="46" s="1"/>
  <c r="AI649" i="46" s="1"/>
  <c r="AL649" i="46" s="1"/>
  <c r="N648" i="46"/>
  <c r="Q648" i="46" s="1"/>
  <c r="T648" i="46" s="1"/>
  <c r="W648" i="46" s="1"/>
  <c r="Z648" i="46" s="1"/>
  <c r="AC648" i="46" s="1"/>
  <c r="AF648" i="46" s="1"/>
  <c r="AI648" i="46" s="1"/>
  <c r="AL648" i="46" s="1"/>
  <c r="N647" i="46"/>
  <c r="Q647" i="46" s="1"/>
  <c r="T647" i="46" s="1"/>
  <c r="W647" i="46" s="1"/>
  <c r="Z647" i="46" s="1"/>
  <c r="AC647" i="46" s="1"/>
  <c r="AF647" i="46" s="1"/>
  <c r="AI647" i="46" s="1"/>
  <c r="AL647" i="46" s="1"/>
  <c r="N646" i="46"/>
  <c r="Q646" i="46" s="1"/>
  <c r="T646" i="46" s="1"/>
  <c r="W646" i="46" s="1"/>
  <c r="Z646" i="46" s="1"/>
  <c r="AC646" i="46" s="1"/>
  <c r="AF646" i="46" s="1"/>
  <c r="AI646" i="46" s="1"/>
  <c r="AL646" i="46" s="1"/>
  <c r="N645" i="46"/>
  <c r="Q645" i="46" s="1"/>
  <c r="T645" i="46" s="1"/>
  <c r="W645" i="46" s="1"/>
  <c r="Z645" i="46" s="1"/>
  <c r="AC645" i="46" s="1"/>
  <c r="AF645" i="46" s="1"/>
  <c r="AI645" i="46" s="1"/>
  <c r="AL645" i="46" s="1"/>
  <c r="N644" i="46"/>
  <c r="Q644" i="46" s="1"/>
  <c r="T644" i="46" s="1"/>
  <c r="W644" i="46" s="1"/>
  <c r="Z644" i="46" s="1"/>
  <c r="AC644" i="46" s="1"/>
  <c r="AF644" i="46" s="1"/>
  <c r="AI644" i="46" s="1"/>
  <c r="AL644" i="46" s="1"/>
  <c r="N643" i="46"/>
  <c r="Q643" i="46" s="1"/>
  <c r="T643" i="46" s="1"/>
  <c r="W643" i="46" s="1"/>
  <c r="Z643" i="46" s="1"/>
  <c r="AC643" i="46" s="1"/>
  <c r="AF643" i="46" s="1"/>
  <c r="AI643" i="46" s="1"/>
  <c r="AL643" i="46" s="1"/>
  <c r="N642" i="46"/>
  <c r="N641" i="46"/>
  <c r="Q641" i="46" s="1"/>
  <c r="T641" i="46" s="1"/>
  <c r="W641" i="46" s="1"/>
  <c r="Z641" i="46" s="1"/>
  <c r="AC641" i="46" s="1"/>
  <c r="AF641" i="46" s="1"/>
  <c r="AI641" i="46" s="1"/>
  <c r="AL641" i="46" s="1"/>
  <c r="N640" i="46"/>
  <c r="Q640" i="46" s="1"/>
  <c r="T640" i="46" s="1"/>
  <c r="W640" i="46" s="1"/>
  <c r="Z640" i="46" s="1"/>
  <c r="AC640" i="46" s="1"/>
  <c r="AF640" i="46" s="1"/>
  <c r="AI640" i="46" s="1"/>
  <c r="AL640" i="46" s="1"/>
  <c r="N639" i="46"/>
  <c r="Q639" i="46" s="1"/>
  <c r="T639" i="46" s="1"/>
  <c r="W639" i="46" s="1"/>
  <c r="Z639" i="46" s="1"/>
  <c r="AC639" i="46" s="1"/>
  <c r="AF639" i="46" s="1"/>
  <c r="AI639" i="46" s="1"/>
  <c r="AL639" i="46" s="1"/>
  <c r="N638" i="46"/>
  <c r="Q638" i="46" s="1"/>
  <c r="T638" i="46" s="1"/>
  <c r="W638" i="46" s="1"/>
  <c r="Z638" i="46" s="1"/>
  <c r="AC638" i="46" s="1"/>
  <c r="AF638" i="46" s="1"/>
  <c r="AI638" i="46" s="1"/>
  <c r="AL638" i="46" s="1"/>
  <c r="N637" i="46"/>
  <c r="Q637" i="46" s="1"/>
  <c r="T637" i="46" s="1"/>
  <c r="W637" i="46" s="1"/>
  <c r="Z637" i="46" s="1"/>
  <c r="AC637" i="46" s="1"/>
  <c r="AF637" i="46" s="1"/>
  <c r="AI637" i="46" s="1"/>
  <c r="AL637" i="46" s="1"/>
  <c r="N636" i="46"/>
  <c r="Q636" i="46" s="1"/>
  <c r="T636" i="46" s="1"/>
  <c r="W636" i="46" s="1"/>
  <c r="Z636" i="46" s="1"/>
  <c r="AC636" i="46" s="1"/>
  <c r="AF636" i="46" s="1"/>
  <c r="AI636" i="46" s="1"/>
  <c r="AL636" i="46" s="1"/>
  <c r="N635" i="46"/>
  <c r="Q635" i="46" s="1"/>
  <c r="T635" i="46" s="1"/>
  <c r="W635" i="46" s="1"/>
  <c r="Z635" i="46" s="1"/>
  <c r="AC635" i="46" s="1"/>
  <c r="AF635" i="46" s="1"/>
  <c r="AI635" i="46" s="1"/>
  <c r="AL635" i="46" s="1"/>
  <c r="N610" i="46"/>
  <c r="Q610" i="46" s="1"/>
  <c r="T610" i="46" s="1"/>
  <c r="W610" i="46" s="1"/>
  <c r="Z610" i="46" s="1"/>
  <c r="AC610" i="46" s="1"/>
  <c r="AF610" i="46" s="1"/>
  <c r="AI610" i="46" s="1"/>
  <c r="AL610" i="46" s="1"/>
  <c r="N634" i="46"/>
  <c r="Q634" i="46" s="1"/>
  <c r="T634" i="46" s="1"/>
  <c r="W634" i="46" s="1"/>
  <c r="Z634" i="46" s="1"/>
  <c r="AC634" i="46" s="1"/>
  <c r="AF634" i="46" s="1"/>
  <c r="AI634" i="46" s="1"/>
  <c r="AL634" i="46" s="1"/>
  <c r="N633" i="46"/>
  <c r="Q633" i="46" s="1"/>
  <c r="T633" i="46" s="1"/>
  <c r="W633" i="46" s="1"/>
  <c r="Z633" i="46" s="1"/>
  <c r="AC633" i="46" s="1"/>
  <c r="AF633" i="46" s="1"/>
  <c r="AI633" i="46" s="1"/>
  <c r="AL633" i="46" s="1"/>
  <c r="N294" i="46"/>
  <c r="Q294" i="46" s="1"/>
  <c r="T294" i="46" s="1"/>
  <c r="W294" i="46" s="1"/>
  <c r="Z294" i="46" s="1"/>
  <c r="AC294" i="46" s="1"/>
  <c r="AF294" i="46" s="1"/>
  <c r="AI294" i="46" s="1"/>
  <c r="AL294" i="46" s="1"/>
  <c r="N816" i="46"/>
  <c r="Q816" i="46" s="1"/>
  <c r="N815" i="46"/>
  <c r="Q815" i="46" s="1"/>
  <c r="N814" i="46"/>
  <c r="Q814" i="46" s="1"/>
  <c r="N160" i="46"/>
  <c r="Q160" i="46" s="1"/>
  <c r="T160" i="46" s="1"/>
  <c r="W160" i="46" s="1"/>
  <c r="Z160" i="46" s="1"/>
  <c r="AC160" i="46" s="1"/>
  <c r="AF160" i="46" s="1"/>
  <c r="AI160" i="46" s="1"/>
  <c r="AL160" i="46" s="1"/>
  <c r="N159" i="46"/>
  <c r="Q159" i="46" s="1"/>
  <c r="T159" i="46" s="1"/>
  <c r="W159" i="46" s="1"/>
  <c r="Z159" i="46" s="1"/>
  <c r="AC159" i="46" s="1"/>
  <c r="AF159" i="46" s="1"/>
  <c r="AI159" i="46" s="1"/>
  <c r="AL159" i="46" s="1"/>
  <c r="N158" i="46"/>
  <c r="Q158" i="46" s="1"/>
  <c r="T158" i="46" s="1"/>
  <c r="W158" i="46" s="1"/>
  <c r="Z158" i="46" s="1"/>
  <c r="AC158" i="46" s="1"/>
  <c r="AF158" i="46" s="1"/>
  <c r="AI158" i="46" s="1"/>
  <c r="AL158" i="46" s="1"/>
  <c r="N122" i="46"/>
  <c r="Q122" i="46" s="1"/>
  <c r="T122" i="46" s="1"/>
  <c r="W122" i="46" s="1"/>
  <c r="Z122" i="46" s="1"/>
  <c r="AC122" i="46" s="1"/>
  <c r="AF122" i="46" s="1"/>
  <c r="AI122" i="46" s="1"/>
  <c r="AL122" i="46" s="1"/>
  <c r="N121" i="46"/>
  <c r="Q121" i="46" s="1"/>
  <c r="T121" i="46" s="1"/>
  <c r="W121" i="46" s="1"/>
  <c r="Z121" i="46" s="1"/>
  <c r="AC121" i="46" s="1"/>
  <c r="AF121" i="46" s="1"/>
  <c r="AI121" i="46" s="1"/>
  <c r="AL121" i="46" s="1"/>
  <c r="N120" i="46"/>
  <c r="Q120" i="46" s="1"/>
  <c r="T120" i="46" s="1"/>
  <c r="W120" i="46" s="1"/>
  <c r="Z120" i="46" s="1"/>
  <c r="AC120" i="46" s="1"/>
  <c r="AF120" i="46" s="1"/>
  <c r="AI120" i="46" s="1"/>
  <c r="AL120" i="46" s="1"/>
  <c r="Q118" i="46"/>
  <c r="T118" i="46" s="1"/>
  <c r="W118" i="46" s="1"/>
  <c r="Z118" i="46" s="1"/>
  <c r="AC118" i="46" s="1"/>
  <c r="AF118" i="46" s="1"/>
  <c r="AI118" i="46" s="1"/>
  <c r="AL118" i="46" s="1"/>
  <c r="Q117" i="46"/>
  <c r="T117" i="46" s="1"/>
  <c r="W117" i="46" s="1"/>
  <c r="N36" i="46"/>
  <c r="Q36" i="46" s="1"/>
  <c r="T36" i="46" s="1"/>
  <c r="W36" i="46" s="1"/>
  <c r="Z36" i="46" s="1"/>
  <c r="AC36" i="46" s="1"/>
  <c r="AF36" i="46" s="1"/>
  <c r="AI36" i="46" s="1"/>
  <c r="AL36" i="46" s="1"/>
  <c r="N35" i="46"/>
  <c r="Q35" i="46" s="1"/>
  <c r="T35" i="46" s="1"/>
  <c r="W35" i="46" s="1"/>
  <c r="Z35" i="46" s="1"/>
  <c r="AC35" i="46" s="1"/>
  <c r="AF35" i="46" s="1"/>
  <c r="AI35" i="46" s="1"/>
  <c r="AL35" i="46" s="1"/>
  <c r="N34" i="46"/>
  <c r="Q34" i="46" s="1"/>
  <c r="T34" i="46" s="1"/>
  <c r="W34" i="46" s="1"/>
  <c r="Z34" i="46" s="1"/>
  <c r="AC34" i="46" s="1"/>
  <c r="AF34" i="46" s="1"/>
  <c r="AI34" i="46" s="1"/>
  <c r="AL34" i="46" s="1"/>
  <c r="N33" i="46"/>
  <c r="Q33" i="46" s="1"/>
  <c r="T33" i="46" s="1"/>
  <c r="W33" i="46" s="1"/>
  <c r="Z33" i="46" s="1"/>
  <c r="AC33" i="46" s="1"/>
  <c r="AF33" i="46" s="1"/>
  <c r="AI33" i="46" s="1"/>
  <c r="AL33" i="46" s="1"/>
  <c r="N32" i="46"/>
  <c r="Q32" i="46" s="1"/>
  <c r="T32" i="46" s="1"/>
  <c r="W32" i="46" s="1"/>
  <c r="Z32" i="46" s="1"/>
  <c r="AC32" i="46" s="1"/>
  <c r="AF32" i="46" s="1"/>
  <c r="AI32" i="46" s="1"/>
  <c r="AL32" i="46" s="1"/>
  <c r="N31" i="46"/>
  <c r="Q31" i="46" s="1"/>
  <c r="T31" i="46" s="1"/>
  <c r="W31" i="46" s="1"/>
  <c r="Z31" i="46" s="1"/>
  <c r="AC31" i="46" s="1"/>
  <c r="AF31" i="46" s="1"/>
  <c r="AI31" i="46" s="1"/>
  <c r="AL31" i="46" s="1"/>
  <c r="N30" i="46"/>
  <c r="Q30" i="46" s="1"/>
  <c r="T30" i="46" s="1"/>
  <c r="W30" i="46" s="1"/>
  <c r="Z30" i="46" s="1"/>
  <c r="AC30" i="46" s="1"/>
  <c r="AF30" i="46" s="1"/>
  <c r="AI30" i="46" s="1"/>
  <c r="AL30" i="46" s="1"/>
  <c r="N29" i="46"/>
  <c r="Q29" i="46" s="1"/>
  <c r="T29" i="46" s="1"/>
  <c r="W29" i="46" s="1"/>
  <c r="Z29" i="46" s="1"/>
  <c r="AC29" i="46" s="1"/>
  <c r="AF29" i="46" s="1"/>
  <c r="AI29" i="46" s="1"/>
  <c r="AL29" i="46" s="1"/>
  <c r="N28" i="46"/>
  <c r="Q28" i="46" s="1"/>
  <c r="T28" i="46" s="1"/>
  <c r="W28" i="46" s="1"/>
  <c r="Z28" i="46" s="1"/>
  <c r="AC28" i="46" s="1"/>
  <c r="AF28" i="46" s="1"/>
  <c r="AI28" i="46" s="1"/>
  <c r="AL28" i="46" s="1"/>
  <c r="N27" i="46"/>
  <c r="Q27" i="46" s="1"/>
  <c r="T27" i="46" s="1"/>
  <c r="W27" i="46" s="1"/>
  <c r="Z27" i="46" s="1"/>
  <c r="AC27" i="46" s="1"/>
  <c r="AF27" i="46" s="1"/>
  <c r="AI27" i="46" s="1"/>
  <c r="AL27" i="46" s="1"/>
  <c r="N26" i="46"/>
  <c r="Q26" i="46" s="1"/>
  <c r="T26" i="46" s="1"/>
  <c r="W26" i="46" s="1"/>
  <c r="Z26" i="46" s="1"/>
  <c r="AC26" i="46" s="1"/>
  <c r="AF26" i="46" s="1"/>
  <c r="AI26" i="46" s="1"/>
  <c r="AL26" i="46" s="1"/>
  <c r="N25" i="46"/>
  <c r="Q25" i="46" s="1"/>
  <c r="T25" i="46" s="1"/>
  <c r="W25" i="46" s="1"/>
  <c r="Z25" i="46" s="1"/>
  <c r="AC25" i="46" s="1"/>
  <c r="AF25" i="46" s="1"/>
  <c r="AI25" i="46" s="1"/>
  <c r="AL25" i="46" s="1"/>
  <c r="N24" i="46"/>
  <c r="Q24" i="46" s="1"/>
  <c r="T24" i="46" s="1"/>
  <c r="W24" i="46" s="1"/>
  <c r="Z24" i="46" s="1"/>
  <c r="AC24" i="46" s="1"/>
  <c r="AF24" i="46" s="1"/>
  <c r="AI24" i="46" s="1"/>
  <c r="AL24" i="46" s="1"/>
  <c r="N23" i="46"/>
  <c r="Q23" i="46" s="1"/>
  <c r="T23" i="46" s="1"/>
  <c r="W23" i="46" s="1"/>
  <c r="Z23" i="46" s="1"/>
  <c r="AC23" i="46" s="1"/>
  <c r="AF23" i="46" s="1"/>
  <c r="AI23" i="46" s="1"/>
  <c r="AL23" i="46" s="1"/>
  <c r="N22" i="46"/>
  <c r="Q22" i="46" s="1"/>
  <c r="T22" i="46" s="1"/>
  <c r="W22" i="46" s="1"/>
  <c r="Z22" i="46" s="1"/>
  <c r="AC22" i="46" s="1"/>
  <c r="AF22" i="46" s="1"/>
  <c r="AI22" i="46" s="1"/>
  <c r="AL22" i="46" s="1"/>
  <c r="N21" i="46"/>
  <c r="Q21" i="46" s="1"/>
  <c r="N20" i="46"/>
  <c r="Q20" i="46" s="1"/>
  <c r="T20" i="46" s="1"/>
  <c r="W20" i="46" s="1"/>
  <c r="Z20" i="46" s="1"/>
  <c r="AC20" i="46" s="1"/>
  <c r="AF20" i="46" s="1"/>
  <c r="N19" i="46"/>
  <c r="Q19" i="46" s="1"/>
  <c r="T19" i="46" s="1"/>
  <c r="W19" i="46" s="1"/>
  <c r="Z19" i="46" s="1"/>
  <c r="AC19" i="46" s="1"/>
  <c r="AF19" i="46" s="1"/>
  <c r="AI19" i="46" s="1"/>
  <c r="AL19" i="46" s="1"/>
  <c r="N18" i="46"/>
  <c r="Q18" i="46" s="1"/>
  <c r="T18" i="46" s="1"/>
  <c r="W18" i="46" s="1"/>
  <c r="Z18" i="46" s="1"/>
  <c r="AC18" i="46" s="1"/>
  <c r="AF18" i="46" s="1"/>
  <c r="AI18" i="46" s="1"/>
  <c r="AL18" i="46" s="1"/>
  <c r="N17" i="46"/>
  <c r="Q17" i="46" s="1"/>
  <c r="N16" i="46"/>
  <c r="Q16" i="46" s="1"/>
  <c r="T16" i="46" s="1"/>
  <c r="W16" i="46" s="1"/>
  <c r="Z16" i="46" s="1"/>
  <c r="AC16" i="46" s="1"/>
  <c r="AF16" i="46" s="1"/>
  <c r="AI16" i="46" s="1"/>
  <c r="AL16" i="46" s="1"/>
  <c r="N15" i="46"/>
  <c r="Q15" i="46" s="1"/>
  <c r="T15" i="46" s="1"/>
  <c r="W15" i="46" s="1"/>
  <c r="Z15" i="46" s="1"/>
  <c r="AC15" i="46" s="1"/>
  <c r="AF15" i="46" s="1"/>
  <c r="AI15" i="46" s="1"/>
  <c r="AL15" i="46" s="1"/>
  <c r="N14" i="46"/>
  <c r="Q14" i="46" s="1"/>
  <c r="T14" i="46" s="1"/>
  <c r="W14" i="46" s="1"/>
  <c r="Z14" i="46" s="1"/>
  <c r="AC14" i="46" s="1"/>
  <c r="AF14" i="46" s="1"/>
  <c r="AI14" i="46" s="1"/>
  <c r="AL14" i="46" s="1"/>
  <c r="N13" i="46"/>
  <c r="Q13" i="46" s="1"/>
  <c r="N12" i="46"/>
  <c r="Q12" i="46" s="1"/>
  <c r="T12" i="46" s="1"/>
  <c r="W12" i="46" s="1"/>
  <c r="Z12" i="46" s="1"/>
  <c r="AC12" i="46" s="1"/>
  <c r="AF12" i="46" s="1"/>
  <c r="AI12" i="46" s="1"/>
  <c r="AL12" i="46" s="1"/>
  <c r="N11" i="46"/>
  <c r="Q11" i="46" s="1"/>
  <c r="T11" i="46" s="1"/>
  <c r="W11" i="46" s="1"/>
  <c r="Z11" i="46" s="1"/>
  <c r="AC11" i="46" s="1"/>
  <c r="AF11" i="46" s="1"/>
  <c r="AI11" i="46" s="1"/>
  <c r="AL11" i="46" s="1"/>
  <c r="N10" i="46"/>
  <c r="Q10" i="46" s="1"/>
  <c r="T10" i="46" s="1"/>
  <c r="W10" i="46" s="1"/>
  <c r="Z10" i="46" s="1"/>
  <c r="AC10" i="46" s="1"/>
  <c r="AF10" i="46" s="1"/>
  <c r="AI10" i="46" s="1"/>
  <c r="AL10" i="46" s="1"/>
  <c r="N9" i="46"/>
  <c r="Q9" i="46" s="1"/>
  <c r="T9" i="46" s="1"/>
  <c r="W9" i="46" s="1"/>
  <c r="Z9" i="46" s="1"/>
  <c r="AC9" i="46" s="1"/>
  <c r="AF9" i="46" s="1"/>
  <c r="AI9" i="46" s="1"/>
  <c r="AL9" i="46" s="1"/>
  <c r="N8" i="46"/>
  <c r="Q8" i="46" s="1"/>
  <c r="N7" i="46"/>
  <c r="Q7" i="46" s="1"/>
  <c r="T7" i="46" s="1"/>
  <c r="W7" i="46" s="1"/>
  <c r="Z7" i="46" s="1"/>
  <c r="AC7" i="46" s="1"/>
  <c r="AF7" i="46" s="1"/>
  <c r="N6" i="46"/>
  <c r="Q6" i="46" s="1"/>
  <c r="T6" i="46" s="1"/>
  <c r="W6" i="46" s="1"/>
  <c r="Z6" i="46" s="1"/>
  <c r="AC6" i="46" s="1"/>
  <c r="AF6" i="46" s="1"/>
  <c r="N5" i="46"/>
  <c r="Q5" i="46" s="1"/>
  <c r="T5" i="46" s="1"/>
  <c r="W5" i="46" s="1"/>
  <c r="Z5" i="46" s="1"/>
  <c r="AC5" i="46" s="1"/>
  <c r="AF5" i="46" s="1"/>
  <c r="AI5" i="46" s="1"/>
  <c r="AL5" i="46" s="1"/>
  <c r="N4" i="46"/>
  <c r="Q4" i="46" s="1"/>
  <c r="T4" i="46" s="1"/>
  <c r="W4" i="46" s="1"/>
  <c r="Z4" i="46" s="1"/>
  <c r="AC4" i="46" s="1"/>
  <c r="AF4" i="46" s="1"/>
  <c r="AI4" i="46" s="1"/>
  <c r="AL4" i="46" s="1"/>
  <c r="N162" i="46"/>
  <c r="Q162" i="46" s="1"/>
  <c r="T162" i="46" s="1"/>
  <c r="W162" i="46" s="1"/>
  <c r="Z162" i="46" s="1"/>
  <c r="AC162" i="46" s="1"/>
  <c r="AF162" i="46" s="1"/>
  <c r="AI162" i="46" s="1"/>
  <c r="AL162" i="46" s="1"/>
  <c r="N623" i="46"/>
  <c r="Q623" i="46" s="1"/>
  <c r="T623" i="46" s="1"/>
  <c r="W623" i="46" s="1"/>
  <c r="Z623" i="46" s="1"/>
  <c r="AC623" i="46" s="1"/>
  <c r="AF623" i="46" s="1"/>
  <c r="AI623" i="46" s="1"/>
  <c r="AL623" i="46" s="1"/>
  <c r="N801" i="46"/>
  <c r="Q801" i="46" s="1"/>
  <c r="T801" i="46" s="1"/>
  <c r="W801" i="46" s="1"/>
  <c r="Z801" i="46" s="1"/>
  <c r="AC801" i="46" s="1"/>
  <c r="AF801" i="46" s="1"/>
  <c r="AI801" i="46" s="1"/>
  <c r="AL801" i="46" s="1"/>
  <c r="N800" i="46"/>
  <c r="Q800" i="46" s="1"/>
  <c r="T800" i="46" s="1"/>
  <c r="W800" i="46" s="1"/>
  <c r="Z800" i="46" s="1"/>
  <c r="AC800" i="46" s="1"/>
  <c r="AF800" i="46" s="1"/>
  <c r="AI800" i="46" s="1"/>
  <c r="AL800" i="46" s="1"/>
  <c r="N799" i="46"/>
  <c r="Q799" i="46" s="1"/>
  <c r="T799" i="46" s="1"/>
  <c r="W799" i="46" s="1"/>
  <c r="Z799" i="46" s="1"/>
  <c r="AC799" i="46" s="1"/>
  <c r="AF799" i="46" s="1"/>
  <c r="AI799" i="46" s="1"/>
  <c r="AL799" i="46" s="1"/>
  <c r="N253" i="46"/>
  <c r="Q253" i="46" s="1"/>
  <c r="T253" i="46" s="1"/>
  <c r="W253" i="46" s="1"/>
  <c r="Z253" i="46" s="1"/>
  <c r="AC253" i="46" s="1"/>
  <c r="AF253" i="46" s="1"/>
  <c r="AI253" i="46" s="1"/>
  <c r="AL253" i="46" s="1"/>
  <c r="N252" i="46"/>
  <c r="Q252" i="46" s="1"/>
  <c r="T252" i="46" s="1"/>
  <c r="W252" i="46" s="1"/>
  <c r="Z252" i="46" s="1"/>
  <c r="AC252" i="46" s="1"/>
  <c r="AF252" i="46" s="1"/>
  <c r="AI252" i="46" s="1"/>
  <c r="AL252" i="46" s="1"/>
  <c r="N251" i="46"/>
  <c r="Q251" i="46" s="1"/>
  <c r="T251" i="46" s="1"/>
  <c r="W251" i="46" s="1"/>
  <c r="Z251" i="46" s="1"/>
  <c r="AC251" i="46" s="1"/>
  <c r="AF251" i="46" s="1"/>
  <c r="AI251" i="46" s="1"/>
  <c r="AL251" i="46" s="1"/>
  <c r="N250" i="46"/>
  <c r="Q250" i="46" s="1"/>
  <c r="T250" i="46" s="1"/>
  <c r="W250" i="46" s="1"/>
  <c r="Z250" i="46" s="1"/>
  <c r="AC250" i="46" s="1"/>
  <c r="AF250" i="46" s="1"/>
  <c r="AI250" i="46" s="1"/>
  <c r="AL250" i="46" s="1"/>
  <c r="N249" i="46"/>
  <c r="Q249" i="46" s="1"/>
  <c r="T249" i="46" s="1"/>
  <c r="W249" i="46" s="1"/>
  <c r="Z249" i="46" s="1"/>
  <c r="AC249" i="46" s="1"/>
  <c r="AF249" i="46" s="1"/>
  <c r="AI249" i="46" s="1"/>
  <c r="AL249" i="46" s="1"/>
  <c r="N543" i="46"/>
  <c r="Q543" i="46" s="1"/>
  <c r="T543" i="46" s="1"/>
  <c r="W543" i="46" s="1"/>
  <c r="Z543" i="46" s="1"/>
  <c r="AC543" i="46" s="1"/>
  <c r="AF543" i="46" s="1"/>
  <c r="AI543" i="46" s="1"/>
  <c r="AL543" i="46" s="1"/>
  <c r="N796" i="46"/>
  <c r="Q796" i="46" s="1"/>
  <c r="T796" i="46" s="1"/>
  <c r="W796" i="46" s="1"/>
  <c r="Z796" i="46" s="1"/>
  <c r="AC796" i="46" s="1"/>
  <c r="AF796" i="46" s="1"/>
  <c r="AI796" i="46" s="1"/>
  <c r="AL796" i="46" s="1"/>
  <c r="N795" i="46"/>
  <c r="Q795" i="46" s="1"/>
  <c r="T795" i="46" s="1"/>
  <c r="W795" i="46" s="1"/>
  <c r="Z795" i="46" s="1"/>
  <c r="AC795" i="46" s="1"/>
  <c r="AF795" i="46" s="1"/>
  <c r="AI795" i="46" s="1"/>
  <c r="AL795" i="46" s="1"/>
  <c r="N794" i="46"/>
  <c r="Q794" i="46" s="1"/>
  <c r="T794" i="46" s="1"/>
  <c r="W794" i="46" s="1"/>
  <c r="Z794" i="46" s="1"/>
  <c r="AC794" i="46" s="1"/>
  <c r="AF794" i="46" s="1"/>
  <c r="AI794" i="46" s="1"/>
  <c r="AL794" i="46" s="1"/>
  <c r="N793" i="46"/>
  <c r="Q793" i="46" s="1"/>
  <c r="T793" i="46" s="1"/>
  <c r="W793" i="46" s="1"/>
  <c r="Z793" i="46" s="1"/>
  <c r="AC793" i="46" s="1"/>
  <c r="AF793" i="46" s="1"/>
  <c r="AI793" i="46" s="1"/>
  <c r="AL793" i="46" s="1"/>
  <c r="N792" i="46"/>
  <c r="Q792" i="46" s="1"/>
  <c r="T792" i="46" s="1"/>
  <c r="W792" i="46" s="1"/>
  <c r="Z792" i="46" s="1"/>
  <c r="AC792" i="46" s="1"/>
  <c r="AF792" i="46" s="1"/>
  <c r="AI792" i="46" s="1"/>
  <c r="AL792" i="46" s="1"/>
  <c r="N791" i="46"/>
  <c r="Q791" i="46" s="1"/>
  <c r="T791" i="46" s="1"/>
  <c r="W791" i="46" s="1"/>
  <c r="Z791" i="46" s="1"/>
  <c r="AC791" i="46" s="1"/>
  <c r="AF791" i="46" s="1"/>
  <c r="AI791" i="46" s="1"/>
  <c r="AL791" i="46" s="1"/>
  <c r="N790" i="46"/>
  <c r="Q790" i="46" s="1"/>
  <c r="T790" i="46" s="1"/>
  <c r="W790" i="46" s="1"/>
  <c r="Z790" i="46" s="1"/>
  <c r="AC790" i="46" s="1"/>
  <c r="AF790" i="46" s="1"/>
  <c r="AI790" i="46" s="1"/>
  <c r="AL790" i="46" s="1"/>
  <c r="N789" i="46"/>
  <c r="Q789" i="46" s="1"/>
  <c r="T789" i="46" s="1"/>
  <c r="W789" i="46" s="1"/>
  <c r="Z789" i="46" s="1"/>
  <c r="AC789" i="46" s="1"/>
  <c r="AF789" i="46" s="1"/>
  <c r="AI789" i="46" s="1"/>
  <c r="AL789" i="46" s="1"/>
  <c r="N248" i="46"/>
  <c r="Q248" i="46" s="1"/>
  <c r="T248" i="46" s="1"/>
  <c r="W248" i="46" s="1"/>
  <c r="Z248" i="46" s="1"/>
  <c r="AC248" i="46" s="1"/>
  <c r="AF248" i="46" s="1"/>
  <c r="AI248" i="46" s="1"/>
  <c r="AL248" i="46" s="1"/>
  <c r="N247" i="46"/>
  <c r="Q247" i="46" s="1"/>
  <c r="T247" i="46" s="1"/>
  <c r="W247" i="46" s="1"/>
  <c r="Z247" i="46" s="1"/>
  <c r="AC247" i="46" s="1"/>
  <c r="AF247" i="46" s="1"/>
  <c r="AI247" i="46" s="1"/>
  <c r="AL247" i="46" s="1"/>
  <c r="N246" i="46"/>
  <c r="Q246" i="46" s="1"/>
  <c r="T246" i="46" s="1"/>
  <c r="W246" i="46" s="1"/>
  <c r="Z246" i="46" s="1"/>
  <c r="AC246" i="46" s="1"/>
  <c r="AF246" i="46" s="1"/>
  <c r="AI246" i="46" s="1"/>
  <c r="AL246" i="46" s="1"/>
  <c r="N245" i="46"/>
  <c r="Q245" i="46" s="1"/>
  <c r="T245" i="46" s="1"/>
  <c r="W245" i="46" s="1"/>
  <c r="Z245" i="46" s="1"/>
  <c r="AC245" i="46" s="1"/>
  <c r="AF245" i="46" s="1"/>
  <c r="AI245" i="46" s="1"/>
  <c r="AL245" i="46" s="1"/>
  <c r="N783" i="46"/>
  <c r="Q783" i="46" s="1"/>
  <c r="T783" i="46" s="1"/>
  <c r="W783" i="46" s="1"/>
  <c r="Z783" i="46" s="1"/>
  <c r="AC783" i="46" s="1"/>
  <c r="AF783" i="46" s="1"/>
  <c r="AI783" i="46" s="1"/>
  <c r="AL783" i="46" s="1"/>
  <c r="N782" i="46"/>
  <c r="Q782" i="46" s="1"/>
  <c r="T782" i="46" s="1"/>
  <c r="W782" i="46" s="1"/>
  <c r="Z782" i="46" s="1"/>
  <c r="AC782" i="46" s="1"/>
  <c r="AF782" i="46" s="1"/>
  <c r="AI782" i="46" s="1"/>
  <c r="AL782" i="46" s="1"/>
  <c r="N781" i="46"/>
  <c r="Q781" i="46" s="1"/>
  <c r="T781" i="46" s="1"/>
  <c r="W781" i="46" s="1"/>
  <c r="Z781" i="46" s="1"/>
  <c r="AC781" i="46" s="1"/>
  <c r="AF781" i="46" s="1"/>
  <c r="AI781" i="46" s="1"/>
  <c r="AL781" i="46" s="1"/>
  <c r="N779" i="46"/>
  <c r="Q779" i="46" s="1"/>
  <c r="T779" i="46" s="1"/>
  <c r="W779" i="46" s="1"/>
  <c r="Z779" i="46" s="1"/>
  <c r="AC779" i="46" s="1"/>
  <c r="AF779" i="46" s="1"/>
  <c r="AI779" i="46" s="1"/>
  <c r="AL779" i="46" s="1"/>
  <c r="N778" i="46"/>
  <c r="Q778" i="46" s="1"/>
  <c r="T778" i="46" s="1"/>
  <c r="W778" i="46" s="1"/>
  <c r="Z778" i="46" s="1"/>
  <c r="AC778" i="46" s="1"/>
  <c r="AF778" i="46" s="1"/>
  <c r="AI778" i="46" s="1"/>
  <c r="AL778" i="46" s="1"/>
  <c r="N777" i="46"/>
  <c r="Q777" i="46" s="1"/>
  <c r="T777" i="46" s="1"/>
  <c r="W777" i="46" s="1"/>
  <c r="Z777" i="46" s="1"/>
  <c r="AC777" i="46" s="1"/>
  <c r="AF777" i="46" s="1"/>
  <c r="AI777" i="46" s="1"/>
  <c r="AL777" i="46" s="1"/>
  <c r="N776" i="46"/>
  <c r="Q776" i="46" s="1"/>
  <c r="T776" i="46" s="1"/>
  <c r="W776" i="46" s="1"/>
  <c r="Z776" i="46" s="1"/>
  <c r="AC776" i="46" s="1"/>
  <c r="AF776" i="46" s="1"/>
  <c r="AI776" i="46" s="1"/>
  <c r="AL776" i="46" s="1"/>
  <c r="N775" i="46"/>
  <c r="Q775" i="46" s="1"/>
  <c r="T775" i="46" s="1"/>
  <c r="W775" i="46" s="1"/>
  <c r="Z775" i="46" s="1"/>
  <c r="AC775" i="46" s="1"/>
  <c r="AF775" i="46" s="1"/>
  <c r="AI775" i="46" s="1"/>
  <c r="AL775" i="46" s="1"/>
  <c r="N774" i="46"/>
  <c r="Q774" i="46" s="1"/>
  <c r="T774" i="46" s="1"/>
  <c r="W774" i="46" s="1"/>
  <c r="Z774" i="46" s="1"/>
  <c r="AC774" i="46" s="1"/>
  <c r="AF774" i="46" s="1"/>
  <c r="AI774" i="46" s="1"/>
  <c r="AL774" i="46" s="1"/>
  <c r="N773" i="46"/>
  <c r="Q773" i="46" s="1"/>
  <c r="T773" i="46" s="1"/>
  <c r="W773" i="46" s="1"/>
  <c r="Z773" i="46" s="1"/>
  <c r="AC773" i="46" s="1"/>
  <c r="AF773" i="46" s="1"/>
  <c r="AI773" i="46" s="1"/>
  <c r="AL773" i="46" s="1"/>
  <c r="N772" i="46"/>
  <c r="Q772" i="46" s="1"/>
  <c r="T772" i="46" s="1"/>
  <c r="W772" i="46" s="1"/>
  <c r="Z772" i="46" s="1"/>
  <c r="AC772" i="46" s="1"/>
  <c r="AF772" i="46" s="1"/>
  <c r="AI772" i="46" s="1"/>
  <c r="AL772" i="46" s="1"/>
  <c r="N771" i="46"/>
  <c r="Q771" i="46" s="1"/>
  <c r="T771" i="46" s="1"/>
  <c r="W771" i="46" s="1"/>
  <c r="Z771" i="46" s="1"/>
  <c r="AC771" i="46" s="1"/>
  <c r="AF771" i="46" s="1"/>
  <c r="AI771" i="46" s="1"/>
  <c r="AL771" i="46" s="1"/>
  <c r="N269" i="46"/>
  <c r="Q269" i="46" s="1"/>
  <c r="T269" i="46" s="1"/>
  <c r="W269" i="46" s="1"/>
  <c r="Z269" i="46" s="1"/>
  <c r="AC269" i="46" s="1"/>
  <c r="AF269" i="46" s="1"/>
  <c r="AI269" i="46" s="1"/>
  <c r="AL269" i="46" s="1"/>
  <c r="N770" i="46"/>
  <c r="Q770" i="46" s="1"/>
  <c r="T770" i="46" s="1"/>
  <c r="W770" i="46" s="1"/>
  <c r="Z770" i="46" s="1"/>
  <c r="AC770" i="46" s="1"/>
  <c r="AF770" i="46" s="1"/>
  <c r="AI770" i="46" s="1"/>
  <c r="AL770" i="46" s="1"/>
  <c r="N769" i="46"/>
  <c r="Q769" i="46" s="1"/>
  <c r="T769" i="46" s="1"/>
  <c r="W769" i="46" s="1"/>
  <c r="Z769" i="46" s="1"/>
  <c r="AC769" i="46" s="1"/>
  <c r="AF769" i="46" s="1"/>
  <c r="AI769" i="46" s="1"/>
  <c r="AL769" i="46" s="1"/>
  <c r="N768" i="46"/>
  <c r="Q768" i="46" s="1"/>
  <c r="T768" i="46" s="1"/>
  <c r="W768" i="46" s="1"/>
  <c r="Z768" i="46" s="1"/>
  <c r="AC768" i="46" s="1"/>
  <c r="AF768" i="46" s="1"/>
  <c r="AI768" i="46" s="1"/>
  <c r="AL768" i="46" s="1"/>
  <c r="N767" i="46"/>
  <c r="Q767" i="46" s="1"/>
  <c r="T767" i="46" s="1"/>
  <c r="W767" i="46" s="1"/>
  <c r="Z767" i="46" s="1"/>
  <c r="AC767" i="46" s="1"/>
  <c r="AF767" i="46" s="1"/>
  <c r="AI767" i="46" s="1"/>
  <c r="AL767" i="46" s="1"/>
  <c r="N766" i="46"/>
  <c r="Q766" i="46" s="1"/>
  <c r="T766" i="46" s="1"/>
  <c r="W766" i="46" s="1"/>
  <c r="Z766" i="46" s="1"/>
  <c r="AC766" i="46" s="1"/>
  <c r="AF766" i="46" s="1"/>
  <c r="AI766" i="46" s="1"/>
  <c r="AL766" i="46" s="1"/>
  <c r="N765" i="46"/>
  <c r="Q765" i="46" s="1"/>
  <c r="T765" i="46" s="1"/>
  <c r="W765" i="46" s="1"/>
  <c r="Z765" i="46" s="1"/>
  <c r="AC765" i="46" s="1"/>
  <c r="AF765" i="46" s="1"/>
  <c r="AI765" i="46" s="1"/>
  <c r="AL765" i="46" s="1"/>
  <c r="N847" i="46"/>
  <c r="Q847" i="46" s="1"/>
  <c r="T847" i="46" s="1"/>
  <c r="W847" i="46" s="1"/>
  <c r="Z847" i="46" s="1"/>
  <c r="AC847" i="46" s="1"/>
  <c r="AF847" i="46" s="1"/>
  <c r="AI847" i="46" s="1"/>
  <c r="AL847" i="46" s="1"/>
  <c r="N763" i="46"/>
  <c r="Q763" i="46" s="1"/>
  <c r="T763" i="46" s="1"/>
  <c r="W763" i="46" s="1"/>
  <c r="Z763" i="46" s="1"/>
  <c r="AC763" i="46" s="1"/>
  <c r="AF763" i="46" s="1"/>
  <c r="AI763" i="46" s="1"/>
  <c r="AL763" i="46" s="1"/>
  <c r="N762" i="46"/>
  <c r="Q762" i="46" s="1"/>
  <c r="T762" i="46" s="1"/>
  <c r="W762" i="46" s="1"/>
  <c r="Z762" i="46" s="1"/>
  <c r="AC762" i="46" s="1"/>
  <c r="AF762" i="46" s="1"/>
  <c r="AI762" i="46" s="1"/>
  <c r="AL762" i="46" s="1"/>
  <c r="N761" i="46"/>
  <c r="Q761" i="46" s="1"/>
  <c r="T761" i="46" s="1"/>
  <c r="W761" i="46" s="1"/>
  <c r="Z761" i="46" s="1"/>
  <c r="AC761" i="46" s="1"/>
  <c r="AF761" i="46" s="1"/>
  <c r="AI761" i="46" s="1"/>
  <c r="AL761" i="46" s="1"/>
  <c r="N760" i="46"/>
  <c r="Q760" i="46" s="1"/>
  <c r="T760" i="46" s="1"/>
  <c r="W760" i="46" s="1"/>
  <c r="Z760" i="46" s="1"/>
  <c r="AC760" i="46" s="1"/>
  <c r="AF760" i="46" s="1"/>
  <c r="AI760" i="46" s="1"/>
  <c r="AL760" i="46" s="1"/>
  <c r="N759" i="46"/>
  <c r="Q759" i="46" s="1"/>
  <c r="T759" i="46" s="1"/>
  <c r="W759" i="46" s="1"/>
  <c r="Z759" i="46" s="1"/>
  <c r="AC759" i="46" s="1"/>
  <c r="AF759" i="46" s="1"/>
  <c r="AI759" i="46" s="1"/>
  <c r="AL759" i="46" s="1"/>
  <c r="N758" i="46"/>
  <c r="Q758" i="46" s="1"/>
  <c r="T758" i="46" s="1"/>
  <c r="W758" i="46" s="1"/>
  <c r="Z758" i="46" s="1"/>
  <c r="AC758" i="46" s="1"/>
  <c r="AF758" i="46" s="1"/>
  <c r="AI758" i="46" s="1"/>
  <c r="AL758" i="46" s="1"/>
  <c r="N757" i="46"/>
  <c r="Q757" i="46" s="1"/>
  <c r="T757" i="46" s="1"/>
  <c r="W757" i="46" s="1"/>
  <c r="Z757" i="46" s="1"/>
  <c r="AC757" i="46" s="1"/>
  <c r="AF757" i="46" s="1"/>
  <c r="AI757" i="46" s="1"/>
  <c r="AL757" i="46" s="1"/>
  <c r="N756" i="46"/>
  <c r="Q756" i="46" s="1"/>
  <c r="T756" i="46" s="1"/>
  <c r="W756" i="46" s="1"/>
  <c r="Z756" i="46" s="1"/>
  <c r="AC756" i="46" s="1"/>
  <c r="AF756" i="46" s="1"/>
  <c r="AI756" i="46" s="1"/>
  <c r="AL756" i="46" s="1"/>
  <c r="N755" i="46"/>
  <c r="Q755" i="46" s="1"/>
  <c r="T755" i="46" s="1"/>
  <c r="W755" i="46" s="1"/>
  <c r="Z755" i="46" s="1"/>
  <c r="AC755" i="46" s="1"/>
  <c r="AF755" i="46" s="1"/>
  <c r="AI755" i="46" s="1"/>
  <c r="AL755" i="46" s="1"/>
  <c r="N754" i="46"/>
  <c r="Q754" i="46" s="1"/>
  <c r="T754" i="46" s="1"/>
  <c r="W754" i="46" s="1"/>
  <c r="Z754" i="46" s="1"/>
  <c r="AC754" i="46" s="1"/>
  <c r="AF754" i="46" s="1"/>
  <c r="AI754" i="46" s="1"/>
  <c r="AL754" i="46" s="1"/>
  <c r="N753" i="46"/>
  <c r="Q753" i="46" s="1"/>
  <c r="T753" i="46" s="1"/>
  <c r="W753" i="46" s="1"/>
  <c r="Z753" i="46" s="1"/>
  <c r="AC753" i="46" s="1"/>
  <c r="AF753" i="46" s="1"/>
  <c r="AI753" i="46" s="1"/>
  <c r="AL753" i="46" s="1"/>
  <c r="N752" i="46"/>
  <c r="Q752" i="46" s="1"/>
  <c r="T752" i="46" s="1"/>
  <c r="W752" i="46" s="1"/>
  <c r="Z752" i="46" s="1"/>
  <c r="AC752" i="46" s="1"/>
  <c r="AF752" i="46" s="1"/>
  <c r="AI752" i="46" s="1"/>
  <c r="AL752" i="46" s="1"/>
  <c r="N751" i="46"/>
  <c r="Q751" i="46" s="1"/>
  <c r="T751" i="46" s="1"/>
  <c r="W751" i="46" s="1"/>
  <c r="Z751" i="46" s="1"/>
  <c r="AC751" i="46" s="1"/>
  <c r="AF751" i="46" s="1"/>
  <c r="AI751" i="46" s="1"/>
  <c r="AL751" i="46" s="1"/>
  <c r="N750" i="46"/>
  <c r="Q750" i="46" s="1"/>
  <c r="T750" i="46" s="1"/>
  <c r="W750" i="46" s="1"/>
  <c r="Z750" i="46" s="1"/>
  <c r="AC750" i="46" s="1"/>
  <c r="AF750" i="46" s="1"/>
  <c r="AI750" i="46" s="1"/>
  <c r="AL750" i="46" s="1"/>
  <c r="N749" i="46"/>
  <c r="Q749" i="46" s="1"/>
  <c r="T749" i="46" s="1"/>
  <c r="W749" i="46" s="1"/>
  <c r="Z749" i="46" s="1"/>
  <c r="AC749" i="46" s="1"/>
  <c r="AF749" i="46" s="1"/>
  <c r="AI749" i="46" s="1"/>
  <c r="AL749" i="46" s="1"/>
  <c r="N745" i="46"/>
  <c r="Q745" i="46" s="1"/>
  <c r="T745" i="46" s="1"/>
  <c r="W745" i="46" s="1"/>
  <c r="Z745" i="46" s="1"/>
  <c r="AC745" i="46" s="1"/>
  <c r="AF745" i="46" s="1"/>
  <c r="AI745" i="46" s="1"/>
  <c r="AL745" i="46" s="1"/>
  <c r="N744" i="46"/>
  <c r="Q744" i="46" s="1"/>
  <c r="T744" i="46" s="1"/>
  <c r="W744" i="46" s="1"/>
  <c r="Z744" i="46" s="1"/>
  <c r="AC744" i="46" s="1"/>
  <c r="AF744" i="46" s="1"/>
  <c r="AI744" i="46" s="1"/>
  <c r="AL744" i="46" s="1"/>
  <c r="N743" i="46"/>
  <c r="Q743" i="46" s="1"/>
  <c r="T743" i="46" s="1"/>
  <c r="W743" i="46" s="1"/>
  <c r="Z743" i="46" s="1"/>
  <c r="AC743" i="46" s="1"/>
  <c r="AF743" i="46" s="1"/>
  <c r="AI743" i="46" s="1"/>
  <c r="AL743" i="46" s="1"/>
  <c r="N742" i="46"/>
  <c r="Q742" i="46" s="1"/>
  <c r="T742" i="46" s="1"/>
  <c r="W742" i="46" s="1"/>
  <c r="Z742" i="46" s="1"/>
  <c r="AC742" i="46" s="1"/>
  <c r="AF742" i="46" s="1"/>
  <c r="AI742" i="46" s="1"/>
  <c r="AL742" i="46" s="1"/>
  <c r="N741" i="46"/>
  <c r="Q741" i="46" s="1"/>
  <c r="T741" i="46" s="1"/>
  <c r="W741" i="46" s="1"/>
  <c r="Z741" i="46" s="1"/>
  <c r="AC741" i="46" s="1"/>
  <c r="AF741" i="46" s="1"/>
  <c r="AI741" i="46" s="1"/>
  <c r="AL741" i="46" s="1"/>
  <c r="N740" i="46"/>
  <c r="Q740" i="46" s="1"/>
  <c r="T740" i="46" s="1"/>
  <c r="W740" i="46" s="1"/>
  <c r="Z740" i="46" s="1"/>
  <c r="AC740" i="46" s="1"/>
  <c r="AF740" i="46" s="1"/>
  <c r="AI740" i="46" s="1"/>
  <c r="AL740" i="46" s="1"/>
  <c r="N739" i="46"/>
  <c r="Q739" i="46" s="1"/>
  <c r="T739" i="46" s="1"/>
  <c r="W739" i="46" s="1"/>
  <c r="Z739" i="46" s="1"/>
  <c r="AC739" i="46" s="1"/>
  <c r="AF739" i="46" s="1"/>
  <c r="AI739" i="46" s="1"/>
  <c r="AL739" i="46" s="1"/>
  <c r="N738" i="46"/>
  <c r="Q738" i="46" s="1"/>
  <c r="T738" i="46" s="1"/>
  <c r="W738" i="46" s="1"/>
  <c r="Z738" i="46" s="1"/>
  <c r="AC738" i="46" s="1"/>
  <c r="AF738" i="46" s="1"/>
  <c r="AI738" i="46" s="1"/>
  <c r="AL738" i="46" s="1"/>
  <c r="N737" i="46"/>
  <c r="Q737" i="46" s="1"/>
  <c r="T737" i="46" s="1"/>
  <c r="W737" i="46" s="1"/>
  <c r="Z737" i="46" s="1"/>
  <c r="AC737" i="46" s="1"/>
  <c r="AF737" i="46" s="1"/>
  <c r="AI737" i="46" s="1"/>
  <c r="AL737" i="46" s="1"/>
  <c r="N736" i="46"/>
  <c r="Q736" i="46" s="1"/>
  <c r="T736" i="46" s="1"/>
  <c r="W736" i="46" s="1"/>
  <c r="Z736" i="46" s="1"/>
  <c r="AC736" i="46" s="1"/>
  <c r="AF736" i="46" s="1"/>
  <c r="AI736" i="46" s="1"/>
  <c r="AL736" i="46" s="1"/>
  <c r="N735" i="46"/>
  <c r="Q735" i="46" s="1"/>
  <c r="T735" i="46" s="1"/>
  <c r="W735" i="46" s="1"/>
  <c r="Z735" i="46" s="1"/>
  <c r="AC735" i="46" s="1"/>
  <c r="AF735" i="46" s="1"/>
  <c r="AI735" i="46" s="1"/>
  <c r="AL735" i="46" s="1"/>
  <c r="N734" i="46"/>
  <c r="Q734" i="46" s="1"/>
  <c r="T734" i="46" s="1"/>
  <c r="W734" i="46" s="1"/>
  <c r="Z734" i="46" s="1"/>
  <c r="AC734" i="46" s="1"/>
  <c r="AF734" i="46" s="1"/>
  <c r="AI734" i="46" s="1"/>
  <c r="AL734" i="46" s="1"/>
  <c r="N733" i="46"/>
  <c r="Q733" i="46" s="1"/>
  <c r="T733" i="46" s="1"/>
  <c r="W733" i="46" s="1"/>
  <c r="Z733" i="46" s="1"/>
  <c r="AC733" i="46" s="1"/>
  <c r="AF733" i="46" s="1"/>
  <c r="AI733" i="46" s="1"/>
  <c r="AL733" i="46" s="1"/>
  <c r="N732" i="46"/>
  <c r="Q732" i="46" s="1"/>
  <c r="T732" i="46" s="1"/>
  <c r="W732" i="46" s="1"/>
  <c r="Z732" i="46" s="1"/>
  <c r="AC732" i="46" s="1"/>
  <c r="AF732" i="46" s="1"/>
  <c r="AI732" i="46" s="1"/>
  <c r="AL732" i="46" s="1"/>
  <c r="N731" i="46"/>
  <c r="Q731" i="46" s="1"/>
  <c r="T731" i="46" s="1"/>
  <c r="W731" i="46" s="1"/>
  <c r="Z731" i="46" s="1"/>
  <c r="AC731" i="46" s="1"/>
  <c r="AF731" i="46" s="1"/>
  <c r="AI731" i="46" s="1"/>
  <c r="AL731" i="46" s="1"/>
  <c r="N730" i="46"/>
  <c r="Q730" i="46" s="1"/>
  <c r="T730" i="46" s="1"/>
  <c r="W730" i="46" s="1"/>
  <c r="Z730" i="46" s="1"/>
  <c r="AC730" i="46" s="1"/>
  <c r="AF730" i="46" s="1"/>
  <c r="AI730" i="46" s="1"/>
  <c r="AL730" i="46" s="1"/>
  <c r="N729" i="46"/>
  <c r="Q729" i="46" s="1"/>
  <c r="T729" i="46" s="1"/>
  <c r="W729" i="46" s="1"/>
  <c r="Z729" i="46" s="1"/>
  <c r="AC729" i="46" s="1"/>
  <c r="AF729" i="46" s="1"/>
  <c r="AI729" i="46" s="1"/>
  <c r="AL729" i="46" s="1"/>
  <c r="N728" i="46"/>
  <c r="Q728" i="46" s="1"/>
  <c r="T728" i="46" s="1"/>
  <c r="W728" i="46" s="1"/>
  <c r="Z728" i="46" s="1"/>
  <c r="AC728" i="46" s="1"/>
  <c r="AF728" i="46" s="1"/>
  <c r="AI728" i="46" s="1"/>
  <c r="AL728" i="46" s="1"/>
  <c r="N727" i="46"/>
  <c r="Q727" i="46" s="1"/>
  <c r="T727" i="46" s="1"/>
  <c r="W727" i="46" s="1"/>
  <c r="Z727" i="46" s="1"/>
  <c r="AC727" i="46" s="1"/>
  <c r="AF727" i="46" s="1"/>
  <c r="AI727" i="46" s="1"/>
  <c r="AL727" i="46" s="1"/>
  <c r="N726" i="46"/>
  <c r="Q726" i="46" s="1"/>
  <c r="T726" i="46" s="1"/>
  <c r="W726" i="46" s="1"/>
  <c r="Z726" i="46" s="1"/>
  <c r="AC726" i="46" s="1"/>
  <c r="AF726" i="46" s="1"/>
  <c r="AI726" i="46" s="1"/>
  <c r="AL726" i="46" s="1"/>
  <c r="N725" i="46"/>
  <c r="Q725" i="46" s="1"/>
  <c r="T725" i="46" s="1"/>
  <c r="W725" i="46" s="1"/>
  <c r="Z725" i="46" s="1"/>
  <c r="AC725" i="46" s="1"/>
  <c r="AF725" i="46" s="1"/>
  <c r="AI725" i="46" s="1"/>
  <c r="AL725" i="46" s="1"/>
  <c r="N724" i="46"/>
  <c r="Q724" i="46" s="1"/>
  <c r="T724" i="46" s="1"/>
  <c r="W724" i="46" s="1"/>
  <c r="Z724" i="46" s="1"/>
  <c r="AC724" i="46" s="1"/>
  <c r="AF724" i="46" s="1"/>
  <c r="AI724" i="46" s="1"/>
  <c r="AL724" i="46" s="1"/>
  <c r="N723" i="46"/>
  <c r="Q723" i="46" s="1"/>
  <c r="T723" i="46" s="1"/>
  <c r="W723" i="46" s="1"/>
  <c r="Z723" i="46" s="1"/>
  <c r="AC723" i="46" s="1"/>
  <c r="AF723" i="46" s="1"/>
  <c r="AI723" i="46" s="1"/>
  <c r="AL723" i="46" s="1"/>
  <c r="N722" i="46"/>
  <c r="Q722" i="46" s="1"/>
  <c r="T722" i="46" s="1"/>
  <c r="W722" i="46" s="1"/>
  <c r="Z722" i="46" s="1"/>
  <c r="AC722" i="46" s="1"/>
  <c r="AF722" i="46" s="1"/>
  <c r="AI722" i="46" s="1"/>
  <c r="AL722" i="46" s="1"/>
  <c r="N721" i="46"/>
  <c r="Q721" i="46" s="1"/>
  <c r="T721" i="46" s="1"/>
  <c r="W721" i="46" s="1"/>
  <c r="Z721" i="46" s="1"/>
  <c r="AC721" i="46" s="1"/>
  <c r="AF721" i="46" s="1"/>
  <c r="AI721" i="46" s="1"/>
  <c r="AL721" i="46" s="1"/>
  <c r="N720" i="46"/>
  <c r="Q720" i="46" s="1"/>
  <c r="T720" i="46" s="1"/>
  <c r="W720" i="46" s="1"/>
  <c r="Z720" i="46" s="1"/>
  <c r="AC720" i="46" s="1"/>
  <c r="AF720" i="46" s="1"/>
  <c r="AI720" i="46" s="1"/>
  <c r="AL720" i="46" s="1"/>
  <c r="N719" i="46"/>
  <c r="Q719" i="46" s="1"/>
  <c r="T719" i="46" s="1"/>
  <c r="W719" i="46" s="1"/>
  <c r="Z719" i="46" s="1"/>
  <c r="AC719" i="46" s="1"/>
  <c r="AF719" i="46" s="1"/>
  <c r="AI719" i="46" s="1"/>
  <c r="AL719" i="46" s="1"/>
  <c r="N718" i="46"/>
  <c r="Q718" i="46" s="1"/>
  <c r="T718" i="46" s="1"/>
  <c r="W718" i="46" s="1"/>
  <c r="Z718" i="46" s="1"/>
  <c r="AC718" i="46" s="1"/>
  <c r="AF718" i="46" s="1"/>
  <c r="AI718" i="46" s="1"/>
  <c r="AL718" i="46" s="1"/>
  <c r="N717" i="46"/>
  <c r="Q717" i="46" s="1"/>
  <c r="T717" i="46" s="1"/>
  <c r="W717" i="46" s="1"/>
  <c r="Z717" i="46" s="1"/>
  <c r="AC717" i="46" s="1"/>
  <c r="AF717" i="46" s="1"/>
  <c r="AI717" i="46" s="1"/>
  <c r="AL717" i="46" s="1"/>
  <c r="N716" i="46"/>
  <c r="Q716" i="46" s="1"/>
  <c r="T716" i="46" s="1"/>
  <c r="W716" i="46" s="1"/>
  <c r="Z716" i="46" s="1"/>
  <c r="AC716" i="46" s="1"/>
  <c r="AF716" i="46" s="1"/>
  <c r="AI716" i="46" s="1"/>
  <c r="AL716" i="46" s="1"/>
  <c r="Q715" i="46"/>
  <c r="T715" i="46" s="1"/>
  <c r="W715" i="46" s="1"/>
  <c r="Z715" i="46" s="1"/>
  <c r="AC715" i="46" s="1"/>
  <c r="AF715" i="46" s="1"/>
  <c r="AI715" i="46" s="1"/>
  <c r="AL715" i="46" s="1"/>
  <c r="N714" i="46"/>
  <c r="Q714" i="46" s="1"/>
  <c r="T714" i="46" s="1"/>
  <c r="W714" i="46" s="1"/>
  <c r="Z714" i="46" s="1"/>
  <c r="AC714" i="46" s="1"/>
  <c r="AF714" i="46" s="1"/>
  <c r="AI714" i="46" s="1"/>
  <c r="AL714" i="46" s="1"/>
  <c r="N713" i="46"/>
  <c r="Q713" i="46" s="1"/>
  <c r="T713" i="46" s="1"/>
  <c r="W713" i="46" s="1"/>
  <c r="Z713" i="46" s="1"/>
  <c r="AC713" i="46" s="1"/>
  <c r="AF713" i="46" s="1"/>
  <c r="AI713" i="46" s="1"/>
  <c r="AL713" i="46" s="1"/>
  <c r="N712" i="46"/>
  <c r="Q712" i="46" s="1"/>
  <c r="T712" i="46" s="1"/>
  <c r="W712" i="46" s="1"/>
  <c r="Z712" i="46" s="1"/>
  <c r="AC712" i="46" s="1"/>
  <c r="AF712" i="46" s="1"/>
  <c r="AI712" i="46" s="1"/>
  <c r="AL712" i="46" s="1"/>
  <c r="N711" i="46"/>
  <c r="Q711" i="46" s="1"/>
  <c r="T711" i="46" s="1"/>
  <c r="W711" i="46" s="1"/>
  <c r="Z711" i="46" s="1"/>
  <c r="AC711" i="46" s="1"/>
  <c r="AF711" i="46" s="1"/>
  <c r="AI711" i="46" s="1"/>
  <c r="AL711" i="46" s="1"/>
  <c r="N710" i="46"/>
  <c r="Q710" i="46" s="1"/>
  <c r="T710" i="46" s="1"/>
  <c r="W710" i="46" s="1"/>
  <c r="Z710" i="46" s="1"/>
  <c r="AC710" i="46" s="1"/>
  <c r="AF710" i="46" s="1"/>
  <c r="AI710" i="46" s="1"/>
  <c r="AL710" i="46" s="1"/>
  <c r="N709" i="46"/>
  <c r="Q709" i="46" s="1"/>
  <c r="T709" i="46" s="1"/>
  <c r="W709" i="46" s="1"/>
  <c r="Z709" i="46" s="1"/>
  <c r="AC709" i="46" s="1"/>
  <c r="AF709" i="46" s="1"/>
  <c r="AI709" i="46" s="1"/>
  <c r="AL709" i="46" s="1"/>
  <c r="N708" i="46"/>
  <c r="Q708" i="46" s="1"/>
  <c r="T708" i="46" s="1"/>
  <c r="W708" i="46" s="1"/>
  <c r="Z708" i="46" s="1"/>
  <c r="AC708" i="46" s="1"/>
  <c r="AF708" i="46" s="1"/>
  <c r="AI708" i="46" s="1"/>
  <c r="AL708" i="46" s="1"/>
  <c r="N707" i="46"/>
  <c r="Q707" i="46" s="1"/>
  <c r="T707" i="46" s="1"/>
  <c r="W707" i="46" s="1"/>
  <c r="Z707" i="46" s="1"/>
  <c r="AC707" i="46" s="1"/>
  <c r="AF707" i="46" s="1"/>
  <c r="AI707" i="46" s="1"/>
  <c r="AL707" i="46" s="1"/>
  <c r="N706" i="46"/>
  <c r="Q706" i="46" s="1"/>
  <c r="T706" i="46" s="1"/>
  <c r="W706" i="46" s="1"/>
  <c r="Z706" i="46" s="1"/>
  <c r="AC706" i="46" s="1"/>
  <c r="AF706" i="46" s="1"/>
  <c r="AI706" i="46" s="1"/>
  <c r="AL706" i="46" s="1"/>
  <c r="N705" i="46"/>
  <c r="Q705" i="46" s="1"/>
  <c r="T705" i="46" s="1"/>
  <c r="W705" i="46" s="1"/>
  <c r="Z705" i="46" s="1"/>
  <c r="AC705" i="46" s="1"/>
  <c r="AF705" i="46" s="1"/>
  <c r="AI705" i="46" s="1"/>
  <c r="AL705" i="46" s="1"/>
  <c r="N704" i="46"/>
  <c r="Q704" i="46" s="1"/>
  <c r="T704" i="46" s="1"/>
  <c r="W704" i="46" s="1"/>
  <c r="Z704" i="46" s="1"/>
  <c r="AC704" i="46" s="1"/>
  <c r="AF704" i="46" s="1"/>
  <c r="AI704" i="46" s="1"/>
  <c r="AL704" i="46" s="1"/>
  <c r="N703" i="46"/>
  <c r="Q703" i="46" s="1"/>
  <c r="T703" i="46" s="1"/>
  <c r="W703" i="46" s="1"/>
  <c r="Z703" i="46" s="1"/>
  <c r="AC703" i="46" s="1"/>
  <c r="AF703" i="46" s="1"/>
  <c r="AI703" i="46" s="1"/>
  <c r="AL703" i="46" s="1"/>
  <c r="N702" i="46"/>
  <c r="Q702" i="46" s="1"/>
  <c r="T702" i="46" s="1"/>
  <c r="W702" i="46" s="1"/>
  <c r="Z702" i="46" s="1"/>
  <c r="AC702" i="46" s="1"/>
  <c r="AF702" i="46" s="1"/>
  <c r="AI702" i="46" s="1"/>
  <c r="AL702" i="46" s="1"/>
  <c r="N701" i="46"/>
  <c r="Q701" i="46" s="1"/>
  <c r="T701" i="46" s="1"/>
  <c r="W701" i="46" s="1"/>
  <c r="Z701" i="46" s="1"/>
  <c r="AC701" i="46" s="1"/>
  <c r="AF701" i="46" s="1"/>
  <c r="AI701" i="46" s="1"/>
  <c r="AL701" i="46" s="1"/>
  <c r="N560" i="46"/>
  <c r="Q560" i="46" s="1"/>
  <c r="T560" i="46" s="1"/>
  <c r="W560" i="46" s="1"/>
  <c r="Z560" i="46" s="1"/>
  <c r="AC560" i="46" s="1"/>
  <c r="N587" i="46"/>
  <c r="Q587" i="46" s="1"/>
  <c r="T587" i="46" s="1"/>
  <c r="W587" i="46" s="1"/>
  <c r="Z587" i="46" s="1"/>
  <c r="AC587" i="46" s="1"/>
  <c r="N588" i="46"/>
  <c r="Q588" i="46" s="1"/>
  <c r="T588" i="46" s="1"/>
  <c r="W588" i="46" s="1"/>
  <c r="Z588" i="46" s="1"/>
  <c r="AC588" i="46" s="1"/>
  <c r="N589" i="46"/>
  <c r="Q589" i="46" s="1"/>
  <c r="T589" i="46" s="1"/>
  <c r="W589" i="46" s="1"/>
  <c r="Z589" i="46" s="1"/>
  <c r="AC589" i="46" s="1"/>
  <c r="N590" i="46"/>
  <c r="Q590" i="46" s="1"/>
  <c r="T590" i="46" s="1"/>
  <c r="W590" i="46" s="1"/>
  <c r="Z590" i="46" s="1"/>
  <c r="AC590" i="46" s="1"/>
  <c r="N591" i="46"/>
  <c r="Q591" i="46" s="1"/>
  <c r="T591" i="46" s="1"/>
  <c r="W591" i="46" s="1"/>
  <c r="Z591" i="46" s="1"/>
  <c r="AC591" i="46" s="1"/>
  <c r="N592" i="46"/>
  <c r="Q592" i="46" s="1"/>
  <c r="T592" i="46" s="1"/>
  <c r="W592" i="46" s="1"/>
  <c r="Z592" i="46" s="1"/>
  <c r="AC592" i="46" s="1"/>
  <c r="N593" i="46"/>
  <c r="Q593" i="46" s="1"/>
  <c r="T593" i="46" s="1"/>
  <c r="W593" i="46" s="1"/>
  <c r="Z593" i="46" s="1"/>
  <c r="AC593" i="46" s="1"/>
  <c r="N594" i="46"/>
  <c r="Q594" i="46" s="1"/>
  <c r="T594" i="46" s="1"/>
  <c r="W594" i="46" s="1"/>
  <c r="Z594" i="46" s="1"/>
  <c r="AC594" i="46" s="1"/>
  <c r="N595" i="46"/>
  <c r="Q595" i="46" s="1"/>
  <c r="T595" i="46" s="1"/>
  <c r="W595" i="46" s="1"/>
  <c r="Z595" i="46" s="1"/>
  <c r="AC595" i="46" s="1"/>
  <c r="N597" i="46"/>
  <c r="Q597" i="46" s="1"/>
  <c r="T597" i="46" s="1"/>
  <c r="W597" i="46" s="1"/>
  <c r="Z597" i="46" s="1"/>
  <c r="AC597" i="46" s="1"/>
  <c r="N598" i="46"/>
  <c r="Q598" i="46" s="1"/>
  <c r="T598" i="46" s="1"/>
  <c r="W598" i="46" s="1"/>
  <c r="Z598" i="46" s="1"/>
  <c r="AC598" i="46" s="1"/>
  <c r="N602" i="46"/>
  <c r="Q602" i="46" s="1"/>
  <c r="T602" i="46" s="1"/>
  <c r="W602" i="46" s="1"/>
  <c r="Z602" i="46" s="1"/>
  <c r="AC602" i="46" s="1"/>
  <c r="T816" i="46" l="1"/>
  <c r="W816" i="46" s="1"/>
  <c r="Z816" i="46" s="1"/>
  <c r="AC816" i="46" s="1"/>
  <c r="AF816" i="46" s="1"/>
  <c r="AI816" i="46" s="1"/>
  <c r="AL816" i="46" s="1"/>
  <c r="Q642" i="46"/>
  <c r="T814" i="46"/>
  <c r="W814" i="46" s="1"/>
  <c r="Z814" i="46" s="1"/>
  <c r="AC814" i="46" s="1"/>
  <c r="AF814" i="46" s="1"/>
  <c r="AI814" i="46" s="1"/>
  <c r="AL814" i="46" s="1"/>
  <c r="T815" i="46"/>
  <c r="W815" i="46" s="1"/>
  <c r="Z815" i="46" s="1"/>
  <c r="AC815" i="46" s="1"/>
  <c r="AF815" i="46" s="1"/>
  <c r="AI815" i="46" s="1"/>
  <c r="AL815" i="46" s="1"/>
  <c r="T21" i="46"/>
  <c r="W21" i="46" s="1"/>
  <c r="Z21" i="46" s="1"/>
  <c r="AC21" i="46" s="1"/>
  <c r="AF21" i="46" s="1"/>
  <c r="AI21" i="46" s="1"/>
  <c r="AL21" i="46" s="1"/>
  <c r="AI7" i="46"/>
  <c r="AL7" i="46" s="1"/>
  <c r="Q119" i="46"/>
  <c r="T119" i="46" s="1"/>
  <c r="W119" i="46" s="1"/>
  <c r="Z119" i="46" s="1"/>
  <c r="AC119" i="46" s="1"/>
  <c r="AF119" i="46" s="1"/>
  <c r="AI119" i="46" s="1"/>
  <c r="AL119" i="46" s="1"/>
  <c r="AI20" i="46"/>
  <c r="AL20" i="46" s="1"/>
  <c r="AI6" i="46"/>
  <c r="AL6" i="46" s="1"/>
  <c r="T17" i="46"/>
  <c r="W17" i="46" s="1"/>
  <c r="Z17" i="46" s="1"/>
  <c r="AC17" i="46" s="1"/>
  <c r="AF17" i="46" s="1"/>
  <c r="AI17" i="46" s="1"/>
  <c r="AL17" i="46" s="1"/>
  <c r="T8" i="46"/>
  <c r="W8" i="46" s="1"/>
  <c r="Z8" i="46" s="1"/>
  <c r="AC8" i="46" s="1"/>
  <c r="AF8" i="46" s="1"/>
  <c r="AI8" i="46" s="1"/>
  <c r="AL8" i="46" s="1"/>
  <c r="Z117" i="46"/>
  <c r="AC117" i="46" s="1"/>
  <c r="AF117" i="46" s="1"/>
  <c r="AI117" i="46" s="1"/>
  <c r="AL117" i="46" s="1"/>
  <c r="T13" i="46"/>
  <c r="W13" i="46" s="1"/>
  <c r="Z13" i="46" s="1"/>
  <c r="AC13" i="46" s="1"/>
  <c r="AF13" i="46" s="1"/>
  <c r="AI13" i="46" s="1"/>
  <c r="AL13" i="46" s="1"/>
  <c r="T642" i="46" l="1"/>
  <c r="N51" i="46"/>
  <c r="Q51" i="46" s="1"/>
  <c r="T51" i="46" s="1"/>
  <c r="W51" i="46" s="1"/>
  <c r="Z51" i="46" s="1"/>
  <c r="AC51" i="46" s="1"/>
  <c r="AF51" i="46" s="1"/>
  <c r="AI51" i="46" s="1"/>
  <c r="AL51" i="46" s="1"/>
  <c r="AO51" i="46" s="1"/>
  <c r="AR51" i="46" s="1"/>
  <c r="AU51" i="46" s="1"/>
  <c r="J51" i="46" s="1"/>
  <c r="N225" i="46"/>
  <c r="Q225" i="46" s="1"/>
  <c r="T225" i="46" s="1"/>
  <c r="W225" i="46" s="1"/>
  <c r="Z225" i="46" s="1"/>
  <c r="AC225" i="46" s="1"/>
  <c r="AF225" i="46" s="1"/>
  <c r="AI225" i="46" s="1"/>
  <c r="AL225" i="46" s="1"/>
  <c r="AO225" i="46" s="1"/>
  <c r="AR225" i="46" s="1"/>
  <c r="AU225" i="46" s="1"/>
  <c r="J225" i="46" s="1"/>
  <c r="N240" i="46"/>
  <c r="Q240" i="46" s="1"/>
  <c r="T240" i="46" s="1"/>
  <c r="W240" i="46" s="1"/>
  <c r="Z240" i="46" s="1"/>
  <c r="AC240" i="46" s="1"/>
  <c r="AF240" i="46" s="1"/>
  <c r="AI240" i="46" s="1"/>
  <c r="AL240" i="46" s="1"/>
  <c r="AO240" i="46" s="1"/>
  <c r="AR240" i="46" s="1"/>
  <c r="AU240" i="46" s="1"/>
  <c r="J240" i="46" s="1"/>
  <c r="N239" i="46"/>
  <c r="Q239" i="46" s="1"/>
  <c r="T239" i="46" s="1"/>
  <c r="W239" i="46" s="1"/>
  <c r="Z239" i="46" s="1"/>
  <c r="AC239" i="46" s="1"/>
  <c r="AF239" i="46" s="1"/>
  <c r="AI239" i="46" s="1"/>
  <c r="AL239" i="46" s="1"/>
  <c r="AO239" i="46" s="1"/>
  <c r="AR239" i="46" s="1"/>
  <c r="AU239" i="46" s="1"/>
  <c r="J239" i="46" s="1"/>
  <c r="N412" i="46"/>
  <c r="Q412" i="46" s="1"/>
  <c r="T412" i="46" s="1"/>
  <c r="W412" i="46" s="1"/>
  <c r="Z412" i="46" s="1"/>
  <c r="AC412" i="46" s="1"/>
  <c r="AF412" i="46" s="1"/>
  <c r="AI412" i="46" s="1"/>
  <c r="AL412" i="46" s="1"/>
  <c r="AO412" i="46" s="1"/>
  <c r="AR412" i="46" s="1"/>
  <c r="AU412" i="46" s="1"/>
  <c r="J412" i="46" s="1"/>
  <c r="N411" i="46"/>
  <c r="N413" i="46"/>
  <c r="Q413" i="46" s="1"/>
  <c r="T413" i="46" s="1"/>
  <c r="W413" i="46" s="1"/>
  <c r="Z413" i="46" s="1"/>
  <c r="AC413" i="46" s="1"/>
  <c r="AF413" i="46" s="1"/>
  <c r="AI413" i="46" s="1"/>
  <c r="AL413" i="46" s="1"/>
  <c r="AO413" i="46" s="1"/>
  <c r="AR413" i="46" s="1"/>
  <c r="AU413" i="46" s="1"/>
  <c r="J413" i="46" s="1"/>
  <c r="N410" i="46"/>
  <c r="Q410" i="46" s="1"/>
  <c r="T410" i="46" s="1"/>
  <c r="W410" i="46" s="1"/>
  <c r="Z410" i="46" s="1"/>
  <c r="AC410" i="46" s="1"/>
  <c r="AF410" i="46" s="1"/>
  <c r="AI410" i="46" s="1"/>
  <c r="AL410" i="46" s="1"/>
  <c r="AO410" i="46" s="1"/>
  <c r="AR410" i="46" s="1"/>
  <c r="AU410" i="46" s="1"/>
  <c r="J410" i="46" s="1"/>
  <c r="N213" i="46"/>
  <c r="Q213" i="46" s="1"/>
  <c r="T213" i="46" s="1"/>
  <c r="W213" i="46" s="1"/>
  <c r="Z213" i="46" s="1"/>
  <c r="AC213" i="46" s="1"/>
  <c r="AF213" i="46" s="1"/>
  <c r="AI213" i="46" s="1"/>
  <c r="AL213" i="46" s="1"/>
  <c r="AO213" i="46" s="1"/>
  <c r="AR213" i="46" s="1"/>
  <c r="AU213" i="46" s="1"/>
  <c r="J213" i="46" s="1"/>
  <c r="N684" i="46"/>
  <c r="Q684" i="46" s="1"/>
  <c r="T684" i="46" s="1"/>
  <c r="W684" i="46" s="1"/>
  <c r="Z684" i="46" s="1"/>
  <c r="AC684" i="46" s="1"/>
  <c r="AF684" i="46" s="1"/>
  <c r="AI684" i="46" s="1"/>
  <c r="AL684" i="46" s="1"/>
  <c r="AO684" i="46" s="1"/>
  <c r="AR684" i="46" s="1"/>
  <c r="AU684" i="46" s="1"/>
  <c r="J684" i="46" s="1"/>
  <c r="N211" i="46"/>
  <c r="Q211" i="46" s="1"/>
  <c r="T211" i="46" s="1"/>
  <c r="W211" i="46" s="1"/>
  <c r="Z211" i="46" s="1"/>
  <c r="AC211" i="46" s="1"/>
  <c r="AF211" i="46" s="1"/>
  <c r="AI211" i="46" s="1"/>
  <c r="AL211" i="46" s="1"/>
  <c r="AO211" i="46" s="1"/>
  <c r="AR211" i="46" s="1"/>
  <c r="AU211" i="46" s="1"/>
  <c r="J211" i="46" s="1"/>
  <c r="N685" i="46"/>
  <c r="Q685" i="46" s="1"/>
  <c r="T685" i="46" s="1"/>
  <c r="W685" i="46" s="1"/>
  <c r="Z685" i="46" s="1"/>
  <c r="AC685" i="46" s="1"/>
  <c r="AF685" i="46" s="1"/>
  <c r="AI685" i="46" s="1"/>
  <c r="AL685" i="46" s="1"/>
  <c r="AO685" i="46" s="1"/>
  <c r="AR685" i="46" s="1"/>
  <c r="AU685" i="46" s="1"/>
  <c r="J685" i="46" s="1"/>
  <c r="N210" i="46"/>
  <c r="Q210" i="46" s="1"/>
  <c r="T210" i="46" s="1"/>
  <c r="W210" i="46" s="1"/>
  <c r="Z210" i="46" s="1"/>
  <c r="AC210" i="46" s="1"/>
  <c r="AF210" i="46" s="1"/>
  <c r="AI210" i="46" s="1"/>
  <c r="AL210" i="46" s="1"/>
  <c r="AO210" i="46" s="1"/>
  <c r="AR210" i="46" s="1"/>
  <c r="AU210" i="46" s="1"/>
  <c r="J210" i="46" s="1"/>
  <c r="N683" i="46"/>
  <c r="Q683" i="46" s="1"/>
  <c r="T683" i="46" s="1"/>
  <c r="W683" i="46" s="1"/>
  <c r="Z683" i="46" s="1"/>
  <c r="AC683" i="46" s="1"/>
  <c r="AF683" i="46" s="1"/>
  <c r="AI683" i="46" s="1"/>
  <c r="AL683" i="46" s="1"/>
  <c r="AO683" i="46" s="1"/>
  <c r="AR683" i="46" s="1"/>
  <c r="AU683" i="46" s="1"/>
  <c r="J683" i="46" s="1"/>
  <c r="N546" i="46"/>
  <c r="Q546" i="46" s="1"/>
  <c r="T546" i="46" s="1"/>
  <c r="W546" i="46" s="1"/>
  <c r="N550" i="46"/>
  <c r="Q550" i="46" s="1"/>
  <c r="T550" i="46" s="1"/>
  <c r="W550" i="46" s="1"/>
  <c r="Z550" i="46" s="1"/>
  <c r="AC550" i="46" s="1"/>
  <c r="AF550" i="46" s="1"/>
  <c r="AI550" i="46" s="1"/>
  <c r="AL550" i="46" s="1"/>
  <c r="AO550" i="46" s="1"/>
  <c r="AR550" i="46" s="1"/>
  <c r="AU550" i="46" s="1"/>
  <c r="J550" i="46" s="1"/>
  <c r="N548" i="46"/>
  <c r="Q548" i="46" s="1"/>
  <c r="T548" i="46" s="1"/>
  <c r="W548" i="46" s="1"/>
  <c r="N547" i="46"/>
  <c r="Q547" i="46" s="1"/>
  <c r="T547" i="46" s="1"/>
  <c r="W547" i="46" s="1"/>
  <c r="N544" i="46"/>
  <c r="Q544" i="46" s="1"/>
  <c r="T544" i="46" s="1"/>
  <c r="W544" i="46" s="1"/>
  <c r="N680" i="46"/>
  <c r="Q680" i="46" s="1"/>
  <c r="T680" i="46" s="1"/>
  <c r="W680" i="46" s="1"/>
  <c r="Z680" i="46" s="1"/>
  <c r="AC680" i="46" s="1"/>
  <c r="AF680" i="46" s="1"/>
  <c r="AI680" i="46" s="1"/>
  <c r="AL680" i="46" s="1"/>
  <c r="AO680" i="46" s="1"/>
  <c r="AR680" i="46" s="1"/>
  <c r="AU680" i="46" s="1"/>
  <c r="J680" i="46" s="1"/>
  <c r="N517" i="46"/>
  <c r="Q517" i="46" s="1"/>
  <c r="T517" i="46" s="1"/>
  <c r="W517" i="46" s="1"/>
  <c r="Z517" i="46" s="1"/>
  <c r="AC517" i="46" s="1"/>
  <c r="AF517" i="46" s="1"/>
  <c r="AI517" i="46" s="1"/>
  <c r="AL517" i="46" s="1"/>
  <c r="AO517" i="46" s="1"/>
  <c r="AR517" i="46" s="1"/>
  <c r="AU517" i="46" s="1"/>
  <c r="J517" i="46" s="1"/>
  <c r="N679" i="46"/>
  <c r="Q679" i="46" s="1"/>
  <c r="T679" i="46" s="1"/>
  <c r="W679" i="46" s="1"/>
  <c r="Z679" i="46" s="1"/>
  <c r="AC679" i="46" s="1"/>
  <c r="AF679" i="46" s="1"/>
  <c r="AI679" i="46" s="1"/>
  <c r="AL679" i="46" s="1"/>
  <c r="AO679" i="46" s="1"/>
  <c r="AR679" i="46" s="1"/>
  <c r="AU679" i="46" s="1"/>
  <c r="J679" i="46" s="1"/>
  <c r="N188" i="46"/>
  <c r="Q188" i="46" s="1"/>
  <c r="T188" i="46" s="1"/>
  <c r="W188" i="46" s="1"/>
  <c r="Z188" i="46" s="1"/>
  <c r="AC188" i="46" s="1"/>
  <c r="AF188" i="46" s="1"/>
  <c r="AI188" i="46" s="1"/>
  <c r="AL188" i="46" s="1"/>
  <c r="AO188" i="46" s="1"/>
  <c r="AR188" i="46" s="1"/>
  <c r="AU188" i="46" s="1"/>
  <c r="J188" i="46" s="1"/>
  <c r="N187" i="46"/>
  <c r="Q187" i="46" s="1"/>
  <c r="T187" i="46" s="1"/>
  <c r="W187" i="46" s="1"/>
  <c r="Z187" i="46" s="1"/>
  <c r="AC187" i="46" s="1"/>
  <c r="AF187" i="46" s="1"/>
  <c r="AI187" i="46" s="1"/>
  <c r="AL187" i="46" s="1"/>
  <c r="AO187" i="46" s="1"/>
  <c r="AR187" i="46" s="1"/>
  <c r="AU187" i="46" s="1"/>
  <c r="J187" i="46" s="1"/>
  <c r="N186" i="46"/>
  <c r="Q186" i="46" s="1"/>
  <c r="T186" i="46" s="1"/>
  <c r="W186" i="46" s="1"/>
  <c r="Z186" i="46" s="1"/>
  <c r="AC186" i="46" s="1"/>
  <c r="AF186" i="46" s="1"/>
  <c r="AI186" i="46" s="1"/>
  <c r="AL186" i="46" s="1"/>
  <c r="AO186" i="46" s="1"/>
  <c r="AR186" i="46" s="1"/>
  <c r="AU186" i="46" s="1"/>
  <c r="J186" i="46" s="1"/>
  <c r="N678" i="46"/>
  <c r="Q678" i="46" s="1"/>
  <c r="T678" i="46" s="1"/>
  <c r="W678" i="46" s="1"/>
  <c r="Z678" i="46" s="1"/>
  <c r="AC678" i="46" s="1"/>
  <c r="AF678" i="46" s="1"/>
  <c r="AI678" i="46" s="1"/>
  <c r="AL678" i="46" s="1"/>
  <c r="AO678" i="46" s="1"/>
  <c r="AR678" i="46" s="1"/>
  <c r="AU678" i="46" s="1"/>
  <c r="J678" i="46" s="1"/>
  <c r="N677" i="46"/>
  <c r="Q677" i="46" s="1"/>
  <c r="T677" i="46" s="1"/>
  <c r="W677" i="46" s="1"/>
  <c r="Z677" i="46" s="1"/>
  <c r="AC677" i="46" s="1"/>
  <c r="AF677" i="46" s="1"/>
  <c r="AI677" i="46" s="1"/>
  <c r="AL677" i="46" s="1"/>
  <c r="AO677" i="46" s="1"/>
  <c r="AR677" i="46" s="1"/>
  <c r="AU677" i="46" s="1"/>
  <c r="J677" i="46" s="1"/>
  <c r="N676" i="46"/>
  <c r="Q676" i="46" s="1"/>
  <c r="T676" i="46" s="1"/>
  <c r="W676" i="46" s="1"/>
  <c r="Z676" i="46" s="1"/>
  <c r="AC676" i="46" s="1"/>
  <c r="AF676" i="46" s="1"/>
  <c r="AI676" i="46" s="1"/>
  <c r="AL676" i="46" s="1"/>
  <c r="AO676" i="46" s="1"/>
  <c r="AR676" i="46" s="1"/>
  <c r="AU676" i="46" s="1"/>
  <c r="J676" i="46" s="1"/>
  <c r="N675" i="46"/>
  <c r="Q675" i="46" s="1"/>
  <c r="T675" i="46" s="1"/>
  <c r="W675" i="46" s="1"/>
  <c r="Z675" i="46" s="1"/>
  <c r="AC675" i="46" s="1"/>
  <c r="AF675" i="46" s="1"/>
  <c r="AI675" i="46" s="1"/>
  <c r="AL675" i="46" s="1"/>
  <c r="AO675" i="46" s="1"/>
  <c r="AR675" i="46" s="1"/>
  <c r="AU675" i="46" s="1"/>
  <c r="J675" i="46" s="1"/>
  <c r="N671" i="46"/>
  <c r="Q671" i="46" s="1"/>
  <c r="T671" i="46" s="1"/>
  <c r="W671" i="46" s="1"/>
  <c r="Z671" i="46" s="1"/>
  <c r="AC671" i="46" s="1"/>
  <c r="AF671" i="46" s="1"/>
  <c r="AI671" i="46" s="1"/>
  <c r="AL671" i="46" s="1"/>
  <c r="AO671" i="46" s="1"/>
  <c r="AR671" i="46" s="1"/>
  <c r="AU671" i="46" s="1"/>
  <c r="J671" i="46" s="1"/>
  <c r="N583" i="46"/>
  <c r="Q583" i="46" s="1"/>
  <c r="T583" i="46" s="1"/>
  <c r="W583" i="46" s="1"/>
  <c r="Z583" i="46" s="1"/>
  <c r="AC583" i="46" s="1"/>
  <c r="AF583" i="46" s="1"/>
  <c r="AI583" i="46" s="1"/>
  <c r="AL583" i="46" s="1"/>
  <c r="AO583" i="46" s="1"/>
  <c r="AR583" i="46" s="1"/>
  <c r="AU583" i="46" s="1"/>
  <c r="J583" i="46" s="1"/>
  <c r="N191" i="46"/>
  <c r="Q191" i="46" s="1"/>
  <c r="T191" i="46" s="1"/>
  <c r="W191" i="46" s="1"/>
  <c r="Z191" i="46" s="1"/>
  <c r="AC191" i="46" s="1"/>
  <c r="AF191" i="46" s="1"/>
  <c r="AI191" i="46" s="1"/>
  <c r="AL191" i="46" s="1"/>
  <c r="AO191" i="46" s="1"/>
  <c r="AR191" i="46" s="1"/>
  <c r="AU191" i="46" s="1"/>
  <c r="J191" i="46" s="1"/>
  <c r="N224" i="46"/>
  <c r="Q224" i="46" s="1"/>
  <c r="T224" i="46" s="1"/>
  <c r="W224" i="46" s="1"/>
  <c r="Z224" i="46" s="1"/>
  <c r="AC224" i="46" s="1"/>
  <c r="AF224" i="46" s="1"/>
  <c r="AI224" i="46" s="1"/>
  <c r="AL224" i="46" s="1"/>
  <c r="AO224" i="46" s="1"/>
  <c r="AR224" i="46" s="1"/>
  <c r="AU224" i="46" s="1"/>
  <c r="J224" i="46" s="1"/>
  <c r="N100" i="46"/>
  <c r="Q100" i="46" s="1"/>
  <c r="T100" i="46" s="1"/>
  <c r="W100" i="46" s="1"/>
  <c r="Z100" i="46" s="1"/>
  <c r="AC100" i="46" s="1"/>
  <c r="AF100" i="46" s="1"/>
  <c r="AI100" i="46" s="1"/>
  <c r="AL100" i="46" s="1"/>
  <c r="AO100" i="46" s="1"/>
  <c r="AR100" i="46" s="1"/>
  <c r="AU100" i="46" s="1"/>
  <c r="J100" i="46" s="1"/>
  <c r="N554" i="46"/>
  <c r="Q554" i="46" s="1"/>
  <c r="T554" i="46" s="1"/>
  <c r="W554" i="46" s="1"/>
  <c r="Z554" i="46" s="1"/>
  <c r="AC554" i="46" s="1"/>
  <c r="AF554" i="46" s="1"/>
  <c r="AI554" i="46" s="1"/>
  <c r="AL554" i="46" s="1"/>
  <c r="AO554" i="46" s="1"/>
  <c r="AR554" i="46" s="1"/>
  <c r="AU554" i="46" s="1"/>
  <c r="J554" i="46" s="1"/>
  <c r="N616" i="46"/>
  <c r="Q616" i="46" s="1"/>
  <c r="T616" i="46" s="1"/>
  <c r="W616" i="46" s="1"/>
  <c r="Z616" i="46" s="1"/>
  <c r="AC616" i="46" s="1"/>
  <c r="AF616" i="46" s="1"/>
  <c r="AI616" i="46" s="1"/>
  <c r="AL616" i="46" s="1"/>
  <c r="AO616" i="46" s="1"/>
  <c r="AR616" i="46" s="1"/>
  <c r="AU616" i="46" s="1"/>
  <c r="J616" i="46" s="1"/>
  <c r="N101" i="46"/>
  <c r="Q101" i="46" s="1"/>
  <c r="T101" i="46" s="1"/>
  <c r="W101" i="46" s="1"/>
  <c r="Z101" i="46" s="1"/>
  <c r="AC101" i="46" s="1"/>
  <c r="AF101" i="46" s="1"/>
  <c r="AI101" i="46" s="1"/>
  <c r="AL101" i="46" s="1"/>
  <c r="AO101" i="46" s="1"/>
  <c r="AR101" i="46" s="1"/>
  <c r="AU101" i="46" s="1"/>
  <c r="J101" i="46" s="1"/>
  <c r="N582" i="46"/>
  <c r="Q582" i="46" s="1"/>
  <c r="T582" i="46" s="1"/>
  <c r="W582" i="46" s="1"/>
  <c r="Z582" i="46" s="1"/>
  <c r="AC582" i="46" s="1"/>
  <c r="AF582" i="46" s="1"/>
  <c r="AI582" i="46" s="1"/>
  <c r="AL582" i="46" s="1"/>
  <c r="AO582" i="46" s="1"/>
  <c r="AR582" i="46" s="1"/>
  <c r="AU582" i="46" s="1"/>
  <c r="J582" i="46" s="1"/>
  <c r="N355" i="46"/>
  <c r="Q355" i="46" s="1"/>
  <c r="T355" i="46" s="1"/>
  <c r="W355" i="46" s="1"/>
  <c r="Z355" i="46" s="1"/>
  <c r="AC355" i="46" s="1"/>
  <c r="AF355" i="46" s="1"/>
  <c r="AI355" i="46" s="1"/>
  <c r="AL355" i="46" s="1"/>
  <c r="AO355" i="46" s="1"/>
  <c r="AR355" i="46" s="1"/>
  <c r="AU355" i="46" s="1"/>
  <c r="J355" i="46" s="1"/>
  <c r="N354" i="46"/>
  <c r="Q354" i="46" s="1"/>
  <c r="T354" i="46" s="1"/>
  <c r="W354" i="46" s="1"/>
  <c r="Z354" i="46" s="1"/>
  <c r="AC354" i="46" s="1"/>
  <c r="AF354" i="46" s="1"/>
  <c r="AI354" i="46" s="1"/>
  <c r="AL354" i="46" s="1"/>
  <c r="AO354" i="46" s="1"/>
  <c r="AR354" i="46" s="1"/>
  <c r="AU354" i="46" s="1"/>
  <c r="J354" i="46" s="1"/>
  <c r="N345" i="46"/>
  <c r="Q345" i="46" s="1"/>
  <c r="T345" i="46" s="1"/>
  <c r="W345" i="46" s="1"/>
  <c r="Z345" i="46" s="1"/>
  <c r="AC345" i="46" s="1"/>
  <c r="AF345" i="46" s="1"/>
  <c r="AI345" i="46" s="1"/>
  <c r="AL345" i="46" s="1"/>
  <c r="AO345" i="46" s="1"/>
  <c r="AR345" i="46" s="1"/>
  <c r="AU345" i="46" s="1"/>
  <c r="N681" i="46"/>
  <c r="Q681" i="46" s="1"/>
  <c r="T681" i="46" s="1"/>
  <c r="W681" i="46" s="1"/>
  <c r="Z681" i="46" s="1"/>
  <c r="AC681" i="46" s="1"/>
  <c r="AF681" i="46" s="1"/>
  <c r="AI681" i="46" s="1"/>
  <c r="AL681" i="46" s="1"/>
  <c r="AO681" i="46" s="1"/>
  <c r="AR681" i="46" s="1"/>
  <c r="AU681" i="46" s="1"/>
  <c r="J681" i="46" s="1"/>
  <c r="N682" i="46"/>
  <c r="Q682" i="46" s="1"/>
  <c r="T682" i="46" s="1"/>
  <c r="W682" i="46" s="1"/>
  <c r="Z682" i="46" s="1"/>
  <c r="AC682" i="46" s="1"/>
  <c r="AF682" i="46" s="1"/>
  <c r="AI682" i="46" s="1"/>
  <c r="AL682" i="46" s="1"/>
  <c r="AO682" i="46" s="1"/>
  <c r="AR682" i="46" s="1"/>
  <c r="AU682" i="46" s="1"/>
  <c r="J682" i="46" s="1"/>
  <c r="N395" i="46"/>
  <c r="Q395" i="46" s="1"/>
  <c r="T395" i="46" s="1"/>
  <c r="W395" i="46" s="1"/>
  <c r="Z395" i="46" s="1"/>
  <c r="N545" i="46"/>
  <c r="Q545" i="46" s="1"/>
  <c r="T545" i="46" s="1"/>
  <c r="W545" i="46" s="1"/>
  <c r="N549" i="46"/>
  <c r="Q549" i="46" s="1"/>
  <c r="T549" i="46" s="1"/>
  <c r="W549" i="46" s="1"/>
  <c r="N40" i="46"/>
  <c r="Q40" i="46" s="1"/>
  <c r="T40" i="46" s="1"/>
  <c r="W40" i="46" s="1"/>
  <c r="Z40" i="46" s="1"/>
  <c r="AC40" i="46" s="1"/>
  <c r="AF40" i="46" s="1"/>
  <c r="AI40" i="46" s="1"/>
  <c r="AL40" i="46" s="1"/>
  <c r="AO40" i="46" s="1"/>
  <c r="AR40" i="46" s="1"/>
  <c r="AU40" i="46" s="1"/>
  <c r="J40" i="46" s="1"/>
  <c r="N42" i="46"/>
  <c r="Q42" i="46" s="1"/>
  <c r="T42" i="46" s="1"/>
  <c r="W42" i="46" s="1"/>
  <c r="Z42" i="46" s="1"/>
  <c r="AC42" i="46" s="1"/>
  <c r="AF42" i="46" s="1"/>
  <c r="AI42" i="46" s="1"/>
  <c r="AL42" i="46" s="1"/>
  <c r="AO42" i="46" s="1"/>
  <c r="AR42" i="46" s="1"/>
  <c r="AU42" i="46" s="1"/>
  <c r="J42" i="46" s="1"/>
  <c r="N407" i="46"/>
  <c r="Q407" i="46" s="1"/>
  <c r="T407" i="46" s="1"/>
  <c r="W407" i="46" s="1"/>
  <c r="Z407" i="46" s="1"/>
  <c r="AC407" i="46" s="1"/>
  <c r="AF407" i="46" s="1"/>
  <c r="AI407" i="46" s="1"/>
  <c r="AL407" i="46" s="1"/>
  <c r="AO407" i="46" s="1"/>
  <c r="AR407" i="46" s="1"/>
  <c r="AU407" i="46" s="1"/>
  <c r="J407" i="46" s="1"/>
  <c r="N561" i="46"/>
  <c r="Q561" i="46" s="1"/>
  <c r="T561" i="46" s="1"/>
  <c r="W561" i="46" s="1"/>
  <c r="Z561" i="46" s="1"/>
  <c r="AC561" i="46" s="1"/>
  <c r="AF561" i="46" s="1"/>
  <c r="AI561" i="46" s="1"/>
  <c r="AL561" i="46" s="1"/>
  <c r="AO561" i="46" s="1"/>
  <c r="AR561" i="46" s="1"/>
  <c r="AU561" i="46" s="1"/>
  <c r="J561" i="46" s="1"/>
  <c r="N518" i="46"/>
  <c r="N351" i="46"/>
  <c r="Q351" i="46" s="1"/>
  <c r="T351" i="46" s="1"/>
  <c r="W351" i="46" s="1"/>
  <c r="Z351" i="46" s="1"/>
  <c r="AC351" i="46" s="1"/>
  <c r="AF351" i="46" s="1"/>
  <c r="AI351" i="46" s="1"/>
  <c r="AL351" i="46" s="1"/>
  <c r="AO351" i="46" s="1"/>
  <c r="AR351" i="46" s="1"/>
  <c r="AU351" i="46" s="1"/>
  <c r="J351" i="46" s="1"/>
  <c r="N350" i="46"/>
  <c r="Q350" i="46" s="1"/>
  <c r="T350" i="46" s="1"/>
  <c r="W350" i="46" s="1"/>
  <c r="Z350" i="46" s="1"/>
  <c r="AC350" i="46" s="1"/>
  <c r="AF350" i="46" s="1"/>
  <c r="AI350" i="46" s="1"/>
  <c r="AL350" i="46" s="1"/>
  <c r="AO350" i="46" s="1"/>
  <c r="AR350" i="46" s="1"/>
  <c r="AU350" i="46" s="1"/>
  <c r="J350" i="46" s="1"/>
  <c r="N48" i="46"/>
  <c r="Q48" i="46" s="1"/>
  <c r="T48" i="46" s="1"/>
  <c r="W48" i="46" s="1"/>
  <c r="Z48" i="46" s="1"/>
  <c r="AC48" i="46" s="1"/>
  <c r="AF48" i="46" s="1"/>
  <c r="AI48" i="46" s="1"/>
  <c r="AL48" i="46" s="1"/>
  <c r="AO48" i="46" s="1"/>
  <c r="AR48" i="46" s="1"/>
  <c r="AU48" i="46" s="1"/>
  <c r="J48" i="46" s="1"/>
  <c r="N47" i="46"/>
  <c r="Q47" i="46" s="1"/>
  <c r="T47" i="46" s="1"/>
  <c r="W47" i="46" s="1"/>
  <c r="Z47" i="46" s="1"/>
  <c r="AC47" i="46" s="1"/>
  <c r="AF47" i="46" s="1"/>
  <c r="AI47" i="46" s="1"/>
  <c r="AL47" i="46" s="1"/>
  <c r="AO47" i="46" s="1"/>
  <c r="AR47" i="46" s="1"/>
  <c r="AU47" i="46" s="1"/>
  <c r="J47" i="46" s="1"/>
  <c r="N98" i="46"/>
  <c r="Q98" i="46" s="1"/>
  <c r="T98" i="46" s="1"/>
  <c r="W98" i="46" s="1"/>
  <c r="Z98" i="46" s="1"/>
  <c r="AC98" i="46" s="1"/>
  <c r="AF98" i="46" s="1"/>
  <c r="AI98" i="46" s="1"/>
  <c r="AL98" i="46" s="1"/>
  <c r="AO98" i="46" s="1"/>
  <c r="AR98" i="46" s="1"/>
  <c r="AU98" i="46" s="1"/>
  <c r="J98" i="46" s="1"/>
  <c r="N46" i="46"/>
  <c r="Q46" i="46" s="1"/>
  <c r="T46" i="46" s="1"/>
  <c r="W46" i="46" s="1"/>
  <c r="Z46" i="46" s="1"/>
  <c r="AC46" i="46" s="1"/>
  <c r="AF46" i="46" s="1"/>
  <c r="AI46" i="46" s="1"/>
  <c r="AL46" i="46" s="1"/>
  <c r="AO46" i="46" s="1"/>
  <c r="AR46" i="46" s="1"/>
  <c r="AU46" i="46" s="1"/>
  <c r="J46" i="46" s="1"/>
  <c r="N559" i="46"/>
  <c r="Q559" i="46" s="1"/>
  <c r="T559" i="46" s="1"/>
  <c r="W559" i="46" s="1"/>
  <c r="Z559" i="46" s="1"/>
  <c r="AC559" i="46" s="1"/>
  <c r="AF559" i="46" s="1"/>
  <c r="N237" i="46"/>
  <c r="Q237" i="46" s="1"/>
  <c r="T237" i="46" s="1"/>
  <c r="W237" i="46" s="1"/>
  <c r="Z237" i="46" s="1"/>
  <c r="AC237" i="46" s="1"/>
  <c r="AF237" i="46" s="1"/>
  <c r="N579" i="46"/>
  <c r="Q579" i="46" s="1"/>
  <c r="T579" i="46" s="1"/>
  <c r="W579" i="46" s="1"/>
  <c r="Z579" i="46" s="1"/>
  <c r="AC579" i="46" s="1"/>
  <c r="AF579" i="46" s="1"/>
  <c r="AI579" i="46" s="1"/>
  <c r="AL579" i="46" s="1"/>
  <c r="AO579" i="46" s="1"/>
  <c r="AR579" i="46" s="1"/>
  <c r="AU579" i="46" s="1"/>
  <c r="J579" i="46" s="1"/>
  <c r="N241" i="46"/>
  <c r="Q241" i="46" s="1"/>
  <c r="T241" i="46" s="1"/>
  <c r="W241" i="46" s="1"/>
  <c r="Z241" i="46" s="1"/>
  <c r="AC241" i="46" s="1"/>
  <c r="AF241" i="46" s="1"/>
  <c r="AI241" i="46" s="1"/>
  <c r="AL241" i="46" s="1"/>
  <c r="AO241" i="46" s="1"/>
  <c r="AR241" i="46" s="1"/>
  <c r="AU241" i="46" s="1"/>
  <c r="J241" i="46" s="1"/>
  <c r="N238" i="46"/>
  <c r="Q238" i="46" s="1"/>
  <c r="T238" i="46" s="1"/>
  <c r="W238" i="46" s="1"/>
  <c r="Z238" i="46" s="1"/>
  <c r="AC238" i="46" s="1"/>
  <c r="AF238" i="46" s="1"/>
  <c r="AI238" i="46" s="1"/>
  <c r="AL238" i="46" s="1"/>
  <c r="AO238" i="46" s="1"/>
  <c r="AR238" i="46" s="1"/>
  <c r="AU238" i="46" s="1"/>
  <c r="J238" i="46" s="1"/>
  <c r="N236" i="46"/>
  <c r="Q236" i="46" s="1"/>
  <c r="T236" i="46" s="1"/>
  <c r="W236" i="46" s="1"/>
  <c r="Z236" i="46" s="1"/>
  <c r="AC236" i="46" s="1"/>
  <c r="AF236" i="46" s="1"/>
  <c r="N235" i="46"/>
  <c r="Q235" i="46" s="1"/>
  <c r="T235" i="46" s="1"/>
  <c r="W235" i="46" s="1"/>
  <c r="Z235" i="46" s="1"/>
  <c r="AC235" i="46" s="1"/>
  <c r="AF235" i="46" s="1"/>
  <c r="N45" i="46"/>
  <c r="Q45" i="46" s="1"/>
  <c r="T45" i="46" s="1"/>
  <c r="W45" i="46" s="1"/>
  <c r="N152" i="46"/>
  <c r="Q152" i="46" s="1"/>
  <c r="N150" i="46"/>
  <c r="J151" i="46"/>
  <c r="J112" i="46"/>
  <c r="J349" i="46"/>
  <c r="J838" i="46"/>
  <c r="N748" i="46"/>
  <c r="Q748" i="46" s="1"/>
  <c r="T748" i="46" s="1"/>
  <c r="W748" i="46" s="1"/>
  <c r="Z748" i="46" s="1"/>
  <c r="AC748" i="46" s="1"/>
  <c r="AF748" i="46" s="1"/>
  <c r="AI748" i="46" s="1"/>
  <c r="AL748" i="46" s="1"/>
  <c r="AO748" i="46" s="1"/>
  <c r="AR748" i="46" s="1"/>
  <c r="AU748" i="46" s="1"/>
  <c r="J748" i="46" s="1"/>
  <c r="N568" i="46"/>
  <c r="Q568" i="46" s="1"/>
  <c r="T568" i="46" s="1"/>
  <c r="W568" i="46" s="1"/>
  <c r="Z568" i="46" s="1"/>
  <c r="AC568" i="46" s="1"/>
  <c r="AF568" i="46" s="1"/>
  <c r="AI568" i="46" s="1"/>
  <c r="AL568" i="46" s="1"/>
  <c r="AO568" i="46" s="1"/>
  <c r="AR568" i="46" s="1"/>
  <c r="AU568" i="46" s="1"/>
  <c r="J568" i="46" s="1"/>
  <c r="N198" i="46"/>
  <c r="Q198" i="46" s="1"/>
  <c r="T198" i="46" s="1"/>
  <c r="W198" i="46" s="1"/>
  <c r="Z198" i="46" s="1"/>
  <c r="AC198" i="46" s="1"/>
  <c r="AF198" i="46" s="1"/>
  <c r="AI198" i="46" s="1"/>
  <c r="AL198" i="46" s="1"/>
  <c r="AO198" i="46" s="1"/>
  <c r="AR198" i="46" s="1"/>
  <c r="AU198" i="46" s="1"/>
  <c r="J198" i="46" s="1"/>
  <c r="N197" i="46"/>
  <c r="Q197" i="46" s="1"/>
  <c r="T197" i="46" s="1"/>
  <c r="W197" i="46" s="1"/>
  <c r="Z197" i="46" s="1"/>
  <c r="AC197" i="46" s="1"/>
  <c r="AF197" i="46" s="1"/>
  <c r="AI197" i="46" s="1"/>
  <c r="AL197" i="46" s="1"/>
  <c r="AO197" i="46" s="1"/>
  <c r="AR197" i="46" s="1"/>
  <c r="AU197" i="46" s="1"/>
  <c r="J197" i="46" s="1"/>
  <c r="N196" i="46"/>
  <c r="Q196" i="46" s="1"/>
  <c r="T196" i="46" s="1"/>
  <c r="W196" i="46" s="1"/>
  <c r="Z196" i="46" s="1"/>
  <c r="AC196" i="46" s="1"/>
  <c r="AF196" i="46" s="1"/>
  <c r="AI196" i="46" s="1"/>
  <c r="AL196" i="46" s="1"/>
  <c r="AO196" i="46" s="1"/>
  <c r="AR196" i="46" s="1"/>
  <c r="AU196" i="46" s="1"/>
  <c r="J196" i="46" s="1"/>
  <c r="N195" i="46"/>
  <c r="Q195" i="46" s="1"/>
  <c r="T195" i="46" s="1"/>
  <c r="W195" i="46" s="1"/>
  <c r="Z195" i="46" s="1"/>
  <c r="AC195" i="46" s="1"/>
  <c r="AF195" i="46" s="1"/>
  <c r="AI195" i="46" s="1"/>
  <c r="AL195" i="46" s="1"/>
  <c r="AO195" i="46" s="1"/>
  <c r="AR195" i="46" s="1"/>
  <c r="AU195" i="46" s="1"/>
  <c r="J195" i="46" s="1"/>
  <c r="N174" i="46"/>
  <c r="Q174" i="46" s="1"/>
  <c r="T174" i="46" s="1"/>
  <c r="W174" i="46" s="1"/>
  <c r="Z174" i="46" s="1"/>
  <c r="AC174" i="46" s="1"/>
  <c r="AF174" i="46" s="1"/>
  <c r="AI174" i="46" s="1"/>
  <c r="AL174" i="46" s="1"/>
  <c r="AO174" i="46" s="1"/>
  <c r="AR174" i="46" s="1"/>
  <c r="AU174" i="46" s="1"/>
  <c r="J174" i="46" s="1"/>
  <c r="N817" i="46"/>
  <c r="Q817" i="46" s="1"/>
  <c r="T817" i="46" s="1"/>
  <c r="W817" i="46" s="1"/>
  <c r="Z817" i="46" s="1"/>
  <c r="AC817" i="46" s="1"/>
  <c r="AF817" i="46" s="1"/>
  <c r="AI817" i="46" s="1"/>
  <c r="AL817" i="46" s="1"/>
  <c r="AO817" i="46" s="1"/>
  <c r="AR817" i="46" s="1"/>
  <c r="AU817" i="46" s="1"/>
  <c r="J817" i="46" s="1"/>
  <c r="N813" i="46"/>
  <c r="Q813" i="46" s="1"/>
  <c r="T813" i="46" s="1"/>
  <c r="W813" i="46" s="1"/>
  <c r="Z813" i="46" s="1"/>
  <c r="AC813" i="46" s="1"/>
  <c r="AF813" i="46" s="1"/>
  <c r="AI813" i="46" s="1"/>
  <c r="AL813" i="46" s="1"/>
  <c r="AO813" i="46" s="1"/>
  <c r="AR813" i="46" s="1"/>
  <c r="AU813" i="46" s="1"/>
  <c r="J813" i="46" s="1"/>
  <c r="N812" i="46"/>
  <c r="Q812" i="46" s="1"/>
  <c r="T812" i="46" s="1"/>
  <c r="W812" i="46" s="1"/>
  <c r="Z812" i="46" s="1"/>
  <c r="AC812" i="46" s="1"/>
  <c r="AF812" i="46" s="1"/>
  <c r="AI812" i="46" s="1"/>
  <c r="AL812" i="46" s="1"/>
  <c r="AO812" i="46" s="1"/>
  <c r="AR812" i="46" s="1"/>
  <c r="AU812" i="46" s="1"/>
  <c r="J812" i="46" s="1"/>
  <c r="N673" i="46"/>
  <c r="Q673" i="46" s="1"/>
  <c r="T673" i="46" s="1"/>
  <c r="W673" i="46" s="1"/>
  <c r="Z673" i="46" s="1"/>
  <c r="AC673" i="46" s="1"/>
  <c r="AF673" i="46" s="1"/>
  <c r="AI673" i="46" s="1"/>
  <c r="AL673" i="46" s="1"/>
  <c r="AO673" i="46" s="1"/>
  <c r="AR673" i="46" s="1"/>
  <c r="AU673" i="46" s="1"/>
  <c r="J673" i="46" s="1"/>
  <c r="N811" i="46"/>
  <c r="Q811" i="46" s="1"/>
  <c r="T811" i="46" s="1"/>
  <c r="W811" i="46" s="1"/>
  <c r="Z811" i="46" s="1"/>
  <c r="AC811" i="46" s="1"/>
  <c r="AF811" i="46" s="1"/>
  <c r="AI811" i="46" s="1"/>
  <c r="AL811" i="46" s="1"/>
  <c r="AO811" i="46" s="1"/>
  <c r="AR811" i="46" s="1"/>
  <c r="AU811" i="46" s="1"/>
  <c r="J811" i="46" s="1"/>
  <c r="N333" i="46"/>
  <c r="Q333" i="46" s="1"/>
  <c r="T333" i="46" s="1"/>
  <c r="W333" i="46" s="1"/>
  <c r="Z333" i="46" s="1"/>
  <c r="AC333" i="46" s="1"/>
  <c r="AF333" i="46" s="1"/>
  <c r="AI333" i="46" s="1"/>
  <c r="AL333" i="46" s="1"/>
  <c r="AO333" i="46" s="1"/>
  <c r="AR333" i="46" s="1"/>
  <c r="AU333" i="46" s="1"/>
  <c r="J333" i="46" s="1"/>
  <c r="N700" i="46"/>
  <c r="Q700" i="46" s="1"/>
  <c r="T700" i="46" s="1"/>
  <c r="W700" i="46" s="1"/>
  <c r="Z700" i="46" s="1"/>
  <c r="AC700" i="46" s="1"/>
  <c r="AF700" i="46" s="1"/>
  <c r="AI700" i="46" s="1"/>
  <c r="AL700" i="46" s="1"/>
  <c r="AO700" i="46" s="1"/>
  <c r="AR700" i="46" s="1"/>
  <c r="AU700" i="46" s="1"/>
  <c r="J700" i="46" s="1"/>
  <c r="N55" i="46"/>
  <c r="Q55" i="46" s="1"/>
  <c r="T55" i="46" s="1"/>
  <c r="W55" i="46" s="1"/>
  <c r="Z55" i="46" s="1"/>
  <c r="AC55" i="46" s="1"/>
  <c r="AF55" i="46" s="1"/>
  <c r="AI55" i="46" s="1"/>
  <c r="AL55" i="46" s="1"/>
  <c r="AO55" i="46" s="1"/>
  <c r="AR55" i="46" s="1"/>
  <c r="AU55" i="46" s="1"/>
  <c r="J55" i="46" s="1"/>
  <c r="N205" i="46"/>
  <c r="Q205" i="46" s="1"/>
  <c r="T205" i="46" s="1"/>
  <c r="W205" i="46" s="1"/>
  <c r="Z205" i="46" s="1"/>
  <c r="AC205" i="46" s="1"/>
  <c r="AF205" i="46" s="1"/>
  <c r="AI205" i="46" s="1"/>
  <c r="AL205" i="46" s="1"/>
  <c r="AO205" i="46" s="1"/>
  <c r="AR205" i="46" s="1"/>
  <c r="AU205" i="46" s="1"/>
  <c r="J205" i="46" s="1"/>
  <c r="N627" i="46"/>
  <c r="Q627" i="46" s="1"/>
  <c r="T627" i="46" s="1"/>
  <c r="W627" i="46" s="1"/>
  <c r="Z627" i="46" s="1"/>
  <c r="AC627" i="46" s="1"/>
  <c r="AF627" i="46" s="1"/>
  <c r="AI627" i="46" s="1"/>
  <c r="AL627" i="46" s="1"/>
  <c r="AO627" i="46" s="1"/>
  <c r="AR627" i="46" s="1"/>
  <c r="AU627" i="46" s="1"/>
  <c r="J627" i="46" s="1"/>
  <c r="N626" i="46"/>
  <c r="Q626" i="46" s="1"/>
  <c r="T626" i="46" s="1"/>
  <c r="W626" i="46" s="1"/>
  <c r="Z626" i="46" s="1"/>
  <c r="AC626" i="46" s="1"/>
  <c r="AF626" i="46" s="1"/>
  <c r="AI626" i="46" s="1"/>
  <c r="AL626" i="46" s="1"/>
  <c r="AO626" i="46" s="1"/>
  <c r="AR626" i="46" s="1"/>
  <c r="AU626" i="46" s="1"/>
  <c r="J626" i="46" s="1"/>
  <c r="N231" i="46"/>
  <c r="Q231" i="46" s="1"/>
  <c r="T231" i="46" s="1"/>
  <c r="W231" i="46" s="1"/>
  <c r="Z231" i="46" s="1"/>
  <c r="AC231" i="46" s="1"/>
  <c r="AF231" i="46" s="1"/>
  <c r="AI231" i="46" s="1"/>
  <c r="AL231" i="46" s="1"/>
  <c r="AO231" i="46" s="1"/>
  <c r="AR231" i="46" s="1"/>
  <c r="AU231" i="46" s="1"/>
  <c r="J231" i="46" s="1"/>
  <c r="N364" i="46"/>
  <c r="Q364" i="46" s="1"/>
  <c r="T364" i="46" s="1"/>
  <c r="W364" i="46" s="1"/>
  <c r="Z364" i="46" s="1"/>
  <c r="AC364" i="46" s="1"/>
  <c r="AF364" i="46" s="1"/>
  <c r="AI364" i="46" s="1"/>
  <c r="AL364" i="46" s="1"/>
  <c r="AO364" i="46" s="1"/>
  <c r="AR364" i="46" s="1"/>
  <c r="AU364" i="46" s="1"/>
  <c r="J364" i="46" s="1"/>
  <c r="N398" i="46"/>
  <c r="Q398" i="46" s="1"/>
  <c r="T398" i="46" s="1"/>
  <c r="W398" i="46" s="1"/>
  <c r="Z398" i="46" s="1"/>
  <c r="AC398" i="46" s="1"/>
  <c r="AF398" i="46" s="1"/>
  <c r="AI398" i="46" s="1"/>
  <c r="AL398" i="46" s="1"/>
  <c r="AO398" i="46" s="1"/>
  <c r="AR398" i="46" s="1"/>
  <c r="AU398" i="46" s="1"/>
  <c r="J398" i="46" s="1"/>
  <c r="N788" i="46"/>
  <c r="Q788" i="46" s="1"/>
  <c r="T788" i="46" s="1"/>
  <c r="W788" i="46" s="1"/>
  <c r="Z788" i="46" s="1"/>
  <c r="AC788" i="46" s="1"/>
  <c r="AF788" i="46" s="1"/>
  <c r="AI788" i="46" s="1"/>
  <c r="AL788" i="46" s="1"/>
  <c r="AO788" i="46" s="1"/>
  <c r="AR788" i="46" s="1"/>
  <c r="AU788" i="46" s="1"/>
  <c r="J788" i="46" s="1"/>
  <c r="N353" i="46"/>
  <c r="Q353" i="46" s="1"/>
  <c r="T353" i="46" s="1"/>
  <c r="W353" i="46" s="1"/>
  <c r="Z353" i="46" s="1"/>
  <c r="AC353" i="46" s="1"/>
  <c r="AF353" i="46" s="1"/>
  <c r="AI353" i="46" s="1"/>
  <c r="AL353" i="46" s="1"/>
  <c r="AO353" i="46" s="1"/>
  <c r="AR353" i="46" s="1"/>
  <c r="AU353" i="46" s="1"/>
  <c r="J353" i="46" s="1"/>
  <c r="N510" i="46"/>
  <c r="Q510" i="46" s="1"/>
  <c r="T510" i="46" s="1"/>
  <c r="W510" i="46" s="1"/>
  <c r="Z510" i="46" s="1"/>
  <c r="AC510" i="46" s="1"/>
  <c r="AF510" i="46" s="1"/>
  <c r="AI510" i="46" s="1"/>
  <c r="AL510" i="46" s="1"/>
  <c r="AO510" i="46" s="1"/>
  <c r="AR510" i="46" s="1"/>
  <c r="AU510" i="46" s="1"/>
  <c r="J510" i="46" s="1"/>
  <c r="N507" i="46"/>
  <c r="Q507" i="46" s="1"/>
  <c r="T507" i="46" s="1"/>
  <c r="W507" i="46" s="1"/>
  <c r="Z507" i="46" s="1"/>
  <c r="AC507" i="46" s="1"/>
  <c r="AF507" i="46" s="1"/>
  <c r="AI507" i="46" s="1"/>
  <c r="AL507" i="46" s="1"/>
  <c r="AO507" i="46" s="1"/>
  <c r="AR507" i="46" s="1"/>
  <c r="AU507" i="46" s="1"/>
  <c r="J507" i="46" s="1"/>
  <c r="N807" i="46"/>
  <c r="Q807" i="46" s="1"/>
  <c r="T807" i="46" s="1"/>
  <c r="W807" i="46" s="1"/>
  <c r="Z807" i="46" s="1"/>
  <c r="AC807" i="46" s="1"/>
  <c r="AF807" i="46" s="1"/>
  <c r="AI807" i="46" s="1"/>
  <c r="AL807" i="46" s="1"/>
  <c r="AO807" i="46" s="1"/>
  <c r="AR807" i="46" s="1"/>
  <c r="AU807" i="46" s="1"/>
  <c r="J807" i="46" s="1"/>
  <c r="N496" i="46"/>
  <c r="Q496" i="46" s="1"/>
  <c r="T496" i="46" s="1"/>
  <c r="W496" i="46" s="1"/>
  <c r="Z496" i="46" s="1"/>
  <c r="AC496" i="46" s="1"/>
  <c r="AF496" i="46" s="1"/>
  <c r="AI496" i="46" s="1"/>
  <c r="AL496" i="46" s="1"/>
  <c r="AO496" i="46" s="1"/>
  <c r="AR496" i="46" s="1"/>
  <c r="AU496" i="46" s="1"/>
  <c r="J496" i="46" s="1"/>
  <c r="N495" i="46"/>
  <c r="Q495" i="46" s="1"/>
  <c r="T495" i="46" s="1"/>
  <c r="W495" i="46" s="1"/>
  <c r="Z495" i="46" s="1"/>
  <c r="AC495" i="46" s="1"/>
  <c r="AF495" i="46" s="1"/>
  <c r="AI495" i="46" s="1"/>
  <c r="AL495" i="46" s="1"/>
  <c r="AO495" i="46" s="1"/>
  <c r="AR495" i="46" s="1"/>
  <c r="AU495" i="46" s="1"/>
  <c r="J495" i="46" s="1"/>
  <c r="N494" i="46"/>
  <c r="Q494" i="46" s="1"/>
  <c r="T494" i="46" s="1"/>
  <c r="W494" i="46" s="1"/>
  <c r="Z494" i="46" s="1"/>
  <c r="AC494" i="46" s="1"/>
  <c r="AF494" i="46" s="1"/>
  <c r="AI494" i="46" s="1"/>
  <c r="AL494" i="46" s="1"/>
  <c r="AO494" i="46" s="1"/>
  <c r="AR494" i="46" s="1"/>
  <c r="AU494" i="46" s="1"/>
  <c r="J494" i="46" s="1"/>
  <c r="N533" i="46"/>
  <c r="Q533" i="46" s="1"/>
  <c r="T533" i="46" s="1"/>
  <c r="W533" i="46" s="1"/>
  <c r="Z533" i="46" s="1"/>
  <c r="AC533" i="46" s="1"/>
  <c r="AF533" i="46" s="1"/>
  <c r="AI533" i="46" s="1"/>
  <c r="AL533" i="46" s="1"/>
  <c r="AO533" i="46" s="1"/>
  <c r="AR533" i="46" s="1"/>
  <c r="AU533" i="46" s="1"/>
  <c r="J533" i="46" s="1"/>
  <c r="N96" i="46"/>
  <c r="Q96" i="46" s="1"/>
  <c r="T96" i="46" s="1"/>
  <c r="W96" i="46" s="1"/>
  <c r="Z96" i="46" s="1"/>
  <c r="AC96" i="46" s="1"/>
  <c r="AF96" i="46" s="1"/>
  <c r="AI96" i="46" s="1"/>
  <c r="AL96" i="46" s="1"/>
  <c r="AO96" i="46" s="1"/>
  <c r="AR96" i="46" s="1"/>
  <c r="AU96" i="46" s="1"/>
  <c r="J96" i="46" s="1"/>
  <c r="N474" i="46"/>
  <c r="Q474" i="46" s="1"/>
  <c r="T474" i="46" s="1"/>
  <c r="W474" i="46" s="1"/>
  <c r="Z474" i="46" s="1"/>
  <c r="AC474" i="46" s="1"/>
  <c r="AF474" i="46" s="1"/>
  <c r="AI474" i="46" s="1"/>
  <c r="AL474" i="46" s="1"/>
  <c r="AO474" i="46" s="1"/>
  <c r="AR474" i="46" s="1"/>
  <c r="AU474" i="46" s="1"/>
  <c r="J474" i="46" s="1"/>
  <c r="N473" i="46"/>
  <c r="Q473" i="46" s="1"/>
  <c r="T473" i="46" s="1"/>
  <c r="W473" i="46" s="1"/>
  <c r="Z473" i="46" s="1"/>
  <c r="AC473" i="46" s="1"/>
  <c r="AF473" i="46" s="1"/>
  <c r="AI473" i="46" s="1"/>
  <c r="AL473" i="46" s="1"/>
  <c r="AO473" i="46" s="1"/>
  <c r="AR473" i="46" s="1"/>
  <c r="AU473" i="46" s="1"/>
  <c r="J473" i="46" s="1"/>
  <c r="N472" i="46"/>
  <c r="Q472" i="46" s="1"/>
  <c r="T472" i="46" s="1"/>
  <c r="W472" i="46" s="1"/>
  <c r="Z472" i="46" s="1"/>
  <c r="AC472" i="46" s="1"/>
  <c r="AF472" i="46" s="1"/>
  <c r="AI472" i="46" s="1"/>
  <c r="AL472" i="46" s="1"/>
  <c r="AO472" i="46" s="1"/>
  <c r="AR472" i="46" s="1"/>
  <c r="AU472" i="46" s="1"/>
  <c r="J472" i="46" s="1"/>
  <c r="N471" i="46"/>
  <c r="Q471" i="46" s="1"/>
  <c r="T471" i="46" s="1"/>
  <c r="W471" i="46" s="1"/>
  <c r="Z471" i="46" s="1"/>
  <c r="AC471" i="46" s="1"/>
  <c r="AF471" i="46" s="1"/>
  <c r="AI471" i="46" s="1"/>
  <c r="AL471" i="46" s="1"/>
  <c r="AO471" i="46" s="1"/>
  <c r="AR471" i="46" s="1"/>
  <c r="AU471" i="46" s="1"/>
  <c r="J471" i="46" s="1"/>
  <c r="N470" i="46"/>
  <c r="Q470" i="46" s="1"/>
  <c r="T470" i="46" s="1"/>
  <c r="W470" i="46" s="1"/>
  <c r="Z470" i="46" s="1"/>
  <c r="AC470" i="46" s="1"/>
  <c r="AF470" i="46" s="1"/>
  <c r="AI470" i="46" s="1"/>
  <c r="AL470" i="46" s="1"/>
  <c r="AO470" i="46" s="1"/>
  <c r="AR470" i="46" s="1"/>
  <c r="AU470" i="46" s="1"/>
  <c r="J470" i="46" s="1"/>
  <c r="N469" i="46"/>
  <c r="Q469" i="46" s="1"/>
  <c r="T469" i="46" s="1"/>
  <c r="W469" i="46" s="1"/>
  <c r="Z469" i="46" s="1"/>
  <c r="AC469" i="46" s="1"/>
  <c r="AF469" i="46" s="1"/>
  <c r="AI469" i="46" s="1"/>
  <c r="AL469" i="46" s="1"/>
  <c r="AO469" i="46" s="1"/>
  <c r="AR469" i="46" s="1"/>
  <c r="AU469" i="46" s="1"/>
  <c r="J469" i="46" s="1"/>
  <c r="N468" i="46"/>
  <c r="Q468" i="46" s="1"/>
  <c r="T468" i="46" s="1"/>
  <c r="W468" i="46" s="1"/>
  <c r="Z468" i="46" s="1"/>
  <c r="AC468" i="46" s="1"/>
  <c r="AF468" i="46" s="1"/>
  <c r="AI468" i="46" s="1"/>
  <c r="AL468" i="46" s="1"/>
  <c r="AO468" i="46" s="1"/>
  <c r="AR468" i="46" s="1"/>
  <c r="AU468" i="46" s="1"/>
  <c r="J468" i="46" s="1"/>
  <c r="N467" i="46"/>
  <c r="Q467" i="46" s="1"/>
  <c r="T467" i="46" s="1"/>
  <c r="W467" i="46" s="1"/>
  <c r="Z467" i="46" s="1"/>
  <c r="AC467" i="46" s="1"/>
  <c r="AF467" i="46" s="1"/>
  <c r="AI467" i="46" s="1"/>
  <c r="AL467" i="46" s="1"/>
  <c r="AO467" i="46" s="1"/>
  <c r="AR467" i="46" s="1"/>
  <c r="AU467" i="46" s="1"/>
  <c r="J467" i="46" s="1"/>
  <c r="N466" i="46"/>
  <c r="Q466" i="46" s="1"/>
  <c r="T466" i="46" s="1"/>
  <c r="W466" i="46" s="1"/>
  <c r="Z466" i="46" s="1"/>
  <c r="AC466" i="46" s="1"/>
  <c r="AF466" i="46" s="1"/>
  <c r="AI466" i="46" s="1"/>
  <c r="AL466" i="46" s="1"/>
  <c r="AO466" i="46" s="1"/>
  <c r="AR466" i="46" s="1"/>
  <c r="AU466" i="46" s="1"/>
  <c r="J466" i="46" s="1"/>
  <c r="N465" i="46"/>
  <c r="Q465" i="46" s="1"/>
  <c r="T465" i="46" s="1"/>
  <c r="W465" i="46" s="1"/>
  <c r="Z465" i="46" s="1"/>
  <c r="AC465" i="46" s="1"/>
  <c r="AF465" i="46" s="1"/>
  <c r="AI465" i="46" s="1"/>
  <c r="AL465" i="46" s="1"/>
  <c r="AO465" i="46" s="1"/>
  <c r="AR465" i="46" s="1"/>
  <c r="AU465" i="46" s="1"/>
  <c r="J465" i="46" s="1"/>
  <c r="N464" i="46"/>
  <c r="Q464" i="46" s="1"/>
  <c r="T464" i="46" s="1"/>
  <c r="W464" i="46" s="1"/>
  <c r="Z464" i="46" s="1"/>
  <c r="AC464" i="46" s="1"/>
  <c r="AF464" i="46" s="1"/>
  <c r="AI464" i="46" s="1"/>
  <c r="AL464" i="46" s="1"/>
  <c r="AO464" i="46" s="1"/>
  <c r="AR464" i="46" s="1"/>
  <c r="AU464" i="46" s="1"/>
  <c r="J464" i="46" s="1"/>
  <c r="N463" i="46"/>
  <c r="Q463" i="46" s="1"/>
  <c r="T463" i="46" s="1"/>
  <c r="W463" i="46" s="1"/>
  <c r="Z463" i="46" s="1"/>
  <c r="AC463" i="46" s="1"/>
  <c r="N460" i="46"/>
  <c r="Q460" i="46" s="1"/>
  <c r="T460" i="46" s="1"/>
  <c r="W460" i="46" s="1"/>
  <c r="Z460" i="46" s="1"/>
  <c r="AC460" i="46" s="1"/>
  <c r="AF460" i="46" s="1"/>
  <c r="AI460" i="46" s="1"/>
  <c r="AL460" i="46" s="1"/>
  <c r="AO460" i="46" s="1"/>
  <c r="AR460" i="46" s="1"/>
  <c r="AU460" i="46" s="1"/>
  <c r="J460" i="46" s="1"/>
  <c r="N459" i="46"/>
  <c r="Q459" i="46" s="1"/>
  <c r="T459" i="46" s="1"/>
  <c r="W459" i="46" s="1"/>
  <c r="Z459" i="46" s="1"/>
  <c r="AC459" i="46" s="1"/>
  <c r="AF459" i="46" s="1"/>
  <c r="AI459" i="46" s="1"/>
  <c r="AL459" i="46" s="1"/>
  <c r="AO459" i="46" s="1"/>
  <c r="AR459" i="46" s="1"/>
  <c r="AU459" i="46" s="1"/>
  <c r="J459" i="46" s="1"/>
  <c r="N458" i="46"/>
  <c r="Q458" i="46" s="1"/>
  <c r="T458" i="46" s="1"/>
  <c r="W458" i="46" s="1"/>
  <c r="Z458" i="46" s="1"/>
  <c r="AC458" i="46" s="1"/>
  <c r="AF458" i="46" s="1"/>
  <c r="AI458" i="46" s="1"/>
  <c r="AL458" i="46" s="1"/>
  <c r="AO458" i="46" s="1"/>
  <c r="AR458" i="46" s="1"/>
  <c r="AU458" i="46" s="1"/>
  <c r="J458" i="46" s="1"/>
  <c r="N457" i="46"/>
  <c r="Q457" i="46" s="1"/>
  <c r="T457" i="46" s="1"/>
  <c r="W457" i="46" s="1"/>
  <c r="Z457" i="46" s="1"/>
  <c r="AC457" i="46" s="1"/>
  <c r="AF457" i="46" s="1"/>
  <c r="AI457" i="46" s="1"/>
  <c r="AL457" i="46" s="1"/>
  <c r="AO457" i="46" s="1"/>
  <c r="AR457" i="46" s="1"/>
  <c r="AU457" i="46" s="1"/>
  <c r="J457" i="46" s="1"/>
  <c r="N456" i="46"/>
  <c r="Q456" i="46" s="1"/>
  <c r="T456" i="46" s="1"/>
  <c r="W456" i="46" s="1"/>
  <c r="Z456" i="46" s="1"/>
  <c r="AC456" i="46" s="1"/>
  <c r="AF456" i="46" s="1"/>
  <c r="AI456" i="46" s="1"/>
  <c r="AL456" i="46" s="1"/>
  <c r="AO456" i="46" s="1"/>
  <c r="AR456" i="46" s="1"/>
  <c r="AU456" i="46" s="1"/>
  <c r="J456" i="46" s="1"/>
  <c r="N455" i="46"/>
  <c r="Q455" i="46" s="1"/>
  <c r="T455" i="46" s="1"/>
  <c r="W455" i="46" s="1"/>
  <c r="Z455" i="46" s="1"/>
  <c r="AC455" i="46" s="1"/>
  <c r="AF455" i="46" s="1"/>
  <c r="AI455" i="46" s="1"/>
  <c r="AL455" i="46" s="1"/>
  <c r="AO455" i="46" s="1"/>
  <c r="AR455" i="46" s="1"/>
  <c r="AU455" i="46" s="1"/>
  <c r="J455" i="46" s="1"/>
  <c r="N454" i="46"/>
  <c r="Q454" i="46" s="1"/>
  <c r="T454" i="46" s="1"/>
  <c r="W454" i="46" s="1"/>
  <c r="Z454" i="46" s="1"/>
  <c r="AC454" i="46" s="1"/>
  <c r="AF454" i="46" s="1"/>
  <c r="AI454" i="46" s="1"/>
  <c r="AL454" i="46" s="1"/>
  <c r="AO454" i="46" s="1"/>
  <c r="AR454" i="46" s="1"/>
  <c r="AU454" i="46" s="1"/>
  <c r="J454" i="46" s="1"/>
  <c r="N453" i="46"/>
  <c r="Q453" i="46" s="1"/>
  <c r="T453" i="46" s="1"/>
  <c r="W453" i="46" s="1"/>
  <c r="Z453" i="46" s="1"/>
  <c r="AC453" i="46" s="1"/>
  <c r="AF453" i="46" s="1"/>
  <c r="AI453" i="46" s="1"/>
  <c r="AL453" i="46" s="1"/>
  <c r="AO453" i="46" s="1"/>
  <c r="AR453" i="46" s="1"/>
  <c r="AU453" i="46" s="1"/>
  <c r="J453" i="46" s="1"/>
  <c r="N452" i="46"/>
  <c r="Q452" i="46" s="1"/>
  <c r="T452" i="46" s="1"/>
  <c r="W452" i="46" s="1"/>
  <c r="Z452" i="46" s="1"/>
  <c r="AC452" i="46" s="1"/>
  <c r="AF452" i="46" s="1"/>
  <c r="AI452" i="46" s="1"/>
  <c r="AL452" i="46" s="1"/>
  <c r="AO452" i="46" s="1"/>
  <c r="AR452" i="46" s="1"/>
  <c r="AU452" i="46" s="1"/>
  <c r="J452" i="46" s="1"/>
  <c r="N451" i="46"/>
  <c r="Q451" i="46" s="1"/>
  <c r="T451" i="46" s="1"/>
  <c r="W451" i="46" s="1"/>
  <c r="Z451" i="46" s="1"/>
  <c r="AC451" i="46" s="1"/>
  <c r="AF451" i="46" s="1"/>
  <c r="AI451" i="46" s="1"/>
  <c r="AL451" i="46" s="1"/>
  <c r="AO451" i="46" s="1"/>
  <c r="AR451" i="46" s="1"/>
  <c r="AU451" i="46" s="1"/>
  <c r="J451" i="46" s="1"/>
  <c r="N450" i="46"/>
  <c r="Q450" i="46" s="1"/>
  <c r="T450" i="46" s="1"/>
  <c r="W450" i="46" s="1"/>
  <c r="Z450" i="46" s="1"/>
  <c r="AC450" i="46" s="1"/>
  <c r="AF450" i="46" s="1"/>
  <c r="AI450" i="46" s="1"/>
  <c r="AL450" i="46" s="1"/>
  <c r="AO450" i="46" s="1"/>
  <c r="AR450" i="46" s="1"/>
  <c r="AU450" i="46" s="1"/>
  <c r="J450" i="46" s="1"/>
  <c r="N449" i="46"/>
  <c r="Q449" i="46" s="1"/>
  <c r="T449" i="46" s="1"/>
  <c r="W449" i="46" s="1"/>
  <c r="Z449" i="46" s="1"/>
  <c r="AC449" i="46" s="1"/>
  <c r="AF449" i="46" s="1"/>
  <c r="AI449" i="46" s="1"/>
  <c r="AL449" i="46" s="1"/>
  <c r="AO449" i="46" s="1"/>
  <c r="AR449" i="46" s="1"/>
  <c r="AU449" i="46" s="1"/>
  <c r="J449" i="46" s="1"/>
  <c r="N448" i="46"/>
  <c r="Q448" i="46" s="1"/>
  <c r="T448" i="46" s="1"/>
  <c r="W448" i="46" s="1"/>
  <c r="Z448" i="46" s="1"/>
  <c r="AC448" i="46" s="1"/>
  <c r="AF448" i="46" s="1"/>
  <c r="AI448" i="46" s="1"/>
  <c r="AL448" i="46" s="1"/>
  <c r="AO448" i="46" s="1"/>
  <c r="AR448" i="46" s="1"/>
  <c r="AU448" i="46" s="1"/>
  <c r="J448" i="46" s="1"/>
  <c r="N447" i="46"/>
  <c r="Q447" i="46" s="1"/>
  <c r="T447" i="46" s="1"/>
  <c r="W447" i="46" s="1"/>
  <c r="Z447" i="46" s="1"/>
  <c r="AC447" i="46" s="1"/>
  <c r="AF447" i="46" s="1"/>
  <c r="AI447" i="46" s="1"/>
  <c r="AL447" i="46" s="1"/>
  <c r="AO447" i="46" s="1"/>
  <c r="AR447" i="46" s="1"/>
  <c r="AU447" i="46" s="1"/>
  <c r="J447" i="46" s="1"/>
  <c r="N446" i="46"/>
  <c r="Q446" i="46" s="1"/>
  <c r="T446" i="46" s="1"/>
  <c r="W446" i="46" s="1"/>
  <c r="Z446" i="46" s="1"/>
  <c r="AC446" i="46" s="1"/>
  <c r="AF446" i="46" s="1"/>
  <c r="AI446" i="46" s="1"/>
  <c r="AL446" i="46" s="1"/>
  <c r="AO446" i="46" s="1"/>
  <c r="AR446" i="46" s="1"/>
  <c r="AU446" i="46" s="1"/>
  <c r="J446" i="46" s="1"/>
  <c r="N445" i="46"/>
  <c r="Q445" i="46" s="1"/>
  <c r="T445" i="46" s="1"/>
  <c r="W445" i="46" s="1"/>
  <c r="Z445" i="46" s="1"/>
  <c r="AC445" i="46" s="1"/>
  <c r="AF445" i="46" s="1"/>
  <c r="AI445" i="46" s="1"/>
  <c r="AL445" i="46" s="1"/>
  <c r="AO445" i="46" s="1"/>
  <c r="AR445" i="46" s="1"/>
  <c r="AU445" i="46" s="1"/>
  <c r="J445" i="46" s="1"/>
  <c r="N444" i="46"/>
  <c r="Q444" i="46" s="1"/>
  <c r="T444" i="46" s="1"/>
  <c r="W444" i="46" s="1"/>
  <c r="Z444" i="46" s="1"/>
  <c r="AC444" i="46" s="1"/>
  <c r="AF444" i="46" s="1"/>
  <c r="AI444" i="46" s="1"/>
  <c r="AL444" i="46" s="1"/>
  <c r="AO444" i="46" s="1"/>
  <c r="AR444" i="46" s="1"/>
  <c r="AU444" i="46" s="1"/>
  <c r="J444" i="46" s="1"/>
  <c r="N443" i="46"/>
  <c r="Q443" i="46" s="1"/>
  <c r="T443" i="46" s="1"/>
  <c r="W443" i="46" s="1"/>
  <c r="Z443" i="46" s="1"/>
  <c r="AC443" i="46" s="1"/>
  <c r="AF443" i="46" s="1"/>
  <c r="AI443" i="46" s="1"/>
  <c r="AL443" i="46" s="1"/>
  <c r="AO443" i="46" s="1"/>
  <c r="AR443" i="46" s="1"/>
  <c r="AU443" i="46" s="1"/>
  <c r="J443" i="46" s="1"/>
  <c r="N442" i="46"/>
  <c r="Q442" i="46" s="1"/>
  <c r="T442" i="46" s="1"/>
  <c r="W442" i="46" s="1"/>
  <c r="Z442" i="46" s="1"/>
  <c r="AC442" i="46" s="1"/>
  <c r="AF442" i="46" s="1"/>
  <c r="AI442" i="46" s="1"/>
  <c r="AL442" i="46" s="1"/>
  <c r="AO442" i="46" s="1"/>
  <c r="AR442" i="46" s="1"/>
  <c r="AU442" i="46" s="1"/>
  <c r="J442" i="46" s="1"/>
  <c r="N441" i="46"/>
  <c r="Q441" i="46" s="1"/>
  <c r="T441" i="46" s="1"/>
  <c r="W441" i="46" s="1"/>
  <c r="Z441" i="46" s="1"/>
  <c r="AC441" i="46" s="1"/>
  <c r="AF441" i="46" s="1"/>
  <c r="AI441" i="46" s="1"/>
  <c r="AL441" i="46" s="1"/>
  <c r="AO441" i="46" s="1"/>
  <c r="AR441" i="46" s="1"/>
  <c r="AU441" i="46" s="1"/>
  <c r="J441" i="46" s="1"/>
  <c r="N440" i="46"/>
  <c r="Q440" i="46" s="1"/>
  <c r="T440" i="46" s="1"/>
  <c r="W440" i="46" s="1"/>
  <c r="Z440" i="46" s="1"/>
  <c r="AC440" i="46" s="1"/>
  <c r="AF440" i="46" s="1"/>
  <c r="AI440" i="46" s="1"/>
  <c r="AL440" i="46" s="1"/>
  <c r="AO440" i="46" s="1"/>
  <c r="AR440" i="46" s="1"/>
  <c r="AU440" i="46" s="1"/>
  <c r="J440" i="46" s="1"/>
  <c r="N439" i="46"/>
  <c r="Q439" i="46" s="1"/>
  <c r="T439" i="46" s="1"/>
  <c r="W439" i="46" s="1"/>
  <c r="Z439" i="46" s="1"/>
  <c r="AC439" i="46" s="1"/>
  <c r="AF439" i="46" s="1"/>
  <c r="AI439" i="46" s="1"/>
  <c r="AL439" i="46" s="1"/>
  <c r="AO439" i="46" s="1"/>
  <c r="AR439" i="46" s="1"/>
  <c r="AU439" i="46" s="1"/>
  <c r="J439" i="46" s="1"/>
  <c r="N438" i="46"/>
  <c r="Q438" i="46" s="1"/>
  <c r="T438" i="46" s="1"/>
  <c r="W438" i="46" s="1"/>
  <c r="Z438" i="46" s="1"/>
  <c r="AC438" i="46" s="1"/>
  <c r="AF438" i="46" s="1"/>
  <c r="AI438" i="46" s="1"/>
  <c r="AL438" i="46" s="1"/>
  <c r="AO438" i="46" s="1"/>
  <c r="AR438" i="46" s="1"/>
  <c r="AU438" i="46" s="1"/>
  <c r="J438" i="46" s="1"/>
  <c r="N437" i="46"/>
  <c r="Q437" i="46" s="1"/>
  <c r="T437" i="46" s="1"/>
  <c r="W437" i="46" s="1"/>
  <c r="Z437" i="46" s="1"/>
  <c r="AC437" i="46" s="1"/>
  <c r="AF437" i="46" s="1"/>
  <c r="AI437" i="46" s="1"/>
  <c r="AL437" i="46" s="1"/>
  <c r="AO437" i="46" s="1"/>
  <c r="AR437" i="46" s="1"/>
  <c r="AU437" i="46" s="1"/>
  <c r="J437" i="46" s="1"/>
  <c r="N436" i="46"/>
  <c r="Q436" i="46" s="1"/>
  <c r="T436" i="46" s="1"/>
  <c r="W436" i="46" s="1"/>
  <c r="Z436" i="46" s="1"/>
  <c r="AC436" i="46" s="1"/>
  <c r="AF436" i="46" s="1"/>
  <c r="AI436" i="46" s="1"/>
  <c r="AL436" i="46" s="1"/>
  <c r="AO436" i="46" s="1"/>
  <c r="AR436" i="46" s="1"/>
  <c r="AU436" i="46" s="1"/>
  <c r="J436" i="46" s="1"/>
  <c r="N434" i="46"/>
  <c r="Q434" i="46" s="1"/>
  <c r="T434" i="46" s="1"/>
  <c r="W434" i="46" s="1"/>
  <c r="Z434" i="46" s="1"/>
  <c r="AC434" i="46" s="1"/>
  <c r="AF434" i="46" s="1"/>
  <c r="AI434" i="46" s="1"/>
  <c r="AL434" i="46" s="1"/>
  <c r="AO434" i="46" s="1"/>
  <c r="AR434" i="46" s="1"/>
  <c r="AU434" i="46" s="1"/>
  <c r="J434" i="46" s="1"/>
  <c r="N433" i="46"/>
  <c r="Q433" i="46" s="1"/>
  <c r="T433" i="46" s="1"/>
  <c r="W433" i="46" s="1"/>
  <c r="Z433" i="46" s="1"/>
  <c r="AC433" i="46" s="1"/>
  <c r="AF433" i="46" s="1"/>
  <c r="AI433" i="46" s="1"/>
  <c r="AL433" i="46" s="1"/>
  <c r="AO433" i="46" s="1"/>
  <c r="AR433" i="46" s="1"/>
  <c r="AU433" i="46" s="1"/>
  <c r="J433" i="46" s="1"/>
  <c r="N432" i="46"/>
  <c r="Q432" i="46" s="1"/>
  <c r="T432" i="46" s="1"/>
  <c r="W432" i="46" s="1"/>
  <c r="Z432" i="46" s="1"/>
  <c r="AC432" i="46" s="1"/>
  <c r="AF432" i="46" s="1"/>
  <c r="AI432" i="46" s="1"/>
  <c r="AL432" i="46" s="1"/>
  <c r="AO432" i="46" s="1"/>
  <c r="AR432" i="46" s="1"/>
  <c r="AU432" i="46" s="1"/>
  <c r="J432" i="46" s="1"/>
  <c r="N431" i="46"/>
  <c r="Q431" i="46" s="1"/>
  <c r="T431" i="46" s="1"/>
  <c r="W431" i="46" s="1"/>
  <c r="Z431" i="46" s="1"/>
  <c r="AC431" i="46" s="1"/>
  <c r="AF431" i="46" s="1"/>
  <c r="AI431" i="46" s="1"/>
  <c r="AL431" i="46" s="1"/>
  <c r="AO431" i="46" s="1"/>
  <c r="AR431" i="46" s="1"/>
  <c r="AU431" i="46" s="1"/>
  <c r="J431" i="46" s="1"/>
  <c r="N430" i="46"/>
  <c r="Q430" i="46" s="1"/>
  <c r="T430" i="46" s="1"/>
  <c r="W430" i="46" s="1"/>
  <c r="Z430" i="46" s="1"/>
  <c r="AC430" i="46" s="1"/>
  <c r="AF430" i="46" s="1"/>
  <c r="AI430" i="46" s="1"/>
  <c r="AL430" i="46" s="1"/>
  <c r="AO430" i="46" s="1"/>
  <c r="AR430" i="46" s="1"/>
  <c r="AU430" i="46" s="1"/>
  <c r="J430" i="46" s="1"/>
  <c r="N429" i="46"/>
  <c r="Q429" i="46" s="1"/>
  <c r="T429" i="46" s="1"/>
  <c r="W429" i="46" s="1"/>
  <c r="Z429" i="46" s="1"/>
  <c r="AC429" i="46" s="1"/>
  <c r="AF429" i="46" s="1"/>
  <c r="AI429" i="46" s="1"/>
  <c r="AL429" i="46" s="1"/>
  <c r="AO429" i="46" s="1"/>
  <c r="AR429" i="46" s="1"/>
  <c r="AU429" i="46" s="1"/>
  <c r="J429" i="46" s="1"/>
  <c r="N428" i="46"/>
  <c r="Q428" i="46" s="1"/>
  <c r="T428" i="46" s="1"/>
  <c r="W428" i="46" s="1"/>
  <c r="Z428" i="46" s="1"/>
  <c r="AC428" i="46" s="1"/>
  <c r="AF428" i="46" s="1"/>
  <c r="AI428" i="46" s="1"/>
  <c r="AL428" i="46" s="1"/>
  <c r="AO428" i="46" s="1"/>
  <c r="AR428" i="46" s="1"/>
  <c r="AU428" i="46" s="1"/>
  <c r="J428" i="46" s="1"/>
  <c r="N427" i="46"/>
  <c r="Q427" i="46" s="1"/>
  <c r="T427" i="46" s="1"/>
  <c r="W427" i="46" s="1"/>
  <c r="Z427" i="46" s="1"/>
  <c r="AC427" i="46" s="1"/>
  <c r="AF427" i="46" s="1"/>
  <c r="AI427" i="46" s="1"/>
  <c r="AL427" i="46" s="1"/>
  <c r="AO427" i="46" s="1"/>
  <c r="AR427" i="46" s="1"/>
  <c r="AU427" i="46" s="1"/>
  <c r="J427" i="46" s="1"/>
  <c r="N426" i="46"/>
  <c r="Q426" i="46" s="1"/>
  <c r="T426" i="46" s="1"/>
  <c r="W426" i="46" s="1"/>
  <c r="Z426" i="46" s="1"/>
  <c r="AC426" i="46" s="1"/>
  <c r="AF426" i="46" s="1"/>
  <c r="AI426" i="46" s="1"/>
  <c r="AL426" i="46" s="1"/>
  <c r="AO426" i="46" s="1"/>
  <c r="AR426" i="46" s="1"/>
  <c r="AU426" i="46" s="1"/>
  <c r="J426" i="46" s="1"/>
  <c r="N425" i="46"/>
  <c r="Q425" i="46" s="1"/>
  <c r="T425" i="46" s="1"/>
  <c r="W425" i="46" s="1"/>
  <c r="Z425" i="46" s="1"/>
  <c r="AC425" i="46" s="1"/>
  <c r="AF425" i="46" s="1"/>
  <c r="AI425" i="46" s="1"/>
  <c r="AL425" i="46" s="1"/>
  <c r="AO425" i="46" s="1"/>
  <c r="AR425" i="46" s="1"/>
  <c r="AU425" i="46" s="1"/>
  <c r="J425" i="46" s="1"/>
  <c r="N424" i="46"/>
  <c r="Q424" i="46" s="1"/>
  <c r="T424" i="46" s="1"/>
  <c r="W424" i="46" s="1"/>
  <c r="Z424" i="46" s="1"/>
  <c r="AC424" i="46" s="1"/>
  <c r="AF424" i="46" s="1"/>
  <c r="AI424" i="46" s="1"/>
  <c r="AL424" i="46" s="1"/>
  <c r="AO424" i="46" s="1"/>
  <c r="AR424" i="46" s="1"/>
  <c r="AU424" i="46" s="1"/>
  <c r="J424" i="46" s="1"/>
  <c r="N423" i="46"/>
  <c r="Q423" i="46" s="1"/>
  <c r="T423" i="46" s="1"/>
  <c r="W423" i="46" s="1"/>
  <c r="Z423" i="46" s="1"/>
  <c r="AC423" i="46" s="1"/>
  <c r="AF423" i="46" s="1"/>
  <c r="AI423" i="46" s="1"/>
  <c r="AL423" i="46" s="1"/>
  <c r="AO423" i="46" s="1"/>
  <c r="AR423" i="46" s="1"/>
  <c r="AU423" i="46" s="1"/>
  <c r="J423" i="46" s="1"/>
  <c r="N422" i="46"/>
  <c r="Q422" i="46" s="1"/>
  <c r="T422" i="46" s="1"/>
  <c r="W422" i="46" s="1"/>
  <c r="Z422" i="46" s="1"/>
  <c r="AC422" i="46" s="1"/>
  <c r="AF422" i="46" s="1"/>
  <c r="AI422" i="46" s="1"/>
  <c r="AL422" i="46" s="1"/>
  <c r="AO422" i="46" s="1"/>
  <c r="AR422" i="46" s="1"/>
  <c r="AU422" i="46" s="1"/>
  <c r="J422" i="46" s="1"/>
  <c r="N421" i="46"/>
  <c r="Q421" i="46" s="1"/>
  <c r="T421" i="46" s="1"/>
  <c r="W421" i="46" s="1"/>
  <c r="Z421" i="46" s="1"/>
  <c r="AC421" i="46" s="1"/>
  <c r="AF421" i="46" s="1"/>
  <c r="AI421" i="46" s="1"/>
  <c r="AL421" i="46" s="1"/>
  <c r="AO421" i="46" s="1"/>
  <c r="AR421" i="46" s="1"/>
  <c r="AU421" i="46" s="1"/>
  <c r="J421" i="46" s="1"/>
  <c r="N420" i="46"/>
  <c r="Q420" i="46" s="1"/>
  <c r="T420" i="46" s="1"/>
  <c r="W420" i="46" s="1"/>
  <c r="Z420" i="46" s="1"/>
  <c r="AC420" i="46" s="1"/>
  <c r="AF420" i="46" s="1"/>
  <c r="AI420" i="46" s="1"/>
  <c r="AL420" i="46" s="1"/>
  <c r="AO420" i="46" s="1"/>
  <c r="AR420" i="46" s="1"/>
  <c r="AU420" i="46" s="1"/>
  <c r="J420" i="46" s="1"/>
  <c r="N419" i="46"/>
  <c r="Q419" i="46" s="1"/>
  <c r="T419" i="46" s="1"/>
  <c r="W419" i="46" s="1"/>
  <c r="Z419" i="46" s="1"/>
  <c r="AC419" i="46" s="1"/>
  <c r="AF419" i="46" s="1"/>
  <c r="AI419" i="46" s="1"/>
  <c r="AL419" i="46" s="1"/>
  <c r="AO419" i="46" s="1"/>
  <c r="AR419" i="46" s="1"/>
  <c r="AU419" i="46" s="1"/>
  <c r="J419" i="46" s="1"/>
  <c r="N418" i="46"/>
  <c r="Q418" i="46" s="1"/>
  <c r="T418" i="46" s="1"/>
  <c r="W418" i="46" s="1"/>
  <c r="Z418" i="46" s="1"/>
  <c r="AC418" i="46" s="1"/>
  <c r="AF418" i="46" s="1"/>
  <c r="AI418" i="46" s="1"/>
  <c r="AL418" i="46" s="1"/>
  <c r="AO418" i="46" s="1"/>
  <c r="AR418" i="46" s="1"/>
  <c r="AU418" i="46" s="1"/>
  <c r="J418" i="46" s="1"/>
  <c r="N417" i="46"/>
  <c r="Q417" i="46" s="1"/>
  <c r="T417" i="46" s="1"/>
  <c r="W417" i="46" s="1"/>
  <c r="Z417" i="46" s="1"/>
  <c r="AC417" i="46" s="1"/>
  <c r="AF417" i="46" s="1"/>
  <c r="AI417" i="46" s="1"/>
  <c r="AL417" i="46" s="1"/>
  <c r="AO417" i="46" s="1"/>
  <c r="AR417" i="46" s="1"/>
  <c r="AU417" i="46" s="1"/>
  <c r="J417" i="46" s="1"/>
  <c r="N416" i="46"/>
  <c r="Q416" i="46" s="1"/>
  <c r="T416" i="46" s="1"/>
  <c r="W416" i="46" s="1"/>
  <c r="Z416" i="46" s="1"/>
  <c r="AC416" i="46" s="1"/>
  <c r="AF416" i="46" s="1"/>
  <c r="AI416" i="46" s="1"/>
  <c r="AL416" i="46" s="1"/>
  <c r="AO416" i="46" s="1"/>
  <c r="AR416" i="46" s="1"/>
  <c r="AU416" i="46" s="1"/>
  <c r="J416" i="46" s="1"/>
  <c r="N415" i="46"/>
  <c r="Q415" i="46" s="1"/>
  <c r="T415" i="46" s="1"/>
  <c r="W415" i="46" s="1"/>
  <c r="Z415" i="46" s="1"/>
  <c r="AC415" i="46" s="1"/>
  <c r="AF415" i="46" s="1"/>
  <c r="AI415" i="46" s="1"/>
  <c r="AL415" i="46" s="1"/>
  <c r="AO415" i="46" s="1"/>
  <c r="AR415" i="46" s="1"/>
  <c r="AU415" i="46" s="1"/>
  <c r="J415" i="46" s="1"/>
  <c r="N414" i="46"/>
  <c r="Q414" i="46" s="1"/>
  <c r="T414" i="46" s="1"/>
  <c r="W414" i="46" s="1"/>
  <c r="Z414" i="46" s="1"/>
  <c r="AC414" i="46" s="1"/>
  <c r="AF414" i="46" s="1"/>
  <c r="AI414" i="46" s="1"/>
  <c r="AL414" i="46" s="1"/>
  <c r="AO414" i="46" s="1"/>
  <c r="AR414" i="46" s="1"/>
  <c r="AU414" i="46" s="1"/>
  <c r="J414" i="46" s="1"/>
  <c r="N515" i="46"/>
  <c r="Q515" i="46" s="1"/>
  <c r="T515" i="46" s="1"/>
  <c r="W515" i="46" s="1"/>
  <c r="Z515" i="46" s="1"/>
  <c r="AC515" i="46" s="1"/>
  <c r="AF515" i="46" s="1"/>
  <c r="AI515" i="46" s="1"/>
  <c r="AL515" i="46" s="1"/>
  <c r="AO515" i="46" s="1"/>
  <c r="AR515" i="46" s="1"/>
  <c r="AU515" i="46" s="1"/>
  <c r="J515" i="46" s="1"/>
  <c r="N513" i="46"/>
  <c r="Q513" i="46" s="1"/>
  <c r="T513" i="46" s="1"/>
  <c r="W513" i="46" s="1"/>
  <c r="Z513" i="46" s="1"/>
  <c r="AC513" i="46" s="1"/>
  <c r="AF513" i="46" s="1"/>
  <c r="AI513" i="46" s="1"/>
  <c r="AL513" i="46" s="1"/>
  <c r="AO513" i="46" s="1"/>
  <c r="AR513" i="46" s="1"/>
  <c r="AU513" i="46" s="1"/>
  <c r="J513" i="46" s="1"/>
  <c r="N514" i="46"/>
  <c r="Q514" i="46" s="1"/>
  <c r="T514" i="46" s="1"/>
  <c r="W514" i="46" s="1"/>
  <c r="Z514" i="46" s="1"/>
  <c r="AC514" i="46" s="1"/>
  <c r="AF514" i="46" s="1"/>
  <c r="AI514" i="46" s="1"/>
  <c r="AL514" i="46" s="1"/>
  <c r="AO514" i="46" s="1"/>
  <c r="AR514" i="46" s="1"/>
  <c r="AU514" i="46" s="1"/>
  <c r="J514" i="46" s="1"/>
  <c r="N584" i="46"/>
  <c r="Q584" i="46" s="1"/>
  <c r="T584" i="46" s="1"/>
  <c r="W584" i="46" s="1"/>
  <c r="Z584" i="46" s="1"/>
  <c r="AC584" i="46" s="1"/>
  <c r="AF584" i="46" s="1"/>
  <c r="AI584" i="46" s="1"/>
  <c r="AL584" i="46" s="1"/>
  <c r="AO584" i="46" s="1"/>
  <c r="AR584" i="46" s="1"/>
  <c r="AU584" i="46" s="1"/>
  <c r="J584" i="46" s="1"/>
  <c r="N632" i="46"/>
  <c r="Q632" i="46" s="1"/>
  <c r="T632" i="46" s="1"/>
  <c r="W632" i="46" s="1"/>
  <c r="Z632" i="46" s="1"/>
  <c r="AC632" i="46" s="1"/>
  <c r="AF632" i="46" s="1"/>
  <c r="AI632" i="46" s="1"/>
  <c r="AL632" i="46" s="1"/>
  <c r="AO632" i="46" s="1"/>
  <c r="AR632" i="46" s="1"/>
  <c r="AU632" i="46" s="1"/>
  <c r="J632" i="46" s="1"/>
  <c r="N631" i="46"/>
  <c r="Q631" i="46" s="1"/>
  <c r="T631" i="46" s="1"/>
  <c r="W631" i="46" s="1"/>
  <c r="Z631" i="46" s="1"/>
  <c r="AC631" i="46" s="1"/>
  <c r="AF631" i="46" s="1"/>
  <c r="AI631" i="46" s="1"/>
  <c r="AL631" i="46" s="1"/>
  <c r="AO631" i="46" s="1"/>
  <c r="AR631" i="46" s="1"/>
  <c r="AU631" i="46" s="1"/>
  <c r="J631" i="46" s="1"/>
  <c r="N629" i="46"/>
  <c r="Q629" i="46" s="1"/>
  <c r="T629" i="46" s="1"/>
  <c r="W629" i="46" s="1"/>
  <c r="Z629" i="46" s="1"/>
  <c r="AC629" i="46" s="1"/>
  <c r="AF629" i="46" s="1"/>
  <c r="AI629" i="46" s="1"/>
  <c r="AL629" i="46" s="1"/>
  <c r="AO629" i="46" s="1"/>
  <c r="AR629" i="46" s="1"/>
  <c r="AU629" i="46" s="1"/>
  <c r="J629" i="46" s="1"/>
  <c r="N628" i="46"/>
  <c r="Q628" i="46" s="1"/>
  <c r="T628" i="46" s="1"/>
  <c r="W628" i="46" s="1"/>
  <c r="Z628" i="46" s="1"/>
  <c r="AC628" i="46" s="1"/>
  <c r="AF628" i="46" s="1"/>
  <c r="AI628" i="46" s="1"/>
  <c r="AL628" i="46" s="1"/>
  <c r="AO628" i="46" s="1"/>
  <c r="AR628" i="46" s="1"/>
  <c r="AU628" i="46" s="1"/>
  <c r="J628" i="46" s="1"/>
  <c r="N619" i="46"/>
  <c r="Q619" i="46" s="1"/>
  <c r="T619" i="46" s="1"/>
  <c r="W619" i="46" s="1"/>
  <c r="Z619" i="46" s="1"/>
  <c r="AC619" i="46" s="1"/>
  <c r="AF619" i="46" s="1"/>
  <c r="AI619" i="46" s="1"/>
  <c r="AL619" i="46" s="1"/>
  <c r="AO619" i="46" s="1"/>
  <c r="AR619" i="46" s="1"/>
  <c r="AU619" i="46" s="1"/>
  <c r="J619" i="46" s="1"/>
  <c r="N621" i="46"/>
  <c r="Q621" i="46" s="1"/>
  <c r="T621" i="46" s="1"/>
  <c r="W621" i="46" s="1"/>
  <c r="Z621" i="46" s="1"/>
  <c r="AC621" i="46" s="1"/>
  <c r="AF621" i="46" s="1"/>
  <c r="AI621" i="46" s="1"/>
  <c r="AL621" i="46" s="1"/>
  <c r="AO621" i="46" s="1"/>
  <c r="AR621" i="46" s="1"/>
  <c r="AU621" i="46" s="1"/>
  <c r="J621" i="46" s="1"/>
  <c r="N512" i="46"/>
  <c r="Q512" i="46" s="1"/>
  <c r="T512" i="46" s="1"/>
  <c r="W512" i="46" s="1"/>
  <c r="Z512" i="46" s="1"/>
  <c r="AC512" i="46" s="1"/>
  <c r="AF512" i="46" s="1"/>
  <c r="AI512" i="46" s="1"/>
  <c r="AL512" i="46" s="1"/>
  <c r="AO512" i="46" s="1"/>
  <c r="AR512" i="46" s="1"/>
  <c r="AU512" i="46" s="1"/>
  <c r="J512" i="46" s="1"/>
  <c r="N630" i="46"/>
  <c r="Q630" i="46" s="1"/>
  <c r="T630" i="46" s="1"/>
  <c r="W630" i="46" s="1"/>
  <c r="Z630" i="46" s="1"/>
  <c r="AC630" i="46" s="1"/>
  <c r="AF630" i="46" s="1"/>
  <c r="AI630" i="46" s="1"/>
  <c r="AL630" i="46" s="1"/>
  <c r="AO630" i="46" s="1"/>
  <c r="AR630" i="46" s="1"/>
  <c r="AU630" i="46" s="1"/>
  <c r="J630" i="46" s="1"/>
  <c r="N612" i="46"/>
  <c r="Q612" i="46" s="1"/>
  <c r="T612" i="46" s="1"/>
  <c r="W612" i="46" s="1"/>
  <c r="Z612" i="46" s="1"/>
  <c r="AC612" i="46" s="1"/>
  <c r="AF612" i="46" s="1"/>
  <c r="AI612" i="46" s="1"/>
  <c r="AL612" i="46" s="1"/>
  <c r="AO612" i="46" s="1"/>
  <c r="AR612" i="46" s="1"/>
  <c r="AU612" i="46" s="1"/>
  <c r="J612" i="46" s="1"/>
  <c r="N611" i="46"/>
  <c r="Q611" i="46" s="1"/>
  <c r="T611" i="46" s="1"/>
  <c r="W611" i="46" s="1"/>
  <c r="Z611" i="46" s="1"/>
  <c r="AC611" i="46" s="1"/>
  <c r="AF611" i="46" s="1"/>
  <c r="AI611" i="46" s="1"/>
  <c r="AL611" i="46" s="1"/>
  <c r="AO611" i="46" s="1"/>
  <c r="AR611" i="46" s="1"/>
  <c r="AU611" i="46" s="1"/>
  <c r="J611" i="46" s="1"/>
  <c r="N609" i="46"/>
  <c r="Q609" i="46" s="1"/>
  <c r="T609" i="46" s="1"/>
  <c r="W609" i="46" s="1"/>
  <c r="Z609" i="46" s="1"/>
  <c r="AC609" i="46" s="1"/>
  <c r="AF609" i="46" s="1"/>
  <c r="AI609" i="46" s="1"/>
  <c r="AL609" i="46" s="1"/>
  <c r="AO609" i="46" s="1"/>
  <c r="AR609" i="46" s="1"/>
  <c r="AU609" i="46" s="1"/>
  <c r="J609" i="46" s="1"/>
  <c r="N541" i="46"/>
  <c r="Q541" i="46" s="1"/>
  <c r="T541" i="46" s="1"/>
  <c r="W541" i="46" s="1"/>
  <c r="Z541" i="46" s="1"/>
  <c r="AC541" i="46" s="1"/>
  <c r="AF541" i="46" s="1"/>
  <c r="AI541" i="46" s="1"/>
  <c r="AL541" i="46" s="1"/>
  <c r="AO541" i="46" s="1"/>
  <c r="AR541" i="46" s="1"/>
  <c r="AU541" i="46" s="1"/>
  <c r="J541" i="46" s="1"/>
  <c r="N608" i="46"/>
  <c r="Q608" i="46" s="1"/>
  <c r="T608" i="46" s="1"/>
  <c r="W608" i="46" s="1"/>
  <c r="Z608" i="46" s="1"/>
  <c r="AC608" i="46" s="1"/>
  <c r="AF608" i="46" s="1"/>
  <c r="AI608" i="46" s="1"/>
  <c r="AL608" i="46" s="1"/>
  <c r="AO608" i="46" s="1"/>
  <c r="AR608" i="46" s="1"/>
  <c r="AU608" i="46" s="1"/>
  <c r="J608" i="46" s="1"/>
  <c r="N607" i="46"/>
  <c r="Q607" i="46" s="1"/>
  <c r="T607" i="46" s="1"/>
  <c r="W607" i="46" s="1"/>
  <c r="Z607" i="46" s="1"/>
  <c r="AC607" i="46" s="1"/>
  <c r="AF607" i="46" s="1"/>
  <c r="AI607" i="46" s="1"/>
  <c r="AL607" i="46" s="1"/>
  <c r="AO607" i="46" s="1"/>
  <c r="AR607" i="46" s="1"/>
  <c r="AU607" i="46" s="1"/>
  <c r="J607" i="46" s="1"/>
  <c r="N606" i="46"/>
  <c r="Q606" i="46" s="1"/>
  <c r="T606" i="46" s="1"/>
  <c r="W606" i="46" s="1"/>
  <c r="Z606" i="46" s="1"/>
  <c r="AC606" i="46" s="1"/>
  <c r="AF606" i="46" s="1"/>
  <c r="AI606" i="46" s="1"/>
  <c r="AL606" i="46" s="1"/>
  <c r="AO606" i="46" s="1"/>
  <c r="AR606" i="46" s="1"/>
  <c r="AU606" i="46" s="1"/>
  <c r="J606" i="46" s="1"/>
  <c r="N605" i="46"/>
  <c r="Q605" i="46" s="1"/>
  <c r="T605" i="46" s="1"/>
  <c r="W605" i="46" s="1"/>
  <c r="Z605" i="46" s="1"/>
  <c r="AC605" i="46" s="1"/>
  <c r="AF605" i="46" s="1"/>
  <c r="AI605" i="46" s="1"/>
  <c r="AL605" i="46" s="1"/>
  <c r="AO605" i="46" s="1"/>
  <c r="AR605" i="46" s="1"/>
  <c r="AU605" i="46" s="1"/>
  <c r="J605" i="46" s="1"/>
  <c r="N604" i="46"/>
  <c r="Q604" i="46" s="1"/>
  <c r="T604" i="46" s="1"/>
  <c r="W604" i="46" s="1"/>
  <c r="Z604" i="46" s="1"/>
  <c r="AC604" i="46" s="1"/>
  <c r="AF604" i="46" s="1"/>
  <c r="AI604" i="46" s="1"/>
  <c r="AL604" i="46" s="1"/>
  <c r="AO604" i="46" s="1"/>
  <c r="AR604" i="46" s="1"/>
  <c r="AU604" i="46" s="1"/>
  <c r="J604" i="46" s="1"/>
  <c r="N603" i="46"/>
  <c r="Q603" i="46" s="1"/>
  <c r="T603" i="46" s="1"/>
  <c r="W603" i="46" s="1"/>
  <c r="Z603" i="46" s="1"/>
  <c r="AC603" i="46" s="1"/>
  <c r="AF603" i="46" s="1"/>
  <c r="AI603" i="46" s="1"/>
  <c r="AL603" i="46" s="1"/>
  <c r="AO603" i="46" s="1"/>
  <c r="AR603" i="46" s="1"/>
  <c r="AU603" i="46" s="1"/>
  <c r="J603" i="46" s="1"/>
  <c r="AF602" i="46"/>
  <c r="AI602" i="46" s="1"/>
  <c r="AL602" i="46" s="1"/>
  <c r="AO602" i="46" s="1"/>
  <c r="AR602" i="46" s="1"/>
  <c r="AU602" i="46" s="1"/>
  <c r="J602" i="46" s="1"/>
  <c r="AF598" i="46"/>
  <c r="AI598" i="46" s="1"/>
  <c r="AL598" i="46" s="1"/>
  <c r="AO598" i="46" s="1"/>
  <c r="AR598" i="46" s="1"/>
  <c r="AU598" i="46" s="1"/>
  <c r="J598" i="46" s="1"/>
  <c r="AF597" i="46"/>
  <c r="AI597" i="46" s="1"/>
  <c r="AL597" i="46" s="1"/>
  <c r="AO597" i="46" s="1"/>
  <c r="AR597" i="46" s="1"/>
  <c r="AU597" i="46" s="1"/>
  <c r="J597" i="46" s="1"/>
  <c r="AF595" i="46"/>
  <c r="AI595" i="46" s="1"/>
  <c r="AL595" i="46" s="1"/>
  <c r="AO595" i="46" s="1"/>
  <c r="AR595" i="46" s="1"/>
  <c r="AU595" i="46" s="1"/>
  <c r="J595" i="46" s="1"/>
  <c r="AF594" i="46"/>
  <c r="AI594" i="46" s="1"/>
  <c r="AL594" i="46" s="1"/>
  <c r="AO594" i="46" s="1"/>
  <c r="AR594" i="46" s="1"/>
  <c r="AU594" i="46" s="1"/>
  <c r="J594" i="46" s="1"/>
  <c r="AF593" i="46"/>
  <c r="AI593" i="46" s="1"/>
  <c r="AL593" i="46" s="1"/>
  <c r="AO593" i="46" s="1"/>
  <c r="AR593" i="46" s="1"/>
  <c r="AU593" i="46" s="1"/>
  <c r="J593" i="46" s="1"/>
  <c r="AF592" i="46"/>
  <c r="AI592" i="46" s="1"/>
  <c r="AL592" i="46" s="1"/>
  <c r="AO592" i="46" s="1"/>
  <c r="AR592" i="46" s="1"/>
  <c r="AU592" i="46" s="1"/>
  <c r="J592" i="46" s="1"/>
  <c r="AF591" i="46"/>
  <c r="AI591" i="46" s="1"/>
  <c r="AL591" i="46" s="1"/>
  <c r="AO591" i="46" s="1"/>
  <c r="AR591" i="46" s="1"/>
  <c r="AU591" i="46" s="1"/>
  <c r="J591" i="46" s="1"/>
  <c r="AF590" i="46"/>
  <c r="AI590" i="46" s="1"/>
  <c r="AL590" i="46" s="1"/>
  <c r="AO590" i="46" s="1"/>
  <c r="AR590" i="46" s="1"/>
  <c r="AU590" i="46" s="1"/>
  <c r="J590" i="46" s="1"/>
  <c r="AF589" i="46"/>
  <c r="AI589" i="46" s="1"/>
  <c r="AL589" i="46" s="1"/>
  <c r="AO589" i="46" s="1"/>
  <c r="AR589" i="46" s="1"/>
  <c r="AU589" i="46" s="1"/>
  <c r="J589" i="46" s="1"/>
  <c r="AF588" i="46"/>
  <c r="AI588" i="46" s="1"/>
  <c r="AL588" i="46" s="1"/>
  <c r="AO588" i="46" s="1"/>
  <c r="AR588" i="46" s="1"/>
  <c r="AU588" i="46" s="1"/>
  <c r="J588" i="46" s="1"/>
  <c r="AF587" i="46"/>
  <c r="AI587" i="46" s="1"/>
  <c r="AL587" i="46" s="1"/>
  <c r="AO587" i="46" s="1"/>
  <c r="AR587" i="46" s="1"/>
  <c r="AU587" i="46" s="1"/>
  <c r="J587" i="46" s="1"/>
  <c r="AO206" i="46"/>
  <c r="AR206" i="46" s="1"/>
  <c r="AU206" i="46" s="1"/>
  <c r="J206" i="46" s="1"/>
  <c r="AO208" i="46"/>
  <c r="AR208" i="46" s="1"/>
  <c r="AU208" i="46" s="1"/>
  <c r="J208" i="46" s="1"/>
  <c r="AO207" i="46"/>
  <c r="AR207" i="46" s="1"/>
  <c r="AU207" i="46" s="1"/>
  <c r="J207" i="46" s="1"/>
  <c r="AO204" i="46"/>
  <c r="AR204" i="46" s="1"/>
  <c r="AU204" i="46" s="1"/>
  <c r="J204" i="46" s="1"/>
  <c r="AO203" i="46"/>
  <c r="AR203" i="46" s="1"/>
  <c r="AU203" i="46" s="1"/>
  <c r="J203" i="46" s="1"/>
  <c r="AO202" i="46"/>
  <c r="AR202" i="46" s="1"/>
  <c r="AU202" i="46" s="1"/>
  <c r="J202" i="46" s="1"/>
  <c r="AO201" i="46"/>
  <c r="AR201" i="46" s="1"/>
  <c r="AU201" i="46" s="1"/>
  <c r="J201" i="46" s="1"/>
  <c r="AO200" i="46"/>
  <c r="AR200" i="46" s="1"/>
  <c r="AU200" i="46" s="1"/>
  <c r="J200" i="46" s="1"/>
  <c r="AO199" i="46"/>
  <c r="AR199" i="46" s="1"/>
  <c r="AU199" i="46" s="1"/>
  <c r="J199" i="46" s="1"/>
  <c r="AO625" i="46"/>
  <c r="AR625" i="46" s="1"/>
  <c r="AU625" i="46" s="1"/>
  <c r="J625" i="46" s="1"/>
  <c r="AO379" i="46"/>
  <c r="AR379" i="46" s="1"/>
  <c r="AU379" i="46" s="1"/>
  <c r="J379" i="46" s="1"/>
  <c r="AO617" i="46"/>
  <c r="AR617" i="46" s="1"/>
  <c r="AU617" i="46" s="1"/>
  <c r="J617" i="46" s="1"/>
  <c r="AO169" i="46"/>
  <c r="AR169" i="46" s="1"/>
  <c r="AU169" i="46" s="1"/>
  <c r="J169" i="46" s="1"/>
  <c r="AO264" i="46"/>
  <c r="AR264" i="46" s="1"/>
  <c r="AU264" i="46" s="1"/>
  <c r="J264" i="46" s="1"/>
  <c r="AO263" i="46"/>
  <c r="AR263" i="46" s="1"/>
  <c r="AU263" i="46" s="1"/>
  <c r="J263" i="46" s="1"/>
  <c r="AO262" i="46"/>
  <c r="AR262" i="46" s="1"/>
  <c r="AU262" i="46" s="1"/>
  <c r="J262" i="46" s="1"/>
  <c r="AO261" i="46"/>
  <c r="AR261" i="46" s="1"/>
  <c r="AU261" i="46" s="1"/>
  <c r="J261" i="46" s="1"/>
  <c r="AO260" i="46"/>
  <c r="AR260" i="46" s="1"/>
  <c r="AU260" i="46" s="1"/>
  <c r="J260" i="46" s="1"/>
  <c r="AO259" i="46"/>
  <c r="AR259" i="46" s="1"/>
  <c r="AU259" i="46" s="1"/>
  <c r="J259" i="46" s="1"/>
  <c r="AO258" i="46"/>
  <c r="AR258" i="46" s="1"/>
  <c r="AU258" i="46" s="1"/>
  <c r="J258" i="46" s="1"/>
  <c r="AO257" i="46"/>
  <c r="AR257" i="46" s="1"/>
  <c r="AU257" i="46" s="1"/>
  <c r="J257" i="46" s="1"/>
  <c r="AO256" i="46"/>
  <c r="AR256" i="46" s="1"/>
  <c r="AU256" i="46" s="1"/>
  <c r="J256" i="46" s="1"/>
  <c r="AO255" i="46"/>
  <c r="AR255" i="46" s="1"/>
  <c r="AU255" i="46" s="1"/>
  <c r="J255" i="46" s="1"/>
  <c r="AO254" i="46"/>
  <c r="AR254" i="46" s="1"/>
  <c r="AU254" i="46" s="1"/>
  <c r="J254" i="46" s="1"/>
  <c r="AO293" i="46"/>
  <c r="AR293" i="46" s="1"/>
  <c r="AU293" i="46" s="1"/>
  <c r="J293" i="46" s="1"/>
  <c r="AO493" i="46"/>
  <c r="AR493" i="46" s="1"/>
  <c r="AU493" i="46" s="1"/>
  <c r="J493" i="46" s="1"/>
  <c r="AO492" i="46"/>
  <c r="AR492" i="46" s="1"/>
  <c r="AU492" i="46" s="1"/>
  <c r="J492" i="46" s="1"/>
  <c r="AO531" i="46"/>
  <c r="AR531" i="46" s="1"/>
  <c r="AU531" i="46" s="1"/>
  <c r="J531" i="46" s="1"/>
  <c r="AO786" i="46"/>
  <c r="AR786" i="46" s="1"/>
  <c r="AU786" i="46" s="1"/>
  <c r="J786" i="46" s="1"/>
  <c r="AO371" i="46"/>
  <c r="AR371" i="46" s="1"/>
  <c r="AU371" i="46" s="1"/>
  <c r="J371" i="46" s="1"/>
  <c r="AO690" i="46"/>
  <c r="AR690" i="46" s="1"/>
  <c r="AU690" i="46" s="1"/>
  <c r="J690" i="46" s="1"/>
  <c r="AO580" i="46"/>
  <c r="AR580" i="46" s="1"/>
  <c r="AU580" i="46" s="1"/>
  <c r="J580" i="46" s="1"/>
  <c r="AO268" i="46"/>
  <c r="AR268" i="46" s="1"/>
  <c r="AU268" i="46" s="1"/>
  <c r="J268" i="46" s="1"/>
  <c r="AO267" i="46"/>
  <c r="AR267" i="46" s="1"/>
  <c r="AU267" i="46" s="1"/>
  <c r="J267" i="46" s="1"/>
  <c r="AO266" i="46"/>
  <c r="AR266" i="46" s="1"/>
  <c r="AU266" i="46" s="1"/>
  <c r="J266" i="46" s="1"/>
  <c r="AO265" i="46"/>
  <c r="AR265" i="46" s="1"/>
  <c r="AU265" i="46" s="1"/>
  <c r="J265" i="46" s="1"/>
  <c r="AO785" i="46"/>
  <c r="AR785" i="46" s="1"/>
  <c r="AU785" i="46" s="1"/>
  <c r="J785" i="46" s="1"/>
  <c r="AO552" i="46"/>
  <c r="AR552" i="46" s="1"/>
  <c r="AU552" i="46" s="1"/>
  <c r="J552" i="46" s="1"/>
  <c r="AO551" i="46"/>
  <c r="AR551" i="46" s="1"/>
  <c r="AU551" i="46" s="1"/>
  <c r="J551" i="46" s="1"/>
  <c r="AO292" i="46"/>
  <c r="AR292" i="46" s="1"/>
  <c r="AU292" i="46" s="1"/>
  <c r="J292" i="46" s="1"/>
  <c r="AO624" i="46"/>
  <c r="AR624" i="46" s="1"/>
  <c r="AU624" i="46" s="1"/>
  <c r="J624" i="46" s="1"/>
  <c r="AO491" i="46"/>
  <c r="AR491" i="46" s="1"/>
  <c r="AU491" i="46" s="1"/>
  <c r="J491" i="46" s="1"/>
  <c r="AO220" i="46"/>
  <c r="AR220" i="46" s="1"/>
  <c r="AU220" i="46" s="1"/>
  <c r="J220" i="46" s="1"/>
  <c r="AO219" i="46"/>
  <c r="AR219" i="46" s="1"/>
  <c r="AU219" i="46" s="1"/>
  <c r="J219" i="46" s="1"/>
  <c r="AO218" i="46"/>
  <c r="AR218" i="46" s="1"/>
  <c r="AU218" i="46" s="1"/>
  <c r="J218" i="46" s="1"/>
  <c r="AO217" i="46"/>
  <c r="AR217" i="46" s="1"/>
  <c r="AU217" i="46" s="1"/>
  <c r="J217" i="46" s="1"/>
  <c r="AO216" i="46"/>
  <c r="AR216" i="46" s="1"/>
  <c r="AU216" i="46" s="1"/>
  <c r="J216" i="46" s="1"/>
  <c r="AO215" i="46"/>
  <c r="AR215" i="46" s="1"/>
  <c r="AU215" i="46" s="1"/>
  <c r="J215" i="46" s="1"/>
  <c r="AO214" i="46"/>
  <c r="AR214" i="46" s="1"/>
  <c r="AU214" i="46" s="1"/>
  <c r="J214" i="46" s="1"/>
  <c r="AO490" i="46"/>
  <c r="AR490" i="46" s="1"/>
  <c r="AU490" i="46" s="1"/>
  <c r="J490" i="46" s="1"/>
  <c r="AO578" i="46"/>
  <c r="AR578" i="46" s="1"/>
  <c r="AU578" i="46" s="1"/>
  <c r="J578" i="46" s="1"/>
  <c r="AO489" i="46"/>
  <c r="AR489" i="46" s="1"/>
  <c r="AU489" i="46" s="1"/>
  <c r="J489" i="46" s="1"/>
  <c r="AO488" i="46"/>
  <c r="AR488" i="46" s="1"/>
  <c r="AU488" i="46" s="1"/>
  <c r="J488" i="46" s="1"/>
  <c r="AO487" i="46"/>
  <c r="AR487" i="46" s="1"/>
  <c r="AU487" i="46" s="1"/>
  <c r="J487" i="46" s="1"/>
  <c r="AO486" i="46"/>
  <c r="AR486" i="46" s="1"/>
  <c r="AU486" i="46" s="1"/>
  <c r="J486" i="46" s="1"/>
  <c r="AO212" i="46"/>
  <c r="AR212" i="46" s="1"/>
  <c r="AU212" i="46" s="1"/>
  <c r="J212" i="46" s="1"/>
  <c r="AO209" i="46"/>
  <c r="AR209" i="46" s="1"/>
  <c r="AU209" i="46" s="1"/>
  <c r="J209" i="46" s="1"/>
  <c r="AO485" i="46"/>
  <c r="AR485" i="46" s="1"/>
  <c r="AU485" i="46" s="1"/>
  <c r="J485" i="46" s="1"/>
  <c r="AO484" i="46"/>
  <c r="AR484" i="46" s="1"/>
  <c r="AU484" i="46" s="1"/>
  <c r="J484" i="46" s="1"/>
  <c r="AO483" i="46"/>
  <c r="AR483" i="46" s="1"/>
  <c r="AU483" i="46" s="1"/>
  <c r="J483" i="46" s="1"/>
  <c r="AO482" i="46"/>
  <c r="AR482" i="46" s="1"/>
  <c r="AU482" i="46" s="1"/>
  <c r="J482" i="46" s="1"/>
  <c r="AO481" i="46"/>
  <c r="AR481" i="46" s="1"/>
  <c r="AU481" i="46" s="1"/>
  <c r="J481" i="46" s="1"/>
  <c r="AO480" i="46"/>
  <c r="AR480" i="46" s="1"/>
  <c r="AU480" i="46" s="1"/>
  <c r="J480" i="46" s="1"/>
  <c r="AO479" i="46"/>
  <c r="AR479" i="46" s="1"/>
  <c r="AU479" i="46" s="1"/>
  <c r="J479" i="46" s="1"/>
  <c r="AO478" i="46"/>
  <c r="AR478" i="46" s="1"/>
  <c r="AU478" i="46" s="1"/>
  <c r="J478" i="46" s="1"/>
  <c r="AO540" i="46"/>
  <c r="AR540" i="46" s="1"/>
  <c r="AU540" i="46" s="1"/>
  <c r="J540" i="46" s="1"/>
  <c r="AO529" i="46"/>
  <c r="AR529" i="46" s="1"/>
  <c r="AU529" i="46" s="1"/>
  <c r="J529" i="46" s="1"/>
  <c r="AO537" i="46"/>
  <c r="AR537" i="46" s="1"/>
  <c r="AU537" i="46" s="1"/>
  <c r="J537" i="46" s="1"/>
  <c r="AO536" i="46"/>
  <c r="AR536" i="46" s="1"/>
  <c r="AU536" i="46" s="1"/>
  <c r="J536" i="46" s="1"/>
  <c r="AO535" i="46"/>
  <c r="AR535" i="46" s="1"/>
  <c r="AU535" i="46" s="1"/>
  <c r="J535" i="46" s="1"/>
  <c r="AO534" i="46"/>
  <c r="AR534" i="46" s="1"/>
  <c r="AU534" i="46" s="1"/>
  <c r="J534" i="46" s="1"/>
  <c r="AO527" i="46"/>
  <c r="AR527" i="46" s="1"/>
  <c r="AU527" i="46" s="1"/>
  <c r="J527" i="46" s="1"/>
  <c r="AO526" i="46"/>
  <c r="AR526" i="46" s="1"/>
  <c r="AU526" i="46" s="1"/>
  <c r="J526" i="46" s="1"/>
  <c r="AO525" i="46"/>
  <c r="AR525" i="46" s="1"/>
  <c r="AU525" i="46" s="1"/>
  <c r="J525" i="46" s="1"/>
  <c r="AO523" i="46"/>
  <c r="AR523" i="46" s="1"/>
  <c r="AU523" i="46" s="1"/>
  <c r="J523" i="46" s="1"/>
  <c r="AO522" i="46"/>
  <c r="AR522" i="46" s="1"/>
  <c r="AU522" i="46" s="1"/>
  <c r="J522" i="46" s="1"/>
  <c r="AO521" i="46"/>
  <c r="AR521" i="46" s="1"/>
  <c r="AU521" i="46" s="1"/>
  <c r="J521" i="46" s="1"/>
  <c r="AO520" i="46"/>
  <c r="AR520" i="46" s="1"/>
  <c r="AU520" i="46" s="1"/>
  <c r="J520" i="46" s="1"/>
  <c r="AO519" i="46"/>
  <c r="AR519" i="46" s="1"/>
  <c r="AU519" i="46" s="1"/>
  <c r="J519" i="46" s="1"/>
  <c r="AO530" i="46"/>
  <c r="AR530" i="46" s="1"/>
  <c r="AU530" i="46" s="1"/>
  <c r="J530" i="46" s="1"/>
  <c r="AO477" i="46"/>
  <c r="AR477" i="46" s="1"/>
  <c r="AU477" i="46" s="1"/>
  <c r="J477" i="46" s="1"/>
  <c r="AO476" i="46"/>
  <c r="AR476" i="46" s="1"/>
  <c r="AU476" i="46" s="1"/>
  <c r="J476" i="46" s="1"/>
  <c r="AO475" i="46"/>
  <c r="AR475" i="46" s="1"/>
  <c r="AU475" i="46" s="1"/>
  <c r="J475" i="46" s="1"/>
  <c r="AO532" i="46"/>
  <c r="AR532" i="46" s="1"/>
  <c r="AU532" i="46" s="1"/>
  <c r="J532" i="46" s="1"/>
  <c r="AO232" i="46"/>
  <c r="AR232" i="46" s="1"/>
  <c r="AU232" i="46" s="1"/>
  <c r="J232" i="46" s="1"/>
  <c r="AO38" i="46"/>
  <c r="AR38" i="46" s="1"/>
  <c r="AU38" i="46" s="1"/>
  <c r="J38" i="46" s="1"/>
  <c r="AO374" i="46"/>
  <c r="AR374" i="46" s="1"/>
  <c r="AU374" i="46" s="1"/>
  <c r="J374" i="46" s="1"/>
  <c r="AO567" i="46"/>
  <c r="AR567" i="46" s="1"/>
  <c r="AU567" i="46" s="1"/>
  <c r="J567" i="46" s="1"/>
  <c r="AO244" i="46"/>
  <c r="AR244" i="46" s="1"/>
  <c r="AU244" i="46" s="1"/>
  <c r="J244" i="46" s="1"/>
  <c r="AO243" i="46"/>
  <c r="AR243" i="46" s="1"/>
  <c r="AU243" i="46" s="1"/>
  <c r="J243" i="46" s="1"/>
  <c r="AO242" i="46"/>
  <c r="AR242" i="46" s="1"/>
  <c r="AU242" i="46" s="1"/>
  <c r="J242" i="46" s="1"/>
  <c r="AO564" i="46"/>
  <c r="AR564" i="46" s="1"/>
  <c r="AU564" i="46" s="1"/>
  <c r="J564" i="46" s="1"/>
  <c r="AO563" i="46"/>
  <c r="AR563" i="46" s="1"/>
  <c r="AU563" i="46" s="1"/>
  <c r="J563" i="46" s="1"/>
  <c r="AO565" i="46"/>
  <c r="AR565" i="46" s="1"/>
  <c r="AU565" i="46" s="1"/>
  <c r="J565" i="46" s="1"/>
  <c r="AO566" i="46"/>
  <c r="AR566" i="46" s="1"/>
  <c r="AU566" i="46" s="1"/>
  <c r="J566" i="46" s="1"/>
  <c r="AO562" i="46"/>
  <c r="AR562" i="46" s="1"/>
  <c r="AU562" i="46" s="1"/>
  <c r="J562" i="46" s="1"/>
  <c r="AO806" i="46"/>
  <c r="AR806" i="46" s="1"/>
  <c r="AU806" i="46" s="1"/>
  <c r="J806" i="46" s="1"/>
  <c r="AO805" i="46"/>
  <c r="AR805" i="46" s="1"/>
  <c r="AU805" i="46" s="1"/>
  <c r="J805" i="46" s="1"/>
  <c r="AO804" i="46"/>
  <c r="AR804" i="46" s="1"/>
  <c r="AU804" i="46" s="1"/>
  <c r="J804" i="46" s="1"/>
  <c r="AO803" i="46"/>
  <c r="AR803" i="46" s="1"/>
  <c r="AU803" i="46" s="1"/>
  <c r="J803" i="46" s="1"/>
  <c r="AO802" i="46"/>
  <c r="AR802" i="46" s="1"/>
  <c r="AU802" i="46" s="1"/>
  <c r="J802" i="46" s="1"/>
  <c r="AO506" i="46"/>
  <c r="AR506" i="46" s="1"/>
  <c r="AU506" i="46" s="1"/>
  <c r="J506" i="46" s="1"/>
  <c r="AO505" i="46"/>
  <c r="AR505" i="46" s="1"/>
  <c r="AU505" i="46" s="1"/>
  <c r="J505" i="46" s="1"/>
  <c r="AO504" i="46"/>
  <c r="AR504" i="46" s="1"/>
  <c r="AU504" i="46" s="1"/>
  <c r="J504" i="46" s="1"/>
  <c r="AO503" i="46"/>
  <c r="AR503" i="46" s="1"/>
  <c r="AU503" i="46" s="1"/>
  <c r="J503" i="46" s="1"/>
  <c r="AO502" i="46"/>
  <c r="AR502" i="46" s="1"/>
  <c r="AU502" i="46" s="1"/>
  <c r="J502" i="46" s="1"/>
  <c r="AO501" i="46"/>
  <c r="AR501" i="46" s="1"/>
  <c r="AU501" i="46" s="1"/>
  <c r="J501" i="46" s="1"/>
  <c r="AO500" i="46"/>
  <c r="AR500" i="46" s="1"/>
  <c r="AU500" i="46" s="1"/>
  <c r="J500" i="46" s="1"/>
  <c r="AO499" i="46"/>
  <c r="AR499" i="46" s="1"/>
  <c r="AU499" i="46" s="1"/>
  <c r="J499" i="46" s="1"/>
  <c r="AO498" i="46"/>
  <c r="AR498" i="46" s="1"/>
  <c r="AU498" i="46" s="1"/>
  <c r="J498" i="46" s="1"/>
  <c r="AO497" i="46"/>
  <c r="AR497" i="46" s="1"/>
  <c r="AU497" i="46" s="1"/>
  <c r="J497" i="46" s="1"/>
  <c r="AO669" i="46"/>
  <c r="AR669" i="46" s="1"/>
  <c r="AU669" i="46" s="1"/>
  <c r="J669" i="46" s="1"/>
  <c r="AO668" i="46"/>
  <c r="AR668" i="46" s="1"/>
  <c r="AU668" i="46" s="1"/>
  <c r="J668" i="46" s="1"/>
  <c r="AO667" i="46"/>
  <c r="AR667" i="46" s="1"/>
  <c r="AU667" i="46" s="1"/>
  <c r="J667" i="46" s="1"/>
  <c r="AO666" i="46"/>
  <c r="AR666" i="46" s="1"/>
  <c r="AU666" i="46" s="1"/>
  <c r="J666" i="46" s="1"/>
  <c r="AO665" i="46"/>
  <c r="AR665" i="46" s="1"/>
  <c r="AU665" i="46" s="1"/>
  <c r="J665" i="46" s="1"/>
  <c r="AO664" i="46"/>
  <c r="AR664" i="46" s="1"/>
  <c r="AU664" i="46" s="1"/>
  <c r="J664" i="46" s="1"/>
  <c r="AO663" i="46"/>
  <c r="AR663" i="46" s="1"/>
  <c r="AU663" i="46" s="1"/>
  <c r="J663" i="46" s="1"/>
  <c r="AO662" i="46"/>
  <c r="AR662" i="46" s="1"/>
  <c r="AU662" i="46" s="1"/>
  <c r="J662" i="46" s="1"/>
  <c r="AO661" i="46"/>
  <c r="AR661" i="46" s="1"/>
  <c r="AU661" i="46" s="1"/>
  <c r="J661" i="46" s="1"/>
  <c r="AO660" i="46"/>
  <c r="AR660" i="46" s="1"/>
  <c r="AU660" i="46" s="1"/>
  <c r="J660" i="46" s="1"/>
  <c r="AO659" i="46"/>
  <c r="AR659" i="46" s="1"/>
  <c r="AU659" i="46" s="1"/>
  <c r="J659" i="46" s="1"/>
  <c r="AO658" i="46"/>
  <c r="AR658" i="46" s="1"/>
  <c r="AU658" i="46" s="1"/>
  <c r="J658" i="46" s="1"/>
  <c r="AO657" i="46"/>
  <c r="AR657" i="46" s="1"/>
  <c r="AU657" i="46" s="1"/>
  <c r="J657" i="46" s="1"/>
  <c r="AO656" i="46"/>
  <c r="AR656" i="46" s="1"/>
  <c r="AU656" i="46" s="1"/>
  <c r="J656" i="46" s="1"/>
  <c r="AO655" i="46"/>
  <c r="AR655" i="46" s="1"/>
  <c r="AU655" i="46" s="1"/>
  <c r="J655" i="46" s="1"/>
  <c r="AO654" i="46"/>
  <c r="AR654" i="46" s="1"/>
  <c r="AU654" i="46" s="1"/>
  <c r="J654" i="46" s="1"/>
  <c r="AO653" i="46"/>
  <c r="AR653" i="46" s="1"/>
  <c r="AU653" i="46" s="1"/>
  <c r="J653" i="46" s="1"/>
  <c r="AO651" i="46"/>
  <c r="AR651" i="46" s="1"/>
  <c r="AU651" i="46" s="1"/>
  <c r="J651" i="46" s="1"/>
  <c r="AO650" i="46"/>
  <c r="AR650" i="46" s="1"/>
  <c r="AU650" i="46" s="1"/>
  <c r="J650" i="46" s="1"/>
  <c r="AO649" i="46"/>
  <c r="AR649" i="46" s="1"/>
  <c r="AU649" i="46" s="1"/>
  <c r="J649" i="46" s="1"/>
  <c r="AO648" i="46"/>
  <c r="AR648" i="46" s="1"/>
  <c r="AU648" i="46" s="1"/>
  <c r="J648" i="46" s="1"/>
  <c r="AO647" i="46"/>
  <c r="AR647" i="46" s="1"/>
  <c r="AU647" i="46" s="1"/>
  <c r="J647" i="46" s="1"/>
  <c r="AO646" i="46"/>
  <c r="AR646" i="46" s="1"/>
  <c r="AU646" i="46" s="1"/>
  <c r="J646" i="46" s="1"/>
  <c r="AO645" i="46"/>
  <c r="AR645" i="46" s="1"/>
  <c r="AU645" i="46" s="1"/>
  <c r="J645" i="46" s="1"/>
  <c r="AO644" i="46"/>
  <c r="AR644" i="46" s="1"/>
  <c r="AU644" i="46" s="1"/>
  <c r="J644" i="46" s="1"/>
  <c r="AO643" i="46"/>
  <c r="AR643" i="46" s="1"/>
  <c r="AU643" i="46" s="1"/>
  <c r="J643" i="46" s="1"/>
  <c r="AO641" i="46"/>
  <c r="AR641" i="46" s="1"/>
  <c r="AU641" i="46" s="1"/>
  <c r="J641" i="46" s="1"/>
  <c r="AO640" i="46"/>
  <c r="AR640" i="46" s="1"/>
  <c r="AU640" i="46" s="1"/>
  <c r="J640" i="46" s="1"/>
  <c r="AO639" i="46"/>
  <c r="AR639" i="46" s="1"/>
  <c r="AU639" i="46" s="1"/>
  <c r="J639" i="46" s="1"/>
  <c r="AO638" i="46"/>
  <c r="AR638" i="46" s="1"/>
  <c r="AU638" i="46" s="1"/>
  <c r="J638" i="46" s="1"/>
  <c r="AO637" i="46"/>
  <c r="AR637" i="46" s="1"/>
  <c r="AU637" i="46" s="1"/>
  <c r="J637" i="46" s="1"/>
  <c r="AO635" i="46"/>
  <c r="AR635" i="46" s="1"/>
  <c r="AU635" i="46" s="1"/>
  <c r="J635" i="46" s="1"/>
  <c r="AO610" i="46"/>
  <c r="AR610" i="46" s="1"/>
  <c r="AU610" i="46" s="1"/>
  <c r="J610" i="46" s="1"/>
  <c r="AO634" i="46"/>
  <c r="AR634" i="46" s="1"/>
  <c r="AU634" i="46" s="1"/>
  <c r="J634" i="46" s="1"/>
  <c r="AO633" i="46"/>
  <c r="AR633" i="46" s="1"/>
  <c r="AU633" i="46" s="1"/>
  <c r="J633" i="46" s="1"/>
  <c r="AO294" i="46"/>
  <c r="AR294" i="46" s="1"/>
  <c r="AU294" i="46" s="1"/>
  <c r="J294" i="46" s="1"/>
  <c r="AO816" i="46"/>
  <c r="AR816" i="46" s="1"/>
  <c r="AU816" i="46" s="1"/>
  <c r="J816" i="46" s="1"/>
  <c r="AO815" i="46"/>
  <c r="AR815" i="46" s="1"/>
  <c r="AU815" i="46" s="1"/>
  <c r="J815" i="46" s="1"/>
  <c r="AO814" i="46"/>
  <c r="AR814" i="46" s="1"/>
  <c r="AU814" i="46" s="1"/>
  <c r="J814" i="46" s="1"/>
  <c r="AO160" i="46"/>
  <c r="AR160" i="46" s="1"/>
  <c r="AU160" i="46" s="1"/>
  <c r="J160" i="46" s="1"/>
  <c r="AO159" i="46"/>
  <c r="AR159" i="46" s="1"/>
  <c r="AU159" i="46" s="1"/>
  <c r="J159" i="46" s="1"/>
  <c r="AO158" i="46"/>
  <c r="AR158" i="46" s="1"/>
  <c r="AU158" i="46" s="1"/>
  <c r="J158" i="46" s="1"/>
  <c r="AO122" i="46"/>
  <c r="AR122" i="46" s="1"/>
  <c r="AU122" i="46" s="1"/>
  <c r="J122" i="46" s="1"/>
  <c r="AO121" i="46"/>
  <c r="AR121" i="46" s="1"/>
  <c r="AU121" i="46" s="1"/>
  <c r="J121" i="46" s="1"/>
  <c r="AO120" i="46"/>
  <c r="AR120" i="46" s="1"/>
  <c r="AU120" i="46" s="1"/>
  <c r="J120" i="46" s="1"/>
  <c r="AO119" i="46"/>
  <c r="AR119" i="46" s="1"/>
  <c r="AU119" i="46" s="1"/>
  <c r="J119" i="46" s="1"/>
  <c r="AO118" i="46"/>
  <c r="AR118" i="46" s="1"/>
  <c r="AU118" i="46" s="1"/>
  <c r="J118" i="46" s="1"/>
  <c r="AO117" i="46"/>
  <c r="AR117" i="46" s="1"/>
  <c r="AU117" i="46" s="1"/>
  <c r="J117" i="46" s="1"/>
  <c r="J180" i="46"/>
  <c r="J179" i="46"/>
  <c r="J182" i="46"/>
  <c r="J110" i="46"/>
  <c r="J109" i="46"/>
  <c r="J108" i="46"/>
  <c r="J107" i="46"/>
  <c r="J95" i="46"/>
  <c r="J94" i="46"/>
  <c r="J92" i="46"/>
  <c r="J91" i="46"/>
  <c r="J90" i="46"/>
  <c r="J89" i="46"/>
  <c r="J88" i="46"/>
  <c r="J87" i="46"/>
  <c r="J86" i="46"/>
  <c r="J85" i="46"/>
  <c r="J84" i="46"/>
  <c r="J83" i="46"/>
  <c r="J82" i="46"/>
  <c r="J81" i="46"/>
  <c r="J80" i="46"/>
  <c r="J79" i="46"/>
  <c r="J78" i="46"/>
  <c r="J77" i="46"/>
  <c r="J76" i="46"/>
  <c r="J75" i="46"/>
  <c r="J74" i="46"/>
  <c r="J73" i="46"/>
  <c r="J72" i="46"/>
  <c r="J71" i="46"/>
  <c r="J70" i="46"/>
  <c r="J69" i="46"/>
  <c r="J68" i="46"/>
  <c r="J67" i="46"/>
  <c r="J66" i="46"/>
  <c r="J64" i="46"/>
  <c r="J63" i="46"/>
  <c r="J62" i="46"/>
  <c r="J61" i="46"/>
  <c r="J59" i="46"/>
  <c r="J58" i="46"/>
  <c r="J57" i="46"/>
  <c r="AO36" i="46"/>
  <c r="AR36" i="46" s="1"/>
  <c r="AU36" i="46" s="1"/>
  <c r="J36" i="46" s="1"/>
  <c r="AO35" i="46"/>
  <c r="AR35" i="46" s="1"/>
  <c r="AU35" i="46" s="1"/>
  <c r="J35" i="46" s="1"/>
  <c r="AO34" i="46"/>
  <c r="AR34" i="46" s="1"/>
  <c r="AU34" i="46" s="1"/>
  <c r="J34" i="46" s="1"/>
  <c r="AO33" i="46"/>
  <c r="AR33" i="46" s="1"/>
  <c r="AU33" i="46" s="1"/>
  <c r="J33" i="46" s="1"/>
  <c r="AO32" i="46"/>
  <c r="AR32" i="46" s="1"/>
  <c r="AU32" i="46" s="1"/>
  <c r="J32" i="46" s="1"/>
  <c r="AO31" i="46"/>
  <c r="AR31" i="46" s="1"/>
  <c r="AU31" i="46" s="1"/>
  <c r="J31" i="46" s="1"/>
  <c r="AO30" i="46"/>
  <c r="AR30" i="46" s="1"/>
  <c r="AU30" i="46" s="1"/>
  <c r="J30" i="46" s="1"/>
  <c r="AO29" i="46"/>
  <c r="AR29" i="46" s="1"/>
  <c r="AU29" i="46" s="1"/>
  <c r="J29" i="46" s="1"/>
  <c r="AO28" i="46"/>
  <c r="AR28" i="46" s="1"/>
  <c r="AU28" i="46" s="1"/>
  <c r="J28" i="46" s="1"/>
  <c r="AO27" i="46"/>
  <c r="AR27" i="46" s="1"/>
  <c r="AU27" i="46" s="1"/>
  <c r="J27" i="46" s="1"/>
  <c r="AO26" i="46"/>
  <c r="AR26" i="46" s="1"/>
  <c r="AU26" i="46" s="1"/>
  <c r="J26" i="46" s="1"/>
  <c r="AO25" i="46"/>
  <c r="AR25" i="46" s="1"/>
  <c r="AU25" i="46" s="1"/>
  <c r="J25" i="46" s="1"/>
  <c r="AO24" i="46"/>
  <c r="AR24" i="46" s="1"/>
  <c r="AU24" i="46" s="1"/>
  <c r="J24" i="46" s="1"/>
  <c r="AO23" i="46"/>
  <c r="AR23" i="46" s="1"/>
  <c r="AU23" i="46" s="1"/>
  <c r="J23" i="46" s="1"/>
  <c r="AO22" i="46"/>
  <c r="AR22" i="46" s="1"/>
  <c r="AU22" i="46" s="1"/>
  <c r="J22" i="46" s="1"/>
  <c r="AO21" i="46"/>
  <c r="AR21" i="46" s="1"/>
  <c r="AU21" i="46" s="1"/>
  <c r="J21" i="46" s="1"/>
  <c r="AO20" i="46"/>
  <c r="AR20" i="46" s="1"/>
  <c r="AU20" i="46" s="1"/>
  <c r="J20" i="46" s="1"/>
  <c r="AO19" i="46"/>
  <c r="AR19" i="46" s="1"/>
  <c r="AU19" i="46" s="1"/>
  <c r="J19" i="46" s="1"/>
  <c r="AO18" i="46"/>
  <c r="AR18" i="46" s="1"/>
  <c r="AU18" i="46" s="1"/>
  <c r="J18" i="46" s="1"/>
  <c r="AO17" i="46"/>
  <c r="AR17" i="46" s="1"/>
  <c r="AU17" i="46" s="1"/>
  <c r="J17" i="46" s="1"/>
  <c r="AO16" i="46"/>
  <c r="AR16" i="46" s="1"/>
  <c r="AU16" i="46" s="1"/>
  <c r="J16" i="46" s="1"/>
  <c r="AO15" i="46"/>
  <c r="AR15" i="46" s="1"/>
  <c r="AU15" i="46" s="1"/>
  <c r="J15" i="46" s="1"/>
  <c r="AO14" i="46"/>
  <c r="AR14" i="46" s="1"/>
  <c r="AU14" i="46" s="1"/>
  <c r="J14" i="46" s="1"/>
  <c r="AO13" i="46"/>
  <c r="AR13" i="46" s="1"/>
  <c r="AU13" i="46" s="1"/>
  <c r="J13" i="46" s="1"/>
  <c r="AO12" i="46"/>
  <c r="AR12" i="46" s="1"/>
  <c r="AU12" i="46" s="1"/>
  <c r="J12" i="46" s="1"/>
  <c r="AO11" i="46"/>
  <c r="AR11" i="46" s="1"/>
  <c r="AU11" i="46" s="1"/>
  <c r="J11" i="46" s="1"/>
  <c r="AO10" i="46"/>
  <c r="AR10" i="46" s="1"/>
  <c r="AU10" i="46" s="1"/>
  <c r="J10" i="46" s="1"/>
  <c r="AW9" i="46"/>
  <c r="AO9" i="46"/>
  <c r="AR9" i="46" s="1"/>
  <c r="AU9" i="46" s="1"/>
  <c r="J9" i="46" s="1"/>
  <c r="AW8" i="46"/>
  <c r="AO8" i="46"/>
  <c r="AR8" i="46" s="1"/>
  <c r="AU8" i="46" s="1"/>
  <c r="J8" i="46" s="1"/>
  <c r="AW7" i="46"/>
  <c r="AO7" i="46"/>
  <c r="AR7" i="46" s="1"/>
  <c r="AU7" i="46" s="1"/>
  <c r="J7" i="46" s="1"/>
  <c r="AW6" i="46"/>
  <c r="AO6" i="46"/>
  <c r="AR6" i="46" s="1"/>
  <c r="AU6" i="46" s="1"/>
  <c r="J6" i="46" s="1"/>
  <c r="AW5" i="46"/>
  <c r="AV5" i="46"/>
  <c r="AO5" i="46"/>
  <c r="AR5" i="46" s="1"/>
  <c r="AU5" i="46" s="1"/>
  <c r="J5" i="46" s="1"/>
  <c r="AV4" i="46"/>
  <c r="AO4" i="46"/>
  <c r="AR4" i="46" s="1"/>
  <c r="AU4" i="46" s="1"/>
  <c r="J4" i="46" s="1"/>
  <c r="AO162" i="46"/>
  <c r="AR162" i="46" s="1"/>
  <c r="AU162" i="46" s="1"/>
  <c r="J162" i="46" s="1"/>
  <c r="AO623" i="46"/>
  <c r="AR623" i="46" s="1"/>
  <c r="AU623" i="46" s="1"/>
  <c r="J623" i="46" s="1"/>
  <c r="AO801" i="46"/>
  <c r="AR801" i="46" s="1"/>
  <c r="AU801" i="46" s="1"/>
  <c r="J801" i="46" s="1"/>
  <c r="AO800" i="46"/>
  <c r="AR800" i="46" s="1"/>
  <c r="AU800" i="46" s="1"/>
  <c r="J800" i="46" s="1"/>
  <c r="AO799" i="46"/>
  <c r="AR799" i="46" s="1"/>
  <c r="AU799" i="46" s="1"/>
  <c r="J799" i="46" s="1"/>
  <c r="AO253" i="46"/>
  <c r="AR253" i="46" s="1"/>
  <c r="AU253" i="46" s="1"/>
  <c r="J253" i="46" s="1"/>
  <c r="AO252" i="46"/>
  <c r="AR252" i="46" s="1"/>
  <c r="AU252" i="46" s="1"/>
  <c r="J252" i="46" s="1"/>
  <c r="AO251" i="46"/>
  <c r="AR251" i="46" s="1"/>
  <c r="AU251" i="46" s="1"/>
  <c r="J251" i="46" s="1"/>
  <c r="AO250" i="46"/>
  <c r="AR250" i="46" s="1"/>
  <c r="AU250" i="46" s="1"/>
  <c r="J250" i="46" s="1"/>
  <c r="AO249" i="46"/>
  <c r="AR249" i="46" s="1"/>
  <c r="AU249" i="46" s="1"/>
  <c r="J249" i="46" s="1"/>
  <c r="AO543" i="46"/>
  <c r="AR543" i="46" s="1"/>
  <c r="AU543" i="46" s="1"/>
  <c r="J543" i="46" s="1"/>
  <c r="AO796" i="46"/>
  <c r="AR796" i="46" s="1"/>
  <c r="AU796" i="46" s="1"/>
  <c r="AO795" i="46"/>
  <c r="AR795" i="46" s="1"/>
  <c r="AU795" i="46" s="1"/>
  <c r="J795" i="46" s="1"/>
  <c r="AO794" i="46"/>
  <c r="AR794" i="46" s="1"/>
  <c r="AU794" i="46" s="1"/>
  <c r="J794" i="46" s="1"/>
  <c r="AO793" i="46"/>
  <c r="AR793" i="46" s="1"/>
  <c r="AU793" i="46" s="1"/>
  <c r="J793" i="46" s="1"/>
  <c r="AO792" i="46"/>
  <c r="AR792" i="46" s="1"/>
  <c r="AU792" i="46" s="1"/>
  <c r="J792" i="46" s="1"/>
  <c r="AO791" i="46"/>
  <c r="AR791" i="46" s="1"/>
  <c r="AU791" i="46" s="1"/>
  <c r="J791" i="46" s="1"/>
  <c r="AO790" i="46"/>
  <c r="AR790" i="46" s="1"/>
  <c r="AU790" i="46" s="1"/>
  <c r="J790" i="46" s="1"/>
  <c r="AO789" i="46"/>
  <c r="AR789" i="46" s="1"/>
  <c r="AU789" i="46" s="1"/>
  <c r="J789" i="46" s="1"/>
  <c r="AO248" i="46"/>
  <c r="AR248" i="46" s="1"/>
  <c r="AU248" i="46" s="1"/>
  <c r="J248" i="46" s="1"/>
  <c r="AO247" i="46"/>
  <c r="AR247" i="46" s="1"/>
  <c r="AU247" i="46" s="1"/>
  <c r="J247" i="46" s="1"/>
  <c r="AO246" i="46"/>
  <c r="AR246" i="46" s="1"/>
  <c r="AU246" i="46" s="1"/>
  <c r="J246" i="46" s="1"/>
  <c r="AO245" i="46"/>
  <c r="AR245" i="46" s="1"/>
  <c r="AU245" i="46" s="1"/>
  <c r="J245" i="46" s="1"/>
  <c r="AO783" i="46"/>
  <c r="AR783" i="46" s="1"/>
  <c r="AU783" i="46" s="1"/>
  <c r="J783" i="46" s="1"/>
  <c r="AO782" i="46"/>
  <c r="AR782" i="46" s="1"/>
  <c r="AU782" i="46" s="1"/>
  <c r="J782" i="46" s="1"/>
  <c r="AO781" i="46"/>
  <c r="AR781" i="46" s="1"/>
  <c r="AU781" i="46" s="1"/>
  <c r="J781" i="46" s="1"/>
  <c r="AO779" i="46"/>
  <c r="AR779" i="46" s="1"/>
  <c r="AU779" i="46" s="1"/>
  <c r="J779" i="46" s="1"/>
  <c r="AO778" i="46"/>
  <c r="AR778" i="46" s="1"/>
  <c r="AU778" i="46" s="1"/>
  <c r="J778" i="46" s="1"/>
  <c r="AO777" i="46"/>
  <c r="AR777" i="46" s="1"/>
  <c r="AU777" i="46" s="1"/>
  <c r="J777" i="46" s="1"/>
  <c r="AO776" i="46"/>
  <c r="AR776" i="46" s="1"/>
  <c r="AU776" i="46" s="1"/>
  <c r="J776" i="46" s="1"/>
  <c r="AO775" i="46"/>
  <c r="AR775" i="46" s="1"/>
  <c r="AU775" i="46" s="1"/>
  <c r="J775" i="46" s="1"/>
  <c r="AO774" i="46"/>
  <c r="AR774" i="46" s="1"/>
  <c r="AU774" i="46" s="1"/>
  <c r="J774" i="46" s="1"/>
  <c r="AO773" i="46"/>
  <c r="AR773" i="46" s="1"/>
  <c r="AU773" i="46" s="1"/>
  <c r="J773" i="46" s="1"/>
  <c r="AO772" i="46"/>
  <c r="AR772" i="46" s="1"/>
  <c r="AU772" i="46" s="1"/>
  <c r="J772" i="46" s="1"/>
  <c r="AO771" i="46"/>
  <c r="AR771" i="46" s="1"/>
  <c r="AU771" i="46" s="1"/>
  <c r="J771" i="46" s="1"/>
  <c r="AO269" i="46"/>
  <c r="AR269" i="46" s="1"/>
  <c r="AU269" i="46" s="1"/>
  <c r="J269" i="46" s="1"/>
  <c r="AO770" i="46"/>
  <c r="AR770" i="46" s="1"/>
  <c r="AU770" i="46" s="1"/>
  <c r="J770" i="46" s="1"/>
  <c r="AO769" i="46"/>
  <c r="AR769" i="46" s="1"/>
  <c r="AU769" i="46" s="1"/>
  <c r="J769" i="46" s="1"/>
  <c r="AO768" i="46"/>
  <c r="AR768" i="46" s="1"/>
  <c r="AU768" i="46" s="1"/>
  <c r="J768" i="46" s="1"/>
  <c r="AO767" i="46"/>
  <c r="AR767" i="46" s="1"/>
  <c r="AU767" i="46" s="1"/>
  <c r="J767" i="46" s="1"/>
  <c r="AO766" i="46"/>
  <c r="AR766" i="46" s="1"/>
  <c r="AU766" i="46" s="1"/>
  <c r="J766" i="46" s="1"/>
  <c r="AO765" i="46"/>
  <c r="AR765" i="46" s="1"/>
  <c r="AU765" i="46" s="1"/>
  <c r="J765" i="46" s="1"/>
  <c r="AO847" i="46"/>
  <c r="AR847" i="46" s="1"/>
  <c r="AU847" i="46" s="1"/>
  <c r="J847" i="46" s="1"/>
  <c r="AO763" i="46"/>
  <c r="AR763" i="46" s="1"/>
  <c r="AU763" i="46" s="1"/>
  <c r="J763" i="46" s="1"/>
  <c r="AO762" i="46"/>
  <c r="AR762" i="46" s="1"/>
  <c r="AU762" i="46" s="1"/>
  <c r="J762" i="46" s="1"/>
  <c r="AO761" i="46"/>
  <c r="AR761" i="46" s="1"/>
  <c r="AU761" i="46" s="1"/>
  <c r="J761" i="46" s="1"/>
  <c r="AO760" i="46"/>
  <c r="AR760" i="46" s="1"/>
  <c r="AU760" i="46" s="1"/>
  <c r="J760" i="46" s="1"/>
  <c r="AO759" i="46"/>
  <c r="AR759" i="46" s="1"/>
  <c r="AU759" i="46" s="1"/>
  <c r="J759" i="46" s="1"/>
  <c r="AO758" i="46"/>
  <c r="AR758" i="46" s="1"/>
  <c r="AU758" i="46" s="1"/>
  <c r="J758" i="46" s="1"/>
  <c r="AO757" i="46"/>
  <c r="AR757" i="46" s="1"/>
  <c r="AU757" i="46" s="1"/>
  <c r="J757" i="46" s="1"/>
  <c r="AO756" i="46"/>
  <c r="AR756" i="46" s="1"/>
  <c r="AU756" i="46" s="1"/>
  <c r="J756" i="46" s="1"/>
  <c r="AO755" i="46"/>
  <c r="AR755" i="46" s="1"/>
  <c r="AU755" i="46" s="1"/>
  <c r="J755" i="46" s="1"/>
  <c r="AO754" i="46"/>
  <c r="AR754" i="46" s="1"/>
  <c r="AU754" i="46" s="1"/>
  <c r="J754" i="46" s="1"/>
  <c r="AO753" i="46"/>
  <c r="AR753" i="46" s="1"/>
  <c r="AU753" i="46" s="1"/>
  <c r="J753" i="46" s="1"/>
  <c r="AO752" i="46"/>
  <c r="AR752" i="46" s="1"/>
  <c r="AU752" i="46" s="1"/>
  <c r="J752" i="46" s="1"/>
  <c r="AO751" i="46"/>
  <c r="AR751" i="46" s="1"/>
  <c r="AU751" i="46" s="1"/>
  <c r="J751" i="46" s="1"/>
  <c r="AO750" i="46"/>
  <c r="AR750" i="46" s="1"/>
  <c r="AU750" i="46" s="1"/>
  <c r="J750" i="46" s="1"/>
  <c r="AO749" i="46"/>
  <c r="AR749" i="46" s="1"/>
  <c r="AU749" i="46" s="1"/>
  <c r="J749" i="46" s="1"/>
  <c r="AO745" i="46"/>
  <c r="AR745" i="46" s="1"/>
  <c r="AU745" i="46" s="1"/>
  <c r="J745" i="46" s="1"/>
  <c r="AO744" i="46"/>
  <c r="AR744" i="46" s="1"/>
  <c r="AU744" i="46" s="1"/>
  <c r="J744" i="46" s="1"/>
  <c r="AO743" i="46"/>
  <c r="AR743" i="46" s="1"/>
  <c r="AU743" i="46" s="1"/>
  <c r="J743" i="46" s="1"/>
  <c r="AO742" i="46"/>
  <c r="AR742" i="46" s="1"/>
  <c r="AU742" i="46" s="1"/>
  <c r="J742" i="46" s="1"/>
  <c r="AO741" i="46"/>
  <c r="AR741" i="46" s="1"/>
  <c r="AU741" i="46" s="1"/>
  <c r="J741" i="46" s="1"/>
  <c r="AO740" i="46"/>
  <c r="AR740" i="46" s="1"/>
  <c r="AU740" i="46" s="1"/>
  <c r="J740" i="46" s="1"/>
  <c r="AO739" i="46"/>
  <c r="AR739" i="46" s="1"/>
  <c r="AU739" i="46" s="1"/>
  <c r="J739" i="46" s="1"/>
  <c r="AO738" i="46"/>
  <c r="AR738" i="46" s="1"/>
  <c r="AU738" i="46" s="1"/>
  <c r="J738" i="46" s="1"/>
  <c r="AO737" i="46"/>
  <c r="AR737" i="46" s="1"/>
  <c r="AU737" i="46" s="1"/>
  <c r="J737" i="46" s="1"/>
  <c r="AO736" i="46"/>
  <c r="AR736" i="46" s="1"/>
  <c r="AU736" i="46" s="1"/>
  <c r="J736" i="46" s="1"/>
  <c r="AO735" i="46"/>
  <c r="AR735" i="46" s="1"/>
  <c r="AU735" i="46" s="1"/>
  <c r="J735" i="46" s="1"/>
  <c r="AO734" i="46"/>
  <c r="AR734" i="46" s="1"/>
  <c r="AU734" i="46" s="1"/>
  <c r="J734" i="46" s="1"/>
  <c r="AO733" i="46"/>
  <c r="AR733" i="46" s="1"/>
  <c r="AU733" i="46" s="1"/>
  <c r="J733" i="46" s="1"/>
  <c r="AO732" i="46"/>
  <c r="AR732" i="46" s="1"/>
  <c r="AU732" i="46" s="1"/>
  <c r="J732" i="46" s="1"/>
  <c r="AO731" i="46"/>
  <c r="AR731" i="46" s="1"/>
  <c r="AU731" i="46" s="1"/>
  <c r="J731" i="46" s="1"/>
  <c r="AO730" i="46"/>
  <c r="AR730" i="46" s="1"/>
  <c r="AU730" i="46" s="1"/>
  <c r="J730" i="46" s="1"/>
  <c r="AO729" i="46"/>
  <c r="AR729" i="46" s="1"/>
  <c r="AU729" i="46" s="1"/>
  <c r="J729" i="46" s="1"/>
  <c r="AO728" i="46"/>
  <c r="AR728" i="46" s="1"/>
  <c r="AU728" i="46" s="1"/>
  <c r="J728" i="46" s="1"/>
  <c r="AO727" i="46"/>
  <c r="AR727" i="46" s="1"/>
  <c r="AU727" i="46" s="1"/>
  <c r="J727" i="46" s="1"/>
  <c r="AO726" i="46"/>
  <c r="AR726" i="46" s="1"/>
  <c r="AU726" i="46" s="1"/>
  <c r="J726" i="46" s="1"/>
  <c r="AO725" i="46"/>
  <c r="AR725" i="46" s="1"/>
  <c r="AU725" i="46" s="1"/>
  <c r="J725" i="46" s="1"/>
  <c r="AO724" i="46"/>
  <c r="AR724" i="46" s="1"/>
  <c r="AU724" i="46" s="1"/>
  <c r="J724" i="46" s="1"/>
  <c r="AO723" i="46"/>
  <c r="AR723" i="46" s="1"/>
  <c r="AU723" i="46" s="1"/>
  <c r="J723" i="46" s="1"/>
  <c r="AO722" i="46"/>
  <c r="AR722" i="46" s="1"/>
  <c r="AU722" i="46" s="1"/>
  <c r="J722" i="46" s="1"/>
  <c r="AO721" i="46"/>
  <c r="AR721" i="46" s="1"/>
  <c r="AU721" i="46" s="1"/>
  <c r="J721" i="46" s="1"/>
  <c r="AO720" i="46"/>
  <c r="AR720" i="46" s="1"/>
  <c r="AU720" i="46" s="1"/>
  <c r="J720" i="46" s="1"/>
  <c r="AO719" i="46"/>
  <c r="AR719" i="46" s="1"/>
  <c r="AU719" i="46" s="1"/>
  <c r="J719" i="46" s="1"/>
  <c r="AO718" i="46"/>
  <c r="AR718" i="46" s="1"/>
  <c r="AU718" i="46" s="1"/>
  <c r="J718" i="46" s="1"/>
  <c r="AO717" i="46"/>
  <c r="AR717" i="46" s="1"/>
  <c r="AU717" i="46" s="1"/>
  <c r="J717" i="46" s="1"/>
  <c r="AO716" i="46"/>
  <c r="AR716" i="46" s="1"/>
  <c r="AU716" i="46" s="1"/>
  <c r="J716" i="46" s="1"/>
  <c r="AO715" i="46"/>
  <c r="AR715" i="46" s="1"/>
  <c r="AU715" i="46" s="1"/>
  <c r="J715" i="46" s="1"/>
  <c r="AO714" i="46"/>
  <c r="AR714" i="46" s="1"/>
  <c r="AU714" i="46" s="1"/>
  <c r="J714" i="46" s="1"/>
  <c r="AO713" i="46"/>
  <c r="AR713" i="46" s="1"/>
  <c r="AU713" i="46" s="1"/>
  <c r="J713" i="46" s="1"/>
  <c r="AO712" i="46"/>
  <c r="AR712" i="46" s="1"/>
  <c r="AU712" i="46" s="1"/>
  <c r="J712" i="46" s="1"/>
  <c r="AO711" i="46"/>
  <c r="AR711" i="46" s="1"/>
  <c r="AU711" i="46" s="1"/>
  <c r="J711" i="46" s="1"/>
  <c r="AO710" i="46"/>
  <c r="AR710" i="46" s="1"/>
  <c r="AU710" i="46" s="1"/>
  <c r="J710" i="46" s="1"/>
  <c r="AO709" i="46"/>
  <c r="AR709" i="46" s="1"/>
  <c r="AU709" i="46" s="1"/>
  <c r="J709" i="46" s="1"/>
  <c r="AO708" i="46"/>
  <c r="AR708" i="46" s="1"/>
  <c r="AU708" i="46" s="1"/>
  <c r="J708" i="46" s="1"/>
  <c r="AO707" i="46"/>
  <c r="AR707" i="46" s="1"/>
  <c r="AU707" i="46" s="1"/>
  <c r="J707" i="46" s="1"/>
  <c r="AO706" i="46"/>
  <c r="AR706" i="46" s="1"/>
  <c r="AU706" i="46" s="1"/>
  <c r="J706" i="46" s="1"/>
  <c r="AO705" i="46"/>
  <c r="AR705" i="46" s="1"/>
  <c r="AU705" i="46" s="1"/>
  <c r="J705" i="46" s="1"/>
  <c r="AO704" i="46"/>
  <c r="AR704" i="46" s="1"/>
  <c r="AU704" i="46" s="1"/>
  <c r="J704" i="46" s="1"/>
  <c r="AO703" i="46"/>
  <c r="AR703" i="46" s="1"/>
  <c r="AU703" i="46" s="1"/>
  <c r="J703" i="46" s="1"/>
  <c r="AO702" i="46"/>
  <c r="AR702" i="46" s="1"/>
  <c r="AU702" i="46" s="1"/>
  <c r="J702" i="46" s="1"/>
  <c r="AO701" i="46"/>
  <c r="AR701" i="46" s="1"/>
  <c r="AU701" i="46" s="1"/>
  <c r="J701" i="46" s="1"/>
  <c r="AF560" i="46"/>
  <c r="AI560" i="46" s="1"/>
  <c r="AL560" i="46" s="1"/>
  <c r="AO560" i="46" s="1"/>
  <c r="AR560" i="46" s="1"/>
  <c r="AU560" i="46" s="1"/>
  <c r="J560" i="46" s="1"/>
  <c r="Z549" i="46" l="1"/>
  <c r="AC549" i="46" s="1"/>
  <c r="AF549" i="46" s="1"/>
  <c r="AI549" i="46" s="1"/>
  <c r="AL549" i="46" s="1"/>
  <c r="AO549" i="46" s="1"/>
  <c r="AR549" i="46" s="1"/>
  <c r="AU549" i="46" s="1"/>
  <c r="J549" i="46" s="1"/>
  <c r="Z548" i="46"/>
  <c r="AC548" i="46" s="1"/>
  <c r="AF548" i="46" s="1"/>
  <c r="AI548" i="46" s="1"/>
  <c r="AL548" i="46" s="1"/>
  <c r="AO548" i="46" s="1"/>
  <c r="AR548" i="46" s="1"/>
  <c r="AU548" i="46" s="1"/>
  <c r="J548" i="46" s="1"/>
  <c r="Z547" i="46"/>
  <c r="AC547" i="46" s="1"/>
  <c r="AF547" i="46" s="1"/>
  <c r="AI547" i="46" s="1"/>
  <c r="AL547" i="46" s="1"/>
  <c r="AO547" i="46" s="1"/>
  <c r="AR547" i="46" s="1"/>
  <c r="AU547" i="46" s="1"/>
  <c r="J547" i="46" s="1"/>
  <c r="Z546" i="46"/>
  <c r="AC546" i="46" s="1"/>
  <c r="AF546" i="46" s="1"/>
  <c r="AI546" i="46" s="1"/>
  <c r="AL546" i="46" s="1"/>
  <c r="AO546" i="46" s="1"/>
  <c r="AR546" i="46" s="1"/>
  <c r="AU546" i="46" s="1"/>
  <c r="J546" i="46" s="1"/>
  <c r="Z545" i="46"/>
  <c r="AC545" i="46" s="1"/>
  <c r="AF545" i="46" s="1"/>
  <c r="AI545" i="46" s="1"/>
  <c r="AL545" i="46" s="1"/>
  <c r="AO545" i="46" s="1"/>
  <c r="AR545" i="46" s="1"/>
  <c r="AU545" i="46" s="1"/>
  <c r="J545" i="46" s="1"/>
  <c r="Z544" i="46"/>
  <c r="AC544" i="46" s="1"/>
  <c r="AF544" i="46" s="1"/>
  <c r="AI544" i="46" s="1"/>
  <c r="AL544" i="46" s="1"/>
  <c r="AO544" i="46" s="1"/>
  <c r="AR544" i="46" s="1"/>
  <c r="AU544" i="46" s="1"/>
  <c r="J544" i="46" s="1"/>
  <c r="AI236" i="46"/>
  <c r="AL236" i="46" s="1"/>
  <c r="AO236" i="46" s="1"/>
  <c r="AR236" i="46" s="1"/>
  <c r="AU236" i="46" s="1"/>
  <c r="J236" i="46" s="1"/>
  <c r="AI237" i="46"/>
  <c r="AL237" i="46" s="1"/>
  <c r="AO237" i="46" s="1"/>
  <c r="AR237" i="46" s="1"/>
  <c r="AU237" i="46" s="1"/>
  <c r="J237" i="46" s="1"/>
  <c r="Q150" i="46"/>
  <c r="T150" i="46" s="1"/>
  <c r="W150" i="46" s="1"/>
  <c r="Z150" i="46" s="1"/>
  <c r="AC150" i="46" s="1"/>
  <c r="AF150" i="46" s="1"/>
  <c r="AI150" i="46" s="1"/>
  <c r="AL150" i="46" s="1"/>
  <c r="AO150" i="46" s="1"/>
  <c r="AR150" i="46" s="1"/>
  <c r="AU150" i="46" s="1"/>
  <c r="J150" i="46" s="1"/>
  <c r="AI559" i="46"/>
  <c r="AL559" i="46" s="1"/>
  <c r="AO559" i="46" s="1"/>
  <c r="AR559" i="46" s="1"/>
  <c r="AU559" i="46" s="1"/>
  <c r="J559" i="46" s="1"/>
  <c r="T152" i="46"/>
  <c r="W152" i="46" s="1"/>
  <c r="Z45" i="46"/>
  <c r="AC45" i="46" s="1"/>
  <c r="AF45" i="46" s="1"/>
  <c r="AI45" i="46" s="1"/>
  <c r="AL45" i="46" s="1"/>
  <c r="AO45" i="46" s="1"/>
  <c r="AR45" i="46" s="1"/>
  <c r="AU45" i="46" s="1"/>
  <c r="J45" i="46" s="1"/>
  <c r="AI235" i="46"/>
  <c r="AL235" i="46" s="1"/>
  <c r="AO235" i="46" s="1"/>
  <c r="AR235" i="46" s="1"/>
  <c r="W642" i="46"/>
  <c r="J796" i="46"/>
  <c r="AO636" i="46"/>
  <c r="AR636" i="46" s="1"/>
  <c r="AU636" i="46" s="1"/>
  <c r="J636" i="46" s="1"/>
  <c r="J56" i="46"/>
  <c r="J65" i="46"/>
  <c r="AO652" i="46"/>
  <c r="AR652" i="46" s="1"/>
  <c r="AU652" i="46" s="1"/>
  <c r="J652" i="46" s="1"/>
  <c r="N462" i="46"/>
  <c r="Q462" i="46" s="1"/>
  <c r="T462" i="46" s="1"/>
  <c r="W462" i="46" s="1"/>
  <c r="Z462" i="46" s="1"/>
  <c r="AC462" i="46" s="1"/>
  <c r="AF462" i="46" s="1"/>
  <c r="AI462" i="46" s="1"/>
  <c r="AL462" i="46" s="1"/>
  <c r="AO462" i="46" s="1"/>
  <c r="AR462" i="46" s="1"/>
  <c r="AU462" i="46" s="1"/>
  <c r="J462" i="46" s="1"/>
  <c r="J93" i="46"/>
  <c r="N511" i="46"/>
  <c r="Q511" i="46" s="1"/>
  <c r="T511" i="46" s="1"/>
  <c r="W511" i="46" s="1"/>
  <c r="Z511" i="46" s="1"/>
  <c r="AC511" i="46" s="1"/>
  <c r="AF511" i="46" s="1"/>
  <c r="AI511" i="46" s="1"/>
  <c r="AL511" i="46" s="1"/>
  <c r="AO511" i="46" s="1"/>
  <c r="AR511" i="46" s="1"/>
  <c r="AU511" i="46" s="1"/>
  <c r="J511" i="46" s="1"/>
  <c r="N528" i="46"/>
  <c r="Q528" i="46" s="1"/>
  <c r="T528" i="46" s="1"/>
  <c r="W528" i="46" s="1"/>
  <c r="Z528" i="46" s="1"/>
  <c r="AC528" i="46" s="1"/>
  <c r="AF528" i="46" s="1"/>
  <c r="AI528" i="46" s="1"/>
  <c r="AL528" i="46" s="1"/>
  <c r="AO528" i="46" s="1"/>
  <c r="AR528" i="46" s="1"/>
  <c r="AU528" i="46" s="1"/>
  <c r="J528" i="46" s="1"/>
  <c r="AF463" i="46"/>
  <c r="AI463" i="46" s="1"/>
  <c r="AL463" i="46" s="1"/>
  <c r="AO463" i="46" s="1"/>
  <c r="AR463" i="46" s="1"/>
  <c r="AU463" i="46" s="1"/>
  <c r="J463" i="46" s="1"/>
  <c r="N461" i="46"/>
  <c r="Q461" i="46" s="1"/>
  <c r="T461" i="46" s="1"/>
  <c r="W461" i="46" s="1"/>
  <c r="Z461" i="46" s="1"/>
  <c r="AC461" i="46" s="1"/>
  <c r="AF461" i="46" s="1"/>
  <c r="AI461" i="46" s="1"/>
  <c r="AL461" i="46" s="1"/>
  <c r="AO461" i="46" s="1"/>
  <c r="AR461" i="46" s="1"/>
  <c r="AU461" i="46" s="1"/>
  <c r="J461" i="46" s="1"/>
  <c r="N435" i="46"/>
  <c r="Q435" i="46" s="1"/>
  <c r="T435" i="46" s="1"/>
  <c r="W435" i="46" s="1"/>
  <c r="Z435" i="46" s="1"/>
  <c r="AC435" i="46" s="1"/>
  <c r="AF435" i="46" s="1"/>
  <c r="AI435" i="46" s="1"/>
  <c r="AL435" i="46" s="1"/>
  <c r="AO435" i="46" s="1"/>
  <c r="AR435" i="46" s="1"/>
  <c r="AU435" i="46" s="1"/>
  <c r="J435" i="46" s="1"/>
  <c r="AC395" i="46"/>
  <c r="AF395" i="46" s="1"/>
  <c r="AI395" i="46" s="1"/>
  <c r="AL395" i="46" s="1"/>
  <c r="AO395" i="46" s="1"/>
  <c r="AR395" i="46" s="1"/>
  <c r="AU395" i="46" s="1"/>
  <c r="J395" i="46" s="1"/>
  <c r="N372" i="46"/>
  <c r="Q372" i="46" s="1"/>
  <c r="T372" i="46" s="1"/>
  <c r="W372" i="46" s="1"/>
  <c r="Z372" i="46" s="1"/>
  <c r="AC372" i="46" s="1"/>
  <c r="AF372" i="46" s="1"/>
  <c r="AI372" i="46" s="1"/>
  <c r="AL372" i="46" s="1"/>
  <c r="AO372" i="46" s="1"/>
  <c r="AR372" i="46" s="1"/>
  <c r="AU372" i="46" s="1"/>
  <c r="J372" i="46" s="1"/>
  <c r="Q518" i="46"/>
  <c r="T518" i="46" s="1"/>
  <c r="W518" i="46" s="1"/>
  <c r="Z518" i="46" s="1"/>
  <c r="AC518" i="46" s="1"/>
  <c r="AF518" i="46" s="1"/>
  <c r="AI518" i="46" s="1"/>
  <c r="AL518" i="46" s="1"/>
  <c r="AO518" i="46" s="1"/>
  <c r="AR518" i="46" s="1"/>
  <c r="AU518" i="46" s="1"/>
  <c r="J518" i="46" s="1"/>
  <c r="Q411" i="46"/>
  <c r="T411" i="46" s="1"/>
  <c r="W411" i="46" s="1"/>
  <c r="Z411" i="46" s="1"/>
  <c r="AC411" i="46" s="1"/>
  <c r="AF411" i="46" s="1"/>
  <c r="AI411" i="46" s="1"/>
  <c r="AL411" i="46" s="1"/>
  <c r="AO411" i="46" s="1"/>
  <c r="AR411" i="46" s="1"/>
  <c r="AU411" i="46" s="1"/>
  <c r="J411" i="46" s="1"/>
  <c r="Z152" i="46" l="1"/>
  <c r="AC152" i="46" s="1"/>
  <c r="AF152" i="46" s="1"/>
  <c r="AI152" i="46" s="1"/>
  <c r="AL152" i="46" s="1"/>
  <c r="AO152" i="46" s="1"/>
  <c r="AR152" i="46" s="1"/>
  <c r="AU152" i="46" s="1"/>
  <c r="J152" i="46" s="1"/>
  <c r="AU235" i="46"/>
  <c r="J235" i="46" s="1"/>
  <c r="Z642" i="46"/>
  <c r="AC642" i="46" l="1"/>
  <c r="AF642" i="46" l="1"/>
  <c r="AI642" i="46" l="1"/>
  <c r="AL642" i="46" l="1"/>
  <c r="AO642" i="46" l="1"/>
  <c r="AR642" i="46" l="1"/>
  <c r="AU642" i="46" l="1"/>
  <c r="J642" i="46" l="1"/>
  <c r="BI26" i="59" l="1"/>
  <c r="BJ26" i="59" s="1"/>
  <c r="BI137" i="59" l="1"/>
  <c r="BJ137" i="59" s="1"/>
  <c r="BI136" i="59"/>
  <c r="BJ136" i="59" s="1"/>
  <c r="BI135" i="59"/>
  <c r="BJ135" i="59" s="1"/>
  <c r="BI134" i="59"/>
  <c r="BJ134" i="59" s="1"/>
  <c r="BI329" i="59"/>
  <c r="BJ329" i="59" s="1"/>
  <c r="BI138" i="59"/>
  <c r="BJ138" i="59" s="1"/>
  <c r="BI178" i="59" l="1"/>
  <c r="BJ178" i="59" s="1"/>
  <c r="BI172" i="59"/>
  <c r="BJ172" i="59" s="1"/>
  <c r="BI139" i="59" l="1"/>
  <c r="BJ139" i="59" s="1"/>
  <c r="BI140" i="59" l="1"/>
  <c r="BJ140" i="59" s="1"/>
  <c r="BI141" i="59" l="1"/>
  <c r="BJ141" i="59" s="1"/>
  <c r="BI179" i="59"/>
  <c r="BJ179" i="59" s="1"/>
  <c r="BI142" i="59" l="1"/>
  <c r="BJ142" i="59" s="1"/>
  <c r="BI532" i="59" l="1"/>
  <c r="BJ532" i="59" s="1"/>
  <c r="BI143" i="59"/>
  <c r="BJ143" i="59" s="1"/>
  <c r="BI144" i="59" l="1"/>
  <c r="BJ144" i="59" s="1"/>
  <c r="BI145" i="59" l="1"/>
  <c r="BJ145" i="59" s="1"/>
  <c r="BI146" i="59" l="1"/>
  <c r="BJ146" i="59" s="1"/>
  <c r="BI147" i="59" l="1"/>
  <c r="BJ147" i="59" s="1"/>
  <c r="BI148" i="59" l="1"/>
  <c r="BJ148" i="59" s="1"/>
  <c r="BI149" i="59" l="1"/>
  <c r="BJ149" i="59" s="1"/>
  <c r="BI150" i="59" l="1"/>
  <c r="BJ150" i="59" s="1"/>
  <c r="BI151" i="59" l="1"/>
  <c r="BJ151" i="59" s="1"/>
  <c r="BI152" i="59" l="1"/>
  <c r="BJ152" i="59" s="1"/>
  <c r="BI153" i="59" l="1"/>
  <c r="BJ153" i="59" s="1"/>
  <c r="BI154" i="59" l="1"/>
  <c r="BJ154" i="59" s="1"/>
  <c r="BI155" i="59" l="1"/>
  <c r="BJ155" i="59" s="1"/>
  <c r="BI156" i="59" l="1"/>
  <c r="BJ156" i="59" s="1"/>
  <c r="BI157" i="59" l="1"/>
  <c r="BJ157" i="59" s="1"/>
  <c r="BI158" i="59" l="1"/>
  <c r="BJ158" i="59" s="1"/>
  <c r="BI159" i="59" l="1"/>
  <c r="BJ159" i="59" s="1"/>
  <c r="BI160" i="59" l="1"/>
  <c r="BJ160" i="59" s="1"/>
  <c r="BI161" i="59" l="1"/>
  <c r="BJ161" i="59" s="1"/>
  <c r="BI162" i="59" l="1"/>
  <c r="BJ162" i="59" s="1"/>
  <c r="BI163" i="59" l="1"/>
  <c r="BJ163" i="59" s="1"/>
  <c r="BI164" i="59" l="1"/>
  <c r="BJ164" i="59" s="1"/>
  <c r="BI165" i="59" l="1"/>
  <c r="BJ165" i="59" s="1"/>
  <c r="BI166" i="59" l="1"/>
  <c r="BJ166" i="59" s="1"/>
  <c r="BI167" i="59" l="1"/>
  <c r="BJ167" i="59" s="1"/>
  <c r="BI168" i="59" l="1"/>
  <c r="BJ168" i="59" s="1"/>
  <c r="BI169" i="59" l="1"/>
  <c r="BJ169" i="59" s="1"/>
  <c r="BI173" i="59" l="1"/>
  <c r="BJ173" i="59" s="1"/>
  <c r="BI171" i="59"/>
  <c r="BJ171" i="59" s="1"/>
  <c r="BI170" i="59"/>
  <c r="BJ170" i="59" s="1"/>
  <c r="BI175" i="59" l="1"/>
  <c r="BJ175" i="59" s="1"/>
  <c r="BI174" i="59"/>
  <c r="BJ174" i="59" s="1"/>
  <c r="BI534" i="59"/>
  <c r="BJ534" i="59" s="1"/>
  <c r="BI535" i="59"/>
  <c r="BJ535" i="59" s="1"/>
  <c r="BI538" i="59" l="1"/>
  <c r="BJ538" i="59" s="1"/>
  <c r="BI692" i="59" l="1"/>
  <c r="BJ692" i="59" s="1"/>
  <c r="BI424" i="59"/>
  <c r="BJ424" i="59" s="1"/>
  <c r="BI690" i="59" l="1"/>
  <c r="BJ690" i="59" s="1"/>
  <c r="BI719" i="59"/>
  <c r="BJ719" i="59" s="1"/>
  <c r="BI529" i="59" l="1"/>
  <c r="BJ529" i="59" s="1"/>
  <c r="BI539" i="59"/>
  <c r="BJ539" i="59" s="1"/>
  <c r="BI530" i="59" l="1"/>
  <c r="BJ530" i="59" s="1"/>
  <c r="BI540" i="59"/>
  <c r="BJ540" i="59" s="1"/>
  <c r="BI541" i="59" l="1"/>
  <c r="BJ541" i="59" s="1"/>
  <c r="BI594" i="59" l="1"/>
  <c r="BJ594" i="59" s="1"/>
  <c r="BI563" i="59"/>
  <c r="BJ563" i="59" s="1"/>
  <c r="BI595" i="59"/>
  <c r="BJ595" i="59" s="1"/>
  <c r="BI601" i="59"/>
  <c r="BJ601" i="59" s="1"/>
  <c r="BI564" i="59"/>
  <c r="BJ564" i="59" s="1"/>
  <c r="BI598" i="59"/>
  <c r="BJ598" i="59" s="1"/>
  <c r="BI597" i="59"/>
  <c r="BJ597" i="59" s="1"/>
  <c r="BI602" i="59"/>
  <c r="BJ602" i="59" s="1"/>
  <c r="BI599" i="59"/>
  <c r="BJ599" i="59" s="1"/>
  <c r="BI600" i="59"/>
  <c r="BJ600" i="59" s="1"/>
  <c r="BI596" i="59"/>
  <c r="BJ596" i="59" s="1"/>
  <c r="BI584" i="59" l="1"/>
  <c r="BJ584" i="59" s="1"/>
  <c r="BI583" i="59"/>
  <c r="BJ583" i="59" s="1"/>
  <c r="BI570" i="59"/>
  <c r="BJ570" i="59" s="1"/>
  <c r="BI585" i="59"/>
  <c r="BJ585" i="59" s="1"/>
  <c r="BI230" i="59"/>
  <c r="BJ230" i="59" s="1"/>
  <c r="BI582" i="59"/>
  <c r="BJ582" i="59" s="1"/>
  <c r="BI586" i="59" l="1"/>
  <c r="BJ586" i="59" s="1"/>
  <c r="BI231" i="59"/>
  <c r="BJ231" i="59" s="1"/>
  <c r="BI571" i="59"/>
  <c r="BJ571" i="59" s="1"/>
  <c r="BI572" i="59" l="1"/>
  <c r="BJ572" i="59" s="1"/>
  <c r="BI232" i="59"/>
  <c r="BJ232" i="59" s="1"/>
  <c r="BI587" i="59"/>
  <c r="BJ587" i="59" s="1"/>
  <c r="BI233" i="59" l="1"/>
  <c r="BJ233" i="59" s="1"/>
  <c r="BI588" i="59"/>
  <c r="BJ588" i="59" s="1"/>
  <c r="BI566" i="59"/>
  <c r="BJ566" i="59" s="1"/>
  <c r="BI589" i="59" l="1"/>
  <c r="BJ589" i="59" s="1"/>
  <c r="BI574" i="59"/>
  <c r="BJ574" i="59" s="1"/>
  <c r="BI234" i="59"/>
  <c r="BJ234" i="59" s="1"/>
  <c r="BI575" i="59" l="1"/>
  <c r="BJ575" i="59" s="1"/>
  <c r="BI235" i="59"/>
  <c r="BJ235" i="59" s="1"/>
  <c r="BI222" i="59"/>
  <c r="BJ222" i="59" s="1"/>
  <c r="BI221" i="59"/>
  <c r="BJ221" i="59" s="1"/>
  <c r="BI590" i="59"/>
  <c r="BJ590" i="59" s="1"/>
  <c r="BI581" i="59"/>
  <c r="BJ581" i="59" s="1"/>
  <c r="BI591" i="59" l="1"/>
  <c r="BJ591" i="59" s="1"/>
  <c r="BI577" i="59"/>
  <c r="BJ577" i="59" s="1"/>
  <c r="BI236" i="59"/>
  <c r="BJ236" i="59" s="1"/>
  <c r="BI703" i="59"/>
  <c r="BJ703" i="59" s="1"/>
  <c r="BI576" i="59"/>
  <c r="BJ576" i="59" s="1"/>
  <c r="BI562" i="59" l="1"/>
  <c r="BJ562" i="59" s="1"/>
  <c r="BI592" i="59"/>
  <c r="BJ592" i="59" s="1"/>
  <c r="BI593" i="59"/>
  <c r="BJ593" i="59" s="1"/>
  <c r="BI238" i="59"/>
  <c r="BJ238" i="59" s="1"/>
  <c r="BI237" i="59"/>
  <c r="BJ237" i="59" s="1"/>
  <c r="BI573" i="59"/>
  <c r="BJ573" i="59" s="1"/>
  <c r="BI568" i="59" l="1"/>
  <c r="BJ568" i="59" s="1"/>
  <c r="BI569" i="59"/>
  <c r="BJ569" i="59" s="1"/>
  <c r="BI223" i="59"/>
  <c r="BJ223" i="59" s="1"/>
  <c r="BI565" i="59"/>
  <c r="BJ565" i="59" s="1"/>
  <c r="BI578" i="59"/>
  <c r="BJ578" i="59" s="1"/>
  <c r="BI580" i="59" l="1"/>
  <c r="BJ580" i="59" s="1"/>
  <c r="BI579" i="59"/>
  <c r="BJ579" i="59" s="1"/>
  <c r="BI224" i="59"/>
  <c r="BJ224" i="59" s="1"/>
  <c r="BI567" i="59"/>
  <c r="BJ567" i="59" s="1"/>
  <c r="BI246" i="59" l="1"/>
  <c r="BJ246" i="59" s="1"/>
  <c r="BI603" i="59"/>
  <c r="BJ603" i="59" s="1"/>
  <c r="BI604" i="59" l="1"/>
  <c r="BJ604" i="59" s="1"/>
  <c r="BI247" i="59"/>
  <c r="BJ247" i="59" s="1"/>
  <c r="BI241" i="59"/>
  <c r="BJ241" i="59" s="1"/>
  <c r="BI242" i="59" l="1"/>
  <c r="BJ242" i="59" s="1"/>
  <c r="BI605" i="59"/>
  <c r="BJ605" i="59" s="1"/>
  <c r="BI606" i="59" l="1"/>
  <c r="BJ606" i="59" s="1"/>
  <c r="BI243" i="59"/>
  <c r="BJ243" i="59" s="1"/>
  <c r="BI244" i="59" l="1"/>
  <c r="BJ244" i="59" s="1"/>
  <c r="BI607" i="59"/>
  <c r="BJ607" i="59" s="1"/>
  <c r="BI608" i="59" l="1"/>
  <c r="BJ608" i="59" s="1"/>
  <c r="BI262" i="59"/>
  <c r="BJ262" i="59" s="1"/>
  <c r="BI266" i="59" l="1"/>
  <c r="BJ266" i="59" s="1"/>
  <c r="BI609" i="59"/>
  <c r="BJ609" i="59" s="1"/>
  <c r="BI610" i="59" l="1"/>
  <c r="BJ610" i="59" s="1"/>
  <c r="BI264" i="59"/>
  <c r="BJ264" i="59" s="1"/>
  <c r="BI263" i="59"/>
  <c r="BJ263" i="59" s="1"/>
  <c r="BI611" i="59" l="1"/>
  <c r="BJ611" i="59" s="1"/>
  <c r="BI612" i="59" l="1"/>
  <c r="BJ612" i="59" s="1"/>
  <c r="BI613" i="59" l="1"/>
  <c r="BJ613" i="59" s="1"/>
  <c r="BI614" i="59" l="1"/>
  <c r="BJ614" i="59" s="1"/>
  <c r="BI615" i="59" l="1"/>
  <c r="BJ615" i="59" s="1"/>
  <c r="BI631" i="59" l="1"/>
  <c r="BJ631" i="59" s="1"/>
  <c r="BI623" i="59" l="1"/>
  <c r="BJ623" i="59" s="1"/>
  <c r="BI626" i="59" l="1"/>
  <c r="BJ626" i="59" s="1"/>
  <c r="BI632" i="59" l="1"/>
  <c r="BJ632" i="59" s="1"/>
  <c r="BI619" i="59" l="1"/>
  <c r="BJ619" i="59" s="1"/>
  <c r="BI625" i="59" l="1"/>
  <c r="BJ625" i="59" s="1"/>
  <c r="BI659" i="59" l="1"/>
  <c r="BJ659" i="59" s="1"/>
  <c r="BI648" i="59" l="1"/>
  <c r="BJ648" i="59" s="1"/>
  <c r="BI620" i="59" l="1"/>
  <c r="BJ620" i="59" s="1"/>
  <c r="BI674" i="59" l="1"/>
  <c r="BJ674" i="59" s="1"/>
  <c r="BI673" i="59" l="1"/>
  <c r="BJ673" i="59" s="1"/>
  <c r="BI665" i="59" l="1"/>
  <c r="BJ665" i="59" s="1"/>
  <c r="BI621" i="59" l="1"/>
  <c r="BJ621" i="59" s="1"/>
  <c r="BI622" i="59" l="1"/>
  <c r="BJ622" i="59" s="1"/>
  <c r="BI667" i="59"/>
  <c r="BJ667" i="59" s="1"/>
  <c r="BI686" i="59"/>
  <c r="BJ686" i="59" s="1"/>
  <c r="BI693" i="59"/>
  <c r="BJ693" i="59" s="1"/>
  <c r="BI685" i="59"/>
  <c r="BJ685" i="59" s="1"/>
  <c r="BI694" i="59"/>
  <c r="BJ694" i="59" s="1"/>
  <c r="BI678" i="59"/>
  <c r="BJ678" i="59" s="1"/>
  <c r="BI702" i="59"/>
  <c r="BJ702" i="59" s="1"/>
  <c r="BI954" i="59"/>
  <c r="BJ954" i="59" s="1"/>
  <c r="BI680" i="59"/>
  <c r="BJ680" i="59" s="1"/>
  <c r="BI677" i="59"/>
  <c r="BJ677" i="59" s="1"/>
  <c r="BI386" i="59"/>
  <c r="BJ386" i="59" s="1"/>
  <c r="BI683" i="59"/>
  <c r="BJ683" i="59" s="1"/>
  <c r="BI743" i="59"/>
  <c r="BJ743" i="59" s="1"/>
  <c r="BI684" i="59"/>
  <c r="BJ684" i="59" s="1"/>
  <c r="BI988" i="59"/>
  <c r="BJ988" i="59" s="1"/>
  <c r="BI682" i="59"/>
  <c r="BJ682" i="59" s="1"/>
  <c r="BI706" i="59"/>
  <c r="BJ706" i="59" s="1"/>
  <c r="BI705" i="59"/>
  <c r="BJ705" i="59" s="1"/>
  <c r="BI687" i="59"/>
  <c r="BJ687" i="59" s="1"/>
  <c r="BI348" i="59" l="1"/>
  <c r="BJ348" i="59" s="1"/>
  <c r="BI387" i="59"/>
  <c r="BJ387" i="59" s="1"/>
  <c r="BI388" i="59" l="1"/>
  <c r="BJ388" i="59" s="1"/>
  <c r="BI349" i="59"/>
  <c r="BJ349" i="59" s="1"/>
  <c r="BI350" i="59"/>
  <c r="BJ350" i="59" s="1"/>
  <c r="BI393" i="59" l="1"/>
  <c r="BJ393" i="59" s="1"/>
  <c r="BI389" i="59" l="1"/>
  <c r="BJ389" i="59" s="1"/>
  <c r="BI390" i="59" l="1"/>
  <c r="BJ390" i="59" s="1"/>
  <c r="BI392" i="59" l="1"/>
  <c r="BJ392" i="59" s="1"/>
  <c r="BI391" i="59"/>
  <c r="BJ391" i="59" s="1"/>
  <c r="BI952" i="59" l="1"/>
  <c r="BJ952" i="59" s="1"/>
  <c r="BI961" i="59"/>
  <c r="BJ961" i="59" s="1"/>
  <c r="BI978" i="59"/>
  <c r="BJ978" i="59" s="1"/>
  <c r="BI753" i="59" l="1"/>
  <c r="BJ753" i="59" s="1"/>
  <c r="BI760" i="59"/>
  <c r="BJ760" i="59" s="1"/>
  <c r="BI697" i="59" l="1"/>
  <c r="BJ697" i="59" s="1"/>
  <c r="BI763" i="59"/>
  <c r="BJ763" i="59" s="1"/>
  <c r="BI759" i="59" l="1"/>
  <c r="BJ759" i="59" s="1"/>
  <c r="BI912" i="59"/>
  <c r="BJ912" i="59" s="1"/>
  <c r="BI699" i="59"/>
  <c r="BJ699" i="59" s="1"/>
  <c r="BI698" i="59" l="1"/>
  <c r="BJ698" i="59" s="1"/>
  <c r="BI913" i="59"/>
  <c r="BJ913" i="59" s="1"/>
  <c r="BI768" i="59"/>
  <c r="BJ768" i="59" s="1"/>
  <c r="BI762" i="59" l="1"/>
  <c r="BJ762" i="59" s="1"/>
  <c r="BI767" i="59"/>
  <c r="BJ767" i="59" s="1"/>
  <c r="BI914" i="59"/>
  <c r="BJ914" i="59" s="1"/>
  <c r="BI700" i="59"/>
  <c r="BJ700" i="59" s="1"/>
  <c r="BI701" i="59" l="1"/>
  <c r="BJ701" i="59" s="1"/>
  <c r="BI915" i="59"/>
  <c r="BJ915" i="59" s="1"/>
  <c r="BI653" i="59"/>
  <c r="BJ653" i="59" s="1"/>
  <c r="BI764" i="59"/>
  <c r="BJ764" i="59" s="1"/>
  <c r="BI769" i="59"/>
  <c r="BJ769" i="59" s="1"/>
  <c r="BI903" i="59"/>
  <c r="BJ903" i="59" s="1"/>
  <c r="BI679" i="59" l="1"/>
  <c r="BJ679" i="59" s="1"/>
  <c r="BI766" i="59"/>
  <c r="BJ766" i="59" s="1"/>
  <c r="BI916" i="59"/>
  <c r="BJ916" i="59" s="1"/>
  <c r="BI695" i="59" l="1"/>
  <c r="BJ695" i="59" s="1"/>
  <c r="BI917" i="59"/>
  <c r="BJ917" i="59" s="1"/>
  <c r="BI918" i="59"/>
  <c r="BJ918" i="59" s="1"/>
  <c r="BI771" i="59"/>
  <c r="BJ771" i="59" s="1"/>
  <c r="BI770" i="59"/>
  <c r="BJ770" i="59" s="1"/>
  <c r="BJ776" i="59" l="1"/>
  <c r="BI777" i="59" l="1"/>
  <c r="BJ777" i="59" s="1"/>
  <c r="BI922" i="59" l="1"/>
  <c r="BJ922" i="59" s="1"/>
  <c r="BI778" i="59"/>
  <c r="BJ778" i="59" s="1"/>
  <c r="BI779" i="59" l="1"/>
  <c r="BJ779" i="59" s="1"/>
  <c r="BI780" i="59" l="1"/>
  <c r="BJ780" i="59" s="1"/>
  <c r="BI781" i="59" l="1"/>
  <c r="BJ781" i="59" s="1"/>
  <c r="BI943" i="59" l="1"/>
  <c r="BJ943" i="59" s="1"/>
  <c r="BI782" i="59"/>
  <c r="BJ782" i="59" s="1"/>
  <c r="BI944" i="59" l="1"/>
  <c r="BJ944" i="59" s="1"/>
  <c r="BI783" i="59"/>
  <c r="BJ783" i="59" s="1"/>
  <c r="BI784" i="59" l="1"/>
  <c r="BJ784" i="59" s="1"/>
  <c r="BI945" i="59"/>
  <c r="BJ945" i="59" s="1"/>
  <c r="BI785" i="59" l="1"/>
  <c r="BJ785" i="59" s="1"/>
  <c r="BI946" i="59"/>
  <c r="BJ946" i="59" s="1"/>
  <c r="BI947" i="59" l="1"/>
  <c r="BJ947" i="59" s="1"/>
  <c r="BI786" i="59"/>
  <c r="BJ786" i="59" s="1"/>
  <c r="BI787" i="59" l="1"/>
  <c r="BJ787" i="59" s="1"/>
  <c r="BI948" i="59"/>
  <c r="BJ948" i="59" s="1"/>
  <c r="BI949" i="59" l="1"/>
  <c r="BJ949" i="59" s="1"/>
  <c r="BI788" i="59"/>
  <c r="BJ788" i="59" s="1"/>
  <c r="BI789" i="59" l="1"/>
  <c r="BJ789" i="59" s="1"/>
  <c r="BI950" i="59" l="1"/>
  <c r="BJ950" i="59" s="1"/>
  <c r="BI790" i="59"/>
  <c r="BJ790" i="59" s="1"/>
  <c r="BI791" i="59" l="1"/>
  <c r="BJ791" i="59" s="1"/>
  <c r="BI951" i="59" l="1"/>
  <c r="BJ951" i="59" s="1"/>
  <c r="BI792" i="59"/>
  <c r="BJ792" i="59" s="1"/>
  <c r="BI793" i="59" l="1"/>
  <c r="BJ793" i="59" s="1"/>
  <c r="BI923" i="59"/>
  <c r="BJ923" i="59" s="1"/>
  <c r="BI924" i="59" l="1"/>
  <c r="BJ924" i="59" s="1"/>
  <c r="BI794" i="59"/>
  <c r="BJ794" i="59" s="1"/>
  <c r="BI795" i="59" l="1"/>
  <c r="BJ795" i="59" s="1"/>
  <c r="BI925" i="59"/>
  <c r="BJ925" i="59" s="1"/>
  <c r="BI926" i="59" l="1"/>
  <c r="BJ926" i="59" s="1"/>
  <c r="BI796" i="59"/>
  <c r="BJ796" i="59" s="1"/>
  <c r="BI797" i="59" l="1"/>
  <c r="BJ797" i="59" s="1"/>
  <c r="BI927" i="59"/>
  <c r="BJ927" i="59" s="1"/>
  <c r="BI928" i="59" l="1"/>
  <c r="BJ928" i="59" s="1"/>
  <c r="BI798" i="59"/>
  <c r="BJ798" i="59" s="1"/>
  <c r="BI799" i="59" l="1"/>
  <c r="BJ799" i="59" s="1"/>
  <c r="BI929" i="59"/>
  <c r="BJ929" i="59" s="1"/>
  <c r="BI930" i="59" l="1"/>
  <c r="BJ930" i="59" s="1"/>
  <c r="BI800" i="59"/>
  <c r="BJ800" i="59" s="1"/>
  <c r="BI844" i="59" l="1"/>
  <c r="BJ844" i="59" s="1"/>
  <c r="BI931" i="59"/>
  <c r="BJ931" i="59" s="1"/>
  <c r="BI932" i="59" l="1"/>
  <c r="BJ932" i="59" s="1"/>
  <c r="BI845" i="59"/>
  <c r="BJ845" i="59" s="1"/>
  <c r="BI846" i="59" l="1"/>
  <c r="BJ846" i="59" s="1"/>
  <c r="BI934" i="59"/>
  <c r="BJ934" i="59" s="1"/>
  <c r="BI933" i="59"/>
  <c r="BJ933" i="59" s="1"/>
  <c r="BI847" i="59" l="1"/>
  <c r="BJ847" i="59" s="1"/>
  <c r="BI848" i="59" l="1"/>
  <c r="BJ848" i="59" s="1"/>
  <c r="BI849" i="59" l="1"/>
  <c r="BJ849" i="59" s="1"/>
  <c r="BI850" i="59" l="1"/>
  <c r="BJ850" i="59" s="1"/>
  <c r="BI851" i="59" l="1"/>
  <c r="BJ851" i="59" s="1"/>
  <c r="BI852" i="59" l="1"/>
  <c r="BJ852" i="59" s="1"/>
  <c r="BI839" i="59" l="1"/>
  <c r="BJ839" i="59" s="1"/>
  <c r="BI840" i="59" l="1"/>
  <c r="BJ840" i="59" s="1"/>
  <c r="BI841" i="59" l="1"/>
  <c r="BJ841" i="59" s="1"/>
  <c r="BI842" i="59" l="1"/>
  <c r="BJ842" i="59" s="1"/>
  <c r="BI843" i="59" l="1"/>
  <c r="BJ843" i="59" s="1"/>
  <c r="BI801" i="59" l="1"/>
  <c r="BJ801" i="59" s="1"/>
  <c r="BI802" i="59" l="1"/>
  <c r="BJ802" i="59" s="1"/>
  <c r="BI803" i="59" l="1"/>
  <c r="BJ803" i="59" s="1"/>
  <c r="BI804" i="59" l="1"/>
  <c r="BJ804" i="59" s="1"/>
  <c r="BI805" i="59" l="1"/>
  <c r="BJ805" i="59" s="1"/>
  <c r="BI806" i="59" l="1"/>
  <c r="BJ806" i="59" s="1"/>
  <c r="BI807" i="59" l="1"/>
  <c r="BJ807" i="59" s="1"/>
  <c r="BI808" i="59" l="1"/>
  <c r="BJ808" i="59" s="1"/>
  <c r="BI809" i="59" l="1"/>
  <c r="BJ809" i="59" s="1"/>
  <c r="BI810" i="59" l="1"/>
  <c r="BJ810" i="59" s="1"/>
  <c r="BI811" i="59" l="1"/>
  <c r="BJ811" i="59" s="1"/>
  <c r="BI812" i="59" l="1"/>
  <c r="BJ812" i="59" s="1"/>
  <c r="BI813" i="59" l="1"/>
  <c r="BJ813" i="59" s="1"/>
  <c r="BI814" i="59" l="1"/>
  <c r="BJ814" i="59" s="1"/>
  <c r="BI815" i="59" l="1"/>
  <c r="BJ815" i="59" s="1"/>
  <c r="BI816" i="59" l="1"/>
  <c r="BJ816" i="59" s="1"/>
  <c r="BI817" i="59" l="1"/>
  <c r="BJ817" i="59" s="1"/>
  <c r="BI818" i="59" l="1"/>
  <c r="BJ818" i="59" s="1"/>
  <c r="BI819" i="59" l="1"/>
  <c r="BJ819" i="59" s="1"/>
  <c r="BI465" i="59" l="1"/>
  <c r="BJ465" i="59" s="1"/>
  <c r="BI820" i="59"/>
  <c r="BJ820" i="59" s="1"/>
  <c r="BI821" i="59" l="1"/>
  <c r="BJ821" i="59" s="1"/>
  <c r="BI822" i="59" l="1"/>
  <c r="BJ822" i="59" s="1"/>
  <c r="BI823" i="59" l="1"/>
  <c r="BJ823" i="59" s="1"/>
  <c r="BI824" i="59" l="1"/>
  <c r="BJ824" i="59" s="1"/>
  <c r="BI825" i="59" l="1"/>
  <c r="BJ825" i="59" s="1"/>
  <c r="BI826" i="59" l="1"/>
  <c r="BJ826" i="59" s="1"/>
  <c r="BI827" i="59" l="1"/>
  <c r="BJ827" i="59" s="1"/>
  <c r="BI828" i="59" l="1"/>
  <c r="BJ828" i="59" s="1"/>
  <c r="BI829" i="59" l="1"/>
  <c r="BJ829" i="59" s="1"/>
  <c r="BI830" i="59" l="1"/>
  <c r="BJ830" i="59" s="1"/>
  <c r="BI831" i="59" l="1"/>
  <c r="BJ831" i="59" s="1"/>
  <c r="BI832" i="59" l="1"/>
  <c r="BJ832" i="59" s="1"/>
  <c r="BI833" i="59" l="1"/>
  <c r="BJ833" i="59" s="1"/>
  <c r="BI834" i="59" l="1"/>
  <c r="BJ834" i="59" s="1"/>
  <c r="BI835" i="59" l="1"/>
  <c r="BJ835" i="59" s="1"/>
  <c r="BI836" i="59" l="1"/>
  <c r="BJ836" i="59" s="1"/>
  <c r="BI837" i="59" l="1"/>
  <c r="BJ837" i="59" s="1"/>
  <c r="BI838" i="59" l="1"/>
  <c r="BJ838" i="59" s="1"/>
  <c r="BI853" i="59" l="1"/>
  <c r="BI854" i="59" l="1"/>
  <c r="BJ854" i="59" s="1"/>
  <c r="BI855" i="59" l="1"/>
  <c r="BJ855" i="59" s="1"/>
  <c r="BI856" i="59" l="1"/>
  <c r="BJ856" i="59" s="1"/>
  <c r="BI857" i="59" l="1"/>
  <c r="BJ857" i="59" s="1"/>
  <c r="BI675" i="59" l="1"/>
  <c r="BJ675" i="59" s="1"/>
  <c r="BI662" i="59" l="1"/>
  <c r="BJ662" i="59" s="1"/>
  <c r="BI542" i="59" l="1"/>
  <c r="BJ542" i="59" s="1"/>
  <c r="BI543" i="59" l="1"/>
  <c r="BJ543" i="59" s="1"/>
  <c r="BI544" i="59" l="1"/>
  <c r="BJ544" i="59" s="1"/>
  <c r="BI545" i="59" l="1"/>
  <c r="BJ545" i="59" s="1"/>
  <c r="BI546" i="59" l="1"/>
  <c r="BJ546" i="59" s="1"/>
  <c r="BI547" i="59" l="1"/>
  <c r="BJ547" i="59" s="1"/>
  <c r="BI548" i="59" l="1"/>
  <c r="BJ548" i="59" s="1"/>
  <c r="BI549" i="59" l="1"/>
  <c r="BJ549" i="59" s="1"/>
  <c r="BI550" i="59" l="1"/>
  <c r="BJ550" i="59" s="1"/>
  <c r="BI551" i="59" l="1"/>
  <c r="BJ551" i="59" s="1"/>
  <c r="BI552" i="59" l="1"/>
  <c r="BJ552" i="59" s="1"/>
  <c r="BI553" i="59" l="1"/>
  <c r="BJ553" i="59" s="1"/>
  <c r="BI554" i="59" l="1"/>
  <c r="BJ554" i="59" s="1"/>
  <c r="BI555" i="59" l="1"/>
  <c r="BJ555" i="59" s="1"/>
  <c r="BI556" i="59" l="1"/>
  <c r="BJ556" i="59" s="1"/>
  <c r="BI557" i="59" l="1"/>
  <c r="BJ557" i="59" s="1"/>
  <c r="BI558" i="59" l="1"/>
  <c r="BJ558" i="59" s="1"/>
  <c r="BI559" i="59" l="1"/>
  <c r="BJ559" i="59" s="1"/>
  <c r="BI560" i="59" l="1"/>
  <c r="BJ560" i="59" s="1"/>
  <c r="BI561" i="59" l="1"/>
  <c r="BJ561" i="59" s="1"/>
  <c r="BI959" i="59" l="1"/>
  <c r="BJ959" i="59" s="1"/>
  <c r="BI250" i="59"/>
  <c r="BJ250" i="59" s="1"/>
  <c r="BI717" i="59"/>
  <c r="BJ717" i="59" s="1"/>
  <c r="BI240" i="59"/>
  <c r="BJ240" i="59" s="1"/>
  <c r="BI245" i="59"/>
  <c r="BJ245" i="59" s="1"/>
  <c r="BI384" i="59"/>
  <c r="BJ384" i="59" s="1"/>
  <c r="BI960" i="59"/>
  <c r="BJ960" i="59" s="1"/>
  <c r="BI510" i="59"/>
  <c r="BJ510" i="59" s="1"/>
  <c r="BI409" i="59"/>
  <c r="BJ409" i="59" s="1"/>
  <c r="BI270" i="59"/>
  <c r="BJ270" i="59" s="1"/>
  <c r="BI368" i="59"/>
  <c r="BJ368" i="59" s="1"/>
  <c r="BI956" i="59"/>
  <c r="BJ956" i="59" s="1"/>
  <c r="BI287" i="59"/>
  <c r="BJ287" i="59" s="1"/>
  <c r="BI901" i="59"/>
  <c r="BJ901" i="59" s="1"/>
  <c r="BI303" i="59"/>
  <c r="BJ303" i="59" s="1"/>
  <c r="BI509" i="59"/>
  <c r="BJ509" i="59" s="1"/>
  <c r="BI746" i="59"/>
  <c r="BJ746" i="59" s="1"/>
  <c r="BI439" i="59"/>
  <c r="BJ439" i="59" s="1"/>
  <c r="BI984" i="59"/>
  <c r="BJ984" i="59" s="1"/>
  <c r="BI369" i="59"/>
  <c r="BJ369" i="59" s="1"/>
  <c r="BI331" i="59"/>
  <c r="BJ331" i="59" s="1"/>
  <c r="BI498" i="59"/>
  <c r="BJ498" i="59" s="1"/>
  <c r="BI356" i="59"/>
  <c r="BJ356" i="59" s="1"/>
  <c r="BI451" i="59"/>
  <c r="BJ451" i="59" s="1"/>
  <c r="BI765" i="59"/>
  <c r="BJ765" i="59" s="1"/>
  <c r="BI360" i="59"/>
  <c r="BJ360" i="59" s="1"/>
  <c r="BI750" i="59"/>
  <c r="BJ750" i="59" s="1"/>
  <c r="BI304" i="59"/>
  <c r="BJ304" i="59" s="1"/>
  <c r="BI218" i="59"/>
  <c r="BJ218" i="59" s="1"/>
  <c r="BI899" i="59"/>
  <c r="BJ899" i="59" s="1"/>
  <c r="BI998" i="59"/>
  <c r="BJ998" i="59" s="1"/>
  <c r="BI265" i="59"/>
  <c r="BJ265" i="59" s="1"/>
  <c r="BI229" i="59"/>
  <c r="BJ229" i="59" s="1"/>
  <c r="BI861" i="59"/>
  <c r="BJ861" i="59" s="1"/>
  <c r="BI296" i="59"/>
  <c r="BJ296" i="59" s="1"/>
  <c r="BI362" i="59"/>
  <c r="BJ362" i="59" s="1"/>
  <c r="BI406" i="59"/>
  <c r="BJ406" i="59" s="1"/>
  <c r="BI248" i="59"/>
  <c r="BJ248" i="59" s="1"/>
  <c r="BI358" i="59"/>
  <c r="BJ358" i="59" s="1"/>
  <c r="BI958" i="59"/>
  <c r="BJ958" i="59" s="1"/>
  <c r="BI528" i="59"/>
  <c r="BJ528" i="59" s="1"/>
  <c r="BI314" i="59"/>
  <c r="BJ314" i="59" s="1"/>
  <c r="BI454" i="59"/>
  <c r="BJ454" i="59" s="1"/>
  <c r="BI485" i="59"/>
  <c r="BJ485" i="59" s="1"/>
  <c r="BI306" i="59"/>
  <c r="BJ306" i="59" s="1"/>
  <c r="BI290" i="59"/>
  <c r="BJ290" i="59" s="1"/>
  <c r="BI976" i="59"/>
  <c r="BJ976" i="59" s="1"/>
  <c r="BI249" i="59"/>
  <c r="BJ249" i="59" s="1"/>
  <c r="BI651" i="59"/>
  <c r="BJ651" i="59" s="1"/>
  <c r="BI893" i="59"/>
  <c r="BJ893" i="59" s="1"/>
  <c r="BI429" i="59"/>
  <c r="BJ429" i="59" s="1"/>
  <c r="BI656" i="59"/>
  <c r="BJ656" i="59" s="1"/>
  <c r="BI385" i="59"/>
  <c r="BJ385" i="59" s="1"/>
  <c r="BI447" i="59"/>
  <c r="BJ447" i="59" s="1"/>
  <c r="BI258" i="59"/>
  <c r="BJ258" i="59" s="1"/>
  <c r="BI416" i="59"/>
  <c r="BJ416" i="59" s="1"/>
  <c r="BI228" i="59"/>
  <c r="BJ228" i="59" s="1"/>
  <c r="BI526" i="59"/>
  <c r="BJ526" i="59" s="1"/>
  <c r="BI921" i="59"/>
  <c r="BJ921" i="59" s="1"/>
  <c r="BI940" i="59"/>
  <c r="BJ940" i="59" s="1"/>
  <c r="BI900" i="59"/>
  <c r="BJ900" i="59" s="1"/>
  <c r="BI711" i="59"/>
  <c r="BJ711" i="59" s="1"/>
  <c r="BI251" i="59"/>
  <c r="BJ251" i="59" s="1"/>
  <c r="BI887" i="59"/>
  <c r="BJ887" i="59" s="1"/>
  <c r="BI420" i="59"/>
  <c r="BJ420" i="59" s="1"/>
  <c r="BI747" i="59"/>
  <c r="BJ747" i="59" s="1"/>
  <c r="BI401" i="59"/>
  <c r="BJ401" i="59" s="1"/>
  <c r="BI726" i="59"/>
  <c r="BJ726" i="59" s="1"/>
  <c r="BI239" i="59"/>
  <c r="BJ239" i="59" s="1"/>
  <c r="BI863" i="59"/>
  <c r="BJ863" i="59" s="1"/>
  <c r="BI654" i="59"/>
  <c r="BJ654" i="59" s="1"/>
  <c r="BI902" i="59"/>
  <c r="BJ902" i="59" s="1"/>
  <c r="BI724" i="59"/>
  <c r="BJ724" i="59" s="1"/>
  <c r="BI941" i="59"/>
  <c r="BJ941" i="59" s="1"/>
  <c r="BI974" i="59"/>
  <c r="BJ974" i="59" s="1"/>
  <c r="BI989" i="59"/>
  <c r="BJ989" i="59" s="1"/>
  <c r="BI646" i="59"/>
  <c r="BJ646" i="59" s="1"/>
  <c r="BI402" i="59"/>
  <c r="BJ402" i="59" s="1"/>
  <c r="BI257" i="59"/>
  <c r="BJ257" i="59" s="1"/>
  <c r="BI489" i="59"/>
  <c r="BJ489" i="59" s="1"/>
  <c r="BI295" i="59"/>
  <c r="BJ295" i="59" s="1"/>
  <c r="BI288" i="59"/>
  <c r="BJ288" i="59" s="1"/>
  <c r="BI417" i="59"/>
  <c r="BJ417" i="59" s="1"/>
  <c r="BI284" i="59"/>
  <c r="BJ284" i="59" s="1"/>
  <c r="BI754" i="59"/>
  <c r="BJ754" i="59" s="1"/>
  <c r="BI382" i="59"/>
  <c r="BJ382" i="59" s="1"/>
  <c r="BI512" i="59"/>
  <c r="BJ512" i="59" s="1"/>
  <c r="BI421" i="59"/>
  <c r="BJ421" i="59" s="1"/>
  <c r="BI483" i="59"/>
  <c r="BJ483" i="59" s="1"/>
  <c r="BI516" i="59"/>
  <c r="BJ516" i="59" s="1"/>
  <c r="BI527" i="59"/>
  <c r="BJ527" i="59" s="1"/>
  <c r="BI227" i="59"/>
  <c r="BJ227" i="59" s="1"/>
  <c r="BI883" i="59"/>
  <c r="BJ883" i="59" s="1"/>
  <c r="BI506" i="59"/>
  <c r="BJ506" i="59" s="1"/>
  <c r="BI886" i="59"/>
  <c r="BJ886" i="59" s="1"/>
  <c r="BI891" i="59"/>
  <c r="BJ891" i="59" s="1"/>
  <c r="BI657" i="59"/>
  <c r="BJ657" i="59" s="1"/>
  <c r="BI450" i="59"/>
  <c r="BJ450" i="59" s="1"/>
  <c r="BI405" i="59"/>
  <c r="BJ405" i="59" s="1"/>
  <c r="BI714" i="59"/>
  <c r="BJ714" i="59" s="1"/>
  <c r="BI466" i="59"/>
  <c r="BJ466" i="59" s="1"/>
  <c r="BI906" i="59"/>
  <c r="BJ906" i="59" s="1"/>
  <c r="BI502" i="59"/>
  <c r="BJ502" i="59" s="1"/>
  <c r="BI888" i="59"/>
  <c r="BJ888" i="59" s="1"/>
  <c r="BI773" i="59"/>
  <c r="BJ773" i="59" s="1"/>
  <c r="BI267" i="59"/>
  <c r="BJ267" i="59" s="1"/>
  <c r="BI399" i="59"/>
  <c r="BJ399" i="59" s="1"/>
  <c r="BI484" i="59"/>
  <c r="BJ484" i="59" s="1"/>
  <c r="BI997" i="59"/>
  <c r="BJ997" i="59" s="1"/>
  <c r="BI318" i="59"/>
  <c r="BJ318" i="59" s="1"/>
  <c r="BI297" i="59"/>
  <c r="BJ297" i="59" s="1"/>
  <c r="BI752" i="59"/>
  <c r="BJ752" i="59" s="1"/>
  <c r="BI261" i="59"/>
  <c r="BJ261" i="59" s="1"/>
  <c r="BI325" i="59"/>
  <c r="BJ325" i="59" s="1"/>
  <c r="BI310" i="59"/>
  <c r="BJ310" i="59" s="1"/>
  <c r="BI272" i="59"/>
  <c r="BJ272" i="59" s="1"/>
  <c r="BI479" i="59"/>
  <c r="BJ479" i="59" s="1"/>
  <c r="BI436" i="59"/>
  <c r="BJ436" i="59" s="1"/>
  <c r="BI437" i="59"/>
  <c r="BJ437" i="59" s="1"/>
  <c r="BI884" i="59"/>
  <c r="BJ884" i="59" s="1"/>
  <c r="BI431" i="59"/>
  <c r="BJ431" i="59" s="1"/>
  <c r="BI319" i="59"/>
  <c r="BJ319" i="59" s="1"/>
  <c r="BI474" i="59"/>
  <c r="BJ474" i="59" s="1"/>
  <c r="BI269" i="59"/>
  <c r="BJ269" i="59" s="1"/>
  <c r="BI707" i="59"/>
  <c r="BJ707" i="59" s="1"/>
  <c r="BI361" i="59"/>
  <c r="BJ361" i="59" s="1"/>
  <c r="BI410" i="59"/>
  <c r="BJ410" i="59" s="1"/>
  <c r="BI487" i="59"/>
  <c r="BJ487" i="59" s="1"/>
  <c r="BI253" i="59"/>
  <c r="BJ253" i="59" s="1"/>
  <c r="BI256" i="59"/>
  <c r="BJ256" i="59" s="1"/>
  <c r="BI335" i="59"/>
  <c r="BJ335" i="59" s="1"/>
  <c r="BI720" i="59"/>
  <c r="BJ720" i="59" s="1"/>
  <c r="BI338" i="59"/>
  <c r="BJ338" i="59" s="1"/>
  <c r="BI452" i="59"/>
  <c r="BJ452" i="59" s="1"/>
  <c r="BI897" i="59"/>
  <c r="BJ897" i="59" s="1"/>
  <c r="BI860" i="59"/>
  <c r="BJ860" i="59" s="1"/>
  <c r="BI397" i="59"/>
  <c r="BJ397" i="59" s="1"/>
  <c r="BI868" i="59"/>
  <c r="BJ868" i="59" s="1"/>
  <c r="BI317" i="59"/>
  <c r="BJ317" i="59" s="1"/>
  <c r="BI664" i="59"/>
  <c r="BJ664" i="59" s="1"/>
  <c r="BI748" i="59"/>
  <c r="BJ748" i="59" s="1"/>
  <c r="BI260" i="59"/>
  <c r="BJ260" i="59" s="1"/>
  <c r="BI276" i="59"/>
  <c r="BJ276" i="59" s="1"/>
  <c r="BI426" i="59"/>
  <c r="BJ426" i="59" s="1"/>
  <c r="BI273" i="59"/>
  <c r="BJ273" i="59" s="1"/>
  <c r="BI725" i="59"/>
  <c r="BJ725" i="59" s="1"/>
  <c r="BI271" i="59"/>
  <c r="BJ271" i="59" s="1"/>
  <c r="BI503" i="59"/>
  <c r="BJ503" i="59" s="1"/>
  <c r="BI745" i="59"/>
  <c r="BJ745" i="59" s="1"/>
  <c r="BI957" i="59"/>
  <c r="BJ957" i="59" s="1"/>
  <c r="BI434" i="59"/>
  <c r="BJ434" i="59" s="1"/>
  <c r="BI438" i="59"/>
  <c r="BJ438" i="59" s="1"/>
  <c r="BI326" i="59"/>
  <c r="BJ326" i="59" s="1"/>
  <c r="BI871" i="59"/>
  <c r="BJ871" i="59" s="1"/>
  <c r="BI722" i="59"/>
  <c r="BJ722" i="59" s="1"/>
  <c r="BI327" i="59"/>
  <c r="BJ327" i="59" s="1"/>
  <c r="BI872" i="59"/>
  <c r="BJ872" i="59" s="1"/>
  <c r="BI470" i="59"/>
  <c r="BJ470" i="59" s="1"/>
  <c r="BI758" i="59"/>
  <c r="BJ758" i="59" s="1"/>
  <c r="BI398" i="59"/>
  <c r="BJ398" i="59" s="1"/>
  <c r="BI268" i="59"/>
  <c r="BJ268" i="59" s="1"/>
  <c r="BI858" i="59"/>
  <c r="BJ858" i="59" s="1"/>
  <c r="BI938" i="59"/>
  <c r="BJ938" i="59" s="1"/>
  <c r="BI425" i="59"/>
  <c r="BJ425" i="59" s="1"/>
  <c r="BI305" i="59"/>
  <c r="BJ305" i="59" s="1"/>
  <c r="BI973" i="59"/>
  <c r="BJ973" i="59" s="1"/>
  <c r="BI867" i="59"/>
  <c r="BJ867" i="59" s="1"/>
  <c r="BI494" i="59"/>
  <c r="BJ494" i="59" s="1"/>
  <c r="BI316" i="59"/>
  <c r="BJ316" i="59" s="1"/>
  <c r="BI441" i="59"/>
  <c r="BJ441" i="59" s="1"/>
  <c r="BI738" i="59"/>
  <c r="BJ738" i="59" s="1"/>
  <c r="BI357" i="59"/>
  <c r="BJ357" i="59" s="1"/>
  <c r="BI920" i="59"/>
  <c r="BJ920" i="59" s="1"/>
  <c r="BI371" i="59"/>
  <c r="BJ371" i="59" s="1"/>
  <c r="BI259" i="59"/>
  <c r="BJ259" i="59" s="1"/>
  <c r="BI323" i="59"/>
  <c r="BJ323" i="59" s="1"/>
  <c r="BI482" i="59"/>
  <c r="BJ482" i="59" s="1"/>
  <c r="BI514" i="59"/>
  <c r="BJ514" i="59" s="1"/>
  <c r="BI617" i="59"/>
  <c r="BJ617" i="59" s="1"/>
  <c r="BI730" i="59"/>
  <c r="BJ730" i="59" s="1"/>
  <c r="BI890" i="59"/>
  <c r="BJ890" i="59" s="1"/>
  <c r="BI870" i="59"/>
  <c r="BJ870" i="59" s="1"/>
  <c r="BI755" i="59"/>
  <c r="BJ755" i="59" s="1"/>
  <c r="BI328" i="59"/>
  <c r="BJ328" i="59" s="1"/>
  <c r="BI713" i="59"/>
  <c r="BJ713" i="59" s="1"/>
  <c r="BI87" i="59"/>
  <c r="BJ87" i="59" s="1"/>
  <c r="BI300" i="59"/>
  <c r="BJ300" i="59" s="1"/>
  <c r="BI981" i="59"/>
  <c r="BJ981" i="59" s="1"/>
  <c r="BI501" i="59"/>
  <c r="BJ501" i="59" s="1"/>
  <c r="BI302" i="59"/>
  <c r="BJ302" i="59" s="1"/>
  <c r="BI630" i="59"/>
  <c r="BJ630" i="59" s="1"/>
  <c r="BI522" i="59"/>
  <c r="BJ522" i="59" s="1"/>
  <c r="BI311" i="59"/>
  <c r="BJ311" i="59" s="1"/>
  <c r="BI320" i="59"/>
  <c r="BJ320" i="59" s="1"/>
  <c r="BI289" i="59"/>
  <c r="BJ289" i="59" s="1"/>
  <c r="BI966" i="59"/>
  <c r="BJ966" i="59" s="1"/>
  <c r="BI315" i="59"/>
  <c r="BJ315" i="59" s="1"/>
  <c r="BI427" i="59"/>
  <c r="BJ427" i="59" s="1"/>
  <c r="BI458" i="59"/>
  <c r="BJ458" i="59" s="1"/>
  <c r="BI696" i="59"/>
  <c r="BJ696" i="59" s="1"/>
  <c r="BI291" i="59"/>
  <c r="BJ291" i="59" s="1"/>
  <c r="BI672" i="59"/>
  <c r="BJ672" i="59" s="1"/>
  <c r="BI342" i="59"/>
  <c r="BJ342" i="59" s="1"/>
  <c r="BI408" i="59"/>
  <c r="BJ408" i="59" s="1"/>
  <c r="BI877" i="59"/>
  <c r="BJ877" i="59" s="1"/>
  <c r="BI885" i="59"/>
  <c r="BJ885" i="59" s="1"/>
  <c r="BI274" i="59"/>
  <c r="BJ274" i="59" s="1"/>
  <c r="BI309" i="59"/>
  <c r="BJ309" i="59" s="1"/>
  <c r="BI523" i="59"/>
  <c r="BJ523" i="59" s="1"/>
  <c r="BI629" i="59"/>
  <c r="BJ629" i="59" s="1"/>
  <c r="BI453" i="59"/>
  <c r="BJ453" i="59" s="1"/>
  <c r="BI985" i="59"/>
  <c r="BJ985" i="59" s="1"/>
  <c r="BI364" i="59"/>
  <c r="BJ364" i="59" s="1"/>
  <c r="BI333" i="59"/>
  <c r="BJ333" i="59" s="1"/>
  <c r="BI691" i="59"/>
  <c r="BJ691" i="59" s="1"/>
  <c r="BI774" i="59"/>
  <c r="BJ774" i="59" s="1"/>
  <c r="BI716" i="59"/>
  <c r="BJ716" i="59" s="1"/>
  <c r="BI475" i="59"/>
  <c r="BJ475" i="59" s="1"/>
  <c r="BI411" i="59"/>
  <c r="BJ411" i="59" s="1"/>
  <c r="BI448" i="59"/>
  <c r="BJ448" i="59" s="1"/>
  <c r="BI321" i="59"/>
  <c r="BJ321" i="59" s="1"/>
  <c r="BI220" i="59"/>
  <c r="BJ220" i="59" s="1"/>
  <c r="BI301" i="59"/>
  <c r="BJ301" i="59" s="1"/>
  <c r="BI344" i="59"/>
  <c r="BJ344" i="59" s="1"/>
  <c r="BI464" i="59"/>
  <c r="BJ464" i="59" s="1"/>
  <c r="BI708" i="59"/>
  <c r="BJ708" i="59" s="1"/>
  <c r="BI756" i="59"/>
  <c r="BJ756" i="59" s="1"/>
  <c r="BI462" i="59"/>
  <c r="BJ462" i="59" s="1"/>
  <c r="BI642" i="59"/>
  <c r="BJ642" i="59" s="1"/>
  <c r="BI658" i="59"/>
  <c r="BJ658" i="59" s="1"/>
  <c r="BI521" i="59"/>
  <c r="BJ521" i="59" s="1"/>
  <c r="BI733" i="59"/>
  <c r="BJ733" i="59" s="1"/>
  <c r="BI282" i="59"/>
  <c r="BJ282" i="59" s="1"/>
  <c r="BI351" i="59"/>
  <c r="BJ351" i="59" s="1"/>
  <c r="BI965" i="59"/>
  <c r="BJ965" i="59" s="1"/>
  <c r="BI712" i="59"/>
  <c r="BJ712" i="59" s="1"/>
  <c r="BI895" i="59"/>
  <c r="BJ895" i="59" s="1"/>
  <c r="BI979" i="59"/>
  <c r="BJ979" i="59" s="1"/>
  <c r="BI970" i="59"/>
  <c r="BJ970" i="59" s="1"/>
  <c r="BI980" i="59"/>
  <c r="BJ980" i="59" s="1"/>
  <c r="BI905" i="59"/>
  <c r="BJ905" i="59" s="1"/>
  <c r="BI537" i="59"/>
  <c r="BJ537" i="59" s="1"/>
  <c r="BI524" i="59"/>
  <c r="BJ524" i="59" s="1"/>
  <c r="BI525" i="59"/>
  <c r="BJ525" i="59" s="1"/>
  <c r="BI312" i="59"/>
  <c r="BJ312" i="59" s="1"/>
  <c r="BI376" i="59"/>
  <c r="BJ376" i="59" s="1"/>
  <c r="BI414" i="59"/>
  <c r="BJ414" i="59" s="1"/>
  <c r="BI972" i="59"/>
  <c r="BJ972" i="59" s="1"/>
  <c r="BI881" i="59"/>
  <c r="BJ881" i="59" s="1"/>
  <c r="BI381" i="59"/>
  <c r="BJ381" i="59" s="1"/>
  <c r="BI671" i="59"/>
  <c r="BJ671" i="59" s="1"/>
  <c r="BI644" i="59"/>
  <c r="BJ644" i="59" s="1"/>
  <c r="BI354" i="59"/>
  <c r="BJ354" i="59" s="1"/>
  <c r="BI869" i="59"/>
  <c r="BJ869" i="59" s="1"/>
  <c r="BI939" i="59"/>
  <c r="BJ939" i="59" s="1"/>
  <c r="BI428" i="59"/>
  <c r="BJ428" i="59" s="1"/>
  <c r="BI478" i="59"/>
  <c r="BJ478" i="59" s="1"/>
  <c r="BI732" i="59"/>
  <c r="BJ732" i="59" s="1"/>
  <c r="BI286" i="59"/>
  <c r="BJ286" i="59" s="1"/>
  <c r="BI663" i="59"/>
  <c r="BJ663" i="59" s="1"/>
  <c r="BI365" i="59"/>
  <c r="BJ365" i="59" s="1"/>
  <c r="BI894" i="59"/>
  <c r="BJ894" i="59" s="1"/>
  <c r="BI444" i="59"/>
  <c r="BJ444" i="59" s="1"/>
  <c r="BI729" i="59"/>
  <c r="BJ729" i="59" s="1"/>
  <c r="BI937" i="59"/>
  <c r="BJ937" i="59" s="1"/>
  <c r="BI407" i="59"/>
  <c r="BJ407" i="59" s="1"/>
  <c r="BI332" i="59"/>
  <c r="BJ332" i="59" s="1"/>
  <c r="BI898" i="59"/>
  <c r="BJ898" i="59" s="1"/>
  <c r="BI862" i="59"/>
  <c r="BJ862" i="59" s="1"/>
  <c r="BI650" i="59"/>
  <c r="BJ650" i="59" s="1"/>
  <c r="BI995" i="59"/>
  <c r="BJ995" i="59" s="1"/>
  <c r="BI996" i="59"/>
  <c r="BJ996" i="59" s="1"/>
  <c r="BI396" i="59"/>
  <c r="BJ396" i="59" s="1"/>
  <c r="BI461" i="59"/>
  <c r="BJ461" i="59" s="1"/>
  <c r="BI666" i="59"/>
  <c r="BJ666" i="59" s="1"/>
  <c r="BI655" i="59"/>
  <c r="BJ655" i="59" s="1"/>
  <c r="BI281" i="59"/>
  <c r="BJ281" i="59" s="1"/>
  <c r="BI492" i="59"/>
  <c r="BJ492" i="59" s="1"/>
  <c r="BI740" i="59"/>
  <c r="BJ740" i="59" s="1"/>
  <c r="BI341" i="59"/>
  <c r="BJ341" i="59" s="1"/>
  <c r="BI40" i="59"/>
  <c r="BJ40" i="59" s="1"/>
  <c r="BI463" i="59"/>
  <c r="BJ463" i="59" s="1"/>
  <c r="BI993" i="59"/>
  <c r="BJ993" i="59" s="1"/>
  <c r="BI661" i="59"/>
  <c r="BJ661" i="59" s="1"/>
  <c r="BI739" i="59"/>
  <c r="BJ739" i="59" s="1"/>
  <c r="BI225" i="59"/>
  <c r="BJ225" i="59" s="1"/>
  <c r="BI670" i="59"/>
  <c r="BJ670" i="59" s="1"/>
  <c r="BI723" i="59"/>
  <c r="BJ723" i="59" s="1"/>
  <c r="BI969" i="59"/>
  <c r="BJ969" i="59" s="1"/>
  <c r="BI660" i="59"/>
  <c r="BJ660" i="59" s="1"/>
  <c r="BI413" i="59"/>
  <c r="BJ413" i="59" s="1"/>
  <c r="BI456" i="59"/>
  <c r="BJ456" i="59" s="1"/>
  <c r="BI880" i="59"/>
  <c r="BJ880" i="59" s="1"/>
  <c r="BI380" i="59"/>
  <c r="BJ380" i="59" s="1"/>
  <c r="BI635" i="59"/>
  <c r="BJ635" i="59" s="1"/>
  <c r="BI645" i="59"/>
  <c r="BJ645" i="59" s="1"/>
  <c r="BI935" i="59"/>
  <c r="BJ935" i="59" s="1"/>
  <c r="BI904" i="59"/>
  <c r="BJ904" i="59" s="1"/>
  <c r="BI977" i="59"/>
  <c r="BJ977" i="59" s="1"/>
  <c r="BI999" i="59"/>
  <c r="BJ999" i="59" s="1"/>
  <c r="BI727" i="59"/>
  <c r="BJ727" i="59" s="1"/>
  <c r="BI486" i="59"/>
  <c r="BJ486" i="59" s="1"/>
  <c r="BI283" i="59"/>
  <c r="BJ283" i="59" s="1"/>
  <c r="BI633" i="59"/>
  <c r="BJ633" i="59" s="1"/>
  <c r="BI618" i="59"/>
  <c r="BJ618" i="59" s="1"/>
  <c r="BI375" i="59"/>
  <c r="BJ375" i="59" s="1"/>
  <c r="BI636" i="59"/>
  <c r="BJ636" i="59" s="1"/>
  <c r="BI435" i="59"/>
  <c r="BJ435" i="59" s="1"/>
  <c r="BI909" i="59"/>
  <c r="BJ909" i="59" s="1"/>
  <c r="BI710" i="59"/>
  <c r="BJ710" i="59" s="1"/>
  <c r="BI372" i="59"/>
  <c r="BJ372" i="59" s="1"/>
  <c r="BI637" i="59"/>
  <c r="BJ637" i="59" s="1"/>
  <c r="BI415" i="59"/>
  <c r="BJ415" i="59" s="1"/>
  <c r="BI347" i="59"/>
  <c r="BJ347" i="59" s="1"/>
  <c r="BI469" i="59"/>
  <c r="BJ469" i="59" s="1"/>
  <c r="BI353" i="59"/>
  <c r="BJ353" i="59" s="1"/>
  <c r="BI324" i="59"/>
  <c r="BJ324" i="59" s="1"/>
  <c r="BI505" i="59"/>
  <c r="BJ505" i="59" s="1"/>
  <c r="BI307" i="59"/>
  <c r="BJ307" i="59" s="1"/>
  <c r="BI496" i="59"/>
  <c r="BJ496" i="59" s="1"/>
  <c r="BI741" i="59"/>
  <c r="BJ741" i="59" s="1"/>
  <c r="BI953" i="59"/>
  <c r="BJ953" i="59" s="1"/>
  <c r="BI460" i="59"/>
  <c r="BJ460" i="59" s="1"/>
  <c r="BI533" i="59"/>
  <c r="BJ533" i="59" s="1"/>
  <c r="BI519" i="59"/>
  <c r="BJ519" i="59" s="1"/>
  <c r="BI736" i="59"/>
  <c r="BJ736" i="59" s="1"/>
  <c r="BI346" i="59"/>
  <c r="BJ346" i="59" s="1"/>
  <c r="BI987" i="59"/>
  <c r="BJ987" i="59" s="1"/>
  <c r="BI359" i="59"/>
  <c r="BJ359" i="59" s="1"/>
  <c r="BI491" i="59"/>
  <c r="BJ491" i="59" s="1"/>
  <c r="BI962" i="59"/>
  <c r="BJ962" i="59" s="1"/>
  <c r="BI39" i="59"/>
  <c r="BJ39" i="59" s="1"/>
  <c r="BI749" i="59"/>
  <c r="BJ749" i="59" s="1"/>
  <c r="BI992" i="59"/>
  <c r="BJ992" i="59" s="1"/>
  <c r="BI751" i="59"/>
  <c r="BJ751" i="59" s="1"/>
  <c r="BI536" i="59"/>
  <c r="BJ536" i="59" s="1"/>
  <c r="BI681" i="59"/>
  <c r="BJ681" i="59" s="1"/>
  <c r="BI400" i="59"/>
  <c r="BJ400" i="59" s="1"/>
  <c r="BI737" i="59"/>
  <c r="BJ737" i="59" s="1"/>
  <c r="BI757" i="59"/>
  <c r="BJ757" i="59" s="1"/>
  <c r="BI889" i="59"/>
  <c r="BJ889" i="59" s="1"/>
  <c r="BI298" i="59"/>
  <c r="BJ298" i="59" s="1"/>
  <c r="BI412" i="59"/>
  <c r="BJ412" i="59" s="1"/>
  <c r="BI275" i="59"/>
  <c r="BJ275" i="59" s="1"/>
  <c r="BI457" i="59"/>
  <c r="BJ457" i="59" s="1"/>
  <c r="BI379" i="59"/>
  <c r="BJ379" i="59" s="1"/>
  <c r="BI616" i="59"/>
  <c r="BJ616" i="59" s="1"/>
  <c r="BI721" i="59"/>
  <c r="BJ721" i="59" s="1"/>
  <c r="BI879" i="59"/>
  <c r="BJ879" i="59" s="1"/>
  <c r="BI442" i="59"/>
  <c r="BJ442" i="59" s="1"/>
  <c r="BI280" i="59"/>
  <c r="BJ280" i="59" s="1"/>
  <c r="BI994" i="59"/>
  <c r="BJ994" i="59" s="1"/>
  <c r="BI728" i="59"/>
  <c r="BJ728" i="59" s="1"/>
  <c r="BI488" i="59"/>
  <c r="BJ488" i="59" s="1"/>
  <c r="BI495" i="59"/>
  <c r="BJ495" i="59" s="1"/>
  <c r="BI219" i="59"/>
  <c r="BJ219" i="59" s="1"/>
  <c r="BI370" i="59"/>
  <c r="BJ370" i="59" s="1"/>
  <c r="BI936" i="59"/>
  <c r="BJ936" i="59" s="1"/>
  <c r="BI908" i="59"/>
  <c r="BJ908" i="59" s="1"/>
  <c r="BI374" i="59"/>
  <c r="BJ374" i="59" s="1"/>
  <c r="BI896" i="59"/>
  <c r="BJ896" i="59" s="1"/>
  <c r="BI352" i="59"/>
  <c r="BJ352" i="59" s="1"/>
  <c r="BI299" i="59"/>
  <c r="BJ299" i="59" s="1"/>
  <c r="BI277" i="59"/>
  <c r="BJ277" i="59" s="1"/>
  <c r="BI477" i="59"/>
  <c r="BJ477" i="59" s="1"/>
  <c r="BI430" i="59"/>
  <c r="BJ430" i="59" s="1"/>
  <c r="BI876" i="59"/>
  <c r="BJ876" i="59" s="1"/>
  <c r="BI982" i="59"/>
  <c r="BJ982" i="59" s="1"/>
  <c r="BI330" i="59"/>
  <c r="BJ330" i="59" s="1"/>
  <c r="BI968" i="59"/>
  <c r="BJ968" i="59" s="1"/>
  <c r="BI688" i="59"/>
  <c r="BJ688" i="59" s="1"/>
  <c r="BI964" i="59"/>
  <c r="BJ964" i="59" s="1"/>
  <c r="BI313" i="59"/>
  <c r="BJ313" i="59" s="1"/>
  <c r="BI446" i="59"/>
  <c r="BJ446" i="59" s="1"/>
  <c r="BI742" i="59"/>
  <c r="BJ742" i="59" s="1"/>
  <c r="BI865" i="59"/>
  <c r="BJ865" i="59" s="1"/>
  <c r="BI459" i="59"/>
  <c r="BJ459" i="59" s="1"/>
  <c r="BI639" i="59"/>
  <c r="BJ639" i="59" s="1"/>
  <c r="BI628" i="59"/>
  <c r="BJ628" i="59" s="1"/>
  <c r="BI531" i="59"/>
  <c r="BJ531" i="59" s="1"/>
  <c r="BI518" i="59"/>
  <c r="BJ518" i="59" s="1"/>
  <c r="BI734" i="59"/>
  <c r="BJ734" i="59" s="1"/>
  <c r="BI279" i="59"/>
  <c r="BJ279" i="59" s="1"/>
  <c r="BI345" i="59"/>
  <c r="BJ345" i="59" s="1"/>
  <c r="BI986" i="59"/>
  <c r="BJ986" i="59" s="1"/>
  <c r="BI504" i="59"/>
  <c r="BJ504" i="59" s="1"/>
  <c r="BI497" i="59"/>
  <c r="BJ497" i="59" s="1"/>
  <c r="BI668" i="59"/>
  <c r="BJ668" i="59" s="1"/>
  <c r="BI38" i="59"/>
  <c r="BJ38" i="59" s="1"/>
  <c r="BI91" i="59"/>
  <c r="BJ91" i="59" s="1"/>
  <c r="BI775" i="59"/>
  <c r="BJ775" i="59" s="1"/>
  <c r="BI963" i="59"/>
  <c r="BJ963" i="59" s="1"/>
  <c r="BI955" i="59"/>
  <c r="BJ955" i="59" s="1"/>
  <c r="BI689" i="59"/>
  <c r="BJ689" i="59" s="1"/>
  <c r="BI432" i="59"/>
  <c r="BJ432" i="59" s="1"/>
  <c r="BI308" i="59"/>
  <c r="BJ308" i="59" s="1"/>
  <c r="BI967" i="59"/>
  <c r="BJ967" i="59" s="1"/>
  <c r="BI520" i="59"/>
  <c r="BJ520" i="59" s="1"/>
  <c r="BI419" i="59"/>
  <c r="BJ419" i="59" s="1"/>
  <c r="BI971" i="59"/>
  <c r="BJ971" i="59" s="1"/>
  <c r="BI378" i="59"/>
  <c r="BJ378" i="59" s="1"/>
  <c r="BI499" i="59"/>
  <c r="BJ499" i="59" s="1"/>
  <c r="BI285" i="59"/>
  <c r="BJ285" i="59" s="1"/>
  <c r="BI983" i="59"/>
  <c r="BJ983" i="59" s="1"/>
  <c r="BI744" i="59"/>
  <c r="BJ744" i="59" s="1"/>
  <c r="BI423" i="59"/>
  <c r="BJ423" i="59" s="1"/>
  <c r="BI882" i="59"/>
  <c r="BJ882" i="59" s="1"/>
  <c r="BI373" i="59"/>
  <c r="BJ373" i="59" s="1"/>
  <c r="BI363" i="59"/>
  <c r="BJ363" i="59" s="1"/>
  <c r="BI455" i="59"/>
  <c r="BJ455" i="59" s="1"/>
  <c r="BI468" i="59"/>
  <c r="BJ468" i="59" s="1"/>
  <c r="BI440" i="59"/>
  <c r="BJ440" i="59" s="1"/>
  <c r="BI508" i="59"/>
  <c r="BJ508" i="59" s="1"/>
  <c r="BI226" i="59"/>
  <c r="BJ226" i="59" s="1"/>
  <c r="BI874" i="59"/>
  <c r="BJ874" i="59" s="1"/>
  <c r="BI669" i="59"/>
  <c r="BJ669" i="59" s="1"/>
  <c r="BI255" i="59"/>
  <c r="BJ255" i="59" s="1"/>
  <c r="BI395" i="59"/>
  <c r="BJ395" i="59" s="1"/>
  <c r="BI709" i="59"/>
  <c r="BJ709" i="59" s="1"/>
  <c r="BI449" i="59"/>
  <c r="BJ449" i="59" s="1"/>
  <c r="BI911" i="59"/>
  <c r="BJ911" i="59" s="1"/>
  <c r="BI292" i="59"/>
  <c r="BJ292" i="59" s="1"/>
  <c r="BI355" i="59"/>
  <c r="BJ355" i="59" s="1"/>
  <c r="BI403" i="59"/>
  <c r="BJ403" i="59" s="1"/>
  <c r="BI472" i="59"/>
  <c r="BJ472" i="59" s="1"/>
  <c r="BI445" i="59"/>
  <c r="BJ445" i="59" s="1"/>
  <c r="BI500" i="59"/>
  <c r="BJ500" i="59" s="1"/>
  <c r="BI383" i="59"/>
  <c r="BJ383" i="59" s="1"/>
  <c r="BI334" i="59"/>
  <c r="BJ334" i="59" s="1"/>
  <c r="BI892" i="59"/>
  <c r="BJ892" i="59" s="1"/>
  <c r="BI337" i="59"/>
  <c r="BJ337" i="59" s="1"/>
  <c r="BI859" i="59"/>
  <c r="BJ859" i="59" s="1"/>
  <c r="BI638" i="59"/>
  <c r="BJ638" i="59" s="1"/>
  <c r="BI624" i="59"/>
  <c r="BJ624" i="59" s="1"/>
  <c r="BI627" i="59"/>
  <c r="BJ627" i="59" s="1"/>
  <c r="BI517" i="59"/>
  <c r="BJ517" i="59" s="1"/>
  <c r="BI735" i="59"/>
  <c r="BJ735" i="59" s="1"/>
  <c r="BI278" i="59"/>
  <c r="BJ278" i="59" s="1"/>
  <c r="BI343" i="59"/>
  <c r="BJ343" i="59" s="1"/>
  <c r="BI718" i="59"/>
  <c r="BJ718" i="59" s="1"/>
  <c r="BI878" i="59"/>
  <c r="BJ878" i="59" s="1"/>
  <c r="BI481" i="59"/>
  <c r="BJ481" i="59" s="1"/>
  <c r="BI217" i="59"/>
  <c r="BJ217" i="59" s="1"/>
  <c r="BI88" i="59"/>
  <c r="BJ88" i="59" s="1"/>
  <c r="BI511" i="59"/>
  <c r="BJ511" i="59" s="1"/>
  <c r="BI37" i="59"/>
  <c r="BJ37" i="59" s="1"/>
  <c r="BI975" i="59"/>
  <c r="BJ975" i="59" s="1"/>
  <c r="BI990" i="59"/>
  <c r="BJ990" i="59" s="1"/>
  <c r="BI761" i="59"/>
  <c r="BJ761" i="59" s="1"/>
  <c r="BI772" i="59"/>
  <c r="BJ772" i="59" s="1"/>
  <c r="BI647" i="59"/>
  <c r="BJ647" i="59" s="1"/>
  <c r="BI643" i="59"/>
  <c r="BJ643" i="59" s="1"/>
  <c r="BI476" i="59"/>
  <c r="BJ476" i="59" s="1"/>
  <c r="BI634" i="59"/>
  <c r="BJ634" i="59" s="1"/>
  <c r="BI649" i="59"/>
  <c r="BJ649" i="59" s="1"/>
  <c r="BI367" i="59"/>
  <c r="BJ367" i="59" s="1"/>
  <c r="BI377" i="59"/>
  <c r="BJ377" i="59" s="1"/>
  <c r="BI418" i="59"/>
  <c r="BJ418" i="59" s="1"/>
  <c r="BI731" i="59"/>
  <c r="BJ731" i="59" s="1"/>
  <c r="BI919" i="59"/>
  <c r="BJ919" i="59" s="1"/>
  <c r="BI640" i="59"/>
  <c r="BJ640" i="59" s="1"/>
  <c r="BI366" i="59"/>
  <c r="BJ366" i="59" s="1"/>
  <c r="BI252" i="59"/>
  <c r="BJ252" i="59" s="1"/>
  <c r="BI641" i="59"/>
  <c r="BJ641" i="59" s="1"/>
  <c r="BI704" i="59"/>
  <c r="BJ704" i="59" s="1"/>
  <c r="BI28" i="59"/>
  <c r="BJ28" i="59" s="1"/>
  <c r="BI35" i="59"/>
  <c r="BJ35" i="59" s="1"/>
  <c r="BI41" i="59"/>
  <c r="BJ41" i="59" s="1"/>
  <c r="BI422" i="59"/>
  <c r="BJ422" i="59" s="1"/>
  <c r="BI294" i="59"/>
  <c r="BJ294" i="59" s="1"/>
  <c r="BI433" i="59"/>
  <c r="BJ433" i="59" s="1"/>
  <c r="BI515" i="59"/>
  <c r="BJ515" i="59" s="1"/>
  <c r="BI471" i="59"/>
  <c r="BJ471" i="59" s="1"/>
  <c r="BI942" i="59"/>
  <c r="BJ942" i="59" s="1"/>
  <c r="BI507" i="59"/>
  <c r="BJ507" i="59" s="1"/>
  <c r="BI293" i="59"/>
  <c r="BJ293" i="59" s="1"/>
  <c r="BI873" i="59"/>
  <c r="BJ873" i="59" s="1"/>
  <c r="BI864" i="59"/>
  <c r="BJ864" i="59" s="1"/>
  <c r="BI254" i="59"/>
  <c r="BJ254" i="59" s="1"/>
  <c r="BI394" i="59"/>
  <c r="BJ394" i="59" s="1"/>
  <c r="BI322" i="59"/>
  <c r="BJ322" i="59" s="1"/>
  <c r="BI490" i="59"/>
  <c r="BJ490" i="59" s="1"/>
  <c r="BI875" i="59"/>
  <c r="BJ875" i="59" s="1"/>
  <c r="BI910" i="59"/>
  <c r="BJ910" i="59" s="1"/>
  <c r="BI336" i="59"/>
  <c r="BJ336" i="59" s="1"/>
  <c r="BI493" i="59"/>
  <c r="BJ493" i="59" s="1"/>
  <c r="BI340" i="59"/>
  <c r="BJ340" i="59" s="1"/>
  <c r="BI404" i="59"/>
  <c r="BJ404" i="59" s="1"/>
  <c r="BI443" i="59"/>
  <c r="BJ443" i="59" s="1"/>
  <c r="BI473" i="59"/>
  <c r="BJ473" i="59" s="1"/>
  <c r="BI866" i="59"/>
  <c r="BJ866" i="59" s="1"/>
  <c r="BI205" i="59"/>
  <c r="BJ205" i="59" s="1"/>
  <c r="BI991" i="59"/>
  <c r="BJ991" i="59" s="1"/>
  <c r="BI715" i="59"/>
  <c r="BJ715" i="59" s="1"/>
  <c r="BI467" i="59"/>
  <c r="BJ467" i="59" s="1"/>
  <c r="BI27" i="59"/>
  <c r="BJ27" i="59" s="1"/>
  <c r="BI480" i="59"/>
  <c r="BJ480" i="59" s="1"/>
  <c r="BI676" i="59"/>
  <c r="BJ676" i="59" s="1"/>
  <c r="BI339" i="59"/>
  <c r="BJ339" i="59" s="1"/>
  <c r="BI907" i="59"/>
  <c r="BJ907" i="59" s="1"/>
  <c r="BI101" i="59" l="1"/>
  <c r="BJ101" i="59" s="1"/>
  <c r="BI72" i="59"/>
  <c r="BJ72" i="59" s="1"/>
  <c r="BI89" i="59"/>
  <c r="BJ89" i="59" s="1"/>
  <c r="BI36" i="59"/>
  <c r="BJ36" i="59" s="1"/>
  <c r="BI100" i="59"/>
  <c r="BJ100" i="59" s="1"/>
  <c r="BI90" i="59" l="1"/>
  <c r="BJ90" i="59" s="1"/>
  <c r="BI44" i="59"/>
  <c r="BJ44" i="59" s="1"/>
  <c r="BI102" i="59"/>
  <c r="BJ102" i="59" s="1"/>
  <c r="BI103" i="59" l="1"/>
  <c r="BJ103" i="59" s="1"/>
  <c r="BI76" i="59"/>
  <c r="BJ76" i="59" s="1"/>
  <c r="BI92" i="59"/>
  <c r="BJ92" i="59" s="1"/>
  <c r="BI93" i="59" l="1"/>
  <c r="BJ93" i="59" s="1"/>
  <c r="BI45" i="59"/>
  <c r="BJ45" i="59" s="1"/>
  <c r="BI104" i="59"/>
  <c r="BJ104" i="59" s="1"/>
  <c r="BI105" i="59" l="1"/>
  <c r="BJ105" i="59" s="1"/>
  <c r="BI43" i="59"/>
  <c r="BJ43" i="59" s="1"/>
  <c r="BI94" i="59"/>
  <c r="BJ94" i="59" s="1"/>
  <c r="BI95" i="59" l="1"/>
  <c r="BJ95" i="59" s="1"/>
  <c r="BI42" i="59"/>
  <c r="BJ42" i="59" s="1"/>
  <c r="BI106" i="59"/>
  <c r="BJ106" i="59" s="1"/>
  <c r="BI107" i="59"/>
  <c r="BJ107" i="59" s="1"/>
  <c r="BI49" i="59" l="1"/>
  <c r="BJ49" i="59" s="1"/>
  <c r="BI97" i="59"/>
  <c r="BJ97" i="59" s="1"/>
  <c r="BI99" i="59" l="1"/>
  <c r="BJ99" i="59" s="1"/>
  <c r="BI98" i="59"/>
  <c r="BJ98" i="59" s="1"/>
  <c r="BI79" i="59"/>
  <c r="BJ79" i="59" s="1"/>
  <c r="BI51" i="59" l="1"/>
  <c r="BJ51" i="59" s="1"/>
  <c r="BI48" i="59" l="1"/>
  <c r="BJ48" i="59" s="1"/>
  <c r="BI47" i="59" l="1"/>
  <c r="BJ47" i="59" s="1"/>
  <c r="BI46" i="59" l="1"/>
  <c r="BJ46" i="59" s="1"/>
  <c r="BI67" i="59" l="1"/>
  <c r="BJ67" i="59" s="1"/>
  <c r="BI68" i="59" l="1"/>
  <c r="BJ68" i="59" s="1"/>
  <c r="BI52" i="59" l="1"/>
  <c r="BJ52" i="59" s="1"/>
  <c r="BI53" i="59" l="1"/>
  <c r="BJ53" i="59" s="1"/>
  <c r="BI50" i="59" l="1"/>
  <c r="BJ50" i="59" s="1"/>
  <c r="BI56" i="59" l="1"/>
  <c r="BJ56" i="59" s="1"/>
  <c r="BI57" i="59" l="1"/>
  <c r="BJ57" i="59" s="1"/>
  <c r="BI80" i="59" l="1"/>
  <c r="BJ80" i="59" s="1"/>
  <c r="BI62" i="59" l="1"/>
  <c r="BJ62" i="59" s="1"/>
  <c r="BI63" i="59" l="1"/>
  <c r="BJ63" i="59" s="1"/>
  <c r="BI54" i="59" l="1"/>
  <c r="BJ54" i="59" s="1"/>
  <c r="BI55" i="59" l="1"/>
  <c r="BJ55" i="59" s="1"/>
  <c r="BI66" i="59" l="1"/>
  <c r="BJ66" i="59" s="1"/>
  <c r="BI73" i="59" l="1"/>
  <c r="BJ73" i="59" s="1"/>
  <c r="BI74" i="59" l="1"/>
  <c r="BJ74" i="59" s="1"/>
  <c r="BI71" i="59" l="1"/>
  <c r="BJ71" i="59" s="1"/>
  <c r="BI81" i="59" l="1"/>
  <c r="BJ81" i="59" s="1"/>
  <c r="BI64" i="59" l="1"/>
  <c r="BJ64" i="59" s="1"/>
  <c r="BJ78" i="59" l="1"/>
  <c r="BI84" i="59" l="1"/>
  <c r="BJ84" i="59" s="1"/>
  <c r="BI69" i="59" l="1"/>
  <c r="BJ69" i="59" s="1"/>
  <c r="BI60" i="59" l="1"/>
  <c r="BJ60" i="59" s="1"/>
  <c r="BI61" i="59" l="1"/>
  <c r="BJ61" i="59" s="1"/>
  <c r="BI70" i="59" l="1"/>
  <c r="BJ70" i="59" s="1"/>
  <c r="BI58" i="59" l="1"/>
  <c r="BJ58" i="59" s="1"/>
  <c r="BI59" i="59" l="1"/>
  <c r="BJ59" i="59" s="1"/>
  <c r="BI77" i="59" l="1"/>
  <c r="BJ77" i="59" s="1"/>
  <c r="BI75" i="59" l="1"/>
  <c r="BJ75" i="59" s="1"/>
  <c r="BI65" i="59" l="1"/>
  <c r="BJ65" i="59" s="1"/>
  <c r="BI82" i="59" l="1"/>
  <c r="BJ82" i="59" s="1"/>
  <c r="BI83" i="59" l="1"/>
  <c r="BJ83" i="59" s="1"/>
  <c r="BI86" i="59" l="1"/>
  <c r="BJ86" i="59" s="1"/>
  <c r="BI85" i="59"/>
  <c r="BJ85" i="59" s="1"/>
  <c r="BI132" i="59"/>
  <c r="BJ132" i="59" s="1"/>
  <c r="BI204" i="59"/>
  <c r="BJ204" i="59" s="1"/>
  <c r="BI216" i="59"/>
  <c r="BJ216" i="59" s="1"/>
  <c r="BI202" i="59"/>
  <c r="BJ202" i="59" s="1"/>
  <c r="BI212" i="59"/>
  <c r="BJ212" i="59" s="1"/>
  <c r="BI114" i="59"/>
  <c r="BJ114" i="59" s="1"/>
  <c r="BI184" i="59"/>
  <c r="BJ184" i="59" s="1"/>
  <c r="BI189" i="59"/>
  <c r="BJ189" i="59" s="1"/>
  <c r="BI110" i="59"/>
  <c r="BJ110" i="59" s="1"/>
  <c r="BI180" i="59"/>
  <c r="BJ180" i="59" s="1"/>
  <c r="BI125" i="59"/>
  <c r="BJ125" i="59" s="1"/>
  <c r="BI193" i="59"/>
  <c r="BJ193" i="59" s="1"/>
  <c r="BI201" i="59"/>
  <c r="BJ201" i="59" s="1"/>
  <c r="BI197" i="59"/>
  <c r="BJ197" i="59" s="1"/>
  <c r="BI181" i="59"/>
  <c r="BJ181" i="59" s="1"/>
  <c r="BI176" i="59"/>
  <c r="BJ176" i="59" s="1"/>
  <c r="BI206" i="59"/>
  <c r="BJ206" i="59" s="1"/>
  <c r="BI115" i="59"/>
  <c r="BJ115" i="59" s="1"/>
  <c r="BI122" i="59"/>
  <c r="BJ122" i="59" s="1"/>
  <c r="BI187" i="59"/>
  <c r="BJ187" i="59" s="1"/>
  <c r="BI117" i="59"/>
  <c r="BJ117" i="59" s="1"/>
  <c r="BI192" i="59"/>
  <c r="BJ192" i="59" s="1"/>
  <c r="BI121" i="59"/>
  <c r="BJ121" i="59" s="1"/>
  <c r="BI118" i="59"/>
  <c r="BJ118" i="59" s="1"/>
  <c r="BI96" i="59"/>
  <c r="BJ96" i="59" s="1"/>
  <c r="BI177" i="59"/>
  <c r="BJ177" i="59" s="1"/>
  <c r="BI182" i="59"/>
  <c r="BJ182" i="59" s="1"/>
  <c r="BI186" i="59"/>
  <c r="BJ186" i="59" s="1"/>
  <c r="BI185" i="59"/>
  <c r="BJ185" i="59" s="1"/>
  <c r="BI183" i="59"/>
  <c r="BJ183" i="59" s="1"/>
  <c r="BI196" i="59"/>
  <c r="BJ196" i="59" s="1"/>
  <c r="BI129" i="59"/>
  <c r="BJ129" i="59" s="1"/>
  <c r="BI131" i="59"/>
  <c r="BJ131" i="59" s="1"/>
  <c r="BI194" i="59"/>
  <c r="BJ194" i="59" s="1"/>
  <c r="BI126" i="59"/>
  <c r="BJ126" i="59" s="1"/>
  <c r="BI191" i="59"/>
  <c r="BJ191" i="59" s="1"/>
  <c r="BI210" i="59"/>
  <c r="BJ210" i="59" s="1"/>
  <c r="BI120" i="59"/>
  <c r="BJ120" i="59" s="1"/>
  <c r="BI127" i="59"/>
  <c r="BJ127" i="59" s="1"/>
  <c r="BI108" i="59"/>
  <c r="BJ108" i="59" s="1"/>
  <c r="BI211" i="59"/>
  <c r="BJ211" i="59" s="1"/>
  <c r="BI112" i="59"/>
  <c r="BJ112" i="59" s="1"/>
  <c r="BI188" i="59"/>
  <c r="BJ188" i="59" s="1"/>
  <c r="BI215" i="59"/>
  <c r="BJ215" i="59" s="1"/>
  <c r="BI113" i="59"/>
  <c r="BJ113" i="59" s="1"/>
  <c r="BI208" i="59"/>
  <c r="BJ208" i="59" s="1"/>
  <c r="BI198" i="59"/>
  <c r="BJ198" i="59" s="1"/>
  <c r="BI130" i="59"/>
  <c r="BJ130" i="59" s="1"/>
  <c r="BI214" i="59"/>
  <c r="BJ214" i="59" s="1"/>
  <c r="BI200" i="59"/>
  <c r="BJ200" i="59" s="1"/>
  <c r="BI195" i="59"/>
  <c r="BJ195" i="59" s="1"/>
  <c r="BI199" i="59"/>
  <c r="BJ199" i="59" s="1"/>
  <c r="BI124" i="59"/>
  <c r="BJ124" i="59" s="1"/>
  <c r="BI128" i="59"/>
  <c r="BJ128" i="59" s="1"/>
  <c r="BI109" i="59"/>
  <c r="BJ109" i="59" s="1"/>
  <c r="BI190" i="59"/>
  <c r="BJ190" i="59" s="1"/>
  <c r="BI209" i="59"/>
  <c r="BJ209" i="59" s="1"/>
  <c r="BI213" i="59"/>
  <c r="BJ213" i="59" s="1"/>
  <c r="BI119" i="59"/>
  <c r="BJ119" i="59" s="1"/>
  <c r="BI116" i="59"/>
  <c r="BJ116" i="59" s="1"/>
  <c r="BI207" i="59"/>
  <c r="BJ207" i="59" s="1"/>
  <c r="BI111" i="59"/>
  <c r="BJ111" i="59" s="1"/>
  <c r="BI123" i="59"/>
  <c r="BJ123" i="59" s="1"/>
  <c r="BI203" i="59"/>
  <c r="BJ203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Jutamart Sungsiangsoong (AHR)</author>
    <author>Jutamart.s</author>
  </authors>
  <commentList>
    <comment ref="Z174" authorId="0" shapeId="0" xr:uid="{A49B88B8-BEBB-4441-A22F-B1AF13F19E66}">
      <text>
        <r>
          <rPr>
            <b/>
            <sz val="9"/>
            <color indexed="81"/>
            <rFont val="Tahoma"/>
            <family val="2"/>
          </rPr>
          <t>พี่เด่น 9 May 2023.</t>
        </r>
      </text>
    </comment>
    <comment ref="Z175" authorId="0" shapeId="0" xr:uid="{F8D3E7C0-D5FC-460B-85F3-2C54031CD9E9}">
      <text>
        <r>
          <rPr>
            <b/>
            <sz val="9"/>
            <color indexed="81"/>
            <rFont val="Tahoma"/>
            <family val="2"/>
          </rPr>
          <t>พี่เด่น 9 May 2023.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78" authorId="0" shapeId="0" xr:uid="{51310B69-F925-42CD-B733-FBB69AAD8A7C}">
      <text>
        <r>
          <rPr>
            <b/>
            <sz val="9"/>
            <color indexed="81"/>
            <rFont val="Tahoma"/>
            <family val="2"/>
          </rPr>
          <t>พี่เด่น 9 May 2023.</t>
        </r>
      </text>
    </comment>
    <comment ref="Z181" authorId="0" shapeId="0" xr:uid="{28A5396F-02F6-4A11-8853-E59BEDA17AA9}">
      <text>
        <r>
          <rPr>
            <b/>
            <sz val="9"/>
            <color indexed="81"/>
            <rFont val="Tahoma"/>
            <family val="2"/>
          </rPr>
          <t>พี่เด่น 9 May 2023.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01" authorId="0" shapeId="0" xr:uid="{6819D146-63D2-4C45-A51A-1849709A5E6A}">
      <text>
        <r>
          <rPr>
            <b/>
            <sz val="9"/>
            <color indexed="81"/>
            <rFont val="Tahoma"/>
            <family val="2"/>
          </rPr>
          <t>13/3/23 =พี่เก่ง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02" authorId="0" shapeId="0" xr:uid="{CBB152A0-FAC0-4A5D-A135-511FB678ED53}">
      <text>
        <r>
          <rPr>
            <b/>
            <sz val="9"/>
            <color indexed="81"/>
            <rFont val="Tahoma"/>
            <family val="2"/>
          </rPr>
          <t>13/3/23 =พี่เก่ง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59" authorId="1" shapeId="0" xr:uid="{E291413D-7325-4214-97B3-617EEA9EA22E}">
      <text>
        <r>
          <rPr>
            <b/>
            <sz val="9"/>
            <color indexed="81"/>
            <rFont val="Tahoma"/>
            <family val="2"/>
          </rPr>
          <t xml:space="preserve">Jutamart.s:
</t>
        </r>
        <r>
          <rPr>
            <sz val="9"/>
            <color indexed="81"/>
            <rFont val="Tahoma"/>
            <family val="2"/>
          </rPr>
          <t>ใช้กับSpring balancer 9 kgs.</t>
        </r>
      </text>
    </comment>
    <comment ref="T739" authorId="0" shapeId="0" xr:uid="{F6584782-AAAE-4846-A48F-A48E1F1C0868}">
      <text>
        <r>
          <rPr>
            <sz val="9"/>
            <color indexed="81"/>
            <rFont val="Tahoma"/>
            <family val="2"/>
          </rPr>
          <t xml:space="preserve">18/03/23 = เท่ห์ 1กล่อง
18/03/23 = บรีส 4 กล่อง
23/03/23 = บรีส 2 กล่อง
24/03/23 = บรีส 4 กล่อง
25/03/23 = แมน 2 กล่อง
29/03/23 = แมน 1 กล่อง
</t>
        </r>
      </text>
    </comment>
    <comment ref="J793" authorId="1" shapeId="0" xr:uid="{51A56E82-26BB-4A61-9D94-5197CC21A771}">
      <text>
        <r>
          <rPr>
            <b/>
            <sz val="9"/>
            <color indexed="81"/>
            <rFont val="Tahoma"/>
            <family val="2"/>
          </rPr>
          <t>Jutamart.s:</t>
        </r>
        <r>
          <rPr>
            <sz val="9"/>
            <color indexed="81"/>
            <rFont val="Tahoma"/>
            <family val="2"/>
          </rPr>
          <t xml:space="preserve">
หน่วยใน Oracle pcs.</t>
        </r>
      </text>
    </comment>
    <comment ref="E848" authorId="0" shapeId="0" xr:uid="{A8B84A31-89A3-4D23-8C70-B636EA072029}">
      <text>
        <r>
          <rPr>
            <sz val="9"/>
            <color indexed="81"/>
            <rFont val="Tahoma"/>
            <family val="2"/>
          </rPr>
          <t xml:space="preserve">
Battery for Scram card Module.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Jutamart Sungsiangsoong (AHR)</author>
    <author>Jutamart.s</author>
    <author>tc={7411276A-8B70-4130-ABA8-368A54EF5BE4}</author>
    <author>tc={6E9B3C0D-6D00-4D1E-A83F-4F915580C1AE}</author>
  </authors>
  <commentList>
    <comment ref="F36" authorId="0" shapeId="0" xr:uid="{4A3415DB-4C73-4183-BDA9-702968970BD9}">
      <text>
        <r>
          <rPr>
            <sz val="9"/>
            <color indexed="81"/>
            <rFont val="Tahoma"/>
            <family val="2"/>
          </rPr>
          <t xml:space="preserve">
(สำหรับซ่อม parts 692/693 in Assembly line.)
</t>
        </r>
      </text>
    </comment>
    <comment ref="F38" authorId="0" shapeId="0" xr:uid="{2ADC7719-3B6A-42BB-811B-63E102B4AEE2}">
      <text>
        <r>
          <rPr>
            <b/>
            <sz val="9"/>
            <color indexed="81"/>
            <rFont val="Tahoma"/>
            <family val="2"/>
          </rPr>
          <t xml:space="preserve">
(หัวอัดจาระบี)</t>
        </r>
      </text>
    </comment>
    <comment ref="F71" authorId="0" shapeId="0" xr:uid="{01AF0F27-E6BF-42B3-9B41-F0C19E9823AC}">
      <text>
        <r>
          <rPr>
            <b/>
            <sz val="9"/>
            <color indexed="81"/>
            <rFont val="Tahoma"/>
            <family val="2"/>
          </rPr>
          <t xml:space="preserve">
(มีแต่หัว)</t>
        </r>
      </text>
    </comment>
    <comment ref="F77" authorId="0" shapeId="0" xr:uid="{20852965-809D-426F-A6D7-8AF97E19EA9A}">
      <text>
        <r>
          <rPr>
            <b/>
            <sz val="9"/>
            <color indexed="81"/>
            <rFont val="Tahoma"/>
            <family val="2"/>
          </rPr>
          <t xml:space="preserve">
(fitting komatsu)</t>
        </r>
      </text>
    </comment>
    <comment ref="F169" authorId="0" shapeId="0" xr:uid="{4F9EDCF3-1DB0-4659-8CEA-B1D2561F8F4A}">
      <text>
        <r>
          <rPr>
            <b/>
            <sz val="9"/>
            <color indexed="81"/>
            <rFont val="Tahoma"/>
            <family val="2"/>
          </rPr>
          <t>(ของ Scrap Conveyor)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5" authorId="0" shapeId="0" xr:uid="{DC1512B0-593A-4167-AA05-6BF866B82C24}">
      <text>
        <r>
          <rPr>
            <sz val="9"/>
            <color indexed="81"/>
            <rFont val="Tahoma"/>
            <family val="2"/>
          </rPr>
          <t xml:space="preserve">
สกรูเกลียวปล่อย
</t>
        </r>
      </text>
    </comment>
    <comment ref="F180" authorId="0" shapeId="0" xr:uid="{56A20300-C95A-4201-85C0-F948B34E5912}">
      <text>
        <r>
          <rPr>
            <b/>
            <sz val="9"/>
            <color indexed="81"/>
            <rFont val="Tahoma"/>
            <family val="2"/>
          </rPr>
          <t xml:space="preserve">
(พุกผังคอนกรีตสตั๊ดโบล์ท)</t>
        </r>
      </text>
    </comment>
    <comment ref="F192" authorId="0" shapeId="0" xr:uid="{F0EB9893-312A-44F0-B09A-C587D54D7009}">
      <text>
        <r>
          <rPr>
            <sz val="9"/>
            <color indexed="81"/>
            <rFont val="Tahoma"/>
            <family val="2"/>
          </rPr>
          <t xml:space="preserve">
(แหวนจักร)
</t>
        </r>
      </text>
    </comment>
    <comment ref="F193" authorId="0" shapeId="0" xr:uid="{F394C95C-3DE7-4BA8-A293-4DB86CC34649}">
      <text>
        <r>
          <rPr>
            <sz val="9"/>
            <color indexed="81"/>
            <rFont val="Tahoma"/>
            <family val="2"/>
          </rPr>
          <t xml:space="preserve">
(แหวนจักร)
</t>
        </r>
      </text>
    </comment>
    <comment ref="F194" authorId="0" shapeId="0" xr:uid="{53FAE465-E49E-440B-957D-E2F6EE96FE98}">
      <text>
        <r>
          <rPr>
            <sz val="9"/>
            <color indexed="81"/>
            <rFont val="Tahoma"/>
            <family val="2"/>
          </rPr>
          <t xml:space="preserve">
(แหวนจักร)
</t>
        </r>
      </text>
    </comment>
    <comment ref="G206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Jutamart.s:
</t>
        </r>
        <r>
          <rPr>
            <sz val="9"/>
            <color indexed="81"/>
            <rFont val="Tahoma"/>
            <family val="2"/>
          </rPr>
          <t>ใช้กับSpring balancer 9 kgs.</t>
        </r>
      </text>
    </comment>
    <comment ref="F209" authorId="0" shapeId="0" xr:uid="{926A9BDB-9D3D-46EA-9CA2-948050828248}">
      <text>
        <r>
          <rPr>
            <b/>
            <sz val="9"/>
            <color indexed="81"/>
            <rFont val="Tahoma"/>
            <family val="2"/>
          </rPr>
          <t xml:space="preserve">
(Control Cabinate)</t>
        </r>
      </text>
    </comment>
    <comment ref="G20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Jutamart.s:</t>
        </r>
        <r>
          <rPr>
            <sz val="9"/>
            <color indexed="81"/>
            <rFont val="Tahoma"/>
            <family val="2"/>
          </rPr>
          <t xml:space="preserve">
Control Cabinate Improvement work.</t>
        </r>
      </text>
    </comment>
    <comment ref="F212" authorId="0" shapeId="0" xr:uid="{8E19C775-D1AA-4F9A-B16A-5D95AEF7072A}">
      <text>
        <r>
          <rPr>
            <b/>
            <sz val="9"/>
            <color indexed="81"/>
            <rFont val="Tahoma"/>
            <family val="2"/>
          </rPr>
          <t xml:space="preserve">
(Control Cabinate)</t>
        </r>
      </text>
    </comment>
    <comment ref="G21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Jutamart.s:</t>
        </r>
        <r>
          <rPr>
            <sz val="9"/>
            <color indexed="81"/>
            <rFont val="Tahoma"/>
            <family val="2"/>
          </rPr>
          <t xml:space="preserve">
Control Cabinate Improvement work.</t>
        </r>
      </text>
    </comment>
    <comment ref="F245" authorId="0" shapeId="0" xr:uid="{E88A2752-9FA4-4486-B1D2-20AC3678B063}">
      <text>
        <r>
          <rPr>
            <b/>
            <sz val="9"/>
            <color indexed="81"/>
            <rFont val="Tahoma"/>
            <family val="2"/>
          </rPr>
          <t xml:space="preserve">
ปลอกสายใยแก้ว อาบวานิช</t>
        </r>
      </text>
    </comment>
    <comment ref="F246" authorId="0" shapeId="0" xr:uid="{8A1D8EA3-878A-48B5-9107-274F8B3AAD4D}">
      <text>
        <r>
          <rPr>
            <b/>
            <sz val="9"/>
            <color indexed="81"/>
            <rFont val="Tahoma"/>
            <family val="2"/>
          </rPr>
          <t xml:space="preserve">
ปลอกสายใยแก้ว อาบวานิช </t>
        </r>
      </text>
    </comment>
    <comment ref="F247" authorId="0" shapeId="0" xr:uid="{CB8847E6-887E-4647-A72C-ADDBBD22A6DB}">
      <text>
        <r>
          <rPr>
            <sz val="9"/>
            <color indexed="81"/>
            <rFont val="Tahoma"/>
            <family val="2"/>
          </rPr>
          <t xml:space="preserve">
ปลอกสายใยแก้ว อาบวานิช 
</t>
        </r>
      </text>
    </comment>
    <comment ref="F248" authorId="0" shapeId="0" xr:uid="{7BA57A4C-F8EA-4A2A-9E67-D4F77BB20F25}">
      <text>
        <r>
          <rPr>
            <b/>
            <sz val="9"/>
            <color indexed="81"/>
            <rFont val="Tahoma"/>
            <family val="2"/>
          </rPr>
          <t xml:space="preserve">
ปลอกสายใยแก้ว ซิลิโคน </t>
        </r>
      </text>
    </comment>
    <comment ref="AE266" authorId="2" shapeId="0" xr:uid="{7411276A-8B70-4130-ABA8-368A54EF5BE4}">
      <text>
        <t>[Threaded comment]
Your version of Excel allows you to read this threaded comment; however, any edits to it will get removed if the file is opened in a newer version of Excel. Learn more: https://go.microsoft.com/fwlink/?linkid=870924
Comment:
    3/8/26เด่น ChangAn 8 Pcs.</t>
      </text>
    </comment>
    <comment ref="AN297" authorId="3" shapeId="0" xr:uid="{6E9B3C0D-6D00-4D1E-A83F-4F915580C1AE}">
      <text>
        <t>[Threaded comment]
Your version of Excel allows you to read this threaded comment; however, any edits to it will get removed if the file is opened in a newer version of Excel. Learn more: https://go.microsoft.com/fwlink/?linkid=870924
Comment:
    21/10/25 =  7 นุ
22/10/25 = 14 นุ</t>
      </text>
    </comment>
    <comment ref="I401" authorId="1" shapeId="0" xr:uid="{C3988370-56A3-4697-A82E-3DF72986F832}">
      <text>
        <r>
          <rPr>
            <b/>
            <sz val="9"/>
            <color indexed="81"/>
            <rFont val="Tahoma"/>
            <family val="2"/>
          </rPr>
          <t>Jutamart.s:</t>
        </r>
        <r>
          <rPr>
            <sz val="9"/>
            <color indexed="81"/>
            <rFont val="Tahoma"/>
            <family val="2"/>
          </rPr>
          <t xml:space="preserve">
หน่วยใน Oracle pcs.</t>
        </r>
      </text>
    </comment>
    <comment ref="F540" authorId="0" shapeId="0" xr:uid="{70E77A1D-CA83-4C03-9AEA-3AC7841D555A}">
      <text>
        <r>
          <rPr>
            <sz val="9"/>
            <color indexed="81"/>
            <rFont val="Tahoma"/>
            <family val="2"/>
          </rPr>
          <t xml:space="preserve">
(กลอนสปริง/คอกหมู No.06)
</t>
        </r>
      </text>
    </comment>
    <comment ref="F541" authorId="0" shapeId="0" xr:uid="{2F8CB5A7-3309-45DC-8E8C-38F78F91BC12}">
      <text>
        <r>
          <rPr>
            <sz val="9"/>
            <color indexed="81"/>
            <rFont val="Tahoma"/>
            <family val="2"/>
          </rPr>
          <t xml:space="preserve">
(บูชประตูทำ Rack)
</t>
        </r>
      </text>
    </comment>
    <comment ref="F614" authorId="0" shapeId="0" xr:uid="{C02613DD-8ABE-4EBC-841F-642424EF2568}">
      <text>
        <r>
          <rPr>
            <b/>
            <sz val="9"/>
            <color indexed="81"/>
            <rFont val="Tahoma"/>
            <family val="2"/>
          </rPr>
          <t xml:space="preserve">
Rack 662/3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tc={AF5DE922-BA3F-49D5-9D0D-21D6E3BF6D98}</author>
    <author>tc={DF42D297-C691-4CF1-80BC-0E2BBA4914DF}</author>
    <author>tc={ACD00D3A-F24C-4FC4-8E5A-6AA1F73C0F63}</author>
    <author>tc={A63FA476-08C0-493B-9E2C-B0CA5CAFA0B8}</author>
    <author>tc={6F617354-9539-44D3-9006-2FF78B935FBF}</author>
    <author>tc={CEEAC0EC-90F0-4AE2-B89B-0AD7589FB897}</author>
    <author>Jutamart Sungsiangsoong (AHR)</author>
    <author>tc={3AB7CCB1-DC5A-4C0C-BDBD-4E501427B877}</author>
    <author>tc={18E25774-3EFA-4525-A407-45AD92E84BAA}</author>
    <author>tc={C9C9DE69-7D6B-4219-84B0-05E300BBD826}</author>
    <author>tc={4F23BE32-78E4-4366-A96B-0A70C8F7B789}</author>
    <author>tc={FFB8C82F-0B61-433D-BA30-CA552EAA5B48}</author>
    <author>tc={E5A1EA0E-8239-4D35-910E-0748B2C74BA8}</author>
    <author>tc={D9A98555-B6AA-417A-AF17-A31735685296}</author>
    <author>tc={D97C01CF-FD8E-49ED-8F30-E2BBFAEA2AF3}</author>
    <author>tc={CFF1D069-BA86-42C0-9397-3DE36DB87AE0}</author>
    <author>tc={16643C83-8914-4919-8E63-48596CCE4977}</author>
    <author>tc={D14A6210-6BB4-485B-8CFB-E7A7AB222129}</author>
    <author>tc={B7D5926C-2232-4C78-A268-63D45D33F57A}</author>
    <author>tc={7FCF3D91-99C9-41C4-9336-52D855DF8DF5}</author>
    <author>tc={20B99563-6F39-482F-ADB8-29BB8242C2E1}</author>
    <author>tc={02CE0826-C98A-4592-AC0B-1FFBECC089D3}</author>
    <author>tc={3FAC5308-3A81-442C-81E7-BB6512D78190}</author>
    <author>tc={4A0A4C2A-BF9A-455B-931B-E05A74D371B9}</author>
    <author>tc={7F5C0FD4-7970-4199-965A-35DA11E4EEE5}</author>
    <author>tc={417DAE0C-AA9A-46E6-9595-F6F9D0EED485}</author>
    <author>tc={72FAF3A3-821E-47BF-BF62-533EAC22FD00}</author>
    <author>tc={013A79E8-6C16-44D6-80DE-8A66F49A8143}</author>
    <author>tc={0EACC6A7-435F-4DAB-9B80-80662AC69A90}</author>
    <author>tc={8878D2D9-0A9F-46EF-9E94-89AC81A7A2F6}</author>
  </authors>
  <commentList>
    <comment ref="H68" authorId="0" shapeId="0" xr:uid="{AF5DE922-BA3F-49D5-9D0D-21D6E3BF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เลิกผลิต</t>
      </text>
    </comment>
    <comment ref="I97" authorId="1" shapeId="0" xr:uid="{DF42D297-C691-4CF1-80BC-0E2BBA4914DF}">
      <text>
        <t>[Threaded comment]
Your version of Excel allows you to read this threaded comment; however, any edits to it will get removed if the file is opened in a newer version of Excel. Learn more: https://go.microsoft.com/fwlink/?linkid=870924
Comment:
    ใช้กับ Wia Die clamp ด้วย เปลี่ยนจาก SOLENOID VALVE \ VQ7-08-FG-D-9NR \ SMC</t>
      </text>
    </comment>
    <comment ref="H172" authorId="2" shapeId="0" xr:uid="{ACD00D3A-F24C-4FC4-8E5A-6AA1F73C0F63}">
      <text>
        <t>[Threaded comment]
Your version of Excel allows you to read this threaded comment; however, any edits to it will get removed if the file is opened in a newer version of Excel. Learn more: https://go.microsoft.com/fwlink/?linkid=870924
Comment:
    Swing 1 
Reply:
    เกิน 1 Pcs.</t>
      </text>
    </comment>
    <comment ref="AK185" authorId="3" shapeId="0" xr:uid="{A63FA476-08C0-493B-9E2C-B0CA5CAFA0B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Improvement work 20 Pcs.</t>
      </text>
    </comment>
    <comment ref="K243" authorId="4" shapeId="0" xr:uid="{6F617354-9539-44D3-9006-2FF78B935FBF}">
      <text>
        <t>[Threaded comment]
Your version of Excel allows you to read this threaded comment; however, any edits to it will get removed if the file is opened in a newer version of Excel. Learn more: https://go.microsoft.com/fwlink/?linkid=870924
Comment:
    (เกิน 1 ชิ้น)</t>
      </text>
    </comment>
    <comment ref="K253" authorId="5" shapeId="0" xr:uid="{CEEAC0EC-90F0-4AE2-B89B-0AD7589F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PO40120708</t>
      </text>
    </comment>
    <comment ref="H260" authorId="6" shapeId="0" xr:uid="{D5302AE5-5B57-4FF1-B84A-10E1BE933832}">
      <text>
        <r>
          <rPr>
            <b/>
            <sz val="9"/>
            <color indexed="81"/>
            <rFont val="Tahoma"/>
            <family val="2"/>
          </rPr>
          <t>(Die Clamp Wia)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8" authorId="6" shapeId="0" xr:uid="{788DFBE2-E9FA-4ECB-A299-0B4F36C55B03}">
      <text>
        <r>
          <rPr>
            <b/>
            <sz val="9"/>
            <color indexed="81"/>
            <rFont val="Tahoma"/>
            <family val="2"/>
          </rPr>
          <t>Jutamart Sungsiangsoong (AHR):
MSP0014488A</t>
        </r>
        <r>
          <rPr>
            <sz val="9"/>
            <color indexed="81"/>
            <rFont val="Tahoma"/>
            <family val="2"/>
          </rPr>
          <t xml:space="preserve">
POWER SUPPLY P/N:919-23-07740 (PBA600F-24-N) \ KOMATSU \ KOMATSU CONTROL CABINATE UNIT (รอของ MSP0023963A PR-30440306)</t>
        </r>
      </text>
    </comment>
    <comment ref="K324" authorId="7" shapeId="0" xr:uid="{3AB7CCB1-DC5A-4C0C-BDBD-4E501427B877}">
      <text>
        <t>[Threaded comment]
Your version of Excel allows you to read this threaded comment; however, any edits to it will get removed if the file is opened in a newer version of Excel. Learn more: https://go.microsoft.com/fwlink/?linkid=870924
Comment:
    PO40121361</t>
      </text>
    </comment>
    <comment ref="K363" authorId="8" shapeId="0" xr:uid="{18E25774-3EFA-4525-A407-45AD92E8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 hand = 1 Pcs.</t>
      </text>
    </comment>
    <comment ref="I377" authorId="9" shapeId="0" xr:uid="{C9C9DE69-7D6B-4219-84B0-05E300BB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แกน 6</t>
      </text>
    </comment>
    <comment ref="H394" authorId="6" shapeId="0" xr:uid="{3540DFBD-694D-42CA-9E68-0A837E4A08BA}">
      <text>
        <r>
          <rPr>
            <b/>
            <sz val="9"/>
            <color indexed="81"/>
            <rFont val="Tahoma"/>
            <family val="2"/>
          </rPr>
          <t>(หาตรงรุ่นให้ไม่ได้ขาย Yoken Model:BSG-03-2B3B-A110-471 ให้)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23" authorId="10" shapeId="0" xr:uid="{4F23BE32-78E4-4366-A96B-0A70C8F7B789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เกินสองอัน</t>
      </text>
    </comment>
    <comment ref="AL430" authorId="11" shapeId="0" xr:uid="{FFB8C82F-0B61-433D-BA30-CA552EAA5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เพิ่มในตู้ MDB </t>
      </text>
    </comment>
    <comment ref="K441" authorId="12" shapeId="0" xr:uid="{E5A1EA0E-8239-4D35-910E-0748B2C74BA8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2 PCs..</t>
      </text>
    </comment>
    <comment ref="K449" authorId="6" shapeId="0" xr:uid="{43043600-AC53-4B7D-8A39-6C3A7D83ECB8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เกิน On-hand = 1 Pcs.</t>
        </r>
      </text>
    </comment>
    <comment ref="BG449" authorId="6" shapeId="0" xr:uid="{C23E3C48-7B4F-45B3-9BFE-6497A3A9D63C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24/8/26</t>
        </r>
      </text>
    </comment>
    <comment ref="K455" authorId="13" shapeId="0" xr:uid="{D9A98555-B6AA-417A-AF17-A31735685296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เกิน1</t>
      </text>
    </comment>
    <comment ref="K458" authorId="14" shapeId="0" xr:uid="{D97C01CF-FD8E-49ED-8F30-E2BBFAEA2AF3}">
      <text>
        <t>[Threaded comment]
Your version of Excel allows you to read this threaded comment; however, any edits to it will get removed if the file is opened in a newer version of Excel. Learn more: https://go.microsoft.com/fwlink/?linkid=870924
Comment:
    (เกิน 1 ชิ้น)</t>
      </text>
    </comment>
    <comment ref="K525" authorId="6" shapeId="0" xr:uid="{E27B84FB-11B0-4866-8FA4-54F96CA93F0E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เกิน 1 Pcs</t>
        </r>
      </text>
    </comment>
    <comment ref="H633" authorId="15" shapeId="0" xr:uid="{CFF1D069-BA86-42C0-9397-3DE36DB8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After PM Inspection.</t>
      </text>
    </comment>
    <comment ref="I707" authorId="16" shapeId="0" xr:uid="{16643C83-8914-4919-8E63-48596CCE4977}">
      <text>
        <t>[Threaded comment]
Your version of Excel allows you to read this threaded comment; however, any edits to it will get removed if the file is opened in a newer version of Excel. Learn more: https://go.microsoft.com/fwlink/?linkid=870924
Comment:
    Diaphragm AA ยืม 31 Aug 26.</t>
      </text>
    </comment>
    <comment ref="K738" authorId="17" shapeId="0" xr:uid="{D14A6210-6BB4-485B-8CFB-E7A7AB222129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Sensor มาด้วย</t>
      </text>
    </comment>
    <comment ref="K739" authorId="18" shapeId="0" xr:uid="{B7D5926C-2232-4C78-A268-63D45D33F57A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Sensor มาด้วย</t>
      </text>
    </comment>
    <comment ref="K743" authorId="19" shapeId="0" xr:uid="{7FCF3D91-99C9-41C4-9336-52D855DF8DF5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K767" authorId="20" shapeId="0" xr:uid="{20B99563-6F39-482F-ADB8-29BB8242C2E1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K771" authorId="21" shapeId="0" xr:uid="{02CE0826-C98A-4592-AC0B-1FFBECC089D3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เกิน On-hand 1 Pcs.</t>
      </text>
    </comment>
    <comment ref="I776" authorId="22" shapeId="0" xr:uid="{3FAC5308-3A81-442C-81E7-BB6512D781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PO40104380</t>
      </text>
    </comment>
    <comment ref="H853" authorId="23" shapeId="0" xr:uid="{4A0A4C2A-BF9A-455B-931B-E05A74D371B9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magnetic LM-NP 540 เป็นแผ่นแม่เหล็กถาวรของแกนfeeder no1-3f</t>
      </text>
    </comment>
    <comment ref="H854" authorId="24" shapeId="0" xr:uid="{7F5C0FD4-7970-4199-965A-35DA11E4EEE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motor LM-NP4G 46P ตัวนี้น่าจะเป็น มอเตอร์แกน feed 1-3F</t>
      </text>
    </comment>
    <comment ref="H878" authorId="25" shapeId="0" xr:uid="{417DAE0C-AA9A-46E6-9595-F6F9D0EED485}">
      <text>
        <t>[Threaded comment]
Your version of Excel allows you to read this threaded comment; however, any edits to it will get removed if the file is opened in a newer version of Excel. Learn more: https://go.microsoft.com/fwlink/?linkid=870924
Comment:
    700B control แกนTILT</t>
      </text>
    </comment>
    <comment ref="H909" authorId="6" shapeId="0" xr:uid="{AA8AAC61-28F5-4E6A-B695-A37C00123325}">
      <text>
        <r>
          <rPr>
            <sz val="9"/>
            <color indexed="81"/>
            <rFont val="Tahoma"/>
            <family val="2"/>
          </rPr>
          <t xml:space="preserve">
OTC Welding 692/693 Cell#4   RB#25 (No.7) = ดำ 2 (มีสองปล่อง)
OTC Welding L06 Cell#2   RB#16 RB#17 = ดำ 1 (Robot 2 ตัว มี 1 ปล่อง)
OCT Welding Robot#10 (692/693) RB#10 = ดำ 2 ขาว 2 (2=ชุด 1 ปล่อง)</t>
        </r>
      </text>
    </comment>
    <comment ref="T944" authorId="26" shapeId="0" xr:uid="{72FAF3A3-821E-47BF-BF62-533EAC22FD00}">
      <text>
        <t>[Threaded comment]
Your version of Excel allows you to read this threaded comment; however, any edits to it will get removed if the file is opened in a newer version of Excel. Learn more: https://go.microsoft.com/fwlink/?linkid=870924
Comment:
    16 March 2026.</t>
      </text>
    </comment>
    <comment ref="Z944" authorId="27" shapeId="0" xr:uid="{013A79E8-6C16-44D6-80DE-8A66F49A814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11/5/26 โก๋ 40kg</t>
      </text>
    </comment>
    <comment ref="AR944" authorId="28" shapeId="0" xr:uid="{0EACC6A7-435F-4DAB-9B80-80662AC69A90}">
      <text>
        <t>[Threaded comment]
Your version of Excel allows you to read this threaded comment; however, any edits to it will get removed if the file is opened in a newer version of Excel. Learn more: https://go.microsoft.com/fwlink/?linkid=870924
Comment:
    24/11/25</t>
      </text>
    </comment>
    <comment ref="K963" authorId="29" shapeId="0" xr:uid="{8878D2D9-0A9F-46EF-9E94-89AC81A7A2F6}">
      <text>
        <t>[Threaded comment]
Your version of Excel allows you to read this threaded comment; however, any edits to it will get removed if the file is opened in a newer version of Excel. Learn more: https://go.microsoft.com/fwlink/?linkid=870924
Comment:
    ถอดมาจาก Robot Nachi No.8</t>
      </text>
    </comment>
    <comment ref="K969" authorId="6" shapeId="0" xr:uid="{D61059CE-3D36-467E-949C-BA04DEB67D31}">
      <text>
        <r>
          <rPr>
            <b/>
            <sz val="9"/>
            <color indexed="81"/>
            <rFont val="Tahoma"/>
            <family val="2"/>
          </rPr>
          <t>Jutamart Sungsiangsoong (AHR):</t>
        </r>
        <r>
          <rPr>
            <sz val="9"/>
            <color indexed="81"/>
            <rFont val="Tahoma"/>
            <family val="2"/>
          </rPr>
          <t xml:space="preserve">
PR-30487211</t>
        </r>
      </text>
    </comment>
  </commentList>
</comments>
</file>

<file path=xl/sharedStrings.xml><?xml version="1.0" encoding="utf-8"?>
<sst xmlns="http://schemas.openxmlformats.org/spreadsheetml/2006/main" count="15971" uniqueCount="5120">
  <si>
    <t>JCM0003249A</t>
  </si>
  <si>
    <t>SOLENOID VALVE\VFR3210-5DZ\SMC</t>
  </si>
  <si>
    <t>PCS</t>
  </si>
  <si>
    <t>SET</t>
  </si>
  <si>
    <t>MSP0006162A</t>
  </si>
  <si>
    <t>WIA PRESS 800T PARTS \ DISTRIBUTION UNIT \ INDUCTIVE PROXIMITY SENSOR : PRWT08-1.5DO \ AUTONICS</t>
  </si>
  <si>
    <t>MSP0006899A</t>
  </si>
  <si>
    <t>MSP0005419A</t>
  </si>
  <si>
    <t>MSP0008725A</t>
  </si>
  <si>
    <t>FILTER/REGULATOR:AW30-03G-A\SMC</t>
  </si>
  <si>
    <t>MSP0007928A</t>
  </si>
  <si>
    <t>KOMATSU PRESS PARTS \SLIDING DOORS UNIT \AIR CYLINDER :CDA2L50-900Z \SMC</t>
  </si>
  <si>
    <t>ARO MANUAL GUN\299629:MODULE ARTICULATION PARTS\7052008:O-RING\AVITRA</t>
  </si>
  <si>
    <t>MSP0008368A</t>
  </si>
  <si>
    <t>NUT FEEDER PART\AIR CYLINDER:CJPB10-10D-B\SMC</t>
  </si>
  <si>
    <t>MSP0008641A</t>
  </si>
  <si>
    <t>MSP0005326A</t>
  </si>
  <si>
    <t>SEYI COMMON PART \ OVERLOAD VALVE : SVAMA010124 \ HONG CHING</t>
  </si>
  <si>
    <t>MSP0006174A</t>
  </si>
  <si>
    <t>PLC CONTROL PANEL PARTS \ CPU MODULES : Q02HCPU \ MITSUBISHI</t>
  </si>
  <si>
    <t>JCM0002671A</t>
  </si>
  <si>
    <t>LIMIT SWITCH\TZ-5108\TEND</t>
  </si>
  <si>
    <t>AFS0003885A</t>
  </si>
  <si>
    <t>VP3185-141DLA1\ SOLINOID VALVE</t>
  </si>
  <si>
    <t>MSP0008239A</t>
  </si>
  <si>
    <t>KOMATSU PRESS PARTS\VACUUM PAD PARTS\VACUUM SWITCH:93V-85-13561</t>
  </si>
  <si>
    <t>MSP0007652A</t>
  </si>
  <si>
    <t>MSP0008599A</t>
  </si>
  <si>
    <t>SAFETY RELAY:PNOZ X4 100 VAC 3 N/O 1N/C \PILZ</t>
  </si>
  <si>
    <t>MSP0005530A</t>
  </si>
  <si>
    <t>WIA PRESS 800T PARTS \ M/B UNIT \ LIMIT SWITCH PARTS \ PLUNGER SWITCH : WL-7H300 \ OMRON</t>
  </si>
  <si>
    <t>MSP0008343A</t>
  </si>
  <si>
    <t>ABB SPOT ROBOT PART\RESOLVER CABLE ROBOT ABB\ROBOT CABLE:CFROBOT3-204-02\IGUS</t>
  </si>
  <si>
    <t>MSP0005428A</t>
  </si>
  <si>
    <t>ARO MANUAL GUN \ CONTROL CABINET PARTS \ 101006476 DIFFERENTIAL CIRCUIT BREAKER \ AVITRA</t>
  </si>
  <si>
    <t>MSP0008824A</t>
  </si>
  <si>
    <t>MSP0008348A</t>
  </si>
  <si>
    <t>MSP0007716A</t>
  </si>
  <si>
    <t>ABB SPOT ROBOT PARTS\FLEXIBLE HOLES ROBOT ABB\SIZE 3"x4M.</t>
  </si>
  <si>
    <t>MSP0007990A</t>
  </si>
  <si>
    <t>UNI</t>
  </si>
  <si>
    <t>MSP0005948A</t>
  </si>
  <si>
    <t>WIA PRESS PARTS \ LUBRICATION UNIT \ DISTRIBUTOR : MBM-3-F-RI (20TPR-20T-20T) \ LUBTEC</t>
  </si>
  <si>
    <t>MSP0006963A</t>
  </si>
  <si>
    <t>ARO MANUAL GUN \ GUNS PARTS \ 17310204 STRAIGHT INSTANT CONNECTOR : R1/4-8 3675 08 13 \ AVITRA</t>
  </si>
  <si>
    <t>MSP0008342A</t>
  </si>
  <si>
    <t>SUMERSIBLE SEMI-VORTEX SEWAGE PUMP PART\CONNECTOR LS50+STAINLESS STEEL CHAIN\EBARA</t>
  </si>
  <si>
    <t>MSP0005899A</t>
  </si>
  <si>
    <t>TOILET PARTS \ FLUSH VALVE : CF-50L \ HANG</t>
  </si>
  <si>
    <t>MSP0008039A</t>
  </si>
  <si>
    <t>MSP0008643A</t>
  </si>
  <si>
    <t>VS4134-001-X97 SOLENOID VALVE (SMC)</t>
  </si>
  <si>
    <t>MSP0008205A</t>
  </si>
  <si>
    <t>SOLENOID VALVE VP3185-141 PART\MAINTENANCE KIT MODEL:KT-VP3185\SMC</t>
  </si>
  <si>
    <t>MSP0008369A</t>
  </si>
  <si>
    <t>WIA M/B CLAMP PART\O-RING NBR-CNC\TECH SANSHO</t>
  </si>
  <si>
    <t>MSP0008589A</t>
  </si>
  <si>
    <t>ARO MANUAL GUN\299680:MODULE ARTICULATION PARTS\54890:WASHER\AVITRA</t>
  </si>
  <si>
    <t>MSP0006202A</t>
  </si>
  <si>
    <t>PLC CONTROL PANEL PARTS \ CC-LINK REMOTE OUTPUT MODULE : AJ65SBTB1-32T \ MITSUBISHI</t>
  </si>
  <si>
    <t>MSP0003459A</t>
  </si>
  <si>
    <t>MSP0008820A</t>
  </si>
  <si>
    <t>SCRAP CONVEYOR PARTS\PIN:SIZE:18X135 MM MAT,S50C HRC 50-55\</t>
  </si>
  <si>
    <t>AFS0003671A</t>
  </si>
  <si>
    <t>WELDING ROD 2.6 RB26\YAWATA FT – 51/ ลวดเชื่อม 2.6 RB26</t>
  </si>
  <si>
    <t>MSP0005953A</t>
  </si>
  <si>
    <t>WIA PRESS PARTS \ LUBRICATION UNIT \ DISTRIBUTOR : MBZ-7-F-RI (300TPR-300TX6) \ LUBTEC</t>
  </si>
  <si>
    <t>MSP0008050A</t>
  </si>
  <si>
    <t>WIA PARTS\SAFETY LIGHT CURTAIN MODEL:E0S4 454X\</t>
  </si>
  <si>
    <t>MSP0008379A</t>
  </si>
  <si>
    <t>MSP0007502A</t>
  </si>
  <si>
    <t>MSP0008036A</t>
  </si>
  <si>
    <t>ARO MANUAL GUN\GUN PARTS\HPM50001:SEAL KIT\AVITRA</t>
  </si>
  <si>
    <t>JCM0006843A</t>
  </si>
  <si>
    <t>LIMIT SWITCH\WLH12-LD\OMRON</t>
  </si>
  <si>
    <t>MSP0008084A</t>
  </si>
  <si>
    <t>DESTACKER PARTS\D/F MG CHAIN PARTS\#2060 TRIANGULAR LINK ASSY\KOMATSU</t>
  </si>
  <si>
    <t>MSP0007926A</t>
  </si>
  <si>
    <t>KOMATSU PRESS 1200T PARTS \SLIDE ADJUST UNIT \SOLENOID VALVE :VO307-1AZ1 \SMC</t>
  </si>
  <si>
    <t>AFS0002571A</t>
  </si>
  <si>
    <t>HIGH COUPLER TOYO 23SH</t>
  </si>
  <si>
    <t>MSP0008152A</t>
  </si>
  <si>
    <t>AFS0003112A</t>
  </si>
  <si>
    <t>ACYLIC SHEET\CLEAR\SIZE 4' X 8' X 5MM</t>
  </si>
  <si>
    <t>MSP0005768A</t>
  </si>
  <si>
    <t>MSP0007653A</t>
  </si>
  <si>
    <t>WIA PRESS 400T PARTS\AUTO DRAIN:AD402-04\SMC</t>
  </si>
  <si>
    <t>MSP0008798A</t>
  </si>
  <si>
    <t>FEMALE POWER PLUG:MODEL AJ-1132 2P+E 16A\</t>
  </si>
  <si>
    <t>MSP0008518A</t>
  </si>
  <si>
    <t>SEYI 160 TONS PART\V-BELTS:C-148\BANDO</t>
  </si>
  <si>
    <t>MSP0008597A</t>
  </si>
  <si>
    <t>MSP0006282A</t>
  </si>
  <si>
    <t>ARO MANUAL GUN \ GUNS PARTS \ F2163793 HANDLE SUPPORT \ AVITRA</t>
  </si>
  <si>
    <t>MSP0005480A</t>
  </si>
  <si>
    <t>CO2 ROBOT AII-NB4 \ MANIPULATOR PARTS \ L-10638B00 COAXIAL POWER CABLE \ OTC DAIHEN</t>
  </si>
  <si>
    <t>JCM0006327A</t>
  </si>
  <si>
    <t>HAND VALVE\VHS30-03A\SMC</t>
  </si>
  <si>
    <t>MSP0006182A</t>
  </si>
  <si>
    <t>MSP0008592A</t>
  </si>
  <si>
    <t>ARO MANUAL GUN\299629:MODULE ARTICULATION PARTS\10920250:SCREW CHC M6-10\AVITRA</t>
  </si>
  <si>
    <t>MSP0004487A</t>
  </si>
  <si>
    <t>SWING DRIVE OIL SEAL \ TANDUM 1 ROBOT \ 07012-00130 \ KOMATSU</t>
  </si>
  <si>
    <t>MSP0008211A</t>
  </si>
  <si>
    <t>MSP0000273A</t>
  </si>
  <si>
    <t>MSP0005700A</t>
  </si>
  <si>
    <t>WIA PRESS 800T PARTS \ LUBRICATION UNIT \ ELEMENT FILTER : 0160-RS-125-W \ HYDAC</t>
  </si>
  <si>
    <t>MSP0008350A</t>
  </si>
  <si>
    <t>ARO MANUAL GUN PART\CYLINDER X GUN PART\WIRE SPRING MODEL:WL22-100\MISUMI</t>
  </si>
  <si>
    <t>MSP0008083A</t>
  </si>
  <si>
    <t>KOMATSU PRESS PARTS\SWING AXIG UNIT\CONSUMABLE PARTS\KOMATSU</t>
  </si>
  <si>
    <t>MSP0006967A</t>
  </si>
  <si>
    <t>MSP0007043A</t>
  </si>
  <si>
    <t>ABB SPOT ROBOT PARTS \ COOLING CONTROL UNIT \ FLOW SWITCH : IFW510-04-00 \ SMC</t>
  </si>
  <si>
    <t>MSP0005558A</t>
  </si>
  <si>
    <t>FUME EXTRACTOR PARTS \ ACTIVATED CARBON SPONGE FILTER MESH WITH FRAME ALUMINIUM \ DUST CONTROL</t>
  </si>
  <si>
    <t>MSP0005417A</t>
  </si>
  <si>
    <t>ARO MANUAL GUN \ GUNS PARTS \ 15512101 TOGGLE SWITCH \ AVITRA</t>
  </si>
  <si>
    <t>MSP0008838A</t>
  </si>
  <si>
    <t>MAGNETIC CONTACTOR:MODEL SH4/G DC24V 4A\FUJI</t>
  </si>
  <si>
    <t>DCM0004533A</t>
  </si>
  <si>
    <t>SPEED CONTORL\AS4000-03S\SMC.</t>
  </si>
  <si>
    <t>MSP0006901A</t>
  </si>
  <si>
    <t>AFS0005775A</t>
  </si>
  <si>
    <t>AIR HOSE PU TOYOX PT8-K 8x5 MM.</t>
  </si>
  <si>
    <t>MSP0006913A</t>
  </si>
  <si>
    <t>COOLING TOWER PARTS \ COOLING FAN : LRC-TS 125RT \</t>
  </si>
  <si>
    <t>MSP0006904A</t>
  </si>
  <si>
    <t>WIA PRESS 400T PARTS \ SLIDE ADJUST UNIT \ ADJUST SCREW DWG. NO. AAP03-SP0-01C-0 \ WIA</t>
  </si>
  <si>
    <t>MSP0008726A</t>
  </si>
  <si>
    <t>SPACER:Y300T-A\SMC</t>
  </si>
  <si>
    <t>MSP0008230A</t>
  </si>
  <si>
    <t>KOMATSU PRESS PARTS\PISTON PUMP PARTS\OIL SEAL:AP1260G\NOK</t>
  </si>
  <si>
    <t>MSP0008595A</t>
  </si>
  <si>
    <t>ARO MANUAL GUN\299629:MODULE ARTICULATION PARTS\68677:CONNECTOR\AVITRA</t>
  </si>
  <si>
    <t>MSP0008366A</t>
  </si>
  <si>
    <t>ARO MANUAL GUN PART\CYLINDER X GUN PART\ROUND WIRE COIL SPRING:WH 22-25\MISUMI</t>
  </si>
  <si>
    <t>MSP0007839A</t>
  </si>
  <si>
    <t>BREAKER : NF125-CV 2P 100A 10KA\MITSUBISHI</t>
  </si>
  <si>
    <t>AFS0006438A</t>
  </si>
  <si>
    <t>PLUG+SWITCH:WEG10919(2)+WEG5001K(1)+WEG6803(1)+BOX 2"X4"(1)\PANASONIC</t>
  </si>
  <si>
    <t>MSP0004491A</t>
  </si>
  <si>
    <t>PUSH BUTTON \ PRESS 600 \ 97262-02003 \ KOMATSU</t>
  </si>
  <si>
    <t>MSP0006975A</t>
  </si>
  <si>
    <t>MSP0000233A</t>
  </si>
  <si>
    <t>MSP0005285A</t>
  </si>
  <si>
    <t>SMALL PRESS NC FEEDER PART \ OIL VALVE : DFA-02-3C4-DC24 \ HONG CHING</t>
  </si>
  <si>
    <t>MSP0007088A</t>
  </si>
  <si>
    <t>WIA PRESS 400T PARTS\HYDRAULIC POWER UNIT\PRESSURE SWITCH : PSJ250R-311-LI2UPN8X-H1141\TAIHEI BOEKI</t>
  </si>
  <si>
    <t>MSP0006011A</t>
  </si>
  <si>
    <t>PLC CONTROL PANEL PARTS \ POWER SUPPLY MODULES : Q61P \ MITSUBISHI</t>
  </si>
  <si>
    <t>MSP0008301A</t>
  </si>
  <si>
    <t>MSP0006196A</t>
  </si>
  <si>
    <t>MSP0008380A</t>
  </si>
  <si>
    <t>MSP0006964A</t>
  </si>
  <si>
    <t>ARO MANUAL GUN \ GUNS PARTS \ 93870008 PIPE : D5.5xD8 BLEU 1025U08K04 \ AVITRA</t>
  </si>
  <si>
    <t>MSP0005703A</t>
  </si>
  <si>
    <t>MSP0008587A</t>
  </si>
  <si>
    <t>MSP0008839A</t>
  </si>
  <si>
    <t>AUXILIARY CONTACT:MODEL SZ-A22 2A2B\FUJI</t>
  </si>
  <si>
    <t>MSP0006905A</t>
  </si>
  <si>
    <t>WIA PRESS 400T PARTS \ SLIDE ADJUST UNIT \ ADJUST NUT DWG. NO. AAP03-SP0-02C-0 \ WIA</t>
  </si>
  <si>
    <t>AFS0005774A</t>
  </si>
  <si>
    <t>AIR HOSE PU TOYOX PT10-K 10x6.5 MM.</t>
  </si>
  <si>
    <t>MSP0007797A</t>
  </si>
  <si>
    <t>CABLE FOR LIGHT CURTAIN\MODEL GL-RP5NS\KEYENCE</t>
  </si>
  <si>
    <t>MSP0008323A</t>
  </si>
  <si>
    <t>SOLENOID VALVE\VF5244K-3DZ1-02\SMC</t>
  </si>
  <si>
    <t>MSP0007929A</t>
  </si>
  <si>
    <t>KOMATSU PRESS PARTS \SLIDING DOORS UNIT \SOLENOID VALVE :VFR5100-3FZ \SMC</t>
  </si>
  <si>
    <t>MSP0008325A</t>
  </si>
  <si>
    <t>ARO SPOT WELDING GUN PART\FUTTING MODULE KIT:103003665KIT\AVITRA</t>
  </si>
  <si>
    <t>AFS0003676A</t>
  </si>
  <si>
    <t>MSP0005949A</t>
  </si>
  <si>
    <t>WIA PRESS PARTS \ LUBRICATION UNIT \ DISTRIBUTOR : MBM-3-F-RI (10TPR-35S-35S) \ LUBTEC</t>
  </si>
  <si>
    <t>MSP0005657A</t>
  </si>
  <si>
    <t>MSP0005429A</t>
  </si>
  <si>
    <t>MSP0008554A</t>
  </si>
  <si>
    <t>WIA CUSHION PART\PRESSURE GAUGE:MODEL P258\WISE</t>
  </si>
  <si>
    <t>MSP0000234A</t>
  </si>
  <si>
    <t>MSP0008427A</t>
  </si>
  <si>
    <t>MSP0007993A</t>
  </si>
  <si>
    <t>PHOTO SENSOR : E3JK-RR12-C\OMRON</t>
  </si>
  <si>
    <t>MSP0004525A</t>
  </si>
  <si>
    <t>TILT  TIMING BELT \ TANDUM 1 ROBOT \ 93V-46-02942 \ KOMATSU</t>
  </si>
  <si>
    <t>MSP0006193A</t>
  </si>
  <si>
    <t>PLC CONTROL PANEL PARTS \ DIGITAL INPUT MODULES : QH42P \ MITSUBISHI</t>
  </si>
  <si>
    <t>AFS0003665A</t>
  </si>
  <si>
    <t>FOMEKA 10MM x 4' x 8'/ แผ่นโฟเมกา</t>
  </si>
  <si>
    <t>MSP0008739A</t>
  </si>
  <si>
    <t>MSP0005771A</t>
  </si>
  <si>
    <t>MSP0005549A</t>
  </si>
  <si>
    <t>CIRCUIT BREAKER \ 2 POLES : BH-D6-2P-63A 400VAC 63A \ MITSUBISHI</t>
  </si>
  <si>
    <t>MSP0008594A</t>
  </si>
  <si>
    <t>MSP0007866A</t>
  </si>
  <si>
    <t>CPU UNIT PARTS\SRAM CARD:Q2MEM-1MBS\MITSUBISHI</t>
  </si>
  <si>
    <t>MSP0005334A</t>
  </si>
  <si>
    <t>SEYI COMMON PART \ EMERGENCY BUTTON : 01A014048AQ \ HONG CHING</t>
  </si>
  <si>
    <t>JCM0004344A</t>
  </si>
  <si>
    <t>PHOTO SENSOR\OGH700/OGHLFPKG/US100(Ranage 20..200 mm)</t>
  </si>
  <si>
    <t>MSP0004312A</t>
  </si>
  <si>
    <t>SEYI 300 TON PART: BALANCE U-PACKING (UPNY060)\</t>
  </si>
  <si>
    <t>MSP0008670A</t>
  </si>
  <si>
    <t>WIA CONVEYOR PART\PVC BELT:SIZE 5T X BW1130 X TL5000 MM (GREEN)\</t>
  </si>
  <si>
    <t>MSP0001604A</t>
  </si>
  <si>
    <t>MSP0006970A</t>
  </si>
  <si>
    <t>ARO MANUAL GUN \ GUNS PARTS \ 93870010 PIPE : D5.5xD8 VERT 1025U08K03 \ AVITRA</t>
  </si>
  <si>
    <t>MSP0006968A</t>
  </si>
  <si>
    <t>ARO MANUAL GUN \ GUNS PARTS \ 90030973 BENT INSTANT CONNECTOR : 90 8-1/4 3609-08-13 \ AVITRA</t>
  </si>
  <si>
    <t>JCM0003169A</t>
  </si>
  <si>
    <t>MSP0007867A</t>
  </si>
  <si>
    <t>WIA PRESS PARTS\FLY WHEEL BRAKE UNIT PARTS\SOLENOID VALVE:VP342-5DZ1-02A (DC24)</t>
  </si>
  <si>
    <t>MSP0008255A</t>
  </si>
  <si>
    <t>ARO MANUAL GUN\SINGLE RELAY:REL-MR-24DC\21-2961105\PHOENIX CONTACT</t>
  </si>
  <si>
    <t>MSP0008591A</t>
  </si>
  <si>
    <t>ARO MANUAL GUN\299680:MODULE ARTICULATION PARTS\103053948KIT:STROKE ADJUSTMENT KIT\AVITRA</t>
  </si>
  <si>
    <t>MSP0006280A</t>
  </si>
  <si>
    <t>ARO MANUAL GUN \ GUNS PARTS \ 56855 SLEEVE  \ AVITRA</t>
  </si>
  <si>
    <t>MSP0007198A</t>
  </si>
  <si>
    <t>KOMATSU PRESS CONTROL PANEL PARTS \ ELECTRIC FAN FOR BOX AIR CONDITION UNIT : 15038PB-A0L-EP-00 \ NMB</t>
  </si>
  <si>
    <t>MSP0001393A</t>
  </si>
  <si>
    <t>MSP0008171A</t>
  </si>
  <si>
    <t>SEYI COMMON PART\PRESSURE GAUGE FOR POWER UNIT Q.D.C.\HONG CHING</t>
  </si>
  <si>
    <t>MSP0002825A</t>
  </si>
  <si>
    <t>CRANE PART : CONTACTOR LC1-D40008E7 50/60HZ 48V \</t>
  </si>
  <si>
    <t>MSP0008254A</t>
  </si>
  <si>
    <t>ELECTRIC CABLE:0.6/1 KV-CV 3C* 35Sq.mm\Ya-IEC</t>
  </si>
  <si>
    <t>MSP0007862A</t>
  </si>
  <si>
    <t>SUPPORT BLADE FOR CONNECT CHAIN</t>
  </si>
  <si>
    <t>MSP0000353A</t>
  </si>
  <si>
    <t>FLUORESCENT:18WATT \PHILIPS</t>
  </si>
  <si>
    <t>MSP0005528A</t>
  </si>
  <si>
    <t>WIA PRESS 400T PARTS \ OVER LOAD UNIT \ DIRECTIONAL CONTROL VALVE : D3W20BNYWK-400 COIL 110VAC-DC \ PARKER</t>
  </si>
  <si>
    <t>MSP0005559A</t>
  </si>
  <si>
    <t>TIMING BELT MODEL A-63 \ BANDO</t>
  </si>
  <si>
    <t>MSP0001184A</t>
  </si>
  <si>
    <t>PLUGE WNG15923-7 + COVER + BOX</t>
  </si>
  <si>
    <t>MSP0008231A</t>
  </si>
  <si>
    <t>ARO MANUAL X GUN\GUN PARTS\WASHER D70-25 EP=2 MM\AVITRA</t>
  </si>
  <si>
    <t>MSP0008035A</t>
  </si>
  <si>
    <t>ARO MANUAL GUN\GUN PARTS\HPM50000:SEAL KIT\AVITRA</t>
  </si>
  <si>
    <t>MSP0005039A</t>
  </si>
  <si>
    <t>MSP0008341A</t>
  </si>
  <si>
    <t>SUMERSIBLE SEMI-VORTEX SEWAGE PUMP : MODEL 50 DVS 5.75(2")\EBARA</t>
  </si>
  <si>
    <t>MSP0005702A</t>
  </si>
  <si>
    <t>WIA PRESS 400T PARTS \ MAIN LINE FILTER \ ELEMENT FILTER : AF900 - 11352-5 \ SMC</t>
  </si>
  <si>
    <t>MSP0008085A</t>
  </si>
  <si>
    <t>DESTACKER PARTS\D/F MG CHAIN PARTS\#60H HALF PITCH OUTER LINK\KOMATSU</t>
  </si>
  <si>
    <t>MSP0006186A</t>
  </si>
  <si>
    <t>PLC CONTROL PANEL PARTS \ A/D CONVERTER MODULES : Q68ADI \ MITSUBISHI</t>
  </si>
  <si>
    <t>MSP0007930A</t>
  </si>
  <si>
    <t>WIA PRESS PARTS \AIR BALANCER BOOTER UNIT \SEAL KIT :KT-VBA40A-1 \SMC</t>
  </si>
  <si>
    <t>MSP0008642A</t>
  </si>
  <si>
    <t>C4SF-A BOWL ASSEMBLY (SMC)</t>
  </si>
  <si>
    <t>MSP0008483A</t>
  </si>
  <si>
    <t>ARO GUN PART\CONTROLLER BOARD PART\FUSE:T 500mA\SIBA</t>
  </si>
  <si>
    <t>L</t>
  </si>
  <si>
    <t>MSP0008799A</t>
  </si>
  <si>
    <t>MALE POWER PLUG:MODEL AJ-0132 2P+E 16A\</t>
  </si>
  <si>
    <t>MSP0004585A</t>
  </si>
  <si>
    <t>SLIDE ARM TIMING BELT \ TANDUM 1 ROBOT \ 93V-15-01522 \ KOMATSU</t>
  </si>
  <si>
    <t>MSP0005788A</t>
  </si>
  <si>
    <t>MSP0008081A</t>
  </si>
  <si>
    <t>WIA PARTS\SAFETY LIGHT CURTAIN MODEL EOS4R-454 PART\CABLE GL-RP5P\KEYENCE</t>
  </si>
  <si>
    <t>MSP0003460A</t>
  </si>
  <si>
    <t>MSP0008324A</t>
  </si>
  <si>
    <t>MSP0005288A</t>
  </si>
  <si>
    <t>MSP0005950A</t>
  </si>
  <si>
    <t>WIA PRESS PARTS \ LUBRICATION UNIT \ DISTRIBUTOR : MBM-4-F-RI (10TPR-35S-35S-10T) \ LUBTEC</t>
  </si>
  <si>
    <t>JCM0004368A</t>
  </si>
  <si>
    <t>MSP0006798A</t>
  </si>
  <si>
    <t>WIA PRESS PARTS \ NETWORK PARTS \ DESKTOP SWITCH UNIT 8 PORT : SF300-08 \ D-LINK</t>
  </si>
  <si>
    <t>MSP0008148A</t>
  </si>
  <si>
    <t>MSP0006969A</t>
  </si>
  <si>
    <t>MSP0007869A</t>
  </si>
  <si>
    <t>KOMATSU PRESS 1200T PARTS\MAINT MOTOR PARTS\TIMING BELT:5V-3350\MITSUBOSHI</t>
  </si>
  <si>
    <t>MSP0008344A</t>
  </si>
  <si>
    <t>ABB SPOT ROBOT PART\RESOLVER CABLE ROBOT ABB\CHAINFLEX PUR CONTROL CABLE PART NO.CF77-UL-25-04-D\IGUS</t>
  </si>
  <si>
    <t>MSP0008588A</t>
  </si>
  <si>
    <t>ARO MANUAL GUN\299680:MODULE ARTICULATION PARTS\54137:WASHER\AVITRA</t>
  </si>
  <si>
    <t>MSP0008053A</t>
  </si>
  <si>
    <t>MSP0008169A</t>
  </si>
  <si>
    <t>THERMAL OVERLOAD RELAY:TH-T1866A (5.2-8A)\MITSUBISHI</t>
  </si>
  <si>
    <t>JCM0000446A</t>
  </si>
  <si>
    <t>MSP0005772A</t>
  </si>
  <si>
    <t>MSP0006178A</t>
  </si>
  <si>
    <t>MSP0005887A</t>
  </si>
  <si>
    <t>JCM0006769A</t>
  </si>
  <si>
    <t>MSP0005849A</t>
  </si>
  <si>
    <t>MSP0006185A</t>
  </si>
  <si>
    <t>PLC CONTROL PANEL PARTS \ A/D CONVERTER MODULES : Q64AD \ MITSUBISHI</t>
  </si>
  <si>
    <t>MSP0006197A</t>
  </si>
  <si>
    <t>PLC CONTROL PANEL PARTS \ OUTPUT MODULES : QY42P \ MITSUBISHI</t>
  </si>
  <si>
    <t>MSP0005324A</t>
  </si>
  <si>
    <t>SEYI COMMON PART \ C/B DUAL VALVE : SVR0390411A01 \ HONG CHING</t>
  </si>
  <si>
    <t>MSP0007927A</t>
  </si>
  <si>
    <t>WIA PRESS 1000T PARTS \AIR CUSHION UNIT \KIT PACKING :KT1-VEX3901 \SMC</t>
  </si>
  <si>
    <t>MSP0006181A</t>
  </si>
  <si>
    <t>PLC CONTROL PANEL PARTS \ SERIAL COMMUNICATION MODULES : QJ71C24N-R4 \ MITSUBISHI</t>
  </si>
  <si>
    <t>MSP0008688A</t>
  </si>
  <si>
    <t>CLEANER #40 (18 LITES.)\SUNSOIL</t>
  </si>
  <si>
    <t>MSP0006971A</t>
  </si>
  <si>
    <t>ARO MANUAL GUN \ GUNS PARTS \ 93870600 RED HOSE : D6 PUR 6R \ AVITRA</t>
  </si>
  <si>
    <t>MSP0007865A</t>
  </si>
  <si>
    <t>MSP0005550A</t>
  </si>
  <si>
    <t>CIRCUIT BREAKER \ 3 POLES : BH-D6-3P-63A 400VAC 63A \ MITSUBISHI</t>
  </si>
  <si>
    <t>MSP0005885A</t>
  </si>
  <si>
    <t>KOMATSU PRESS FEEDER NO.1 PARTS \ TILT BELT DETECTION UNIT \ CSR-TOUCH SENSOR : CSRNATNAC-L3G \ METROL</t>
  </si>
  <si>
    <t>MSP0007197A</t>
  </si>
  <si>
    <t>MSP0006188A</t>
  </si>
  <si>
    <t>PLC CONTROL PANEL PARTS \ INPUT MODULES : QX40 \ MITSUBISHI</t>
  </si>
  <si>
    <t>MSP0006199A</t>
  </si>
  <si>
    <t>PLC CONTROL PANEL PARTS \ CC-LINK REMOTE INPUT MODULE : AJ65SBTB1-32D \ MITSUBISHI</t>
  </si>
  <si>
    <t>MSP0003648A</t>
  </si>
  <si>
    <t>KO-2500T LUB. OIL TANK(UL-08A-20u-EV) PART: FILTER ELEMENT PN.9199915782 \KOMATSU</t>
  </si>
  <si>
    <t>MSP0004568A</t>
  </si>
  <si>
    <t>MSP0008326A</t>
  </si>
  <si>
    <t>ARO SPOT WELDING GUN PART\CONDUCTOR KIT:103003667KIT\AVITRA</t>
  </si>
  <si>
    <t>MSP0005954A</t>
  </si>
  <si>
    <t>WIA PRESS PARTS \ LUBRICATION UNIT \ DISTRIBUTOR : MBZ-8-F-RI (300TPR-300TX7) \ LUBTEC</t>
  </si>
  <si>
    <t>MSP0005592A</t>
  </si>
  <si>
    <t>S COUPLERS \ MALE THREAD TYPE \ PLUG : KK130P-04MS SIZE 1/2" \ SMC</t>
  </si>
  <si>
    <t>MSP0005699A</t>
  </si>
  <si>
    <t>WIA PRESS 800T PARTS \ LUBRICATION UNIT \ ELEMENT FILTER : 0110-RS-125-W \ HYDAC</t>
  </si>
  <si>
    <t>MSP0005698A</t>
  </si>
  <si>
    <t>WIA PRESS 800T PARTS \ LUBRICATION UNIT \ ELEMENT FILTER : 0060-RS-125-W \ HYDAC</t>
  </si>
  <si>
    <t>MSP0006419A</t>
  </si>
  <si>
    <t>TRANSFORMER 1PHASE \ SEPARATE WINDING TYPE : PRIMARY 380-415-440V \ SECONDARY 220V \</t>
  </si>
  <si>
    <t>MSP0006243A</t>
  </si>
  <si>
    <t>MSP0006890A</t>
  </si>
  <si>
    <t>MSP0008274A</t>
  </si>
  <si>
    <t>MSP0005527A</t>
  </si>
  <si>
    <t>WIA PRESS 1000T PARTS \ AIR BALANCER UNIT \ SOLINOID VALVE : VP3185-123DLA1 \ SMC</t>
  </si>
  <si>
    <t>MSP0005420A</t>
  </si>
  <si>
    <t>JCM0006615A</t>
  </si>
  <si>
    <t>GENERAL PURPOSE RELAYS +SOCKETS \LY4N 220VAC+PTF14A-E\OMRON</t>
  </si>
  <si>
    <t>MSP0006175A</t>
  </si>
  <si>
    <t>MSP0005328A</t>
  </si>
  <si>
    <t>MSP0006790A</t>
  </si>
  <si>
    <t>MSP0008038A</t>
  </si>
  <si>
    <t>MSP0008429A</t>
  </si>
  <si>
    <t>MSP0006972A</t>
  </si>
  <si>
    <t>ARO MANUAL GUN \ GUNS PARTS \ 93870601 GREEN HOSE : D6 PUR 6V \ AVITRA</t>
  </si>
  <si>
    <t>MSP0006779A</t>
  </si>
  <si>
    <t>KOMATSU PRESS 1200T PARTS \ AIR BALANCER UNIT \ POWER VALVE : VEX3902-201DZ-BN \ SMC</t>
  </si>
  <si>
    <t>MSP0007530A</t>
  </si>
  <si>
    <t>WIA PRESS 400T PARTS \CLUTCH UNIT \ROTARY JOINT : KR2215-50A</t>
  </si>
  <si>
    <t>MSP0008464A</t>
  </si>
  <si>
    <t>MSP0008502A</t>
  </si>
  <si>
    <t>AC MOTOR:DV112M4/BMG/HF PART\BRAKE CONTROLLER:BGE 1.5 P/N:825 385 4\SEW-EURODRIVE</t>
  </si>
  <si>
    <t>JCM0004213A</t>
  </si>
  <si>
    <t>SENSOR OF POWER CLAMP\8EA-022-4\DE-STA-CO</t>
  </si>
  <si>
    <t>MSP0008615A</t>
  </si>
  <si>
    <t>SEYI BUTTON STAND PARTS\BUTTON SWITCH SLIDE ADJUST:01A014056AQ\HONG CHING</t>
  </si>
  <si>
    <t>MSP0005532A</t>
  </si>
  <si>
    <t>WIA PRESS 800T PARTS \ M/B UNIT \ LIMIT SWITCH : WLD3 \ OMRON</t>
  </si>
  <si>
    <t>MSP0008347A</t>
  </si>
  <si>
    <t>ARO GUN PART\CONTROLLER BOARD PART\FUSE:7006565 2A T2A H500V\SIBA</t>
  </si>
  <si>
    <t>MSP0005952A</t>
  </si>
  <si>
    <t>WIA PRESS PARTS \ LUBRICATION UNIT \ DISTRIBUTOR : MBZ-6-F-RI (300TPR-300TX5) \ LUBTEC</t>
  </si>
  <si>
    <t>MSP0008327A</t>
  </si>
  <si>
    <t>ARO SPOT WELDING GUN PART\FLEXIBLE SHUT KIT:103027268 KIT\AVITRA</t>
  </si>
  <si>
    <t>MSP0005773A</t>
  </si>
  <si>
    <t>ARO MANUAL GUN \ GUNS PARTS \ 101002113 GREEN PUSH BUTTON SWITCH \ AVITRA</t>
  </si>
  <si>
    <t>MSP0008452A</t>
  </si>
  <si>
    <t>MSP0005533A</t>
  </si>
  <si>
    <t>MSP0008151A</t>
  </si>
  <si>
    <t>MSP0005898A</t>
  </si>
  <si>
    <t>TOILET PARTS \ FLUSH VALVE : CF-50I \ HANG</t>
  </si>
  <si>
    <t>AFS0005849A</t>
  </si>
  <si>
    <t>FILTER DUST CONTROL CABINET\1x20 M</t>
  </si>
  <si>
    <t>MSP0006195A</t>
  </si>
  <si>
    <t>AFS0003711A</t>
  </si>
  <si>
    <t>AIR HOSE PU 12MM</t>
  </si>
  <si>
    <t>MSP0005300A</t>
  </si>
  <si>
    <t>MSP0008257A</t>
  </si>
  <si>
    <t>S COUPLERS \ FEMALE THREAD TYPE \ PLUG : KK130S-04MS SIZE 1/2" \ SMC</t>
  </si>
  <si>
    <t>MSP0005286A</t>
  </si>
  <si>
    <t>SMALL PRESS NC FEEDER PART \ OIL VALVE : DFA-03-3C4-DC24 \ HONG CHING</t>
  </si>
  <si>
    <t>MSP0006498A</t>
  </si>
  <si>
    <t>WIA PRESS 1000T PARTS\MAIN LINE FILTER\LUBRICATION UNIT\ELEMENT FILTER : 0160-D-010\HYDAC</t>
  </si>
  <si>
    <t>MSP0005937A</t>
  </si>
  <si>
    <t>MSP0008690A</t>
  </si>
  <si>
    <t>POWER SUPPLY:MODEL ABL8REM24050 (INPUT:100-240 VAC OUTPUT:24VDC/5A)\SCHNEIDER</t>
  </si>
  <si>
    <t>MSP0005701A</t>
  </si>
  <si>
    <t>MSP0006244A</t>
  </si>
  <si>
    <t>MSP0005577A</t>
  </si>
  <si>
    <t>MSP0005531A</t>
  </si>
  <si>
    <t>WIA PRESS 800T PARTS \ M/B UNIT \ LIMIT SWITCH : WLD2-TS \ OMRON</t>
  </si>
  <si>
    <t>MSP0006961A</t>
  </si>
  <si>
    <t>DESTACKER PARTS \ STACK TABLE PARTS \ CLAMP HANDLE FOR SIDE GUIDE BLOCK \ KOMATSU</t>
  </si>
  <si>
    <t>MSP0005951A</t>
  </si>
  <si>
    <t>WIA PRESS PARTS \ LUBRICATION UNIT \ DISTRIBUTOR : MBZ-5-F-RI (300TPR-300TX4) \ LUBTEC</t>
  </si>
  <si>
    <t>MSP0006789A</t>
  </si>
  <si>
    <t>MSP0008317A</t>
  </si>
  <si>
    <t>AFS0002569A</t>
  </si>
  <si>
    <t>HIGH COUPLER TOYO 23PH</t>
  </si>
  <si>
    <t>MSP0006581A</t>
  </si>
  <si>
    <t>MSP0006245A</t>
  </si>
  <si>
    <t>STATIONARY PARTS \ AIR LUBRICATOR SET \ MODULAR LUBRICATOR : AL40-04-A \ SMC</t>
  </si>
  <si>
    <t>MSP0006189A</t>
  </si>
  <si>
    <t>PLC CONTROL PANEL PARTS \ INPUT MODULES : QX10 \ MITSUBISHI</t>
  </si>
  <si>
    <t>MSP0008590A</t>
  </si>
  <si>
    <t>ARO MANUAL GUN\299680:MODULE ARTICULATION PARTS\54319:CRANK\AVITRA</t>
  </si>
  <si>
    <t>MSP0004602A</t>
  </si>
  <si>
    <t>MSP0008204A</t>
  </si>
  <si>
    <t>KOMATSU PRESS PARTS\POWER VALVE VEX3701-101DZ-BN PART\MAINTENANCE KIT MODEL:KT1-VEX3701\SMC</t>
  </si>
  <si>
    <t>Level 1.</t>
  </si>
  <si>
    <t>MSP0006194A</t>
  </si>
  <si>
    <t>Receive.</t>
  </si>
  <si>
    <t>Requisition</t>
  </si>
  <si>
    <t>Balance</t>
  </si>
  <si>
    <t>Beginning</t>
  </si>
  <si>
    <t>UOM</t>
  </si>
  <si>
    <t>No.</t>
  </si>
  <si>
    <t>Item code.</t>
  </si>
  <si>
    <t>Description</t>
  </si>
  <si>
    <t>Level</t>
  </si>
  <si>
    <t>Wia</t>
  </si>
  <si>
    <t>Facility</t>
  </si>
  <si>
    <t>Cooling Tower</t>
  </si>
  <si>
    <t>Jig</t>
  </si>
  <si>
    <t>Stationary</t>
  </si>
  <si>
    <t>Komatsu</t>
  </si>
  <si>
    <t>Robot</t>
  </si>
  <si>
    <t>Aro Manual Gun</t>
  </si>
  <si>
    <t>ABB Robot</t>
  </si>
  <si>
    <t>Crane</t>
  </si>
  <si>
    <t xml:space="preserve">Coil Feed Shung Dar </t>
  </si>
  <si>
    <t>Seyi</t>
  </si>
  <si>
    <t>Scrap Conveyor</t>
  </si>
  <si>
    <t>Co2 Robot</t>
  </si>
  <si>
    <t>Aro Manual gun</t>
  </si>
  <si>
    <t>MSP0008563A</t>
  </si>
  <si>
    <t>MSP0008564A</t>
  </si>
  <si>
    <t>DIGITAL FLOW SENSOR: P/N FD-Q32C\KEYENCE</t>
  </si>
  <si>
    <t>DIGITAL FLOW SENSOR PART\PROTECTION COVER : P/N FD-QP1\KEYENCE</t>
  </si>
  <si>
    <t>Robot Nachi</t>
  </si>
  <si>
    <t>MSP0006083A</t>
  </si>
  <si>
    <t>MSP0008695A</t>
  </si>
  <si>
    <t>WIA PARTS\DIE AUTOMATION AIR PARTS\AIR AUTO COUPLING:359-4277\KONAN</t>
  </si>
  <si>
    <t>MSP0008836A</t>
  </si>
  <si>
    <t>WIA 1000TONS PARTS\DIE CUSHION PARTS\POWER VALVE:VEX3902-143DZ-B\SMC</t>
  </si>
  <si>
    <t>Now stock</t>
  </si>
  <si>
    <t>MSP0008658A</t>
  </si>
  <si>
    <t>KOMATSU PARTS\SWING 1 AXIS PARTS\INPUT GEAR:P/N 9A-4-0345611\KOMATSU</t>
  </si>
  <si>
    <t>Meter.</t>
  </si>
  <si>
    <t>MSP0005612A</t>
  </si>
  <si>
    <t>MSP0005105A</t>
  </si>
  <si>
    <t>PNEUMATIC HOSE\TOYOBLACK : TBK-12 (12x18 mm.) \ TOYOX</t>
  </si>
  <si>
    <t>MSP0008837A</t>
  </si>
  <si>
    <t>KOMATSU 1200TONS PARTS\UPPER DIE CLAMP PARTS\PRESSURE SWITCH:MODEL SAA210PF\PASCAL</t>
  </si>
  <si>
    <t>TELEPHONE CABLE 4 x 0.65 (FLAT TYPE)</t>
  </si>
  <si>
    <t>AOS0000439A</t>
  </si>
  <si>
    <t>Roll</t>
  </si>
  <si>
    <t>TUBING\TRB1075Y-100M\SMC</t>
  </si>
  <si>
    <t>MSP0005610A</t>
  </si>
  <si>
    <t>TUBING \ FR DOUBLE LAYER TUBING : TUZ0425G-100M. \ SMC</t>
  </si>
  <si>
    <t>MSP0006214A</t>
  </si>
  <si>
    <t>V-BELT : C162\</t>
  </si>
  <si>
    <t>MSP0005938A</t>
  </si>
  <si>
    <t>WATER HOSE SIZE 5/8"</t>
  </si>
  <si>
    <t>AFS0006273A</t>
  </si>
  <si>
    <t>CEILING GYPSUM BOARD : 120 X 60 CM.</t>
  </si>
  <si>
    <t>MSP0005214A</t>
  </si>
  <si>
    <t>VCT-GRD 3 x 16 / 6</t>
  </si>
  <si>
    <t>MSP0008339A</t>
  </si>
  <si>
    <t>SUMERSIBLE SEMI-VORTEX SEWAGE PUMP : MODEL 80 DVS 53.7(3")\EBARA</t>
  </si>
  <si>
    <t>MSP0008714A</t>
  </si>
  <si>
    <t>ARO MANUAL GUN PARTS\GUN PARTS\50087466:CYLINDER D80 C70/50 2E C\AVITRA</t>
  </si>
  <si>
    <t>Column1</t>
  </si>
  <si>
    <t>Column2</t>
  </si>
  <si>
    <t>Column46</t>
  </si>
  <si>
    <t>Column3</t>
  </si>
  <si>
    <t>Column4</t>
  </si>
  <si>
    <t>Column47</t>
  </si>
  <si>
    <t>Column5</t>
  </si>
  <si>
    <t>Column6</t>
  </si>
  <si>
    <t>Column7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</si>
  <si>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</si>
  <si>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</si>
  <si>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</si>
  <si>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</si>
  <si>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</si>
  <si>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</si>
  <si>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</si>
  <si>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</si>
  <si>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</si>
  <si>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</si>
  <si>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</si>
  <si>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</si>
  <si>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</si>
  <si>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</si>
  <si>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</si>
  <si>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</si>
  <si>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</si>
  <si>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</si>
  <si>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</si>
  <si>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</si>
  <si>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</si>
  <si>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</si>
  <si>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</si>
  <si>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</si>
  <si>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</si>
  <si>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</si>
  <si>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</si>
  <si>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</si>
  <si>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</si>
  <si>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</si>
  <si>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</si>
  <si>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</si>
  <si>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</si>
  <si>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</si>
  <si>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</si>
  <si>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</si>
  <si>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Column452</t>
  </si>
  <si>
    <t>Column453</t>
  </si>
  <si>
    <t>pcs</t>
  </si>
  <si>
    <t>MSP0008644A</t>
  </si>
  <si>
    <t>ARO SPOT WELDING GUN PARTS\103074097:ASSEMBLY MOVING ARM\AVITRA</t>
  </si>
  <si>
    <t>MSP0008645A</t>
  </si>
  <si>
    <t>MSP0008716A</t>
  </si>
  <si>
    <t>ARO MANUAL GUN\50087466 CYLINDER PARTS\57117:WASHER(PART#40)\AVITRA</t>
  </si>
  <si>
    <t>MSP0008709A</t>
  </si>
  <si>
    <t>ARO MANUAL GUN\50087466 CYLINDER PARTS\5018106:EXTERIOR WIPER RING(PART#16)\AVITRA</t>
  </si>
  <si>
    <t>MSP0008708A</t>
  </si>
  <si>
    <t>MSP0008742A</t>
  </si>
  <si>
    <t>MSP0008907A</t>
  </si>
  <si>
    <t>KOMATSU PARTS\ENCLOSURE FEEDER CONTROL PARTS\POWER SUPPLY(TEMPORARY PARTS) P/N:92X-02-42080-L\KOMATSU</t>
  </si>
  <si>
    <t>JCM0002419A</t>
  </si>
  <si>
    <t>GAUGE\G36-10-01\SMC</t>
  </si>
  <si>
    <t>MSP0008801A</t>
  </si>
  <si>
    <t>MSP0008037A</t>
  </si>
  <si>
    <t>MSP0008715A</t>
  </si>
  <si>
    <t>MSP0008878A</t>
  </si>
  <si>
    <t>ARO MANUAL GUN PARTS\69175:SUPPORT(PART NO.11 OF DRAWING 191460)\AVITRA</t>
  </si>
  <si>
    <t>MSP0007989A</t>
  </si>
  <si>
    <t>CO2 ROBOT ALL-NB4\WELDING FEEDER PART\CONDUIT 5M\L10597E00</t>
  </si>
  <si>
    <t>MSP0006501A</t>
  </si>
  <si>
    <t>KOMATSU PRESS\UNLOADER PARTS\TILT AXIS\P/N 93V-46-02240 : PULLEY FOR SERVO MOTOR\KOMATSU</t>
  </si>
  <si>
    <t>PC</t>
  </si>
  <si>
    <t>MSP0008879A</t>
  </si>
  <si>
    <t>ABB ROBOT PARTS\DSQC 664 DRIVE UNIT:P/N 3HAC030923-001\ABB</t>
  </si>
  <si>
    <t>MSP0008381A</t>
  </si>
  <si>
    <t>PLC CONTROL PANEL PARTS\ETHERNET INTERFACE MODULE:QJ71E71-100\MISUBISHI</t>
  </si>
  <si>
    <t>MSP0008985A</t>
  </si>
  <si>
    <t>MSP0009008A</t>
  </si>
  <si>
    <t>ROBOT CO2 PARTS\CONTROL PANEL PARTS\ELECTRIC FAN:FP.108 EX 220 V.S1BW\COMMON WEALTH</t>
  </si>
  <si>
    <t>MSP0008338A</t>
  </si>
  <si>
    <t>SUMERSIBLE SEMI-VORTEX SEWAGE PUMP PART\FLOAT LEVEL SWITCHES MODEL:BIG STOP(RED)</t>
  </si>
  <si>
    <t>MSP0008093A</t>
  </si>
  <si>
    <t>JCM0002050A</t>
  </si>
  <si>
    <t>CASTER WHEEL\3"(NYLON) (SWIVEL)\NASA</t>
  </si>
  <si>
    <t>JCM0002051A</t>
  </si>
  <si>
    <t>CASTER WHEEL\3"(NYLON) (FIXED)\NASA</t>
  </si>
  <si>
    <t>MSP0008052A</t>
  </si>
  <si>
    <t>ARO MANUAL GUN\GUN PARTS\ARM,XMA D4510 FIXE\AVITRA</t>
  </si>
  <si>
    <t>MSP0008870A</t>
  </si>
  <si>
    <t>ARO MANUAL GUN/GUNS PARTS/299353:BASIC MODULE/AVITRA</t>
  </si>
  <si>
    <t>MSP0008880A</t>
  </si>
  <si>
    <t>MSP0008963A</t>
  </si>
  <si>
    <t>ARO MANUAL GUN \ ARM XMA PARTS \ 48330:INSULATION SLEEVE(PT.#6,DWG.299680) \ AVITRA</t>
  </si>
  <si>
    <t>MSP0008965A</t>
  </si>
  <si>
    <t>ARO MANUAL GUN \ ARM XMA PARTS \ 55469:PLATE (PT.#8,DWG.299680) \ AVITRA</t>
  </si>
  <si>
    <t>MSP0008964A</t>
  </si>
  <si>
    <t>ARO MANUAL GUN \ ARM XMA PARTS \ 55468:INSULATION (PT.#7,DWG.299680) \ AVITRA</t>
  </si>
  <si>
    <t>MSP0008966A</t>
  </si>
  <si>
    <t>ARO MANUAL GUN \ ARM XMA PARTS \ 54097:INSULATION SLEEVE(PT.#10,DWG.299680) \ AVITRA</t>
  </si>
  <si>
    <t>MSP0008973A</t>
  </si>
  <si>
    <t>RELAY:MY2-GS 24VDC \OMRON</t>
  </si>
  <si>
    <t>MSP0008972A</t>
  </si>
  <si>
    <t>RELAY:MY4-GS 12VDC \OMRON</t>
  </si>
  <si>
    <t>MSP0000021A</t>
  </si>
  <si>
    <t>RELAY:MY4 100/110VAC \OMRON</t>
  </si>
  <si>
    <t>MSP0000023A</t>
  </si>
  <si>
    <t>RELAY:MY4 24VDC \OMRON</t>
  </si>
  <si>
    <t>MSP0008975A</t>
  </si>
  <si>
    <t>RELAY:MY4-GS 220/240VAC \OMRON</t>
  </si>
  <si>
    <t>MSP0005439A</t>
  </si>
  <si>
    <t>SOLINOID VALVE : VT315-021T \ SMC</t>
  </si>
  <si>
    <t>JCM0004342A</t>
  </si>
  <si>
    <t>MSP0006191A</t>
  </si>
  <si>
    <t>MSP0006198A</t>
  </si>
  <si>
    <t>MSP0006173A</t>
  </si>
  <si>
    <t>PLC CONTROL PANEL PARTS \ INPUT MODULES : QX42 \ MITSUBISHI</t>
  </si>
  <si>
    <t>PLC CONTROL PANEL PARTS \ OUTPUT MODULES : QY10 \ MITSUBISHI</t>
  </si>
  <si>
    <t>MSP0008984A</t>
  </si>
  <si>
    <t>KOMATSU PARTS\SAFETY LIGHT CURTAIN AND CONSUMABLE PARTS\KEYENCE</t>
  </si>
  <si>
    <t>MSP0008974A</t>
  </si>
  <si>
    <t>RELAY:MY2-GS 200/220VAC \OMRON</t>
  </si>
  <si>
    <t>MSP0008203A</t>
  </si>
  <si>
    <t>MSP0008202A</t>
  </si>
  <si>
    <t>MSP0009009A</t>
  </si>
  <si>
    <t>MSP0008958A</t>
  </si>
  <si>
    <t>COOLING TOWER PARTS\:MOTOR FOOT:5 HPX4 P (380 VOLT/3 PHASE / 50 HZ)\LIANG CHI</t>
  </si>
  <si>
    <t>MSP0000303A</t>
  </si>
  <si>
    <t>MSP0004616A</t>
  </si>
  <si>
    <t>SWING DRIVE LEDUCER \ TANDUM 1 ROBOT \ 93V-53-07540 \ KOMATSU</t>
  </si>
  <si>
    <t>MSP0009047A</t>
  </si>
  <si>
    <t>MSP0009068A</t>
  </si>
  <si>
    <t>COIL FEED SHUNG DAR PARTS\AIR REGULATOR:MODEL AR40K-04G-B\SMC</t>
  </si>
  <si>
    <t>COIL FEED SHUNG DAR PARTS\SPACER :MODEL Y600T-A\SMC</t>
  </si>
  <si>
    <t>MSP0009071A</t>
  </si>
  <si>
    <t>MSP0006499A</t>
  </si>
  <si>
    <t>WIA PRESS 400T-3 PARTS\SLIDE UNIT\ENCODER : 8-5863F-1226-G323\KUBLER</t>
  </si>
  <si>
    <t>MSP0008913A</t>
  </si>
  <si>
    <t>KOMATSU PARTS\HYDRAULIC PARTS\PISTON PUMP:AR22-FR01C-22T\YUKEN</t>
  </si>
  <si>
    <t>KOMATSU PARTS\HYDRAULIC PARTS\DIRECTION CONTROL VALVE:DSG-01-3C4-D24-70\YUKEN</t>
  </si>
  <si>
    <t>MSP0008912A</t>
  </si>
  <si>
    <t>MSP0009031A</t>
  </si>
  <si>
    <t>WIA PRESS PARTS\COUNTER BALANCE AIR PARTS\BOOSTER REGULATOR:VBA40A-04GN\SMC</t>
  </si>
  <si>
    <t>MSP0009077A</t>
  </si>
  <si>
    <t>MSP0009079A</t>
  </si>
  <si>
    <t>PILOT LAMP LED MODEL:AD16-22DS (RED)\ONPOW</t>
  </si>
  <si>
    <t>MSP0009078A</t>
  </si>
  <si>
    <t>PILOT LAMP LED MODEL:AD16-22DS (YELLOW)\ONPOW</t>
  </si>
  <si>
    <t>MSP0009080A</t>
  </si>
  <si>
    <t>MSP0008057A</t>
  </si>
  <si>
    <t>COMMAND SWITCH MODEL:AR30B3R-11B\FUJI</t>
  </si>
  <si>
    <t>ARO MANUAL GUN \ GUNS PARTS \ 103003666 CONDUCTOR \ AVITRA</t>
  </si>
  <si>
    <t>MSP0007041A</t>
  </si>
  <si>
    <t>MSP0007897A</t>
  </si>
  <si>
    <t>JCM0001286A</t>
  </si>
  <si>
    <t>SOLENOID VALVE VFS5110-5DZ\SMC</t>
  </si>
  <si>
    <t>SILENCER\AN500-06\SMC 3/4"</t>
  </si>
  <si>
    <t>AFS0006300A</t>
  </si>
  <si>
    <t>MSP0005524A</t>
  </si>
  <si>
    <t>BUZZER (RED) MODEL:AD16-22SM (24V โค 20 MA)\ONPOW</t>
  </si>
  <si>
    <t>MSP0009131A</t>
  </si>
  <si>
    <t>Pcs</t>
  </si>
  <si>
    <t>MSP0008783A</t>
  </si>
  <si>
    <t>TORCH BODY # L10605B00 FOR ROBOT WELDING CO2.</t>
  </si>
  <si>
    <t>WIA PRESS PARTS\CONTROL PANEL PARTS\MAGNETIC CONTACTOR:ST-10 110V\MITSUBISHI</t>
  </si>
  <si>
    <t>ARO MANUAL GUN PARTS\GUN PARTS\103083414:CYLINDER D80 C40/20 5E X\AVITRA</t>
  </si>
  <si>
    <t>Belt Conveyor</t>
  </si>
  <si>
    <t>Aro Robot Gun</t>
  </si>
  <si>
    <t>WIA PRESS PARTS\CLUTCH &amp; BRAKE UNIT\AIR REGULATOR:AR60-10BG-B\SMC</t>
  </si>
  <si>
    <t>MSP0009164A</t>
  </si>
  <si>
    <t>MSP0008909A</t>
  </si>
  <si>
    <t>KOMATSU PARTS\ENCLOSURE FEEDER CONTROL PARTS\UPS PARTS\OPTION CARD: P/N 92X-03-89050\KOMATSU</t>
  </si>
  <si>
    <t>Pcs.</t>
  </si>
  <si>
    <t>ARO MANUAL GUN \ CONTROL CABINET PARTS \ 15729650:AC THYRISTER \ AVITRA</t>
  </si>
  <si>
    <t>MSP0009179A</t>
  </si>
  <si>
    <t>JCM0006374A</t>
  </si>
  <si>
    <t>SELECTOR SWITCH 3 POSITION\XB4-BD33\SCHNEIDER</t>
  </si>
  <si>
    <t>JCM0007068A</t>
  </si>
  <si>
    <t>CIRCUIT BREAKER\NF250-CV 3P 200A\MITSUBISHI</t>
  </si>
  <si>
    <t>MSP0009209A</t>
  </si>
  <si>
    <t>V-BELT:B-123\BANDO</t>
  </si>
  <si>
    <t>MSP0000155A</t>
  </si>
  <si>
    <t>V-BELT:5V2000 \</t>
  </si>
  <si>
    <t>MSP0008906A</t>
  </si>
  <si>
    <t>KOMATSU PARTS\ENCLOSURE FEEDER CONTROL PARTS\POWER SUPPLY(ORIGINAL PARTS) P/N:92X-02-42080-K\KOMATSU</t>
  </si>
  <si>
    <t>MSP0009011A</t>
  </si>
  <si>
    <t>KOMATSU PARTS\SWING AXIS UNIT\ENCODER:P/N OSA18-130\KOMATSU</t>
  </si>
  <si>
    <t>MSP0005325A</t>
  </si>
  <si>
    <t>ELEMENT FILTER\ EP220-010N</t>
  </si>
  <si>
    <t>MSP0009229A</t>
  </si>
  <si>
    <t>MSP0000162A</t>
  </si>
  <si>
    <t>AFA0002419A</t>
  </si>
  <si>
    <t>MSP0001809A</t>
  </si>
  <si>
    <t>PLUG:RUBBER EAGLE 1709 2P 3W MALE \</t>
  </si>
  <si>
    <t>WIA SHUTTER DOOR PARTS\SOLENOID VALVE:VQ7-8-FG-D-5NR\SMC</t>
  </si>
  <si>
    <t>MSP0009208A</t>
  </si>
  <si>
    <t>MSP0009173A</t>
  </si>
  <si>
    <t>ARO MANUAL GUN\FLEXIBLE SHUNT C GUN PARTS\54813:WEDGE\AVITRA</t>
  </si>
  <si>
    <t>MSP0005418A</t>
  </si>
  <si>
    <t>ARO MANUAL GUN \ GUNS PARTS \ 103011658 CONTROL HANDLE \ AVITRA</t>
  </si>
  <si>
    <t>MSP0005646A</t>
  </si>
  <si>
    <t>ARO MANUAL GUN \ ROBOT GUNS PARTS \ 103027043 SERVO MOTOR \ AVITRA</t>
  </si>
  <si>
    <t>JCM0006376A</t>
  </si>
  <si>
    <t>MSP0009060A</t>
  </si>
  <si>
    <t>MSP0009272A</t>
  </si>
  <si>
    <t>SAFETY RELAY:PNOZ X4 24 VDC 3 N/O 1N/C \PILZ</t>
  </si>
  <si>
    <t>MSP0005833A</t>
  </si>
  <si>
    <t>WIA PRESS 800T PARTS \ BRAKE UNIT \ SOLINOID VALVE : H1000328 # AD-SL231D-712B-M2 (40A) \ TOYOOKI</t>
  </si>
  <si>
    <t>MSP0009363A</t>
  </si>
  <si>
    <t>MINIATURE CIRCUIT BREAKER:ACTI9-IK60N-1P-40A (A9K24140)\MERLIN</t>
  </si>
  <si>
    <t>MSP0009339A</t>
  </si>
  <si>
    <t>WIA PRESS PARTS\MAINT HYDRAULIC POWER UNIT\RELIEF VALVE:RI-G03-3-10\NACHI</t>
  </si>
  <si>
    <t>MSP0009273A</t>
  </si>
  <si>
    <t>NEEDLE ROLLER BEARING\HK-1014-2RS\SKF</t>
  </si>
  <si>
    <t>MSP0009386A</t>
  </si>
  <si>
    <t>LIMIT SWITCH:WLCA2-LD-N\OMRON</t>
  </si>
  <si>
    <t xml:space="preserve">MSP0009407A  </t>
  </si>
  <si>
    <t>RELAY:LY2N 100/110VAC \OMRON</t>
  </si>
  <si>
    <t>MSP0007516A</t>
  </si>
  <si>
    <t>ARO MANUAL GUN\GUN PART\F2083015 ARM CMA D45 FIX\AVITRA</t>
  </si>
  <si>
    <t>MSP0004032A</t>
  </si>
  <si>
    <t>KOMATSU TRANFER 1200 TON PART:MINIATURE SAFETY SWITCH TYPE HS5B-02B IEC60947-5-1 AC-15 3A/250V\IDEC</t>
  </si>
  <si>
    <t>WIA PRESS 400T PARTS \ LUBRICATION UNIT \ SOLINOID VALVE : SS-G01-C6-R-C1-31 \ NACHI</t>
  </si>
  <si>
    <t>MSP0009409A</t>
  </si>
  <si>
    <t>KOMATSU PARTS\FEEDER ENCLOUSER PARTS\POWER SUPPLY: PBA300F-2\KOMATSU</t>
  </si>
  <si>
    <t>KOMATSU PARTS\FEEDER ENCLOUSER PARTS\BRACKET\KOMATSU</t>
  </si>
  <si>
    <t>MSP0009243A</t>
  </si>
  <si>
    <t>MSP0009244A</t>
  </si>
  <si>
    <t>MSP0009401A</t>
  </si>
  <si>
    <t>MSP0009402A</t>
  </si>
  <si>
    <t>MSP0009403A</t>
  </si>
  <si>
    <t>MSP0009404A</t>
  </si>
  <si>
    <t>MSP0009405A</t>
  </si>
  <si>
    <t>ARO MANUAL GUN \ 294057 MODULE FIXATION PARTS \ 56705:GUDGEON M6 L267 (pt.#1)\ AVITRA</t>
  </si>
  <si>
    <t>ARO MANUAL GUN \ 294057 MODULE FIXATION PARTS \ 3062041:SAFETY WASHER (pt.#3)\ AVITRA</t>
  </si>
  <si>
    <t>ARO MANUAL GUN \ 294057 MODULE FIXATION PARTS \ 2081006:LOCK NUT (pt.#4)\ AVITRA</t>
  </si>
  <si>
    <t>ARO MANUAL GUN \ 294057 MODULE FIXATION PARTS \ 54604:NUT CHC M6 L=20MM (pt.#9)\ AVITRA</t>
  </si>
  <si>
    <t>ARO MANUAL GUN \ 294057 MODULE FIXATION PARTS \ 54605:SHOE H=10MM (pt.#10)\ AVITRA</t>
  </si>
  <si>
    <t>MSP0002664A</t>
  </si>
  <si>
    <t>AIR COMPRESSURE MODEL ML132-2S PART : OIL FILTER ELEMENT CCN.39911631 \</t>
  </si>
  <si>
    <t>Air Compressure</t>
  </si>
  <si>
    <t>MSP0007165A</t>
  </si>
  <si>
    <t>AIR COMPRESSOR PART \ CONTACTOR ASSY (39251046) \ PREMIUM</t>
  </si>
  <si>
    <t>MSP0008735A</t>
  </si>
  <si>
    <t>AIR COMPRESSOR PART \ INTERLOCK MECHANICAL (39251196) \ PREMIUM</t>
  </si>
  <si>
    <t>MSP0007856A</t>
  </si>
  <si>
    <t>AIR COMPRESSOR PART \ AUXILIARY CONTACT 1NO/1NC (39251180) \ PREMIUM</t>
  </si>
  <si>
    <t>MSP0007857A</t>
  </si>
  <si>
    <t>AIR COMPRESSOR PART \ AUXILIARY CONTACT 2NO (39251182) \ PREMIUM</t>
  </si>
  <si>
    <t>MSP0006705A</t>
  </si>
  <si>
    <t>AIR DRYER : TIMER DRAIN CDV/230V  CCN # CDV / 230 V</t>
  </si>
  <si>
    <t>Air Dryer</t>
  </si>
  <si>
    <t>MSP0008045A</t>
  </si>
  <si>
    <t>AIR COMPRESSOR PART DISCHARGE CHECK VALVE (39479852)\PREMIUM</t>
  </si>
  <si>
    <t>MSP0004451A</t>
  </si>
  <si>
    <t>MSP0006341A</t>
  </si>
  <si>
    <t>AIR COMPRESSOR PART \ PRESSURE SWITCH (39880745) \ PREMIUM</t>
  </si>
  <si>
    <t>MSP0002663A</t>
  </si>
  <si>
    <t>MSP0003544A</t>
  </si>
  <si>
    <t>MSP0004822A</t>
  </si>
  <si>
    <t>AIR DRYER PART : FILTER ELEMENT P300 CCN.P300</t>
  </si>
  <si>
    <t>MSP0008416A</t>
  </si>
  <si>
    <t>AIR DRYER MODEL:PD3500 PART:FILTER ELEMENT S300</t>
  </si>
  <si>
    <t>MSP0006957A</t>
  </si>
  <si>
    <t>AIR DRYER PART \ FREON REFRIGERANT R22 (R22) \ PREMIUM</t>
  </si>
  <si>
    <t>MSP0002262A</t>
  </si>
  <si>
    <t>SEPARATOR ELEMENT\54509427</t>
  </si>
  <si>
    <t>MSP0006987A</t>
  </si>
  <si>
    <t>AIR COMPRESSOR PART/FAN BLADE (39911649)/PREMIUM</t>
  </si>
  <si>
    <t>MSP0009180A</t>
  </si>
  <si>
    <t>AIR COMPRESSOR PART \ OVERLOAD RELAY (39251103) \ PREMIUM</t>
  </si>
  <si>
    <t>MSP0006912A</t>
  </si>
  <si>
    <t>COOLING TOWER PARTS \ PULLEY #2 \</t>
  </si>
  <si>
    <t>MSP0007676A</t>
  </si>
  <si>
    <t>COOLING TOWER PARTS\MIX CHEMICAL TANK PARTS\SUPER DOSE SOLENOID PUMP:SD1601PP2000A002 220V. 50HZ 16W\TASTAC</t>
  </si>
  <si>
    <t>MSP0007405A</t>
  </si>
  <si>
    <t>COOLING TOWER PARTS \COUPLINGS SIZE 28x70 MM</t>
  </si>
  <si>
    <t>MSP0006909A</t>
  </si>
  <si>
    <t>COOLING TOWER PARTS \ FLEXIBLE RUBBER JOINT DIAMETER 125A \</t>
  </si>
  <si>
    <t>MSP0007991A</t>
  </si>
  <si>
    <t>COOLING TOWER PARTS\ WATER PUMP : 100 x 80 FS2GA\ EBARA</t>
  </si>
  <si>
    <t>MSP0006484A</t>
  </si>
  <si>
    <t>MSP0006485A</t>
  </si>
  <si>
    <t>MSP0005693A</t>
  </si>
  <si>
    <t>WATER TREATMENT : SALT 2O KG \</t>
  </si>
  <si>
    <t>MSP0005956A</t>
  </si>
  <si>
    <t>HIGH BAY LIGHTING PARTS \ BALLAST : BHL400L200 \ PHILIPS</t>
  </si>
  <si>
    <t>MSP0004403A</t>
  </si>
  <si>
    <t>LAMP METAL HALITE HPI-T 400W E40\PHILIP</t>
  </si>
  <si>
    <t>MSP0007616A</t>
  </si>
  <si>
    <t>LAMP PL-C 26W/865/2P\PHILIP</t>
  </si>
  <si>
    <t>MSP0000032A</t>
  </si>
  <si>
    <t>STARTER:220/240V \PHILIPS</t>
  </si>
  <si>
    <t>MSP0007648A</t>
  </si>
  <si>
    <t>CAPACITOR\SIZE 30 UF AMPLIFIER PHILIP</t>
  </si>
  <si>
    <t>AFS0006285A</t>
  </si>
  <si>
    <t>FAN PART\FAN SWITCH:POWER P/B CBSN 3P 10A\AKELA</t>
  </si>
  <si>
    <t>MSP0008650A</t>
  </si>
  <si>
    <t>WIA PARTS\CLUTCH &amp; BRAKE PARTS\FACING 250*50T:P/N APP01-CC0-14D-0\</t>
  </si>
  <si>
    <t>MSP0002601A</t>
  </si>
  <si>
    <t>MSP0003911A</t>
  </si>
  <si>
    <t>BREAKER:NF250-CW 250A  3P  \MITSUBISHI</t>
  </si>
  <si>
    <t>MSP0009417A</t>
  </si>
  <si>
    <t>ILLUMINATED PUSH BUTTON SWITCH:XB5โ€AW34B5 1N/O+1N/C(RED)\TELE</t>
  </si>
  <si>
    <t>MSP0009416A</t>
  </si>
  <si>
    <t>MSP0009418A</t>
  </si>
  <si>
    <t>MSP0009501A</t>
  </si>
  <si>
    <t>KEY SWITCH:AR22JR-2\FUJI</t>
  </si>
  <si>
    <t>MSP0009451A</t>
  </si>
  <si>
    <t>MSP0009452A</t>
  </si>
  <si>
    <t>MSP0009453A</t>
  </si>
  <si>
    <t>MSP0009454A</t>
  </si>
  <si>
    <t>MSP0009455A</t>
  </si>
  <si>
    <t>EMERGENCY STOP SWITCH:AR22V0R-01R\FUJI</t>
  </si>
  <si>
    <t>PUSH BUTTOM SWITCH:AR22F0R-10B\FUJI(ดำ)</t>
  </si>
  <si>
    <t>PUSH BUTTOM SWITCH:AR22F0R-10R\FUJI(แดง)</t>
  </si>
  <si>
    <t>SEYI SN1-110TONS PARTS\SOLENOID VALVE OF QDC(1.2.3)\SEYI</t>
  </si>
  <si>
    <t>AFS0006170A</t>
  </si>
  <si>
    <t>HOLDER KTWH-12\ROBOT HANDLING</t>
  </si>
  <si>
    <t>AFS0006171A</t>
  </si>
  <si>
    <t>CUTTER KTW-12\ROBOT HANDLING</t>
  </si>
  <si>
    <t>MSP0009234A</t>
  </si>
  <si>
    <t>ROBOT CO2 PARTS\MECHANICAL VALVE:MVM63A\</t>
  </si>
  <si>
    <t>AFA0002420A</t>
  </si>
  <si>
    <t>MSP0005939A</t>
  </si>
  <si>
    <t>V-BELT MODEL A-47\BANDO</t>
  </si>
  <si>
    <t>MSP0008536A</t>
  </si>
  <si>
    <t>WIA 1000T ADDITIONNAL STAND PART:RELAY MY4N-DC24 AND SOCKET\</t>
  </si>
  <si>
    <t>MSP0009428A</t>
  </si>
  <si>
    <t>KOMATSU PARTS\AC SERVO AMP:MR-J2S-200B P/N:92X-02-26330\KOMATSU</t>
  </si>
  <si>
    <t>MSP0002559A</t>
  </si>
  <si>
    <t>MSP0002560A</t>
  </si>
  <si>
    <t>MSP0009568A</t>
  </si>
  <si>
    <t>MSP0009584A</t>
  </si>
  <si>
    <t>JCM0000874A</t>
  </si>
  <si>
    <t>MSP0009589A</t>
  </si>
  <si>
    <t>VALVE:COIL SOLENOID VT317 24 VDC \SMC</t>
  </si>
  <si>
    <t>MSP0008051A</t>
  </si>
  <si>
    <t>MSP0008593A</t>
  </si>
  <si>
    <t>MSP0009434A</t>
  </si>
  <si>
    <t>MSP0005516A</t>
  </si>
  <si>
    <t>CO2 ROBOT AII-NB4 \ WELDING UNIT DM-500 PARTS \ P10261Q00 PRINTED CIRCUIT BOARD \ OTC DAIHEN</t>
  </si>
  <si>
    <t>PILOT LIGHT : APS-116DN-R 110VAC 25MM\ IDEC(seyi200tons/160tons)</t>
  </si>
  <si>
    <t>PILOT LIGHT : APS-116DN-G 110VAC 25MM\ IDEC(seyi200tons/160tons)</t>
  </si>
  <si>
    <t>MSP0009450A</t>
  </si>
  <si>
    <t>MSP0008451A</t>
  </si>
  <si>
    <t>ARO MANUAL GUN PART\294776:HOUSING PROTECTOR FOR XMA GUN\AVITRA</t>
  </si>
  <si>
    <t>MSP0007199A</t>
  </si>
  <si>
    <t>ARO MANUAL GUN \ GUNS PARTS \ 103041837 COMPLETE ASSEMBLY FIXED ARM \ AVITRA</t>
  </si>
  <si>
    <t>MSP0009520A</t>
  </si>
  <si>
    <t>ARO SPOT WELDING GUN PART\ARO SERVO ROBOT GUN PARTS\103030976:CONNECTORS KIT\AVITRA</t>
  </si>
  <si>
    <t>MSP0009521A</t>
  </si>
  <si>
    <t>MSP0009522A</t>
  </si>
  <si>
    <t>MSP0009510A</t>
  </si>
  <si>
    <t>ARO SPOT WELDING GUN PART\MODULE CONDUCTER KIT:103003665 PARTS\32760531:RING (pt. # 1)\AVITRA</t>
  </si>
  <si>
    <t>ARO SPOT WELDING GUN PART\103041771 MODULE ELECTRIC PARTS\10920210:NUT (pt. # 7)\AVITRA</t>
  </si>
  <si>
    <t>P/B-SW\XB4-BA31(HEAD+BODY)\TELE(เขียว)</t>
  </si>
  <si>
    <t>MSP0009314A</t>
  </si>
  <si>
    <t>MSP0009609A</t>
  </si>
  <si>
    <t>SOLENOID VALVE:VS7-8-FG-S-1Z\SMC</t>
  </si>
  <si>
    <t>JCM0003339A</t>
  </si>
  <si>
    <t>GIRPPER FOR PRESS AUTOMATION \84A3-320000000 \DE-STA-CO</t>
  </si>
  <si>
    <t>AFS0006216A</t>
  </si>
  <si>
    <t>AIR CYLINDER\CJ2ZB15-15-X1281\SMC</t>
  </si>
  <si>
    <t>komatsu</t>
  </si>
  <si>
    <t>COMMAND SWITCH MODEL:AR30B3R-11G\FUJI</t>
  </si>
  <si>
    <t>MSP0008718A</t>
  </si>
  <si>
    <t>WIA COMMON PARTS\TUBE AIR:SIZE 1-1/4" *1.5M\</t>
  </si>
  <si>
    <t>MSP0008719A</t>
  </si>
  <si>
    <t>MSP0009646A</t>
  </si>
  <si>
    <t>SEYI 160 TON PART\DIE CLAMP \FORWELL</t>
  </si>
  <si>
    <t>SEYI SN1-200 TONS BALANCER PARTS\F03 PISTON ROD\SEYI</t>
  </si>
  <si>
    <t>SEYI SN1-200 TONS BALANCER PARTS\F03-3 NUT\SEYI</t>
  </si>
  <si>
    <t>MSP0009552A</t>
  </si>
  <si>
    <t>MSP0009553A</t>
  </si>
  <si>
    <t>MSP0009430A</t>
  </si>
  <si>
    <t>ARO ROBOT GUN PARTS\103041731:TRANSFORMER (ELECTRICAL BOX,R3 60KVA)\AVITRA</t>
  </si>
  <si>
    <t>MSP0009575A</t>
  </si>
  <si>
    <t>KOMATSU PARTS\UNDER MB PARTS\COUPLING P/N:919-48-04657\KOMATSU</t>
  </si>
  <si>
    <t>MSP0009429A</t>
  </si>
  <si>
    <t>WIA FLYWHEEL PARTS\LIMIT SWITCH:XE-Q22-2\OMRON</t>
  </si>
  <si>
    <t>MSP0009420A</t>
  </si>
  <si>
    <t>BALL FLOAT VALVE DIA 1/2"</t>
  </si>
  <si>
    <t>AFS0005161A</t>
  </si>
  <si>
    <t>FLEXIBLE CONDUITS-1/2" (WATERPROOF BLACK)</t>
  </si>
  <si>
    <t>MSP0004607A</t>
  </si>
  <si>
    <t>SWING DRIVE PULLY \ TANDUM 1 ROBOT \ 93V-53-06601 \ KOMATSU</t>
  </si>
  <si>
    <t>MSP0007086A</t>
  </si>
  <si>
    <t>WIA PRESS 400T PARTS\HYDRAULIC POWER UNIT\MOTOR OF LUBRICATION PUMP : 1LE1002-1BB22-2AA4\SIEMENS</t>
  </si>
  <si>
    <t>MSP0005576A</t>
  </si>
  <si>
    <t>KOMATSU PRESS \ FEDDER PARTS \ TILT BELT DETECTION SENSOR : E2EM-X4X1 2M \ OMRON</t>
  </si>
  <si>
    <t>MSP0009667A</t>
  </si>
  <si>
    <t>MSP0009509A</t>
  </si>
  <si>
    <t>ACRYLIC SHEET:BLACK SIZE 4FTX8FTX5MM (CODE S-919)\</t>
  </si>
  <si>
    <t>MSP0008565A</t>
  </si>
  <si>
    <t>DIGITAL FLOW SENSOR PART\INTERCONNECTION CABLE : P/N OP87640\KEYENCE</t>
  </si>
  <si>
    <t>JCM0003719A</t>
  </si>
  <si>
    <t>MSP0009228A</t>
  </si>
  <si>
    <t>POWER SUPPLY:MODEL S8VS-03024 DC24 1.3A\OMRON</t>
  </si>
  <si>
    <t>MSP0009230A</t>
  </si>
  <si>
    <t>COUNTER : MODEL H7CX-A4D-N\OMRON</t>
  </si>
  <si>
    <t>MSP0008249A</t>
  </si>
  <si>
    <t>wia</t>
  </si>
  <si>
    <t>MSP0009720A</t>
  </si>
  <si>
    <t>WIA PRESS PARTS\SAFETY LIGHT CURTAIN PART\PRE-WIRED CABLE WITH M12 8-POLE STRAIGHT CONNECTOR MODEL:C8D5(5M.)\</t>
  </si>
  <si>
    <t>MSP0009721A</t>
  </si>
  <si>
    <t>MSP0009722A</t>
  </si>
  <si>
    <t>WIA PRESS PARTS\SAFETY LIGHT CURTAIN PART\PRE-WIRED CABLE WITH M12 5-POLE STRAIGHT CONNECTOR MODEL:CD5\</t>
  </si>
  <si>
    <t>MSP0008832A</t>
  </si>
  <si>
    <t>WATER HOSE:MEGA SUN BRAID HOSE P/N:SB-8(8*13.5MM) 100M\TOGAWA</t>
  </si>
  <si>
    <t>MSP0008887A</t>
  </si>
  <si>
    <t>WATER HOSE:MEGA SUN BRAID HOSE P/N:SB-12(12*18MM) 100M\TOGAWA</t>
  </si>
  <si>
    <t>MSP0009611A</t>
  </si>
  <si>
    <t>ARO MANUAL GUN \ GUNS PARTS \ 93870009 PIPE : D5.5xD8 VERT 1025U08K02 \ AVITRA</t>
  </si>
  <si>
    <t>JCM0001933A</t>
  </si>
  <si>
    <t>TUBING\TRB0806BU-100M\SMC</t>
  </si>
  <si>
    <t>JCM0002173A</t>
  </si>
  <si>
    <t>TUBING\TRB0604Y-100M\SMC</t>
  </si>
  <si>
    <t>JCM0001736A</t>
  </si>
  <si>
    <t>TUBING\TRB0604BU-100M\SMC</t>
  </si>
  <si>
    <t>JCM0001934A</t>
  </si>
  <si>
    <t>TUBING\TRB0806Y-100M\SMC</t>
  </si>
  <si>
    <t xml:space="preserve">MSP0009294A  </t>
  </si>
  <si>
    <t>AIR HOSE PU TE10-LB(BLUE)\CHIYODA</t>
  </si>
  <si>
    <t>MSP0009295A</t>
  </si>
  <si>
    <t>AIR HOSE PU TE10-R(RED)\CHIYODA</t>
  </si>
  <si>
    <t xml:space="preserve">MSP0009296A  </t>
  </si>
  <si>
    <t>AIR HOSE PU TE10-Y(YELLOW)\CHIYODA</t>
  </si>
  <si>
    <t xml:space="preserve">MSP0009297A  </t>
  </si>
  <si>
    <t>AIR HOSE PU TE10-G(GREEN)\CHIYODA</t>
  </si>
  <si>
    <t>MSP0002354A</t>
  </si>
  <si>
    <t>WHEEL:URETHANE CASTERS SIZE 4” SE100U SWIVEL \</t>
  </si>
  <si>
    <t>MSP0002355A</t>
  </si>
  <si>
    <t>WHEEL:URETHANE CASTERS SIZE 4” FE100U FIXED \</t>
  </si>
  <si>
    <t>AFS0006320A</t>
  </si>
  <si>
    <t>SLING DIA 4MM. (200 METER/ROLL)</t>
  </si>
  <si>
    <t>MSP0009119A</t>
  </si>
  <si>
    <t>TURNBUCKLES, EYE &amp; EYE SIZE 1/2"</t>
  </si>
  <si>
    <t>MSP0009117A</t>
  </si>
  <si>
    <t>SNAP LINK SIZE 6 MM. ( STAINLESS )</t>
  </si>
  <si>
    <t>MSP0005787A</t>
  </si>
  <si>
    <t>WIA PRESS 400T PARTS \ HYDRAULIC TANK UNIT \ GEAR PUMP (IP PUMP) : IPH-3B-10-20 \ NACHI</t>
  </si>
  <si>
    <t>MSP0008869A</t>
  </si>
  <si>
    <t>WIA PRESS PARTS\HYDRAULIC TANK UNIT\IP PUMP MODEL:IPH23B-3.5-10-11\NACHI</t>
  </si>
  <si>
    <t>MSP0005561A</t>
  </si>
  <si>
    <t>WIA PRESS 400T PARTS \ LUBRICATION UNIT \ SOLINOID VALVE : SS-G01-A3X-R-C1-31 \ NACHI</t>
  </si>
  <si>
    <t>ELECTRIC CABLE\IEC53 VCT-G 2C x 2.5/2.5 Sq.mm.\YAZAKI</t>
  </si>
  <si>
    <t>MSP0009290A</t>
  </si>
  <si>
    <t>MSP0008373A</t>
  </si>
  <si>
    <t>TIMER H3CR-A8 24-48VDC</t>
  </si>
  <si>
    <t>MSP0008319A</t>
  </si>
  <si>
    <t>ARO SPOT WELDING GUN \103034147 ARTICULATION MOBILE ARM SUB-ASSEMBLY\AVITRA</t>
  </si>
  <si>
    <t>MSP0006365A</t>
  </si>
  <si>
    <t>STATIONARY PARTS \ NUT FEEDER UNIT \ AIR CYLINDER : CJ2B16-5Z \ SMC</t>
  </si>
  <si>
    <t>MSP0009757A</t>
  </si>
  <si>
    <t>MSP0009798A</t>
  </si>
  <si>
    <t>COMMAND SWITCH:AR30MOR-10G\FUJI</t>
  </si>
  <si>
    <t>MSP0009797A</t>
  </si>
  <si>
    <t>MSP0009796A</t>
  </si>
  <si>
    <t>SELECTOR SWITCH:AR30PCR-3174B\FUJI</t>
  </si>
  <si>
    <t>MSP0005202A</t>
  </si>
  <si>
    <t>MSP0007807A</t>
  </si>
  <si>
    <t>Robot ABB</t>
  </si>
  <si>
    <t>JCM0006442A</t>
  </si>
  <si>
    <t>MSP0008497A</t>
  </si>
  <si>
    <t>MSP0009654A</t>
  </si>
  <si>
    <t>MSP0009655A</t>
  </si>
  <si>
    <t>MSP0009656A</t>
  </si>
  <si>
    <t>KOMATSU PARTS\BALANCER PARTS\Y-PACKING P/N:98308-00600\KOMATSU</t>
  </si>
  <si>
    <t>KOMATSU PARTS\BALANCER PARTS\BUSHING P/N:91M-23-30070\KOMATSU</t>
  </si>
  <si>
    <t>KOMATSU PARTS\BALANCER PARTS\O-RING P/N:07000-12085\KOMATSU</t>
  </si>
  <si>
    <t>MSP0001177A</t>
  </si>
  <si>
    <t>MOTOR INDUCTION : SINGLE-PHASE TYPE SF-JR ,220V 4 POLE  0.75KW 1450RPM FRAME 80M \ MITSUBISHI</t>
  </si>
  <si>
    <t>MSP0009411A</t>
  </si>
  <si>
    <t>KOMATSU TRANSFER 1200T CONTROL CIRCUIT PART : RELAY G7S-4A2B-E DC24 \OMRON</t>
  </si>
  <si>
    <t>MSP0008731A</t>
  </si>
  <si>
    <t>FEEDER 300T PART:PROXIMITY SENSOR RN O4-NP\RIKO</t>
  </si>
  <si>
    <t>MSP0009412A</t>
  </si>
  <si>
    <t>AUTO TORCH CLEANER ROBOT CO2 PART\WIRE CUTTER:NCOP-WC03D(DAI 20-10L)\KYOKUTOH</t>
  </si>
  <si>
    <t>JCM0000476A</t>
  </si>
  <si>
    <t>AIR OPERATE VALVE\VS7-6-FJG-D-3NM\SMC</t>
  </si>
  <si>
    <t>MSP0009653A</t>
  </si>
  <si>
    <t>KOMATSU 600TONS PARTS\BALANCER PARTS\Y-PACKING P/N:07130-00400\KOMATSU</t>
  </si>
  <si>
    <t>MSP0009657A</t>
  </si>
  <si>
    <t>KOMATSU 600TONS PARTS\BALANCER PARTS\O-RING P/N:07000-15390\KOMATSU</t>
  </si>
  <si>
    <t>MSP0007908A</t>
  </si>
  <si>
    <t>MSP0009803A</t>
  </si>
  <si>
    <t>SEYI 160TONS PARTS\CONTROL CABINATE PARTS\SELECTOR SWITCH\SEYI</t>
  </si>
  <si>
    <t>MSP0008821A</t>
  </si>
  <si>
    <t>KOMATSU PARTS\FEEDER PARTS\SLIDE AXIS PARTS\CYLINDER :P/N 93V-15-02205\KOMATSU</t>
  </si>
  <si>
    <t>AFS0004275A</t>
  </si>
  <si>
    <t>ELECTRIC WIRE:THW 1.5 SQ.MM \YAZAKI</t>
  </si>
  <si>
    <t>MSP0003436A</t>
  </si>
  <si>
    <t>ACRYLIC SHEET  (BLUE) SIZE 4FTx8FTx5MM\</t>
  </si>
  <si>
    <t>MSP0009233A</t>
  </si>
  <si>
    <t>CONTROL CABINET BOX:PA11001#00(200MM*300MM*150MM)</t>
  </si>
  <si>
    <t>MSP0004601A</t>
  </si>
  <si>
    <t>MSP0008457A</t>
  </si>
  <si>
    <t>ROBOT CO2 PART\NOZZLE CLEANER PART\REAMER:NCAM-AR13\KYOKUTOH</t>
  </si>
  <si>
    <r>
      <t>V BELT: MODEL 8V-2650\ BANDO</t>
    </r>
    <r>
      <rPr>
        <sz val="10"/>
        <color rgb="FF0000FF"/>
        <rFont val="Calibri"/>
        <family val="2"/>
        <charset val="222"/>
        <scheme val="minor"/>
      </rPr>
      <t>(Main motor Komatu 800Tons/600Tons.)</t>
    </r>
  </si>
  <si>
    <t>MSP0000885A</t>
  </si>
  <si>
    <t>ELECTRIC WIRE:VCT 4 x 2.5 SQ.MM \YAZAKI</t>
  </si>
  <si>
    <t>MSP0008315A</t>
  </si>
  <si>
    <t>ELECTRIC CABLE\IEC53 VCT-G 2C x 1.5/1.5 Sq.mm.\YAZAKI</t>
  </si>
  <si>
    <t>MSP0006977A</t>
  </si>
  <si>
    <t>ARO MANUAL GUN \ GUNS PARTS \ 72710226 FILTER : 60-2/ETS \ AVITRA</t>
  </si>
  <si>
    <t>MSP0009810A</t>
  </si>
  <si>
    <t>ARO MANUAL GUN \ GUNS PARTS \55698 PLUG G1/2 CYL \</t>
  </si>
  <si>
    <t>MSP0008340A</t>
  </si>
  <si>
    <t>SUMERSIBLE SEMI-VORTEX SEWAGE PUMP PART\CONNECTOR QDC LM65+STAINLESS STEEL CHAIN\EBARA</t>
  </si>
  <si>
    <t xml:space="preserve">MSP0009515A </t>
  </si>
  <si>
    <t xml:space="preserve">MSP0009513A </t>
  </si>
  <si>
    <t>MSP0004475A</t>
  </si>
  <si>
    <t>SWING DRIVE OIL SEAL \ TANDUM 1 ROBOT \ 07012-00058 \ KOMATSU</t>
  </si>
  <si>
    <t>MSP0004483A</t>
  </si>
  <si>
    <t>SWING DRIVE O-RING \ TANDUM 1 ROBOT \ P/N 07000-15300 \ KOMATSU</t>
  </si>
  <si>
    <t>MSP0007362A</t>
  </si>
  <si>
    <t>KOMATSU PRESS \LOADER PARTS \GASKET : 93V-53-07440 \KOMATSU</t>
  </si>
  <si>
    <t>MSP0007365A</t>
  </si>
  <si>
    <t>KOMATSU PRESS \LOADER UNIT PARTS \P/N 01252-70895 : BOLT \KOMATSU</t>
  </si>
  <si>
    <t>MSP0009887A</t>
  </si>
  <si>
    <t>KOMATSU PARTS\FEEDER PARTS\CONVERTOR:MODEL MR-HP55KA4 AC INPUT:AC380V-460V 50/60HZ SERIAL:V88K9G004\MITSUBISHI</t>
  </si>
  <si>
    <t>Destacker Komatsu</t>
  </si>
  <si>
    <t>MSP0008547A</t>
  </si>
  <si>
    <t>KOMATSU TRANSFER 1200T DISTRACKER PART :SOLENOID VALVE VP542R-5DZ1-03A</t>
  </si>
  <si>
    <t>MSP0009948A</t>
  </si>
  <si>
    <t>JCM0005549A</t>
  </si>
  <si>
    <t>MSP0009971A</t>
  </si>
  <si>
    <t>WIA HYDRAULIC PUMP UNIT PARTS\CHAIN COUPLING KC-5016\SUMO</t>
  </si>
  <si>
    <t>PPX-R10N - 6M - KA \ PRESSURE SENSOR</t>
  </si>
  <si>
    <t xml:space="preserve">SOLENOID VALVE AB21-02-2-DC24V\CKD </t>
  </si>
  <si>
    <t>AFS0004034A</t>
  </si>
  <si>
    <t>ARO MANUAL GUN\TRANSFORMER PARTS\20980019:MESAURING TOROIDAL COIL 148.9M\AVITRA</t>
  </si>
  <si>
    <t>MSP0005940A</t>
  </si>
  <si>
    <t>TILT  PULLY \ TANDUM 1 ROBOT \ 93V-46-02250 \ KOMATSU</t>
  </si>
  <si>
    <t>MSP0009944A</t>
  </si>
  <si>
    <t>SAFETY RELAY:PNOZ X3 24VAC 24VDC 3N/O 1N/C \PILZ</t>
  </si>
  <si>
    <t>PLC CONTROL PANEL PARTS \ CPU MODULES : Q12HCPU \ MITSUBISHI</t>
  </si>
  <si>
    <t>MSP0003821A</t>
  </si>
  <si>
    <t>MSP0009858A</t>
  </si>
  <si>
    <t>KOMATSU PARTS\FEEDER PARTS\BAR CARRIER DRIVE MOTOR PARTS\INVERTOR P/N:92X-05-31700\</t>
  </si>
  <si>
    <t>MSP0005850A</t>
  </si>
  <si>
    <t>MSP0009997A</t>
  </si>
  <si>
    <t>SOLENOID VALVE:4M320-08-B DC24V 5/2 1/4" \ AIRTAC</t>
  </si>
  <si>
    <t>MSP0006880A</t>
  </si>
  <si>
    <t>DESTACKER PARTS \ D/F CONTROL PANEL PARTS \ RELAY UNIT : PNOZ S4 24VDC 3NO 1NC 751104\ PILZ</t>
  </si>
  <si>
    <t>MSP0006881A</t>
  </si>
  <si>
    <t>DESTACKER PARTS \ D/F CONTROL PANEL PARTS \ POWER SUPPLY UNIT : PNOZ XV2 24VDC 2NO 2NC 774502\ PILZ</t>
  </si>
  <si>
    <t>MSP0006966A</t>
  </si>
  <si>
    <t>MSP0005427A</t>
  </si>
  <si>
    <t>MSP0008170A</t>
  </si>
  <si>
    <t>WIA PRESS 1000T PARTS\SAFETY VALVE\TYPE:JSV-LT12 (SER P.10.5 kgf/cm2)</t>
  </si>
  <si>
    <t>MSP0010047A</t>
  </si>
  <si>
    <t>PLC CONTROL PANEL PARTS \ CPU MODULE : FX3U 48MT/ES \ MITSUBISHI</t>
  </si>
  <si>
    <t>MSP0010011A</t>
  </si>
  <si>
    <t>KOMATSU PARTS \ MATERIAL STACK PARTS \ HANDLE \</t>
  </si>
  <si>
    <t>MSP0009940A</t>
  </si>
  <si>
    <t>ARO MANUAL GUN PARTS\AS132400 : PROGRAMMING POCKET\</t>
  </si>
  <si>
    <t>MSP0000223A</t>
  </si>
  <si>
    <t>Column210</t>
  </si>
  <si>
    <t>C2</t>
  </si>
  <si>
    <t>A1</t>
  </si>
  <si>
    <t>A2</t>
  </si>
  <si>
    <t>MSP0009946A</t>
  </si>
  <si>
    <t>PUMP HYDRAULIC PARTS\JAW COUPLING HUB:PHE L100NR\SKF</t>
  </si>
  <si>
    <t>MSP0010054A</t>
  </si>
  <si>
    <t>ELECTRIC WIRE : 60227 IEC 06 IV 1*0.5 SQ.MM  (100 METERS)\ YAZAKI</t>
  </si>
  <si>
    <t>Column211</t>
  </si>
  <si>
    <t>Box.</t>
  </si>
  <si>
    <t>Level.</t>
  </si>
  <si>
    <t>MSP0010127A</t>
  </si>
  <si>
    <t>UNIVERSAL PLUG:MODEL ERB-EH2\ELECTON</t>
  </si>
  <si>
    <t>MSP0007790A</t>
  </si>
  <si>
    <t>MSP0010092A</t>
  </si>
  <si>
    <t>KOMATSU HYDRAULIC UNIT PARTS\ DOUBLE VALVE COIL 100 VAC TYPE : 3573A4735\ROSS</t>
  </si>
  <si>
    <t>MSP0008598A</t>
  </si>
  <si>
    <t>ARO MANUAL GUN\CONTROL CABINET PARTS\15582010:THERMOSWITCH\AVITRA</t>
  </si>
  <si>
    <t>V.S. MOTOR : MODEL EDVSKA 4P - 20HP VARIABLE SPEED RANGE 120-1200 RPM,FOOT - MOUNTED TYPE, 3PHASE, 380V., 50HZ\TECO</t>
  </si>
  <si>
    <t>MSP0008043A</t>
  </si>
  <si>
    <t>MSP0008044A</t>
  </si>
  <si>
    <t>SEYI SN1-160 TONS PART\CON ROD PARTS\CON ROD PARTS\O-RING PN:B03-1\</t>
  </si>
  <si>
    <t>SEYI SN1-160 TONS PART\CON ROD PARTS\CON ROD PARTS\PIN PN:B05\</t>
  </si>
  <si>
    <t>MSP0010187A</t>
  </si>
  <si>
    <t>MSP0010188A</t>
  </si>
  <si>
    <t>AIR SUCTION FILTER:ZFA200-02R\SMC</t>
  </si>
  <si>
    <t>SOLENOID VALVE:VF3330-5DZ1-01\SMC</t>
  </si>
  <si>
    <t>POWER VALVE\VEX3311-035DZ-X2\SMC</t>
  </si>
  <si>
    <t>MSP0002217A</t>
  </si>
  <si>
    <t>Nachi Robot</t>
  </si>
  <si>
    <t>MSP0010126A</t>
  </si>
  <si>
    <t>MSP0008082A</t>
  </si>
  <si>
    <t>MSP0009120A</t>
  </si>
  <si>
    <t>MSP0009861A</t>
  </si>
  <si>
    <t>KOMATSU PARTS\FEEDER SLIDE AXIS PARTS\LINEAR GUIDE P/N: 93V-15-02210\</t>
  </si>
  <si>
    <t>MSP0005660A</t>
  </si>
  <si>
    <t>MSP0008967A</t>
  </si>
  <si>
    <t>KOMATSU PARTS\ACCUMULATOR P/N:9YN-40-21320\KOMATSU</t>
  </si>
  <si>
    <t>MSP0009733A</t>
  </si>
  <si>
    <t>KOMATSU PARTS\SOLENOID CONTROLLED VALVE:KSO-G03-2BA-20-EN (VOLT:AC100 V50/60HZ)\DAIKIN</t>
  </si>
  <si>
    <t>MSP0009734A</t>
  </si>
  <si>
    <t>KOMATSU PARTS\SOLENOID CONTROLLED VALVE:KSO-G03-2DA-20-EN (VOLT:AC100 V50/60HZ)\DAIKIN</t>
  </si>
  <si>
    <t>MSP0010132A</t>
  </si>
  <si>
    <t>ARO MANUAL GUN PARTS\MODULE ARTICULATION PARTS\HPM50061:ADAPTATION KIT CMA GUN\</t>
  </si>
  <si>
    <t>ARO GUN ROBOT PARTS\SERVO MOTOR PARTS\ 103012703:COUPLING ASSEMBLY\AVITRA</t>
  </si>
  <si>
    <t>MSP0010208A</t>
  </si>
  <si>
    <t>ARO MANUAL GUN\299680:MODULE ARTICULATION PARTS\HPM50050:INSULATION KIT \AVITRA</t>
  </si>
  <si>
    <t>MSP0010201A</t>
  </si>
  <si>
    <t>MSP0010209A</t>
  </si>
  <si>
    <t>ARO MANUAL GUN\299680:MODULE ARTICULATION PARTS\54096:VIDE \AVITRA</t>
  </si>
  <si>
    <t>MSP0010250A</t>
  </si>
  <si>
    <t>KOMATSU PARTS\UNLOADER AND LOADER PARTS\SLIDE DOOR UNIT\AIR CYLINDER:CA2L50-945Z\SMC</t>
  </si>
  <si>
    <t>-</t>
  </si>
  <si>
    <t>MSP0010161A</t>
  </si>
  <si>
    <t>MANIFOLD VALVE\M4GA240R-06-E23-3-3\CKD</t>
  </si>
  <si>
    <t>MSP0005242A</t>
  </si>
  <si>
    <t>Aro Manual  Gun 1</t>
  </si>
  <si>
    <t>Aro Manual  Gun 2</t>
  </si>
  <si>
    <t>Aro Manual  Gun 4</t>
  </si>
  <si>
    <t>Air comp 3</t>
  </si>
  <si>
    <t>MSP0010202A</t>
  </si>
  <si>
    <t>WIA PARTS\CUSHION UNIT PARTS\AIR OPERATED VALVE:VNB702A-50F\SMC</t>
  </si>
  <si>
    <t>Tool</t>
  </si>
  <si>
    <t>MSP0001578A</t>
  </si>
  <si>
    <t>TOOL:COMBINATION WRENCH 8-24MM \ASAHI</t>
  </si>
  <si>
    <t>AFS0003574A</t>
  </si>
  <si>
    <t>AFS0003610A</t>
  </si>
  <si>
    <t>MSP0006770A</t>
  </si>
  <si>
    <t>SCREW DRIVER SET 6 PIECE : 92-002 \ STANLEY</t>
  </si>
  <si>
    <t>AFS0006023A</t>
  </si>
  <si>
    <t>COMBINATION WRENCH NO. 27</t>
  </si>
  <si>
    <t>AFS0006022A</t>
  </si>
  <si>
    <t>COMBINATION WRENCH NO. 23</t>
  </si>
  <si>
    <t>AFS0003652A</t>
  </si>
  <si>
    <t>MSP0008651A</t>
  </si>
  <si>
    <t>HANDHELD RADIO:MODEL IC-200C\HAMTEC</t>
  </si>
  <si>
    <t>JCM0001396A</t>
  </si>
  <si>
    <t>ANGLE GRINDER MODEL GA7030</t>
  </si>
  <si>
    <t>AFS0003596A</t>
  </si>
  <si>
    <t>MSP0008955A</t>
  </si>
  <si>
    <t>ALUMINUM LADDERS MODEL LD-SK 11 FEET \ SANKI</t>
  </si>
  <si>
    <t>MSP0002349A</t>
  </si>
  <si>
    <t>MSP0007638A</t>
  </si>
  <si>
    <t>DAIMON RASP 6''(TSUBOSAN)#D-570-10</t>
  </si>
  <si>
    <t>AFS0001290A</t>
  </si>
  <si>
    <t>TAPE MEASURE 5M/16' (STANLEY)</t>
  </si>
  <si>
    <t>MSP0008916A</t>
  </si>
  <si>
    <t>ELECTRIC CABLE WHEEL PLUG:2.5SQMM*20M.\SUNTECH</t>
  </si>
  <si>
    <t>MSP0005839A</t>
  </si>
  <si>
    <t>MSP0009093A</t>
  </si>
  <si>
    <t>PIPE WRENCHES:SIZE 3" 2LEGS\HURRICANE</t>
  </si>
  <si>
    <t>MSP0009183A</t>
  </si>
  <si>
    <t>DATA LINK CABLE:MODEL QC30R2-3M-T\MITSUBISHI</t>
  </si>
  <si>
    <t>MSP0009182A</t>
  </si>
  <si>
    <t>CONVERSION UNIT:MODEL SC05N(3M)\MITSUBISHI</t>
  </si>
  <si>
    <t>AFS0001614A</t>
  </si>
  <si>
    <t>AIR GUN CEJN NO.208 BLUE</t>
  </si>
  <si>
    <t>MSP0008697A</t>
  </si>
  <si>
    <t>TONE 4AH-05L IMPACT HEXAGON SOCKET (LONG TYPE)</t>
  </si>
  <si>
    <t>AFS0001665A</t>
  </si>
  <si>
    <t>LOCKING PLIERS 10"</t>
  </si>
  <si>
    <t>AFS0006206A</t>
  </si>
  <si>
    <t>WRENCH SLIDE 8"\BAHCO</t>
  </si>
  <si>
    <t>MSP0004261A</t>
  </si>
  <si>
    <t>TOOL:CIRCULAR SPLIT DIES M14 P 2 OD 1.1/2" XW 1/2"\TS</t>
  </si>
  <si>
    <t>AFS0000380A</t>
  </si>
  <si>
    <t>TAP M14x2 MM.</t>
  </si>
  <si>
    <t>MSP0008698A</t>
  </si>
  <si>
    <t>IMPACT HEXAGON SOCKET:MODEL 4012M 1/2" 140MM-4MM\KOKEN</t>
  </si>
  <si>
    <t>AFS0003656A</t>
  </si>
  <si>
    <t>MSP0009215A</t>
  </si>
  <si>
    <t>IMPACT SOCKET SQ.3/4"SIZE 46 MM.\KOKEN</t>
  </si>
  <si>
    <t>MSP0009214A</t>
  </si>
  <si>
    <t>IMPACT SOCKET SQ.3/4"SIZE 41 MM.\KOKEN</t>
  </si>
  <si>
    <t>MSP0009219A</t>
  </si>
  <si>
    <t>IMPACT WRENCH : MODEL KI-1634-P2\KUANI</t>
  </si>
  <si>
    <t>MSP0009280A</t>
  </si>
  <si>
    <t>REVERSIBLE RATCHET:3/4’’x20’’#6752/KOKEN</t>
  </si>
  <si>
    <t>MSP0009281A</t>
  </si>
  <si>
    <t>EXTENSION BAR:3/4''x6''#6760-6/KOKEN</t>
  </si>
  <si>
    <t xml:space="preserve">MSP0009282A  </t>
  </si>
  <si>
    <t>EXTENSION BAR:3/4''x12"#6760-12/KOKEN</t>
  </si>
  <si>
    <t>MSP0009352A</t>
  </si>
  <si>
    <t>INSULATED SCREWDRIVER:SET 12 PCS MODEL 2125\FORCE</t>
  </si>
  <si>
    <t>MSP0009258A</t>
  </si>
  <si>
    <t>ALUMINUM LADDERS MODEL LD-EK 10 FEET \ SANKI</t>
  </si>
  <si>
    <t>MSP0009259A</t>
  </si>
  <si>
    <t>ALUMINUM LADDERS MODEL LD-EK 12 FEET \ SANKI</t>
  </si>
  <si>
    <t>MSP0009331A</t>
  </si>
  <si>
    <t>VACUUM CLEANER MACHINE :ZAP9910\ELECTROLUX</t>
  </si>
  <si>
    <t>MSP0001288A</t>
  </si>
  <si>
    <t>O-RING : KIT -NR4 NBR-70 (AS) \ SPEC SEAL</t>
  </si>
  <si>
    <t>MSP0003204A</t>
  </si>
  <si>
    <t>TOOL:SOCKET 12P SQ.1/2" SIZE 14MM \KOKEN</t>
  </si>
  <si>
    <t>MSP0003207A</t>
  </si>
  <si>
    <t>TOOL:SOCKET 12P SQ.1/2" SIZE 17MM \KOKEN</t>
  </si>
  <si>
    <t>JCM0003128A</t>
  </si>
  <si>
    <t>CARTRIDGE METER MEASUREMENTS-STANLEY 34-791(30 M)</t>
  </si>
  <si>
    <t>MSP0001384A</t>
  </si>
  <si>
    <t>SQUARE  : #46-536 L=12" \STANLEY</t>
  </si>
  <si>
    <t>MSP0001385A</t>
  </si>
  <si>
    <t>INKING TOOL : #47-465 L=30M \STANLEY</t>
  </si>
  <si>
    <t>MSP0001387A</t>
  </si>
  <si>
    <t>PLUMB BRASS : #47-969 , 4 OZ \STANLEY</t>
  </si>
  <si>
    <t>MSP0006751A</t>
  </si>
  <si>
    <t>ELECTRIC TOOLS SET 21 PIECE : 92-005 \ STANLEY</t>
  </si>
  <si>
    <t>MSP0006763A</t>
  </si>
  <si>
    <t>COMBINATION CUTTING PLIERS : 84-001 \ STANLEY</t>
  </si>
  <si>
    <t>MSP0006764A</t>
  </si>
  <si>
    <t>LONG CUTTING PLIERS : 84-003 \ STANLEY</t>
  </si>
  <si>
    <t>MSP0006765A</t>
  </si>
  <si>
    <t>MSP0006766A</t>
  </si>
  <si>
    <t>LONG NOSE PLIERS : 84-008 \ STANLEY</t>
  </si>
  <si>
    <t>MSP0006767A</t>
  </si>
  <si>
    <t>CUTTING PLIERS : 84-009 \ STANLEY</t>
  </si>
  <si>
    <t>MSP0006768A</t>
  </si>
  <si>
    <t>INSULATION PLIERS SET : 84-011 \ STANLEY</t>
  </si>
  <si>
    <t>MSP0006769A</t>
  </si>
  <si>
    <t>PIPE PLIERS : 84-294 \ STANLEY</t>
  </si>
  <si>
    <t>MSP0006771A</t>
  </si>
  <si>
    <t>SCREW DRIVER SET 2 PIECE : 65-200 \ STANLEY</t>
  </si>
  <si>
    <t>AFS0006193A</t>
  </si>
  <si>
    <t>AFS0005037A</t>
  </si>
  <si>
    <t>CUTTING WHEEL 4" \ BOSCH</t>
  </si>
  <si>
    <t>AFS0001764A</t>
  </si>
  <si>
    <t>ADJUSTABLE WRENCH 18"</t>
  </si>
  <si>
    <t>MSP0009537A</t>
  </si>
  <si>
    <t>MAGNETIC JIG:11.5*8*1.4CM\</t>
  </si>
  <si>
    <t>MSP0009539A</t>
  </si>
  <si>
    <t>MAGNETIC JIG:20*13*20CM\</t>
  </si>
  <si>
    <t>MSP0009538A</t>
  </si>
  <si>
    <t>MAGNETIC JIG:15.5*10*1.7CM\</t>
  </si>
  <si>
    <t>MSP0003200A</t>
  </si>
  <si>
    <t>TOOL:SOCKET 12P SQ.1/2" SIZE 10MM \KOKEN</t>
  </si>
  <si>
    <t>MSP0003209A</t>
  </si>
  <si>
    <t>TOOL:SOCKET 12P SQ.1/2" SIZE 19MM \KOKEN</t>
  </si>
  <si>
    <t>AFS0003905A</t>
  </si>
  <si>
    <r>
      <t>CUTTING DISC 14"</t>
    </r>
    <r>
      <rPr>
        <sz val="10"/>
        <color rgb="FF0000FF"/>
        <rFont val="Calibri"/>
        <family val="2"/>
        <scheme val="minor"/>
      </rPr>
      <t>(ใบไฟเบอร์)</t>
    </r>
  </si>
  <si>
    <t>AFS0001705A</t>
  </si>
  <si>
    <t>MSP0009610A</t>
  </si>
  <si>
    <t>PORTABLE CUT-OFF SAW:MODEL LW1400 355MM (14")\MAKITA</t>
  </si>
  <si>
    <t>MSP0009615A</t>
  </si>
  <si>
    <t>SPRAY CONTACT CLEANER:ELECTRO CLEAN (RED) 15oz.\</t>
  </si>
  <si>
    <t>MSP0009616A</t>
  </si>
  <si>
    <t>SPRAY GREASE CLEANER:SAFETY SOLVENT &amp; DEGREASER #747 16oz.\</t>
  </si>
  <si>
    <t>MSP0009808A</t>
  </si>
  <si>
    <t>LED MOBILE RECHAGREABLE TUBE : LITHIUM 10400/10400MAH 340MM* DIA 33.5MM\</t>
  </si>
  <si>
    <t>JCM0002163A</t>
  </si>
  <si>
    <t>SPIRAL WRAPPING WHITE\SW-10(10 M/ROL)\BENDEX</t>
  </si>
  <si>
    <t>MSP0009716A</t>
  </si>
  <si>
    <t>BELT TENSION METER:MODEL U-508\SONIC GATE UNITTA</t>
  </si>
  <si>
    <t>MSP0001655A</t>
  </si>
  <si>
    <t>MSP0001656A</t>
  </si>
  <si>
    <t>MSP0010033A</t>
  </si>
  <si>
    <t>MSP0010044A</t>
  </si>
  <si>
    <t>MINI MOTOR SIREN :MODEL MS-190 AC 220VAC CURRENT 0.2A POWER 110DB/M\</t>
  </si>
  <si>
    <t>AFS0003657A</t>
  </si>
  <si>
    <t>DRILL MACHINE TYPE  BATTERY MODEL DF331DWYE 12 \ MAKITA</t>
  </si>
  <si>
    <t>JCM0002058A</t>
  </si>
  <si>
    <t>JCM0000753A</t>
  </si>
  <si>
    <t>JCM0002127A</t>
  </si>
  <si>
    <t>JCM0003781A</t>
  </si>
  <si>
    <t>JCM0002164A</t>
  </si>
  <si>
    <t>JCM0002161A</t>
  </si>
  <si>
    <t>CABLE TIE\CT-120-2C\BANDEX</t>
  </si>
  <si>
    <t>JCM0002162A</t>
  </si>
  <si>
    <t>CABLE TIE\CT-180-4C\BANDEX</t>
  </si>
  <si>
    <t>JCM0002739A</t>
  </si>
  <si>
    <t>CABLE\OPVC-4X0.5 MM2\OLFLEX</t>
  </si>
  <si>
    <t>JCM0000736A</t>
  </si>
  <si>
    <t>CABLE\OPVC-JZ 4CX1.0 MM2\HPMKABLE</t>
  </si>
  <si>
    <t>JCM0000989A</t>
  </si>
  <si>
    <t>MSP0008960A</t>
  </si>
  <si>
    <t>O-RING : NBR-90 NO.12 P9 DIA 8.8*1.90 MM \ SPECSEAL</t>
  </si>
  <si>
    <t>AFS0002721A</t>
  </si>
  <si>
    <t>ADJUSTABLE TAP WRENCHES\TWG002\SIZ 4-12 mm.\GERMAN RITTER</t>
  </si>
  <si>
    <t>JCM0005667A</t>
  </si>
  <si>
    <t>U-BOLT SIZE 3/4"</t>
  </si>
  <si>
    <t>AFS0000430A</t>
  </si>
  <si>
    <t>CLAMP HOSE  # 00</t>
  </si>
  <si>
    <t>MSP0009084A</t>
  </si>
  <si>
    <t>WIRE DUCT MODEL:ED-1 6*12.5M 1M (WHITE)\EURODUCT</t>
  </si>
  <si>
    <t>MSP0009085A</t>
  </si>
  <si>
    <t>WIRE DUCT MODEL:ED-2 8*15M 1M (WHITE)\EURODUCT</t>
  </si>
  <si>
    <t>MSP0009086A</t>
  </si>
  <si>
    <t>WIRE DUCT MODEL:ED-3 10*20M 1M (WHITE)\EURODUCT</t>
  </si>
  <si>
    <t>MSP0009087A</t>
  </si>
  <si>
    <t>WIRE DUCT MODEL:ED-4 12*25M 1M (WHITE)\EURODUCT</t>
  </si>
  <si>
    <t>MSP0009088A</t>
  </si>
  <si>
    <t>WIRE DUCT MODEL:ED-5 17*25M 1M (WHITE)\EURODUCT</t>
  </si>
  <si>
    <t xml:space="preserve">MSP0009044A  </t>
  </si>
  <si>
    <t>MSP0010364A</t>
  </si>
  <si>
    <t>MSP0010345A</t>
  </si>
  <si>
    <t>MSP0007084A</t>
  </si>
  <si>
    <t>PARTS FOR DOOR\SNAP FASTENERS : PKBS2\MISUMI</t>
  </si>
  <si>
    <t>MSP0007083A</t>
  </si>
  <si>
    <t>PARTS FOR DOOR\SNAP FASTENERS : PKBSL2\MISUMI</t>
  </si>
  <si>
    <t>AFS0000317A</t>
  </si>
  <si>
    <t>DRILL TWIST STRAIGHT SHANK SHORT  D2.0 MM.\DORMER</t>
  </si>
  <si>
    <t>AFS0002778A</t>
  </si>
  <si>
    <t>DRILL TWIST STRAIGHT SHANK SHORT D2.5 MM.\NACHI</t>
  </si>
  <si>
    <t>AFS0002513A</t>
  </si>
  <si>
    <t>DRILL TWIST DIA 3.0 MM/NACHI</t>
  </si>
  <si>
    <t>AFS0003381A</t>
  </si>
  <si>
    <t xml:space="preserve">DRILL L500\D3.3 MM.\NACHI </t>
  </si>
  <si>
    <t>AFS0003524A</t>
  </si>
  <si>
    <t xml:space="preserve">DRILL L-500\D3.5 MM.\NACHI </t>
  </si>
  <si>
    <t>AFS0000322A</t>
  </si>
  <si>
    <t xml:space="preserve">DRILL TWIST STRAIGHT SHANK SHORT  D3.9 MM.\NACHI </t>
  </si>
  <si>
    <t>AFS0000323A</t>
  </si>
  <si>
    <t xml:space="preserve">DRILL TWIST STRAIGHT SHANK SHORT  D4.0 MM.\NACHI </t>
  </si>
  <si>
    <t>AFS0003136A</t>
  </si>
  <si>
    <t xml:space="preserve">DRILL TWIST STRAIGHT SHANK SHORT  D4.2 MM.\NACHI </t>
  </si>
  <si>
    <t>AFS0000324A</t>
  </si>
  <si>
    <t xml:space="preserve">DRILL TWIST STRAIGHT SHANK SHORT  D4.5 MM.\NACHI </t>
  </si>
  <si>
    <t>AFS0002733A</t>
  </si>
  <si>
    <t xml:space="preserve">DRILL TWIST STRAIGHT SHANK SHORT D5.0 MM.\NACHI </t>
  </si>
  <si>
    <t>AFS0000326A</t>
  </si>
  <si>
    <t xml:space="preserve">DRILL TWIST STRAIGHT SHANK SHORT  D5.5 MM.\NACHI </t>
  </si>
  <si>
    <t>AFS0000327A</t>
  </si>
  <si>
    <t xml:space="preserve">DRILL TWIST STRAIGHT SHANK SHORT  D5.8 MM.\NACHI </t>
  </si>
  <si>
    <t>AFS0000328A</t>
  </si>
  <si>
    <t xml:space="preserve">DRILL TWIST STRAIGHT SHANK SHORT  D5.9 MM.\NACHI </t>
  </si>
  <si>
    <t>AFS0002781A</t>
  </si>
  <si>
    <t>DRILL TWIST STRAIGHT SHANK SHORT D6.0 MM.\NACHI</t>
  </si>
  <si>
    <t>AFS0000330A</t>
  </si>
  <si>
    <t>DRILL TWIST STRAIGHT SHANK SHORT  D6.5 MM.\NACHI</t>
  </si>
  <si>
    <t>AFS0000331A</t>
  </si>
  <si>
    <t xml:space="preserve">DRILL TWIST STRAIGHT SHANK SHORT  D6.7 MM.\NACHI </t>
  </si>
  <si>
    <t>AFS0000332A</t>
  </si>
  <si>
    <t xml:space="preserve">DRILL TWIST STRAIGHT SHANK SHORT  D6.8 MM.\NACHI </t>
  </si>
  <si>
    <t>AFS0002782A</t>
  </si>
  <si>
    <t>DRILL TWIST STRAIGHT SHANK SHORT D7.0 MM.\NACHI</t>
  </si>
  <si>
    <t>AFS0002783A</t>
  </si>
  <si>
    <t>DRILL TWIST STRAIGHT SHANK SHORT D7.5 MM.\NACHI</t>
  </si>
  <si>
    <t>AFS0002784A</t>
  </si>
  <si>
    <t>DRILL TWIST STRAIGHT SHANK SHORT D7.8 MM.\NACHI</t>
  </si>
  <si>
    <t>AFS0000336A</t>
  </si>
  <si>
    <t xml:space="preserve">DRILL TWIST STRAIGHT SHANK SHORT  D7.9 MM.\NACHI </t>
  </si>
  <si>
    <t>AFS0002694A</t>
  </si>
  <si>
    <t>DRILL L-500\D8.0 MM.\NACHI</t>
  </si>
  <si>
    <t>AFS0000338A</t>
  </si>
  <si>
    <t xml:space="preserve">DRILL TWIST STRAIGHT SHANK SHORT  D8.5 MM.\NACHI </t>
  </si>
  <si>
    <t>AFS0000339A</t>
  </si>
  <si>
    <t xml:space="preserve">DRILL TWIST STRAIGHT SHANK SHORT  D8.7 MM.\NACHI </t>
  </si>
  <si>
    <t>AFS0002737A</t>
  </si>
  <si>
    <t>DRILL TWIST STRAIGHT SHANK SHORT D9.0 MM.\NACHI</t>
  </si>
  <si>
    <t>AFS0000341A</t>
  </si>
  <si>
    <t xml:space="preserve">DRILL TWIST STRAIGHT SHANK SHORT  D9.5 MM.\NACHI </t>
  </si>
  <si>
    <t>AFS0000342A</t>
  </si>
  <si>
    <t xml:space="preserve">DRILL TWIST STRAIGHT SHANK SHORT  D9.8 MM.\NACHI </t>
  </si>
  <si>
    <t>MSP0006253A</t>
  </si>
  <si>
    <t>DRILL TWIST STRAIGHT SHANK SHORT \ D10.0 MM. x L500 \ NACHI</t>
  </si>
  <si>
    <t>AFS0002786A</t>
  </si>
  <si>
    <t>DRILL TWIST STRAIGHT SHANK SHORT D10.7 MM.\NACHI</t>
  </si>
  <si>
    <t>MSP0006254A</t>
  </si>
  <si>
    <t>DRILL TWIST STRAIGHT SHANK SHORT \ D12.0 MM. x L500 \ NACHI</t>
  </si>
  <si>
    <t>AFS0000360A</t>
  </si>
  <si>
    <t xml:space="preserve">DRILL TWIST STRAIGHT SHANK SHORT  D14.8 MM.\NACHI </t>
  </si>
  <si>
    <t>AFS0000676A</t>
  </si>
  <si>
    <t>HSS ENDMILL\SSE. HL4-160C, DIA 16 MM.\SE</t>
  </si>
  <si>
    <t>AFS0000677A</t>
  </si>
  <si>
    <t>JCM0000406A</t>
  </si>
  <si>
    <t>STRAIGHT UNION\KQ2H06-00A\SMC</t>
  </si>
  <si>
    <t>Fitting</t>
  </si>
  <si>
    <t>JCM0000407A</t>
  </si>
  <si>
    <t>STRAIGHT UNION\KQ2H08-00A\SMC</t>
  </si>
  <si>
    <t>JCM0000408A</t>
  </si>
  <si>
    <t>STRAIGHT UNION\KQ2H10-00A\SMC</t>
  </si>
  <si>
    <t>JCM0000409A</t>
  </si>
  <si>
    <t>AFS0006272A</t>
  </si>
  <si>
    <t>SPEED CONTROLLER\AS1201F-M5-06A\SMC</t>
  </si>
  <si>
    <t>JCM0000431A</t>
  </si>
  <si>
    <t>SPEED CONTROLLER\AS2201-01-F08S\SMC</t>
  </si>
  <si>
    <t>JCM0001287A</t>
  </si>
  <si>
    <t>SPEED CONTROLLER\AS2201-01-F06S\SMC</t>
  </si>
  <si>
    <t>JCM0007577A</t>
  </si>
  <si>
    <t>MSP0009612A</t>
  </si>
  <si>
    <t>JCM0005446A</t>
  </si>
  <si>
    <t xml:space="preserve">MSP0009613A </t>
  </si>
  <si>
    <t>JCM0000353A</t>
  </si>
  <si>
    <t>FITTING\KQ2L06-03S\SMC</t>
  </si>
  <si>
    <t>JCM0001576A</t>
  </si>
  <si>
    <t>FITTING\KQ2L06-M5A\SMC</t>
  </si>
  <si>
    <t>MSP0005602A</t>
  </si>
  <si>
    <t>MALE ELBOW : KQ2L04-02S SIZE 4-1/4" \ SMC</t>
  </si>
  <si>
    <t>JCM0004358A</t>
  </si>
  <si>
    <t>JCM0000355A</t>
  </si>
  <si>
    <t>FITTING\KQ2L08-02AS\SMC</t>
  </si>
  <si>
    <t>JCM0000354A</t>
  </si>
  <si>
    <t>FITTING\KQ2L08-01AS\SMC</t>
  </si>
  <si>
    <t>JCM0000352A</t>
  </si>
  <si>
    <t>FITTING\KQ2L06-02AS\SMC</t>
  </si>
  <si>
    <t>JCM0000351A</t>
  </si>
  <si>
    <t>FITTING\KQ2L06-01AS\SMC</t>
  </si>
  <si>
    <t>JCM0000359A</t>
  </si>
  <si>
    <t>FITTING\KQ2L10-03AS\SMC</t>
  </si>
  <si>
    <t>JCM0000358A</t>
  </si>
  <si>
    <t>JCM0000357A</t>
  </si>
  <si>
    <t>FITTING\KQ2L10-01AS\SMC</t>
  </si>
  <si>
    <t>JCM0000356A</t>
  </si>
  <si>
    <t>FITTING\KQ2L08-03AS\SMC</t>
  </si>
  <si>
    <t>JCM0000363A</t>
  </si>
  <si>
    <t>FITTING\KQ2L12-04AS\SMC</t>
  </si>
  <si>
    <t>JCM0000362A</t>
  </si>
  <si>
    <t>FITTING\KQ2L12-03AS\SMC</t>
  </si>
  <si>
    <t>JCM0000361A</t>
  </si>
  <si>
    <t>JCM0000360A</t>
  </si>
  <si>
    <t>FITTING\KQ2L10-04AS\SMC</t>
  </si>
  <si>
    <t>MSP0008706A</t>
  </si>
  <si>
    <t>SPEED CONTROLLER\AS3002F-08\SMC</t>
  </si>
  <si>
    <t>MSP0008705A</t>
  </si>
  <si>
    <t>SPEED CONTROLLER\AS3002F-06\SMC</t>
  </si>
  <si>
    <t>JCM0000817A</t>
  </si>
  <si>
    <t>FITTING\KQ2L08-00\SMC</t>
  </si>
  <si>
    <t>JCM0000931A</t>
  </si>
  <si>
    <t>FITTING\KQ2L06-00\SMC</t>
  </si>
  <si>
    <t>MSP0005606A</t>
  </si>
  <si>
    <t>UNION Y : KQ2U04-00 SIZE 4MM. \ SMC</t>
  </si>
  <si>
    <t>JCM0000368A</t>
  </si>
  <si>
    <t>FITTING\KQ2T06-00A\SMCสามทาง</t>
  </si>
  <si>
    <t>JCM0000369A</t>
  </si>
  <si>
    <t>UNION TEE\KQ2T08-00A\SMC</t>
  </si>
  <si>
    <t>JCM0000370A</t>
  </si>
  <si>
    <t>UNION TEE\KQ2T10-00A\SMC</t>
  </si>
  <si>
    <t>JCM0005540A</t>
  </si>
  <si>
    <t>FITTING\KQ2U06-00A\SMC</t>
  </si>
  <si>
    <t>JCM0004898A</t>
  </si>
  <si>
    <t>FITTING\KQ2U08-00A\SMC</t>
  </si>
  <si>
    <t>JCM0007438A</t>
  </si>
  <si>
    <t>FITTING\KQ2U10-00A\SMC</t>
  </si>
  <si>
    <t>JCM0005700A</t>
  </si>
  <si>
    <t>FITTING\KQ2U12-00A\SMC</t>
  </si>
  <si>
    <t>JCM0006768A</t>
  </si>
  <si>
    <t>HI-CUPLA SOCKET\200-20SM SS-41-SG\NITTO</t>
  </si>
  <si>
    <t>HI-CUPLA PLUG\20PM SS-41-SG\NITTO</t>
  </si>
  <si>
    <t>MSP0000682A</t>
  </si>
  <si>
    <t>FLAT HEAD TAPPING SCREW:OVAL UNDEREWT 3X15MM \</t>
  </si>
  <si>
    <t>MSP0000683A</t>
  </si>
  <si>
    <t>FLAT HEAD TAPPING SCREW:OVAL UNDEREWT 4X20MM \</t>
  </si>
  <si>
    <t>MSP0010134A</t>
  </si>
  <si>
    <t>ANCHORS STUD BOLTS 1/4'' (ST14)\FASTENIC</t>
  </si>
  <si>
    <t>AFS0002531A</t>
  </si>
  <si>
    <t>ANCHORS STUD#\(ST516)M10X65 MM\FASTENIC</t>
  </si>
  <si>
    <t>JCM0003468A</t>
  </si>
  <si>
    <t>JCM0000738A</t>
  </si>
  <si>
    <t>CABLE TIE\CT-100-2C\BANDEX</t>
  </si>
  <si>
    <t>MSP0000453A</t>
  </si>
  <si>
    <t>CABLE TIE:CT-150-4C 150MM*3.0MM \</t>
  </si>
  <si>
    <t>MSP0000455A</t>
  </si>
  <si>
    <t>CABLE TIE:CT-200-4C 200MM*4.8MM \</t>
  </si>
  <si>
    <t>MSP0000456A</t>
  </si>
  <si>
    <t>ท่อหด</t>
  </si>
  <si>
    <t>JCM0001008A</t>
  </si>
  <si>
    <t>HEAT SHRINKING SLEEVE (ROUND) D=2MM</t>
  </si>
  <si>
    <t>JCM0001009A</t>
  </si>
  <si>
    <t>HEAT SHRINKING SLEEVE (ROUND) D=3.5MM</t>
  </si>
  <si>
    <t>MSP0007465A</t>
  </si>
  <si>
    <t>HEAT SHRINKING SLEEVE DIA 4 MM\</t>
  </si>
  <si>
    <t>AFS0000429A</t>
  </si>
  <si>
    <t>CLAMP HOSE  # 0</t>
  </si>
  <si>
    <t>AFS0000431A</t>
  </si>
  <si>
    <t>CLAMP HOSE  # 000</t>
  </si>
  <si>
    <t>AFS0005816A</t>
  </si>
  <si>
    <t>AFS0005789A</t>
  </si>
  <si>
    <t>AFS0005790A</t>
  </si>
  <si>
    <t>AFS0006481A</t>
  </si>
  <si>
    <t>WATER PIPE:PVC 13.5 SIZE 1/2" ท่อ PVC</t>
  </si>
  <si>
    <t>AFS0006482A</t>
  </si>
  <si>
    <t>WATER PIPE:PVC 13.5 SIZE  3/4" ท่อ PVC</t>
  </si>
  <si>
    <t xml:space="preserve">AFS0006483A </t>
  </si>
  <si>
    <t>WATER PIPE:PVC 13.5 SIZE  1" ท่อ PVC</t>
  </si>
  <si>
    <t>AFS0006484A</t>
  </si>
  <si>
    <t>WATER PIPE:PVC 13.5 SIZE  1"1/2 ท่อ PVC</t>
  </si>
  <si>
    <t xml:space="preserve">AFS0006485A  </t>
  </si>
  <si>
    <t>WATER PIPE:PVC 13.5 SIZE  2" ท่อ PVC</t>
  </si>
  <si>
    <t>AFS0006486A</t>
  </si>
  <si>
    <t>WATER PIPE PARTS:PVC COUPLING SIZE 1/2"ข้อต่อตรง PVC</t>
  </si>
  <si>
    <t>AFS0006487A</t>
  </si>
  <si>
    <t>WATER PIPE PARTS:PVC COUPLING SIZE 3/4"ข้อต่อตรง PVC</t>
  </si>
  <si>
    <t xml:space="preserve">AFS0006488A  </t>
  </si>
  <si>
    <t>WATER PIPE PARTS:PVC COUPLING SIZE 1"ข้อต่อตรง PVC</t>
  </si>
  <si>
    <t>AFS0006489A</t>
  </si>
  <si>
    <t>WATER PIPE PARTS:PVC COUPLING SIZE 1" 1/2ข้อต่อตรง PVC</t>
  </si>
  <si>
    <t>AFS0006490A</t>
  </si>
  <si>
    <t>WATER PIPE PARTS:PVC COUPLING SIZE 2"  ข้อต่อตรง PVC</t>
  </si>
  <si>
    <t xml:space="preserve">AFS0006491A  </t>
  </si>
  <si>
    <t>WATER PIPE PARTS:PVC TEE FITTING 90 DEGREE SIZE 1/2" ข้อต่อสามทาง 90 องศา PVC</t>
  </si>
  <si>
    <t xml:space="preserve">AFS0006492A  </t>
  </si>
  <si>
    <t>WATER PIPE PARTS:PVC TEE FITTING 90 DEGREE SIZE 3/4"ข้อต่อสามทาง 90 องศา PVC</t>
  </si>
  <si>
    <t xml:space="preserve">AFS0006493A  </t>
  </si>
  <si>
    <t>WATER PIPE PARTS:PVC TEE FITTING 90 DEGREE SIZE 1"ข้อต่อสามทาง 90 องศา PVC</t>
  </si>
  <si>
    <t>AFS0006494A</t>
  </si>
  <si>
    <t>WATER PIPE PARTS:PVC TEE FITTING 90 DEGREE SIZE 1" 1/2ข้อต่อสามทาง 90 องศา PVC</t>
  </si>
  <si>
    <t>AFS0006495A</t>
  </si>
  <si>
    <t>WATER PIPE PARTS:PVC TEE FITTING 90 DEGREE SIZE 2" ข้อต่อสามทาง 90 องศา PVC</t>
  </si>
  <si>
    <t>AFS0006496A</t>
  </si>
  <si>
    <t>WATER PIPE PARTS:PVC PLUG SIZE 1/2" ปลั๊กอุดเกลียวนอก PVC</t>
  </si>
  <si>
    <t>AFS0006497A</t>
  </si>
  <si>
    <t>WATER PIPE PARTS:PVC PLUG SIZE 3/4"ปลั๊กอุดเกลียวนอก PVC</t>
  </si>
  <si>
    <t>AFS0006498A</t>
  </si>
  <si>
    <t>WATER PIPE PARTS:PVC PLUG SIZE 1"ปลั๊กอุดเกลียวนอก PVC</t>
  </si>
  <si>
    <t xml:space="preserve">AFS0006500A  </t>
  </si>
  <si>
    <t>WATER PIPE PARTS:PVC PLUG SIZE 1" 1/2ปลั๊กอุดเกลียวนอก PVC</t>
  </si>
  <si>
    <t>AFS0006501A</t>
  </si>
  <si>
    <t>WATER PIPE PARTS:PVC PLUG SIZE 2"  ปลั๊กอุดเกลียวนอก PVC</t>
  </si>
  <si>
    <t>AFS0006502A</t>
  </si>
  <si>
    <t>WATER PIPE PARTS:PVC ELBOW FITTING 45 DEGREE SIZE 1/2"ข้องอ 45  PVC</t>
  </si>
  <si>
    <t xml:space="preserve">AFS0006503A  </t>
  </si>
  <si>
    <t>WATER PIPE PARTS:PVC ELBOW FITTING 45 DEGREE SIZE 3/4"ข้องอ 45  PVC</t>
  </si>
  <si>
    <t xml:space="preserve">AFS0006504A  </t>
  </si>
  <si>
    <t>WATER PIPE PARTS:PVC ELBOW FITTING 45 DEGREE SIZE 1"ข้องอ 45  PVC</t>
  </si>
  <si>
    <t xml:space="preserve">AFS0006505A  </t>
  </si>
  <si>
    <t>WATER PIPE PARTS:PVC END CAP SIZE 1/2 "ฝาครอบหัวแบบหัวเรีบย PVC</t>
  </si>
  <si>
    <t>AFS0006506A</t>
  </si>
  <si>
    <t>WATER PIPE PARTS:PVC END CAP SIZE 3/4"ฝาครอบหัวแบบหัวเรีบย PVC</t>
  </si>
  <si>
    <t>AFS0006507A</t>
  </si>
  <si>
    <t>WATER PIPE PARTS:PVC END CAP SIZE 1"ฝาครอบหัวแบบหัวเรีบย PVC</t>
  </si>
  <si>
    <t xml:space="preserve">AFS0006508A  </t>
  </si>
  <si>
    <t xml:space="preserve"> WATER PIPE PARTS:PVC END CAP SIZE  1" 1/2ฝาครอบหัวแบบหัวเรีบย PVC</t>
  </si>
  <si>
    <t>AFS0006509A</t>
  </si>
  <si>
    <t>WATER PIPE PARTS:PVC END CAP SIZE  2"  ฝาครอบหัวแบบหัวเรีบย PVC</t>
  </si>
  <si>
    <t>AFS0006510A</t>
  </si>
  <si>
    <t>WATER PIPE PARTS:PVC ELBOW FITTING 90 DEGREE SIZE 1/2"ข้องอ 90 องศา PVC</t>
  </si>
  <si>
    <t>AFS0006511A</t>
  </si>
  <si>
    <t>WATER PIPE PARTS:PVC ELBOW FITTING 90 DEGREE SIZE 3/4"ข้องอ 90 องศา PVC</t>
  </si>
  <si>
    <t>AFS0006512A</t>
  </si>
  <si>
    <t>WATER PIPE PARTS:PVC ELBOW FITTING 90 DEGREE SIZE 1"ข้องอ 90 องศา PVC</t>
  </si>
  <si>
    <t>AFS0006513A</t>
  </si>
  <si>
    <t>WATER PIPE PARTS:PVC ELBOW FITTING 90 DEGREE SIZE 1" 1/2ข้องอ 90 องศา PVC</t>
  </si>
  <si>
    <t>AFS0006514A</t>
  </si>
  <si>
    <t>WATER PIPE PARTS:PVC ELBOW FITTING 90 DEGREE SIZE 2"  ข้องอ 90 องศา PVC</t>
  </si>
  <si>
    <t xml:space="preserve">AFS0006515A  </t>
  </si>
  <si>
    <t>WATER PIPE PARTS:PVC CLAMP PIPE SIZE 1/2" กิ๊บจับท่อ PVC</t>
  </si>
  <si>
    <t>AFS0006516A</t>
  </si>
  <si>
    <t>WATER PIPE PARTS:PVC CLAMP PIPE SIZE 3/4"กิ๊บจับท่อ PVC</t>
  </si>
  <si>
    <t>AFS0006517A</t>
  </si>
  <si>
    <t>WATER PIPE PARTS:PVC CLAMP PIPE SIZE 1"กิ๊บจับท่อ PVC</t>
  </si>
  <si>
    <t xml:space="preserve">AFS0006518A  </t>
  </si>
  <si>
    <t>WATER PIPE PARTS:PVC CLAMP PIPE SIZE 1" 1/2กิ๊บจับท่อ PVC</t>
  </si>
  <si>
    <t xml:space="preserve">AFS0006519A  </t>
  </si>
  <si>
    <t>WATER PIPE PARTS:PVC CLAMP PIPE SIZE 2"  กิ๊บจับท่อ PVC</t>
  </si>
  <si>
    <t>ACU0000022A</t>
  </si>
  <si>
    <t>SOCKET HEAD CAP SCREW  M5X0.8X35 MM</t>
  </si>
  <si>
    <t>MSP0000779A</t>
  </si>
  <si>
    <t>MSP0009326A</t>
  </si>
  <si>
    <t>BRASS HEX NIPPLE FITTING DIA 1/8"</t>
  </si>
  <si>
    <t>MSP0009327A</t>
  </si>
  <si>
    <t>BRASS HEX NIPPLE FITTING DIA 1/4"</t>
  </si>
  <si>
    <t>MSP0009328A</t>
  </si>
  <si>
    <t>BRASS HEX NIPPLE FITTING DIA 3/8"</t>
  </si>
  <si>
    <t>MSP0009329A</t>
  </si>
  <si>
    <t>BRASS HEX NIPPLE FITTING DIA 1/2"</t>
  </si>
  <si>
    <t>MSP0009330A</t>
  </si>
  <si>
    <t>BRASS HEX NIPPLE FITTING DIA 3/4"</t>
  </si>
  <si>
    <t>MSP0009597A</t>
  </si>
  <si>
    <t>BRASS Y-STRAINER 3/4</t>
  </si>
  <si>
    <t>MSP0009598A</t>
  </si>
  <si>
    <t>BRASS Y-STRAINER 1</t>
  </si>
  <si>
    <t>MSP0007945A</t>
  </si>
  <si>
    <t>MINI BALL VALVE:MODEL RT-AAA-4(MALE THREAD 1/4"+FEMALE THREAD 1/4")\RT VALVE</t>
  </si>
  <si>
    <t>AFS0006288A</t>
  </si>
  <si>
    <t>ACU0000303A</t>
  </si>
  <si>
    <t>MSP0010083A</t>
  </si>
  <si>
    <t>ACU0000580A</t>
  </si>
  <si>
    <t>NUT M3X0.5 MM</t>
  </si>
  <si>
    <t>ACU0000330A</t>
  </si>
  <si>
    <t>NUT  M4X0.7 MM.</t>
  </si>
  <si>
    <t>ACU0000331A</t>
  </si>
  <si>
    <t>NUT  M5X0.8 MM.</t>
  </si>
  <si>
    <t>ACU0000332A</t>
  </si>
  <si>
    <t>NUT  M6X1 MM.</t>
  </si>
  <si>
    <t>ACU0000333A</t>
  </si>
  <si>
    <t>NUT  M8X1.25 MM.</t>
  </si>
  <si>
    <t>ACU0000335A</t>
  </si>
  <si>
    <t>NUT  M12X1.75 MM.</t>
  </si>
  <si>
    <t>ACU0000336A</t>
  </si>
  <si>
    <t>NUT  M14X2 MM.</t>
  </si>
  <si>
    <t>ACU0000337A</t>
  </si>
  <si>
    <t>NUT  M16X2 MM.</t>
  </si>
  <si>
    <t>MSP0009567A</t>
  </si>
  <si>
    <t>WIA MB BRAKE MOTOR PARTS\NUT M10\</t>
  </si>
  <si>
    <t>MSP0009566A</t>
  </si>
  <si>
    <t>WIA MB BRAKE MOTOR PARTS\STUD BOLT : S45C M10*120 MM.(TAP END 20MM.,NUT END 55MM.)\</t>
  </si>
  <si>
    <t>MSP0009665A</t>
  </si>
  <si>
    <t>T SLOT  M30XP3.5 SIZE,55X55X45 MM MAT,S45C</t>
  </si>
  <si>
    <t>MSP0009666A</t>
  </si>
  <si>
    <t>BOLT M30 XP3.5 SIZE,30X150 MM MAT,S45C</t>
  </si>
  <si>
    <t>ACU0000438A</t>
  </si>
  <si>
    <t>MSP0009913A</t>
  </si>
  <si>
    <t>MSP0002081A</t>
  </si>
  <si>
    <t>MSP0002106A</t>
  </si>
  <si>
    <t>MSP0000975A</t>
  </si>
  <si>
    <t>MSP0000002A</t>
  </si>
  <si>
    <t>GLASS FUSE:5X20MM2A \</t>
  </si>
  <si>
    <t>MSP0000004A</t>
  </si>
  <si>
    <t>GLASS FUSE:5X20MM5A \</t>
  </si>
  <si>
    <t>MSP0000006A</t>
  </si>
  <si>
    <t>GLASS FUSE:5X20MM10A \</t>
  </si>
  <si>
    <t>MSP0000008A</t>
  </si>
  <si>
    <t>GLASS FUSE:6X30MM2A \</t>
  </si>
  <si>
    <t>MSP0000009A</t>
  </si>
  <si>
    <t>GLASS FUSE:6X30MM5A \</t>
  </si>
  <si>
    <t>MSP0000011A</t>
  </si>
  <si>
    <t>GLASS FUSE:6X30MM10A \</t>
  </si>
  <si>
    <t>MSP0000012A</t>
  </si>
  <si>
    <t>GLASS FUSE:6X30MM20A \</t>
  </si>
  <si>
    <t>MSP0009630A</t>
  </si>
  <si>
    <t>SINGLE DIRECTION THRUST BALL BEARING 20*35*10mm:51104\SKF</t>
  </si>
  <si>
    <t>Office supply</t>
  </si>
  <si>
    <t>AOS0001469A</t>
  </si>
  <si>
    <t>AOS0001445A</t>
  </si>
  <si>
    <t>หลอด+โคม</t>
  </si>
  <si>
    <t>MSP0009881A</t>
  </si>
  <si>
    <t>MSP0009882A</t>
  </si>
  <si>
    <t>MSP0009922A</t>
  </si>
  <si>
    <t>MSP0009923A</t>
  </si>
  <si>
    <t>MSP0009921A</t>
  </si>
  <si>
    <t>MSP0009982A</t>
  </si>
  <si>
    <t>MSP0010010A</t>
  </si>
  <si>
    <t>AFS0005897A</t>
  </si>
  <si>
    <t>AIR CYLINDER CDQ2B25-20DZ/SMC</t>
  </si>
  <si>
    <t>AFS0005898A</t>
  </si>
  <si>
    <t>AIR CYLINDER CDQ2B25-25DZ/SMC</t>
  </si>
  <si>
    <t>ACU0000442A</t>
  </si>
  <si>
    <t>SPLIT PIN D5X30</t>
  </si>
  <si>
    <t>ACU0000498A</t>
  </si>
  <si>
    <t>SPLIT PIN D4X25</t>
  </si>
  <si>
    <t>ACU0000497A</t>
  </si>
  <si>
    <t>SPLIT PIN D4X20</t>
  </si>
  <si>
    <t>ACU0000519A</t>
  </si>
  <si>
    <t>SPLIT PIN D3.2X36</t>
  </si>
  <si>
    <t>ACU0000496A</t>
  </si>
  <si>
    <t>SPLIT PIN D3.2X20</t>
  </si>
  <si>
    <t>ACU0000637A</t>
  </si>
  <si>
    <t>SPLIT PIN D3.2 x 25 MM.</t>
  </si>
  <si>
    <t>ACU0000411A</t>
  </si>
  <si>
    <t>SPLIT PIN D2X20</t>
  </si>
  <si>
    <t>ACU0000495A</t>
  </si>
  <si>
    <t>SPLIT PIN D2X15</t>
  </si>
  <si>
    <t>ACU0000494A</t>
  </si>
  <si>
    <t>SPLIT PIN D2X12</t>
  </si>
  <si>
    <t>ACU0000493A</t>
  </si>
  <si>
    <t>SPLIT PIN D2.5X20</t>
  </si>
  <si>
    <t>ACU0000492A</t>
  </si>
  <si>
    <t>SPLIT PIN D2.5X15</t>
  </si>
  <si>
    <t>JCM0005449A</t>
  </si>
  <si>
    <t>WATER PROOF(FLEXIBLE CONDUITS BS TYPE)-3/8"(50 MTR/ROL)MITSUBA(ท่ออ่อนกันน้ำสีดำ)</t>
  </si>
  <si>
    <t>MSP0002108A</t>
  </si>
  <si>
    <t>INSULATED TERMINAL: SPADE/ YF 2.5-5 / T.LUG</t>
  </si>
  <si>
    <t>MSP0002112A</t>
  </si>
  <si>
    <t>INSULATED TERMINAL: SPADE/ YF 6-5 / T.LUG</t>
  </si>
  <si>
    <t>MSP0002429A</t>
  </si>
  <si>
    <t>NON-INSULATED TERMINAL: RING\ CL 10-8\T.LUG</t>
  </si>
  <si>
    <t>MSP0002437A</t>
  </si>
  <si>
    <t>NON-INSULATED TERMINAL: RING\ CL 35-10\T.LUG</t>
  </si>
  <si>
    <t>MSP0002109A</t>
  </si>
  <si>
    <t>INSULATED TERMINAL: SPADE/ YF 4-4 / T.LUG</t>
  </si>
  <si>
    <t>MSP0003064A</t>
  </si>
  <si>
    <t>NON INSULATED CONNECTOR SLIP  BUTT : SIZE 10 SQ.MM</t>
  </si>
  <si>
    <t>MSP0003065A</t>
  </si>
  <si>
    <t>NON INSULATED CONNECTOR SLIP  BUTT : SIZE 185 SQ.MM</t>
  </si>
  <si>
    <t>MSP0003098A</t>
  </si>
  <si>
    <t>NON INSULATED CONNECTOR SLIP  BUTT : SIZE 300 SQ.MM</t>
  </si>
  <si>
    <t>MSP0003422A</t>
  </si>
  <si>
    <t>NON INSULATED CONNECTOR SLIP  BUTT : SIZE 25 SQ.MM</t>
  </si>
  <si>
    <t>JCM0003192A</t>
  </si>
  <si>
    <t>JCM0003193A</t>
  </si>
  <si>
    <t>SPRING BALANCER \EWF-90 \ENDO</t>
  </si>
  <si>
    <t>Tool 1</t>
  </si>
  <si>
    <t xml:space="preserve">Drill Box. </t>
  </si>
  <si>
    <t>Typs.</t>
  </si>
  <si>
    <t>Cable Tie</t>
  </si>
  <si>
    <t>Drill Twist</t>
  </si>
  <si>
    <t>Clamp Hose</t>
  </si>
  <si>
    <t>Air hose</t>
  </si>
  <si>
    <t>MSP0008440A</t>
  </si>
  <si>
    <t>STEEL PLATE SIZE 2" X 1/8" X 6M</t>
  </si>
  <si>
    <t>MSP0000789A</t>
  </si>
  <si>
    <t>STEEL:PIPE SIZE 1"</t>
  </si>
  <si>
    <t>MSP0008312A</t>
  </si>
  <si>
    <t>STEEL:SQUARE TUBE 1/2"*1/2"*1.2mm*6m</t>
  </si>
  <si>
    <t>MSP0000694A</t>
  </si>
  <si>
    <t>STEEL:SQUARE TUBE SIZE 1"X1"X3mm</t>
  </si>
  <si>
    <t>MSP0000775A</t>
  </si>
  <si>
    <t>STEEL:SQUARE TUBE SIZE 1 1/2"X1 1/2"X3mm</t>
  </si>
  <si>
    <t>JRM0000140A</t>
  </si>
  <si>
    <t>MSP0000776A</t>
  </si>
  <si>
    <t>STEEL:ANGLE SIZE1"X1"X3mm</t>
  </si>
  <si>
    <t>MSP0002715A</t>
  </si>
  <si>
    <t>ANGLE STEEL:SIZE 1 1/2"X1 1/2"XT3MM.X6M. \</t>
  </si>
  <si>
    <t>MSP0002716A</t>
  </si>
  <si>
    <t>ANGLE STEEL:SIZE 2"X2"XT3MM.X6M. \</t>
  </si>
  <si>
    <t>MSP0007073A</t>
  </si>
  <si>
    <t>STEEL PLATE SIZE 1.2 X 4' X 8'</t>
  </si>
  <si>
    <t>MSP0008793A</t>
  </si>
  <si>
    <t>STEEL PLATE:4FT X 8FT X 2MM.\</t>
  </si>
  <si>
    <t>STEEL:ANGLE SIZE75MMX75MMX6MM \(สามนิ้ว)</t>
  </si>
  <si>
    <t>JRM0000130A</t>
  </si>
  <si>
    <r>
      <t>CHANNEL STEEL\75X40XT5MMX6M</t>
    </r>
    <r>
      <rPr>
        <sz val="10"/>
        <color rgb="FF0000FF"/>
        <rFont val="Calibri"/>
        <family val="2"/>
        <scheme val="minor"/>
      </rPr>
      <t>(เหล็กรางน้ำ)</t>
    </r>
  </si>
  <si>
    <t>JRM0000249A</t>
  </si>
  <si>
    <t>MSP0008279A</t>
  </si>
  <si>
    <t>STEEL ROD : DIA 9MM X 10M</t>
  </si>
  <si>
    <t>MSP0009549A</t>
  </si>
  <si>
    <t>FLAT BARS STAINLESS \1"X1/8"X6M</t>
  </si>
  <si>
    <t>JRM0000509A</t>
  </si>
  <si>
    <t>ROD STEEL SS41\D19MMX6M</t>
  </si>
  <si>
    <t>JRM0000859A</t>
  </si>
  <si>
    <t>FLAT BARS SS41\T3X50MMX6M</t>
  </si>
  <si>
    <t>AFS0003670A</t>
  </si>
  <si>
    <t>MSP0009178A</t>
  </si>
  <si>
    <r>
      <t>STAINLESS STEEL 304:SHEET 2MM.*4*8</t>
    </r>
    <r>
      <rPr>
        <sz val="10"/>
        <color rgb="FF0000FF"/>
        <rFont val="Calibri"/>
        <family val="2"/>
        <scheme val="minor"/>
      </rPr>
      <t>(แผ่นละ 4,750 บาท)</t>
    </r>
  </si>
  <si>
    <t>MSP0009177A</t>
  </si>
  <si>
    <r>
      <t>STAINLESS STEEL 304:SQUAR PIPE 1"*1"*3MM*6M.</t>
    </r>
    <r>
      <rPr>
        <sz val="10"/>
        <color rgb="FF0000FF"/>
        <rFont val="Calibri"/>
        <family val="2"/>
        <scheme val="minor"/>
      </rPr>
      <t>(เส้นละ 2,850 บาท)</t>
    </r>
  </si>
  <si>
    <t>MSP0009365A</t>
  </si>
  <si>
    <t>STAINLESS STEEL WIRE MESH:18"*18"*1M\</t>
  </si>
  <si>
    <r>
      <t xml:space="preserve">GLASS FIBER VARNISH TUBE EXSIL\ID 6MM(M) </t>
    </r>
    <r>
      <rPr>
        <sz val="10"/>
        <color rgb="FF0000FF"/>
        <rFont val="Calibri"/>
        <family val="2"/>
        <scheme val="minor"/>
      </rPr>
      <t>ปลอกสายใยแก้ว อาบวานิช</t>
    </r>
  </si>
  <si>
    <r>
      <t>GLASS FIBER VARNISH TUBE EXSIL\ID14 MM(M)</t>
    </r>
    <r>
      <rPr>
        <sz val="10"/>
        <color rgb="FF0000FF"/>
        <rFont val="Calibri"/>
        <family val="2"/>
        <scheme val="minor"/>
      </rPr>
      <t xml:space="preserve"> ปลอกสายใยแก้ว อาบวานิช </t>
    </r>
  </si>
  <si>
    <r>
      <t>GLASS FIBER VARNISH TUBEEXSIL\ID 8MM(M)</t>
    </r>
    <r>
      <rPr>
        <sz val="10"/>
        <color rgb="FF0000FF"/>
        <rFont val="Calibri"/>
        <family val="2"/>
        <scheme val="minor"/>
      </rPr>
      <t xml:space="preserve"> ปลอกสายใยแก้ว อาบวานิช </t>
    </r>
  </si>
  <si>
    <r>
      <t xml:space="preserve">GLASS FIBER SILICON TUBE \ID 30 MM (M) </t>
    </r>
    <r>
      <rPr>
        <sz val="10"/>
        <color rgb="FF0000FF"/>
        <rFont val="Calibri"/>
        <family val="2"/>
        <scheme val="minor"/>
      </rPr>
      <t xml:space="preserve">ปลอกสายใยแก้ว ซิลิโคน </t>
    </r>
  </si>
  <si>
    <t>Steel</t>
  </si>
  <si>
    <r>
      <t xml:space="preserve">SQ TUBE\19X19XT2MMX6M </t>
    </r>
    <r>
      <rPr>
        <sz val="10"/>
        <color rgb="FF0000FF"/>
        <rFont val="Calibri"/>
        <family val="2"/>
        <scheme val="minor"/>
      </rPr>
      <t>(3/4") LG</t>
    </r>
  </si>
  <si>
    <t>FUSE</t>
  </si>
  <si>
    <t>AFS0005081A</t>
  </si>
  <si>
    <t>AFS0006380A</t>
  </si>
  <si>
    <t>MSP0006067A</t>
  </si>
  <si>
    <t>INTERIOR OFFICE WALL PAINT \ TOA SHIELD-1 MATT \ PEARL WHITE NO.E507 \ TOA</t>
  </si>
  <si>
    <t>MSP0006356A</t>
  </si>
  <si>
    <t>EXTERIOR FACTORY STEEL FENCE PAINT \ TOA HIGH GLOSS ENAMEL \ BRONZE NO.G1000 \ TOA</t>
  </si>
  <si>
    <t>MSP0006584A</t>
  </si>
  <si>
    <t>EXTERIOR FACTORY WALL PAINT\TOA SHIELD-1\WHISPER NO.E172\TOA</t>
  </si>
  <si>
    <t>MSP0009056A</t>
  </si>
  <si>
    <t>AFS0006116A</t>
  </si>
  <si>
    <t>AFS0006137A</t>
  </si>
  <si>
    <t>AFS0004978A</t>
  </si>
  <si>
    <t>AFS0006282A</t>
  </si>
  <si>
    <t>AFS0006117A</t>
  </si>
  <si>
    <t>MSP0009132A</t>
  </si>
  <si>
    <t>THINNER NO.R31\TOA</t>
  </si>
  <si>
    <t>AFS0006315A</t>
  </si>
  <si>
    <r>
      <t>PAINT COLOR GUARD\JOTUN 42-0137</t>
    </r>
    <r>
      <rPr>
        <sz val="10"/>
        <color rgb="FF0000FF"/>
        <rFont val="Calibri"/>
        <family val="2"/>
        <scheme val="minor"/>
      </rPr>
      <t>(เขียวทาพื้น)</t>
    </r>
  </si>
  <si>
    <r>
      <t>PAINT COLOR GUARD\JOTUN 42-1022</t>
    </r>
    <r>
      <rPr>
        <sz val="10"/>
        <color rgb="FF0000FF"/>
        <rFont val="Calibri"/>
        <family val="2"/>
        <scheme val="minor"/>
      </rPr>
      <t>(เหลืองทาพื้น)</t>
    </r>
  </si>
  <si>
    <r>
      <t>PAINT COLOR GUARD\VARNISH PAINT\JOTON</t>
    </r>
    <r>
      <rPr>
        <sz val="10"/>
        <color rgb="FF0000FF"/>
        <rFont val="Calibri"/>
        <family val="2"/>
        <scheme val="minor"/>
      </rPr>
      <t>(สีรองพื้น)</t>
    </r>
  </si>
  <si>
    <r>
      <t>THINNER #17 " JOTUN "</t>
    </r>
    <r>
      <rPr>
        <sz val="10"/>
        <color rgb="FF0000FF"/>
        <rFont val="Calibri"/>
        <family val="2"/>
        <scheme val="minor"/>
      </rPr>
      <t>(ทาพื้นโรงงาน)</t>
    </r>
  </si>
  <si>
    <r>
      <t>CONCRETE PAINT\PENGUARD ENAMEL:049(RED)\JOTUN</t>
    </r>
    <r>
      <rPr>
        <sz val="10"/>
        <color rgb="FF0000FF"/>
        <rFont val="Calibri"/>
        <family val="2"/>
        <scheme val="minor"/>
      </rPr>
      <t>(แดงทาพื้น)</t>
    </r>
  </si>
  <si>
    <r>
      <t>PAINT\HIGH GLOSS ENAMEL:WARM WHITE G-117\TOA</t>
    </r>
    <r>
      <rPr>
        <sz val="10"/>
        <color rgb="FF0000FF"/>
        <rFont val="Calibri"/>
        <family val="2"/>
        <scheme val="minor"/>
      </rPr>
      <t>(ทาเครื่องจักร)</t>
    </r>
  </si>
  <si>
    <r>
      <t xml:space="preserve">PRIMER PAINT\TOA RUST SHIELD:GRAY\TOA </t>
    </r>
    <r>
      <rPr>
        <sz val="10"/>
        <color rgb="FF0000FF"/>
        <rFont val="Calibri"/>
        <family val="2"/>
        <scheme val="minor"/>
      </rPr>
      <t>(กันสนิมสีเทา)</t>
    </r>
  </si>
  <si>
    <r>
      <t>COLOR GEM G585\TOA (GREEN)</t>
    </r>
    <r>
      <rPr>
        <sz val="10"/>
        <color rgb="FF0000FF"/>
        <rFont val="Calibri"/>
        <family val="2"/>
        <scheme val="minor"/>
      </rPr>
      <t>(เขียวทาเหล็ก)</t>
    </r>
  </si>
  <si>
    <r>
      <t xml:space="preserve">PAINT:HIGH GLOSS ENAMEL#G177(DARK YELLOW)\TOA </t>
    </r>
    <r>
      <rPr>
        <sz val="10"/>
        <color rgb="FF0000FF"/>
        <rFont val="Calibri"/>
        <family val="2"/>
        <scheme val="minor"/>
      </rPr>
      <t>(เหลืองทาเหล็ก)</t>
    </r>
  </si>
  <si>
    <r>
      <t xml:space="preserve">SPLIT PIN D3.2X36 </t>
    </r>
    <r>
      <rPr>
        <sz val="10"/>
        <color rgb="FF0000FF"/>
        <rFont val="Calibri"/>
        <family val="2"/>
        <scheme val="minor"/>
      </rPr>
      <t>(ของ Scrap Conveyor)</t>
    </r>
  </si>
  <si>
    <t>Rack</t>
  </si>
  <si>
    <t>ACU0000579A</t>
  </si>
  <si>
    <t>HEXAGON BOLT  M3X0.5X25 MM</t>
  </si>
  <si>
    <t>ACU0000650A</t>
  </si>
  <si>
    <t>HEXAGON BOLT  M4X0.7X6 MM</t>
  </si>
  <si>
    <t>ACU0000176A</t>
  </si>
  <si>
    <t>HEXAGON BOLT  M4X0.7X10 MM</t>
  </si>
  <si>
    <t>ACU0000177A</t>
  </si>
  <si>
    <t>HEXAGON BOLT  M4X0.7X15 MM</t>
  </si>
  <si>
    <t>ACU0000178A</t>
  </si>
  <si>
    <t>HEXAGON BOLT  M4X0.7X20 MM</t>
  </si>
  <si>
    <t>ACU0000651A</t>
  </si>
  <si>
    <t>HEXAGON BOLT  M5X0.8X6 MM</t>
  </si>
  <si>
    <t>ACU0000179A</t>
  </si>
  <si>
    <t>HEXAGON BOLT  M5X0.8X10 MM</t>
  </si>
  <si>
    <t>ACU0000689A</t>
  </si>
  <si>
    <t>HEXAGON BOLT  M5X0.8X15 MM</t>
  </si>
  <si>
    <t>ACU0000181A</t>
  </si>
  <si>
    <t>HEXAGON BOLT  M5X0.8X20 MM</t>
  </si>
  <si>
    <t>ACU0000439A</t>
  </si>
  <si>
    <t>HEXAGON BOLT  M5X0.8X35 MM</t>
  </si>
  <si>
    <t>ACU0000678A</t>
  </si>
  <si>
    <t>HEXAGON BOLT  M5X0.8X40 MM</t>
  </si>
  <si>
    <t>ACU0000652A</t>
  </si>
  <si>
    <t>HEXAGON BOLT  M6X1.0X6 MM</t>
  </si>
  <si>
    <t>ACU0000182A</t>
  </si>
  <si>
    <t>HEXAGON BOLT  M6X1.0X10 MM.</t>
  </si>
  <si>
    <t>ACU0000615A</t>
  </si>
  <si>
    <t>HEXAGON BOLT  M6X1.0X12 MM.</t>
  </si>
  <si>
    <t>ACU0000183A</t>
  </si>
  <si>
    <t>HEXAGON BOLT  M6X1X15 MM.</t>
  </si>
  <si>
    <t>ACU0000184A</t>
  </si>
  <si>
    <t>HEXAGON BOLT  M6X1X20 MM.</t>
  </si>
  <si>
    <t>ACU0000185A</t>
  </si>
  <si>
    <t>HEXAGON BOLT  M6X1X25 MM.</t>
  </si>
  <si>
    <t>ACU0000186A</t>
  </si>
  <si>
    <t>HEXAGON BOLT  M6X1X30 MM</t>
  </si>
  <si>
    <t>ACU0000187A</t>
  </si>
  <si>
    <t>HEXAGON BOLT  M6X1X35 MM</t>
  </si>
  <si>
    <t>ACU0000188A</t>
  </si>
  <si>
    <t>HEXAGON BOLT  M6X1X40 MM</t>
  </si>
  <si>
    <t>ACU0000189A</t>
  </si>
  <si>
    <t>HEXAGON BOLT  M6X1X45 MM</t>
  </si>
  <si>
    <t>ACU0000190A</t>
  </si>
  <si>
    <t>HEXAGON BOLT  M6X1X50 MM</t>
  </si>
  <si>
    <t>ACU0000191A</t>
  </si>
  <si>
    <t>HEXAGON BOLT  M6X1X60 MM</t>
  </si>
  <si>
    <t>ACU0000192A</t>
  </si>
  <si>
    <t>HEXAGON BOLT  M6X1X70 MM</t>
  </si>
  <si>
    <t>ACU0000193A</t>
  </si>
  <si>
    <t>HEXAGON BOLT  M6X1X80 MM</t>
  </si>
  <si>
    <t>ACU0000194A</t>
  </si>
  <si>
    <t>HEXAGON BOLT  M6X1X90 MM</t>
  </si>
  <si>
    <t>ACU0000195A</t>
  </si>
  <si>
    <t>HEXAGON BOLT  M6X1X100 MM</t>
  </si>
  <si>
    <t>ACU0000196A</t>
  </si>
  <si>
    <t>HEXAGON BOLT  M8X1.25X10 MM</t>
  </si>
  <si>
    <t>ACU0000616A</t>
  </si>
  <si>
    <t>HEXAGON BOLT  M8X1.25X12 MM</t>
  </si>
  <si>
    <t>ACU0000197A</t>
  </si>
  <si>
    <t>HEXAGON BOLT  M8X1.25X15 MM</t>
  </si>
  <si>
    <t>ACU0000617A</t>
  </si>
  <si>
    <t>HEXAGON BOLT  M8X1.25X16 MM</t>
  </si>
  <si>
    <t>ACU0000198A</t>
  </si>
  <si>
    <t>HEXAGON BOLT  M8X1.25X20 MM.</t>
  </si>
  <si>
    <t>ACU0000200A</t>
  </si>
  <si>
    <t>HEXAGON BOLT  M8X1.25X30 MM.</t>
  </si>
  <si>
    <t>ACU0000201A</t>
  </si>
  <si>
    <t>HEXAGON BOLT  M8X1.25X35 MM.</t>
  </si>
  <si>
    <t>ACU0000214A</t>
  </si>
  <si>
    <t>HEXAGON BOLT  M10X1.5X10 MM</t>
  </si>
  <si>
    <t>ACU0000215A</t>
  </si>
  <si>
    <t>HEXAGON BOLT  M10X1.5X15 MM</t>
  </si>
  <si>
    <t>ACU0000618A</t>
  </si>
  <si>
    <t>HEXAGON BOLT  M10X1.5X16 MM</t>
  </si>
  <si>
    <t>ACU0000217A</t>
  </si>
  <si>
    <t>HEXAGON BOLT  M10X1.5X20 MM.</t>
  </si>
  <si>
    <t>ACU0000218A</t>
  </si>
  <si>
    <t>HEXAGON BOLT  M10X1.5X25 MM</t>
  </si>
  <si>
    <t>ACU0000220A</t>
  </si>
  <si>
    <t>HEXAGON BOLT  M10X1.5X35 MM.</t>
  </si>
  <si>
    <t>ACU0000235A</t>
  </si>
  <si>
    <t>HEXAGON BOLT  M12X1.75X15 MM</t>
  </si>
  <si>
    <t>ACU0000236A</t>
  </si>
  <si>
    <t>HEXAGON BOLT  M12X1.75X20 MM</t>
  </si>
  <si>
    <t>ACU0000237A</t>
  </si>
  <si>
    <t>HEXAGON BOLT  M12X1.75X25 MM.</t>
  </si>
  <si>
    <t>ACU0000239A</t>
  </si>
  <si>
    <t>HEXAGON BOLT  M12X1.75X35 MM.</t>
  </si>
  <si>
    <t>ACU0000251A</t>
  </si>
  <si>
    <t>HEXAGON BOLT  M14X2X20 MM</t>
  </si>
  <si>
    <t>ACU0000252A</t>
  </si>
  <si>
    <t>HEXAGON BOLT  M14X2X25 MM</t>
  </si>
  <si>
    <t>ACU0000263A</t>
  </si>
  <si>
    <t>HEXAGON BOLT  M16X2X20 MM</t>
  </si>
  <si>
    <t>ACU0000264A</t>
  </si>
  <si>
    <t>HEXAGON BOLT  M16X2X25 MM</t>
  </si>
  <si>
    <t>ACU0000265A</t>
  </si>
  <si>
    <t>HEXAGON BOLT  M16X2X30 MM</t>
  </si>
  <si>
    <t>ACU0000266A</t>
  </si>
  <si>
    <t>HEXAGON BOLT  M16X2X35 MM</t>
  </si>
  <si>
    <t>ACU0000020A</t>
  </si>
  <si>
    <t>SOCKET HEAD CAP SCREW  M5X0.8X25 MM</t>
  </si>
  <si>
    <t>ACU0000021A</t>
  </si>
  <si>
    <t>SOCKET HEAD CAP SCREW  M5X0.8X30 MM</t>
  </si>
  <si>
    <t>ACU0000023A</t>
  </si>
  <si>
    <t>SOCKET HEAD CAP SCREW  M5X0.8X40 MM</t>
  </si>
  <si>
    <t>ACU0000033A</t>
  </si>
  <si>
    <t>SOCKET HEAD CAP SCREW  M6X1X10 MM.</t>
  </si>
  <si>
    <t>ACU0000034A</t>
  </si>
  <si>
    <t>SOCKET HEAD CAP SCREW  M6X1X15 MM.</t>
  </si>
  <si>
    <t>ACU0000035A</t>
  </si>
  <si>
    <t>SOCKET HEAD CAP SCREW  M6X1X20 MM.</t>
  </si>
  <si>
    <t>ACU0000059A</t>
  </si>
  <si>
    <t>SOCKET HEAD CAP SCREW  M8X1.25X35 MM.</t>
  </si>
  <si>
    <t>ACU0000060A</t>
  </si>
  <si>
    <t>SOCKET HEAD CAP SCREW  M8X1.25X40 MM.</t>
  </si>
  <si>
    <t>ACU0000095A</t>
  </si>
  <si>
    <t>SOCKET HEAD CAP SCREW  M12X1.75X30 MM.</t>
  </si>
  <si>
    <t>ACU0000096A</t>
  </si>
  <si>
    <t>SOCKET HEAD CAP SCREW  M12X1.75X35 MM.</t>
  </si>
  <si>
    <t>Air comp.</t>
  </si>
  <si>
    <t>Paint color</t>
  </si>
  <si>
    <t>N/A</t>
  </si>
  <si>
    <t>Oil Storage</t>
  </si>
  <si>
    <t>Water Pipe</t>
  </si>
  <si>
    <t>Split Pin</t>
  </si>
  <si>
    <t>Slip Butt</t>
  </si>
  <si>
    <t>Insulated Terminal</t>
  </si>
  <si>
    <t>U-Bolt</t>
  </si>
  <si>
    <t>Hexagon Bolt</t>
  </si>
  <si>
    <t>Socket Head Cap Screw</t>
  </si>
  <si>
    <r>
      <t>CHECKERED PLATE SS41\T 4.5MMX4'X8'</t>
    </r>
    <r>
      <rPr>
        <sz val="10"/>
        <color rgb="FF0000FF"/>
        <rFont val="Calibri"/>
        <family val="2"/>
        <scheme val="minor"/>
      </rPr>
      <t>(Wia)</t>
    </r>
  </si>
  <si>
    <t>Plastic</t>
  </si>
  <si>
    <t>Brass Hex Nippon</t>
  </si>
  <si>
    <t>Valve</t>
  </si>
  <si>
    <t>ตู้เขียว</t>
  </si>
  <si>
    <t>Y-Strainer</t>
  </si>
  <si>
    <r>
      <t>TABLE CAM LOCK:MODEL TWS 1202-60\PERFECT</t>
    </r>
    <r>
      <rPr>
        <sz val="10"/>
        <color rgb="FF0000FF"/>
        <rFont val="Calibri"/>
        <family val="2"/>
        <scheme val="minor"/>
      </rPr>
      <t>(กุญแจลิ้นชัก 2 ชั้น ใต้โต๊ะรุ่น TWS1202-60)</t>
    </r>
  </si>
  <si>
    <r>
      <t>PADLOCKS:SIZE 40MM \SOLEX</t>
    </r>
    <r>
      <rPr>
        <sz val="10"/>
        <color rgb="FF0000FF"/>
        <rFont val="Calibri"/>
        <family val="2"/>
        <scheme val="minor"/>
      </rPr>
      <t>(กุญแจ)</t>
    </r>
  </si>
  <si>
    <r>
      <t>CABINET 2 LAYER  : 792 WCS  SIZE W80xD40xH83 CM./PERFECT</t>
    </r>
    <r>
      <rPr>
        <sz val="10"/>
        <color rgb="FF0000FF"/>
        <rFont val="Calibri"/>
        <family val="2"/>
        <scheme val="minor"/>
      </rPr>
      <t>(ชั้นวางแฟ้มโล่ง 2 ชั้น)</t>
    </r>
  </si>
  <si>
    <t>Nut</t>
  </si>
  <si>
    <t>Tool 7</t>
  </si>
  <si>
    <t>Light</t>
  </si>
  <si>
    <t>In of Year</t>
  </si>
  <si>
    <t>Out of Year</t>
  </si>
  <si>
    <r>
      <t>FITTING\KQ2H06-M5A\SMC</t>
    </r>
    <r>
      <rPr>
        <sz val="10"/>
        <color rgb="FF0000FF"/>
        <rFont val="Calibri"/>
        <family val="2"/>
        <scheme val="minor"/>
      </rPr>
      <t>(มีแต่หัว)</t>
    </r>
  </si>
  <si>
    <t>MSP0010272A</t>
  </si>
  <si>
    <t xml:space="preserve">SOLDERING IRON:MODEL 981\HAKKO </t>
  </si>
  <si>
    <t>CABLE\OPVC-JZ 4CX0.5 MM2\HPMKABEL (ไม่สั่ง Item ซ้ำ)</t>
  </si>
  <si>
    <t>Crane"DMAG 16/8 T"</t>
  </si>
  <si>
    <t>MSP0002142A</t>
  </si>
  <si>
    <t>AFS0001706A</t>
  </si>
  <si>
    <t>AFS0006470A</t>
  </si>
  <si>
    <t>CRIMPING PLIER:KH-703(6-1 TOOLS) 9 1/2" (240MM)\OPT</t>
  </si>
  <si>
    <t>AFS0004502A</t>
  </si>
  <si>
    <t>AFS0004507A</t>
  </si>
  <si>
    <t>PART IN PLUG\ MALE: NCS-254-PM (FOR DIE)\ NANABOSHI</t>
  </si>
  <si>
    <t>PLUG NANABOSHI \ NCS-254RF</t>
  </si>
  <si>
    <t>MSP0008501A</t>
  </si>
  <si>
    <t>ELECTRIC DRILL:MODEL 6412\MAKITA</t>
  </si>
  <si>
    <t>MSP0007779A</t>
  </si>
  <si>
    <t>KOMATSU TANDEM FLY WHEEL CLUTCH BREAK SYSTEM PART :O-RING P/N.07000-12135\</t>
  </si>
  <si>
    <t>MSP0010197A</t>
  </si>
  <si>
    <t>KOMATSU PARTS\CLUTCH AND BRAKE UNIT PARTS:CLUTCH &amp; BRAKE P/N:91M-10-50010\KOMATSU</t>
  </si>
  <si>
    <t>MSP0010198A</t>
  </si>
  <si>
    <t>KOMATSU PARTS\CLUTCH AND BRAKE UNIT PARTS:NUT P/N:91M-10-50080\KOMATSU</t>
  </si>
  <si>
    <t>MSP0009090A</t>
  </si>
  <si>
    <t>SQUARE RUBBER:SIZE 1"*1" (LEG TABLE END CAP.)</t>
  </si>
  <si>
    <t>MSP0009092A</t>
  </si>
  <si>
    <t>SQUARE RUBBER:SIZE 2"*2" (LEG TABLE END CAP.)</t>
  </si>
  <si>
    <t>MSP0009091A</t>
  </si>
  <si>
    <t>SQUARE RUBBER:SIZE 1.1/2"*1.1/2" (LEG TABLE END CAP.)</t>
  </si>
  <si>
    <t>MSP0008640A</t>
  </si>
  <si>
    <t>WIA COMMON PARTS\BRAKE ASSY\STUD BOLT(SCM440):M18 X 225MM. + HEX.NUT(S45C):M18 X 23MM.\</t>
  </si>
  <si>
    <t>PUSHBUTTON\XB4-BA51\SCHNEIDER(เหลือง)</t>
  </si>
  <si>
    <t>MSP0010162A</t>
  </si>
  <si>
    <t>MSP0009118A</t>
  </si>
  <si>
    <t>SNAP LINK SIZE 10 MM.</t>
  </si>
  <si>
    <t>MSP0005599A</t>
  </si>
  <si>
    <t>ACU0000702A</t>
  </si>
  <si>
    <t>ACU0000703A</t>
  </si>
  <si>
    <t>SELF DRILLING SCREW FLAT HEAD (JF) D4.8X20MM No.10 (3/4'')</t>
  </si>
  <si>
    <t>CARBON BUSH :# 204A (HM1302) \ MAKITA</t>
  </si>
  <si>
    <t>MSP0001558A</t>
  </si>
  <si>
    <t>Tool 4</t>
  </si>
  <si>
    <t>Tool 5</t>
  </si>
  <si>
    <t>Tool 3</t>
  </si>
  <si>
    <t>MSP0010507A</t>
  </si>
  <si>
    <t>V-BELT : 3V-530 \BANDO</t>
  </si>
  <si>
    <t>MSP0008314A</t>
  </si>
  <si>
    <t>MSP0002102A</t>
  </si>
  <si>
    <t>MSP0002100A</t>
  </si>
  <si>
    <t>MSP0010343A</t>
  </si>
  <si>
    <t>JCM0007463A</t>
  </si>
  <si>
    <t>SPEED CONTROLLER\AS3201F-03-10SA\SMC</t>
  </si>
  <si>
    <t>MSP0010593A</t>
  </si>
  <si>
    <t>ILLUMINATED PUSHBUTTONS WITH PLASTIC BEZEL \  MODEL:YW1L-M2E11Q4G (GREEN) 24VDC \ IDEC \ COIL FEED SHUNG DAR CONTROL PANEL</t>
  </si>
  <si>
    <t>MSP0010594A</t>
  </si>
  <si>
    <t>ILLUMINATED PUSHBUTTONS WITH PLASTIC BEZEL \  MODEL:YW1L-M2E11Q4W (WHITE) 24VDC \ IDEC \ COIL FEED SHUNG DAR CONTROL PANEL</t>
  </si>
  <si>
    <t>MSP0010572A</t>
  </si>
  <si>
    <t>RELAY:HH52P-FL DC24V\FUJI</t>
  </si>
  <si>
    <t>MSP0010573A</t>
  </si>
  <si>
    <t>RELAY:HH54P-FL DC24V\FUJI</t>
  </si>
  <si>
    <t>MSP0010571A</t>
  </si>
  <si>
    <t>AFS0005684A</t>
  </si>
  <si>
    <t>MSP0010243A</t>
  </si>
  <si>
    <t>SOLENOID VALVE:4V320-08-A-W AC220V\AIRTAC</t>
  </si>
  <si>
    <t>Tool 8</t>
  </si>
  <si>
    <t>MSP0010600A</t>
  </si>
  <si>
    <t>PRINTED CARD RT \ P/N:949-07-07103 \ KOMATSU 800TONS \ CONTROL CABINATE UNIT</t>
  </si>
  <si>
    <t>AFS0006041A</t>
  </si>
  <si>
    <t>MSP0010591A</t>
  </si>
  <si>
    <t>ELEMENT FOR ZFA200 \ MODEL:EJ101H-030N \ SMC \ KOMATSU FEEDER TILT AXIS \ AIR SUCTION FILTER UNIT</t>
  </si>
  <si>
    <t>สายน้ำ 8</t>
  </si>
  <si>
    <t>สายน้ำ 12</t>
  </si>
  <si>
    <t>สายลม 6 smc</t>
  </si>
  <si>
    <t>สายลม 10 smc</t>
  </si>
  <si>
    <t>สายลมดำ 8</t>
  </si>
  <si>
    <t>สายลมดำ 10</t>
  </si>
  <si>
    <t>สายลมดำ 12</t>
  </si>
  <si>
    <t>สายลมsmc 4*2.5 (Green) 100M.</t>
  </si>
  <si>
    <t>สายลม 10 Chiyoda</t>
  </si>
  <si>
    <t>UPS:92X-03-57960 (ซ่อม)</t>
  </si>
  <si>
    <t>SERVO AMP</t>
  </si>
  <si>
    <t>Facility Shelf 1 Layer 1</t>
  </si>
  <si>
    <t>Facility Shelf 1 Layer 2</t>
  </si>
  <si>
    <t>Facility Shelf 1 Layer 3</t>
  </si>
  <si>
    <t>Facility Shelf 1 Layer 4</t>
  </si>
  <si>
    <t>สาย Flex เล็ก</t>
  </si>
  <si>
    <t>Electric Layer 1</t>
  </si>
  <si>
    <t>Set</t>
  </si>
  <si>
    <t>Drum</t>
  </si>
  <si>
    <t>Facility Shelf 1/2 Layer 1</t>
  </si>
  <si>
    <t>Column462</t>
  </si>
  <si>
    <t xml:space="preserve"> มี On-hand</t>
  </si>
  <si>
    <t xml:space="preserve"> ไม่มี On-hand</t>
  </si>
  <si>
    <t>Pail</t>
  </si>
  <si>
    <t>Meters</t>
  </si>
  <si>
    <t>Meter</t>
  </si>
  <si>
    <t>Scrap converyor</t>
  </si>
  <si>
    <t xml:space="preserve"> MSP0010450A </t>
  </si>
  <si>
    <t>THREE-PHASE WATT-HOUR METER :Model: MH-96 15(45) A\MITSUBISHI</t>
  </si>
  <si>
    <t>Status</t>
  </si>
  <si>
    <t>Lites</t>
  </si>
  <si>
    <t>MSP0010637A</t>
  </si>
  <si>
    <t>MSP0010623A</t>
  </si>
  <si>
    <t>BATTERY \PLC FX2N MODEL F2-40BL\MITSUBISHI\KO-400T LINE 2</t>
  </si>
  <si>
    <t>ACU0000007A</t>
  </si>
  <si>
    <t>SOCKET HEAD CAP SCREW  M4X0.7X10 MM</t>
  </si>
  <si>
    <t>ACU0000008A</t>
  </si>
  <si>
    <t>SOCKET HEAD CAP SCREW  M4X0.7X15 MM</t>
  </si>
  <si>
    <t>ACU0000009A</t>
  </si>
  <si>
    <t>SOCKET HEAD CAP SCREW  M4X0.7X20 MM</t>
  </si>
  <si>
    <t>ACU0000010A</t>
  </si>
  <si>
    <t>SOCKET HEAD CAP SCREW  M4X0.7X25 MM</t>
  </si>
  <si>
    <t>ACU0000011A</t>
  </si>
  <si>
    <t>SOCKET HEAD CAP SCREW  M4X0.7X30 MM</t>
  </si>
  <si>
    <t>ACU0000012A</t>
  </si>
  <si>
    <t>SOCKET HEAD CAP SCREW  M4X0.7X35 MM</t>
  </si>
  <si>
    <t>ACU0000013A</t>
  </si>
  <si>
    <t>SOCKET HEAD CAP SCREW  M4X0.7X40 MM</t>
  </si>
  <si>
    <t>ACU0000014A</t>
  </si>
  <si>
    <t>SOCKET HEAD CAP SCREW  M4X0.7X45 MM</t>
  </si>
  <si>
    <t>ACU0000015A</t>
  </si>
  <si>
    <t>SOCKET HEAD CAP SCREW  M4X0.7X50 MM</t>
  </si>
  <si>
    <t>ACU0000016A</t>
  </si>
  <si>
    <t>SOCKET HEAD CAP SCREW  M4X0.7X140 MM</t>
  </si>
  <si>
    <t>ACU0000036A</t>
  </si>
  <si>
    <t>SOCKET HEAD CAP SCREW  M6X1X25 MM.</t>
  </si>
  <si>
    <t>ACU0000037A</t>
  </si>
  <si>
    <t>SOCKET HEAD CAP SCREW  M6X1X30 MM.</t>
  </si>
  <si>
    <t>ACU0000038A</t>
  </si>
  <si>
    <t>SOCKET HEAD CAP SCREW  M6X1X35 MM.</t>
  </si>
  <si>
    <t>ACU0000039A</t>
  </si>
  <si>
    <t>SOCKET HEAD CAP SCREW  M6X1X40 MM.</t>
  </si>
  <si>
    <t>ACU0000040A</t>
  </si>
  <si>
    <t>SOCKET HEAD CAP SCREW  M6X1X45 MM.</t>
  </si>
  <si>
    <t>ACU0000041A</t>
  </si>
  <si>
    <t>SOCKET HEAD CAP SCREW  M6X1X50 MM</t>
  </si>
  <si>
    <t>ACU0000042A</t>
  </si>
  <si>
    <t>SOCKET HEAD CAP SCREW  M6X1X60 MM</t>
  </si>
  <si>
    <t>ACU0000043A</t>
  </si>
  <si>
    <t>SOCKET HEAD CAP SCREW  M6X1X70 MM</t>
  </si>
  <si>
    <t>ACU0000044A</t>
  </si>
  <si>
    <t>SOCKET HEAD CAP SCREW  M6X1X80 MM</t>
  </si>
  <si>
    <t>ACU0000045A</t>
  </si>
  <si>
    <t>SOCKET HEAD CAP SCREW  M6X1X90 MM</t>
  </si>
  <si>
    <t>ACU0000046A</t>
  </si>
  <si>
    <t>SOCKET HEAD CAP SCREW\ M6X1X100 MM</t>
  </si>
  <si>
    <t>ACU0000047A</t>
  </si>
  <si>
    <t>SOCKET HEAD CAP SCREW  M6X1X110 MM</t>
  </si>
  <si>
    <t>ACU0000048A</t>
  </si>
  <si>
    <t>SOCKET HEAD CAP SCREW  M6X1X115 MM</t>
  </si>
  <si>
    <t>ACU0000049A</t>
  </si>
  <si>
    <t>SOCKET HEAD CAP SCREW  M6X1X120 MM</t>
  </si>
  <si>
    <t>ACU0000050A</t>
  </si>
  <si>
    <t>SOCKET HEAD CAP SCREW  M6X1X130 MM</t>
  </si>
  <si>
    <t>ACU0000051A</t>
  </si>
  <si>
    <t>SOCKET HEAD CAP SCREW  M6X1X135 MM</t>
  </si>
  <si>
    <t>ACU0000052A</t>
  </si>
  <si>
    <t>SOCKET HEAD CAP SCREW  M6X1X140 MM</t>
  </si>
  <si>
    <t>ACU0000053A</t>
  </si>
  <si>
    <t>SOCKET HEAD CAP SCREW  M6X1X150 MM</t>
  </si>
  <si>
    <t>ACU0000054A</t>
  </si>
  <si>
    <t>SOCKET HEAD CAP SCREW  M6X1X160 MM</t>
  </si>
  <si>
    <t>AFS0000532A</t>
  </si>
  <si>
    <t>AFS0003810A</t>
  </si>
  <si>
    <t>AFS0003799A</t>
  </si>
  <si>
    <t>AFS0003808A</t>
  </si>
  <si>
    <t>AFS0003801A</t>
  </si>
  <si>
    <t>AFS0004605A</t>
  </si>
  <si>
    <t>MACHINE TAP M5x0.8</t>
  </si>
  <si>
    <t>MACHINE TAP M6X1.0(KEIBA-POT)\</t>
  </si>
  <si>
    <t>MACHINE TAP M8X1.25(HTD)</t>
  </si>
  <si>
    <t>MACHINE TAP M10X1.5(HTD)\</t>
  </si>
  <si>
    <t>MACHINE TAP M12X1.75(HTD)</t>
  </si>
  <si>
    <t>CIRCULAR SPLIT DIES-METRIC-RIGH HAND\H.S.S.-M10X1.5P(OUTSIDE 1")</t>
  </si>
  <si>
    <t>AFS0003886A</t>
  </si>
  <si>
    <t>MSP0002101A</t>
  </si>
  <si>
    <t>HOSE(THERMO TO OIL FILTER)\39572482</t>
  </si>
  <si>
    <t>MSP0010650A</t>
  </si>
  <si>
    <t>GEAR PUMP (IP PUMP) \ MODEL:IPH-3B-13-20 \ NACHI \ WIA 400TONS \ HYDRAULIC TANK UNIT</t>
  </si>
  <si>
    <t>MSP0010599A</t>
  </si>
  <si>
    <t>MOTOR 1 PHASE \ MODEL:EFO-KT 1/3HP 4P 220V 50HZ \ HITACHI \ HACK SAWING MACHINE SIZE 14" PARTS</t>
  </si>
  <si>
    <t>SOCKET HEAD CAP SCREW  M8X1.25X30 MM.</t>
  </si>
  <si>
    <t>ACU0000058A</t>
  </si>
  <si>
    <t>MSP0010691A</t>
  </si>
  <si>
    <t>THERMO CONTROL VALVE \ P/N:39478193 \ PREMIUM \ AIR COMPRESSURE MODEL ML132-2S</t>
  </si>
  <si>
    <t>MSP0010713A</t>
  </si>
  <si>
    <t>MSP0010703A</t>
  </si>
  <si>
    <t xml:space="preserve">AC SERVO AMPLIFIER \ MODEL:MR-J2S-200B-ED \ MITSUBISHI \ KOMATSU \  FEEDER TILT CONTROL CABINATE </t>
  </si>
  <si>
    <t>ACU0000018A</t>
  </si>
  <si>
    <t>SOCKET HEAD CAP SCREW  M5X0.8X15 MM</t>
  </si>
  <si>
    <t>MSP0010708A</t>
  </si>
  <si>
    <t>MECHANICAL VALVE \ MVM42-R (ROLLER TYPES) \ OTC WELDING ROBOT</t>
  </si>
  <si>
    <t>MSP0010705A</t>
  </si>
  <si>
    <t>BEARING \ P/N:23252CAW43 \ NIHON SANSHO \ WIA 1000TONS \ FLY WHEEL UNIT</t>
  </si>
  <si>
    <t>MSP0000729A</t>
  </si>
  <si>
    <t>MSP0010726A</t>
  </si>
  <si>
    <t>MSP0010727A</t>
  </si>
  <si>
    <t>AFS0005961A</t>
  </si>
  <si>
    <t>ACOUSTIC BOARD \SIZE 60x120 CM</t>
  </si>
  <si>
    <t>MSP0010786A</t>
  </si>
  <si>
    <t>V-BELT \ B-115 \ BANDO</t>
  </si>
  <si>
    <t>COOLING TOWER\CHEMICAL\SCALE PROTECTOR : TAS-C-074\TASTAC</t>
  </si>
  <si>
    <t>MSP0012788A</t>
  </si>
  <si>
    <t>STAINLESS UNION 3/4" \</t>
  </si>
  <si>
    <t>MSP0012791A</t>
  </si>
  <si>
    <t>MSP0012794A</t>
  </si>
  <si>
    <t>BRASS Y-STRAINER 3/4" \</t>
  </si>
  <si>
    <t>MSP0012815A</t>
  </si>
  <si>
    <t>AFS0000606A</t>
  </si>
  <si>
    <t>EXTRA LENGTH MORSE TAPER SHANK DRILL DIA. 27.5 MM.\NACHI</t>
  </si>
  <si>
    <t>MSP0006096A</t>
  </si>
  <si>
    <t>PIPE CUTTING TOOL TAP BSPT 1/2"-3/4"  \ ASADA</t>
  </si>
  <si>
    <t>MSP0006097A</t>
  </si>
  <si>
    <t>PIPE CUTTING TOOL TAP BSPT 1"-2" \ ASADA</t>
  </si>
  <si>
    <t>MSP0008443A</t>
  </si>
  <si>
    <t>ABB SPOT ROBOT PART\SMB BOARD:3HAC046686-001\ABB</t>
  </si>
  <si>
    <t>MSP0007480A</t>
  </si>
  <si>
    <t>SOLENOLD VALVE\MODEL SY5140-5G\SMC</t>
  </si>
  <si>
    <t>MSP0000778A</t>
  </si>
  <si>
    <t>STEEL:ANGLE SIZE2"X2"X5MM \</t>
  </si>
  <si>
    <t>ACU0000334A</t>
  </si>
  <si>
    <t>NUT  M10X1.50 MM.</t>
  </si>
  <si>
    <t>MSP0008663A</t>
  </si>
  <si>
    <t>KOMATSU TRANSFER 1200T PRESS CONTROL PART:RELAY SRB301ST-24V-(V.2)\SCHMERSAL</t>
  </si>
  <si>
    <t>MSP0013877A</t>
  </si>
  <si>
    <t>MSP0013878A</t>
  </si>
  <si>
    <t xml:space="preserve">MEGA PIPE REPAIR HD (25MM x 1.8M) \ </t>
  </si>
  <si>
    <t xml:space="preserve">DYNA STRETCH &amp; SEAL TAPE  ( 25MM x 2 M) \ </t>
  </si>
  <si>
    <t>AFS0001604A</t>
  </si>
  <si>
    <t>TIP#6290 (FOR GAS AC) #3</t>
  </si>
  <si>
    <t>AFS0003135A</t>
  </si>
  <si>
    <t>LPG GAS CUTTING TORCH (HARIS L-62-3) FOR LPG</t>
  </si>
  <si>
    <t>MSP0010643A</t>
  </si>
  <si>
    <t>SHAFT GEAR (OUT) \ SIZE 45*200 MM MATSKH3 HRC 60-62 AND GRINDING \ GEAR PUMP:IPH23B-3.5-10-11 \ WIA</t>
  </si>
  <si>
    <t>MSP0010644A</t>
  </si>
  <si>
    <t>SHAFT GEAR (IN) \ SIZE 45*50 MM MATSKH3 HRC 60-62 AND GRINDING \ GEAR PUMP:IPH23B-3.5-10-11 \ WIA</t>
  </si>
  <si>
    <t>MSP0013658A</t>
  </si>
  <si>
    <t>WIA HYDRAULIC UNIT PARTS \ PRESSURE GAUGE \ MODEL: EN 837-1 (DIA 63*250K,BD-TYPE) \ WIKA</t>
  </si>
  <si>
    <t xml:space="preserve">SOLENOID VALVE\SY5220-5LZ-C6\SMC </t>
  </si>
  <si>
    <t>MSP0013754A</t>
  </si>
  <si>
    <t>MECHANICAL VALVE \ MVM62-R \ OTC WELDING ROBOT</t>
  </si>
  <si>
    <t>AFS0006270A</t>
  </si>
  <si>
    <t>YAJIMA PUSH ROD MODEL:NF-0006-IS5-1</t>
  </si>
  <si>
    <t>AFS0006003A</t>
  </si>
  <si>
    <t>AFS0006269A</t>
  </si>
  <si>
    <t>MSP0013990A</t>
  </si>
  <si>
    <t>KOMATSU MB TANK PARTS \ REGULATOR \ MG-02P-2-55 \ DAIKIN</t>
  </si>
  <si>
    <t xml:space="preserve">Komatsu </t>
  </si>
  <si>
    <t>FLOW SENSOR \ FSM3-L500U1CH1D1N-BH \ CKD \ STUD WELDING GUN</t>
  </si>
  <si>
    <t>FLOW SENSOR \ FSM3-L500U1DH1D1N-BH \ CKD \ CO2 ROBOT</t>
  </si>
  <si>
    <t>MSP0003943A</t>
  </si>
  <si>
    <t>TOOL:SOCKET WRENCH MODEL 160MS 8-32MM. 6P 1/2 SQ \ TONE</t>
  </si>
  <si>
    <t>KOMATSU MB TANK PARTS \ S.CONTROL VALE \ MT-02W-55 \ DAIKIN</t>
  </si>
  <si>
    <t>MSP0013989A</t>
  </si>
  <si>
    <t>KOMATSU MB TANK PARTS \ BLOCK \ BG-02AB-55 \ DAIKIN</t>
  </si>
  <si>
    <t>MSP0013991A</t>
  </si>
  <si>
    <t>MSP0013998A</t>
  </si>
  <si>
    <t>KOMATSU MB TANK PARTS \ RELIEF VALVE \ MG-02B-1-55 \ DAIKIN</t>
  </si>
  <si>
    <t>WIA PARTS \ LAPP KABLE : OLFLEX CLASSIC FD 810 34G1 \</t>
  </si>
  <si>
    <t>MSP0013931A</t>
  </si>
  <si>
    <t>CO2 REGULATOR \ TYPE HEATER 220 V\SUMO</t>
  </si>
  <si>
    <t>POWER SUPPLY\S8VS-06024 \OMRON</t>
  </si>
  <si>
    <t>BEARING\6305 - 2Z \SKF</t>
  </si>
  <si>
    <t>BEARING\6212-2Z/C3\SKF</t>
  </si>
  <si>
    <t>BEARING\6002-2Z\SKF</t>
  </si>
  <si>
    <t>PRESSURE GAUGE \ G46-10-02 \ SMC</t>
  </si>
  <si>
    <t>POWER SUPPLY \ S8JX-G05024CD \OMRON</t>
  </si>
  <si>
    <t>AIR FILTER ELEMENT \CCN.39903281 MODEL ML132-2S \AIR COMPRESSURE</t>
  </si>
  <si>
    <t>MAGNETIC CONTACTOR\S-N12 220V \MITSUBISHI</t>
  </si>
  <si>
    <t>MAGNETIC CONTACTOR\S-N21 220V \MITSUBISHI</t>
  </si>
  <si>
    <t>SEYI SN1-110 TONS PART \ AUTO GREASE PUMP : EGP505BM1IH \</t>
  </si>
  <si>
    <t>EJECT&amp;AIR TOOL VALVE \ SVAMA220311 \ HONG CHING\SEYI COMMON PART</t>
  </si>
  <si>
    <t>BATTERY MODEL Q6BAT\ MITSUBISHI\PLC Q SERIES PARTS</t>
  </si>
  <si>
    <t>POWER SUPPLY MODULES \ Q61P \ MITSUBISHI\PLC CONTROL PANEL PARTS</t>
  </si>
  <si>
    <t>MELSECNET\H MODULES \ QJ71BR11 \ MITSUBISHI\PLC CONTROL PANEL PARTS \</t>
  </si>
  <si>
    <t>CC-LINK MASTER/LOCAL MODULES \ QJ61BT11N \ MITSUBISHI\PLC CONTROL PANEL PARTS</t>
  </si>
  <si>
    <t>OUTPUT MODULES \ QY40P \ MITSUBISHI\PLC CONTROL PANEL PARTS</t>
  </si>
  <si>
    <t>PISTON PUMP V15A1RX-95 \DIAKIN\KOMATSU TANDEM 1000T FLYWHEEL PART \</t>
  </si>
  <si>
    <t>SOLENOID VALVE KSO-G02-2BA-30 \DAIKIN\KOMATSU 400T ADJUST LOCK UNIT PART\KOMATSU 400T ADJUST LOCK UNIT PART\</t>
  </si>
  <si>
    <t>SEYI SN1-160 TONS PART\ QDC PUMP MODEL:FP63080 D170800486 \FORWELL</t>
  </si>
  <si>
    <r>
      <t>SEYI SN2-300 TONS PART \ FLYWHEEL BELT \ SEYI</t>
    </r>
    <r>
      <rPr>
        <sz val="10"/>
        <color rgb="FF0000FF"/>
        <rFont val="Calibri"/>
        <family val="2"/>
        <scheme val="minor"/>
      </rPr>
      <t>(C-148)</t>
    </r>
  </si>
  <si>
    <r>
      <t>SEYI SN1-160 TONS PART \ FLYWHEEL BELT \ SEYI</t>
    </r>
    <r>
      <rPr>
        <sz val="10"/>
        <color rgb="FF0000FF"/>
        <rFont val="Calibri"/>
        <family val="2"/>
        <scheme val="minor"/>
      </rPr>
      <t>(B115)</t>
    </r>
  </si>
  <si>
    <t>MSP0014256A</t>
  </si>
  <si>
    <t>MOTOR: FT4-3HP-L 3HP 3(2.2)HP(KW) 220/380/415V-50HZ \ TOSHIBA</t>
  </si>
  <si>
    <t>MSP0013988A</t>
  </si>
  <si>
    <t>MSP0013987A</t>
  </si>
  <si>
    <t>MSP0007808A</t>
  </si>
  <si>
    <t>MSP0007809A</t>
  </si>
  <si>
    <t>KOMATSU MB TANK PARTS \ CHECK VALVE \ MP-02W-20-55 \ DAIKIN</t>
  </si>
  <si>
    <t>KOMATSU MB TANK PARTS \ CHECK VALVE \ MC-02T-05-65 \ DAIKIN</t>
  </si>
  <si>
    <t>CHECK VALVE MC-02P-05-65 \DAIKIN\KOMATSU 400T ADJUST LOCK UNIT PART\</t>
  </si>
  <si>
    <t>REGULATOR MG-02P-1-55 \DAIKIN\KOMATSU 400T ADJUST LOCK UNIT PART\</t>
  </si>
  <si>
    <t>MSP0011149A</t>
  </si>
  <si>
    <t>FAN \ U7556KX-TP 230VAC INPUT 43/40W \ IKURA \ KOMATSU CONTROL CABINATE</t>
  </si>
  <si>
    <t>202577 Z-SWIVELS/GRACO</t>
  </si>
  <si>
    <t>AFS0005953A</t>
  </si>
  <si>
    <t>MSP0014485A</t>
  </si>
  <si>
    <t>Evap.Fan for 70ACU / XXX (EP-03-615) \ Wia control cabinate parts \</t>
  </si>
  <si>
    <t>MSP0014571A</t>
  </si>
  <si>
    <t>MSP0014572A</t>
  </si>
  <si>
    <t>Chain Block WLL.1.50 Ton \ 3 Elephant</t>
  </si>
  <si>
    <t>Lever Block WLL. 1.50 Ton \ 3 Elephant</t>
  </si>
  <si>
    <t>MSP0014527A</t>
  </si>
  <si>
    <t>THERMAL OVERLOAD MODEL:TH-N20 0.5A RELAY JIS C8201-4-1 \ MITSUBISHI</t>
  </si>
  <si>
    <t>ACU0000317A</t>
  </si>
  <si>
    <t>SPRING WASHER M12</t>
  </si>
  <si>
    <t>WIA PART\BALANCE CYLINDER PARTS\PRESSURE TRANSMITTER:VKRQ-A3-10K-4C\NIHON SANSHO</t>
  </si>
  <si>
    <t>MSP0013947A</t>
  </si>
  <si>
    <t>SOLENOID VALVE \ VP342-5D1-02B \ SMC \ COIL FEED SHUNG DAR</t>
  </si>
  <si>
    <t>MSP0012489A</t>
  </si>
  <si>
    <t>EXTENSION INPUT UNIT, 16 POINT MODEL:FX2N-16EX-ES/UL</t>
  </si>
  <si>
    <r>
      <t xml:space="preserve">FITTING\KQ2L10-02AS\SMC </t>
    </r>
    <r>
      <rPr>
        <sz val="10"/>
        <color rgb="FF0000FF"/>
        <rFont val="Calibri"/>
        <family val="2"/>
        <scheme val="minor"/>
      </rPr>
      <t>(fitting komatsu)</t>
    </r>
  </si>
  <si>
    <t>MSP0007789A</t>
  </si>
  <si>
    <t>Seyi 200T</t>
  </si>
  <si>
    <t>Stationary Nut Feeder</t>
  </si>
  <si>
    <t>BRACKET P/N:91Y-75-55740 (FOR PBA300F-24-N) \ KOMATSU \ KOMATSU CONTROL CABINATE UNIT</t>
  </si>
  <si>
    <t>BRACKET P/N:9YN-40-26900 (FOR PBA100F-24-N) \ KOMATSU \ KOMATSU CONTROL CABINATE UNIT</t>
  </si>
  <si>
    <t>MSP0014486A</t>
  </si>
  <si>
    <t>MSP0014487A</t>
  </si>
  <si>
    <t>MSP0010674A</t>
  </si>
  <si>
    <t>MSP0010675A</t>
  </si>
  <si>
    <t>POWER SUPPLY \ P/N:92X-07-12540 (PBA300F-24-M \ COSEL) \ KOMATSU</t>
  </si>
  <si>
    <t>MSP0012492A</t>
  </si>
  <si>
    <t>BASE UNIT, 64 INPUT, OUTPUT MODEL:FX3U-128MR/ES-A</t>
  </si>
  <si>
    <t>AFS0003546A</t>
  </si>
  <si>
    <t>AFS0004277A</t>
  </si>
  <si>
    <t>TIP TP-31(LONG) FOR CUT-60/220V</t>
  </si>
  <si>
    <t>AFS0004278A</t>
  </si>
  <si>
    <t>ELECTROD (LONG) FOR CUT-90/220V</t>
  </si>
  <si>
    <t>AFS0004279A</t>
  </si>
  <si>
    <t>SHILED CUT FOR CUT-90/220V</t>
  </si>
  <si>
    <t>AFS0004280A</t>
  </si>
  <si>
    <t>GAS DIS FOR CUT-90/220V</t>
  </si>
  <si>
    <t>AFS0006628A</t>
  </si>
  <si>
    <t>MSP0014917A</t>
  </si>
  <si>
    <t>Brass Hose tail Connector 1/2 (2 Way)</t>
  </si>
  <si>
    <t>AFS0003660A</t>
  </si>
  <si>
    <t>MSP0014872A</t>
  </si>
  <si>
    <t>MSP0013681A</t>
  </si>
  <si>
    <t>3 WAY HOSE TAIL BRASS 1/2"</t>
  </si>
  <si>
    <t>INSULATION TAPE \3/4X10 M (BLACK)\YAZAKI</t>
  </si>
  <si>
    <t>AFS0000032A</t>
  </si>
  <si>
    <t>SEAL TAPE 0.075 T MM.X12 MM.X10 M. "AZUMA"</t>
  </si>
  <si>
    <t>AFS0000033A</t>
  </si>
  <si>
    <t>MSP0013665A</t>
  </si>
  <si>
    <t>PRESSURE SWITCH \ JCS-02N AC250V-3A DC24V-20MA \ HYDROTECH</t>
  </si>
  <si>
    <t>TMC</t>
  </si>
  <si>
    <t>JCM0005769A</t>
  </si>
  <si>
    <t>PVC MARKING TUBE \ BS3020 (white tube 3.0mm) (1 Roll / 200m.) \ BSTECH</t>
  </si>
  <si>
    <t>MSP0013808A</t>
  </si>
  <si>
    <t>PVC MARKING TUBE \ BS3520 (white tube 3.5mm) (1 Roll / 200m.) \ BSTECH</t>
  </si>
  <si>
    <t>MSP0004243A</t>
  </si>
  <si>
    <t>PVC MARKING TUBE \ BS4020 (white tube 4.0mm) (1 Roll / 200m.) \ BSTECH</t>
  </si>
  <si>
    <t>MSP0013809A</t>
  </si>
  <si>
    <t>PVC MARKING TUBE \ BS5020 (white tube 5.0mm) (1 Roll / 200m.) \ BSTECH</t>
  </si>
  <si>
    <t xml:space="preserve">MSP0013810A  </t>
  </si>
  <si>
    <t>PVC MARKING TUBE \ BS6020 (white tube 6.0mm) (1 Roll / 200m.) \ BSTECH</t>
  </si>
  <si>
    <t>JCM0007203A</t>
  </si>
  <si>
    <t>VINYL WIRE END CAPS \VC-080 COLOR(RED)\BANDEX</t>
  </si>
  <si>
    <t>JCM0007204A</t>
  </si>
  <si>
    <t>VINYL WIRE END CAPS \VC-080 COLOR(BLUE)\BANDEX</t>
  </si>
  <si>
    <t>JCM0007205A</t>
  </si>
  <si>
    <t xml:space="preserve">VINYL WIRE END CAPS \VC-080 COLOR(WHITE)\BANDEX </t>
  </si>
  <si>
    <t>MSP0013456A</t>
  </si>
  <si>
    <t>VINYL WIRE END CAPS \ VC-014G (GREEN) \ BANDEX</t>
  </si>
  <si>
    <t>MSP0013457A</t>
  </si>
  <si>
    <t>VINYL WIRE END CAPS \ VC-014Y \ BANDEX</t>
  </si>
  <si>
    <t>MSP0013458A</t>
  </si>
  <si>
    <t>VINYL WIRE END CAPS \ VC-014R \ BANDEX</t>
  </si>
  <si>
    <t>MSP0013459A</t>
  </si>
  <si>
    <t>VINYL WIRE END CAPS \ VC-038G (GREEN) \ BANDEX</t>
  </si>
  <si>
    <t>MSP0013460A</t>
  </si>
  <si>
    <t>VINYL WIRE END CAPS \ VC-038Y \ BANDEX</t>
  </si>
  <si>
    <t>MSP0013461A</t>
  </si>
  <si>
    <t>VINYL WIRE END CAPS \ VC-038R \ BANDEX</t>
  </si>
  <si>
    <t xml:space="preserve">MSP0013462A  </t>
  </si>
  <si>
    <t>VINYL WIRE END CAPS \ VC-080G (GREEN) \ BANDEX</t>
  </si>
  <si>
    <t>MSP0013463A</t>
  </si>
  <si>
    <t>VINYL WIRE END CAPS \ VC-080Y \ BANDEX</t>
  </si>
  <si>
    <t xml:space="preserve"> MSP0013464A </t>
  </si>
  <si>
    <t>VINYL WIRE END CAPS \ VC-100G (GREEN) \ BANDEX</t>
  </si>
  <si>
    <t>MSP0013465A</t>
  </si>
  <si>
    <t>VINYL WIRE END CAPS \ VC-100Y \ BANDEX</t>
  </si>
  <si>
    <t xml:space="preserve">MSP0013466A  </t>
  </si>
  <si>
    <t>VINYL WIRE END CAPS \ VC-100R \ BANDEX</t>
  </si>
  <si>
    <t xml:space="preserve">PVC MARKING TUBE </t>
  </si>
  <si>
    <t>VINYL WIRE END CAPS</t>
  </si>
  <si>
    <t>JCM0002500A</t>
  </si>
  <si>
    <t>NON INSULATED TERMINAL\Y1.2-S3A</t>
  </si>
  <si>
    <t>JCM0002647A</t>
  </si>
  <si>
    <t>NON INSULATED TERMINAL\Y1.25-3 (S3A)</t>
  </si>
  <si>
    <t>JCM0002709A</t>
  </si>
  <si>
    <t>NON INSULATED TERMINAL(Y-TYPE)VF3.5-S4A\KENION</t>
  </si>
  <si>
    <t>JCM0003318A</t>
  </si>
  <si>
    <t>NON INSULATED TERMINAL\Y1.5-3(3S)\T.LUG</t>
  </si>
  <si>
    <t>JCM0006035A</t>
  </si>
  <si>
    <t>NON INSULATED TERMINAL\Y2.5-4(4S)\T.LUG</t>
  </si>
  <si>
    <t>JCM0006036A</t>
  </si>
  <si>
    <t>NON INSULATED TERMINAL\CL10-6\T.LUG</t>
  </si>
  <si>
    <t>JCM0006379A</t>
  </si>
  <si>
    <t>NON INSULATED TERMINAL RING \R6-8\T.LUG</t>
  </si>
  <si>
    <t>JCM0007079A</t>
  </si>
  <si>
    <t>NON-INSULATE RING TERMINAL\R2.5-5\TLUG</t>
  </si>
  <si>
    <t>JCM0007197A</t>
  </si>
  <si>
    <t>NON INSULATED TERMINAL RING \R6-5\T.LUG</t>
  </si>
  <si>
    <t>JCM0007286A</t>
  </si>
  <si>
    <t>NON INSULATED TERMINAL RING \R6-4\T.LUG</t>
  </si>
  <si>
    <t>MSP0002079A</t>
  </si>
  <si>
    <t xml:space="preserve">INSULATED TERMINAL: SPADE/ YF 1.25-3 / T.LUG </t>
  </si>
  <si>
    <t>MSP0002080A</t>
  </si>
  <si>
    <t xml:space="preserve">INSULATED TERMINAL\ SPADE/ YF 1.25-4 / T.LUG  </t>
  </si>
  <si>
    <t>INSULATED TERMINAL\ SPADE/ YF 1.5-3 / T.LUG</t>
  </si>
  <si>
    <t>MSP0002103A</t>
  </si>
  <si>
    <t>MSP0002104A</t>
  </si>
  <si>
    <t xml:space="preserve">INSULATED TERMINAL: SPADE/ YF 2-3 / T.LUG </t>
  </si>
  <si>
    <t>MSP0002105A</t>
  </si>
  <si>
    <t xml:space="preserve">INSULATED TERMINAL\ SPADE/ YF 2-4 / T.LUG </t>
  </si>
  <si>
    <t xml:space="preserve">INSULATED TERMINAL: SPADE/ YF 2.5-3 / T.LUG </t>
  </si>
  <si>
    <t>MSP0002107A</t>
  </si>
  <si>
    <t>INSULATED TERMINAL: SPADE/ YF 2.5-4 / T.LUG</t>
  </si>
  <si>
    <t xml:space="preserve">INSULATED TERMINAL\ SPADE/ YF 4-4 / T.LUG </t>
  </si>
  <si>
    <t>MSP0002110A</t>
  </si>
  <si>
    <t>MSP0002111A</t>
  </si>
  <si>
    <t xml:space="preserve">INSULATED TERMINAL: SPADE/ YF 6-5 / T.LUG </t>
  </si>
  <si>
    <t>MSP0002113A</t>
  </si>
  <si>
    <t>MSP0002412A</t>
  </si>
  <si>
    <t>INSULATED TERMINAL\ SPADE/ YF 3.5-4 / T.LUG</t>
  </si>
  <si>
    <t>MSP0002413A</t>
  </si>
  <si>
    <t>INSULATED TERMINAL: SPADE/ YF 3.5-5 / T.LUG</t>
  </si>
  <si>
    <t>MSP0002414A</t>
  </si>
  <si>
    <t xml:space="preserve">INSULATED TERMINAL\ RING/ RF 1.25-3 / T.LUG </t>
  </si>
  <si>
    <t>MSP0002415A</t>
  </si>
  <si>
    <t>MSP0002416A</t>
  </si>
  <si>
    <t>MSP0002417A</t>
  </si>
  <si>
    <t>MSP0002418A</t>
  </si>
  <si>
    <t xml:space="preserve">INSULATED TERMINAL: RING/ RF 2.5-4 / T.LUG </t>
  </si>
  <si>
    <t>MSP0002419A</t>
  </si>
  <si>
    <t>MSP0002420A</t>
  </si>
  <si>
    <t>NON-INSULATED TERMINAL\ RING\ CL 10-8\T.LUG</t>
  </si>
  <si>
    <t>MSP0002430A</t>
  </si>
  <si>
    <t xml:space="preserve">NON-INSULATED TERMINAL: RING\ CL 16-6\T.LUG </t>
  </si>
  <si>
    <t>MSP0002431A</t>
  </si>
  <si>
    <t xml:space="preserve">NON-INSULATED TERMINAL: RING\ CL 16-8\T.LUG </t>
  </si>
  <si>
    <t>MSP0002432A</t>
  </si>
  <si>
    <t xml:space="preserve">NON-INSULATED TERMINAL: RING\ CL 25-6\T.LUG </t>
  </si>
  <si>
    <t>MSP0002433A</t>
  </si>
  <si>
    <t xml:space="preserve">NON-INSULATED TERMINAL\ RING\ CL 25-8\T.LUG </t>
  </si>
  <si>
    <t>MSP0002434A</t>
  </si>
  <si>
    <t xml:space="preserve">NON-INSULATED TERMINAL: RING\ CL 25-10\T.LUG </t>
  </si>
  <si>
    <t>MSP0002435A</t>
  </si>
  <si>
    <t>NON-INSULATED TERMINAL: RING\ CL 35-6\T.LUG</t>
  </si>
  <si>
    <t>MSP0002436A</t>
  </si>
  <si>
    <t xml:space="preserve">NON-INSULATED TERMINAL: RING\ CL 35-8\T.LUG </t>
  </si>
  <si>
    <t>NON-INSULATED TERMINAL\ RING\ CL 35-10\T.LUG</t>
  </si>
  <si>
    <t>MSP0002438A</t>
  </si>
  <si>
    <t>NON-INSULATED TERMINAL: RING\ CL 35-12\T.LUG</t>
  </si>
  <si>
    <t>MSP0002442A</t>
  </si>
  <si>
    <t>NON-INSULATED TERMINAL: RING\ CL 70-8\T.LUG</t>
  </si>
  <si>
    <t>MSP0002443A</t>
  </si>
  <si>
    <t xml:space="preserve">NON-INSULATED TERMINAL\ RING\ CL 70-12\T.LUG </t>
  </si>
  <si>
    <t>MSP0011688A</t>
  </si>
  <si>
    <t>"T.LUG" NON-INSULATED MODEL:CL95-12</t>
  </si>
  <si>
    <t>MSP0013255A</t>
  </si>
  <si>
    <t xml:space="preserve">NON-INSULATED TERMINAL \ CL95-8 \ T.LUG </t>
  </si>
  <si>
    <t>MSP0013256A</t>
  </si>
  <si>
    <t>NON-INSULATED TERMINAL \ CL95-10 \ T.LUG</t>
  </si>
  <si>
    <t>INSULATED TERMINAL</t>
  </si>
  <si>
    <t>JCM0001840A</t>
  </si>
  <si>
    <t>JCM0001799A</t>
  </si>
  <si>
    <t>JCM0002756A</t>
  </si>
  <si>
    <t>JCM0001800A</t>
  </si>
  <si>
    <t>MSP0011321A</t>
  </si>
  <si>
    <t>MSP0013801A</t>
  </si>
  <si>
    <r>
      <t>CABLE TIE\CT-100-2B\BANDEX</t>
    </r>
    <r>
      <rPr>
        <sz val="10"/>
        <color rgb="FF0000FF"/>
        <rFont val="Calibri"/>
        <family val="2"/>
        <scheme val="minor"/>
      </rPr>
      <t xml:space="preserve"> (4" BLACK)</t>
    </r>
  </si>
  <si>
    <r>
      <t xml:space="preserve">CABLE TIE\CT-150-3B\BANDEX </t>
    </r>
    <r>
      <rPr>
        <sz val="10"/>
        <color rgb="FF0000FF"/>
        <rFont val="Calibri"/>
        <family val="2"/>
        <scheme val="minor"/>
      </rPr>
      <t>(6" BLACK)</t>
    </r>
  </si>
  <si>
    <r>
      <t xml:space="preserve">CABLE TIE\CT-200-3B\BENDEX </t>
    </r>
    <r>
      <rPr>
        <sz val="10"/>
        <color rgb="FF0000FF"/>
        <rFont val="Calibri"/>
        <family val="2"/>
        <scheme val="minor"/>
      </rPr>
      <t>(8" BLACK)</t>
    </r>
  </si>
  <si>
    <r>
      <t xml:space="preserve">CABLE TIE\CT-250-4B\BANDEX </t>
    </r>
    <r>
      <rPr>
        <sz val="10"/>
        <color rgb="FF0000FF"/>
        <rFont val="Calibri"/>
        <family val="2"/>
        <scheme val="minor"/>
      </rPr>
      <t>(10" BLACK)</t>
    </r>
  </si>
  <si>
    <r>
      <t xml:space="preserve">"BANDEX" CABLE TIE MODEL:CT-310-4B </t>
    </r>
    <r>
      <rPr>
        <sz val="10"/>
        <color rgb="FF0000FF"/>
        <rFont val="Calibri"/>
        <family val="2"/>
        <scheme val="minor"/>
      </rPr>
      <t xml:space="preserve">(12" BLACK) </t>
    </r>
  </si>
  <si>
    <r>
      <t xml:space="preserve">CABLE TIE \ CT-380-7B </t>
    </r>
    <r>
      <rPr>
        <sz val="10"/>
        <color rgb="FF0000FF"/>
        <rFont val="Calibri"/>
        <family val="2"/>
        <scheme val="minor"/>
      </rPr>
      <t>(15" BLACK)</t>
    </r>
    <r>
      <rPr>
        <sz val="10"/>
        <color theme="1"/>
        <rFont val="Calibri"/>
        <family val="2"/>
        <scheme val="minor"/>
      </rPr>
      <t xml:space="preserve"> \ BANDEX</t>
    </r>
  </si>
  <si>
    <t>CABLE TIE (Black)</t>
  </si>
  <si>
    <t>Water Hose</t>
  </si>
  <si>
    <t xml:space="preserve"> MSP0013348A  </t>
  </si>
  <si>
    <t>MSP0013349A</t>
  </si>
  <si>
    <t>Modular Plug \ US-1002 CAT6 RJ45 \</t>
  </si>
  <si>
    <t>MSP0013322A</t>
  </si>
  <si>
    <t>MSP0013323A</t>
  </si>
  <si>
    <t>Steel Plate:T6 5"*5" (1 hole Dia 10mm)\</t>
  </si>
  <si>
    <t>Steel Plate:T6 5"*5" (4 hole Dia 10mm)\</t>
  </si>
  <si>
    <t>MSP0013802A</t>
  </si>
  <si>
    <t>LINK US-6004 PLUG BOOT CAT 5E BLUE (1PACK:10PCS) (Spec สำหรับสายแลนสีดำ)</t>
  </si>
  <si>
    <t>MSP0013356A</t>
  </si>
  <si>
    <t>JCM0002361A</t>
  </si>
  <si>
    <t>RIBBON CASSETTE(BLACK)3456A036\CANON</t>
  </si>
  <si>
    <t>BRASS FITTING MALE THREAD 1/2" WITH HOSE TAIL 12mm.</t>
  </si>
  <si>
    <t>MSP0014231A</t>
  </si>
  <si>
    <t>COUPLER 3 WAY MULTI PASS 300L \ MITTO \</t>
  </si>
  <si>
    <t xml:space="preserve"> MSP0013908A </t>
  </si>
  <si>
    <t xml:space="preserve">Galvanized Straight Coupling 3/4" (Female) \ </t>
  </si>
  <si>
    <t>Locking Plug Boot \ US-662x CAT6 \  (.ใช้กับสายแลน office)</t>
  </si>
  <si>
    <t xml:space="preserve"> MSP0013117A </t>
  </si>
  <si>
    <t xml:space="preserve">BRASS HOSE NIPPLE:HOSE 3/4" X 3/4" (MALE THREADED ) </t>
  </si>
  <si>
    <t>MSP0013711A</t>
  </si>
  <si>
    <t>MSP0013712A</t>
  </si>
  <si>
    <t>COUPLER SOCKET 4 WAY 1/4" \ MITO MI51314 \</t>
  </si>
  <si>
    <t>COUPLER SOCKET 5 WAY 1/4" \ MITO MI51315 \</t>
  </si>
  <si>
    <r>
      <t xml:space="preserve">INSULATED TERMINAL: SPADE/ YF 4-5 / T.LUG </t>
    </r>
    <r>
      <rPr>
        <sz val="10"/>
        <color rgb="FF0000FF"/>
        <rFont val="Calibri"/>
        <family val="2"/>
        <scheme val="minor"/>
      </rPr>
      <t>(แฉกดำ)</t>
    </r>
  </si>
  <si>
    <r>
      <t xml:space="preserve">INSULATED TERMINAL\ RING/ RF 2.5-6 / T.LUG </t>
    </r>
    <r>
      <rPr>
        <sz val="10"/>
        <color rgb="FF0000FF"/>
        <rFont val="Calibri"/>
        <family val="2"/>
        <scheme val="minor"/>
      </rPr>
      <t>(แหวนฟ้า)</t>
    </r>
  </si>
  <si>
    <r>
      <t xml:space="preserve">INSULATED TERMINAL: RING/ RF 2.5-3 / T.LUG </t>
    </r>
    <r>
      <rPr>
        <sz val="10"/>
        <color rgb="FF0000FF"/>
        <rFont val="Calibri"/>
        <family val="2"/>
        <scheme val="minor"/>
      </rPr>
      <t>(แหวนฟ้า)</t>
    </r>
  </si>
  <si>
    <r>
      <t xml:space="preserve">INSULATED TERMINAL\ SPADE/ YF 6-6 / T.LUG </t>
    </r>
    <r>
      <rPr>
        <sz val="10"/>
        <color rgb="FF0000FF"/>
        <rFont val="Calibri"/>
        <family val="2"/>
        <scheme val="minor"/>
      </rPr>
      <t>(แฉกเหลือง)</t>
    </r>
  </si>
  <si>
    <r>
      <t xml:space="preserve">INSULATED TERMINAL\ SPADE/ YF 6-4 / T.LUG </t>
    </r>
    <r>
      <rPr>
        <sz val="10"/>
        <color rgb="FF0000FF"/>
        <rFont val="Calibri"/>
        <family val="2"/>
        <scheme val="minor"/>
      </rPr>
      <t>(แฉกเหลือง)</t>
    </r>
  </si>
  <si>
    <r>
      <t xml:space="preserve">INSULATED TERMINAL\ RING/ RF 2.5-5 / T.LUG </t>
    </r>
    <r>
      <rPr>
        <sz val="10"/>
        <color rgb="FF0000FF"/>
        <rFont val="Calibri"/>
        <family val="2"/>
        <scheme val="minor"/>
      </rPr>
      <t>(แหวนฟ้า)</t>
    </r>
  </si>
  <si>
    <r>
      <t xml:space="preserve">INSULATED TERMINAL: SPADE/ YF 1.5-4 / T.LUG </t>
    </r>
    <r>
      <rPr>
        <sz val="10"/>
        <color rgb="FF0000FF"/>
        <rFont val="Calibri"/>
        <family val="2"/>
        <scheme val="minor"/>
      </rPr>
      <t>(แฉกแดง)</t>
    </r>
  </si>
  <si>
    <r>
      <t xml:space="preserve">INSULATED TERMINAL\ SPADE/ YF 2.5-5 / T.LUG </t>
    </r>
    <r>
      <rPr>
        <sz val="10"/>
        <color rgb="FF0000FF"/>
        <rFont val="Calibri"/>
        <family val="2"/>
        <scheme val="minor"/>
      </rPr>
      <t>(แฉกฟ้า)</t>
    </r>
  </si>
  <si>
    <r>
      <t xml:space="preserve">INSULATED TERMINAL\ RING/ RF 1.25-5 / T.LUG  </t>
    </r>
    <r>
      <rPr>
        <sz val="10"/>
        <color rgb="FF0000FF"/>
        <rFont val="Calibri"/>
        <family val="2"/>
        <scheme val="minor"/>
      </rPr>
      <t>(แหวนแดง)</t>
    </r>
  </si>
  <si>
    <r>
      <t xml:space="preserve">INSULATED TERMINAL: RING/ RF 1.25-4 / T.LUG </t>
    </r>
    <r>
      <rPr>
        <sz val="10"/>
        <color rgb="FF0000FF"/>
        <rFont val="Calibri"/>
        <family val="2"/>
        <scheme val="minor"/>
      </rPr>
      <t>(แหวนแดง)</t>
    </r>
  </si>
  <si>
    <t>SANKO HAMMER ANCHOR #C-0660 (ปุกตะปู)</t>
  </si>
  <si>
    <t>ARO MANUAL GUN PARTS\CYLINDER X GUN PARTS\68653:ROD C.40+20\AVITRA</t>
  </si>
  <si>
    <t>MSP0014727A</t>
  </si>
  <si>
    <t>ARO MANUAL GUN PARTS\CYLINDER C GUN PARTS\69528:ROD D.22\AVITRA</t>
  </si>
  <si>
    <t>MSP0008747A</t>
  </si>
  <si>
    <t>New Model Facility parts</t>
  </si>
  <si>
    <t xml:space="preserve">COUPLER </t>
  </si>
  <si>
    <t>ANCHORS</t>
  </si>
  <si>
    <t>BRASS FITTING</t>
  </si>
  <si>
    <t>HIGH COUPLER</t>
  </si>
  <si>
    <t>I.D.Printer parts.</t>
  </si>
  <si>
    <t>lan cable part</t>
  </si>
  <si>
    <t>MSP0013525A</t>
  </si>
  <si>
    <t>STAINLESS 90 ELBOWS 3/4" \</t>
  </si>
  <si>
    <t>JCM0007223A</t>
  </si>
  <si>
    <t>JUMPER 6 WAY\ BNJ26FWB\IDEC</t>
  </si>
  <si>
    <t>HYDRAULIC OIL MORLINA S2 B 32\ D209L\ SHELL</t>
  </si>
  <si>
    <t>HYDRAULIC OIL MORLINA S2 B 150\ D209L\ SHELL</t>
  </si>
  <si>
    <t>MSP0013736A</t>
  </si>
  <si>
    <t>KOMATSU PARTS \ LINER MOTOR \ LM-NP4O-54O-X0 \ P/N:92X-01-91860 \</t>
  </si>
  <si>
    <t>MSP0013735A</t>
  </si>
  <si>
    <t>KOMATSU PARTS \ LINER MOTOR \ LM-NP4G-46P-X4 \ P/N:92X-01-91841 \</t>
  </si>
  <si>
    <t>Komatsu Destacker</t>
  </si>
  <si>
    <t>MSP0006043A</t>
  </si>
  <si>
    <t>PLC CONTROL PANEL PARTS \ CC-LINK REMOTE COMBINED I/O MODULE : AJ65SBTB1-32DT3 \ MITSUBISHI</t>
  </si>
  <si>
    <t>MSP0007487A</t>
  </si>
  <si>
    <t>SOLENOID VALVE SY7220-5MOZ-02\KOMATSU TRANSFER 2500T FEEDER DISTACKER PART\</t>
  </si>
  <si>
    <t>MSP0010326A</t>
  </si>
  <si>
    <t>HYDRAULIC OIL TELLUS S2 MX 46\ D209L\ SHELL</t>
  </si>
  <si>
    <t>MSP0015080A</t>
  </si>
  <si>
    <t>MEASUREMENT  TOOLS : MULTIGAS DETECTOR LEL,O2,H2S,CO \PONPE 323 SERIES</t>
  </si>
  <si>
    <t>MSP0015190A</t>
  </si>
  <si>
    <t>Fly Wheel Wia</t>
  </si>
  <si>
    <t>MSP0015347A</t>
  </si>
  <si>
    <t xml:space="preserve">SELF DRILLING SCREW FLAT HEAD (JF) D4.2X50MM No.8 (2'') (DRILL TIP) </t>
  </si>
  <si>
    <t>BREAKER : SACE FORMULA A1N 125 100A 2 POLE.\ABB</t>
  </si>
  <si>
    <t>Seyi 160T</t>
  </si>
  <si>
    <t>MSP0008149A</t>
  </si>
  <si>
    <t>SEYI COMMON PART\PRESSURE GAUGE REGULATOR PN:PGA021NU\</t>
  </si>
  <si>
    <t>KOMATSU DESTACKER PARTS \ LASER SENSOR \ HL-C108B-BK \ SUNX</t>
  </si>
  <si>
    <t>MSP0015409A</t>
  </si>
  <si>
    <t>MSP0010346A</t>
  </si>
  <si>
    <t>SELF DRILLING SCREW WAFER PHILLIP HEAD/SIZE #8 X 3/4"(1000 PCS/BOX MINIMUM1 BOX)</t>
  </si>
  <si>
    <t>JCM0006330A</t>
  </si>
  <si>
    <t>MSP0015436A</t>
  </si>
  <si>
    <t>MSP0015438A</t>
  </si>
  <si>
    <t>BALL VALVE\TK 3/8" 600P \KITZ</t>
  </si>
  <si>
    <t>BRASS HOSE NIPPLE:HOSE 1/2" X 3/8" (MALE THREADED ) \ M12</t>
  </si>
  <si>
    <t xml:space="preserve">BRASS HOSE NIPPLE:HOSE 5/16" X 1/8" (MALE THREADED ) \  M8 </t>
  </si>
  <si>
    <t>BRASS HOSE TAIL CONNNECTOR 5/16" (2 WAY) \  M8</t>
  </si>
  <si>
    <t>MSP0015330A</t>
  </si>
  <si>
    <t xml:space="preserve"> MSP0015331A </t>
  </si>
  <si>
    <t xml:space="preserve"> MSP0015332A </t>
  </si>
  <si>
    <t>Brass Hydraulic Adapters 1/4"*1/4" (H4844)\</t>
  </si>
  <si>
    <t>Brass Hydraulic Adapters 1/4"*1/4" (P33254)\</t>
  </si>
  <si>
    <t>Brass Hydraulic Adapters 1/4"*1/4" (PFC0404S)\</t>
  </si>
  <si>
    <t>Die Clamp Parts</t>
  </si>
  <si>
    <t>DIN RAILS\DNR274-150\MISUMI</t>
  </si>
  <si>
    <t>JCM0006524A</t>
  </si>
  <si>
    <t>MSP0014505A</t>
  </si>
  <si>
    <t>SUMERSIBLE SEMI-VORTEX SEWAGE PUMP : MODEL 50 DVS 51.5 (1.5 KW. 2P / 380V / 3HP / 50HZ.)\ EBARA</t>
  </si>
  <si>
    <t>MSP0014506A</t>
  </si>
  <si>
    <t>SUMERSIBLE SEMI-VORTEX SEWAGE PUMP PART\CONNECTOR LS50+STAINLESS STEEL CHAIN 3M.\EBARA</t>
  </si>
  <si>
    <t>AFS0005587A</t>
  </si>
  <si>
    <t>MSP0006896A</t>
  </si>
  <si>
    <t>MAINT SWITCH BREAKER:OT40FT3 \ ABB</t>
  </si>
  <si>
    <t>MSP0015595A</t>
  </si>
  <si>
    <t>AFS0006433A</t>
  </si>
  <si>
    <t>AIR CYLINDER\CDM2B20-150Z\SMC</t>
  </si>
  <si>
    <t>AFS0007044A</t>
  </si>
  <si>
    <t>JCM0003112A</t>
  </si>
  <si>
    <t>MSP0006887A</t>
  </si>
  <si>
    <t>SEYI SN2-160T PARTS \ COUNTER PN:01A016011RQ \</t>
  </si>
  <si>
    <t>AFS0001278A</t>
  </si>
  <si>
    <t>COMBINATION WRENCH NO.8</t>
  </si>
  <si>
    <t>AFS0001279A</t>
  </si>
  <si>
    <t>COMBINATION WRENCH NO.14</t>
  </si>
  <si>
    <t>AFS0001280A</t>
  </si>
  <si>
    <t>COMBINATION WRENCH NO.10</t>
  </si>
  <si>
    <t>MSP0001659A</t>
  </si>
  <si>
    <t>AFS0005273A</t>
  </si>
  <si>
    <t>COMBINATION WRENCH # 9 \SATA</t>
  </si>
  <si>
    <t>MSP0013434A</t>
  </si>
  <si>
    <t>STANLEY WATER LEVEL 12" 42-466</t>
  </si>
  <si>
    <t>MSP0015821A</t>
  </si>
  <si>
    <t>GRINDING DISC \ A-80949 ( 7 Inch *6mm ) \ MAKITA</t>
  </si>
  <si>
    <t>DCM0002955A</t>
  </si>
  <si>
    <t>PROXIMITY SENSOR\E2E-X10D1-N 2M\OMRON</t>
  </si>
  <si>
    <t>ACYLIC SHEET\CLEAR COLOR\SIZE 4' X 8' X 3MM</t>
  </si>
  <si>
    <t>AFS0003121A</t>
  </si>
  <si>
    <t>MSP0006054A</t>
  </si>
  <si>
    <t>WIA PRESS PARTS \ OPERATION PANEL PARTS \ ILLUMINATED PUSH BUTTON SWITCH : KBL-25MP-L3CG10 (1NO GREEN) \ KOINO</t>
  </si>
  <si>
    <t>COOLING TOWER PARTS\WATER PUMP PARTS\CROWN PIN COUPLING\</t>
  </si>
  <si>
    <t>MSP0009504A</t>
  </si>
  <si>
    <t>Cooling tower</t>
  </si>
  <si>
    <t>MSP0015907A</t>
  </si>
  <si>
    <t>COOLING TOWER PARTS \ MOTOR PUMP : TFO-KK 160M2 -15-50 15KW. 2POLE 380V. \ HITACHI</t>
  </si>
  <si>
    <t>MSP0015925A</t>
  </si>
  <si>
    <t>MSP0015960A</t>
  </si>
  <si>
    <t>CONTACTOR \ LC1 D18 M7 220V \ SCHNEIDER</t>
  </si>
  <si>
    <t>MSP0008333A</t>
  </si>
  <si>
    <t>AIR COMPRESSOR PART\FAN GUARD:54634894\PREMIUM</t>
  </si>
  <si>
    <t>MSP0015961A</t>
  </si>
  <si>
    <t>TIMING RELAY: RE22R1QCMU \ SCHNEIDER</t>
  </si>
  <si>
    <t>JCM0002941A</t>
  </si>
  <si>
    <t>GUIDE CYL\MGPM16-25Z\SMC</t>
  </si>
  <si>
    <t>SEYI SN1-160 TONS PART \ F05-2 O-RING\SEYI</t>
  </si>
  <si>
    <t>SEYI SN1-160 TONS BALANCER PART\F05-1 U-PACKING\SEYI</t>
  </si>
  <si>
    <t>SEYI SN1-160 TONS BALANCER PART\F06-3 U-PACKING\SEYI</t>
  </si>
  <si>
    <t>SEYI COMMON PART \F06-1 O-RING\SEYI</t>
  </si>
  <si>
    <t>SEYI SN1-160 TONS BALANCER PART\F03 PISTON ROD\SEYI</t>
  </si>
  <si>
    <t>SEYI SN1-160 TONS BALANCER PART\PIN:VPA050035\ SEYI</t>
  </si>
  <si>
    <t>SEYI SN1-160 TONS BALANCER PART\F03-3 NUT\SEYI</t>
  </si>
  <si>
    <t>SEYI SN1-160 TONS BALANCER PART\COLLAR NUT101708\ SEYI</t>
  </si>
  <si>
    <t>MSP0005303A</t>
  </si>
  <si>
    <t>MSP0008430A</t>
  </si>
  <si>
    <t>MSP0008432A</t>
  </si>
  <si>
    <t>MSP0005315A</t>
  </si>
  <si>
    <t>MSP0008428A</t>
  </si>
  <si>
    <t>MSP0008433A</t>
  </si>
  <si>
    <t>OVERLOAD RELAY :LR-D22 (16-24A) \ SCHNEIDER</t>
  </si>
  <si>
    <t>MSP0016084A</t>
  </si>
  <si>
    <t>OUTPUT MODULES \ QY22 \ MITSUBISHI\PLC CONTROL PANEL PARTS</t>
  </si>
  <si>
    <t>CONDUIT\ L10597D00\3M\WIRE FEEDER\CO2 ROBOT ALL-NB4</t>
  </si>
  <si>
    <t>WIA PARTS\SAFETY LIGHT CURTAIN MODEL:E0S4 304X\</t>
  </si>
  <si>
    <t>MSP0010052A</t>
  </si>
  <si>
    <t>PLC FX-SERIES\FX3U-64MR/ES\MITSUBISHI</t>
  </si>
  <si>
    <t>JCM0006412A</t>
  </si>
  <si>
    <t>MSP0007996A</t>
  </si>
  <si>
    <t xml:space="preserve">PUSH BUTTOM SWITCH:AR22F0R-10Y\FUJI(เหลือง) </t>
  </si>
  <si>
    <t>MSP0016241A</t>
  </si>
  <si>
    <t>RELAY: LY2N 24 VAC \ OMRON</t>
  </si>
  <si>
    <t>MSP0005271A</t>
  </si>
  <si>
    <t>MSP0015646A</t>
  </si>
  <si>
    <t>MSP0015647A</t>
  </si>
  <si>
    <t>AIR COMPRESSOR PART \ CCN#99289860 :MINIMUN PRESSURE VALVE (85542058) \ PREMIUM</t>
  </si>
  <si>
    <t>AIR COMPRESSOR PART \ CCN#39495189 :COUPLING,INLET VALVE) \ PREMIUM</t>
  </si>
  <si>
    <t>Column8</t>
  </si>
  <si>
    <t>ผลรวม (SUM)</t>
  </si>
  <si>
    <t>นับจำนวน (Count)</t>
  </si>
  <si>
    <t>ค่าสูงสุด(Max)</t>
  </si>
  <si>
    <t>ค่าต่ำสุด(Min)</t>
  </si>
  <si>
    <t>ค่าเฉลี่ย (Average)</t>
  </si>
  <si>
    <t>Column9</t>
  </si>
  <si>
    <t>Column48</t>
  </si>
  <si>
    <t>Column49</t>
  </si>
  <si>
    <t>Column50</t>
  </si>
  <si>
    <t>Column51</t>
  </si>
  <si>
    <t>Column52</t>
  </si>
  <si>
    <t>Column53</t>
  </si>
  <si>
    <t>Column54</t>
  </si>
  <si>
    <t>CARBON BRUSH #CB51A SUPPORT MODEL 4300EV \JIG SAW PART</t>
  </si>
  <si>
    <t>MSP0001355A</t>
  </si>
  <si>
    <t>MSP0016415A</t>
  </si>
  <si>
    <t>AIR BELT SANDER \ PT-382N 10*330 \ BRP</t>
  </si>
  <si>
    <t>Factory Fan</t>
  </si>
  <si>
    <t>สายลม M12 สีดำ</t>
  </si>
  <si>
    <t>MSP0016449A</t>
  </si>
  <si>
    <t>PNEUMATIC HOSE \ SUNTEC AIR HOSE (BLACK) : SC-12 (12X18 MM.) 100M/ROLL \ TOGAWA</t>
  </si>
  <si>
    <t>MSP0016494A</t>
  </si>
  <si>
    <t>KOMATSU PARTS \ CPU SRAM CARD PARTS \ LITHIUM BATTERY:BR1225 3V \ PANASONIC</t>
  </si>
  <si>
    <t>MSP0016469A</t>
  </si>
  <si>
    <t>HOOD CO2 ROBOT PARTS \ MOTOR \ :2T2HPL (FOOTMOUNTED,2 POLE ,1.5KW(2 HP) 220/380/415V.,50HZ,IP55 ) \ TOSHIBA</t>
  </si>
  <si>
    <t>MSP0015979A</t>
  </si>
  <si>
    <t>ARO MANUAL GUN \ GUNS PARTS \ 103006085: POWER CABLE COMPLETE ASSEMBLY (10 M.) \ AVITRA</t>
  </si>
  <si>
    <t>JCM0007065A</t>
  </si>
  <si>
    <t>CIRCUIT BREAKER\NF32-SV 3P 16A\MITSUBISHI</t>
  </si>
  <si>
    <t>JCM0007066A</t>
  </si>
  <si>
    <t>JCM0006163A</t>
  </si>
  <si>
    <t>CIRCUIT BREAKER\NF32-SV 2P 10A\MITSUBISHI</t>
  </si>
  <si>
    <t>JCM0007063A</t>
  </si>
  <si>
    <t>CIRCUIT BREAKER\NF32-SV 2P 16A\MITSUBISHI</t>
  </si>
  <si>
    <t>JCM0007064A</t>
  </si>
  <si>
    <t>CIRCUIT BREAKER\NF32-SV 2P 20A\MITSUBISHI</t>
  </si>
  <si>
    <t>Column55</t>
  </si>
  <si>
    <t>OTC WELDING ROBOT PARTS \ LINER FOR COAXIAL CABLE (1.2-1.6) \ L6611D01 \ OTC</t>
  </si>
  <si>
    <t>MSP0016400A</t>
  </si>
  <si>
    <t>MSP0010149A</t>
  </si>
  <si>
    <t>HYDRAULIC GEAR PUMP :MODEL SDY1-275L896 \ SHIMADZU</t>
  </si>
  <si>
    <t>AFS0006541A</t>
  </si>
  <si>
    <t>STEM,VALVE 236234 / GRACO</t>
  </si>
  <si>
    <t>JCM0004348A</t>
  </si>
  <si>
    <t>AUTO SWITCH\D-A93L\SMC</t>
  </si>
  <si>
    <t>AFS0006534A</t>
  </si>
  <si>
    <t>M5 PROXIMITY SENSOR\MODEL : DW-AD-713-05\CONTRINEX</t>
  </si>
  <si>
    <t>MSP0014747A</t>
  </si>
  <si>
    <t>NACHI SPOT ROBOT PARTS \ AC SERVO MOTOR PARTS \ ENCODER (DVOP3560)\</t>
  </si>
  <si>
    <t>OTC Robot</t>
  </si>
  <si>
    <t>FEED ROLL 1.2/1.2 (ROBOT) MODEL NAME:K5439B05</t>
  </si>
  <si>
    <t>MSP0012499A</t>
  </si>
  <si>
    <t>CO2 ROBOT PARTS \ MIDDLE GEAR : L10595P00 \ OTC DAIHEN</t>
  </si>
  <si>
    <t>MSP0016590A</t>
  </si>
  <si>
    <t>MSP0016591A</t>
  </si>
  <si>
    <t>CO2 ROBOT PARTS \ DRIVE GEAR:L10595Q00 \ OTC DAIHEN</t>
  </si>
  <si>
    <t>CO2 ROBOT PARTS \ PRESSURE ROLL:K5439C00 \ OTC DAIHEN</t>
  </si>
  <si>
    <t>MSP0016592A</t>
  </si>
  <si>
    <t>ARO GUN PARTS\TRANSFORMER 41852992:XCMA-45KVA-400V-50H\AVITRA</t>
  </si>
  <si>
    <t>มี On-hand</t>
  </si>
  <si>
    <t>Column454</t>
  </si>
  <si>
    <t>Column455</t>
  </si>
  <si>
    <r>
      <t>HEXAGON BOLT  M27X3X120 MM</t>
    </r>
    <r>
      <rPr>
        <sz val="10"/>
        <color rgb="FF0000FF"/>
        <rFont val="Calibri"/>
        <family val="2"/>
      </rPr>
      <t>(Fly Wheel Wia.)</t>
    </r>
  </si>
  <si>
    <r>
      <t xml:space="preserve">SPRING WASHER M27 </t>
    </r>
    <r>
      <rPr>
        <sz val="10"/>
        <color rgb="FF0000FF"/>
        <rFont val="Calibri"/>
        <family val="2"/>
      </rPr>
      <t>(Fly Wheel Wia.)</t>
    </r>
  </si>
  <si>
    <r>
      <t xml:space="preserve">PLAIN WASHER M16 </t>
    </r>
    <r>
      <rPr>
        <sz val="10"/>
        <color rgb="FF0000FF"/>
        <rFont val="Calibri"/>
        <family val="2"/>
      </rPr>
      <t>(ใช้กับ Scrap conveyor.)</t>
    </r>
  </si>
  <si>
    <r>
      <t>SPRING BOLT</t>
    </r>
    <r>
      <rPr>
        <sz val="10"/>
        <color rgb="FF0000FF"/>
        <rFont val="Calibri"/>
        <family val="2"/>
      </rPr>
      <t>(กลอนสปริง/คอกหมู No.06)</t>
    </r>
  </si>
  <si>
    <r>
      <t>LIGHTING FRAME:2*18W+LED9W\</t>
    </r>
    <r>
      <rPr>
        <sz val="10"/>
        <color rgb="FF0000FF"/>
        <rFont val="Calibri"/>
        <family val="2"/>
      </rPr>
      <t>(โคม+หลอดไฟ LED 2 หลอด)</t>
    </r>
  </si>
  <si>
    <r>
      <t>LIGHTING FRAME:2*40W+LED18W\</t>
    </r>
    <r>
      <rPr>
        <sz val="10"/>
        <color rgb="FF0000FF"/>
        <rFont val="Calibri"/>
        <family val="2"/>
      </rPr>
      <t>(โคม+หลอดไฟ LED 2 หลอด)</t>
    </r>
  </si>
  <si>
    <r>
      <t xml:space="preserve">BATTEN LIGHT:MODEL VCK024/240 NO.OF LAMP 2*36W DIA.1286*110*160\VCK </t>
    </r>
    <r>
      <rPr>
        <sz val="10"/>
        <color rgb="FF0000FF"/>
        <rFont val="Calibri"/>
        <family val="2"/>
      </rPr>
      <t>(Wia)</t>
    </r>
  </si>
  <si>
    <r>
      <t>BATTEN LIGHT:VENICE 2S LAMP NO.2*9W SIZE 655*110*50MM\VENICE (โคมไฟ)</t>
    </r>
    <r>
      <rPr>
        <sz val="10"/>
        <color rgb="FF0000FF"/>
        <rFont val="Calibri"/>
        <family val="2"/>
      </rPr>
      <t>( Komatsu)</t>
    </r>
    <r>
      <rPr>
        <sz val="10"/>
        <color theme="1"/>
        <rFont val="Calibri"/>
        <family val="2"/>
      </rPr>
      <t xml:space="preserve"> </t>
    </r>
  </si>
  <si>
    <r>
      <t xml:space="preserve">BATTEN LIGHT:MODEL BN058 T5 LED SIZE 2.3*60*3.4 CM\PHILLIP </t>
    </r>
    <r>
      <rPr>
        <sz val="10"/>
        <color rgb="FF0000FF"/>
        <rFont val="Calibri"/>
        <family val="2"/>
      </rPr>
      <t>(Seyi)</t>
    </r>
  </si>
  <si>
    <r>
      <t>PLASTIC (ACLYLIC CLEAR):T2mm*54"*</t>
    </r>
    <r>
      <rPr>
        <sz val="10"/>
        <color rgb="FFFF0000"/>
        <rFont val="Calibri"/>
        <family val="2"/>
      </rPr>
      <t>20YARD พลาสติกใส</t>
    </r>
  </si>
  <si>
    <r>
      <t xml:space="preserve">SOCKET/P2CF-08/OMRON </t>
    </r>
    <r>
      <rPr>
        <sz val="9"/>
        <color rgb="FF0000FF"/>
        <rFont val="Calibri"/>
        <family val="2"/>
      </rPr>
      <t>(Socket ของ Timer)</t>
    </r>
  </si>
  <si>
    <t>Gallon</t>
  </si>
  <si>
    <t>ACU0000523A</t>
  </si>
  <si>
    <t>TAPPING SCREW M4X8-10 MM.</t>
  </si>
  <si>
    <r>
      <t xml:space="preserve">BUSHING 1" </t>
    </r>
    <r>
      <rPr>
        <sz val="11"/>
        <color rgb="FF0000FF"/>
        <rFont val="Calibri"/>
        <family val="2"/>
        <charset val="222"/>
        <scheme val="minor"/>
      </rPr>
      <t>(บูชประตูทำ Rack)</t>
    </r>
  </si>
  <si>
    <r>
      <t>LED:T8-9W-6500K\OPPLE</t>
    </r>
    <r>
      <rPr>
        <sz val="11"/>
        <color rgb="FF0000FF"/>
        <rFont val="Calibri"/>
        <family val="2"/>
        <charset val="222"/>
        <scheme val="minor"/>
      </rPr>
      <t>(ต่อได้หลายแบบ)</t>
    </r>
  </si>
  <si>
    <t>MSP0004752A</t>
  </si>
  <si>
    <t>CABLE ID PRINTER\RIBBON CASSETTE BLACK 100M P\N 3604B001AA \ CANNON</t>
  </si>
  <si>
    <t>Crane Demag</t>
  </si>
  <si>
    <t>MSP0005840A</t>
  </si>
  <si>
    <t>ALUMINUM LADDERS MODEL LD-SK 6 FEET \ SANKI</t>
  </si>
  <si>
    <t>AFS0004127A</t>
  </si>
  <si>
    <t>DIE ID PLUG\ MALE: NCS-4412-SPM (FOR DIE)\ NANABOSHI</t>
  </si>
  <si>
    <t>VP3185-141DLB1\ SOLINOID VALVE</t>
  </si>
  <si>
    <t>CONTROL PANEL UNIT \ MODULE \ QJ71C24N \ MITSUBISHI\KOMATSU PRESS 600T PARTS</t>
  </si>
  <si>
    <t>AIR BALANCER UNIT \ DIFFERENTIAL PRESSURE INDICATOR \ CB-49H \ SMC\KOMATSU PRESS 1200T PARTS \</t>
  </si>
  <si>
    <t>MSP0009340A</t>
  </si>
  <si>
    <t>MSP0009514A</t>
  </si>
  <si>
    <t>MSP0009962A</t>
  </si>
  <si>
    <t>MSP0010189A</t>
  </si>
  <si>
    <t>MSP0014646A</t>
  </si>
  <si>
    <t>ABB ROBOT PART \ WRIST FOUNDRY PLUS:3HAC059479-001 \ ABB</t>
  </si>
  <si>
    <t>MSP0014698A</t>
  </si>
  <si>
    <t>WIA PARTS \ BRAKER:MCCB 3VT 3POLE 415V 36KA. 400AT / 630AF (WITH ELECTRONIC TRIP UNIT AND ROTARY HANDLE)\ SIEMENS</t>
  </si>
  <si>
    <t>BEARING\6308 -2Z \SKF</t>
  </si>
  <si>
    <t>Rip piping</t>
  </si>
  <si>
    <t>Kaizen Work</t>
  </si>
  <si>
    <t>MSP0007708A</t>
  </si>
  <si>
    <t>MSP0010766A</t>
  </si>
  <si>
    <t>AU-20 ROD ร12-200ST \ NUT NO. M10-3329 \ AIR ROD FEEDER PARTS \ SEKI</t>
  </si>
  <si>
    <t>ABB ROBOTICS EXCHANGE :COMPUTER UNIT ARTICLE NUMBER : E3HAC041443-003</t>
  </si>
  <si>
    <t>MSP0014508A</t>
  </si>
  <si>
    <t>PRESSURE SWITCH:ZSE20CF-S-M-C01-W  (VOL.12-24 VDC)  \ SMC</t>
  </si>
  <si>
    <t>MSP0016213A</t>
  </si>
  <si>
    <t>MSP0016659A</t>
  </si>
  <si>
    <t>WIA DIE CLAMP PARTS \ HYDRAULIC SEAL SDR 30-38-5/6.5 (BLACK) \SPECSEAL</t>
  </si>
  <si>
    <t>Wia Die calmp</t>
  </si>
  <si>
    <t>MSP0016477A</t>
  </si>
  <si>
    <t>SEYI SN2-300-146 PARTS \ HYDRAULIC HOSE:PH1/4XPH1/4X850LXSAE100R2AT \SEYI</t>
  </si>
  <si>
    <t>MSP0016485A</t>
  </si>
  <si>
    <t>MSP0005993A</t>
  </si>
  <si>
    <t>SCREWDRIVER TEST LAMP\                                                                        </t>
  </si>
  <si>
    <t>MSP0005471A</t>
  </si>
  <si>
    <t>SPOT WELDING ROBOT \ SXTPU3 CABLE 10 M. : AN. 3HAC031683-001 \ ABB</t>
  </si>
  <si>
    <t>SOLENOIDE VALVE \ 4GE110R-06-3 \ CKD</t>
  </si>
  <si>
    <t>MSP0016134A</t>
  </si>
  <si>
    <t>KOMATSU 1200T PARTS \ CLUTCH UNITS \ SOLENOID VALVE :TYPE 3573A8709L CF30 PORT SIZE 11/2 EXHAUST 21/2 COIL 24DC, LED \ ROSS</t>
  </si>
  <si>
    <t xml:space="preserve">ARO MANUAL GUN PARTS\C GUN PARTS\HPM50058:SHUNT KIT\AVITRA </t>
  </si>
  <si>
    <t xml:space="preserve">OVERLOAD RELAY:LRD21: 12-18A \SCHNEIDER </t>
  </si>
  <si>
    <t xml:space="preserve"> MSP0016774A </t>
  </si>
  <si>
    <t>BLUE SHEET  \ SIZE 52" x 25 YDS (blue+white) \</t>
  </si>
  <si>
    <t>BRASS HOSE NIPPLE:HOSE 5/16 X 1/8 (MALE THREADED )</t>
  </si>
  <si>
    <t>BEARING:6005 - 2Z/C3 \SKF</t>
  </si>
  <si>
    <t>BEARING:6204 - 2Z \SKF</t>
  </si>
  <si>
    <t>BEARING : 6205-ZZ \ NSK</t>
  </si>
  <si>
    <t>MSP0008300A</t>
  </si>
  <si>
    <t>CRANE PARTS\REMOTE PARTS\BATTERY IKUSI\ONVALLA</t>
  </si>
  <si>
    <t>RELAY:HH62P-FL DC24V.\FUJI</t>
  </si>
  <si>
    <t>MSP0014051A</t>
  </si>
  <si>
    <t>RELAY \ MY2N-GS AC100/110 \ OMRON</t>
  </si>
  <si>
    <t xml:space="preserve">ARO SPOT WELDING GUN PARTS\FLEXIBLE SHUNT PARTS\103014574:SHUNT KIT\AVITRA </t>
  </si>
  <si>
    <t>RELAY:MY2N-GS 220/240VAC</t>
  </si>
  <si>
    <t>ARO MANUAL GUN \ CONTROL CABINET PARTS \ 101002792 PNEUMATIC EQUIPMENT QIM0078-A-01 \ AVITRA</t>
  </si>
  <si>
    <r>
      <t xml:space="preserve">CABLE TIE:CT-250-4C 250MM*4.6MM \ </t>
    </r>
    <r>
      <rPr>
        <sz val="10"/>
        <color rgb="FF0000FF"/>
        <rFont val="Calibri"/>
        <family val="2"/>
        <scheme val="minor"/>
      </rPr>
      <t>(10")</t>
    </r>
  </si>
  <si>
    <t>MSP0016876A</t>
  </si>
  <si>
    <t>HYDRAULIC OIL HOSE \ MEGA SUN SB-63 (63*80 MM) \ TOGAWA</t>
  </si>
  <si>
    <t>MSP0016983A</t>
  </si>
  <si>
    <t xml:space="preserve">SELF TAPPING SCREWS - FLAT HEAD SIZE #7 * 1inch (1000 PCS/BOX)สกรูเกลียวปล่อย  หัว F ขนาด #7 *1” </t>
  </si>
  <si>
    <t>AFS0000536A</t>
  </si>
  <si>
    <t>MACHINE TAP M10x1.5</t>
  </si>
  <si>
    <t>MSP0016976A</t>
  </si>
  <si>
    <t>MSP0016977A</t>
  </si>
  <si>
    <t>MSP0016978A</t>
  </si>
  <si>
    <t>MSP0016979A</t>
  </si>
  <si>
    <t>MSP0016980A</t>
  </si>
  <si>
    <t xml:space="preserve"> MSP0016981A </t>
  </si>
  <si>
    <t>WATER PIPE FITTING \ PE FEMALE TAPPING SADDLE SIZE 50 x 1/2" x 50 MM.\</t>
  </si>
  <si>
    <t>WATER PIPE FITTING \ PE FEMALE TAPPING SADDLE SIZE 50 x 3/4" x 50 MM. \</t>
  </si>
  <si>
    <t>WATER PIPE FITTING \ PE FEMALE TAPPING SADDLE SIZE 50 x 1" x 50 MM. \</t>
  </si>
  <si>
    <t>WATER PIPE FITTING \ PE FEMALE TAPPING SADDLE SIZE 63 x 1/2" x 63 MM.  \</t>
  </si>
  <si>
    <t>WATER PIPE FITTING \ PE FEMALE TAPPING SADDLE SIZE 63 x 3/4" x 63 MM. \</t>
  </si>
  <si>
    <t>WATER PIPE FITTING \ PE FEMALE TAPPING SADDLE SIZE 63 x 1" x 63 MM.  \</t>
  </si>
  <si>
    <t>AFS0003380A</t>
  </si>
  <si>
    <t>SOLDER WIRE\DIA.1MMX1 POUND</t>
  </si>
  <si>
    <t>MSP0017051A</t>
  </si>
  <si>
    <t>FLAT HEAD PHILLIPS SELF DRILLING SCREWS #8X1 INCHES (1000 / BOX.)</t>
  </si>
  <si>
    <t>MSP0017058A</t>
  </si>
  <si>
    <t>WIA 1000T PARTS \DIAPHRAGM PARTS\STUD BOLT SIZE OD18X215 (S45C)\</t>
  </si>
  <si>
    <t>MSP0017059A</t>
  </si>
  <si>
    <t>WIA 400T PARTS \DIAPHRAGM PARTS\STUD BOLT SIZE OD18X180 (S45C)\</t>
  </si>
  <si>
    <t>ARO MANUAL GUN PART \103009979:MADIFOLD X/A D.C.A.C. DN12\AVITRA</t>
  </si>
  <si>
    <t xml:space="preserve">KOMATSU PARTS\SENSOR:E2EM-X4C1-M1\OMRON </t>
  </si>
  <si>
    <t>MSP0017117A</t>
  </si>
  <si>
    <t>MSP0017118A</t>
  </si>
  <si>
    <t xml:space="preserve"> MSP0017119A </t>
  </si>
  <si>
    <r>
      <t xml:space="preserve">Internal tooth lock washer \ M8 \ </t>
    </r>
    <r>
      <rPr>
        <sz val="10"/>
        <color rgb="FF0000FF"/>
        <rFont val="Calibri"/>
        <family val="2"/>
        <scheme val="minor"/>
      </rPr>
      <t>(แหวนจักร)</t>
    </r>
  </si>
  <si>
    <r>
      <t xml:space="preserve">Internal tooth lock washer \ M12 \ </t>
    </r>
    <r>
      <rPr>
        <sz val="10"/>
        <color rgb="FF0000FF"/>
        <rFont val="Calibri"/>
        <family val="2"/>
        <scheme val="minor"/>
      </rPr>
      <t>(แหวนจักร)</t>
    </r>
  </si>
  <si>
    <r>
      <t xml:space="preserve">Internal tooth lock washer \ M18 \ </t>
    </r>
    <r>
      <rPr>
        <sz val="10"/>
        <color rgb="FF0000FF"/>
        <rFont val="Calibri"/>
        <family val="2"/>
        <scheme val="minor"/>
      </rPr>
      <t>(แหวนจักร)</t>
    </r>
  </si>
  <si>
    <t>MSP0016826A</t>
  </si>
  <si>
    <t>JCM0001602A</t>
  </si>
  <si>
    <t>VCT-GRD (2CX1.5/1.5 MM2 \YAZAKI</t>
  </si>
  <si>
    <t>MSP0005430A</t>
  </si>
  <si>
    <t>ARO MANUAL GUN \ CONTROL CABINET PARTS \ ZAC0B9E00x2-30 WELDING CONTROL UNIT \ AVITRA</t>
  </si>
  <si>
    <t>MSP0016970A</t>
  </si>
  <si>
    <t>BOLT FEEDER PARTS \ VACCUM HOLDER (M6) \ YAJIMA</t>
  </si>
  <si>
    <t>MSP0012744A</t>
  </si>
  <si>
    <t>"YAJIMA" PC BOARD P/N:NF21M FOR NUT FEEDER</t>
  </si>
  <si>
    <t>SEKI NUT FEEDER\M10-3329\AU-19 JET PIN</t>
  </si>
  <si>
    <t>AFS0006608A</t>
  </si>
  <si>
    <t>Nut Feeder Seki</t>
  </si>
  <si>
    <t>MSP0017239A</t>
  </si>
  <si>
    <t>CYLINDER FUSE \ BOGENFUSE GL10 10.3*38 6A 500V \</t>
  </si>
  <si>
    <t xml:space="preserve"> Stacker</t>
  </si>
  <si>
    <t>AFA0001919A</t>
  </si>
  <si>
    <t>Stud Welding Machine Set Model : BMK-12W PK-OK Stud Welding Gun</t>
  </si>
  <si>
    <t xml:space="preserve">MSP0015435A </t>
  </si>
  <si>
    <t xml:space="preserve">MSP0015437A </t>
  </si>
  <si>
    <t>MSP0007558A</t>
  </si>
  <si>
    <t>GOT Q06 CONNECTION CABLE \ GT09-C30USB-5P \ MITSUBISHI</t>
  </si>
  <si>
    <t>PCs</t>
  </si>
  <si>
    <t>MSP0015465A</t>
  </si>
  <si>
    <t>STUD WELDING SOYER PH-3N PARTS \ GUN PARTS \ SOY/E02103:PUSH-BUTTON 1-POLE 0.3A/125V:PS-OK/PS-3\</t>
  </si>
  <si>
    <t>EMERGENCY LIGHT\NAU 203 NC 2LED 12V-13AH\SUNNY</t>
  </si>
  <si>
    <t>MSP0008110A</t>
  </si>
  <si>
    <t>MCP</t>
  </si>
  <si>
    <t>MSP0017062A</t>
  </si>
  <si>
    <t>FITTING\W369PLP-10M-4\PARKER</t>
  </si>
  <si>
    <t>NUT M4X0.7 MM.</t>
  </si>
  <si>
    <t>SOCKET HEAD CAP SCREW M4X0.7X45 MM</t>
  </si>
  <si>
    <t>SCRAP CONVEYOR PARTS \ CONTROL PANEL PARTS \ MAGNETIC CONTACTOR : S-N35 220V \ MITSUBISHI</t>
  </si>
  <si>
    <t>AFS0005720A</t>
  </si>
  <si>
    <t>MASTER LINK\WITH 4 LEGS SLING\DIA.19 MM. L=4.20 M.\BOTTOM WITH MASTER LINK\DIA.25 MM.(4PCS) WLL.12 TON</t>
  </si>
  <si>
    <t>STEEL:SQUARE TUBE SIZE 2"X2"X4.5MM</t>
  </si>
  <si>
    <t>MSP0000774A</t>
  </si>
  <si>
    <t xml:space="preserve">DESTACKER PARTS\MAGNETIC CHAIN FEED\BEARING\626 ZZ1MC3E\NSK </t>
  </si>
  <si>
    <t xml:space="preserve">ILLUMINATED PUSH BUTTON SWITCH:XB5โ€AW35B5 1N/O+1N/C(YELLOW)\TELE </t>
  </si>
  <si>
    <t xml:space="preserve">ILLUMINATED PUSH BUTTON SWITCH:XB5โ€AW33B5 1N/O+1N/C(GREEN)\TELE </t>
  </si>
  <si>
    <t xml:space="preserve">COMMAND SWITCH:AR30MOR-10Y\FUJI </t>
  </si>
  <si>
    <t xml:space="preserve">RELAY \MY2N-GS 24VDC \OMRON </t>
  </si>
  <si>
    <t>JCM0007069A</t>
  </si>
  <si>
    <t>CIRCUIT PROTECTOR \CP30-BA-1P-1M-2A \MITSUBISHI</t>
  </si>
  <si>
    <t>JCM0007887A</t>
  </si>
  <si>
    <t>CIRCUIT PROTECTION\CP30-BA-1P 3A\MITSUBISHI</t>
  </si>
  <si>
    <t>JCM0006605A</t>
  </si>
  <si>
    <t>CIRCUIT PROTECTION\CP30BA-1P 5A\MITSUBISHI</t>
  </si>
  <si>
    <t>MSP0012808A</t>
  </si>
  <si>
    <t>CIRCUIT PROTECTOR \CP30-BA-7A 1P \MITSUBISHI</t>
  </si>
  <si>
    <t>MSP0012807A</t>
  </si>
  <si>
    <t>CIRCUIT PROTECTOR \CP30-BA-10A 1P \MITSUBISHI</t>
  </si>
  <si>
    <t xml:space="preserve">WIA PRESS 1000T PARTS \ UPRIGHT UNIT \ LIMIT SWITCH : WLSD3 \ OMRON </t>
  </si>
  <si>
    <t>TIMER SPOT WELDING PARTS \ TROIDAL COIL:R4023A00 \ OTC DAIHEN</t>
  </si>
  <si>
    <t>MSP0017467A</t>
  </si>
  <si>
    <t>MSP0017840A</t>
  </si>
  <si>
    <t>ENCLOSURE COOLING PARTS \ COND.FAN FOR 70ACU/XXX (EP-03-614) \</t>
  </si>
  <si>
    <t>Air didan</t>
  </si>
  <si>
    <t>TERMINAL BLOCKS \BND15W \ IDEC</t>
  </si>
  <si>
    <t>MSP0005100A</t>
  </si>
  <si>
    <t>WIA DIE CLAMP PARTTS \ BACK UP RING PTFE ID60*OD70*T1.9MM. (BR60701)\</t>
  </si>
  <si>
    <t>MSP0016488A</t>
  </si>
  <si>
    <t>MSP0013117A</t>
  </si>
  <si>
    <t>BRASS HOSE NIPPLE:HOSE 3/4" X 3/4" (MALE THREADED )</t>
  </si>
  <si>
    <t>n/a</t>
  </si>
  <si>
    <t>MSP0017839A</t>
  </si>
  <si>
    <t>MAGNETIC CONTACTOR\MSO-T25 110V 22A \MITSUBISHI</t>
  </si>
  <si>
    <t>COMBINATION WRENCH NO.29</t>
  </si>
  <si>
    <t>MSP0018026A</t>
  </si>
  <si>
    <t>PLC CONTROL PANEL PARTS \ CPU MODULES : Q03UDECPU \ MITSUBISHI</t>
  </si>
  <si>
    <t>MSP0006177A</t>
  </si>
  <si>
    <t>PLC CONTROL PANEL PARTS \ MELSECNET/H MODULES : QJ71LP21-25 \ MITSUBISHI</t>
  </si>
  <si>
    <t>MSP0006179A</t>
  </si>
  <si>
    <t>MSP0008164A</t>
  </si>
  <si>
    <t>DIGITAL INVERTER TYPE V1000 MODEL CIMR-VT4A0007BAA 380-480V 50HZ 3PHASE HEAVY DUTY POWER 2.2 KW\DIE SPOTTING 200T PART</t>
  </si>
  <si>
    <t>MSP0018057A</t>
  </si>
  <si>
    <t>MAGNETIC CONTACTOR \ MODEL:SC-4-0 JIS C 8201 COIL 110 VAC 25AMP.\ FUJI</t>
  </si>
  <si>
    <t>JCM0004341A</t>
  </si>
  <si>
    <t>PROXIMITY SWITCH\IGR203\IGB2006BARKG\AM\SC\0.3M\US\2LED(Range 6 mm)M18\IFM</t>
  </si>
  <si>
    <t>MSP0017990A</t>
  </si>
  <si>
    <t>OTC ROBOT HANDLING MODEL:AX21 PARTS \ CPU BOARD:L21782C00 \ OTC DAIHEN</t>
  </si>
  <si>
    <t>MSP0017991A</t>
  </si>
  <si>
    <t>OTC ROBOT HANDLING MODEL:AX21 PARTS\ MAIN CF CARD:L21700E00 \ OTC DAIHEN</t>
  </si>
  <si>
    <t>JCM0006528A</t>
  </si>
  <si>
    <t>POWER SUPPLY\S8VS-01524\OMRON</t>
  </si>
  <si>
    <t>Improvement work</t>
  </si>
  <si>
    <t>JCM0004233A</t>
  </si>
  <si>
    <t>SEYI SN2-300 TONS PART \ BALL SEAT \ SEYI</t>
  </si>
  <si>
    <t>MSP0017924A</t>
  </si>
  <si>
    <t>MSP0018274A</t>
  </si>
  <si>
    <t>STUD WELDING SOYER BMK-12W PARTS \ SOY/E01957:EARTH CABLE JACK BKM 25 \</t>
  </si>
  <si>
    <t>STUD WELDING SOYER BMK-12W</t>
  </si>
  <si>
    <t>PLC CONTROL PANEL PARTS \ A/D CONVERTER MODULES : Q62DAN \ MITSUBISHI</t>
  </si>
  <si>
    <t>PLC CONTROL PANEL PARTS \ INPUT MODULES : QX41 \ MITSUBISHI</t>
  </si>
  <si>
    <t>PLC CONTROL PANEL PARTS \ INPUT MODULES : QX81 \ MITSUBISHI</t>
  </si>
  <si>
    <t>MSP0006187A</t>
  </si>
  <si>
    <t>MSP0006190A</t>
  </si>
  <si>
    <t>MSP0006192A</t>
  </si>
  <si>
    <t>MSP0015615A</t>
  </si>
  <si>
    <t>JCM0006610A</t>
  </si>
  <si>
    <t>CONTROL BOX\CH12-22A(W200xH200xD120)\NITTO</t>
  </si>
  <si>
    <t>MSP0018418A</t>
  </si>
  <si>
    <t>MAGNETIC\ SC-N1 COIL  110VAC 50A \FUJI</t>
  </si>
  <si>
    <t>MSP0018419A</t>
  </si>
  <si>
    <t>MAGNETIC\ SC-5-1 COIL 110VAC 32A FUJI</t>
  </si>
  <si>
    <t>MSP0018420A</t>
  </si>
  <si>
    <t>MAGNETIC\ SC-0 COIL 110VAC 20A \FUJI</t>
  </si>
  <si>
    <t>MSP0015427A</t>
  </si>
  <si>
    <t>TAISEI KOGYO OIL FILTER FOR MODULAR VALVES MODEL:MVF-01-8C-I</t>
  </si>
  <si>
    <t>JCM0008014A</t>
  </si>
  <si>
    <t>PROXIMITY SWITCH WITH CONNECTOR\IER205\IFM(Range 2 mm Cable 5 M)M8</t>
  </si>
  <si>
    <t>JCM0006119A</t>
  </si>
  <si>
    <t>INDUCTIVE SENSORS\IGR205\IFM(M18)</t>
  </si>
  <si>
    <t>INDUCTIVE SENSOR \ MODEL:IFR204 M12 CABLE 3M. \ IFM</t>
  </si>
  <si>
    <t>MSP0018078A</t>
  </si>
  <si>
    <t>INDUCTIVE SENSOR \ MODEL:IFR205 M12 CABLE 5M. \ IFM</t>
  </si>
  <si>
    <t>MSP0018079A</t>
  </si>
  <si>
    <t>INDUCTIVE SENSOR RECTANGULAR \ MODEL:IQW200 \ IFM</t>
  </si>
  <si>
    <t>MSP0018080A</t>
  </si>
  <si>
    <t>Fan Model:11938MB-B2N_EA 220VAC 1 PHASE 50/60hZ\NMB</t>
  </si>
  <si>
    <t>CRANE ABUS PARTS \ MAGNETIC LC1-D65E7  P/N:SP21-INMT-D65AE7 \ ONVALLA</t>
  </si>
  <si>
    <t>MSP0018055A</t>
  </si>
  <si>
    <t>MSP0015461A</t>
  </si>
  <si>
    <t>MSP0015423A</t>
  </si>
  <si>
    <t>WIA PRESS 400T PARTS \ BRAKE UNIT \ DIAPHRAGM:RUBBER SIZE OD1000 ID460 T3 MM.\</t>
  </si>
  <si>
    <t>MSP0015460A</t>
  </si>
  <si>
    <t>WIA 1000 \ 800 TONS PARTS \ CLUTCH UNIT \ DIAPHRAGM : RUBBER SIZE OD1400 ID950 T3 MM.\</t>
  </si>
  <si>
    <t>MSP0013743A</t>
  </si>
  <si>
    <t>CIRCUIT PROTECTOR \CP30-BA-1P-1M-15A \MITSUBISHI</t>
  </si>
  <si>
    <t>MSP0018163A</t>
  </si>
  <si>
    <t>CIRCUIT PROTECTOR \ GCP-32A AC/DC 10A \ HONEYWELL</t>
  </si>
  <si>
    <t>CIRCUIT PROTECTOR \ GCP-31A AC/DC 5A \ HONEYWELL</t>
  </si>
  <si>
    <t>MSP0018164A</t>
  </si>
  <si>
    <t>MSP0018385A</t>
  </si>
  <si>
    <t>TIMING BELT \ S14M-1190-60MM \ BANDO</t>
  </si>
  <si>
    <t>MSP0018508A</t>
  </si>
  <si>
    <t xml:space="preserve">IMPACT WRENCH \ KI-853 TWIN HAMMER 1/2” \ KUANI </t>
  </si>
  <si>
    <t>HEXAGON BIT SOCKET \ 4457MP56P 1/2" (7PCS./SET)\ KINGTONY</t>
  </si>
  <si>
    <t xml:space="preserve">T WRENCH \ 4260505 1/2"-125mm.\ KINGTONY </t>
  </si>
  <si>
    <t>CUP FOR RACK T6\ 100 X 100 X T3.2MM\ SEASON</t>
  </si>
  <si>
    <t>AFS0003797A</t>
  </si>
  <si>
    <t>STUD WELDING SOYER BMK-12W PARTS \ SOY/E01963:EARTH CABLE PLUG SKM 25 \</t>
  </si>
  <si>
    <t>MSP0018421A</t>
  </si>
  <si>
    <t>ELEMENT FILTER \ EM301H-149N \ SMC</t>
  </si>
  <si>
    <t>ELEMENT FILTER \ EM201H-074N \ SMC</t>
  </si>
  <si>
    <t>KOMATSU PRESS \ M/B CLAMP PARTS \ ELEMENT FILTER : EP910-020N \ SMC</t>
  </si>
  <si>
    <t>KOMATSU PRESS\FEEDER PARTS\OIL COOLING UNIT\CARTRIDGE FILTER : F-913-1 10U\TAISEI KOGYO</t>
  </si>
  <si>
    <t>MSP0005123A</t>
  </si>
  <si>
    <t>MSP0005124A</t>
  </si>
  <si>
    <t>MSP0006082A</t>
  </si>
  <si>
    <t>MSP0006582A</t>
  </si>
  <si>
    <t>AFS0000368A</t>
  </si>
  <si>
    <t>JIG SAW BLAND # 1 "MAKITA"</t>
  </si>
  <si>
    <t>MSP0015122A</t>
  </si>
  <si>
    <t>STAINLESS 90 ELBOWS 3/4 (M-F) \</t>
  </si>
  <si>
    <t>Wiring Piping</t>
  </si>
  <si>
    <t>Shelf 4/2.</t>
  </si>
  <si>
    <t>Shelf 4/1</t>
  </si>
  <si>
    <t>AFS0006276A</t>
  </si>
  <si>
    <t>GRINDING WHEELS\SIZE 8"x3/4" #60 (WHITE)</t>
  </si>
  <si>
    <t>MSP0018576A</t>
  </si>
  <si>
    <t>DARK BLUE WATERPROOF PVC TARPAULIN \ SIZE:10MX10M THK 0.5MM. WITH EYELET 50M/EYELET \</t>
  </si>
  <si>
    <t xml:space="preserve">WATER HOSE:MEGA SUN BRAID HOSE P/N:SB-12(12*18MM) 100M\TOGAWA </t>
  </si>
  <si>
    <t>FLOW CONTROL VALVE : FG-01-4-N-11C\YUKEN (แทน FG-01-4-N-11)</t>
  </si>
  <si>
    <t>MSP0018634A</t>
  </si>
  <si>
    <t>WRENCH BLOCK SET\ 1/4 *47PCS.(WRENCH STAR 6P) \ KOCHE</t>
  </si>
  <si>
    <t>FITTING TWO WAY \ 0202PT THREAD 1/4 \</t>
  </si>
  <si>
    <t>SOCKET (FEMALE THREAD) \ MODEL:2S-V-A R1/4 \NITTO</t>
  </si>
  <si>
    <t>BENT FITTING \ 220854 MALE THREAD 1/4*90 \</t>
  </si>
  <si>
    <t>MSP0018504A</t>
  </si>
  <si>
    <t>MSP0018503A</t>
  </si>
  <si>
    <t>MSP0018505A</t>
  </si>
  <si>
    <t>pcs.</t>
  </si>
  <si>
    <t xml:space="preserve">M12 ALL METAL PROXIMITY SWITCH\DW-AD-703-M12\CONTRINEX </t>
  </si>
  <si>
    <t xml:space="preserve">STATIONARY PARTS \ AIR LUBRICATOR SET \ MODULAR LUBRICATOR : AL20-01-A \ SMC </t>
  </si>
  <si>
    <t>CIRCUIT BREAKER \ EZC100B 3P 50A \ SCHNEIDER</t>
  </si>
  <si>
    <t>MSP0018472A</t>
  </si>
  <si>
    <t>MAGNETS\HXF13\MISUMI</t>
  </si>
  <si>
    <t>AFS0011209A</t>
  </si>
  <si>
    <t>THRUST WASHER\MPWZ25\MISUMI</t>
  </si>
  <si>
    <t>JCM0000635A</t>
  </si>
  <si>
    <t>MAGNETS\HXCC12\MISUMI</t>
  </si>
  <si>
    <t>JCM0006261A</t>
  </si>
  <si>
    <t>MSP0005481A</t>
  </si>
  <si>
    <t>FEEDING ROLL (0.9-1.0/1.2)CO2 ROBOT AII-NB4 \ MANIPULATOR PARTS \ K5439B12 FEEDING ROLL \ OTC DAIHEN</t>
  </si>
  <si>
    <t>MSP0018539A</t>
  </si>
  <si>
    <t>PUSH BUTTON SWITCH (EMERGENCY STOP):KH-3046ER (250VAC) \ KOINO</t>
  </si>
  <si>
    <t>MSP0018497A</t>
  </si>
  <si>
    <t>PILOT LAMP (PUSH BUTTON)\ A30FTG10011 110V (GREEN)\ FUJI</t>
  </si>
  <si>
    <t>JCM0003753A</t>
  </si>
  <si>
    <t>MSP0018496A</t>
  </si>
  <si>
    <t>SEYI SN1-160 TONS PARTS \ BALANCER \</t>
  </si>
  <si>
    <t>FILTER REGULATOR:MODEL AW30-03DGH-A\SMC ไม่สั่ง</t>
  </si>
  <si>
    <t>MSP0015247A</t>
  </si>
  <si>
    <t>MSP0015248A</t>
  </si>
  <si>
    <t>MSP0015249A</t>
  </si>
  <si>
    <t>MSP0015256A</t>
  </si>
  <si>
    <t>MSP0015257A</t>
  </si>
  <si>
    <t>MSP0015245A</t>
  </si>
  <si>
    <t>MSP0015246A</t>
  </si>
  <si>
    <t>MSP0017929A</t>
  </si>
  <si>
    <t xml:space="preserve">SEYI SN2-300 TONS PART \ CON ROD (572B04) \ </t>
  </si>
  <si>
    <t xml:space="preserve">SEYI SN2-300 TONS PART \ U-PACKING (UBG0150A0) \ </t>
  </si>
  <si>
    <t xml:space="preserve">SEYI SN2-300 TONS PART \ OIL SEAL (OGASKL190W) \ </t>
  </si>
  <si>
    <t xml:space="preserve">SEYI SN2-300 TONS PART \ BALL PIN (43B3705) \ </t>
  </si>
  <si>
    <t xml:space="preserve">SEYI SN2-300 TONS PART \ PIN SLEEVE (43B27S01) \ </t>
  </si>
  <si>
    <t xml:space="preserve">SEYI SN2-300 TONS PART \ PIN (392B05) \ </t>
  </si>
  <si>
    <t>SEYI SN2-300 TONS PART \ O-RING (ORCS150) \</t>
  </si>
  <si>
    <t>SEYI SN2-300 TONS PART \ BALL SCREW (20105920S019) \</t>
  </si>
  <si>
    <t>SEYI 300T</t>
  </si>
  <si>
    <t>DIE HEIGHT INDICATOR B34-2 PHD-140 R.300-400 MM. \ SEYI 160T RAM PART</t>
  </si>
  <si>
    <t>MSP0009661A</t>
  </si>
  <si>
    <t>SEYI 160T</t>
  </si>
  <si>
    <t>SEYI PARTS \ SN1-200 PARTS \ DIE HEIGHT INDICATOR \</t>
  </si>
  <si>
    <t>MSP0018498A</t>
  </si>
  <si>
    <t>SEYI 200T</t>
  </si>
  <si>
    <t>MSP0008634A</t>
  </si>
  <si>
    <t>KOMATSU TRANSFER 1200T DISTRACKER PART:RELAY G7SA-3A1B DC24\OMRON</t>
  </si>
  <si>
    <t>MSP0018682A</t>
  </si>
  <si>
    <t>FRAME HACKSAW 12 \ MODEL:HHF3008 \ INGCO</t>
  </si>
  <si>
    <t>AFS0006553A</t>
  </si>
  <si>
    <t>COMBINATION WRENCH NO. 36 Press Dept.</t>
  </si>
  <si>
    <t>MSP0018812A</t>
  </si>
  <si>
    <t>THERMOSTAT \ KSD301-45C \</t>
  </si>
  <si>
    <t>MSP0018517A</t>
  </si>
  <si>
    <t>SPRAY GUN PART \ FLUID HOSE:223756 (HOSE, COUPLED, 1/4 X 15) \ GRACO</t>
  </si>
  <si>
    <t>Sealant Gun</t>
  </si>
  <si>
    <t>MSP0018771A</t>
  </si>
  <si>
    <t>SAFETY LIGHT CURTAIN TYPE 4 SF4B-H80-01 \ PANASONIC SUNX</t>
  </si>
  <si>
    <t>MSP0018499A</t>
  </si>
  <si>
    <t>SEYI PARTS \ SN1-300 PARTS \ DIE HEIGHT INDICATOR \</t>
  </si>
  <si>
    <t>MSP0018608A</t>
  </si>
  <si>
    <t>Box</t>
  </si>
  <si>
    <t>AFS0002943A</t>
  </si>
  <si>
    <t>LONG L-WRENCH 6 MM (BALL HEAD) "PB 212L/6"</t>
  </si>
  <si>
    <t>MSP0018974A</t>
  </si>
  <si>
    <t>MSP0018973A</t>
  </si>
  <si>
    <t>AIR BLOW GUN KIT \ MODEL DG-10 \ SUMO</t>
  </si>
  <si>
    <t>AIR HOSE SPRING TYPES 5X8(6 METERS) \</t>
  </si>
  <si>
    <t>MSP0019085A</t>
  </si>
  <si>
    <t>MAGNETIC CONTACTOR\S-T20 220V \MITSUBISHI</t>
  </si>
  <si>
    <t>MSP0019011A</t>
  </si>
  <si>
    <t>NACHI ROBOT PARTS \ LINEAR GUIDE (SLIM-LINE BLOCK, STD L) \ BRD45-R0Z0-N0S-00 \</t>
  </si>
  <si>
    <t>AFS0006705A</t>
  </si>
  <si>
    <t>PAIL PACK HAT</t>
  </si>
  <si>
    <t>AIR COMPRESSOR PART \ CCN#39924055 :AFTER COOLER,A/C) \ PREMIUM</t>
  </si>
  <si>
    <t>MSP0018487A</t>
  </si>
  <si>
    <t>WIA FLYWHEEL PARTS\LIMIT SWITCH:XE-Q22-2(OMRON)\TECH SANSHO</t>
  </si>
  <si>
    <t xml:space="preserve">PROXIMITY SENSOR : MODEL E2E-X5E1 2M\OMRON </t>
  </si>
  <si>
    <t>MSP0018781A</t>
  </si>
  <si>
    <t>NUT FEEDER PARTS \ VNS-00-HC22-8-DLH-B (NUT W520772) PARTS \ TBS-1325-03S FEED TUBE \ DENGENSHA</t>
  </si>
  <si>
    <t>MSP0018780A</t>
  </si>
  <si>
    <t>NUT FEEDER PARTS \ VNS-00-HC18-5.5-DLH-B (NUT W520781) PARTS \ TBS-0820-03S FEED TUBE \ DENGENSHA</t>
  </si>
  <si>
    <t>MSP0018782A</t>
  </si>
  <si>
    <t>NUT FEEDER PARTS \ VNS-00-CG16-6-DLH-B (NUT W520702) PARTS \ TBS-0717-03S FEED TUBE \ DENGENSHA</t>
  </si>
  <si>
    <t>MSP0018783A</t>
  </si>
  <si>
    <t>NUT FEEDER PARTS \ VNS-00-CG22-8-DLH-B (NUT W520703) PARTS \ TBS-0823-03S FEED TUBE \ DENGENSHA</t>
  </si>
  <si>
    <t>MSP0019179A</t>
  </si>
  <si>
    <t>RUBBER SPLICING TAPE \ NO.23 (SIZE 19MM.*9.15MM*0.76MM.) \ 3M</t>
  </si>
  <si>
    <t>MSP0019236A</t>
  </si>
  <si>
    <t>PHOTO SENSOR \ BGS-S30N/15D G02M \</t>
  </si>
  <si>
    <t>AFA0003179A</t>
  </si>
  <si>
    <t>AIR CYLINDER \ SCA2-CB-80B-50-T0H3-D-YB3 \ CKD</t>
  </si>
  <si>
    <t>AIR CYLINDER \ SCA2-TC-80B-500-T0H-D-JY \ CKD</t>
  </si>
  <si>
    <t>MSP0018834A</t>
  </si>
  <si>
    <t>AIR CYLINDER \ SSD2-L-50-30-T0H-D \ CKD</t>
  </si>
  <si>
    <t>MSP0018833A</t>
  </si>
  <si>
    <t>JCM0008788A</t>
  </si>
  <si>
    <t>JCM0008819A</t>
  </si>
  <si>
    <t>MSP0018832A</t>
  </si>
  <si>
    <t>AIR CYLINDER \ STG-M-50-50-T0H-D \ CKD</t>
  </si>
  <si>
    <t>AIR CYLINDER \ STG-M-63-200-T0H-D \ CKD</t>
  </si>
  <si>
    <t>JCM0007973A</t>
  </si>
  <si>
    <t>AIR CYLINDER \ STG-MG4-50-50-T2YD5-D \ CKD</t>
  </si>
  <si>
    <t>MSP0018831A</t>
  </si>
  <si>
    <t>POWER CLAMP \ PWC-P-40EG-1S02 \ CKD</t>
  </si>
  <si>
    <t>POWER CLAMP \ PWC-D1-50EG-1S05 \ CKD</t>
  </si>
  <si>
    <t>POWER CLAMP \ PWC-D1-50EG-1S06 \ CKD</t>
  </si>
  <si>
    <t>JCM0009776A</t>
  </si>
  <si>
    <t>POWER CLAMP \ PWC-P-50EG-1S02 \ CKD</t>
  </si>
  <si>
    <t>Jig New</t>
  </si>
  <si>
    <t>PARTS FOR DOOR\SNAP FASTENERS : PKBSL2\MISUMI (ฮุกใหญ่)</t>
  </si>
  <si>
    <t>PARTS FOR DOOR\SNAP FASTENERS : PKBS2\MISUMI (ฮุกเล็ก)</t>
  </si>
  <si>
    <t>MSP0008186A</t>
  </si>
  <si>
    <t>MSP0010374A</t>
  </si>
  <si>
    <t>MSP0010375A</t>
  </si>
  <si>
    <t>MSP0010378A</t>
  </si>
  <si>
    <t>MSP0010381A</t>
  </si>
  <si>
    <t>MSP0010376A</t>
  </si>
  <si>
    <t>MSP0010377A</t>
  </si>
  <si>
    <t>SEYI SN1-160 TONS PART\CON ROD PARTS\OIL GAUGE PN:B04-4\</t>
  </si>
  <si>
    <t>SEYI 160T CONNECTING ROD PART : U-PACKING B04-01 \SEYI</t>
  </si>
  <si>
    <t>SEYI 160T CONNECTING ROD PART : PIN SLEEVE B09 \SEYI</t>
  </si>
  <si>
    <t>SEYI 160T CONNECTING ROD PART : RUBBER COVER B44 \SEYI</t>
  </si>
  <si>
    <t>SEYI 160T CONNECTING ROD PART : BALL SCREW B07 \SEYI</t>
  </si>
  <si>
    <t>SEYI 160T CONNECTING ROD PART : BALL PIN B08 \SEYI</t>
  </si>
  <si>
    <t>AFA0003180A</t>
  </si>
  <si>
    <t>TILT REDUCER \ TANDUM 1 ROBOT \ 93V-46-02200 \ KOMATSU</t>
  </si>
  <si>
    <t>WIA 1000 \ 800 TONS PARTS \ BRAKE UNIT \ DIAPHRAGM : RUBBER SIZE OD1400 ID900 T3 MM. \</t>
  </si>
  <si>
    <t>POWER SUPPLY \ P/N:919-23-07270 (PBA100F-24-M \ COSEL) \ KOMATSU</t>
  </si>
  <si>
    <t>AIR CYL\STG-M-50-25-T0H-D\CKD</t>
  </si>
  <si>
    <t>AIR CYL\STG-M-50-25-T2YD3-D\CKD</t>
  </si>
  <si>
    <t>AIR CYL\STG-M-63-50-T2YD3-D\CKD</t>
  </si>
  <si>
    <t>AIR CYLINDER \ SSD2-L-63-50-T0H-D-N-CB-Y \ CKD</t>
  </si>
  <si>
    <t>MSP0019240A</t>
  </si>
  <si>
    <t>DIAPHRAGM PUMP \ YD(DP)-5 FAT (MAX. AIR PRESSURE 0.7) \ IWAKI</t>
  </si>
  <si>
    <t>MSP0019045A</t>
  </si>
  <si>
    <t>SAFETY SWITCH \ IEC 947-5-1 EN 60947-5-1 \ TELEMECANIQUE</t>
  </si>
  <si>
    <t>JCM0008139A</t>
  </si>
  <si>
    <t>POWER CLAMP WITH SENSOR BORE.40\PWC-P-40EG-1S01(PNP)\CKD</t>
  </si>
  <si>
    <t>JCM0008806A</t>
  </si>
  <si>
    <t>POWER CLAMP WITH SENSOR BORE.50\PWC-P-50EG-1S01\CKD</t>
  </si>
  <si>
    <t>JCM0009754A</t>
  </si>
  <si>
    <t>POWER CLAMP WITH SENSOR BORE.63\PWC-P-63EG-1S01\CKD</t>
  </si>
  <si>
    <t>MSP0018829A</t>
  </si>
  <si>
    <t>POWER CLAMP \ PWC-P-63EG-1S02  \ CKD</t>
  </si>
  <si>
    <t>MSP0018830A</t>
  </si>
  <si>
    <t>AIR CYLINDER \ STG-M-40-25-T0H-D \ CKD</t>
  </si>
  <si>
    <t>facility</t>
  </si>
  <si>
    <t>WIA PRESS PARTS\MAINT HYDRAULIC POWER UNIT\ELECTRIC RELIEF VALVE:RIS-G03-AQ3-C1-21\NACHI</t>
  </si>
  <si>
    <t>Kgs.</t>
  </si>
  <si>
    <t>MSP0019227A</t>
  </si>
  <si>
    <t xml:space="preserve">FILTER REGULATOR \ AW20-02BG-A \ SMC  </t>
  </si>
  <si>
    <t>MSP0019369A</t>
  </si>
  <si>
    <t>DIGITAL PRESSURE SENSOR:GP-M010 (SET:A WITH M12 4 PIN L-SHAPED,CONNECTOR CABLE 2M (OP-75722),ADAPTER (OP-87286)) \ KEYENCE</t>
  </si>
  <si>
    <t>JCM0006118A</t>
  </si>
  <si>
    <t>DIGITAL FLOW SENSOR\FD-Q20C,FD-QP1,OP75722\KEYENCE</t>
  </si>
  <si>
    <t>MSP0019318A</t>
  </si>
  <si>
    <t>ARO ROBOT GUN \ GUNS PARTS \ 103011592 COOLED JUMPER FOR C-GUN \ AVITRA</t>
  </si>
  <si>
    <t>MSP0001116A</t>
  </si>
  <si>
    <t xml:space="preserve">Tolet </t>
  </si>
  <si>
    <t>REPLACEMENT SPRAY ASSEMBLIES WHITE COLOUR CT667N#WH(HM) \COTTO</t>
  </si>
  <si>
    <t xml:space="preserve">ARO MANUAL GUN \ GUNS PARTS \ 101002081 MALE CABLE \ AVITRA </t>
  </si>
  <si>
    <t xml:space="preserve">ARO MANUAL GUN\GUN PARTS\53646 SEAL\AVITRA </t>
  </si>
  <si>
    <t xml:space="preserve">ARO MANUAL GUN PART\103049998:HOUSING PROTECTOR FOR CMA GUN\AVITRA </t>
  </si>
  <si>
    <t xml:space="preserve">KOMATSU PRESS CONTROL PANEL PARTS \ BATTERY FOR PLC UNIT : A6BAT \ MITSUBISHI  </t>
  </si>
  <si>
    <t xml:space="preserve">KOMATSU TENDUM:SOLENOID VALVE MODEL KSO-G02-2DA-30-E\DAIKIN </t>
  </si>
  <si>
    <t xml:space="preserve">WIA PRESS PART\PIPE COUPLING MODEL:MF-RL(SIZE 50A,O.D 60.5)\YN </t>
  </si>
  <si>
    <t xml:space="preserve">SOLENOID VALVE\SY5220-5DZ-01\SMC </t>
  </si>
  <si>
    <t xml:space="preserve">KOMATSU PARTS\TUBE AIR:SIZE 1-1/4" </t>
  </si>
  <si>
    <t xml:space="preserve">WIA PRESS 800T PARTS \ LUBRICATION UNIT \ ELEMENT FILTER : 0240-D-020 \ HYDAC </t>
  </si>
  <si>
    <t>MSP0019434A</t>
  </si>
  <si>
    <t>DRILL MODEL 6412 PARTS \ KEYLESS DRILL CHUCK 3/8  * 24T \ MAKITA</t>
  </si>
  <si>
    <t>MSP0019393A</t>
  </si>
  <si>
    <t>MSP0019370A</t>
  </si>
  <si>
    <t>OTC WELDING ROBOT \  NEX-MAR AS-001-ASIA (1LIT/CAN) \ KYOKOTOH</t>
  </si>
  <si>
    <t>MSP0019507A</t>
  </si>
  <si>
    <t>PROXIMITY SENSOR \ E2E-X10MC118 2M \ OMRON</t>
  </si>
  <si>
    <t>AFS0002565A</t>
  </si>
  <si>
    <t>MSP0011630A</t>
  </si>
  <si>
    <t>"SANWA" BALL TAP SIZE:1/2"</t>
  </si>
  <si>
    <t xml:space="preserve">ARO MANUAL GUN\299680:MODULE ARTICULATION PARTS\54320:FOLK JOINT\AVITRA </t>
  </si>
  <si>
    <t>MSP0019394A</t>
  </si>
  <si>
    <t>STUD WELDING SOYER BMK-12W PARTS \ SOY/E01071:MAIN SWITCH \</t>
  </si>
  <si>
    <t xml:space="preserve">ARO MANUAL GUN\GUN PARTS\HPM50013:WEARING KIT\AVITRA </t>
  </si>
  <si>
    <t>AFS0007840A</t>
  </si>
  <si>
    <t>FLAT BAR SIZE:2"xT3MM.x6M.</t>
  </si>
  <si>
    <t>Rack 662/3</t>
  </si>
  <si>
    <t>MSP0019601A</t>
  </si>
  <si>
    <t>BUTTERFLY VALVE (SPAC:10DJ DISC : FCD450 FLANGE : JIS 5K/10K PIPE 3) \ KITZ</t>
  </si>
  <si>
    <t>Main factory</t>
  </si>
  <si>
    <t>JCM0001270A</t>
  </si>
  <si>
    <t>SPEED CONTROLLER\AS3000-03\SMC</t>
  </si>
  <si>
    <t>FR TUBING  \TRBU0805Y-100 8*5\SMC</t>
  </si>
  <si>
    <t>FR TUBING \ TRBU0805BU-100 \ SMC</t>
  </si>
  <si>
    <t>สายลม 8*5 smc</t>
  </si>
  <si>
    <t>สายลม 8*6 smc</t>
  </si>
  <si>
    <t xml:space="preserve">GUIDE CYL\MGPM20-25Z\SMC </t>
  </si>
  <si>
    <t xml:space="preserve">CJP2B10-10D-B AIR CYLINDER   </t>
  </si>
  <si>
    <t>SEYI SN1-160 TONS PART\GREASE DISTRIBUTOR SEYI P/N:LUDCV11CY\</t>
  </si>
  <si>
    <t>Facility Shelf 1/2 Layer 2</t>
  </si>
  <si>
    <r>
      <t>HSS ENDMILL\SSE. HL4-200C, DIA 20 MM.\SE</t>
    </r>
    <r>
      <rPr>
        <sz val="10"/>
        <color rgb="FF0000FF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(สำหรับซ่อม parts 692/693 in Assembly line.)</t>
    </r>
  </si>
  <si>
    <t>SOCKET HEAD CAP SCREW</t>
  </si>
  <si>
    <t>SOLENOID VALVE:VP544-3DZ1-03B\SMC (ใช้กับ Fly Wheel)</t>
  </si>
  <si>
    <t xml:space="preserve">PROXIMITY SENSOR:E2E-C06N04-WC-C1 2M\OMRON </t>
  </si>
  <si>
    <t xml:space="preserve">USB TO PLC MITSUBISHI 5 IN 1 (ISOLATE):MODEL USB-MITSU-05\LEOS </t>
  </si>
  <si>
    <t>MSP0019408A</t>
  </si>
  <si>
    <t>MAGNETIC PLATE \ P/N:NOS560 50*50*10 MM \ NEMICON</t>
  </si>
  <si>
    <t>JCM0000617A</t>
  </si>
  <si>
    <t>JCM0006747A</t>
  </si>
  <si>
    <t>BUSHING\MPBZ12-15(LSB-12X18X15-SP) \ 260 g.</t>
  </si>
  <si>
    <t>HINGPINS\HCDG12-35\MISUMI \ 800 g.</t>
  </si>
  <si>
    <t>MSP0012787A</t>
  </si>
  <si>
    <t>BRASS SIGHT GLASS 3/4" \</t>
  </si>
  <si>
    <t>MSP0018945A</t>
  </si>
  <si>
    <t>NON INSULATED CONNECTOR SLIP BUTT \ SIZE 16 SQ.MM</t>
  </si>
  <si>
    <t>MSP0019699A</t>
  </si>
  <si>
    <t>FITTING \ KQ2W04-M5A \ SMC</t>
  </si>
  <si>
    <t>MSP0019378A</t>
  </si>
  <si>
    <t>ARO ROBOT WELDING GUN PART \ 103123196 ONLY ARM WITHOUT SHANK AND WITHOUT COOLING TUBE \ AVITRA</t>
  </si>
  <si>
    <t>MSP0019723A</t>
  </si>
  <si>
    <t>ACRYLIC SHEET \ SIZE 4FTX6FTX4.76MM (DARK BROWN CODE #522)\</t>
  </si>
  <si>
    <t>Fence</t>
  </si>
  <si>
    <t>MSP0010500A</t>
  </si>
  <si>
    <t>MESHES/EXPANDED METAL /XS:42(SW=22MM LW=50.8 MM T=2.3MM W=2.5 MM)X4X8</t>
  </si>
  <si>
    <t>MSP0010545A</t>
  </si>
  <si>
    <t>MSP0010325A</t>
  </si>
  <si>
    <t>HYDRAULIC OIL (ISO VG 100) \ TELLUS S2 MX 100\ D209L\ SHELL</t>
  </si>
  <si>
    <t>AFS0010305A</t>
  </si>
  <si>
    <t>STEEL PIPE 1 1/2 INCH.X2.8MM.*6Meters</t>
  </si>
  <si>
    <t>MSP0010036A</t>
  </si>
  <si>
    <t>MOBIL ATF 220\20 LITERS</t>
  </si>
  <si>
    <t>STAINLESS STEEL 304 ANGLE BAR \ 2INCH*2INCH*4.5MM.*6METERS \</t>
  </si>
  <si>
    <t>MSP0019800A</t>
  </si>
  <si>
    <t>KOMATSU FEEDER PARTS \ CONVERTOR \ MR-HP55KA4 \ MITSUBISHI (ถอดของเก่า)</t>
  </si>
  <si>
    <t>KOMATSU FEEDER PARTS \TITL AXIS UNIT \ SERVO AMP \  MR-J2S-200B-ED \ MITSUBISHI (ถอดของเก่า)</t>
  </si>
  <si>
    <t>MSP0003266A</t>
  </si>
  <si>
    <t>PROXIMITY SENSOR\E2E-X7D1-M1G\OMRON</t>
  </si>
  <si>
    <t>MSP0019879A</t>
  </si>
  <si>
    <t>CARBON BRUSH \ CB-64A (FOR MAKITA ELECTRIC DRILL:MODEL:6412) \ MAKITA</t>
  </si>
  <si>
    <t>ARO MANUAL GUN PARTS\CONTROL CABINATE PARTS\ELECTRO PNEUMATIC REGULATOR:ITV2050-33F3N3\SMC</t>
  </si>
  <si>
    <t>MSP0009919A</t>
  </si>
  <si>
    <t>FEED AXIS LINEAR GUIDE \ TANDUM 1 ROBOT \ 93V-40-10650 \ KOMATSU</t>
  </si>
  <si>
    <t>FEED AXIS LINEAR GUIDE \ TANDUM 1 ROBOT \ 93V-40-10660 \ KOMATSU</t>
  </si>
  <si>
    <t>FEED AXIS LINEAR GUIDE PARTS \ TANDUM 1 ROBOT \ BOLT P/N:01252-61225 \ KOMATSU</t>
  </si>
  <si>
    <t>FEED AXIS LINEAR GUIDE PARTS  \ TANDUM 1 ROBOT \ WASHER P/N:01643-31232 \ KOMATSU</t>
  </si>
  <si>
    <t>FEED AXIS LINEAR GUIDE PARTS  \ TANDUM 1 ROBOT \ BOLT P/N:01252-61435 \ KOMATSU</t>
  </si>
  <si>
    <t>MSP0004604A</t>
  </si>
  <si>
    <t>MSP0004603A</t>
  </si>
  <si>
    <t>MSP0004605A</t>
  </si>
  <si>
    <t>MSP0018399A</t>
  </si>
  <si>
    <t>MSP0018400A</t>
  </si>
  <si>
    <t>MSP0018401A</t>
  </si>
  <si>
    <t>Stationary Panasonic</t>
  </si>
  <si>
    <t>STATIONARY PANASONIC PARTS \ SUPPORT LOWER ELECTRIC HOLDER P/N:TSM07084 \</t>
  </si>
  <si>
    <t>MSP0019386A</t>
  </si>
  <si>
    <t>MSP0015143A</t>
  </si>
  <si>
    <t>MAKITA CARBON BRUSH MODEL:CB-325</t>
  </si>
  <si>
    <t>ELECTRIC WELDER \ TIG-200ST (TIG/MMA) \ JASIC</t>
  </si>
  <si>
    <t xml:space="preserve">ARO SPOT WELDING GUN PART\FITTING MODULE KIT:103001375KIT\AVITRA </t>
  </si>
  <si>
    <t>MSP0019785A</t>
  </si>
  <si>
    <t>AIR COMPRESSOR PART \ CCN#23711288 (CONTROLLER BOARD,XE-145M) \ PREMIUM</t>
  </si>
  <si>
    <t>SMALL PRESS NC FEEDER PART \ SOLENOID VALVE : DFA-02-3C2-DC24V-35C-12K \</t>
  </si>
  <si>
    <t>MSP0018301A</t>
  </si>
  <si>
    <t>SAFETY RELAY \ PNOZ M1P #773100 \PILZ</t>
  </si>
  <si>
    <t xml:space="preserve">SEYI 160 TON PART\DIE CLAMP PART\KIT PN:SE V0058\ </t>
  </si>
  <si>
    <t xml:space="preserve">ARO MANUAL GUN \ GUNS PARTS \ 55288 COOLING TUBE \ AVITRA </t>
  </si>
  <si>
    <t xml:space="preserve">CIRCUIT BREAKER\NF32-SV 3P 32A\MITSUBISHI </t>
  </si>
  <si>
    <t xml:space="preserve">AC SERVO AMP: MODEL MR-J2S-22KB4-PX201U607 P/N 92X-02-54080\ </t>
  </si>
  <si>
    <t>SERVO AMP:MR-J2S-500B-ED\MITSUBISHI (Swing 2 Axis )</t>
  </si>
  <si>
    <t>KOMATSU PRESS PARTS\SWING AXIS UNIT\AC SERVO MOTOR : 92X-02-26290\KOMATSU (HC-RFS353BK)</t>
  </si>
  <si>
    <t>AC SERVO AMP:MODEL MR-J2S-15KBA-S901U113 P/N 92X-03-50320\KOMATSU</t>
  </si>
  <si>
    <t>KOMATSU PRESS PARTS\SWING 1 AXIG UNIT\SERVO MOTOR:P/N 9A-4-0367870\KOMATSU (HC-SFS7024E1BK-S4)</t>
  </si>
  <si>
    <t>KOMATSU PRESS PARTS\TITL AXIS UNIT\SERVO MOTOR:92X-02-26300\KOMATSU (HC-RFS103BK)</t>
  </si>
  <si>
    <t xml:space="preserve">ARO MANUAL GUN \ GUNS PARTS \ 201280 COOLING TUBE : D6x8 L50 \ AVITRA </t>
  </si>
  <si>
    <t xml:space="preserve">ARO MANUAL GUN\299629:MODULE ARTICULATION PARTS\68676:CONNECTOR\AVITRA </t>
  </si>
  <si>
    <t>AIR COMPRESSURE MODEL ML132-2S PART \ 38459582:ULTRA COOLANT  (20LITER) \ PREMIUM</t>
  </si>
  <si>
    <t>AIR COMPRESSURE MODEL ML132-2S PART \ 22173629:SOLENOID OIL STOP VALVE (39318233) \ PREMIUM</t>
  </si>
  <si>
    <t>AIR COMPRESSURE MODEL ML132-2S PART \ 42535922:SOLENOID BLOWDOWN VALVE (39312897)\ PREMIUM</t>
  </si>
  <si>
    <t>AIR COMPRESSURE MODEL ML132-2S PART \ 39572383 :HOSE ASSY (SEQ.TO AFTER COOLER) \ PREMIUM</t>
  </si>
  <si>
    <t>AIR COMPRESSURE MODEL ML132-2S PART \ 39572110 :HOSE ASSY (BLOW VALVE TO INLET) \ PREMIUM</t>
  </si>
  <si>
    <t>DESTACKER PARTS \ D/F CONTROL PANEL PARTS \ RELAY UNIT : PNOZ S4 24VDC 3NO 1NC #751104 \ PILZ</t>
  </si>
  <si>
    <t>MSP0020046A</t>
  </si>
  <si>
    <t>SAND BLASTING GUN \ WUFU PS51 \</t>
  </si>
  <si>
    <t>MSP0020047A</t>
  </si>
  <si>
    <t>GLASS BEAD #13</t>
  </si>
  <si>
    <t>ACRYLIC SHEET SIZE:4'x8'x3MM. BLUE COLOR #327</t>
  </si>
  <si>
    <t>AFS0008490A</t>
  </si>
  <si>
    <t>JCM0007778A</t>
  </si>
  <si>
    <t>MSP0018512A</t>
  </si>
  <si>
    <t>ELECTRIC WIRE\VCTF10K 4C*0.75 SQMM \KURAMO(1ROLL/100M)</t>
  </si>
  <si>
    <t>KURAMO / CABLE VCTF10K (2C X 0.75 SQMM.)</t>
  </si>
  <si>
    <t>MSP0020063A</t>
  </si>
  <si>
    <t>MSP0020064A</t>
  </si>
  <si>
    <t>KOMATSU PARTS \ INVERTER YASKAWA PARTS \ BREAKING RESISTOR SPEC:66 OHM 2000W \</t>
  </si>
  <si>
    <t>KOMATSU PARTS \ INVERTER YASKAWA PARTS \ BREAKING UNIT MODEL:CDBR-4045D \</t>
  </si>
  <si>
    <t>MSP0020151A</t>
  </si>
  <si>
    <t>PRESET COUNTERS \ RC-13 \ KEYENCE</t>
  </si>
  <si>
    <t>AFS0005628A</t>
  </si>
  <si>
    <t>MSP0008530A</t>
  </si>
  <si>
    <t>COIL FEEDER SEYI 300 TONS PART\AIR REGLULATOR:AR50-10G-B\SMC</t>
  </si>
  <si>
    <t>MSP0009070A</t>
  </si>
  <si>
    <t>COIL FEED SHUNG DAR PARTS\AIR LUBRICATOR:MODEL AL50-10-A\SMC</t>
  </si>
  <si>
    <t>MSP0019031A</t>
  </si>
  <si>
    <t>AIR CYL SCS2-LN-LB-125B-1000-J PARTS \ SEAL KIT:SCS2-125K \ CKD</t>
  </si>
  <si>
    <t>STRAIGHT UNION\KQ2H12-00A\SMC</t>
  </si>
  <si>
    <t>FITTING\KQ2L12-02AS\SMC</t>
  </si>
  <si>
    <t>MSP0020189A</t>
  </si>
  <si>
    <t>METAL HALIDE SPOTLIGHT 400W \ M400/GL \ PARIS</t>
  </si>
  <si>
    <t>GREASE:GADUS S2 V220 NO.0 (180 KG)\SHELL</t>
  </si>
  <si>
    <t>MSP0008094A</t>
  </si>
  <si>
    <t>ELECTRIC STACKER MODEL:GTPSS1433 PARTS\CONTACT SW 150A 24V P/N:SP4000407005\</t>
  </si>
  <si>
    <t>MSP0008968A</t>
  </si>
  <si>
    <t>Column56</t>
  </si>
  <si>
    <t>REED SWITCH \ SW-T2YD \ CKD</t>
  </si>
  <si>
    <t>MSP0019433A</t>
  </si>
  <si>
    <t>MSP0005613A</t>
  </si>
  <si>
    <t>SPRAY GUN \ W77 SERIES : W-77-3S 1000ML. \ IWATA</t>
  </si>
  <si>
    <t>AIR COMPRESSURE MODEL ML132-2S PART \ 39572482:HOSE ASSY (THERMO TO OIL FILTER) \ PREMIUM</t>
  </si>
  <si>
    <t>MSP0000460A</t>
  </si>
  <si>
    <t>CLEANING:CONTACT CLEANER"CRC"2017\CRC</t>
  </si>
  <si>
    <t>MSP0020152A</t>
  </si>
  <si>
    <t>WIRE FEEDER \ MODEL:YW-35KB3HAK \ PANASONIC</t>
  </si>
  <si>
    <t>MSP0020334A</t>
  </si>
  <si>
    <t>STRAIGHT GRINDER \ GGS-500L (8MM. 500W) \ BOSCH</t>
  </si>
  <si>
    <t>AFA0003177A</t>
  </si>
  <si>
    <t>MSP0006883A</t>
  </si>
  <si>
    <t>MAGNETIC CONTACTOR\ LS  MC-9B AV220V</t>
  </si>
  <si>
    <t>MSP0018947A</t>
  </si>
  <si>
    <t>MSP0019678A</t>
  </si>
  <si>
    <t>KOMATSU 1200T PARTS \ INDICATOR F325DAI \ KOMATSU</t>
  </si>
  <si>
    <t>MSP0020058A</t>
  </si>
  <si>
    <t>KOMATSU PARTS \ BRAKING UNIT \ P/N:CDBR-4220DM \</t>
  </si>
  <si>
    <t>ACU0000062A</t>
  </si>
  <si>
    <t>SOCKET HEAD CAP SCREW M8X1.25X50 MM</t>
  </si>
  <si>
    <t>AFS0001201A</t>
  </si>
  <si>
    <t>LOCKTITE\ P/N.262</t>
  </si>
  <si>
    <t>MSP0008522A</t>
  </si>
  <si>
    <t>AFS0010173A</t>
  </si>
  <si>
    <t>PANASONIC PLUG MODEL:WNG15923-7</t>
  </si>
  <si>
    <t>MSP0020335A</t>
  </si>
  <si>
    <t>RELAY / SZR-MY2-N1 DC24 V \ HONEYWELL</t>
  </si>
  <si>
    <t>JCM0009374A</t>
  </si>
  <si>
    <t>PLUG CONNECTORS AND CABLES\NANSX-AAACZZZZ1 # 2105107\SICK</t>
  </si>
  <si>
    <t>MSP0020518A</t>
  </si>
  <si>
    <t>HOSE TAIL X MALE BSP (NIPPLE ZINC PLATED STEEL) \ 2 INCH \</t>
  </si>
  <si>
    <t>MSP0020519A</t>
  </si>
  <si>
    <t>CLAMP HOSE \ SIZE:#2 38-54 (50PCS/BOX) \ ORBIT</t>
  </si>
  <si>
    <t>MAGNET PLATE \ L40 X W40 X T10 MM \</t>
  </si>
  <si>
    <t>MSP0020401A</t>
  </si>
  <si>
    <t>Hydraulic hose \ R7-4*L65 CM. (With spring protect)\</t>
  </si>
  <si>
    <t>SEYI</t>
  </si>
  <si>
    <t>Seyi 110T</t>
  </si>
  <si>
    <t>SEYI SN2-160T PARTS \ REGULATOR PN:FLR0401DP\</t>
  </si>
  <si>
    <t>SEYI 300TONS/160TONS PARTS \ U-PACKING OF BALL SEAT (?0250??275?H18) \</t>
  </si>
  <si>
    <t>MSP0020674A</t>
  </si>
  <si>
    <t>BATTERY CONNECTOR \ SB175 175A, 600 V \ ANDERSON</t>
  </si>
  <si>
    <t>Elactric Stacker</t>
  </si>
  <si>
    <t>SEYI COMMON PART\EMERGENCY STOP PN:01A014310TQ\ SEYI</t>
  </si>
  <si>
    <t>LED T18-18W-1200MM. (DOUBLE-END) \ PHILLIP</t>
  </si>
  <si>
    <t>S COUPLERS \ FEMALE THREAD TYPE \ SOCKET : KK130S -04F SIZE 1/2" \ SMC</t>
  </si>
  <si>
    <t>MSP0005597A</t>
  </si>
  <si>
    <t>S COUPLERS \ FEMALE THREAD TYPE \ SOCKET : KK130S (L) -02F SIZE 1/4" \ SMC</t>
  </si>
  <si>
    <t>FITTING:KQ2H10-12A\SMC</t>
  </si>
  <si>
    <t>FITTING:KQ2H08-10A\SMC</t>
  </si>
  <si>
    <t>FITTING:KQ2H06-08A\SMC</t>
  </si>
  <si>
    <t>FITTING:KQ2H12-16A\SMC</t>
  </si>
  <si>
    <t>Komatsu destacker</t>
  </si>
  <si>
    <t>TOUCH SCREEN PANEL \ MODEL:PFXGP4601TAD \PROFACE</t>
  </si>
  <si>
    <t>TOUCH SCREEN PANEL \ MODEL:PFXGP4501TADW \PROFACE</t>
  </si>
  <si>
    <t>TOUCH SCREEN HANDHELD \ MODEL:PFXGP4311HTADER \PROFACE</t>
  </si>
  <si>
    <t xml:space="preserve">WELDING WIRE PVC ORANGE COLOR 50SQMM. </t>
  </si>
  <si>
    <t xml:space="preserve">FLAT NOSE PLIERS : 84-007 \ STANLEY </t>
  </si>
  <si>
    <t>GRINDING WHEELS\SIZE 8"x1" (GREEN)</t>
  </si>
  <si>
    <t>ELECTRODE HOLDER \ KD-500 \ SEIKO</t>
  </si>
  <si>
    <t xml:space="preserve">TOOL : MECHANICAL PULLER MODEL 21/1 \BUCO </t>
  </si>
  <si>
    <t xml:space="preserve">TOOL : MECHANICAL PULLER MODEL 23/3 \BUCO </t>
  </si>
  <si>
    <t>DIGITAL CLAMP METER\MODEL:DM-618 \ DIGICON</t>
  </si>
  <si>
    <t xml:space="preserve">HEXAGON  WRENCH LONG MODEL 212LH\ PB-BAUMANN/ </t>
  </si>
  <si>
    <t>ประแจหกเหลี่ยมชุดหัวบอลยาว รุ่น212LH</t>
  </si>
  <si>
    <t xml:space="preserve">PLIERS PUNCH TERMINAL ELECTRIC MH-14\ MARVEL/ </t>
  </si>
  <si>
    <t>ALUMINUM LADDERS MODEL LD-SK 4 FEET \ SANKI</t>
  </si>
  <si>
    <t xml:space="preserve">WRENCH HEXAGON  SET MODEL 211H-10\ PB-BAUMANN/ </t>
  </si>
  <si>
    <t>ประแจหกเหลี่ยมชุด รุ่น211H-10</t>
  </si>
  <si>
    <t>SCREW EXTRACTOR : MODEL AB-C SIZE 3-33MM. \TUBUS</t>
  </si>
  <si>
    <t xml:space="preserve">CLAMP METER MODEL DM-617\ DIGICON/ </t>
  </si>
  <si>
    <t xml:space="preserve">HAMMER ULETANE MODEL US-10\ OH/ </t>
  </si>
  <si>
    <t xml:space="preserve">ELECTRIC WELDER :OTIG-200\POLO </t>
  </si>
  <si>
    <t xml:space="preserve">DRILL MACHINE TYPE ROTARY MODEL GSB10RE\ BOSCH\ </t>
  </si>
  <si>
    <t>PORTABLE BLOWER:DF-300E 220V 300MM</t>
  </si>
  <si>
    <t>พัดลมระบายอากาศ</t>
  </si>
  <si>
    <t>กล่องเครื่องมือเล็ก</t>
  </si>
  <si>
    <t>กล่องเครื่องมือกลาง</t>
  </si>
  <si>
    <t>กล่องเครื่องมือใหญ่</t>
  </si>
  <si>
    <t xml:space="preserve">GRINDER 9553BX 4" \ MAKITA </t>
  </si>
  <si>
    <t>ดอกต๊าป M10*1.5</t>
  </si>
  <si>
    <t>ประแจแหวนข้างปากตาย 8-24มม.</t>
  </si>
  <si>
    <t>ประแจแหวนข้างปากตาย เบอร์ 27</t>
  </si>
  <si>
    <t>ประแจแหวนข้างปากตาย เบอร์ 23</t>
  </si>
  <si>
    <t>ประแจแหวนข้างปากตาย เบอร์ 10</t>
  </si>
  <si>
    <t>ถอนเกลียวซ้าย</t>
  </si>
  <si>
    <t>วิทยุสื่อสาร</t>
  </si>
  <si>
    <t>เครื่องเจียร์ไฟฟ้า 7"</t>
  </si>
  <si>
    <t>บันได 11 ฟุต</t>
  </si>
  <si>
    <t>บันได 10 ฟุต</t>
  </si>
  <si>
    <t>บันได 6 ฟุต</t>
  </si>
  <si>
    <t>บันได 12 ฟุต</t>
  </si>
  <si>
    <t>ตะไบเพชร</t>
  </si>
  <si>
    <t>ตลับเมตร 5 เมตร</t>
  </si>
  <si>
    <t>ล้อเก็บสายไฟ</t>
  </si>
  <si>
    <t>ประแจจับท่อ 3"</t>
  </si>
  <si>
    <t>สายลิ้งค์ PLC</t>
  </si>
  <si>
    <t>คีมล็อคปากตรง 10"</t>
  </si>
  <si>
    <t>ปืนลม ขนาดท่อลม 1/4"</t>
  </si>
  <si>
    <t>ดายทำเกลียวนอก M14</t>
  </si>
  <si>
    <t>ดอกต๊าป M14*2 มม.</t>
  </si>
  <si>
    <t>ลูกบ๊อกซ์ลมเดือยโผล่ หกเหลี่ยม</t>
  </si>
  <si>
    <t>ลูกบ๊อกซ์ลม 3/4" 46มม.</t>
  </si>
  <si>
    <t>ลูกบ๊อกซ์ลม 3/4" 41มม.</t>
  </si>
  <si>
    <t xml:space="preserve">บล็อกลมกระแทก </t>
  </si>
  <si>
    <t>ข้อต่อบ๊อกซ์ 3/4"*20"</t>
  </si>
  <si>
    <t>ข้อต่อบ๊อกซ์ 3/4"*12"</t>
  </si>
  <si>
    <t>บันได 4 ฟุต (สั้น)</t>
  </si>
  <si>
    <t>ล้อหินขาว</t>
  </si>
  <si>
    <t>ล้อหินเขียว</t>
  </si>
  <si>
    <t>ประแจเลื่อน ขนาด 18"</t>
  </si>
  <si>
    <t>ประแจเลื่อน ขนาด 8"</t>
  </si>
  <si>
    <t>ประแจแหวนข้างปากตาย เบอร์ 8</t>
  </si>
  <si>
    <t>ประแจแหวนข้างปากตาย เบอร์ 14</t>
  </si>
  <si>
    <t>ประแจแหวนข้างปากตาย เบอร์ 29</t>
  </si>
  <si>
    <t>History</t>
  </si>
  <si>
    <t>ประแจแหวนข้างปากตาย เบอร์ 9</t>
  </si>
  <si>
    <t>หัวแร้งบัดกรี</t>
  </si>
  <si>
    <t>เครื่องเจียร์ไฟฟ้า 4"</t>
  </si>
  <si>
    <t>ประแจแหวนข้างปากตาย เบอร์ 36</t>
  </si>
  <si>
    <t>ประแจหกเหลี่ยมชุดหัวบอลยาว รุ่น212L/6"</t>
  </si>
  <si>
    <t>ดอกต๊าป M5*0.8 มม.</t>
  </si>
  <si>
    <t>ดอกต๊าป M6*1.0 มม.</t>
  </si>
  <si>
    <t>ดอกต๊าป M8*1.25 มม.</t>
  </si>
  <si>
    <t>ดอกต๊าป M8*1.5 มม.</t>
  </si>
  <si>
    <t>ดอกต๊าป  M12X1.75มม.</t>
  </si>
  <si>
    <t>ลูกบ๊อกซ์ลม 1/2" 14มม.</t>
  </si>
  <si>
    <t>ลูกบ๊อกซ์ลม 1/2" 17มม.</t>
  </si>
  <si>
    <t>บ๊อกเดือยโผล่ดำ 140มม-4มม (ชุด)</t>
  </si>
  <si>
    <t>Model</t>
  </si>
  <si>
    <t>Brand</t>
  </si>
  <si>
    <t>Sata</t>
  </si>
  <si>
    <t>Stanley</t>
  </si>
  <si>
    <t>Mitsubishi</t>
  </si>
  <si>
    <t>Makita</t>
  </si>
  <si>
    <t>Sanki</t>
  </si>
  <si>
    <t>Bahco</t>
  </si>
  <si>
    <t>Koken</t>
  </si>
  <si>
    <t>Force</t>
  </si>
  <si>
    <t>Electrolux</t>
  </si>
  <si>
    <t>Bosny</t>
  </si>
  <si>
    <t>CRC</t>
  </si>
  <si>
    <t>Specseal</t>
  </si>
  <si>
    <t>ฉากเหล็กด้ามสังกะสี ขนาด 12"</t>
  </si>
  <si>
    <t>46-536</t>
  </si>
  <si>
    <t>47-465</t>
  </si>
  <si>
    <t>47-969</t>
  </si>
  <si>
    <t>92-005</t>
  </si>
  <si>
    <t>84-001</t>
  </si>
  <si>
    <t>84-003</t>
  </si>
  <si>
    <t>84-007</t>
  </si>
  <si>
    <t>84-008</t>
  </si>
  <si>
    <t>84-011</t>
  </si>
  <si>
    <t>84-294</t>
  </si>
  <si>
    <t>KD-500</t>
  </si>
  <si>
    <t>คีมตัดปากเฉียงคอยาว หุ้มฉนวน ขนาด 7"</t>
  </si>
  <si>
    <t>คีมปากตรง หุ้มฉนวน ขนาด 7"</t>
  </si>
  <si>
    <t>คีมปากแหลม หุ้มฉนวน ขนาด 8"</t>
  </si>
  <si>
    <t>คีมปากแหลมปลายงอ หุ้มฉนวน ขนาด 8"</t>
  </si>
  <si>
    <t>คีมตัดปากเฉียง หุ้มฉนวน ขนาด 7"</t>
  </si>
  <si>
    <t>คีมชุดหุ้มฉนวน 3 ชิ้น</t>
  </si>
  <si>
    <t>คีมคอเลื่อน หุ้มฉนวน ขนาด 10"</t>
  </si>
  <si>
    <t>ลูกบ๊อกซ์ลม 1/2" 10มม.</t>
  </si>
  <si>
    <t>ลูกบ๊อกซ์ลม 1/2" 19มม.</t>
  </si>
  <si>
    <t>เครื่องตัดไฟเบอร์ 14"</t>
  </si>
  <si>
    <t>LW1400</t>
  </si>
  <si>
    <t>Hakko</t>
  </si>
  <si>
    <t>คีมจับอ๊อก</t>
  </si>
  <si>
    <t>SEIKO</t>
  </si>
  <si>
    <t>Bosch</t>
  </si>
  <si>
    <t>สว่านแบตเตอรี่</t>
  </si>
  <si>
    <t>สว่านไฟฟ้า</t>
  </si>
  <si>
    <t>เหล็กดูดลูกปืน 3ขา No.21/1 6"</t>
  </si>
  <si>
    <t>เหล็กดูดลูกปืน 3ขา No.23/3 12"</t>
  </si>
  <si>
    <t>ไขควงหุ้มฉนวนกันไฟฟ้า (ชุด)</t>
  </si>
  <si>
    <t>ไขควงวัดไฟ</t>
  </si>
  <si>
    <t>PB Swiss Tool</t>
  </si>
  <si>
    <t>212LH</t>
  </si>
  <si>
    <t>211H-10</t>
  </si>
  <si>
    <t>US-10</t>
  </si>
  <si>
    <t>DM-617</t>
  </si>
  <si>
    <t>IC-200C</t>
  </si>
  <si>
    <t>MH-14</t>
  </si>
  <si>
    <t>212L/6"</t>
  </si>
  <si>
    <t>GA7030</t>
  </si>
  <si>
    <t>KUANI</t>
  </si>
  <si>
    <t>9553BX</t>
  </si>
  <si>
    <t>HAMTEC</t>
  </si>
  <si>
    <t>USB-MITSU-05</t>
  </si>
  <si>
    <t>KI-1634-P2</t>
  </si>
  <si>
    <t>DM-618</t>
  </si>
  <si>
    <t xml:space="preserve">แคล้มป์มิเตอร์ </t>
  </si>
  <si>
    <t>Digicon</t>
  </si>
  <si>
    <t>Marvel</t>
  </si>
  <si>
    <t>Tubus</t>
  </si>
  <si>
    <t>Asahi</t>
  </si>
  <si>
    <t>62-002</t>
  </si>
  <si>
    <t>65-002</t>
  </si>
  <si>
    <t>ไขควงด้ามหุ้มยาง (ชุด)</t>
  </si>
  <si>
    <t xml:space="preserve">คีมย้ำสายไฟ </t>
  </si>
  <si>
    <t>LD-EK</t>
  </si>
  <si>
    <t>Hammer</t>
  </si>
  <si>
    <t>AB-C</t>
  </si>
  <si>
    <t>QC30R2-3M-T</t>
  </si>
  <si>
    <t xml:space="preserve">GT09-C30USB-5P </t>
  </si>
  <si>
    <t>SC05N (3M)</t>
  </si>
  <si>
    <t xml:space="preserve">LEOS </t>
  </si>
  <si>
    <t>สาย Conversion</t>
  </si>
  <si>
    <t>สาย ต่อ USB ถึง PLC</t>
  </si>
  <si>
    <t>สาย Connect</t>
  </si>
  <si>
    <t>เครื่องวัดความตึงสายพาน</t>
  </si>
  <si>
    <t>U-508</t>
  </si>
  <si>
    <t>Sonic</t>
  </si>
  <si>
    <t>โอริง (ชุด)</t>
  </si>
  <si>
    <t>KIT -NR4 NBR-70 (AS)</t>
  </si>
  <si>
    <t>ด้ามฟรี หัวกลม</t>
  </si>
  <si>
    <t>เครื่องดูดฝุ่น</t>
  </si>
  <si>
    <t>Tone</t>
  </si>
  <si>
    <t>4AH-05L</t>
  </si>
  <si>
    <t>4012M</t>
  </si>
  <si>
    <t>สายเชื่อม 50 Sq.mm  (สีส้ม)</t>
  </si>
  <si>
    <t>ตู้เชื่อม</t>
  </si>
  <si>
    <t>OTIG-200</t>
  </si>
  <si>
    <t>Polo</t>
  </si>
  <si>
    <t>GBH2-26DFR</t>
  </si>
  <si>
    <t xml:space="preserve">สว่านโรตารี่ </t>
  </si>
  <si>
    <t>DF331DWYE 12</t>
  </si>
  <si>
    <t>หัวสว่าน</t>
  </si>
  <si>
    <t>ด้ามต๊าปตัวผู้</t>
  </si>
  <si>
    <t>TWG002</t>
  </si>
  <si>
    <t>DF-300E</t>
  </si>
  <si>
    <t>จิ๊กแม่เหล็กจับฉาก</t>
  </si>
  <si>
    <t>ฟันต๊าปเกลียว 1/2"-3/4"</t>
  </si>
  <si>
    <t>ASADA</t>
  </si>
  <si>
    <t>3 Elephant</t>
  </si>
  <si>
    <t>KNIPEX</t>
  </si>
  <si>
    <t>INGCO</t>
  </si>
  <si>
    <t>ฟันต๊าปเกลียว 1"-2"</t>
  </si>
  <si>
    <t>กาพ่นสี</t>
  </si>
  <si>
    <t>W-77-3S</t>
  </si>
  <si>
    <t>IWATA</t>
  </si>
  <si>
    <t>ดายต๊าป</t>
  </si>
  <si>
    <t>บ๊อกซ์ 8-32มม. 6P (ชุด)</t>
  </si>
  <si>
    <t xml:space="preserve">160MS </t>
  </si>
  <si>
    <t>TSUBOSAN</t>
  </si>
  <si>
    <t>5M/16'</t>
  </si>
  <si>
    <t>A-2</t>
  </si>
  <si>
    <t>TOOL : EXTERNAL CIRCLIP PLIERS : A-2 \KNIPEX</t>
  </si>
  <si>
    <t>คีมถ่าง</t>
  </si>
  <si>
    <t>G-BOX</t>
  </si>
  <si>
    <t>ระดับน้ำ ยาว 12"</t>
  </si>
  <si>
    <t>42-466</t>
  </si>
  <si>
    <t>Suntech</t>
  </si>
  <si>
    <t>Hurricane</t>
  </si>
  <si>
    <t>Bendex</t>
  </si>
  <si>
    <t>SPIRAL WRAPPING BAND\SW-19(10MTR/PACK)\BENDEX</t>
  </si>
  <si>
    <t>ไส่ไก่</t>
  </si>
  <si>
    <t>SW-10</t>
  </si>
  <si>
    <t>SW-19</t>
  </si>
  <si>
    <t>BUCO</t>
  </si>
  <si>
    <t xml:space="preserve">PLASTIC BOX NO. 1036 </t>
  </si>
  <si>
    <t xml:space="preserve">PLASTIC BOX NO. 1037 </t>
  </si>
  <si>
    <t xml:space="preserve">PLASTIC BOX NO. 1038 </t>
  </si>
  <si>
    <t>คีมย้ำ \ตัด\ปลอกสายไฟ</t>
  </si>
  <si>
    <t>KH-703</t>
  </si>
  <si>
    <t>OPT</t>
  </si>
  <si>
    <t xml:space="preserve">ค้อนยูรีเทน </t>
  </si>
  <si>
    <t>ZAP9910</t>
  </si>
  <si>
    <t>21/1</t>
  </si>
  <si>
    <t>23/3</t>
  </si>
  <si>
    <t>Can</t>
  </si>
  <si>
    <t>นํ้ายาล้างหน้าสัมผัสไฟฟ้า(ไม่ติดไฟ)</t>
  </si>
  <si>
    <t>'CRC'' 2017</t>
  </si>
  <si>
    <t>สเปรย์จารบีขาว หล่อลื่นโซ่</t>
  </si>
  <si>
    <t>GREASE SPRAY 400G.\BOSNY</t>
  </si>
  <si>
    <t>น้ำยาล็อคเกลียว</t>
  </si>
  <si>
    <t>LOCTITE</t>
  </si>
  <si>
    <t>นํ้ายาล้างหน้าสัมผัส</t>
  </si>
  <si>
    <t>ELECTRO CLEAN</t>
  </si>
  <si>
    <t>นำยาทำความสะอาดคราบสกปรก</t>
  </si>
  <si>
    <t>#747</t>
  </si>
  <si>
    <t>เครื่องวัดแก๊ส</t>
  </si>
  <si>
    <t>PONPE 323</t>
  </si>
  <si>
    <t>TIG-200ST</t>
  </si>
  <si>
    <t>JASIC</t>
  </si>
  <si>
    <t>34-791</t>
  </si>
  <si>
    <t>เครื่องเจียรคอตรง</t>
  </si>
  <si>
    <t>GGS-500L</t>
  </si>
  <si>
    <t>เทปวัด สายไฟเบอร์กลาส แบบเปลือย ยาว 30 เมตร</t>
  </si>
  <si>
    <t>โครงเลื่อย 12"</t>
  </si>
  <si>
    <t>HHF3008</t>
  </si>
  <si>
    <t>3M</t>
  </si>
  <si>
    <t>เทปพันสายไฟฟ้าแรงสูง เทปละลาย</t>
  </si>
  <si>
    <t>No.23</t>
  </si>
  <si>
    <t>ชุดตัดแก๊สหัวตรง</t>
  </si>
  <si>
    <t xml:space="preserve">HARIS </t>
  </si>
  <si>
    <t>L-62-3</t>
  </si>
  <si>
    <t>DRILL TWIST STRAIGHT SHANK SHORT  D2.0 MM.\Nachi</t>
  </si>
  <si>
    <t>ดอกสว่าน</t>
  </si>
  <si>
    <t>Nachi</t>
  </si>
  <si>
    <t>ชุดปักเต้าแบบใส</t>
  </si>
  <si>
    <t>ลูกดิ่งทองเหลือง</t>
  </si>
  <si>
    <t>ชุดเครื่องมือช่าง 21 ชิ้น</t>
  </si>
  <si>
    <t>ดอกเอ็นมิลไฮสปีด</t>
  </si>
  <si>
    <t>16 MM</t>
  </si>
  <si>
    <t>20 MM</t>
  </si>
  <si>
    <t>SE</t>
  </si>
  <si>
    <t xml:space="preserve">MSP0018506A </t>
  </si>
  <si>
    <t xml:space="preserve">MSP0018507A </t>
  </si>
  <si>
    <t xml:space="preserve">KUANI </t>
  </si>
  <si>
    <t>KINGTONY</t>
  </si>
  <si>
    <t>KOCHE</t>
  </si>
  <si>
    <t xml:space="preserve">KI-853 </t>
  </si>
  <si>
    <t>บล๊อคกระแทก</t>
  </si>
  <si>
    <t>4457MP56P</t>
  </si>
  <si>
    <t>ลูกบล็อกเดือยโผล่ (ชุด)</t>
  </si>
  <si>
    <t xml:space="preserve">KINGTONY </t>
  </si>
  <si>
    <t>ประแจตัว T</t>
  </si>
  <si>
    <t>ประแจดาว</t>
  </si>
  <si>
    <t>1/4*47 Pcs.</t>
  </si>
  <si>
    <t>No.208</t>
  </si>
  <si>
    <t>CEJN</t>
  </si>
  <si>
    <t>ปืนยิงทราย</t>
  </si>
  <si>
    <t>PS51</t>
  </si>
  <si>
    <t>WUFU</t>
  </si>
  <si>
    <t>ทราย</t>
  </si>
  <si>
    <t>#13</t>
  </si>
  <si>
    <t>เครื่องขัดกระดาษทรายสายพาน</t>
  </si>
  <si>
    <t>PT-382N</t>
  </si>
  <si>
    <t>BRP</t>
  </si>
  <si>
    <t>SUMO</t>
  </si>
  <si>
    <t>DG-10</t>
  </si>
  <si>
    <t>ปืนเป่าลม</t>
  </si>
  <si>
    <t>สายลมสปริง</t>
  </si>
  <si>
    <t>5*8 (6เมตร)</t>
  </si>
  <si>
    <t>EUROX</t>
  </si>
  <si>
    <t>โซ่รอก 1.5 ตัน</t>
  </si>
  <si>
    <t>รอก 1.5 ตัน</t>
  </si>
  <si>
    <t>หลอดไฟฟ้าแบบพกพา</t>
  </si>
  <si>
    <t>German Ritter</t>
  </si>
  <si>
    <t>2.5 มม.</t>
  </si>
  <si>
    <t>2.0 มม.</t>
  </si>
  <si>
    <t>น็อตหัวจมดำแข็ง</t>
  </si>
  <si>
    <t>หัวน็อตดำ</t>
  </si>
  <si>
    <t>น็อตหัวเหลี่ยมดำแข็ง</t>
  </si>
  <si>
    <t>ใบตัด 4"</t>
  </si>
  <si>
    <t>4"</t>
  </si>
  <si>
    <t>AFS0009951A</t>
  </si>
  <si>
    <t>AFS0009950A</t>
  </si>
  <si>
    <t>CONTROL BOX SET NMJ-005-C</t>
  </si>
  <si>
    <t>AFS0010905A</t>
  </si>
  <si>
    <t>NMJ-005 MAIN CABLE NMJ-005K-MPC-2.5M.(NMJ2-W1)</t>
  </si>
  <si>
    <t>MSP0020476A</t>
  </si>
  <si>
    <t>BSTECH</t>
  </si>
  <si>
    <t>BANDEX</t>
  </si>
  <si>
    <t>ปลอกสายไฟ 3.0 มม.</t>
  </si>
  <si>
    <t>ปลอกสายไฟ 3.5 มม.</t>
  </si>
  <si>
    <t>ปลอกสายไฟ 4.0 มม.</t>
  </si>
  <si>
    <t>ปลอกสายไฟ 5.0 มม.</t>
  </si>
  <si>
    <t>ปลอกสายไฟ 6.0 มม.</t>
  </si>
  <si>
    <t>ปลอกหุ้มหางปลา</t>
  </si>
  <si>
    <t>T.LUG</t>
  </si>
  <si>
    <t>สายรัดสายไฟ</t>
  </si>
  <si>
    <t>หางปลา</t>
  </si>
  <si>
    <t>MSP0020728A</t>
  </si>
  <si>
    <t>DOUBLE PUSHTTONS SWITCH M22-K10 EATON</t>
  </si>
  <si>
    <t>MSP0020120A</t>
  </si>
  <si>
    <t>PISTON PUMP \ V38A3R10X \ YEOSHE</t>
  </si>
  <si>
    <t>JCM0000676A</t>
  </si>
  <si>
    <t>Modify Rack</t>
  </si>
  <si>
    <t>FITTING\KQ2H06-M5A\SMC</t>
  </si>
  <si>
    <t xml:space="preserve">FITTING\KQ2L10-02AS\SMC </t>
  </si>
  <si>
    <t xml:space="preserve">SPLIT PIN D3.2X36 </t>
  </si>
  <si>
    <t xml:space="preserve">GLASS FIBER VARNISH TUBE EXSIL\ID 6MM(M) </t>
  </si>
  <si>
    <t xml:space="preserve">GLASS FIBER SILICON TUBE \ID 30 MM (M) </t>
  </si>
  <si>
    <t>ACRYLIC</t>
  </si>
  <si>
    <t>Fomeka</t>
  </si>
  <si>
    <r>
      <t>PLASTIC (ACLYLIC CLEAR):T2mm*54"*</t>
    </r>
    <r>
      <rPr>
        <sz val="10"/>
        <color rgb="FF0000FF"/>
        <rFont val="Calibri"/>
        <family val="2"/>
      </rPr>
      <t>20YARD พลาสติกใส</t>
    </r>
  </si>
  <si>
    <t xml:space="preserve">Internal tooth lock washer \ M8 \ </t>
  </si>
  <si>
    <t xml:space="preserve">Internal tooth lock washer \ M12 \ </t>
  </si>
  <si>
    <t xml:space="preserve">Internal tooth lock washer \ M18 \ </t>
  </si>
  <si>
    <t>Electric Layer 4</t>
  </si>
  <si>
    <r>
      <t xml:space="preserve">CABLE TIE:CT-250-4C 250MM*4.6MM \ </t>
    </r>
    <r>
      <rPr>
        <sz val="10"/>
        <color rgb="FF0000FF"/>
        <rFont val="Calibri"/>
        <family val="2"/>
      </rPr>
      <t>(10")</t>
    </r>
  </si>
  <si>
    <r>
      <t>GLASS FIBER VARNISH TUBE EXSIL\ID14 MM(M)</t>
    </r>
    <r>
      <rPr>
        <sz val="10"/>
        <color rgb="FF0000FF"/>
        <rFont val="Calibri"/>
        <family val="2"/>
      </rPr>
      <t xml:space="preserve"> </t>
    </r>
  </si>
  <si>
    <r>
      <t>GLASS FIBER VARNISH TUBEEXSIL\ID 8MM(M)</t>
    </r>
    <r>
      <rPr>
        <sz val="10"/>
        <color rgb="FF0000FF"/>
        <rFont val="Calibri"/>
        <family val="2"/>
      </rPr>
      <t xml:space="preserve"> </t>
    </r>
  </si>
  <si>
    <r>
      <t xml:space="preserve">SQ TUBE\19X19XT2MMX6M </t>
    </r>
    <r>
      <rPr>
        <sz val="10"/>
        <color rgb="FF0000FF"/>
        <rFont val="Calibri"/>
        <family val="2"/>
      </rPr>
      <t>(3/4") LG</t>
    </r>
  </si>
  <si>
    <r>
      <t>CHANNEL STEEL\75X40XT5MMX6M</t>
    </r>
    <r>
      <rPr>
        <sz val="10"/>
        <color rgb="FF0000FF"/>
        <rFont val="Calibri"/>
        <family val="2"/>
      </rPr>
      <t>(เหล็กรางน้ำ)</t>
    </r>
  </si>
  <si>
    <r>
      <t>CHECKERED PLATE SS41\T 4.5MMX4'X8'</t>
    </r>
    <r>
      <rPr>
        <sz val="10"/>
        <color rgb="FF0000FF"/>
        <rFont val="Calibri"/>
        <family val="2"/>
      </rPr>
      <t>(Wia)</t>
    </r>
  </si>
  <si>
    <r>
      <t>STAINLESS STEEL 304:SHEET 2MM.*4*8</t>
    </r>
    <r>
      <rPr>
        <sz val="10"/>
        <color rgb="FF0000FF"/>
        <rFont val="Calibri"/>
        <family val="2"/>
      </rPr>
      <t>(แผ่นละ 4,750 บาท)</t>
    </r>
  </si>
  <si>
    <r>
      <t>STAINLESS STEEL 304:SQUAR PIPE 1"*1"*3MM*6M.</t>
    </r>
    <r>
      <rPr>
        <sz val="10"/>
        <color rgb="FF0000FF"/>
        <rFont val="Calibri"/>
        <family val="2"/>
      </rPr>
      <t>(เส้นละ 2,850 บาท)</t>
    </r>
  </si>
  <si>
    <r>
      <t>CUTTING DISC 14"</t>
    </r>
    <r>
      <rPr>
        <sz val="10"/>
        <color rgb="FF0000FF"/>
        <rFont val="Calibri"/>
        <family val="2"/>
      </rPr>
      <t>(ใบไฟเบอร์)</t>
    </r>
  </si>
  <si>
    <r>
      <t>SEYI SN1-160 TONS PART \ FLYWHEEL BELT \ SEYI</t>
    </r>
    <r>
      <rPr>
        <sz val="10"/>
        <color rgb="FF0000FF"/>
        <rFont val="Calibri"/>
        <family val="2"/>
      </rPr>
      <t>(B115)</t>
    </r>
  </si>
  <si>
    <r>
      <t>SEYI SN2-300 TONS PART \ FLYWHEEL BELT \ SEYI</t>
    </r>
    <r>
      <rPr>
        <sz val="10"/>
        <color rgb="FF0000FF"/>
        <rFont val="Calibri"/>
        <family val="2"/>
      </rPr>
      <t>(C-148)</t>
    </r>
  </si>
  <si>
    <r>
      <t>V BELT: MODEL 8V-2650\ BANDO</t>
    </r>
    <r>
      <rPr>
        <sz val="10"/>
        <color rgb="FF0000FF"/>
        <rFont val="Calibri"/>
        <family val="2"/>
      </rPr>
      <t>(Main motor Komatu 800Tons/600Tons.)</t>
    </r>
  </si>
  <si>
    <r>
      <t>LED:T8-9W-6500K\OPPLE</t>
    </r>
    <r>
      <rPr>
        <sz val="10"/>
        <color rgb="FF0000FF"/>
        <rFont val="Calibri"/>
        <family val="2"/>
      </rPr>
      <t>(ต่อได้หลายแบบ)</t>
    </r>
  </si>
  <si>
    <t>MSP0020727A</t>
  </si>
  <si>
    <t>AIR CYL SCS2-LN-LB-125B-1000-J PARTS \ SEAL KIT:SCS2-N-125K \ CKD</t>
  </si>
  <si>
    <t>ARO SPOT WELDING GUN PART\103041771 MODULE ELECTRIC PARTS\103023765:ADAPTOR\AVITRA</t>
  </si>
  <si>
    <t>ARO SPOT WELDING GUN PART\103041771 MODULE ELECTRIC PARTS\ 88741205:CABLE GLAND (PT. # 10)\AVITRA</t>
  </si>
  <si>
    <t xml:space="preserve">GREASE NIPPLES\GPA1\MISUMI </t>
  </si>
  <si>
    <t>ANCHORS STUD BOLTS (ST)-3/8''\FASTENIC (M12)</t>
  </si>
  <si>
    <t xml:space="preserve">SELF TAPPING SCREWS - FLAT HEAD SIZE #7 * 1inch (1000 PCS/BOX)  หัว F ขนาด #7 *1” </t>
  </si>
  <si>
    <t>SPRING BOLT</t>
  </si>
  <si>
    <t xml:space="preserve">BUSHING 1" </t>
  </si>
  <si>
    <t>Tool 6</t>
  </si>
  <si>
    <t>Tool 9</t>
  </si>
  <si>
    <r>
      <t>HSS ENDMILL\SSE. HL4-200C, DIA 20 MM.\SE</t>
    </r>
    <r>
      <rPr>
        <sz val="10"/>
        <color rgb="FF0000FF"/>
        <rFont val="Calibri"/>
        <family val="2"/>
      </rPr>
      <t xml:space="preserve"> </t>
    </r>
  </si>
  <si>
    <t xml:space="preserve">INSULATED TERMINAL: SPADE/ YF 1.5-3 / T.LUG </t>
  </si>
  <si>
    <r>
      <t>INSULATED TERMINAL: SPADE/ YF 2.5-3 / T.LUG</t>
    </r>
    <r>
      <rPr>
        <sz val="10"/>
        <color rgb="FF0000FF"/>
        <rFont val="Calibri"/>
        <family val="2"/>
      </rPr>
      <t xml:space="preserve"> </t>
    </r>
  </si>
  <si>
    <t>MSP0020481A</t>
  </si>
  <si>
    <t>SERVO MOTOR HA-LFS15K24BK PART \ ENCODER \ MITSUBISHI</t>
  </si>
  <si>
    <t>PRESSURE GAUGE \ PGF63D350F-1/4 SUS 2.1/2 (RANGE 0-350 KG/CM2 , RANGE 0-3500 PSI ) \ SKON</t>
  </si>
  <si>
    <t>CHAIN\N0.50(LENGTH=10 FEET)</t>
  </si>
  <si>
    <t>CHAIN JOINT NO.50\CHAIN</t>
  </si>
  <si>
    <t>MSP0020787A</t>
  </si>
  <si>
    <t>MSP0005397A</t>
  </si>
  <si>
    <t>MSP0005398A</t>
  </si>
  <si>
    <t>Belt Convenyor</t>
  </si>
  <si>
    <t>MSP0004740A</t>
  </si>
  <si>
    <t>WALL SOCKET\32-6H/380-415AC3P+PE ITEM NO. 1118\BALSCEENORM</t>
  </si>
  <si>
    <t>MSP0004741A</t>
  </si>
  <si>
    <t>PLUG:32-6H/380-415AC3P+PE ITEM NO. 2142\BALSCEENORM</t>
  </si>
  <si>
    <t>MSP0020827A</t>
  </si>
  <si>
    <t>AIR HOSE \ PT6-K (100 METERS \ ROLL ) \ TOYOX</t>
  </si>
  <si>
    <t>MSP0013651A</t>
  </si>
  <si>
    <t>DRILL BIT \ PH2 D31740 (10 PCS/PACK) \ MAKITA</t>
  </si>
  <si>
    <t>MSP0020880A</t>
  </si>
  <si>
    <t>WELDING MACHINE \ SARC200 (IGBT)\ POLO</t>
  </si>
  <si>
    <t>ARO GUN PARTS\TRANSFORMER 41852984:XCMA-36KVA-400V-50H\AVITRA (ซ่อม 2 ตัว)</t>
  </si>
  <si>
    <t>SOCKET HEAD CAP SCREW M12X1.75X40 MM.</t>
  </si>
  <si>
    <t>ACU0000097A</t>
  </si>
  <si>
    <t>MSP0020904A</t>
  </si>
  <si>
    <t>MSP0020891A</t>
  </si>
  <si>
    <t>MSP0020892A</t>
  </si>
  <si>
    <t>MSP0014084A</t>
  </si>
  <si>
    <t>MASTER KEY \ 84-30L \ SOLO</t>
  </si>
  <si>
    <t>MSP0014126A</t>
  </si>
  <si>
    <t>MASTER KEY \ 4507N 40MM. \ SOLO</t>
  </si>
  <si>
    <t>AFS0010174A</t>
  </si>
  <si>
    <t>PANASONIC COVER MODEL:WNG6803W</t>
  </si>
  <si>
    <t>MSP0008503A</t>
  </si>
  <si>
    <t>KOMATSU DESTACKER PART\UPPER MG CHAIN(CENTER):2060 WIDE SECOND LINK TYPE 150 LINKS\KOMATSU</t>
  </si>
  <si>
    <t>MSP0017562A</t>
  </si>
  <si>
    <t>HIGH PRESSURE WASHER\MODEL QL-2100GP\IM-TECH IMPERIAL</t>
  </si>
  <si>
    <t>Fan OTC 220v (4715SL-05W-B60) \ NMB 24VDC</t>
  </si>
  <si>
    <t>MSP0008930A</t>
  </si>
  <si>
    <t>CRANE PART \ SMART RELAY SR2B261B 24VAC \ DEMAG</t>
  </si>
  <si>
    <t>MSP0000865A</t>
  </si>
  <si>
    <t>MAGNETIC\SC-05 COIL 220V \FUJI</t>
  </si>
  <si>
    <t>THERMAL OVERLOAD RELAY\TH-ON/3 2.2-3.4A \FUJI</t>
  </si>
  <si>
    <t>MSP0000867A</t>
  </si>
  <si>
    <t>Komatsu 1200T</t>
  </si>
  <si>
    <t>MSP0020140A</t>
  </si>
  <si>
    <t>WIA 800T PARTS \ CLUTCH FLYWHEEL SEAL: (O-RNG N220,N556,N725,OIL SEAL 300) \</t>
  </si>
  <si>
    <t>COOLING TOWER PARTS \PUMP PARTS\COUPLINGS SIZE 30.5X70 MM</t>
  </si>
  <si>
    <t>CC-LINK REMOTE OUTPUT MODULE \ AJ65SBTB2N-16R \ MITSUBISHI\PLC CONTROL PANEL PARTS \</t>
  </si>
  <si>
    <t>MSP0006207A</t>
  </si>
  <si>
    <t>PLC CPU\MODEL Q03UDVCPU HIGH-SPEED UNIVERSAL MODEL QCPU,NO OF I/O=4096 POINTS,PROGRAM CAPACITY=30K STEPS\MITSUBISHI</t>
  </si>
  <si>
    <t>MSP0010225A</t>
  </si>
  <si>
    <t>MSP0020860A</t>
  </si>
  <si>
    <t>EMERGENCY STOP 22MM 1NC (XB7-NS8442) \ SCHNEIDER</t>
  </si>
  <si>
    <t>PILOT LAMP LED \ AD16-22DS (WHITE) 220VAC \ONPOW</t>
  </si>
  <si>
    <t>PILOT LAMP LED \ AD16-22DS (RED) 220VAC \ ONPOW</t>
  </si>
  <si>
    <t>MSP0021066A</t>
  </si>
  <si>
    <t>O-RING NBR-90 \ SIZE 1BP-005 \ ID*W 4.80*1.90  \ SPECSEAL</t>
  </si>
  <si>
    <t>MSP0021069A</t>
  </si>
  <si>
    <t>O-RING NBR-90 \ SIZE 1BP-008 \ ID*W 7.80*1.90 \ SPECSEAL</t>
  </si>
  <si>
    <t>MSP0021065A</t>
  </si>
  <si>
    <t>O-RING NBR-90 \ SIZE 1BP-004 \ ID*W 3.80*1.90 \ SPECSEAL</t>
  </si>
  <si>
    <t>MSP0021074A</t>
  </si>
  <si>
    <t>O-RING NBR-90 \ SIZE 1BP-012 \ ID*W 11.80*2.40 \ SPECSEAL</t>
  </si>
  <si>
    <t>MSP0021077A</t>
  </si>
  <si>
    <t>O-RING NBR-90 \ SIZE 1BP-018 \ ID*W 17.80*2.40 \ SPECSEAL</t>
  </si>
  <si>
    <t>MSP0021078A</t>
  </si>
  <si>
    <t>O-RING NBR-90 \ SIZE 1BP-020 \ ID*W 19.80*2.40 \ SPECSEAL</t>
  </si>
  <si>
    <t>MSP0021067A</t>
  </si>
  <si>
    <t>O-RING NBR-90 \ SIZE 1BP-006 \ ID*W 5.80*1.90 \ SPECSEAL</t>
  </si>
  <si>
    <t>MSP0021075A</t>
  </si>
  <si>
    <t>O-RING NBR-90 \ SIZE 1BP-014 \ ID*W 13.80*2.40 \ SPECSEAL</t>
  </si>
  <si>
    <t>MSP0021079A</t>
  </si>
  <si>
    <t>O-RING NBR-90 \ SIZE G20 \ ID*W 20.00*3.00 \ SPECSEAL</t>
  </si>
  <si>
    <t>MSP0021070A</t>
  </si>
  <si>
    <t>O-RING NBR-90 \ SIZE 1-BP-009 \ ID*W 8.80*1.90 \ SPECSEAL</t>
  </si>
  <si>
    <t>MSP0021068A</t>
  </si>
  <si>
    <t>O-RING NBR-90 \ SIZE 1BP-007 \ ID*W 6.80*1.90\ SPECSEAL</t>
  </si>
  <si>
    <t>MSP0021071A</t>
  </si>
  <si>
    <t>O-RING NBR-90 \ SIZE 1BP-010A \ ID*W 9.80*2.40 \ SPECSEAL</t>
  </si>
  <si>
    <t>MSP0021072A</t>
  </si>
  <si>
    <t>O-RING NBR-90 \ SIZE 1BP-011 \ ID*W 10.80*2.40 \ SPECSEAL</t>
  </si>
  <si>
    <t>MSP0021076A</t>
  </si>
  <si>
    <t>O-RING NBR-90 \ SIZE 1BP-016 \ ID*W 15.80*2.40 \ SPECSEAL</t>
  </si>
  <si>
    <t>MSP0020801A</t>
  </si>
  <si>
    <t>SAFETY LASER SCANNER \ NANOSCAN 3 \ NANS3-CAAZ30AN1 # 1100334 \ SICK</t>
  </si>
  <si>
    <t>ACU0000056A</t>
  </si>
  <si>
    <t>SOCKET HEAD CAP SCREW M8X1.25X20 MM.</t>
  </si>
  <si>
    <t>ACU0000057A</t>
  </si>
  <si>
    <t>SOCKET HEAD CAP SCREW M8X1.25X25 MM.</t>
  </si>
  <si>
    <t>ACU0000077A</t>
  </si>
  <si>
    <t>SOCKET HEAD CAP SCREW M10X1.5X30 MM.</t>
  </si>
  <si>
    <t>ACU0000078A</t>
  </si>
  <si>
    <t>SOCKET HEAD CAP SCREW M10X1.5X35 MM.</t>
  </si>
  <si>
    <t>ACU0000079A</t>
  </si>
  <si>
    <t>SOCKET HEAD CAP SCREW M10X1.5X40 MM.</t>
  </si>
  <si>
    <t>MSP0021047A</t>
  </si>
  <si>
    <t>PLASMA CUTTING CUT60 VONE PART \ PLASMA CUTTING HANDLING. \</t>
  </si>
  <si>
    <t>ARO MANUAL GUN \ GUNS PARTS \ 70080998 DISTRIBUTOR : 4M320-08-F05 G1/4 24VDC \ AVITRA</t>
  </si>
  <si>
    <t>Column57</t>
  </si>
  <si>
    <t>Column58</t>
  </si>
  <si>
    <t>MSP0021111A</t>
  </si>
  <si>
    <t>STEEL ROD : DIA 12MM X 10M. \</t>
  </si>
  <si>
    <t>MSP0021112A</t>
  </si>
  <si>
    <t>STEEL PLATE SIZE:15CM.X15CM.X6MM. \</t>
  </si>
  <si>
    <t>MSP0013203A</t>
  </si>
  <si>
    <t>OTC WELDING ROBOT PART \ DC-GEARED MOTOR \  MODEL:W-W03729 \ OTC DAIHEN</t>
  </si>
  <si>
    <t>MSP0005529A</t>
  </si>
  <si>
    <t>WIA PRESS 800T PARTS \ M/B UNIT \ LIMIT SWITCH PARTS \ PLUNGER SWITCH : WL-7H200 \ OMRON</t>
  </si>
  <si>
    <t xml:space="preserve">WIA PRESS PARTS\MAINT HYDRAULIC OIL UNIT\RELIEF VALVE\RIS-G03-AQ3-C1-10 </t>
  </si>
  <si>
    <t xml:space="preserve">SEAM WELDING PART:PROXIMITY SENSOR MODEL E2E-X7D1-N 2M\OMRON / </t>
  </si>
  <si>
    <t xml:space="preserve">MECHANICAL VALVE\VM130-01-33A\SMC </t>
  </si>
  <si>
    <t xml:space="preserve">Jig </t>
  </si>
  <si>
    <t>MSP0020988A</t>
  </si>
  <si>
    <t>CYLINDER \ GDC-TH80*60-A54-1 \ PARKER</t>
  </si>
  <si>
    <t xml:space="preserve">MSP0010450A </t>
  </si>
  <si>
    <t>AFS0000640A</t>
  </si>
  <si>
    <t>CARBIDE JOBBER DRILL DIA. 5.0 MM.</t>
  </si>
  <si>
    <t>ดอกสว่านคาร์ไบด์</t>
  </si>
  <si>
    <t>5 MM.</t>
  </si>
  <si>
    <t>Ultra-Tool</t>
  </si>
  <si>
    <t>RELIEF VALVE \  EDG-01-C \ DOFLUID</t>
  </si>
  <si>
    <t>MSP0020999A</t>
  </si>
  <si>
    <t>MSP0018722A</t>
  </si>
  <si>
    <t>NUT FEEDER PARTS \ VNS-00-HC18-5.5-DLH-B (NUT W520781) PARTS \ PFU-0431WH-{HC055-077-185-110} DOUBLE HINGE PLATE ASSY \ DENGENSHA</t>
  </si>
  <si>
    <t>MSP0018723A</t>
  </si>
  <si>
    <t>NUT FEEDER PARTS \ VNS-00-HC18-5.5-DLH-B (NUT W520781) PARTS \ PFU-0026-{L} DOUBLE HINGE SPRING \ DENGENSHA</t>
  </si>
  <si>
    <t>MSP0018724A</t>
  </si>
  <si>
    <t>NUT FEEDER PARTS\ VNS-00-HC18-5.5-DLH-B (NUT W520781) PARTS \ PFU-0026-{R} DOUBLE HINGE SPRING \ DENGENSHA</t>
  </si>
  <si>
    <t>MSP0018725A</t>
  </si>
  <si>
    <t>NUT FEEDER PARTS \ VNS-00-HC18-5.5-DLH-B (NUT W520781) PARTS \ PFC-0048R-{077-110-029} NUT STOPPER \ DENGENSHA</t>
  </si>
  <si>
    <t>MSP0018726A</t>
  </si>
  <si>
    <t>NUT FEEDER PARTS \ VNS-00-HC18-5.5-DLH-B (NUT W520781) PARTS \ PFU-0067-{055-6X8} SQUARE SPINDLE ASSY \ DENGENSHA</t>
  </si>
  <si>
    <t>MSP0018727A</t>
  </si>
  <si>
    <t>NUT FEEDER PARTS \ VNS-00-HC22-8-DLH-B (NUT W520772) PARTS \ PFU-0431WH-{HCM08-109-223-150} DOUBLE HINGE PLATE ASSY \ DENGENSHA</t>
  </si>
  <si>
    <t>MSP0018728A</t>
  </si>
  <si>
    <t>NUT FEEDER PARTS \ VNS-00-HC22-8-DLH-B (NUT W520772) PARTS \ PFU-0026-12-{L} DOUBLE HINGE SPRING \ DENGENSHA</t>
  </si>
  <si>
    <t>MSP0018729A</t>
  </si>
  <si>
    <t>NUT FEEDER PARTS \ VNS-00-HC22-8-DLH-B (NUT W520772) PARTS \ PFU-0026-12-{R} DOUBLE HINGE SPRING \ DENGENSHA</t>
  </si>
  <si>
    <t>MSP0018730A</t>
  </si>
  <si>
    <t>NUT FEEDER PARTS \ VNS-00-HC22-8-DLH-B (NUT W520772) PARTS \ PFC-0048R-{109-150-035} NUT STOPPER \ DENGENSHA</t>
  </si>
  <si>
    <t>MSP0018731A</t>
  </si>
  <si>
    <t>NUT FEEDER PARTS \ VNS-00-HC22-8-DLH-B (NUT W520772) PARTS \ PFU-0028-{130-064-8X10} SQUARE SPINDLE ASSY \ DENGENSHA</t>
  </si>
  <si>
    <t>MSP0018732A</t>
  </si>
  <si>
    <t>NUT FEEDER PARTS \ VNS-00-CG16-6-DLH-B (NUT W520702) PARTS \ PFU-0431WH-{CGM06-053-223-163} DOUBLE HINGE PLATE ASSY \ DENGENSHA</t>
  </si>
  <si>
    <t>MSP0018733A</t>
  </si>
  <si>
    <t>NUT FEEDER PARTS \ VNS-00-CG16-6-DLH-B (NUT W520702) PARTS \ PFC-0423-{053-163} NUT STOPPER \ DENGENSHA</t>
  </si>
  <si>
    <t>MSP0018734A</t>
  </si>
  <si>
    <t>NUT FEEDER PARTS \ VNS-00-CG16-6-DLH-B (NUT W520702) PARTS \ PFU-0067-{M06-10X12} SQUARE SPINDLE ASSY \ DENGENSHA</t>
  </si>
  <si>
    <t>MSP0018735A</t>
  </si>
  <si>
    <t>NUT FEEDER PARTS \ VNS-00-CG22-8-DLH-B (NUT W520703) PARTS \ PFU-0431WH-{CGM08-067-219} DOUBLE HINGE PLATE ASSY \ DENGENSHA</t>
  </si>
  <si>
    <t>MSP0018736A</t>
  </si>
  <si>
    <t>NUT FEEDER PARTS \ VNS-00-CG22-8-DLH-B (NUT W520703) PARTS \ PFC-0423-{067-219} NUT STOPPER \ DENGENSHA</t>
  </si>
  <si>
    <t>MSP0018737A</t>
  </si>
  <si>
    <t>NUT FEEDER PARTS \ VNS-00-CG22-8-DLH-B (NUT W520703) PARTS \ PFU-0067-{M08-12X14} SQUARE SPINDLE ASSY \ DENGENSHA</t>
  </si>
  <si>
    <t>MSP0018835A</t>
  </si>
  <si>
    <t>MSP0018836A</t>
  </si>
  <si>
    <t>MSP0018837A</t>
  </si>
  <si>
    <t>MSP0018838A</t>
  </si>
  <si>
    <t>MSP0018842A</t>
  </si>
  <si>
    <t>MSP0018843A</t>
  </si>
  <si>
    <t>MSP0020123A</t>
  </si>
  <si>
    <t>INVERTER PARTS \ BRAKING RESISTOR PART \ BOX WITH FAN \</t>
  </si>
  <si>
    <t>MSP0020202A</t>
  </si>
  <si>
    <t>NUT FEEDER YAJIMA \ MODEL:NF SIC-0010-IS5-1 S/N:59-0049 PART \ HOSE U-53/2M</t>
  </si>
  <si>
    <t>MSP0020204A</t>
  </si>
  <si>
    <t>NUT FEEDER YAJIMA \ MODEL:NF SIC-0010-IS5-1 S/N:59-0049 PART \ SPRING (M10)</t>
  </si>
  <si>
    <t>MSP0020205A</t>
  </si>
  <si>
    <t>NUT FEEDER YAJIMA \ MODEL:NF SIC-0010-IS5-1 S/N:59-0049 PART \ HINGE SET M10</t>
  </si>
  <si>
    <t>MSP0020206A</t>
  </si>
  <si>
    <t>NUT FEEDER YAJIMA \ MODEL:NF SIC-0006-IS5-1 S/N:57-0023 PART \ HOSE V05/3M</t>
  </si>
  <si>
    <t>MSP0020208A</t>
  </si>
  <si>
    <t>NUT FEEDER YAJIMA \ MODEL:NF SIC-0006-IS5-1 S/N:57-0023 PART \ SPRING (M6)</t>
  </si>
  <si>
    <t>MSP0020209A</t>
  </si>
  <si>
    <t>NUT FEEDER YAJIMA \ MODEL:NF SIC-0006-IS5-1 S/N:57-0023 PART \ SWITCH ST 315E</t>
  </si>
  <si>
    <t>MSP0020210A</t>
  </si>
  <si>
    <t>NUT FEEDER YAJIMA \ MODEL:NF SIC-0006-IS5-1 S/N:57-0023 PART \ HINGE SET M6</t>
  </si>
  <si>
    <t>MSP0020211A</t>
  </si>
  <si>
    <t>NUT FEEDER YAJIMA \ MODEL:NF SIF-0006-IS5-1 S/N:55-0013 PART \ HOSE V29/2M</t>
  </si>
  <si>
    <t>MSP0020215A</t>
  </si>
  <si>
    <t>NUT FEEDER YAJIMA \ MODEL:NF SIC-0008-IS5-1 S/N:56-0002 PART \ HOSE U-62/2M</t>
  </si>
  <si>
    <t>MSP0020217A</t>
  </si>
  <si>
    <t>NUT FEEDER YAJIMA \ MODEL:NF SIC-0008-IS5-1 S/N:56-0002 PART \ SPRING (M8)</t>
  </si>
  <si>
    <t>MSP0020218A</t>
  </si>
  <si>
    <t>NUT FEEDER YAJIMA \ MODEL:NF SIC-0008-IS5-1 S/N:56-0002 PART \ HINGE SET M8</t>
  </si>
  <si>
    <t>MSP0020219A</t>
  </si>
  <si>
    <t>NUT FEEDER YAJIMA \ MODEL:NF SIF-0008-IS5-1 S/N:57-0232 PART \ HOSE V10/3M</t>
  </si>
  <si>
    <t>MSP0020223A</t>
  </si>
  <si>
    <t>NUT FEEDER YAJIMA \ MODEL:NF SIC-0006-IS5-1 S/N:59-0012 PART \ HOSE U144/2M</t>
  </si>
  <si>
    <t>MSP0020227A</t>
  </si>
  <si>
    <t>MSP0020228A</t>
  </si>
  <si>
    <t>Sealant Pump</t>
  </si>
  <si>
    <t>ARO MANUAL GUN PARTS\X GUN PARTS\HPM50060:SHUNT KIT XMA GUN\AVITRA  (เกิน on-hand 3 pcs.)</t>
  </si>
  <si>
    <t>FEED AXIS LINEAR GUIDE \ TANDUM 1 ROBOT \ 93V-40-10640 \ KOMATSU</t>
  </si>
  <si>
    <t>MSP0002572A</t>
  </si>
  <si>
    <t>SMALL PRESS FLY WHEEL PART \ C07-2 X-RING (XR430V) \ SEYI</t>
  </si>
  <si>
    <t>MSP0002577A</t>
  </si>
  <si>
    <t>SMALL PRESS FLY WHEEL PART \ C09-1 O-RING (ORG280) \ SEYI</t>
  </si>
  <si>
    <t>MSP0002579A</t>
  </si>
  <si>
    <t>SMALL PRESS FLY WHEEL PART \ D01-3 O-RING (ORCAS568392R) \ SEYI</t>
  </si>
  <si>
    <t>MSP0002582A</t>
  </si>
  <si>
    <t>SMALL PRESS FLY WHEEL PART \ D01-7 OIL SEAL (TSC210A16) \ SEYI</t>
  </si>
  <si>
    <t>MSP0002583A</t>
  </si>
  <si>
    <t>SMALL PRESS FLY WHEEL PART \ D04-1 O-RING (ORG145) \ SEYI</t>
  </si>
  <si>
    <t>MSP0002585A</t>
  </si>
  <si>
    <t>SMALL PRESS FLY WHEEL PART \ D08-1 X-RING (XR461V) \ SEYI</t>
  </si>
  <si>
    <t>MSP0002586A</t>
  </si>
  <si>
    <t>SMALL PRESS FLY WHEEL PART \ D11 CLUTCH LINING (432D11D) \ SEYI</t>
  </si>
  <si>
    <t>MSP0002587A</t>
  </si>
  <si>
    <t>SMALL PRESS FLY WHEEL PART \ D12 BRAKE LINING (432D12D) \ SEYI</t>
  </si>
  <si>
    <t>MSP0002588A</t>
  </si>
  <si>
    <t>SMALL PRESS FLY WHEEL PART \ D13 DISC (432D13D) \ SEYI</t>
  </si>
  <si>
    <t>MSP0002590A</t>
  </si>
  <si>
    <t>SMALL PRESS FLY WHEEL PART \ E01-1 BEARING (BG6005ZZN) \ SEYI</t>
  </si>
  <si>
    <t>MSP0002591A</t>
  </si>
  <si>
    <t>SMALL PRESS FLY WHEEL PART \ E02-2 OIL SEAL (DRS25H000) \ SEYI</t>
  </si>
  <si>
    <t>MSP0010613A</t>
  </si>
  <si>
    <t>SMALL PRESS FLY WHEEL PART \ O-RING (ORCAS568031R) \ SEYI</t>
  </si>
  <si>
    <t>MSP0010701A</t>
  </si>
  <si>
    <t>SMALL PRESS FLY WHEEL PART \ E01-2 SNAP RING (CSS025) \ SEYI</t>
  </si>
  <si>
    <t>MSP0010700A</t>
  </si>
  <si>
    <t>SMALL PRESS FLY WHEEL PART \ E01 AIR INLET SHAFT (EWE01) \ SEYI</t>
  </si>
  <si>
    <t>MSP0010699A</t>
  </si>
  <si>
    <t>SMALL PRESS FLY WHEEL PART \ D08-3 WASHER (M8) (01ZB20004-1) \ SEYI</t>
  </si>
  <si>
    <t>MSP0010702A</t>
  </si>
  <si>
    <t>SMALL PRESS FLY WHEEL PART \ E02 COLLAR (392E02) \ SEYI</t>
  </si>
  <si>
    <t>MSP0002571A</t>
  </si>
  <si>
    <t>SMALL PRESS FLY WHEEL PART \ C07-1 -O-RING (ORG135) \ SEYI</t>
  </si>
  <si>
    <t>MSP0002573A</t>
  </si>
  <si>
    <t>SMALL PRESS FLY WHEEL PART \ C07-3 BEARING (BG23030CDE4CNP0) \ SEYI</t>
  </si>
  <si>
    <t>MSP0002574A</t>
  </si>
  <si>
    <t>SMALL PRESS FLY WHEEL PART \ C07-4 BEARING BASE (453C29011) \ SEYI</t>
  </si>
  <si>
    <t>MSP0002575A</t>
  </si>
  <si>
    <t>SMALL PRESS FLY WHEEL PART \ C08-1 OIL SEAL (TSC280A20I) \ SEYI</t>
  </si>
  <si>
    <t>MSP0002576A</t>
  </si>
  <si>
    <t>SMALL PRESS FLY WHEEL PART \ C08-2 BEARING (BG6948CNP0) \ SEYI</t>
  </si>
  <si>
    <t>MSP0002578A</t>
  </si>
  <si>
    <t>SMALL PRESS FLY WHEEL PART \ C09-2 OIL SEAL (TSC150A14) \ SEYI</t>
  </si>
  <si>
    <t>MSP0002580A</t>
  </si>
  <si>
    <t>SMALL PRESS FLY WHEEL PART \ D01-5 BEARING (BG7228BCNP0) \ SEYI</t>
  </si>
  <si>
    <t>MSP0020492A</t>
  </si>
  <si>
    <t>SMALL PRESS FLY WHEEL PART \ D17 COLLER (432D17) \ SEYI</t>
  </si>
  <si>
    <t>MSP0020617A</t>
  </si>
  <si>
    <t>SMALL PRESS FLY WHEEL PART \ BUSHING (453C30011) \ SEYI</t>
  </si>
  <si>
    <t>SEYI 160T No.1</t>
  </si>
  <si>
    <t>AFS0006230A</t>
  </si>
  <si>
    <t xml:space="preserve">DOOR KNOB\INTEGRAL LOCK DOOR S/N IS\SHOWA </t>
  </si>
  <si>
    <t>ลูกบิดประตู</t>
  </si>
  <si>
    <t>MSP0020989A</t>
  </si>
  <si>
    <t>CYLINDER GDC-TH80*60-A54-1 PART \ KIT:AZ9999-99 \ PARKER</t>
  </si>
  <si>
    <t>T.M.C</t>
  </si>
  <si>
    <t>MSP0020944A</t>
  </si>
  <si>
    <t>KOMATSU TILT AXIS PART \ SERVO MOTOR \ HC-RFS103BK \ MITSUBISHI</t>
  </si>
  <si>
    <t>BOLT FEEDER YAJIMA \ MODEL:BF VIC-0623-NIS5-1 S/N:64-0048 \ VACCUM HOLDER M6</t>
  </si>
  <si>
    <t>Bolt feeder Yajima</t>
  </si>
  <si>
    <t>BOLT FEEDER YAJIMA \ MODEL:BF VIC-0623-NIS5-1 S/N:64-0048 \ SHIFTER</t>
  </si>
  <si>
    <t>MSP0021161A</t>
  </si>
  <si>
    <t>COIL FEEDER SHUNG DAR PART \  OIL FILTER \ SFW-10-J \</t>
  </si>
  <si>
    <t>MSP0021162A</t>
  </si>
  <si>
    <t>COIL FEEDER SHUNG DAR PART \  RETURN FILTER \ UFI-RA-32CC-A25L \</t>
  </si>
  <si>
    <t>MSP0021322A</t>
  </si>
  <si>
    <t>SAFETY LIGHT CURTAIN \ GL-R16H  L=320MM .(WITH GL-R16H SENSOR , GL-RP5PS , GL-RB21 ) \ KEYENCE</t>
  </si>
  <si>
    <t>AFS0006556A</t>
  </si>
  <si>
    <t>AIR CYLINDER\CQ2B25-30D\SMC</t>
  </si>
  <si>
    <t>MSP0021485A</t>
  </si>
  <si>
    <t>INVERTER \ MODEL FR-D720S-0.75K \ MITSUBISHI</t>
  </si>
  <si>
    <t>MSP0016205A</t>
  </si>
  <si>
    <t>CKD / POWER CLAMP MODEL:PWC-P-63NG</t>
  </si>
  <si>
    <t>DARK BLUE WATERPROOF PVC TARPAULIN \ SIZE:10MX17M THK 0.5MM. WITH EYELET 50M/EYELET \</t>
  </si>
  <si>
    <t>MSP0021391A</t>
  </si>
  <si>
    <t>MSP0021308A</t>
  </si>
  <si>
    <t>WIA 800T PART \ PIPE COUPLING:MJH(T) 100A (NBR) OD: 114.3 \ TECH SANSHO</t>
  </si>
  <si>
    <t>WINDOW \ DOOR HINGE 3"</t>
  </si>
  <si>
    <t>AFS0004658A</t>
  </si>
  <si>
    <t>DOOR KNOB\INTEGRAL LOCK DOOR S/N IS\SHOWA</t>
  </si>
  <si>
    <t xml:space="preserve">AIR CYLINDER\CDM2B20-200Z\SMC </t>
  </si>
  <si>
    <t xml:space="preserve">ARO MANUAL GUN \ GUNS PARTS \ 101002111 BLACK PUSH BUTTON SWITCH \ AVITRA </t>
  </si>
  <si>
    <t>ไม่มี On-hand</t>
  </si>
  <si>
    <t>Air compressor</t>
  </si>
  <si>
    <t>Pump Toilet Assy</t>
  </si>
  <si>
    <t>Pump Office Toilet</t>
  </si>
  <si>
    <t>Pump Canteen Toilet</t>
  </si>
  <si>
    <t>MSP0021487A</t>
  </si>
  <si>
    <t>CHAIN \ N0.100-1R (LENGTH=10 FEET) \ SUMO</t>
  </si>
  <si>
    <t xml:space="preserve">Electric Stacker </t>
  </si>
  <si>
    <t>MSP0021490A</t>
  </si>
  <si>
    <t>KOMATSU FEEDER PART \ INVERTER \ FR-E740-0.4K \ MITSUBISHI</t>
  </si>
  <si>
    <t>MSP0021373A</t>
  </si>
  <si>
    <t>SEYI 110T PART \ SOLENOID VALVE:VO301-003DL(110) \ SEYI</t>
  </si>
  <si>
    <t>WELDING WIRE PVC ORANGE COLOR 50SQMM.</t>
  </si>
  <si>
    <t>MSP0021559A</t>
  </si>
  <si>
    <t>WIA PARTS\ CLUTCH &amp; BRAKE UNIT:BB-005 BRAKE BLOCK LINING SHEET (BRR) SIZE: (W196L249 T50 ) MM.\</t>
  </si>
  <si>
    <t xml:space="preserve"> WALL FAN (HIGH POWER) DF750-TW 30</t>
  </si>
  <si>
    <t>TOUCH SCREEN PANEL \ MODEL:PFXGP4201TADW \PROFACE (ไม่สั่ง)</t>
  </si>
  <si>
    <t>Air Compressor</t>
  </si>
  <si>
    <t>MSP0021349A</t>
  </si>
  <si>
    <t>FIRE ALARM PART \ UPS MODEL MOON PLUS SERIES \ CHUPHOTIC UPS</t>
  </si>
  <si>
    <t>MSP0021218A</t>
  </si>
  <si>
    <t>PRESSURE GAUGE \ MODEL: P258 100MM. 1/2NPT (M) 0-1.5MPA \ WISE</t>
  </si>
  <si>
    <t>A3</t>
  </si>
  <si>
    <t>A4</t>
  </si>
  <si>
    <t>B1</t>
  </si>
  <si>
    <t>B2</t>
  </si>
  <si>
    <t>C1</t>
  </si>
  <si>
    <t>B3</t>
  </si>
  <si>
    <t>C3</t>
  </si>
  <si>
    <t>B4</t>
  </si>
  <si>
    <t>C4</t>
  </si>
  <si>
    <t>C5</t>
  </si>
  <si>
    <t>D1</t>
  </si>
  <si>
    <t>D2</t>
  </si>
  <si>
    <t>D3</t>
  </si>
  <si>
    <t>Shelf 2</t>
  </si>
  <si>
    <t>AC SERVO AMP:MODEL MR-J2S-700B4-S902U111 P/N92X-03-50310\(มีตัวซ่อม 2 ตัว)Motor Swing 1</t>
  </si>
  <si>
    <t>Middle Room</t>
  </si>
  <si>
    <t>KOMATSU FEEDER PARTS \ SLIDE AXIS UNIT \ BALLSCREW : 93V-40-09270 \ KOMATSU  (ยาว 2180 mm./ ยาวกว่า Orginal 50MM.)</t>
  </si>
  <si>
    <t>Shelf 3</t>
  </si>
  <si>
    <t>E3</t>
  </si>
  <si>
    <t>Oil Starage</t>
  </si>
  <si>
    <t>SLIDE ARM PULLEY \ TANDUM 1 ROBOT \ 93V-15-01531 \ KOMATSU</t>
  </si>
  <si>
    <t>MSP0020729A</t>
  </si>
  <si>
    <t>MSP0020730A</t>
  </si>
  <si>
    <t>CABLE CHAIN \ P/N:2680.06.125.0 (INNER WIDTH: 65 MM, BENDING RADIUS: 125 MM) \ IGUS</t>
  </si>
  <si>
    <t>BRACKET \ P/N:26800.06.12.C (MOUNTING BRACKET, FULL SET, KMA, PIVOTING, WITH C-PROFILE) \ IGUS</t>
  </si>
  <si>
    <t>MSP0021579A</t>
  </si>
  <si>
    <t>TAP 1/8 NPT \ WARRIOR</t>
  </si>
  <si>
    <t>Warripr</t>
  </si>
  <si>
    <t>ต๊าบทำเกลียว 1/8" *27G</t>
  </si>
  <si>
    <t>MSP0020949A</t>
  </si>
  <si>
    <t>MSP0021309A</t>
  </si>
  <si>
    <t>WIA 1000T PART \ COUPLING MODEL: MF-RS SIZE100A \ YN-PIPE COUPLING</t>
  </si>
  <si>
    <t>HIGH BAY LED \ V BAY SMART 200W \ VCK</t>
  </si>
  <si>
    <t>MSP0020699A</t>
  </si>
  <si>
    <t>AFS0001714A</t>
  </si>
  <si>
    <t>COLOR WHITE\G101\TOA</t>
  </si>
  <si>
    <t>MSP0021712A</t>
  </si>
  <si>
    <t>STEEL:SQUARE TUBE SIZE 3/4X 3/4X2MM</t>
  </si>
  <si>
    <t>MSP0021739A</t>
  </si>
  <si>
    <t>AIR DUSTER \ DG-10-5 \ BEC</t>
  </si>
  <si>
    <t>ปืนลม</t>
  </si>
  <si>
    <t>DG-10-5</t>
  </si>
  <si>
    <t>BEC</t>
  </si>
  <si>
    <t>MSP0021714A</t>
  </si>
  <si>
    <t>EVAP.FAN FOR 70ACU / XXX (EP-03-615) \ WIA CONTROL CABINATE PARTS \</t>
  </si>
  <si>
    <t>Air Dindan</t>
  </si>
  <si>
    <t>STATIONARY PANASONIC PARTS \ PRESSURE HEAD P/N:TSM93142 \</t>
  </si>
  <si>
    <t>MSP0020056A</t>
  </si>
  <si>
    <t>MSP0008519A</t>
  </si>
  <si>
    <t>WIA SHUTTER DOOR PART\PIN GEAR DRIVE:OD SIZE 49*58 MM. (MAT'S=S45C+55 HRC)\</t>
  </si>
  <si>
    <t>MSP0008520A</t>
  </si>
  <si>
    <t>WIA SHUTTER DOOR PART\BUSH GEAR DRIVE:OD SIZE 52*45 MM. (MAT'S=S45C+55 HRC)\</t>
  </si>
  <si>
    <t>MSP0021420A</t>
  </si>
  <si>
    <t>CYLINDER SLIDE AXIS PARTS \ PACKING ASSY 93V-40-13103 \ KOMATSU</t>
  </si>
  <si>
    <t>MSP0021421A</t>
  </si>
  <si>
    <t>CYLINDER SLIDE AXIS PARTS \ PACKING SET 9A-3-0198300 \ KOMATSU</t>
  </si>
  <si>
    <t>MSP0021805A</t>
  </si>
  <si>
    <t>STEEL PLATE \ 10*6*1.5 CM *10MM \</t>
  </si>
  <si>
    <t>Improvement work.</t>
  </si>
  <si>
    <t>SEYI 160T PART \ SENSOR PART \ REFLECTOR (01A033003SQ) \ SEYI</t>
  </si>
  <si>
    <t>MSP0021704A</t>
  </si>
  <si>
    <t>MSP0021581A</t>
  </si>
  <si>
    <t>SEY 300T PART \ WORM GEAR (FOR RIGHT) \ SEYI</t>
  </si>
  <si>
    <t>Seyi 300T</t>
  </si>
  <si>
    <t xml:space="preserve"> SPRING BALANCER \EWF-9\ENDO</t>
  </si>
  <si>
    <t>MSP0020515A</t>
  </si>
  <si>
    <t>OTC / SPOT TIMER   MODEL: VX-300K</t>
  </si>
  <si>
    <t>Stationary OTC</t>
  </si>
  <si>
    <t>MSP0021918A</t>
  </si>
  <si>
    <t>KOMATSU DESTACKER PARTS \ LIGHT CURTAIN SUNX PARTS \ CABLE SFB-CCB3,FOR SF4B-CORE BOTTOM CAP CABLE, 3M \</t>
  </si>
  <si>
    <t>MSP0021213A</t>
  </si>
  <si>
    <t>WIA PART \ MB PART \ CABLEVEYOR (3.465M) \ NIHON SANSHO</t>
  </si>
  <si>
    <t>MSP0005825A</t>
  </si>
  <si>
    <t>WIA PRESS 1000T PARTS \ CLUTCH UNIT \ LINING : AAP01CC014D0S # 250x50T \ STARTLITE</t>
  </si>
  <si>
    <t>MSP0021966A</t>
  </si>
  <si>
    <t>NYLON FULLY INSULATED MALE:0.5-0.75MM (MPFNYD) \</t>
  </si>
  <si>
    <t>MSP0021324A</t>
  </si>
  <si>
    <t>MSP0021753A</t>
  </si>
  <si>
    <t>CIRCUIT BREAKER\NF32-SV 2P 5A\MITSUBISHI</t>
  </si>
  <si>
    <t>MSP0021754A</t>
  </si>
  <si>
    <t>MSP0021752A</t>
  </si>
  <si>
    <t>WIA PRESS PARTS \ OPERATION PANEL PARTS \ PUSH BUTTON SWITCH : KH-3046ER-12 (1NO 2NC) \ KOINO</t>
  </si>
  <si>
    <t>JCM0009713A</t>
  </si>
  <si>
    <t>MISGRIP SENSOR\MGUA20-A93\MISUMI</t>
  </si>
  <si>
    <t>V-BELT\5V2000 \</t>
  </si>
  <si>
    <t>MSP0022043A</t>
  </si>
  <si>
    <t>VIBRATION ISOLATING SPRING \ PTM-A-120 CAP 120KG. \ TOZEN</t>
  </si>
  <si>
    <t>AFS0012057A</t>
  </si>
  <si>
    <t>ACRYLIC LIQUID BINDER 500G.</t>
  </si>
  <si>
    <r>
      <t xml:space="preserve">SOCKET HEAD CAP SCREW M30 X 3.5 X 100 MM </t>
    </r>
    <r>
      <rPr>
        <sz val="10"/>
        <color rgb="FFFF0000"/>
        <rFont val="Calibri"/>
        <family val="2"/>
      </rPr>
      <t>(สำหรับ Seyi 160T.)</t>
    </r>
  </si>
  <si>
    <t xml:space="preserve">KOMATSU PRESS \ FEEDER PARTS \ CROSS BAR CONNECT SENSOR : TL-Q5MC1 2M \ OMRON  </t>
  </si>
  <si>
    <t>MSP0019771A</t>
  </si>
  <si>
    <t>SELF DRILLING WAFER HEAD SCREWS  SIZE  8-18*19MM (1000 PCS/KG)</t>
  </si>
  <si>
    <t>MSP0000462A</t>
  </si>
  <si>
    <t>WD-40 SPECIALIST \ BELT DRESSING SPRAY 360 ML.\</t>
  </si>
  <si>
    <t>MSP0021936A</t>
  </si>
  <si>
    <t>BOLT FEEDER PARTS \ VACCUM HOLDER M8 \ YAJIMA</t>
  </si>
  <si>
    <t>MSP0021935A</t>
  </si>
  <si>
    <t>BOLT FEEDER PARTS \ SHIFTER M8 \ YAJIMA</t>
  </si>
  <si>
    <t>Bolt Feeder Yajima</t>
  </si>
  <si>
    <t>MSP0021965A</t>
  </si>
  <si>
    <t>MSP0017201A</t>
  </si>
  <si>
    <t>TEACH PANDANT CABLE 15M. MODEL L21501E\NACHI ROBOT</t>
  </si>
  <si>
    <t>MSP0022180A</t>
  </si>
  <si>
    <t>V-BELT \ B-58 \</t>
  </si>
  <si>
    <t>MSP0021716A</t>
  </si>
  <si>
    <t>NACHI ROBOT PART \ DEVICE NET I/F MASTER 1CH P/N:NACCFD-OP131-A  \</t>
  </si>
  <si>
    <t>MSP0015490A</t>
  </si>
  <si>
    <t>STUD WELDING SOYER PH-3N PARTS \ GUN PARTS \ SOY/F03887:WORKING PISTON FOR PH-3N \</t>
  </si>
  <si>
    <t>MSP0015489A</t>
  </si>
  <si>
    <t>STUD WELDING SOYER PH-3N PARTS \ GUN PARTS \ SOY/F03880:PRESSURE SPRING \</t>
  </si>
  <si>
    <t>MSP0022207A</t>
  </si>
  <si>
    <t>STUD WELDING SOYER PH-3N PARTS \ GUN PARTS \ SOY/F03879:SPRING GUIDE FOR PISTON \</t>
  </si>
  <si>
    <t>MSP0022208A</t>
  </si>
  <si>
    <t>STUD WELDING SOYER PH-3N PARTS \ GUN PARTS \ SOY/F03888:BUSHING WITH RECIRCULATING \</t>
  </si>
  <si>
    <t>STUD WELDING SOYER PH-3N</t>
  </si>
  <si>
    <t>MSP0022214A</t>
  </si>
  <si>
    <t>STUD WELDING HEAD SK-5AP PARTS \ SOY/F02058 STUD HOLDER FOR AUTOMATIC OPERATION M6 \ SOYER</t>
  </si>
  <si>
    <t>STUD WELDING HEAD SK-5AP</t>
  </si>
  <si>
    <t>MSP0022215A</t>
  </si>
  <si>
    <t>STUD WELDING HEAD SK-5AP PARTS \ SOY/F02051 PISTON ROD M6 \ SOYER</t>
  </si>
  <si>
    <t>AFS0004249A</t>
  </si>
  <si>
    <t>AFS0004250A</t>
  </si>
  <si>
    <t>MSP0022189A</t>
  </si>
  <si>
    <t>SAFETY VALVE \ A3WL-20 10BAR \ NCD</t>
  </si>
  <si>
    <t>MSP0014630A</t>
  </si>
  <si>
    <t>CONTACTOR MODEL:GMC-300 350AMP \ LS</t>
  </si>
  <si>
    <t>Wia 800T</t>
  </si>
  <si>
    <t>AIR CYLINDER \CQ2B20-45DM \ SMC</t>
  </si>
  <si>
    <t>MSP0021998A</t>
  </si>
  <si>
    <t>MSP0014618A</t>
  </si>
  <si>
    <t>CO-AXIAL POWER CABLE 0.9M FD-B6 P/N:L-11709</t>
  </si>
  <si>
    <t>Co2 Robot welding</t>
  </si>
  <si>
    <t>AFS0003883A</t>
  </si>
  <si>
    <t>VP744-1DZ1-03B\ SOLINOID VALVE</t>
  </si>
  <si>
    <t>Fuse</t>
  </si>
  <si>
    <t>MSP0020136A</t>
  </si>
  <si>
    <t>KOMATSU 600T PART \ INVERTER G7 \ MODEL:CIMR-G7A4090 \ YASKAWA</t>
  </si>
  <si>
    <t>Komatsu 600T</t>
  </si>
  <si>
    <t>MSP0022352A</t>
  </si>
  <si>
    <t>DIGITAL FLOW SENSOR: P/N FD-H20 (WITH FD-HCC0,FD-HCB2 FOR PIPE 1/2-3/4) \ KEYENCE</t>
  </si>
  <si>
    <t>MSP0021927A</t>
  </si>
  <si>
    <t>NUT FEEDER PART \ CORE ASSY M6 \ YAJIMA</t>
  </si>
  <si>
    <t>Nut Feeder Yajima</t>
  </si>
  <si>
    <t>MSP0021926A</t>
  </si>
  <si>
    <t>NUT FEEDER PART \ BOWL M6 \ YAJIMA</t>
  </si>
  <si>
    <t>MSP0022345A</t>
  </si>
  <si>
    <t>MSP0017526A</t>
  </si>
  <si>
    <t>MSP0022411A</t>
  </si>
  <si>
    <t>STEEL PIPE \ 1 1/2 1.2MM 6M \</t>
  </si>
  <si>
    <r>
      <t>HOSE TAIL X MALE BSP (NIPPLE ZINC PLATED STEEL) \ 2 INCH \</t>
    </r>
    <r>
      <rPr>
        <sz val="10"/>
        <color rgb="FF0000FF"/>
        <rFont val="Calibri"/>
        <family val="2"/>
      </rPr>
      <t xml:space="preserve"> (ข้อต่อสวมยาง ชุบซิงค์ 2")</t>
    </r>
  </si>
  <si>
    <t>MSP0022409A</t>
  </si>
  <si>
    <t>PADLOCK LONG SHACKLE 1 INCH \ FINO</t>
  </si>
  <si>
    <t>MSP0021907A</t>
  </si>
  <si>
    <t>MSP0021908A</t>
  </si>
  <si>
    <t>MSP0021910A</t>
  </si>
  <si>
    <t>MSP0021911A</t>
  </si>
  <si>
    <t>SEYI 300T PARTS \ CON ROD BUSHING \ SEYI</t>
  </si>
  <si>
    <t>SEYI 300T PARTS \ CON ROD BUSHING PARTS \ CON ROD CAP \ SEYI</t>
  </si>
  <si>
    <t>SEYI 300T PARTS \ CON ROD BUSHING PARTS \ CON ROD  \ SEYI</t>
  </si>
  <si>
    <t>300T PARTS \ CON ROD BUSHING PARTS \ O-RING \ SEYI</t>
  </si>
  <si>
    <t>300T PARTS \ CON ROD BUSHING PARTS \ PIN \ SEYI</t>
  </si>
  <si>
    <t>MSP0021884A</t>
  </si>
  <si>
    <t>SEY 300T PART \ WORM GEAR (FOR LEFT) \ SEYI</t>
  </si>
  <si>
    <t>MSP0021582A</t>
  </si>
  <si>
    <t>KOMATSU FEEDER PARTS \ CONTACTOR P/N:92X-01-79381 \ KOMATSU</t>
  </si>
  <si>
    <r>
      <t xml:space="preserve">CLAMP HOSE \ SIZE:#2 38-54 (50PCS/BOX) \ </t>
    </r>
    <r>
      <rPr>
        <sz val="10"/>
        <color rgb="FF0000FF"/>
        <rFont val="Calibri"/>
        <family val="2"/>
      </rPr>
      <t>ORBIT (Orbit #2 แค้มรัด 38-54 (50PCS/กล่อง) )</t>
    </r>
  </si>
  <si>
    <t>MSP0015390A</t>
  </si>
  <si>
    <t>MSP0015391A</t>
  </si>
  <si>
    <t>MSP0015392A</t>
  </si>
  <si>
    <t>URETHAIN WHEEL DIA 6" FIXEBLE \</t>
  </si>
  <si>
    <t>URETHAIN WHEEL DIA 6" (SWIVEL+BRAKE)\</t>
  </si>
  <si>
    <t>MSP0002145A</t>
  </si>
  <si>
    <t>MSP0002146A</t>
  </si>
  <si>
    <t>INVERTER \ PM240 FSF 110KW 6SL3224-1PE32-5UL0 \ SIEMENS</t>
  </si>
  <si>
    <t>MSP0018679A</t>
  </si>
  <si>
    <t>MSP0017274A</t>
  </si>
  <si>
    <t>CHECKERED PLATE SIZE:4FTX8FTX3MM</t>
  </si>
  <si>
    <t>MAKITA ROTARY CONCRETE DRILL SIZE:M6 x 110MM. MAKITA ( D00446/D00050 ดอกSDS 2P M6.0*110 )</t>
  </si>
  <si>
    <t>MAKITA ROTARY CONCRETE DRILL SIZE:M8 x 160MM. MAKITA ( D00527/D00131 ดอกSDS 2P M8*160 )</t>
  </si>
  <si>
    <t>MAKITA ROTARY CONCRETE DRILL SIZE:M10 x 160MM.MAKITA ( D00561/D00175 ดอกSDS 2P M10*160 )</t>
  </si>
  <si>
    <t>MSP0015279A</t>
  </si>
  <si>
    <t>MSP0015280A</t>
  </si>
  <si>
    <t>MSP0015281A</t>
  </si>
  <si>
    <t>AFS0005289A</t>
  </si>
  <si>
    <t>MSP0022525A</t>
  </si>
  <si>
    <t>STAINLESS UNION 1 1/2 \</t>
  </si>
  <si>
    <t>MSP0022469A</t>
  </si>
  <si>
    <t>NOTEBOOK DELL LATITUDE 3470 PART \ PRIMARY 4-CELL 40W/HR BATTERY \</t>
  </si>
  <si>
    <t>MSP0009057A</t>
  </si>
  <si>
    <t>BATTERY  FOR DELL VOSTRO 3460 - 6CELL 48WH</t>
  </si>
  <si>
    <t>MSP0022465A</t>
  </si>
  <si>
    <t>NOTEBOOK DELL VOSTRO 3300 PART \ SAMSUNG SSD 870 EVO SATA3 2.5 500GB \</t>
  </si>
  <si>
    <t>MSP0021941A</t>
  </si>
  <si>
    <t>MSP0021940A</t>
  </si>
  <si>
    <t>SEY 200T PART \ CON ROD PART \ WORM GEAR \ SEYI</t>
  </si>
  <si>
    <t>AFS0012740A</t>
  </si>
  <si>
    <t>AFS0012741A</t>
  </si>
  <si>
    <t>MAGNET SHEET A4 (BLACK COLOR)SIZE : T=1 MM. (NO GLUE)</t>
  </si>
  <si>
    <t>MAGNET STICKER SHEET A4 (BLACK COLOR)SIZE : T=1 MM. (GLUE)</t>
  </si>
  <si>
    <t>MSP0015482A</t>
  </si>
  <si>
    <t>STUD WELDING SOYER PH-3N PARTS \ GUN PARTS \ SOY/F01719:SUPPORT LEG, 170MM.</t>
  </si>
  <si>
    <t>MSP0015485A</t>
  </si>
  <si>
    <t>STUD WELDING SOYER PH-3N PARTS \ GUN PARTS \ SOY/M01563:FLAT-HEAD SCREW M4*8 \</t>
  </si>
  <si>
    <t>MSP0015479A</t>
  </si>
  <si>
    <t>STUD WELDING SOYER PH-3N PARTS \ GUN PARTS \ SOY/F01997:BASE PLATE FOR SUPPORT \</t>
  </si>
  <si>
    <t>MSP0022524A</t>
  </si>
  <si>
    <t>FILTER ELEMENT \ MODEL :P-UL-08A-20U \ TAISE</t>
  </si>
  <si>
    <t>MSP0022527A</t>
  </si>
  <si>
    <t>SPEED CONTROLLER \ AS2201F-02-10A\SMC</t>
  </si>
  <si>
    <t>MSP0022736A</t>
  </si>
  <si>
    <t>STEEL FLAT BAR \ 1 1/2 INCH*4.5MM*6M \</t>
  </si>
  <si>
    <t>STUD WELDING SOYER PH-3N PARTS \ GUN PARTS \ F01375:SUPPORT RETAINER FOR PS-3K \</t>
  </si>
  <si>
    <t>MSP0022742A</t>
  </si>
  <si>
    <t>STUD WELDING SOYER PH-3N PARTS \ SOY/E03654:LIFTING MAGNET WITH ARMATURE \</t>
  </si>
  <si>
    <t>MSP0018680A</t>
  </si>
  <si>
    <t>INVERTER \ PM240-2 FSF 55KW 6SL3210-1PE31-5UL0 \ SIEMENS</t>
  </si>
  <si>
    <t>JCM0006606A</t>
  </si>
  <si>
    <t>TOUCH SCREEN 12"\GT2712-STBA\MITSUBISHI</t>
  </si>
  <si>
    <t>MSP0022813A</t>
  </si>
  <si>
    <t>SOCKET SET SCREW \ M8X1.25X8MM.\ (สกรูเกลียวหนอน)</t>
  </si>
  <si>
    <t>MSP0015481A</t>
  </si>
  <si>
    <t>STUD WELDING SOYER PH-3N PARTS \ GUN PARTS \ SOY/F03791/FA:SUPPORT RETAINER FOR PS-3K \</t>
  </si>
  <si>
    <t>MSP0022914A</t>
  </si>
  <si>
    <t>STUD WELDING SOYER PH-3N PARTS \ GUN PARTS \ F01375:SLEEVE NUT  \</t>
  </si>
  <si>
    <t>MSP0022311A</t>
  </si>
  <si>
    <t>CRANEDMAG 16/8 T PARTS \ DRIVE AMK30DD-M0-35-1-55.7-ZBF P/N:92137246 \</t>
  </si>
  <si>
    <t>Crane 16/8T</t>
  </si>
  <si>
    <t xml:space="preserve">KOMATSU DESTACKER PARTS \ INVERTER MODEL:MI FR-E720 0.75K \MITSUBISHI </t>
  </si>
  <si>
    <t>MSP0008165A</t>
  </si>
  <si>
    <t>FEEDER 300T ROLLER PART:BEARING 6006ZZCM\NSK</t>
  </si>
  <si>
    <t>MSP0008166A</t>
  </si>
  <si>
    <t>FEEDER 300T ROLLER PART:BEARING 6208ZZCM\NSK</t>
  </si>
  <si>
    <t>Coil Feeder Shung Dar.</t>
  </si>
  <si>
    <t>MSP0022913A</t>
  </si>
  <si>
    <t>MINI METAL SCREWDRIVER (6-PIECE) [66-039] \ STANLEY</t>
  </si>
  <si>
    <t xml:space="preserve"> 66-039 </t>
  </si>
  <si>
    <t>ชุดไขควงเหล็กขนาดเล็ก ขนาดเล็ก 6 ตัว/ชุด</t>
  </si>
  <si>
    <t>TIG SPOT WELDING \ TIG/STICK200 \ SUMO</t>
  </si>
  <si>
    <t>MSP0022814A</t>
  </si>
  <si>
    <t xml:space="preserve">TIG/STICK200 </t>
  </si>
  <si>
    <t>เครื่องเชื่อม</t>
  </si>
  <si>
    <t>MSP0022915A</t>
  </si>
  <si>
    <t>AIR CYLINDER \CQ2B20-50DM \ SMC</t>
  </si>
  <si>
    <t>MSP0021755A</t>
  </si>
  <si>
    <t>WIA 400T PART \ SHUTTER DOOR PART \ GEARED MOTOR (SIEMENS) \ NIHON SANSHO</t>
  </si>
  <si>
    <t>Wia Shutter Door.</t>
  </si>
  <si>
    <t>MSP0021756A</t>
  </si>
  <si>
    <t>WIA 400T PART \ SHUTTER DOOR PART \ MOTOR PART \ GEAR BOX (SIEMENS) \ NIHON SANSHO</t>
  </si>
  <si>
    <t>MSP0008167A</t>
  </si>
  <si>
    <t>FEEDER 300T ROLLER PART:BEARING 6011ZZCM\NSK</t>
  </si>
  <si>
    <t>MSP0022889A</t>
  </si>
  <si>
    <t>MOTOR AC  MULLER  11 KW (15 HP) 4 POLE 380/660 V 22.4/12.0 A 1465/1465 RPM 50/50 HZ</t>
  </si>
  <si>
    <t>Co2 Robot (Smoke)</t>
  </si>
  <si>
    <t>HYDRAULIC GREASE GUN COUPLER \ PSPS008 \ PRESSOL</t>
  </si>
  <si>
    <t>MSP0022888A</t>
  </si>
  <si>
    <t>MSP0022174A</t>
  </si>
  <si>
    <t>STATIONARY 50KVA PARTS \ CYLINDER P/N:SJ601-25075 \ OTC DAIHEN</t>
  </si>
  <si>
    <t>JCM0009936A</t>
  </si>
  <si>
    <t>PHOTOELECTRIC SENSORS\GTE6-P1212 #1051783\SICK</t>
  </si>
  <si>
    <t>Tranfer blank 300T</t>
  </si>
  <si>
    <t>ACU0000055A</t>
  </si>
  <si>
    <t>SOCKET HEAD CAP SCREW M8X1.25X15 MM.</t>
  </si>
  <si>
    <t>MSP0022725A</t>
  </si>
  <si>
    <t>KOMATSU MB LIFTER PART \ Y-PACKING P/N:98308-50710 \ KOMATSU</t>
  </si>
  <si>
    <t>MSP0022726A</t>
  </si>
  <si>
    <t>KOMATSU MB LIFTER PART \ Y-PACKING P/N:98308-51360 \ KOMATSU</t>
  </si>
  <si>
    <t>MSP0022304A</t>
  </si>
  <si>
    <t>KOMATSU 1200T PARTS \ SOLENOID VALVE P/N:98035-13640 \ KOMATSU</t>
  </si>
  <si>
    <t>MSP0001924A</t>
  </si>
  <si>
    <t>CONCRETE NAILS:SIZE 3"</t>
  </si>
  <si>
    <t>MSP0022032A</t>
  </si>
  <si>
    <t>MSP0022033A</t>
  </si>
  <si>
    <t>MSP0022034A</t>
  </si>
  <si>
    <t>MSP0022035A</t>
  </si>
  <si>
    <t>MSP0022036A</t>
  </si>
  <si>
    <t>SEYI 200T PARTS \ CON ROD BUSHING PARTS \ CON ROD CAP \ SEYI</t>
  </si>
  <si>
    <t>SEYI 200T PARTS \ CON ROD BUSHING PARTS \ CON ROD BASE  \ SEYI</t>
  </si>
  <si>
    <t>SEYI 200T PARTS \ CON ROD BUSHING PARTS \ O-RING \ SEYI</t>
  </si>
  <si>
    <t>SEYI 200T PARTS \ CON ROD BUSHING PARTS \ PIN \ SEYI</t>
  </si>
  <si>
    <t>SEYI 200T PARTS \ CON ROD BUSHING \ SEYI</t>
  </si>
  <si>
    <t>MSP0006168A</t>
  </si>
  <si>
    <t>MSP0006169A</t>
  </si>
  <si>
    <t>MSP0006171A</t>
  </si>
  <si>
    <t>PLC CONTROL PANEL PARTS \ BASE UNIT : Q312B \ MITSUBISHI</t>
  </si>
  <si>
    <t>PLC CONTROL PANEL PARTS \ BASE UNIT : Q612B \ MITSUBISHI</t>
  </si>
  <si>
    <t>PLC CONTROL PANEL PARTS \ BASE UNIT : Q65B \ MITSUBISHI</t>
  </si>
  <si>
    <t>MSP0020353A</t>
  </si>
  <si>
    <t>RELAY\MODEL RB105-DE DC24V GOOD CODE 53-00004 \FUJI ELECTRIC</t>
  </si>
  <si>
    <t>AFS0006367A</t>
  </si>
  <si>
    <t>FITTING KQ2H04-06A</t>
  </si>
  <si>
    <t>MSP0023126A</t>
  </si>
  <si>
    <t>FITTING\KQ2U12-04AS\SMC</t>
  </si>
  <si>
    <t>MSP0023357A</t>
  </si>
  <si>
    <t>DOOR HINGE 1 1/2 INCH \</t>
  </si>
  <si>
    <t>MSP0023358A</t>
  </si>
  <si>
    <t>DOOR HINGE 2 INCH \</t>
  </si>
  <si>
    <t>MSP0023359A</t>
  </si>
  <si>
    <t>DOOR HINGE 2 1/2 INCH \</t>
  </si>
  <si>
    <t>MSP0023181A</t>
  </si>
  <si>
    <t>MECHANICAL PULLER 136-3 12 INCH  \ NEXUS</t>
  </si>
  <si>
    <t>MSP0023180A</t>
  </si>
  <si>
    <t>MECHANICAL PULLER 133 6 INCH \ NEXUS</t>
  </si>
  <si>
    <t>MSP0023182A</t>
  </si>
  <si>
    <t>MECHANICAL PULLER 170/2+172/2#2 115MM. \ NEXUS</t>
  </si>
  <si>
    <t>MSP0023169A</t>
  </si>
  <si>
    <t>STEEL \ STUD THREAD ROD \ M10 X 1.5 X 1000MM. \</t>
  </si>
  <si>
    <t xml:space="preserve">WIA PRESS 400T PARTS\SLIDE ADJUST UNIT\SSI CONVERTOR : CNV9101-0200 18VDC\ERMA ELECTRONIC </t>
  </si>
  <si>
    <t>MSP0023141A</t>
  </si>
  <si>
    <t>ROLLER CONVEYOR PART \ STEEL ROLLER:DIA 50-1.5 MMT LENGTH EL 499 MM AGL 523 MM \</t>
  </si>
  <si>
    <t>MSP0023399A</t>
  </si>
  <si>
    <t>MSP0023398A</t>
  </si>
  <si>
    <t>CMOS SENSOR \ LR-ZH500CP (WITH CABLE 2 M OP-73864) \ KEYENCE</t>
  </si>
  <si>
    <t>PHOTO SENSOR \ PZ-G51CB (WITH CABLE 2 M OP-75721) \ KEYENCE</t>
  </si>
  <si>
    <t xml:space="preserve">Converyor Tray </t>
  </si>
  <si>
    <t xml:space="preserve">PLC CONTROL PANEL PARTS\CPU MODULES:Q173CPUN\MISUBISHI  </t>
  </si>
  <si>
    <t>MSP0022763A</t>
  </si>
  <si>
    <t>KOMATSU 1F 2F 3F PARTS \ AIR HOSE P/N: 9811A-10340 \ KOMATSU</t>
  </si>
  <si>
    <t>Komatsu Robot Feeder</t>
  </si>
  <si>
    <t>MSP0023023A</t>
  </si>
  <si>
    <t>ARO MANUAL GUN PART \ 56704 GUDGEON*M6 L232 (FOR X GUN) \ AVITRA</t>
  </si>
  <si>
    <t>Jig (Pokayoke)</t>
  </si>
  <si>
    <t>MSP0023494A</t>
  </si>
  <si>
    <t>PARTS &amp; BRAKE CLEANER 840 \</t>
  </si>
  <si>
    <t>MSP0015816A</t>
  </si>
  <si>
    <t>PLC : FX5U-32MR/ES MAIN UNITS 220V 32 I\O (RELAY)\MITSUBISHI</t>
  </si>
  <si>
    <t>PLC MODEL FX3U-32MR/ES \ MITSUBISHI</t>
  </si>
  <si>
    <t>MSP0003434A</t>
  </si>
  <si>
    <t>#12</t>
  </si>
  <si>
    <t>GLASS BEAD #12</t>
  </si>
  <si>
    <t>MSP0023659A</t>
  </si>
  <si>
    <t>STATIONARY 75,90 KVA PARTS \ CYLINDER P/N:SJ6101-60100 \ OTC DAIHEN</t>
  </si>
  <si>
    <t>MSP0022175A</t>
  </si>
  <si>
    <t>MSP0022116A</t>
  </si>
  <si>
    <t>STATIONARY PARTS \ TRANSFORMER 50KVA P/N:SJ3501-72601 \ OTC DAIHEN</t>
  </si>
  <si>
    <t>MSP0021636A</t>
  </si>
  <si>
    <t>KOMATSU PART \  CONTROLLER P/N: 9YN-40-15400 (DIGITAL ROTARY CAM) \ KOMATSU</t>
  </si>
  <si>
    <t>MSP0023377A</t>
  </si>
  <si>
    <t>KOMATSU 1200T PARTS \ MB LIFTER PART \ Y-PACKING P/N:98308-51450 \ KOMATSU</t>
  </si>
  <si>
    <t>MSP0023378A</t>
  </si>
  <si>
    <t>KOMATSU 1200T PARTS \ MB LIFTER PART \ Y-PACKING P/N:98308-00900 \ KOMATSU</t>
  </si>
  <si>
    <t>Komatsu 800T 600T</t>
  </si>
  <si>
    <t>MSP0021909A</t>
  </si>
  <si>
    <t>Wia (Belt Conveyor)</t>
  </si>
  <si>
    <t>MSP0023496A</t>
  </si>
  <si>
    <t>AIR COMPRESSOR PARTS \ P/N:MDR-60-24 POWER SUPPLY \ PREMIUM</t>
  </si>
  <si>
    <t>ARO MANUAL GUN \ GUN PARTS \ F2083325 ARM, XMA D45 10? FIXE \ AVITRA</t>
  </si>
  <si>
    <t>MSP0016907A</t>
  </si>
  <si>
    <t>MITSUBISHI / PLC MODEL:FX5U-80MR/ES</t>
  </si>
  <si>
    <t>Project</t>
  </si>
  <si>
    <t>MSP0007132A</t>
  </si>
  <si>
    <t>INVERTER MODEL FR-D740-3.7K \MITSUBISHI\SCRAP COVEYOR PART</t>
  </si>
  <si>
    <t>Jig (Poka-Yoke)</t>
  </si>
  <si>
    <t>Stationary (Panasonic)</t>
  </si>
  <si>
    <t>MSP0023011A</t>
  </si>
  <si>
    <t>FIRE PUMP PART \ VERTICAL MULTI-STAGE PUMP \ EVMSG3 11N5Q1BEGE/1.1 \ EBARA</t>
  </si>
  <si>
    <t>Fire Pump</t>
  </si>
  <si>
    <t>MSP0023513A</t>
  </si>
  <si>
    <t>DIGITAL SPEED CONTROLLER:FX1000A</t>
  </si>
  <si>
    <t>MSP0023612A</t>
  </si>
  <si>
    <t>PUMP MODEL:X6308S-B (REPLACE OLD MODEL:HPH6308) \ PASCAL</t>
  </si>
  <si>
    <t>JCM0009836A</t>
  </si>
  <si>
    <t>COMPACT EJECTOR VACUUM\SCPSi 10 G02 NC M12-5\SCHMALZ</t>
  </si>
  <si>
    <t>MSP0023089A</t>
  </si>
  <si>
    <t>MSP0023798A</t>
  </si>
  <si>
    <t>MSP0023797A</t>
  </si>
  <si>
    <t>PA FLEXIBLE CONDUIT (BLACK SIZE 7MM.) (100 METERS \ ROLL.) (ท่อผ่า 7มม.*100ม)</t>
  </si>
  <si>
    <t>PA FLEXIBLE CONDUIT (BLACK SIZE 5MM.) (100 METERS \ ROLL.)  (ท่อผ่า 5มม.*100ม)</t>
  </si>
  <si>
    <t xml:space="preserve">PILOT LAMP LED MODEL:AD16-22DS (WHITE)\ONPOW </t>
  </si>
  <si>
    <t>MSP0023796A</t>
  </si>
  <si>
    <t>PLC CPU \ Q04UDVCPU \ MITSUBISHI.</t>
  </si>
  <si>
    <t>MSP0023767A</t>
  </si>
  <si>
    <t>ARO MANUAL GUN PART \CYLINDER 50087466 PARTS \ 7091080:SEAL (PT#5) \ AVITRA</t>
  </si>
  <si>
    <t>MSP0023766A</t>
  </si>
  <si>
    <t>ARO MANUAL GUN PART \CYLINDER 50087466 PARTS \ 53969:PISTON D80 (PT#15) \ AVITRA</t>
  </si>
  <si>
    <t>MSP0015531A</t>
  </si>
  <si>
    <t>AIR CYLINDER MODEL:CMK2-FA-25200-FL249201</t>
  </si>
  <si>
    <t>OTC Welding Robot</t>
  </si>
  <si>
    <t>AIR HAMMER \ KI-4710 \ KUANI</t>
  </si>
  <si>
    <t>MSP0023807A</t>
  </si>
  <si>
    <t>ชุดเครื่องสกัดลม</t>
  </si>
  <si>
    <t>KI-4710</t>
  </si>
  <si>
    <t>Kuani</t>
  </si>
  <si>
    <t>E2</t>
  </si>
  <si>
    <t>MSP0005827A</t>
  </si>
  <si>
    <t>MSP0005828A</t>
  </si>
  <si>
    <t xml:space="preserve">SCRAP COVEYOR PART\GEAR MOTOR MODEL:CHHM5-6175-87(3.7 KW)\SUMITOMO </t>
  </si>
  <si>
    <t>SEYI 110T</t>
  </si>
  <si>
    <t>UPS:M-UPS015AD1B-UC INPUT100-120V \FUJI เปลี่ยนโมเดล</t>
  </si>
  <si>
    <t>กล่องกระดษ กลางห้อง</t>
  </si>
  <si>
    <t>AIR CYL\STG-M-40-50\CKD</t>
  </si>
  <si>
    <t>AIR CYL\STG-M-50-100\CKD</t>
  </si>
  <si>
    <t>ARM CLAMP BORE.63 (RIGHT)\PWC-Q2202\CKD</t>
  </si>
  <si>
    <t>POWER CLAMP \ PWC-D1-63EG-1S01 \ CKD</t>
  </si>
  <si>
    <t>AIR CYLINDER \ SSD2-63-50 \ CKD</t>
  </si>
  <si>
    <t>CLAMP ARM \ PWC-Q2201 \ CKD</t>
  </si>
  <si>
    <t>AIR CYLINDER \ SSD2-63-100 \ CKD</t>
  </si>
  <si>
    <t>CLAMP ARM \ PWC-Q2203 \ CKD</t>
  </si>
  <si>
    <t>JCM0007969A</t>
  </si>
  <si>
    <t>JCM0007972A</t>
  </si>
  <si>
    <t>JCM0010640A</t>
  </si>
  <si>
    <t>MSP0023825A</t>
  </si>
  <si>
    <t>MSP0023826A</t>
  </si>
  <si>
    <t>MSP0023828A</t>
  </si>
  <si>
    <t>MSP0023827A</t>
  </si>
  <si>
    <t>MSP0023829A</t>
  </si>
  <si>
    <t>Jig BYD</t>
  </si>
  <si>
    <t>MSP0023628A</t>
  </si>
  <si>
    <t>AIR CYLINDER \ SCS2-LN-LB-125B-1000-JY \ CKD</t>
  </si>
  <si>
    <t xml:space="preserve">Aro Manual  Gun 1 </t>
  </si>
  <si>
    <t>Relay</t>
  </si>
  <si>
    <t>MSP0023557A</t>
  </si>
  <si>
    <t>UPS:MUP152GX1AB1C-UPR \ FUJI</t>
  </si>
  <si>
    <t>MSP0023648A</t>
  </si>
  <si>
    <t>TOUCH SCREEN HMI GOT22000 \ MODEL GT2107-WTSD \ MITSUBISHI</t>
  </si>
  <si>
    <t>SPEED CONTROLLER \ AS900-14 \ SMC</t>
  </si>
  <si>
    <t>MSP0023769A</t>
  </si>
  <si>
    <t>MSP0007212A</t>
  </si>
  <si>
    <t>SEAL KIT FOR STRAINGHTEN  PNEUMATIC CYLINDER (MCQA-200X100) \HONGCHING\SHUNG DAR COIL FEEDER PART \</t>
  </si>
  <si>
    <t>MSP0007213A</t>
  </si>
  <si>
    <t>SHUNG DAR COIL FEEDER PART :SEAL KIT FOR ENTRANCE PNEUMATIC CYLINDER (MCQA-125X50)  \HONGCHING</t>
  </si>
  <si>
    <t>MSP0007214A</t>
  </si>
  <si>
    <t>SEAL KIT FOR EXIT PNEUMATIC CYLINDER (MCQA-150X30-TA-X-1)  \HONGCHING\SHUNG DAR COIL FEEDER PART \</t>
  </si>
  <si>
    <t>MSP0009189A</t>
  </si>
  <si>
    <t>COIL FEED SHUNG DAR PARTS \ SEAL KITS :441MCQA-200-PS \ HONG CHING</t>
  </si>
  <si>
    <t>Seyi 200T (Clutch &amp; Brake Unit.)</t>
  </si>
  <si>
    <t>Nut Feeder "Yajima"</t>
  </si>
  <si>
    <t>Nut Feeder "Dengensha"</t>
  </si>
  <si>
    <t>STATIONARY PARTS \ AIR LUBRICATOR SET \ MODULAR LUBRICATOR : AL30-03-D \ SMC</t>
  </si>
  <si>
    <t xml:space="preserve">PLC CONTROL PANEL PARTS \ OUTPUT MODULES : QY50 \ MITSUBISHI </t>
  </si>
  <si>
    <t>MSP0023983A</t>
  </si>
  <si>
    <t>NACHI ROBOT PARTS \ TEACH PANDANT PARTS \ TOUCH PANEL PLATE FD:OTCW-L02140 \ NACHI</t>
  </si>
  <si>
    <t>Tech pandent</t>
  </si>
  <si>
    <t>MSP0023989A</t>
  </si>
  <si>
    <t>PLUG CONECTOR \ NCS-4412-RF \ NANABOSHI</t>
  </si>
  <si>
    <t>Komatsu MB</t>
  </si>
  <si>
    <t>MSP0022118A</t>
  </si>
  <si>
    <t>STATIONARY PARTS \ TRANSFORMER 90KVA P/N:SJ9001-72000 \ OTC DAIHEN</t>
  </si>
  <si>
    <t>NMJ-005 MAIN CABLE \ NMJ-005K-SCC-2.5M.(NMJ2-W2) \ สายแจ็ค</t>
  </si>
  <si>
    <t>KOMATSU SHUTTER DOOR PART \ SWITCH LIMIT : TBD_SL \ KOMATSU</t>
  </si>
  <si>
    <t>MSP0023777A</t>
  </si>
  <si>
    <t>MSP0024145A</t>
  </si>
  <si>
    <t>FITTING \ KQ2U04-06A \ SMC</t>
  </si>
  <si>
    <t>CHANNEL STEEL \ 75*40*5*7 MM.*6 M. \</t>
  </si>
  <si>
    <t>MSP0024087A</t>
  </si>
  <si>
    <t>WIA PARTS\CLUTCH &amp; BRAKE PARTS\FACING 250*50T:P/N AAP01-CC0-14D-0\</t>
  </si>
  <si>
    <t>MSP0024269A</t>
  </si>
  <si>
    <t>FITTING \ KQ2L16-04AS \ SMC</t>
  </si>
  <si>
    <t>MSP0024338A</t>
  </si>
  <si>
    <t>ROTARY CONCRETE DRILL SDS D00614/D00228 2P SIZE:M12*160 \ MAKITA</t>
  </si>
  <si>
    <t>MSP0023976A</t>
  </si>
  <si>
    <t>WIA 1000T 800T PARTS \ BRAKE &amp; CLUTCH UNIT \ SPRING TH50*100 \</t>
  </si>
  <si>
    <t>MSP0024282A</t>
  </si>
  <si>
    <t>WELDING MACHINE \ 350KR2 \ PANASONIC</t>
  </si>
  <si>
    <t>MSP0017940A</t>
  </si>
  <si>
    <t>MSP0024352A</t>
  </si>
  <si>
    <t>CHAIN SET \ DIA. 10 MM. L = 3 M. WLL 4 TONS. (CHAIN VIP 10X30 = 1 LEG,SHORTENING HOOK VVH-10 = 2 PCS. ) \</t>
  </si>
  <si>
    <t>MSP0024353A</t>
  </si>
  <si>
    <t>CHAIN SET \ DIA. 8 MM. L = 3 M. WLL 2.5 TONS. (CHAIN VIP 8X24 = 1 LEG,SHORTENING HOOK VVH-8 = 2 PCS. ) \</t>
  </si>
  <si>
    <r>
      <t xml:space="preserve">SANKO HAMMER ANCHOR #C-1010 </t>
    </r>
    <r>
      <rPr>
        <sz val="10"/>
        <color rgb="FFFF0000"/>
        <rFont val="Calibri"/>
        <family val="2"/>
      </rPr>
      <t>M10*100</t>
    </r>
  </si>
  <si>
    <r>
      <t xml:space="preserve">SANKO HAMMER ANCHOR MODEL : C1210 (30PCS/BOX) </t>
    </r>
    <r>
      <rPr>
        <sz val="10"/>
        <color rgb="FFFF0000"/>
        <rFont val="Calibri"/>
        <family val="2"/>
      </rPr>
      <t>M12*100</t>
    </r>
  </si>
  <si>
    <t>JCM0009453A</t>
  </si>
  <si>
    <t>SLIDE RAIL\RSR40-1800-S1\MISUMI</t>
  </si>
  <si>
    <t>MSP0006974A</t>
  </si>
  <si>
    <t>ARO MANUAL GUN \ GUNS PARTS \ 64150202 STOP : AX5 50x70 + C/P3 \ AVITRA</t>
  </si>
  <si>
    <t>MSP0023788A</t>
  </si>
  <si>
    <t>MAGNETIC CONTACTOR \ SC-M01/G (WITH AUXILILY CONTACTOR :SZ-MAZZ) \ FUJI</t>
  </si>
  <si>
    <t>Wia \ Komatsu</t>
  </si>
  <si>
    <t>PVC for tarpaulin sheet, navy blue Size:10MX10M THK 0.5MM. (Not eyelet)</t>
  </si>
  <si>
    <t>MSP0024344A</t>
  </si>
  <si>
    <t>AFS0017978A</t>
  </si>
  <si>
    <t>SANKO HAMMER ANCHOR  MODEL:C-1612 (+CR3)</t>
  </si>
  <si>
    <t>SANKO HAMMER ANCHOR MODEL : C-870 (50PCS/BOX) M8*70</t>
  </si>
  <si>
    <t>SANKO HAMMER ANCHOR MODEL : C1080 (50PCS/BOX) M10*80</t>
  </si>
  <si>
    <t>MSP0024399A</t>
  </si>
  <si>
    <t>PLC CONTROL UNIT \ BATTERY LITHIUM #ER 3V/3.6V+WIRE \ TOSHIBA</t>
  </si>
  <si>
    <t>MSP0024398A</t>
  </si>
  <si>
    <t>SOCKET HEAD CAP SCREW M4X0.7X60 MM</t>
  </si>
  <si>
    <t>MSP0023098A</t>
  </si>
  <si>
    <t>ROBOT WELDING GUN (TYPE X) PART \ MODEL:PWRS5GDC03329-2729-75 PART \ ELECTRODE ARM : PWR03329-DJB-01 \ RIJI</t>
  </si>
  <si>
    <t>MSP0023096A</t>
  </si>
  <si>
    <t>ROBOT WELDING GUN (TYPE X) PART \ MODEL:PWRS5GDC03329-2729-75 PART \ ELECTRODE ROD : JG16A87-6-1 \ RIJI</t>
  </si>
  <si>
    <t>MSP0023121A</t>
  </si>
  <si>
    <t>ROBOT WELDING GUN (TYPE C) PART \ MODEL:PWRS5GDX03330-3914-75 PART \ ELECTRODE ARM : PM1B45A-210-160-90-7-1  \ RIJI</t>
  </si>
  <si>
    <t>MSP0023109A</t>
  </si>
  <si>
    <t>ROBOT WELDING GUN (TYPE X) PART \ MODEL:PWRS5GDX03328-4119-75 PART \ ELECTRODE ARM : PWR03328-DJB-01 \ RIJI</t>
  </si>
  <si>
    <t>MSP0023110A</t>
  </si>
  <si>
    <t>ROBOT WELDING GUN (TYPE X) PART \ MODEL:PWRS5GDX03328-4119-75 PART \ ELECTRODE ARM : PM1B45A-225-170-90-7-1 \ RIJI</t>
  </si>
  <si>
    <t>MSP0023120A</t>
  </si>
  <si>
    <t>ROBOT WELDING GUN (TYPE C) PART \ MODEL:PWRS5GDX03330-3914-75 PART \ ELECTRODE ARM : PWR03329-DJB-01   \ RIJI</t>
  </si>
  <si>
    <t>MSP0023097A</t>
  </si>
  <si>
    <t>ROBOT WELDING GUN (TYPE X) PART \ MODEL:PWRS5GDC03329-2729-75 PART \ ELECTRODE HOLDER : Z70-16-3-2-NPT \ RIJI</t>
  </si>
  <si>
    <t>Robot จีน</t>
  </si>
  <si>
    <t>MSP0024343A</t>
  </si>
  <si>
    <t>PIN FOR CHAIN SCRAP CONVEYOR \ DIA :20 X 83mm. (MAT S45 C 54 -57 HRC) \</t>
  </si>
  <si>
    <t xml:space="preserve">SEYI SN.160 TONS PART\BRAKE SLIDE ADJUST PART\BRAKE MOTOR PN:UAA4075RC13\HONG CHING </t>
  </si>
  <si>
    <t>MSP0024378A</t>
  </si>
  <si>
    <t>FUSE NH1 gG/gl 250A 500V \ SIBA</t>
  </si>
  <si>
    <t>MDB</t>
  </si>
  <si>
    <t>MSP0024450A</t>
  </si>
  <si>
    <t>Water hose \ SB-50 \ TOKAWA = 1 Meters (Size 2") (TOGAWA SB50 MEGA SUN BRAID HOSE)</t>
  </si>
  <si>
    <t>Mters</t>
  </si>
  <si>
    <t>MSP0013414A</t>
  </si>
  <si>
    <t>NACHI MACHINE TAPS 6866 M8x1.25</t>
  </si>
  <si>
    <t>MSP0013416A</t>
  </si>
  <si>
    <t>NACHI MACHINE TAPS 6866 M12x1.75</t>
  </si>
  <si>
    <t>MSP0013413A</t>
  </si>
  <si>
    <t>NACHI MACHINE TAPS 6866 M6x1.0</t>
  </si>
  <si>
    <t>MSP0013415A</t>
  </si>
  <si>
    <t>NACHI MACHINE TAPS 6866 M10x1.5</t>
  </si>
  <si>
    <t>MSP0024219A</t>
  </si>
  <si>
    <t>WIA PRESS 400T PARTS \ BRAKE UNIT \ DIAPHRAGM : A10011-CB-C21-0 \ WIA</t>
  </si>
  <si>
    <t>Wia 400T</t>
  </si>
  <si>
    <t>MSP0024010A</t>
  </si>
  <si>
    <t>WIA 1000T PARTS \ CLUTCH BRAKE UNIT PARTS \ NUT M16 \</t>
  </si>
  <si>
    <t>WIA 1000T</t>
  </si>
  <si>
    <t>MSP0024009A</t>
  </si>
  <si>
    <t>WIA 1000T PARTS \ CLUTCH BRAKE UNIT PARTS \ SHAFT SCREW (M16*2.0) MAT.S45C \</t>
  </si>
  <si>
    <t>MSP0007824A</t>
  </si>
  <si>
    <t>WIA PRESS 400T PARTS\CLUTCH UNIT\DIAPHRAM\AAP03-CC0-17D-0\WIA</t>
  </si>
  <si>
    <t>MSP0024520A</t>
  </si>
  <si>
    <t>MAGNETIC JIG \ AMWH75051 : 5" \ INGCO</t>
  </si>
  <si>
    <t>แม่เหล็กจับฉากลูกศร 5"</t>
  </si>
  <si>
    <t>AMWH75051</t>
  </si>
  <si>
    <t>MSP0024449A</t>
  </si>
  <si>
    <t>SAFETY&amp;RELIEF 2" AL5150(E) BB \ YOSHITAKE</t>
  </si>
  <si>
    <t>FILTER REGULATOR \ AW40-04-A \ SMC</t>
  </si>
  <si>
    <t>MSP0024537A</t>
  </si>
  <si>
    <t>SOLENOID VALVE \ VS7-6-FG-S-1Z (COIL AC 100V) \ SMC</t>
  </si>
  <si>
    <t>Stationary OTC 50Kva</t>
  </si>
  <si>
    <t>AFS0007153A</t>
  </si>
  <si>
    <t>MACHINE TAP M10X1.25</t>
  </si>
  <si>
    <t>JCM0009789A</t>
  </si>
  <si>
    <t>PLC CONTROL PANEL PARTS\IQ-R CC-LINK IE-FIELD REMOTE OUTPUT MODULE: NZ2GF2B1-32TE\MITSUBISHI</t>
  </si>
  <si>
    <t>INSULATED TERMINAL\ SPADE/ YF 6-6 / T.LUG</t>
  </si>
  <si>
    <t>INSULATED TERMINAL: SPADE/ YF 4-5 / T.LUG</t>
  </si>
  <si>
    <t>INSULATED TERMINAL\ RING/ RF 2.5-5 / T.LUG</t>
  </si>
  <si>
    <t>AFS0005281A</t>
  </si>
  <si>
    <t>COMBINATION WRENCH # 19 \SATA</t>
  </si>
  <si>
    <t>AFS0005280A</t>
  </si>
  <si>
    <t>COMBINATION WRENCH # 17 \SATA</t>
  </si>
  <si>
    <t>MSP0024662A</t>
  </si>
  <si>
    <t>90 DEGREE FEMALE THREADED ELBOW 63MM.*2" (PE)</t>
  </si>
  <si>
    <t>MSP0024663A</t>
  </si>
  <si>
    <t>90 DEGREE ELBOW 63MM. (PE)</t>
  </si>
  <si>
    <t>MSP0024664A</t>
  </si>
  <si>
    <t>STRAIGHT JOINT (PE) 63 MM.</t>
  </si>
  <si>
    <t>MSP0024665A</t>
  </si>
  <si>
    <t>Nipple STL 2"</t>
  </si>
  <si>
    <t>MSP0024666A</t>
  </si>
  <si>
    <t>FEMALE CONNECTOR 2 ROW \ WC01F-09 \</t>
  </si>
  <si>
    <t>MSP0024667A</t>
  </si>
  <si>
    <t>MALE CONNECTOR 9 PINS \ WC04-09 \</t>
  </si>
  <si>
    <t>MSP0009614A</t>
  </si>
  <si>
    <t xml:space="preserve">SAFETY HASP AND STAPLE 2" (55MM.)\ สายยูเหล็กเงินเงา สองตอน 55 mm </t>
  </si>
  <si>
    <t>MSP0023963A</t>
  </si>
  <si>
    <t>SOLENOID VALVE \ VP744-1TZ1-04A \ SMC</t>
  </si>
  <si>
    <t>MSP0024521A</t>
  </si>
  <si>
    <t>MSP0022117A</t>
  </si>
  <si>
    <t>STATIONARY PARTS \ TRANSFORMER 75KVA P/N:SJ5001-72000 \ OTC DAIHEN</t>
  </si>
  <si>
    <t xml:space="preserve">Stationary </t>
  </si>
  <si>
    <t>กล่องกระดษ ใหญ่</t>
  </si>
  <si>
    <t>ST WELDING SOYER PH-3N</t>
  </si>
  <si>
    <t>MODULATING FLOAT CONTROL VALVE:MODELS 206-F-TYPE4\SINGER VALVE</t>
  </si>
  <si>
    <t>MSP0008434A</t>
  </si>
  <si>
    <t>MSP0024725A</t>
  </si>
  <si>
    <t>STUD WELDING SOYER PH-3N PARTS \ GUN PARTS \ E01341 : VARISTOR 120 VOLT \</t>
  </si>
  <si>
    <t>AFS0006564A</t>
  </si>
  <si>
    <t>PNEUMATIC SANDING\ CODE APS-125 NVL \SIZE 5” \NITTO</t>
  </si>
  <si>
    <t>เครื่องขัดกระดาษทรายลม</t>
  </si>
  <si>
    <t>APS-125NVL</t>
  </si>
  <si>
    <t>NITTO</t>
  </si>
  <si>
    <t>MSP0024723A</t>
  </si>
  <si>
    <t>BB SIGHT GLASS #400 3/4" (SCRD) \ YOSHITAKE</t>
  </si>
  <si>
    <t>YOSHITAKE</t>
  </si>
  <si>
    <t>NYLON FULLY INSULATED FEMALE:0.5-0.75MM (FRFNYD) \</t>
  </si>
  <si>
    <t>หางปลาเสียบกลมตัวผู้หุ้มเต็ม</t>
  </si>
  <si>
    <t>หางปลาหัวเสียบตัวเมียแบบกลม</t>
  </si>
  <si>
    <t>FRFNYD</t>
  </si>
  <si>
    <t>ท่อร้อยสายไฟพลาสติก 7มม.</t>
  </si>
  <si>
    <t>ท่อร้อยสายไฟพลาสติก 5มม.</t>
  </si>
  <si>
    <t>NACHI MACHINE TAPS 6866 M10x1.25</t>
  </si>
  <si>
    <t>ดอกต๊าปร่องเกลียวสีดำ</t>
  </si>
  <si>
    <t>M6*1.0</t>
  </si>
  <si>
    <t>M8*1.25</t>
  </si>
  <si>
    <t>M10*1.25</t>
  </si>
  <si>
    <t>M12*1.75</t>
  </si>
  <si>
    <t>M10*1.5</t>
  </si>
  <si>
    <t>M12*1.25</t>
  </si>
  <si>
    <t>MSP0024689A</t>
  </si>
  <si>
    <t>NACHI MACHINE TAPS L6866 M12x1.25</t>
  </si>
  <si>
    <t>Tap</t>
  </si>
  <si>
    <t>0.5-0.75MM</t>
  </si>
  <si>
    <t>MACHINE TAP /HSS M14x1.5\NACHI</t>
  </si>
  <si>
    <t>M14*1.5</t>
  </si>
  <si>
    <t>Komatsu \ Seyi</t>
  </si>
  <si>
    <t>MSP0024677A</t>
  </si>
  <si>
    <t>URETHANE WHEEL/SIZE 2" (SWING)</t>
  </si>
  <si>
    <t>MSP0024678A</t>
  </si>
  <si>
    <t>URETHANE WHEEL/SIZE 2" (FIX)</t>
  </si>
  <si>
    <t>MSP0024691A</t>
  </si>
  <si>
    <t>ELECTRIC WIRE \ VCT-GRD 2C*2.5/2.5 SQ.MM \ YAZAKI</t>
  </si>
  <si>
    <t>1 มม.</t>
  </si>
  <si>
    <t>ตะกั่วบัดกรี</t>
  </si>
  <si>
    <t>ชุดดอกขันสกรู</t>
  </si>
  <si>
    <t>MAKITA</t>
  </si>
  <si>
    <t>POLO</t>
  </si>
  <si>
    <t>PH2 D31740</t>
  </si>
  <si>
    <t>เครื่องเชื่อมไฟฟ้า</t>
  </si>
  <si>
    <t>SARC200 (IGBT)</t>
  </si>
  <si>
    <t>JCM0010881A</t>
  </si>
  <si>
    <t>CABLE CUTTER PLIER\LK-125 (L=300 MM.)\OPT</t>
  </si>
  <si>
    <t>JCM0010882A</t>
  </si>
  <si>
    <t>CABLE CUTTER PLIER\LK-500 (L=770 MM.)\OPT</t>
  </si>
  <si>
    <t>คีมตัดสายไฟ 300มม.</t>
  </si>
  <si>
    <t>คีมตัดสายไฟ 700มม.</t>
  </si>
  <si>
    <t>LK-125</t>
  </si>
  <si>
    <t>LK-500</t>
  </si>
  <si>
    <t>Seyi 160Tons.</t>
  </si>
  <si>
    <t>MSP0024799A</t>
  </si>
  <si>
    <t>SAFETY RELIEF VALVE \ AL-150 (T) SIZE 1" (0.97 MPa) \ YOSHITAKE</t>
  </si>
  <si>
    <t>AFS0002573A</t>
  </si>
  <si>
    <t>HIGH COUPLER TOYO 22PM (ใช้กับหินเจียร 2 ")</t>
  </si>
  <si>
    <t xml:space="preserve">KOMATSU PRESS FEEDER NO.1 PARTS \ SLIDER AXIS UNIT \ BALLSCREW : 93V-15-02230 \ KOMATSU </t>
  </si>
  <si>
    <t>WIA PRESS 400T PARTS \ HYDRAULIC TANK UNIT \ GEAR PUMP (IP PUMP) : IPH-2B-3.5-11 \ NACHI</t>
  </si>
  <si>
    <t>JCM0011619A</t>
  </si>
  <si>
    <t>HYDRAULIC CYLINDER\CHDKDLD63-100M-M9BL\SMC</t>
  </si>
  <si>
    <t>CORDLESS SANDER WITH BATTERY AND CHARGER \ GEX 18V-12 \ BOSCH</t>
  </si>
  <si>
    <t>MSP0024734A</t>
  </si>
  <si>
    <t>BOSCH</t>
  </si>
  <si>
    <t xml:space="preserve">GEX 18V-12 </t>
  </si>
  <si>
    <t>เครื่องขัดกระดาษทรายไฟฟ้า</t>
  </si>
  <si>
    <t>HEADLAMP \ NU50 (1400LM BATTERY 4000MAH)\ NITECORE</t>
  </si>
  <si>
    <t>MSP0024772A</t>
  </si>
  <si>
    <t>NITECORE</t>
  </si>
  <si>
    <t>NU50</t>
  </si>
  <si>
    <t>ไฟฉายคาดหัว</t>
  </si>
  <si>
    <t>AFS0000945A</t>
  </si>
  <si>
    <t>HIGH COUPLER TOYO 23PM  (เจียร 4 นิ้ว)</t>
  </si>
  <si>
    <t>MSP0024800A</t>
  </si>
  <si>
    <t>THERMAL OVERLOAD RELAY:TR-ON/3 6-9 A \ FUJI</t>
  </si>
  <si>
    <t>MSP0024523A</t>
  </si>
  <si>
    <t>SOLENOID VALVE \ AV210-08-B 24VDC \ AIRTAC</t>
  </si>
  <si>
    <t>Small Press</t>
  </si>
  <si>
    <t>MSP0024862A</t>
  </si>
  <si>
    <t>THERMAL OVERLOAD RELAY \ TR-N2/3 18-26A \ FUJI</t>
  </si>
  <si>
    <t>THERMAL OVERLOAD RELAY \ TR-ON/3 1.4-2.2 A \ FUJI</t>
  </si>
  <si>
    <t>MSP0024863A</t>
  </si>
  <si>
    <t>CONTROL PANEL FIRE ALARM 20 ZONE + BOARD GRAPHIC \ FAPN105N-R-20L \ NOHMI</t>
  </si>
  <si>
    <t>MSP0023857A</t>
  </si>
  <si>
    <t>Fire Alarm</t>
  </si>
  <si>
    <t>กล่อง</t>
  </si>
  <si>
    <t>Air Tank Air Comp.</t>
  </si>
  <si>
    <t>Door</t>
  </si>
  <si>
    <t>ประแจแหวนข้างปากตาย เบอร์ 17</t>
  </si>
  <si>
    <t>ประแจแหวนข้างปากตาย เบอร์ 19</t>
  </si>
  <si>
    <t xml:space="preserve">NOTEBOOK DELL </t>
  </si>
  <si>
    <t>NEXUS</t>
  </si>
  <si>
    <t>เหล็กดูด 3 ขา</t>
  </si>
  <si>
    <t>136-3 12</t>
  </si>
  <si>
    <t>133 6</t>
  </si>
  <si>
    <t>170/2+172/2#2</t>
  </si>
  <si>
    <t>โซ่รอก 4 ตัน</t>
  </si>
  <si>
    <t>โซ่รอก 2.5 ตัน</t>
  </si>
  <si>
    <t>RUD LIFTING (THAILAND) CO.,LTD.</t>
  </si>
  <si>
    <t>MSP0012468A</t>
  </si>
  <si>
    <t>JCM0011307A</t>
  </si>
  <si>
    <t>DIRECTIONAL CONTROL VALVE\VQ7-6-FJG-D-3N\SMC</t>
  </si>
  <si>
    <t>Jig ChangAn.</t>
  </si>
  <si>
    <t>MSP0024676A</t>
  </si>
  <si>
    <t>SMARTBRIGHT HIGHBAY \ BY239P LED130/CW PSU GM G2 100W,13000LM,6500K \ PHILIP</t>
  </si>
  <si>
    <t>Support Wia</t>
  </si>
  <si>
    <t>MSP0024791A</t>
  </si>
  <si>
    <t>MSP0024792A</t>
  </si>
  <si>
    <t>OTC WELDING ROBOT PART \ FUSE ( 3.2A ) P/N:100-1628 \ OTC DAIHEN</t>
  </si>
  <si>
    <t>OTC WELDING ROBOT PART \ FUSE (1 A) P/N:100-3613 \ OTC DAIHEN</t>
  </si>
  <si>
    <t>MSP0023337A</t>
  </si>
  <si>
    <t>ROBOT NACHI PART \ CONTROLLER FD-11 PART \ CPU BOARD FD11 WITH CF CARD \ FDCPU10-20A-CF22 \</t>
  </si>
  <si>
    <t>MSP0023338A</t>
  </si>
  <si>
    <t>ROBOT NACHI PART \ CONTROLLER FD-11 PART \ DEVICE NET BOARD MASTER \ CFD-OP129A \</t>
  </si>
  <si>
    <t>MSP0023339A</t>
  </si>
  <si>
    <t>ROBOT NACHI PART \ CONTROLLER FD-11 PART \ SEQUENCE BOARD \ UM352-10 \</t>
  </si>
  <si>
    <t>MSP0023340A</t>
  </si>
  <si>
    <t>ROBOT NACHI PART \ J5 ROLLER CABLE SUPPORT ASSY \ SPJ-W-ATP-1000 \</t>
  </si>
  <si>
    <t>MSP0019284A</t>
  </si>
  <si>
    <t>MULTI POWER SUPPLY UNIT JH01G \ ROBOT SPOT SRA-166\NACHI</t>
  </si>
  <si>
    <t>MSP0024722A</t>
  </si>
  <si>
    <t>GASTRON TRANSMITTER DIFFUSION O2 \ GTD51000TX \</t>
  </si>
  <si>
    <t xml:space="preserve"> Gas station</t>
  </si>
  <si>
    <t>Pvs.</t>
  </si>
  <si>
    <t>BATTEN LIGHT:MODEL VCK024/240 NO.OF LAMP 2*36W DIA.1286*110*160\VCK (Wia)</t>
  </si>
  <si>
    <t xml:space="preserve">BATTEN LIGHT:VENICE 2S LAMP NO.2*9W SIZE 655*110*50MM\VENICE (โคมไฟ)( Komatsu) </t>
  </si>
  <si>
    <t>BATTEN LIGHT:MODEL BN058 T5 LED SIZE 2.3*60*3.4 CM\PHILLIP (Seyi)</t>
  </si>
  <si>
    <t>โคมไฟส่องสว่างในเครื่องจักร</t>
  </si>
  <si>
    <t>Electric Layer 5</t>
  </si>
  <si>
    <t>Motor Co2 Robot.</t>
  </si>
  <si>
    <t>Wheel</t>
  </si>
  <si>
    <t>Air Comp.</t>
  </si>
  <si>
    <t>QL-2100GP</t>
  </si>
  <si>
    <t>IM-TECH IMPERIAL</t>
  </si>
  <si>
    <t>เครื่องฉีดน้ำแรงดันสูง</t>
  </si>
  <si>
    <t>Electric Layer 2</t>
  </si>
  <si>
    <t>JCM0011718A</t>
  </si>
  <si>
    <t>ELECTRIC WIRE\VCT-G (4Cx35/16 SQMM.)\THAI YAZAKI</t>
  </si>
  <si>
    <t>พุกผังคอนกรีตสตั๊ดโบล์ท</t>
  </si>
  <si>
    <t>ปุกตะปู</t>
  </si>
  <si>
    <t>AZUMA</t>
  </si>
  <si>
    <t>ANCHORS STUD BOLTS (ST)-3/8''\FASTENIC</t>
  </si>
  <si>
    <t xml:space="preserve">ANCHORS STUD#\(ST516)M10X65 MM\FASTENIC </t>
  </si>
  <si>
    <t xml:space="preserve">SANKO HAMMER ANCHOR #C-0660 </t>
  </si>
  <si>
    <t>เทปพันสายไฟ</t>
  </si>
  <si>
    <t>Yazaki</t>
  </si>
  <si>
    <t>เทปพันเกลียว</t>
  </si>
  <si>
    <t>วาล์วลูกลอย</t>
  </si>
  <si>
    <t>Factory Water Tank.</t>
  </si>
  <si>
    <t xml:space="preserve">SAFETY HASP AND STAPLE 2" (55MM.)\ </t>
  </si>
  <si>
    <t xml:space="preserve">สายยูเหล็กเงินเงา สองตอน 55 mm </t>
  </si>
  <si>
    <t>กุญแจสปริงคล้องคอยาวทองเหลือง</t>
  </si>
  <si>
    <t>กุญแจทองเหลือง</t>
  </si>
  <si>
    <t>บานพับผีเสื้อ 1 1/2"</t>
  </si>
  <si>
    <t>บานพับผีเสื้อ 2 1/2"</t>
  </si>
  <si>
    <t>บานพับผีเสื้อ 2"</t>
  </si>
  <si>
    <t>บานพับผีเสื้อ 3"</t>
  </si>
  <si>
    <t>กุญแจยาว 1"</t>
  </si>
  <si>
    <t>84-30L</t>
  </si>
  <si>
    <t>Solo</t>
  </si>
  <si>
    <t>4507N</t>
  </si>
  <si>
    <t>Drill Shelf</t>
  </si>
  <si>
    <t>AFS0011115A</t>
  </si>
  <si>
    <t>EXTENSION BAR \ #3760-125 3/8''x5'' / KOKEN</t>
  </si>
  <si>
    <t>AFS0011116A</t>
  </si>
  <si>
    <t>SOCKET WRENCH \ #3400M 3/8''x6Px10MM. / KOKEN</t>
  </si>
  <si>
    <t>ตาแมวน้ำใน Assy.</t>
  </si>
  <si>
    <t>MSP0010150A</t>
  </si>
  <si>
    <t>CYLINDER VALVE\SAB1A-8A-0B\CKD</t>
  </si>
  <si>
    <r>
      <t xml:space="preserve">BB SIGHT GLASS #400 3/4" (SCRD) \ YOSHITAKE  </t>
    </r>
    <r>
      <rPr>
        <sz val="10"/>
        <color rgb="FFFF0000"/>
        <rFont val="Calibri"/>
        <family val="2"/>
        <scheme val="minor"/>
      </rPr>
      <t>(อยู่ชั้น B1 /41)</t>
    </r>
  </si>
  <si>
    <t>ดอกสว่านเจาะคอนกรีต M6</t>
  </si>
  <si>
    <t>ดอกสว่านเจาะคอนกรีต M8</t>
  </si>
  <si>
    <t>ดอกสว่านเจาะคอนกรีต M10</t>
  </si>
  <si>
    <t>ดอกสว่านเจาะคอนกรีต M12</t>
  </si>
  <si>
    <t>Concrete Drill twist.</t>
  </si>
  <si>
    <t>ข้อต่อบ๊อกซ์ 3/8 * 6P</t>
  </si>
  <si>
    <t>ลูกบล๊อก  3/8 * 6P</t>
  </si>
  <si>
    <t xml:space="preserve">Toilet </t>
  </si>
  <si>
    <t>สายน้ำ 16</t>
  </si>
  <si>
    <t>SEYI SN1-110-4428 PARTS \ HYDRAULIC HOSE:PH1/4XPH1/4X650LXSAE100R2AT \ SEYI  (มาสเตอร์)</t>
  </si>
  <si>
    <t>ARO MANUAL GUN \ GUNS PARTS \ 191460 SUPPORT MODULE \ AVITRA</t>
  </si>
  <si>
    <t>Air Comp</t>
  </si>
  <si>
    <t>MSP0024268A</t>
  </si>
  <si>
    <t>LOAD TEST PART \ SWITCH FOR PUJ1201E MODEL:E1500002 \</t>
  </si>
  <si>
    <t>Load Test Machine</t>
  </si>
  <si>
    <t>E2/09 ห้องใต้บันได</t>
  </si>
  <si>
    <t>DIGITAL FLOW SENSOR:FD-Q20C WITH CONNECTOR CABLE:OP75722(FOR PIPE 1/2</t>
  </si>
  <si>
    <t>MSP0010356A</t>
  </si>
  <si>
    <t>MSP0022216A</t>
  </si>
  <si>
    <t>MSP0023609A</t>
  </si>
  <si>
    <t>MSP0024501A</t>
  </si>
  <si>
    <t>PRESSURE GAUGE \ PGF100A400-3/8PT-Y + 3220-1/2NPTM-3/8PTF \</t>
  </si>
  <si>
    <t>LASER SENSOR \ LR-XH250,PNP (LR-XH250,LR-XN11P,OP-88499,LR-XB1) \ KEYENCE</t>
  </si>
  <si>
    <t>LASER SENSOR \ LR-XH100 (LR-XH100,LR-XN11P,OP-88499,LR-XB1) \ KEYENCE</t>
  </si>
  <si>
    <t>E2/10 ห้องใต้บันได</t>
  </si>
  <si>
    <t>Repair Cooling Tube Assy</t>
  </si>
  <si>
    <t>สายน้ำ</t>
  </si>
  <si>
    <t>MSP0024861A</t>
  </si>
  <si>
    <t>BREAKER \ MCCB FORMULA A1A125 3P 30A \ ABB</t>
  </si>
  <si>
    <t>กล่องไม้</t>
  </si>
  <si>
    <t>MSP0024888A</t>
  </si>
  <si>
    <t>EMERGENCY LIGHT PART \ BATTERY 12V 1.3AH \ SUNNY</t>
  </si>
  <si>
    <t>MSP0007840A</t>
  </si>
  <si>
    <t>BREAKER : NF125-CV 3P 100A\MITSUBISHI</t>
  </si>
  <si>
    <t>MSP0024527A</t>
  </si>
  <si>
    <t>I/O BOARD 32 INPUT /32 OUTPUT  (CFD-OP125-A) \ROBOT CFD CONTROLLER CHAMFER IMV PART (เอามาจากชั้นสอง)</t>
  </si>
  <si>
    <r>
      <t xml:space="preserve">URETHANE WHEEL/SIZE 3" (SWING) </t>
    </r>
    <r>
      <rPr>
        <sz val="10"/>
        <color rgb="FFFF0000"/>
        <rFont val="Calibri"/>
        <family val="2"/>
      </rPr>
      <t>SC2P 75 UMI</t>
    </r>
  </si>
  <si>
    <r>
      <t xml:space="preserve">URETHANE WHEEL/SIZE 3" (FIX) </t>
    </r>
    <r>
      <rPr>
        <sz val="10"/>
        <color rgb="FFFF0000"/>
        <rFont val="Calibri"/>
        <family val="2"/>
      </rPr>
      <t>FC2P 75 UMI</t>
    </r>
  </si>
  <si>
    <t>Emergency light</t>
  </si>
  <si>
    <t>MSP0022217A</t>
  </si>
  <si>
    <t>JCM0007967A</t>
  </si>
  <si>
    <t>AIR CYL\STG-M-40-25\CKD</t>
  </si>
  <si>
    <t>JCM0009790A</t>
  </si>
  <si>
    <t>PLC CONTROL PANEL PARTS\IQ-R CC-LINK IE-FIELD REMOTE OUTPUT\NZ2GF2B1-32DTE\MITSUBISHI</t>
  </si>
  <si>
    <t>Robot Assy</t>
  </si>
  <si>
    <t>MSP0024164A</t>
  </si>
  <si>
    <t>FOOT SWITCH \ SJ6022-08800 \</t>
  </si>
  <si>
    <t>MSP0024522A</t>
  </si>
  <si>
    <t>Robot AII-NB4 \ SHOCK SENSOR:L10601B00 \ OTC</t>
  </si>
  <si>
    <t>MSP0023960A</t>
  </si>
  <si>
    <t>WIA 1000T 800T PARTS \ BRAKE &amp; CLUTCH UNIT \ SOLENOID VALVE:AD-SL231D-712B-M2(40A) AC110V \TOYOOKI</t>
  </si>
  <si>
    <t>JCM0005851A</t>
  </si>
  <si>
    <t>PUSH BUTTON\ABGW411-B\IDEC</t>
  </si>
  <si>
    <t>LIQUID TIGHT FLEXIBLE CONNECTORS\SIZE 1/2"R/T</t>
  </si>
  <si>
    <t>JCM0006621A</t>
  </si>
  <si>
    <t>MSP0024975A</t>
  </si>
  <si>
    <t>ES BELT PU CONVEYOR BELT \ KERAM2001 SIZE: W:1,130 MM. X L:4,505 MM.  ( GREEN COLOR / TH 4.0 MM.)  \</t>
  </si>
  <si>
    <t>WIA (CONVERYOR NO.5)</t>
  </si>
  <si>
    <t>INSULATING BRACKET P/N:L10620F00</t>
  </si>
  <si>
    <t>MSP0015041A</t>
  </si>
  <si>
    <t>JCM0009367A</t>
  </si>
  <si>
    <t>ROBOT TORCH\RT5000H\OTC</t>
  </si>
  <si>
    <t>GREASE PUMP\ MAXI-LUBE (50 KG.) NO.P-6 \MACNAUGHT</t>
  </si>
  <si>
    <t>MSP0000943A</t>
  </si>
  <si>
    <t>SAFETY LIGHT CURTAIN \ GL-R16H  L=320mm .(WITH GL-R16H SENSOR , GL-RP5PS , GL-RB21 ) \ KEYENCE</t>
  </si>
  <si>
    <t>MSP0024184A</t>
  </si>
  <si>
    <t>KOMATSU 1200TONS PARTS\CLUTCH &amp; BRAKE UNIT PARTS\ OIL SEAL P/N : 92A-00-90040 \ KOMATSU</t>
  </si>
  <si>
    <t>MSP0024180A</t>
  </si>
  <si>
    <t>KOMATSU 1200TONS PARTS\CLUTCH &amp; BRAKE UNIT PARTS\ PIN DOWEL P/N : 04022-12030 \ KOMATSU</t>
  </si>
  <si>
    <t>MSP0024182A</t>
  </si>
  <si>
    <t>KOMATSU 1200TONS PARTS\CLUTCH &amp; BRAKE UNIT PARTS\ O-RING P/N : 07000-15200 \ KOMATSU</t>
  </si>
  <si>
    <t>MSP0024179A</t>
  </si>
  <si>
    <t>KOMATSU 1200TONS PARTS\CLUTCH &amp; BRAKE UNIT PARTS\ WASHER P/N : 01643-32460 \ KOMATSU</t>
  </si>
  <si>
    <t>MSP0024187A</t>
  </si>
  <si>
    <t>KOMATSU 1200TONS PARTS\CLUTCH &amp; BRAKE UNIT PARTS\ O-RING P/N : 07000-15180 \ KOMATSU</t>
  </si>
  <si>
    <t>MSP0024188A</t>
  </si>
  <si>
    <t>KOMATSU 1200TONS PARTS\CLUTCH &amp; BRAKE UNIT PARTS\ SHIM P/N : 90232-4-1590 \ KOMATSU</t>
  </si>
  <si>
    <t>MSP0024186A</t>
  </si>
  <si>
    <t>KOMATSU 1200TONS PARTS\CLUTCH &amp; BRAKE UNIT PARTS\ BOLT P/N : 01011-62455 \ KOMATSU</t>
  </si>
  <si>
    <t>MSP0024178A</t>
  </si>
  <si>
    <t>KOMATSU 1200TONS PARTS\CLUTCH &amp; BRAKE UNIT PARTS\ BOLT P/N : 01011-62430 \ KOMATSU</t>
  </si>
  <si>
    <t>MSP0024181A</t>
  </si>
  <si>
    <t>KOMATSU 1200TONS PARTS\CLUTCH &amp; BRAKE UNIT PARTS\ SHIM P/N : 90212-4-1590 \ KOMATSU</t>
  </si>
  <si>
    <t>MSP0024183A</t>
  </si>
  <si>
    <t>KOMATSU 1200TONS PARTS\CLUTCH &amp; BRAKE UNIT PARTS\ O-RING P/N : 98360-15530 \ KOMATSU</t>
  </si>
  <si>
    <t>MSP0024185A</t>
  </si>
  <si>
    <t>KOMATSU 1200TONS PARTS\CLUTCH &amp; BRAKE UNIT PARTS\ O-RING P/N : 07000-15370 \ KOMATSU</t>
  </si>
  <si>
    <t>MSP0024948A</t>
  </si>
  <si>
    <t>DUST COLLECTOR AVT K5 B-M0T01L00 PART \ CARTRIDGE FILTER MODEL:M17-325/660 \</t>
  </si>
  <si>
    <t>Hood Robot Co2</t>
  </si>
  <si>
    <t xml:space="preserve">WIA PRESS 800T PARTS \ M/B UNIT \ LIMIT SWITCH : WLD2-LDK13 \ OMRON </t>
  </si>
  <si>
    <t>JCM0006236A</t>
  </si>
  <si>
    <t>ELECTRIC WIRE\VCTF10K 4C*0.5 SQMM \KURAMO</t>
  </si>
  <si>
    <t>MSP0025006A</t>
  </si>
  <si>
    <t>WIA PARTS \ AUTO DRAIN:ADH4000-04C \</t>
  </si>
  <si>
    <t xml:space="preserve">Electric Wire </t>
  </si>
  <si>
    <t>MSP0013299A</t>
  </si>
  <si>
    <t>ELECTRIC WIRE \ VCTF10K 7CX0.75 SQ.MM.\ KURAMO</t>
  </si>
  <si>
    <t>JCM0003846A</t>
  </si>
  <si>
    <t>SPRING BALANCER \EWS-5\ENDO</t>
  </si>
  <si>
    <t>MSP0025001A</t>
  </si>
  <si>
    <t>WIA 400T PART \ POWER LOCK SIZE 160X210 \</t>
  </si>
  <si>
    <t>MSP0025002A</t>
  </si>
  <si>
    <t>WIA 400T PART \ POWER LOCK SIZE 150X200 \</t>
  </si>
  <si>
    <t>V- BELT MODEL A-63 \ BANDO</t>
  </si>
  <si>
    <t>MSP0025406A</t>
  </si>
  <si>
    <t>WIA MB PARTS \ INVERTER MODEL: LSLV0040G100-4EOFN 3.7-4 kW(5HP), 3phase, 380-480VAC\</t>
  </si>
  <si>
    <t>SEYI SN1-160 TONS BALANCER PART\PIN:F03-4\ SEYI</t>
  </si>
  <si>
    <t>SEYI SN1-160 TONS BALANCER PART\COLLAR/NUT:F09\ SEYI</t>
  </si>
  <si>
    <t>MSP0024668A</t>
  </si>
  <si>
    <t>SEYI SN1-160 TONS BALANCER PART\F10-1 NUT \ SEYI</t>
  </si>
  <si>
    <t>SEYI SN2-300 TONS PART \ OIL SEAL (OGASKL190W) \</t>
  </si>
  <si>
    <t>SEYI SN2-300 TONS PART \ U-PACKING (UBG0150A0) \</t>
  </si>
  <si>
    <t>SEYI SN2-300 TONS PART \ PIN (392B05) \</t>
  </si>
  <si>
    <t>SEYI SN2-300 TONS PART \ PIN SLEEVE (43B27S01) \</t>
  </si>
  <si>
    <t>SEYI SN2-300 TONS PART \ BALL PIN (43B3705) \</t>
  </si>
  <si>
    <t>MSP0024833A</t>
  </si>
  <si>
    <t>SEYI SN2-300 TONS PART \ RUBBER COVER (B07-1) \</t>
  </si>
  <si>
    <t>MSP0014520A</t>
  </si>
  <si>
    <t>WIA PARTS \ CAM SWITCH (7-STEP) \</t>
  </si>
  <si>
    <t>MSP0025426A</t>
  </si>
  <si>
    <t>KOMATSU 1200T PARTS \ CUSHION PARTS \ CUSHION RUBBER P/N:97901-11200 \</t>
  </si>
  <si>
    <t>MSP0022724A</t>
  </si>
  <si>
    <t>ELECTRIC WIRE\VCTF 23NXXS [8C X 0.3 SQ.MM.] \KURAMO</t>
  </si>
  <si>
    <t>MSP0025096A</t>
  </si>
  <si>
    <t>NUT FFEDER YAJIMA PARTS \ TRANSFORMER 380V/220 \</t>
  </si>
  <si>
    <t>MSP0011373A</t>
  </si>
  <si>
    <t>"ENDO" AIR HOIST MODEL:EHW-120R (120 KG)</t>
  </si>
  <si>
    <t>Robot OTC</t>
  </si>
  <si>
    <t xml:space="preserve">REPAIR KIT 235829 </t>
  </si>
  <si>
    <t>กล่องกระดาษ</t>
  </si>
  <si>
    <t>BOX#001</t>
  </si>
  <si>
    <t xml:space="preserve">BOX#004 </t>
  </si>
  <si>
    <t xml:space="preserve">BOX#002 </t>
  </si>
  <si>
    <t xml:space="preserve">BOX#003 </t>
  </si>
  <si>
    <t>BOX#003</t>
  </si>
  <si>
    <t>BOX#005</t>
  </si>
  <si>
    <t>MSP0023331A</t>
  </si>
  <si>
    <t>AIRTAC/ELECTRIC SENSOR SWITCH/MODEL : DS169AM</t>
  </si>
  <si>
    <t>MSP0023891A</t>
  </si>
  <si>
    <t>AIRTAC/QTHAAP-0001C/NON-STD ELECTRIC SENSOR SWITCH DS169AG-020</t>
  </si>
  <si>
    <t>MSP0025494A</t>
  </si>
  <si>
    <t>SPEED CONTROLER FITTING (GRAY) \ PTL10-04A \ AIRTAC</t>
  </si>
  <si>
    <t xml:space="preserve">OTC ROBOT PARTS \ TEACH PENDANT CABLE (15M.) \ P/N:FD19RB-3015 \ OTC </t>
  </si>
  <si>
    <t xml:space="preserve">OTC Robot (FD-19) </t>
  </si>
  <si>
    <t>JCM0007971A</t>
  </si>
  <si>
    <t>AIR CYL\STG-M-50-25\CKD</t>
  </si>
  <si>
    <t>MSP0022539A</t>
  </si>
  <si>
    <t>AGV \ MITSUBISHI \ PLC MODULE IO \ FX5-16EX/ES</t>
  </si>
  <si>
    <t>MSP0025591A</t>
  </si>
  <si>
    <t>LIMIT SWITCH \ SL1-A \ YAMATAKE</t>
  </si>
  <si>
    <t>MSP0025206A</t>
  </si>
  <si>
    <t>INDUCTIVE PROXIBITY SENSOR \ IME12-04BPSZC0S M12/PNP/NO #1040764 \ SICK</t>
  </si>
  <si>
    <t>MSP0025207A</t>
  </si>
  <si>
    <t>INDUCTIVE PROXIBITY SENSOR \ IME18-08BPSZC0K M18/PNP/NO#1040965 \ SICK</t>
  </si>
  <si>
    <t>MSP0025208A</t>
  </si>
  <si>
    <t>INDUCTIVE PROXIBITY SENSOR \ IME30-15BPSZC0S M30/PNP/NO #1041030 \ SICK</t>
  </si>
  <si>
    <t>JCM0006701A</t>
  </si>
  <si>
    <t>BULKHEAD HOUSING 1L-COVER-16P \CHI 16 LS\ILME</t>
  </si>
  <si>
    <t>JCM0006702A</t>
  </si>
  <si>
    <t>MALE INSERT 1-72,72P\250V,34P\400V,17P\500V+E\CDDM 72\ILME</t>
  </si>
  <si>
    <t>JCM0006703A</t>
  </si>
  <si>
    <t>MALE - SIVER-CRIMP-CONTACT-10A-0,7MM.2 \CDMA 0.7</t>
  </si>
  <si>
    <t>JCM0008641A</t>
  </si>
  <si>
    <t>10A CRIMP CONTACT\CDFA 0.7\ILME</t>
  </si>
  <si>
    <t>Fire pump</t>
  </si>
  <si>
    <t>MSP0008707A</t>
  </si>
  <si>
    <t>KOMATSU PARTS\DESTACKER PARTS\AIR CYLINER:CDG1BN25-220Z-C73ZS\SMC</t>
  </si>
  <si>
    <t>MSP0009833A</t>
  </si>
  <si>
    <t>FEMALE INSERT\MODEL CDDF 72 72P-10A-250V CRIMP CONNECTIONS\ILME</t>
  </si>
  <si>
    <t>MSP0009834A</t>
  </si>
  <si>
    <t>HOOD\MODEL MHO 16 L32 1L-16P-M32 SIDE ENTRY\ILME</t>
  </si>
  <si>
    <t>MSP0025204A</t>
  </si>
  <si>
    <t>I/O MODULE \ FX5-16EYR/ES FX-16EYR/E \ MITSUBISHI</t>
  </si>
  <si>
    <t>MSP0025209A</t>
  </si>
  <si>
    <t>SENSOR/ACTUATOR CABLE \ YG2A14-050VB3XLEAX M12/4-PIN/TYPE ELBOW #2095897 \ SICK</t>
  </si>
  <si>
    <t>MSP0025389A</t>
  </si>
  <si>
    <t>PRESSURE SWITCH \ SPS-8T-O \ SANWA</t>
  </si>
  <si>
    <t>CONTROL BOX DIA.22MM\KGNW111Y\IDEC</t>
  </si>
  <si>
    <t>JCM0002701A</t>
  </si>
  <si>
    <t>MSP0025095A</t>
  </si>
  <si>
    <t>NUT FFEDER YAJIMA PARTS \ VIBRATION COIL 220V \</t>
  </si>
  <si>
    <t>POWER SUPPLY \ PBA600F-24-M \ COSEL</t>
  </si>
  <si>
    <t xml:space="preserve">AUTO SWITCH \D-P4DWL\SMC </t>
  </si>
  <si>
    <t xml:space="preserve">ARO SPOT WELDING GUN PARTS\103074099:ASSEMBLY FIXED ARM\AVITRA </t>
  </si>
  <si>
    <t xml:space="preserve">AIR OPERATE VALVE\PV5G-6-FG-D-3-N\CKD </t>
  </si>
  <si>
    <t xml:space="preserve">KOMATSU PART \ MAGNETIC CONTACTOR \ BD-N65 DC24V \ MITSUBISHI </t>
  </si>
  <si>
    <t>E4</t>
  </si>
  <si>
    <t xml:space="preserve">SEY 160T PART \ CON ROD PART \ WORM GEAR \ SEYI </t>
  </si>
  <si>
    <t>ตัวใหญ่ ใกล้ตู Air</t>
  </si>
  <si>
    <t xml:space="preserve">KOMATSU TANDEM 1000T MB TANK PART :PISTON PUMP V15C23RHX-95 \DAIKIN </t>
  </si>
  <si>
    <t>ตัวยาว</t>
  </si>
  <si>
    <t>MSP0023699A</t>
  </si>
  <si>
    <t>SAFETY LIGHT CURTAIN \ GL-R28H  L=560MM .(WITH GL-R28H SENSOR , GL-RP5PS , GL-RB21 ) \ KEYENCE</t>
  </si>
  <si>
    <t xml:space="preserve">ลังกระดาษ </t>
  </si>
  <si>
    <t xml:space="preserve">BOX#007 </t>
  </si>
  <si>
    <t>BOX#006</t>
  </si>
  <si>
    <t>Shelf 4</t>
  </si>
  <si>
    <t>Shelf Spare</t>
  </si>
  <si>
    <t>MSP0025709A</t>
  </si>
  <si>
    <t>CORDLESS CHAINSAW 10" \ DUC254RF \ MAKITA</t>
  </si>
  <si>
    <t>เครื่องเลื่อยโซ่แบตเตอรี่+แบตเตอรี่+แท่นชาร์จ</t>
  </si>
  <si>
    <t>DUC254RF</t>
  </si>
  <si>
    <t xml:space="preserve"> MAKITA</t>
  </si>
  <si>
    <t>MSP0025427A</t>
  </si>
  <si>
    <t>KOMATSU 600TONS PARTS \ TIMING BELT P/N:98542-25125 \</t>
  </si>
  <si>
    <t>MSP0024889A</t>
  </si>
  <si>
    <t>KOMATSU PARTS \ HYDRAULIC UNIT \ COOLER P/N:9YN-40-09370 \ KOMATSU</t>
  </si>
  <si>
    <t>MSP0014488A</t>
  </si>
  <si>
    <t>POWER SUPPLY \ P/N:919-23-07740  (PBA600F-24-M \ COSEL) \ KOMATSU</t>
  </si>
  <si>
    <t>ALARM FUSE HM3.2A</t>
  </si>
  <si>
    <t>MSP0025590A</t>
  </si>
  <si>
    <t>FUSE GP150/15A 250V</t>
  </si>
  <si>
    <t>MSP0025589A</t>
  </si>
  <si>
    <t>SEYI COMMON PART \ PRESSURE SWITCH : PSA01N0 \ HONG CHING</t>
  </si>
  <si>
    <t>MSP0025698A</t>
  </si>
  <si>
    <t>GENERAL-PURPOSE HOSE \ TR-25 (L=50M/ROLL) \ TOYOX</t>
  </si>
  <si>
    <t>MSP0008548A</t>
  </si>
  <si>
    <t>KOMATSU TRANSFER 1200T DISTRACKER PART :SOLENOID VALVE VP544-5DZ1-A \</t>
  </si>
  <si>
    <t>YAJIMA PUSH ROD MODEL : NF-SIF-0008-IS5-1  (ใช้โคต้า AFS0006269A = 2 Pcs.)</t>
  </si>
  <si>
    <t>Load test</t>
  </si>
  <si>
    <t>MSP0025824A</t>
  </si>
  <si>
    <t>PETROL CHAINSAW \ PL115I-O 0.92 HP 2T SIZE 11.5"   \ POLO</t>
  </si>
  <si>
    <t>MSP0025388A</t>
  </si>
  <si>
    <t>FLOW CONTROL VALVE \ FG-01-8-N-11C \ YUKEN</t>
  </si>
  <si>
    <t>MSP0025635A</t>
  </si>
  <si>
    <t>SEYI 300T PARTS \ B38-6 OIL SEAL \ SEYI</t>
  </si>
  <si>
    <t>MSP0025633A</t>
  </si>
  <si>
    <t>SEYI 300T PARTS \ B37-2 OIL SEAL \ SEYI</t>
  </si>
  <si>
    <t>MSP0025634A</t>
  </si>
  <si>
    <t>SEYI 300T PARTS \ B38-2 OIL SEAL \ SEYI</t>
  </si>
  <si>
    <t>MSP0016801A</t>
  </si>
  <si>
    <t>B34-4 OIL SEAL\SEYI 160T PART</t>
  </si>
  <si>
    <t>CIRCUIT BREAKER\NF63-SV 2P 30A\MITSUBISHI</t>
  </si>
  <si>
    <t>MSP0007654A</t>
  </si>
  <si>
    <t>KOMATSU PRESS 800T PARTS\HYDRAULIC OIL BALANCER UNIT\PRESSURE GAUGE:91Z-00-01104\KOMATSU</t>
  </si>
  <si>
    <t>MSP0025430A</t>
  </si>
  <si>
    <t>KOMATSU PARTS \ PRESSURE GAUGE PARTS \ ADAPTOR P/N:98075-01000 \ KOMATSU</t>
  </si>
  <si>
    <t>MSP0024273A</t>
  </si>
  <si>
    <t>NACHI ROBOT PARTS \ TEACH PENDANT PARTS \ LCD P/N:OTC100-1905 \</t>
  </si>
  <si>
    <t>KOMATSU FEEDER PARTS \ BRACKET P/N:93V-46-03140 \ KOMATSU</t>
  </si>
  <si>
    <t>AFA0003585A</t>
  </si>
  <si>
    <t>STUD WELDING PART \ PH-3N GUN SET FOR BMK-12W P/N:P02241 \ SOYER</t>
  </si>
  <si>
    <t>AFS0011817A</t>
  </si>
  <si>
    <t>ปืน Stud Soyer</t>
  </si>
  <si>
    <t>Seyi \ Komatsu</t>
  </si>
  <si>
    <t>MSP0025737A</t>
  </si>
  <si>
    <t>SEYI 300T PART \ MOTOR MODEL:AEEVX3 4P-40HP (30KW) F#200L \ TECO</t>
  </si>
  <si>
    <t>MSP0025738A</t>
  </si>
  <si>
    <t>SEYI 300T PART \ MOTOR AEEVX3 PART \ INVERTOR MODEL:T310-4050-H3 \ TECO</t>
  </si>
  <si>
    <t>SEYI 300T (main motor)</t>
  </si>
  <si>
    <t>AFS0010904A</t>
  </si>
  <si>
    <t>PAINT ROLLER SOMIC-P2225-CM</t>
  </si>
  <si>
    <t>อะไหล่ลูกกลิ้งทาสี 4นิ้ว</t>
  </si>
  <si>
    <t>P2225-CM</t>
  </si>
  <si>
    <t>SOMIC</t>
  </si>
  <si>
    <t>MSP0009083A</t>
  </si>
  <si>
    <t>KOMATSU 600TONS PARTS\MAIN MOTOR PART: V-BELT P/N:98541-22650 \KOMATSU</t>
  </si>
  <si>
    <t>สายไฟ</t>
  </si>
  <si>
    <t>MSP0026015A</t>
  </si>
  <si>
    <t>BRUSH CUTTER \ MODEL:PL35 4-STROKE 37 CC \ POLO</t>
  </si>
  <si>
    <t>MSP0026031A</t>
  </si>
  <si>
    <t>MAGNETIC LOADING DEVICE DIA 20 MM MODEL:03SRT-A1</t>
  </si>
  <si>
    <t>OTC Control Unti</t>
  </si>
  <si>
    <t xml:space="preserve">Komatsu 800 Tons \ MB Tank unit parts \ Motor :FL4-5HP-H Output power 5 HP(kW) 4 Poles \ Toshiba  แทน Motor : Motor : Jec-37-1979 Rated Output 3.7 kW 4 poles \ Toshiba </t>
  </si>
  <si>
    <t>WIA PARTS \ DIE CLAMP PARTS  \ HYDRAULIC TUBE:SIZE OD 13mm*1/4"X 1,780MM \ สายสั้น</t>
  </si>
  <si>
    <t>WIA PRESS PARTS\SAFETY LIGHT CURTAIN PART\PRE-WIRED CABLE WITH 2 STRAIGHT CONNECTOR M12 5-POLE MODEL:CDS03\ (Minimun Order 6 PCs.)</t>
  </si>
  <si>
    <t>MSP0025937A</t>
  </si>
  <si>
    <t>SEYI SN1-160T PART \ SAFETY SENSOR:ESA1820XJ-5 \ SEYI</t>
  </si>
  <si>
    <t>AC COOLING FAN \ SAN ACE 172 MODEL:109-311 \ SANYO DENKI รอเปลี่ยน</t>
  </si>
  <si>
    <t>MSP0025740A</t>
  </si>
  <si>
    <t>SEYI 300T PART \ MAIN MOTOR UNIT \ FORCED FAN POWER SUPPLY 380VAC/50HZ. 3PHASE \</t>
  </si>
  <si>
    <t>MSP0025741A</t>
  </si>
  <si>
    <t>SEYI 300T PART \ MAIN MOTOR UNIT \ DIGITAL METER MODEL : DRM-24TN \</t>
  </si>
  <si>
    <t>MSP0026051A</t>
  </si>
  <si>
    <t>CONCRETE SLAB SIZE 35CM*3M WITH STEEL WIRE 5 PCS. \</t>
  </si>
  <si>
    <t>แผ่นคอนกรีต</t>
  </si>
  <si>
    <r>
      <t xml:space="preserve">SANKO HAMMER ANCHOR #C-0660 (ปุกตะปู) </t>
    </r>
    <r>
      <rPr>
        <sz val="10"/>
        <color rgb="FFFF0000"/>
        <rFont val="Calibri"/>
        <family val="2"/>
      </rPr>
      <t>M6*60</t>
    </r>
    <r>
      <rPr>
        <sz val="10"/>
        <color theme="1"/>
        <rFont val="Calibri"/>
        <family val="2"/>
      </rPr>
      <t xml:space="preserve"> ชั้น Tool 9 56</t>
    </r>
  </si>
  <si>
    <t>MSP0026179A</t>
  </si>
  <si>
    <t>HOLD-OPEN DOOR CLOSER \ 6585 \ ISEO</t>
  </si>
  <si>
    <t>Hose</t>
  </si>
  <si>
    <t>JCM0008946A</t>
  </si>
  <si>
    <t>MSP0026083A</t>
  </si>
  <si>
    <t xml:space="preserve">WIA PRESS PART \ LAPP UNITRONIC (TP) 4x2x0.5 \ </t>
  </si>
  <si>
    <t>GLASS FIBER VARNISH TUBE</t>
  </si>
  <si>
    <t>WIRE DUCT</t>
  </si>
  <si>
    <t>MSP0023818A</t>
  </si>
  <si>
    <t>WIA 1000TONS PARTS\FLY WHEEL PARTS \ TAPER ROLLER BEARING (TIMKEN):LM869448-90034 \</t>
  </si>
  <si>
    <t>MSP0010067A</t>
  </si>
  <si>
    <t>WIA 1000TONS PARTS\FLY WHEEL PARTS\ SPHERICAL ROLLER BEARING (NTN) : 23252CAE4 \</t>
  </si>
  <si>
    <t>Wia 1000T</t>
  </si>
  <si>
    <t>MSP0026299A</t>
  </si>
  <si>
    <t>ANTIVIBRATION RUBBERS \ KD-40 \ KURASHIKI KAKO</t>
  </si>
  <si>
    <t>MSP0026142A</t>
  </si>
  <si>
    <t>CHECK VALVE \ AKM4000-03-A \ SMC</t>
  </si>
  <si>
    <t>MSP0026143A</t>
  </si>
  <si>
    <t>PRESSURE RELIEF VALVE \ VHS40-03-R-D \ SMC</t>
  </si>
  <si>
    <t>MSP0026144A</t>
  </si>
  <si>
    <t>SPACER \ T400T-D \ SMC</t>
  </si>
  <si>
    <t>MSP0011148A</t>
  </si>
  <si>
    <t>MULTI POWER SUPPLY UNIT JH01G P/N:NACJH01G\ ROBOT SPOT SRA-166\NACHI</t>
  </si>
  <si>
    <t>ARO ROBOT GUN PARTS\103041731:TRANSFORMER (ELECTRICAL BOX AC,R3 60KVA)\AVITRA</t>
  </si>
  <si>
    <t>JCM0003327A</t>
  </si>
  <si>
    <t>GUIDE CYL\MGPM32-25-P4DWL\SMC</t>
  </si>
  <si>
    <t>MSP0026391A</t>
  </si>
  <si>
    <t>SOLENOID VALVE \ VS4134-W9E002 \ SMC (SPECIAL VALVE)</t>
  </si>
  <si>
    <t>Station Panasonic</t>
  </si>
  <si>
    <t xml:space="preserve">ARO MANUAL GUN PART \103011791:MADIFOLD C/A D.C.A.C. DN12\AVITRA </t>
  </si>
  <si>
    <t>MSP0026498A</t>
  </si>
  <si>
    <t>CLAMP \ SWP GRIP SS304 SWP060 \ ORBIT</t>
  </si>
  <si>
    <t>Ripiping</t>
  </si>
  <si>
    <t>MSP0019064A</t>
  </si>
  <si>
    <t>POWER UNIT DIE LIFTER\MODEL FP6308U-3-2CD\SEYI</t>
  </si>
  <si>
    <t>MSP0026443A</t>
  </si>
  <si>
    <t>AIR CYLINDER \ MGPM32-25Z-P4DWL \ SMC</t>
  </si>
  <si>
    <t>Jig Robot</t>
  </si>
  <si>
    <t>JCM0009969A</t>
  </si>
  <si>
    <t>GOT 8.4"\GT2708-STBA-040\MITSUBISHI</t>
  </si>
  <si>
    <t>MSP0025205A</t>
  </si>
  <si>
    <t>BOLT MANAGER \ MEASURING BMJ-006S-22-B-P (DIA 32) \</t>
  </si>
  <si>
    <t>MSP0005041A</t>
  </si>
  <si>
    <t>AIR DRYER PART: DIFFERENTIAL PRESSURE GAUGE CCN#ESG2</t>
  </si>
  <si>
    <t>Robot Water Unit</t>
  </si>
  <si>
    <t>เอาเข้า Asset July.</t>
  </si>
  <si>
    <t>SEALER GUN NO. 235628 /GRACO   (ตัวซ่อม)</t>
  </si>
  <si>
    <t>KOMATSU PRESS FEEDER PARTS \ SLIDER AXIS \ TIMING BELT : FUKG40-T10-1365-0 WITH 1365 TEETH \ MITSUBOSHI เลิกใช้</t>
  </si>
  <si>
    <t>GREASE NO.2:GADUS S2 V220 2 (180KGS.)\SHELL(สั่ง 1 Drm.)</t>
  </si>
  <si>
    <t>KOMATSU \ PRESSURE GAUGE 98462-K0000\KOMATSU</t>
  </si>
  <si>
    <t>DIRECTIONAL CONTROL VALVE \ VFR5110-1D \ SMC เปลี่ยน PM หมดแล้ว</t>
  </si>
  <si>
    <t>JCM0008650A</t>
  </si>
  <si>
    <t>LED TRI-PROOF SER 1X18W\LAMPTAN</t>
  </si>
  <si>
    <t>MSP0004721A</t>
  </si>
  <si>
    <t>HAND RIVETER MODEL APEX AS-HR-01</t>
  </si>
  <si>
    <t>คีมย้ำรีเวท</t>
  </si>
  <si>
    <t>AFS0017665A</t>
  </si>
  <si>
    <t>CARBIDE ENDMILL/UC-S4-08020 (ø8, LC=20, L=60, D=8)\THAI WORTH</t>
  </si>
  <si>
    <t>AFS0017667A</t>
  </si>
  <si>
    <t>CARBIDE ENDMILL/UC-S4-12030 (ø12, LC=30, L=75, D=12)\THAI WORTH</t>
  </si>
  <si>
    <t>AFS0017666A</t>
  </si>
  <si>
    <t>CARBIDE ENDMILL/UC-S4-10025 (ø10, LC=25, L=75, D=10)\THAI WORTH</t>
  </si>
  <si>
    <t>คาร์ไบต์</t>
  </si>
  <si>
    <t>MSP0026677A</t>
  </si>
  <si>
    <r>
      <t xml:space="preserve">PLASTIC BOX NO. 1039 </t>
    </r>
    <r>
      <rPr>
        <sz val="10"/>
        <color rgb="FFFF0000"/>
        <rFont val="Calibri"/>
        <family val="2"/>
        <scheme val="minor"/>
      </rPr>
      <t>(Size 267*380*165 mm.)</t>
    </r>
  </si>
  <si>
    <t>MSP0026441A</t>
  </si>
  <si>
    <t>SEYI 160T PARTS \ ANGLE GEAR UNIT \ SEYI</t>
  </si>
  <si>
    <t>MSP0026442A</t>
  </si>
  <si>
    <t>SEYI 160T PARTS \ UNIVERSAL JOINT \ SEYI</t>
  </si>
  <si>
    <t>SCRAP CONVEYOR PARTS \ CONTROL PANEL PARTS \ MAGNETIC CONTACTOR : S-T50 220V \ MITSUBISHI</t>
  </si>
  <si>
    <t>MSP0026535A</t>
  </si>
  <si>
    <t>SERVO MOTOR \ MR-J4-500B \ MITSUBISHI</t>
  </si>
  <si>
    <t>MSP0026536A</t>
  </si>
  <si>
    <t>SERVO AMP \ HG-SR502 \ MITSUBISHI</t>
  </si>
  <si>
    <t>JCM0011398A</t>
  </si>
  <si>
    <t>SOLENOID VALVE 5/3 +BASE 1CH\VQ7-8-FJG-D-3N-A04\SMC</t>
  </si>
  <si>
    <t>MSP0026499A</t>
  </si>
  <si>
    <t>WIA 800T PART \ POWER LOCK MAV4061 SIZE 190*250 \</t>
  </si>
  <si>
    <t>MSP0026500A</t>
  </si>
  <si>
    <t>WIA 800T PART \ POWER LOCK MAV4061 SIZE 200*260 \</t>
  </si>
  <si>
    <t>MSP0026727A</t>
  </si>
  <si>
    <t>"KURAMO" ELECTRIC WIRE VCTF10K (7C X 1.25 SQ.MM)</t>
  </si>
  <si>
    <t>JCM0006614A</t>
  </si>
  <si>
    <t>RELAY 24DC\G6B-4BND\OMRON</t>
  </si>
  <si>
    <t>B5</t>
  </si>
  <si>
    <t>MSP0026177A</t>
  </si>
  <si>
    <t>NACHI CONTROL UNIT PART \ FAN MOTOR:NAC11938MB-B2N-EA-00 \</t>
  </si>
  <si>
    <t>MSP0026178A</t>
  </si>
  <si>
    <t>NACHI CONTROL UNIT PART \ FAN MOTOR:NAC11938SB-B2N-QA-00 \</t>
  </si>
  <si>
    <t>Nachi Robot Control Unit.</t>
  </si>
  <si>
    <t>MSP0004809A</t>
  </si>
  <si>
    <t>PRESSURE GAUGE MODEL \ P25E-W 1/4 BSP BRASS BACK CONN WITH FRONT FLANGE DIAL DIA 63 MM. DIA FLANK 85 MM. RANGE 0-10 KG/CM2 NUOVA PIMA\CUSHION SEYI PART</t>
  </si>
  <si>
    <t>MSP0007491A</t>
  </si>
  <si>
    <t>KOMATSU TRANSFER 2500T FEEDER DISTACKER PART:SOLENOID VALVE SY5220-5MOZ-01\</t>
  </si>
  <si>
    <t>Pokayoke \ Dot Mark</t>
  </si>
  <si>
    <t>MSP0026445A</t>
  </si>
  <si>
    <t>SOLENOID VALVE \ VFR2210-1DZ-02-X95 \ SMC</t>
  </si>
  <si>
    <t>Komatsu Die Clamp</t>
  </si>
  <si>
    <t>AFS0005053A</t>
  </si>
  <si>
    <r>
      <t xml:space="preserve">ACRYLIC SHEET\CLEAR YELLOW #212 \SIZE 4’X8’X3MM\ </t>
    </r>
    <r>
      <rPr>
        <sz val="10"/>
        <color rgb="FFFF0000"/>
        <rFont val="Calibri"/>
        <family val="2"/>
      </rPr>
      <t>(สีเหลือง)</t>
    </r>
  </si>
  <si>
    <t>Nachi Control</t>
  </si>
  <si>
    <t>MSP0026579A</t>
  </si>
  <si>
    <t>NOZZLE CLEANER PART \ REAMER FOR NOZZLE STATION:NS01-DR13-20L \ KYOKUTOH</t>
  </si>
  <si>
    <t>ChangAn</t>
  </si>
  <si>
    <t>Conveyor Robot</t>
  </si>
  <si>
    <t>Robot MCP</t>
  </si>
  <si>
    <t>Shelf 6</t>
  </si>
  <si>
    <t>Shelf 5</t>
  </si>
  <si>
    <t>MEASURING PART NMJ-M01 (Out of Product)</t>
  </si>
  <si>
    <t>MSP0021418A</t>
  </si>
  <si>
    <t>COIL FEED SHUNG DAR  PART \ CYLINDER:MCQA-11-125-50+TAXA07 \ MINDMAN</t>
  </si>
  <si>
    <t>JCM0010469A</t>
  </si>
  <si>
    <t>JCM0010470A</t>
  </si>
  <si>
    <r>
      <t>BUTTOM TYPE CABLE FASTENER (1BOX=</t>
    </r>
    <r>
      <rPr>
        <sz val="10"/>
        <color rgb="FFFF0000"/>
        <rFont val="Calibri"/>
        <family val="2"/>
      </rPr>
      <t>25M.)</t>
    </r>
    <r>
      <rPr>
        <sz val="10"/>
        <color theme="1"/>
        <rFont val="Calibri"/>
        <family val="2"/>
      </rPr>
      <t>\BP53-30B\NITTO KOGYO</t>
    </r>
  </si>
  <si>
    <r>
      <t>BUTTOM TYPE CABLE FASTENER (1BOX=</t>
    </r>
    <r>
      <rPr>
        <sz val="10"/>
        <color rgb="FFFF0000"/>
        <rFont val="Calibri"/>
        <family val="2"/>
      </rPr>
      <t>25M.</t>
    </r>
    <r>
      <rPr>
        <sz val="10"/>
        <color theme="1"/>
        <rFont val="Calibri"/>
        <family val="2"/>
      </rPr>
      <t>)\BP53-40B\NITTO KOGYO</t>
    </r>
  </si>
  <si>
    <t>MSP0026793A</t>
  </si>
  <si>
    <t>MAGNETIC CONTACTOR \ SC-N2/G COIL DC24V 60A \ FUJI</t>
  </si>
  <si>
    <t>MSP0026891A</t>
  </si>
  <si>
    <t>V-BELT \ POWER ACE 8V-3350 \ BANDO</t>
  </si>
  <si>
    <t>Co2 Robot FTM/AAT</t>
  </si>
  <si>
    <t>HEXAGON BOLT M14X2X25 MM</t>
  </si>
  <si>
    <t>HEXAGON BOLT M16X2X20 MM</t>
  </si>
  <si>
    <t>HEXAGON BOLT M16X2X25 MM</t>
  </si>
  <si>
    <t>HEXAGON BOLT M16X2X30 MM</t>
  </si>
  <si>
    <t>HEXAGON BOLT M16X2X35 MM</t>
  </si>
  <si>
    <t>KOMATSU SWING 1 AXIS PART \ SERVO MOTOR \ HC-SFS7024E1BK-S4  \ MITSUBISHI (ชุมพล)</t>
  </si>
  <si>
    <t>HYDRAULIC OIL (ISO VG 68):TELLUS S2 MX 68\SHELL (Oil Gear)</t>
  </si>
  <si>
    <t xml:space="preserve">WIA PRESS 1000T PARTS\SLIDE ADJUST UNIT\SLIDE ADJUST MOTOR : 1LG41866AA90LTL (15KW 6P 380V WITH BRAKE) </t>
  </si>
  <si>
    <t>ARO SPOT WELDING GUN PART\CONTROL CARD FOR THYRISTOR PANEL:CE13246000\AVITRA (ยุดยายืม)</t>
  </si>
  <si>
    <t>MSP0022253A</t>
  </si>
  <si>
    <t>NACHI ROBOT FOR SEYI PART \ REDUCTION GEAR FOR MZ12H (J5) P/N:NAC007-0619-000 \ NACHI</t>
  </si>
  <si>
    <t>Kaizen</t>
  </si>
  <si>
    <t>Locker</t>
  </si>
  <si>
    <t>ห้องใต้บันได</t>
  </si>
  <si>
    <t>Machine</t>
  </si>
  <si>
    <t>Lead Time (Months)</t>
  </si>
  <si>
    <t>Column59</t>
  </si>
  <si>
    <t>Dead Stock</t>
  </si>
  <si>
    <t>Reorder Point</t>
  </si>
  <si>
    <t>End Date (Year)</t>
  </si>
  <si>
    <t>Year Receipt</t>
  </si>
  <si>
    <t>Inv. in Stock.(Day)</t>
  </si>
  <si>
    <t>In Of Year</t>
  </si>
  <si>
    <t>Out Of Year</t>
  </si>
  <si>
    <r>
      <t>SOLENOID VALVE \ MODEL:VFS4110-5D \ SMC \ COIL FEED SHUNG DAR PARTS</t>
    </r>
    <r>
      <rPr>
        <sz val="10"/>
        <color rgb="FFFF0000"/>
        <rFont val="Aptos Narrow"/>
        <family val="2"/>
      </rPr>
      <t xml:space="preserve"> </t>
    </r>
  </si>
  <si>
    <r>
      <t xml:space="preserve">PLC CONTROL PANEL PARTS\SYNCHRONOUS ENCODER:Q172EX\MISUBISHI </t>
    </r>
    <r>
      <rPr>
        <sz val="10"/>
        <color rgb="FF0000FF"/>
        <rFont val="Aptos Narrow"/>
        <family val="2"/>
      </rPr>
      <t>(Control J2S)</t>
    </r>
  </si>
  <si>
    <r>
      <t>SOLENOID VALVE:SY3240-1H\SMC</t>
    </r>
    <r>
      <rPr>
        <sz val="10"/>
        <color rgb="FFFF0000"/>
        <rFont val="Aptos Narrow"/>
        <family val="2"/>
      </rPr>
      <t xml:space="preserve"> </t>
    </r>
  </si>
  <si>
    <r>
      <t>KOMATSU HYDRAULIC PUMP PARTS\PRESSURE SWITCH:MODEL CE-6\ACT</t>
    </r>
    <r>
      <rPr>
        <sz val="10"/>
        <color rgb="FFFF0000"/>
        <rFont val="Aptos Narrow"/>
        <family val="2"/>
      </rPr>
      <t xml:space="preserve"> </t>
    </r>
  </si>
  <si>
    <r>
      <t xml:space="preserve">KOMATSU 2500T FEEDER ENCORDER FOR FEED DRIVE PART:SERVO MOTOR PN.92X0162970\KOMATSU </t>
    </r>
    <r>
      <rPr>
        <sz val="10"/>
        <color rgb="FF0000FF"/>
        <rFont val="Aptos Narrow"/>
        <family val="2"/>
      </rPr>
      <t>(AC Servo Motor:HC-MFS053D)</t>
    </r>
  </si>
  <si>
    <r>
      <t xml:space="preserve">PUSH BUTTOM SWITCH:AR22F0R-10G\FUJI(เขียว) </t>
    </r>
    <r>
      <rPr>
        <sz val="10"/>
        <color rgb="FFFF0000"/>
        <rFont val="Aptos Narrow"/>
        <family val="2"/>
      </rPr>
      <t xml:space="preserve"> </t>
    </r>
  </si>
  <si>
    <r>
      <t>PILOT LAMP LED MODEL:AD16-22DS (GREEN)\ONPOW</t>
    </r>
    <r>
      <rPr>
        <sz val="10"/>
        <color rgb="FFFF0000"/>
        <rFont val="Aptos Narrow"/>
        <family val="2"/>
      </rPr>
      <t xml:space="preserve"> </t>
    </r>
  </si>
  <si>
    <r>
      <t xml:space="preserve">ARO MANUAL GUN \ GUNS PARTS \ 70080999 DISTRIBUTOR : </t>
    </r>
    <r>
      <rPr>
        <sz val="10"/>
        <color rgb="FF0000FF"/>
        <rFont val="Aptos Narrow"/>
        <family val="2"/>
      </rPr>
      <t>4M310-</t>
    </r>
    <r>
      <rPr>
        <sz val="10"/>
        <rFont val="Aptos Narrow"/>
        <family val="2"/>
      </rPr>
      <t xml:space="preserve">08-F00 G1/4 24VDC \ AVITRA </t>
    </r>
  </si>
  <si>
    <r>
      <t>ARO MANUAL GUN\GUN PARTS\HPM50014:WEARING KIT\AVITRA</t>
    </r>
    <r>
      <rPr>
        <sz val="10"/>
        <color rgb="FF0000FF"/>
        <rFont val="Aptos Narrow"/>
        <family val="2"/>
      </rPr>
      <t xml:space="preserve"> </t>
    </r>
  </si>
  <si>
    <r>
      <t>STATIONARY PARTS\NUT FEEDER UNIT\SOLEN</t>
    </r>
    <r>
      <rPr>
        <sz val="10"/>
        <rFont val="Aptos Narrow"/>
        <family val="2"/>
      </rPr>
      <t xml:space="preserve">OID VALVE:SY5140-1LP\SMC </t>
    </r>
  </si>
  <si>
    <r>
      <t>YAJIMA PUSH ROD MODEL:NF-0010-IS5-1  (ไม่เกลียว 2 / เกลียว 2)</t>
    </r>
    <r>
      <rPr>
        <sz val="10"/>
        <color rgb="FFFF0000"/>
        <rFont val="Aptos Narrow"/>
        <family val="2"/>
      </rPr>
      <t xml:space="preserve"> </t>
    </r>
  </si>
  <si>
    <r>
      <t>CLUTCH UNIT PARTS \ POWER VALVE \ VEX3701-101DZ-BN \ SMC\KOMATSU PRESS 800T PARTS \ (</t>
    </r>
    <r>
      <rPr>
        <sz val="10"/>
        <color rgb="FFFF0000"/>
        <rFont val="Aptos Narrow"/>
        <family val="2"/>
      </rPr>
      <t>แทน 101TZ</t>
    </r>
    <r>
      <rPr>
        <sz val="10"/>
        <color theme="1"/>
        <rFont val="Aptos Narrow"/>
        <family val="2"/>
      </rPr>
      <t>)</t>
    </r>
  </si>
  <si>
    <r>
      <t xml:space="preserve">ARO MANUAL GUN \ GUNS PARTS \ 101000631 DISTRIBUTOR \ AVITRA </t>
    </r>
    <r>
      <rPr>
        <sz val="10"/>
        <color rgb="FF0000FF"/>
        <rFont val="Aptos Narrow"/>
        <family val="2"/>
      </rPr>
      <t>ตูดปืน</t>
    </r>
  </si>
  <si>
    <r>
      <t>ARO MANUAL GUN PARTS\297845:BUSH\AVITRA</t>
    </r>
    <r>
      <rPr>
        <sz val="10"/>
        <color rgb="FFFF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 xml:space="preserve"> </t>
    </r>
  </si>
  <si>
    <r>
      <t>AC SERVO MOTOR</t>
    </r>
    <r>
      <rPr>
        <sz val="10"/>
        <color rgb="FF0000FF"/>
        <rFont val="Aptos Narrow"/>
        <family val="2"/>
      </rPr>
      <t xml:space="preserve"> AXIS 6</t>
    </r>
    <r>
      <rPr>
        <sz val="10"/>
        <color rgb="FFFF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MODEL NAME:W-L02147</t>
    </r>
  </si>
  <si>
    <r>
      <t>SEYI SN1-160 TONS PART \ OVERLOAD PROTECTOR \ P/N HLPVS10760S</t>
    </r>
    <r>
      <rPr>
        <sz val="10"/>
        <color rgb="FF0000FF"/>
        <rFont val="Aptos Narrow"/>
        <family val="2"/>
      </rPr>
      <t>277</t>
    </r>
    <r>
      <rPr>
        <sz val="10"/>
        <color theme="1"/>
        <rFont val="Aptos Narrow"/>
        <family val="2"/>
      </rPr>
      <t xml:space="preserve"> \ SANOSUN</t>
    </r>
  </si>
  <si>
    <r>
      <t>SEYI SN1-110 TONS PART \ OVERLOAD PROTECTOR : P/N HLPVS10760S</t>
    </r>
    <r>
      <rPr>
        <sz val="10"/>
        <color rgb="FF0000FF"/>
        <rFont val="Aptos Narrow"/>
        <family val="2"/>
      </rPr>
      <t>288</t>
    </r>
    <r>
      <rPr>
        <sz val="10"/>
        <color theme="1"/>
        <rFont val="Aptos Narrow"/>
        <family val="2"/>
      </rPr>
      <t xml:space="preserve"> \ SANOSUN</t>
    </r>
  </si>
  <si>
    <r>
      <t>SEYI SN1-200 TONS PART \ OVERLOAD PROTECTOR \ P/N HLPVS10760S</t>
    </r>
    <r>
      <rPr>
        <sz val="10"/>
        <color rgb="FF0000FF"/>
        <rFont val="Aptos Narrow"/>
        <family val="2"/>
      </rPr>
      <t>310</t>
    </r>
    <r>
      <rPr>
        <sz val="10"/>
        <color theme="1"/>
        <rFont val="Aptos Narrow"/>
        <family val="2"/>
      </rPr>
      <t xml:space="preserve"> \ SANOSUN</t>
    </r>
  </si>
  <si>
    <r>
      <t>SEYI SN2-300 TONS PART \ OVERLOAD PROTECTOR \ P/N HLPVS10760S</t>
    </r>
    <r>
      <rPr>
        <sz val="10"/>
        <color rgb="FF0000FF"/>
        <rFont val="Aptos Narrow"/>
        <family val="2"/>
      </rPr>
      <t>261</t>
    </r>
    <r>
      <rPr>
        <sz val="10"/>
        <color theme="1"/>
        <rFont val="Aptos Narrow"/>
        <family val="2"/>
      </rPr>
      <t xml:space="preserve"> \ SANDSUN</t>
    </r>
  </si>
  <si>
    <r>
      <t>PROXIMITY SWITCH\IER204\IEB2002BARKG\AM\SC\3M\2LED\IFM(</t>
    </r>
    <r>
      <rPr>
        <sz val="10"/>
        <color rgb="FF0000FF"/>
        <rFont val="Aptos Narrow"/>
        <family val="2"/>
      </rPr>
      <t>M8</t>
    </r>
    <r>
      <rPr>
        <sz val="10"/>
        <color theme="1"/>
        <rFont val="Aptos Narrow"/>
        <family val="2"/>
      </rPr>
      <t>X1) สองสาย</t>
    </r>
  </si>
  <si>
    <r>
      <t xml:space="preserve">PROXIMITY SWITCH WITH CONNECTOR\IFR203\IFB2004BARKG\AM\SC\0.3M\US\2LED\IFM(Range 4 mm) </t>
    </r>
    <r>
      <rPr>
        <sz val="10"/>
        <color rgb="FF0000FF"/>
        <rFont val="Aptos Narrow"/>
        <family val="2"/>
      </rPr>
      <t>M12</t>
    </r>
  </si>
  <si>
    <r>
      <t xml:space="preserve">ARGON GAS REGULATOR </t>
    </r>
    <r>
      <rPr>
        <sz val="10"/>
        <color rgb="FFFF0000"/>
        <rFont val="Aptos Narrow"/>
        <family val="2"/>
      </rPr>
      <t>ตาแอ๋มยืม</t>
    </r>
  </si>
  <si>
    <r>
      <t>LASER SENSOR \ LR-XH250,</t>
    </r>
    <r>
      <rPr>
        <sz val="10"/>
        <color rgb="FFFF0000"/>
        <rFont val="Aptos Narrow"/>
        <family val="2"/>
      </rPr>
      <t>PNP</t>
    </r>
    <r>
      <rPr>
        <sz val="10"/>
        <color theme="1"/>
        <rFont val="Aptos Narrow"/>
        <family val="2"/>
      </rPr>
      <t xml:space="preserve"> (LR-XH250,LR-XN11P,OP-88499,LR-XB1) \ KEYENCE</t>
    </r>
  </si>
  <si>
    <r>
      <t>LASER SENSOR \ LR-XH250,</t>
    </r>
    <r>
      <rPr>
        <sz val="10"/>
        <color rgb="FFFF0000"/>
        <rFont val="Aptos Narrow"/>
        <family val="2"/>
      </rPr>
      <t>NPN</t>
    </r>
    <r>
      <rPr>
        <sz val="10"/>
        <color theme="1"/>
        <rFont val="Aptos Narrow"/>
        <family val="2"/>
      </rPr>
      <t xml:space="preserve"> (LR-XH250,LR-XN11N,OP-88499,LR-XB1) \ KEYENCE</t>
    </r>
  </si>
  <si>
    <r>
      <t>PRESSURE REGULATOR \ AR825-14G \ SMC</t>
    </r>
    <r>
      <rPr>
        <sz val="10"/>
        <rFont val="Aptos Narrow"/>
        <family val="2"/>
      </rPr>
      <t xml:space="preserve"> (CONTROL CLUTCH BRAKE KOMATSU 1200T)</t>
    </r>
  </si>
  <si>
    <r>
      <t xml:space="preserve">KOMATSU FEEDER PARTS \ SLIDE AXIS UNIT \ SERVO AMP \ MR-J2S-15KB4-PX901U113 \ MITSUBISHI </t>
    </r>
    <r>
      <rPr>
        <sz val="10"/>
        <color rgb="FF0000FF"/>
        <rFont val="Aptos Narrow"/>
        <family val="2"/>
      </rPr>
      <t>(ลอง Test.)</t>
    </r>
  </si>
  <si>
    <r>
      <t>ROBOT NACHI PART \ AC SERVO MOTOR:MSME202S2V3 \ NACHI</t>
    </r>
    <r>
      <rPr>
        <sz val="10"/>
        <color rgb="FFFF0000"/>
        <rFont val="Aptos Narrow"/>
        <family val="2"/>
      </rPr>
      <t xml:space="preserve"> (Axis 4 5 6 Robot Spot)</t>
    </r>
  </si>
  <si>
    <r>
      <t>NACHI SPOT ROBOT PARTS \ AC SERVO MOTOR:MFMA452D5V3 \</t>
    </r>
    <r>
      <rPr>
        <sz val="10"/>
        <color rgb="FFFF0000"/>
        <rFont val="Aptos Narrow"/>
        <family val="2"/>
      </rPr>
      <t xml:space="preserve"> (MC-50)</t>
    </r>
  </si>
  <si>
    <r>
      <t xml:space="preserve">WIA PRESS 1000T PARTS \ CLUTCH UNIT \ DIAPHRAGM : MRD2CC020D0 \ WIA </t>
    </r>
    <r>
      <rPr>
        <sz val="10"/>
        <color rgb="FF0000FF"/>
        <rFont val="Aptos Narrow"/>
        <family val="2"/>
      </rPr>
      <t>(NIHON SANSHO CO., LTD.)</t>
    </r>
  </si>
  <si>
    <r>
      <t xml:space="preserve">WIA PRESS 1000T PARTS \ BRAKE UNIT \ DIAPHRAGM : AAP01CB012D0 \ WIA </t>
    </r>
    <r>
      <rPr>
        <sz val="10"/>
        <color rgb="FF0000FF"/>
        <rFont val="Aptos Narrow"/>
        <family val="2"/>
      </rPr>
      <t>(NIHON SANSHO CO., LTD.)</t>
    </r>
  </si>
  <si>
    <r>
      <t xml:space="preserve">SEYI 160T CONNECTING ROD PART : </t>
    </r>
    <r>
      <rPr>
        <b/>
        <sz val="10"/>
        <color rgb="FF0000FF"/>
        <rFont val="Aptos Narrow"/>
        <family val="2"/>
      </rPr>
      <t>CON ROD</t>
    </r>
    <r>
      <rPr>
        <sz val="10"/>
        <color theme="1"/>
        <rFont val="Aptos Narrow"/>
        <family val="2"/>
      </rPr>
      <t xml:space="preserve"> B04 \SEYI</t>
    </r>
  </si>
  <si>
    <r>
      <t>KOMATSU PRESS PARTS\SLIDE AXIS UNIT\AC SERVO MOTOR : 92X-02-77351\KOMATSU</t>
    </r>
    <r>
      <rPr>
        <sz val="10"/>
        <color rgb="FF0000FF"/>
        <rFont val="Aptos Narrow"/>
        <family val="2"/>
      </rPr>
      <t>(HA-LFS15K24BK)</t>
    </r>
  </si>
  <si>
    <r>
      <t xml:space="preserve">WIA PARTS \ DIE CLAMP PARTS  \ HYDRAULIC TUBE:SIZE OD 13mm*1/4"X 1,980MM \ </t>
    </r>
    <r>
      <rPr>
        <sz val="10"/>
        <color rgb="FF0000FF"/>
        <rFont val="Aptos Narrow"/>
        <family val="2"/>
      </rPr>
      <t>สายยาว</t>
    </r>
  </si>
  <si>
    <r>
      <t xml:space="preserve">FUME EXTRACTOR PARTS \ PRE FILTER SYNTHETIC WITH EXTRUDED FRAME ALUMINIUM \ DUST CONTROL </t>
    </r>
    <r>
      <rPr>
        <sz val="10"/>
        <color rgb="FFFF0000"/>
        <rFont val="Aptos Narrow"/>
        <family val="2"/>
      </rPr>
      <t>(เกิน 2 Pcs.)</t>
    </r>
  </si>
  <si>
    <r>
      <t>COOLING TOWER\CHEMICAL\SLIME CONTROL : TAS-C-073\TASTAC(</t>
    </r>
    <r>
      <rPr>
        <sz val="10"/>
        <color rgb="FF0000FF"/>
        <rFont val="Aptos Narrow"/>
        <family val="2"/>
      </rPr>
      <t>ตะไคร่</t>
    </r>
    <r>
      <rPr>
        <sz val="10"/>
        <color theme="1"/>
        <rFont val="Aptos Narrow"/>
        <family val="2"/>
      </rPr>
      <t>)</t>
    </r>
  </si>
  <si>
    <r>
      <t xml:space="preserve">AC SERVO MOTOR \ MDMU402S2V3 \ NACHI ROBOT MODEL SRA166-01 \ </t>
    </r>
    <r>
      <rPr>
        <sz val="10"/>
        <color rgb="FF0000FF"/>
        <rFont val="Aptos Narrow"/>
        <family val="2"/>
      </rPr>
      <t>(Control Axis 1 2 3 )</t>
    </r>
  </si>
  <si>
    <r>
      <t xml:space="preserve">KOMATSU DESTACKER PARTS \ SERVO AMP \ MR-J3-500B \ MITSUBISHI </t>
    </r>
    <r>
      <rPr>
        <sz val="10"/>
        <color rgb="FFFF0000"/>
        <rFont val="Aptos Narrow"/>
        <family val="2"/>
      </rPr>
      <t>(เปลี่ยนตัวใหม่ 18 May 2026.)</t>
    </r>
  </si>
  <si>
    <t>Column60</t>
  </si>
  <si>
    <t>Current Stock</t>
  </si>
  <si>
    <t>Item code</t>
  </si>
  <si>
    <t>Unit Price (THB)</t>
  </si>
  <si>
    <t>3 (#001) กล่องกระดาษ</t>
  </si>
  <si>
    <t>3 #002 (กล่องกระดาษ)</t>
  </si>
  <si>
    <t>MSP0023427A</t>
  </si>
  <si>
    <t>ENERPAC PRESSURE GAUGE MODEL G-2535L</t>
  </si>
  <si>
    <t>MSP0017585A</t>
  </si>
  <si>
    <t>TEACH PENDANT / FDTPDSJN-1L08 /ROBOT CO2 CONTROL  FD11 PART /</t>
  </si>
  <si>
    <t>OTC Robot FD-11</t>
  </si>
  <si>
    <t>E1</t>
  </si>
  <si>
    <t>D4</t>
  </si>
  <si>
    <t>C6</t>
  </si>
  <si>
    <t>E3/05</t>
  </si>
  <si>
    <r>
      <t xml:space="preserve">PADLOCK LONG SHACKLE 1 INCH \ FINO </t>
    </r>
    <r>
      <rPr>
        <sz val="10"/>
        <color rgb="FFFF0000"/>
        <rFont val="Calibri"/>
        <family val="2"/>
      </rPr>
      <t>กุญแจชุปแกนยาว 25มม.</t>
    </r>
  </si>
  <si>
    <t>MSP0026726A</t>
  </si>
  <si>
    <t>WIA 800T PARTS \ AIR FLOW CONTROL VALVE MODEL:AF-12006 \ TOYOOKI</t>
  </si>
  <si>
    <t>AFS0019390A</t>
  </si>
  <si>
    <t>AIR HOSE REEL \ CBRT310 8*12 MM. L 10 M. \ TAKARA</t>
  </si>
  <si>
    <t>โรลพร้อมสาย PU แบบมีเชือกTakara</t>
  </si>
  <si>
    <t>MSP0026692A</t>
  </si>
  <si>
    <t>NUT MANEGER /NMJ-006S-22-B-P (DAI 32 ) \ KYOKUTOH</t>
  </si>
  <si>
    <t>MSP0024255A</t>
  </si>
  <si>
    <t>KEYENCE SENSOR HEAD MODEL : LR-XH250</t>
  </si>
  <si>
    <t>JCM0012088A</t>
  </si>
  <si>
    <t>COMPACT LASER SENSOR HEAD\LR-XH100\KEYENCE</t>
  </si>
  <si>
    <t>Jig Co2.</t>
  </si>
  <si>
    <t>AFS0003345A</t>
  </si>
  <si>
    <t>AFS0003010A</t>
  </si>
  <si>
    <t>SILICONE SONY (CLEAR) ซิลิโคนใส</t>
  </si>
  <si>
    <t>SILICONE GUN\ SOLO นยิงซิลิโคน No.3010-9</t>
  </si>
  <si>
    <t>MSP0025636A</t>
  </si>
  <si>
    <t>Stud Auto</t>
  </si>
  <si>
    <t>STUDE WELDER BMK-16I PARTS \ PH-3A GUN P/N:P02207 \ SOYER</t>
  </si>
  <si>
    <t>MSP0026879A</t>
  </si>
  <si>
    <t>MAGNETIC CONTACTOR \ MC-330 \ LS</t>
  </si>
  <si>
    <t>Other</t>
  </si>
  <si>
    <t>Seyi 200T (Con Rod Set)</t>
  </si>
  <si>
    <t>MSP0005886A</t>
  </si>
  <si>
    <t>KOMATSU PRESS CONTROL PANEL PARTS \ BATTERY FOR PLC UNIT : Q7BATN \ MITSUBISHI</t>
  </si>
  <si>
    <r>
      <t xml:space="preserve">SEYI SN2-300 TONS PART \ </t>
    </r>
    <r>
      <rPr>
        <b/>
        <sz val="10"/>
        <color rgb="FF0000FF"/>
        <rFont val="Aptos Narrow"/>
        <family val="2"/>
      </rPr>
      <t>CON ROD</t>
    </r>
    <r>
      <rPr>
        <sz val="10"/>
        <color theme="1"/>
        <rFont val="Aptos Narrow"/>
        <family val="2"/>
      </rPr>
      <t xml:space="preserve"> (572B04) \</t>
    </r>
  </si>
  <si>
    <t>SEYI 160T CONNECTING ROD PART : U-PACKING B04-01 \SEYI (อยู่ชั้น A1 24)</t>
  </si>
  <si>
    <t>Seyi 300T (Con Rod Set)</t>
  </si>
  <si>
    <t>Seyi 160T (Balancer Set)</t>
  </si>
  <si>
    <t>SEYI 160T (Con Rod Set)</t>
  </si>
  <si>
    <t>Seyi 160T#2 (Clutch &amp; Brake Unit.)</t>
  </si>
  <si>
    <t>MSP0026934A</t>
  </si>
  <si>
    <t>STAINLESS STEEL HINGE, SUS304, MODEL 1840 SIZE 102MMXT2MM SURFACE COLOR HL</t>
  </si>
  <si>
    <t>MSP0005522A</t>
  </si>
  <si>
    <t>V BELT: MODEL 8V-3000\ BANDO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</si>
</sst>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B1mmm\-yy"/>
    <numFmt numFmtId="167" formatCode="0.0"/>
    <numFmt numFmtId="168" formatCode="[$-D00041E]0"/>
    <numFmt numFmtId="169" formatCode="[$-409]d\-mmm\-yy;@"/>
    <numFmt numFmtId="170" formatCode="_(* #,##0_);_(* \(#,##0\);_(* &quot;-&quot;??_);_(@_)"/>
  </numFmts>
  <fonts count="115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FF"/>
      <name val="Calibri"/>
      <family val="2"/>
      <charset val="22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color rgb="FF000000"/>
      <name val="Tahoma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0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trike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9"/>
      <color theme="1"/>
      <name val="Calibri"/>
      <family val="2"/>
    </font>
    <font>
      <sz val="9"/>
      <color rgb="FF0000FF"/>
      <name val="Calibri"/>
      <family val="2"/>
    </font>
    <font>
      <sz val="11"/>
      <color rgb="FF0000FF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Tahoma"/>
      <family val="2"/>
    </font>
    <font>
      <sz val="10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Tahoma"/>
      <family val="2"/>
    </font>
    <font>
      <sz val="10"/>
      <color theme="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b/>
      <sz val="9"/>
      <color theme="0"/>
      <name val="Aptos Narrow"/>
      <family val="2"/>
    </font>
    <font>
      <sz val="10"/>
      <color rgb="FF0000FF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strike/>
      <sz val="10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10"/>
      <color rgb="FF0000FF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Tahoma"/>
      <family val="2"/>
    </font>
  </fonts>
  <fills count="7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3079">
    <xf numFmtId="0" fontId="0" fillId="0" borderId="0"/>
    <xf numFmtId="0" fontId="10" fillId="0" borderId="0" applyNumberFormat="0" applyFill="0" applyBorder="0" applyAlignment="0" applyProtection="0"/>
    <xf numFmtId="0" fontId="11" fillId="0" borderId="33" applyNumberFormat="0" applyFill="0" applyAlignment="0" applyProtection="0"/>
    <xf numFmtId="0" fontId="12" fillId="0" borderId="34" applyNumberFormat="0" applyFill="0" applyAlignment="0" applyProtection="0"/>
    <xf numFmtId="0" fontId="13" fillId="0" borderId="35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36" applyNumberFormat="0" applyAlignment="0" applyProtection="0"/>
    <xf numFmtId="0" fontId="18" fillId="12" borderId="37" applyNumberFormat="0" applyAlignment="0" applyProtection="0"/>
    <xf numFmtId="0" fontId="19" fillId="12" borderId="36" applyNumberFormat="0" applyAlignment="0" applyProtection="0"/>
    <xf numFmtId="0" fontId="20" fillId="0" borderId="38" applyNumberFormat="0" applyFill="0" applyAlignment="0" applyProtection="0"/>
    <xf numFmtId="0" fontId="21" fillId="13" borderId="39" applyNumberFormat="0" applyAlignment="0" applyProtection="0"/>
    <xf numFmtId="0" fontId="22" fillId="0" borderId="0" applyNumberFormat="0" applyFill="0" applyBorder="0" applyAlignment="0" applyProtection="0"/>
    <xf numFmtId="0" fontId="9" fillId="14" borderId="40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41" applyNumberFormat="0" applyFill="0" applyAlignment="0" applyProtection="0"/>
    <xf numFmtId="0" fontId="25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38" borderId="0" applyNumberFormat="0" applyBorder="0" applyAlignment="0" applyProtection="0"/>
    <xf numFmtId="0" fontId="35" fillId="0" borderId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165" fontId="3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9" fillId="0" borderId="0"/>
    <xf numFmtId="0" fontId="9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9" fillId="14" borderId="40" applyNumberFormat="0" applyFon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4" fillId="0" borderId="41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5" fillId="0" borderId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19" fillId="12" borderId="36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0" fontId="21" fillId="13" borderId="39" applyNumberFormat="0" applyAlignment="0" applyProtection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1" fillId="0" borderId="33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2" fillId="0" borderId="34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3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17" fillId="11" borderId="36" applyNumberFormat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20" fillId="0" borderId="38" applyNumberFormat="0" applyFill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9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/>
    <xf numFmtId="0" fontId="9" fillId="0" borderId="0"/>
    <xf numFmtId="0" fontId="35" fillId="0" borderId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8" fillId="12" borderId="37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6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35" fillId="0" borderId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44" fontId="35" fillId="0" borderId="0" applyFon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5" fillId="0" borderId="0"/>
    <xf numFmtId="44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165" fontId="35" fillId="0" borderId="0" applyFont="0" applyFill="0" applyBorder="0" applyAlignment="0" applyProtection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44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165" fontId="35" fillId="0" borderId="0" applyFont="0" applyFill="0" applyBorder="0" applyAlignment="0" applyProtection="0"/>
    <xf numFmtId="0" fontId="35" fillId="0" borderId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44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35" fillId="0" borderId="0"/>
    <xf numFmtId="165" fontId="35" fillId="0" borderId="0" applyFon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44" fontId="3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165" fontId="3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5" fillId="0" borderId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5" fillId="14" borderId="40" applyNumberFormat="0" applyFont="0" applyAlignment="0" applyProtection="0"/>
    <xf numFmtId="165" fontId="55" fillId="0" borderId="0" applyFont="0" applyFill="0" applyBorder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6" fillId="0" borderId="0" applyNumberFormat="0" applyFill="0" applyBorder="0" applyAlignment="0" applyProtection="0"/>
    <xf numFmtId="0" fontId="55" fillId="14" borderId="40" applyNumberFormat="0" applyFont="0" applyAlignment="0" applyProtection="0"/>
    <xf numFmtId="0" fontId="55" fillId="14" borderId="40" applyNumberFormat="0" applyFon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55" fillId="14" borderId="40" applyNumberFormat="0" applyFont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3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779">
    <xf numFmtId="0" fontId="0" fillId="0" borderId="0" xfId="0"/>
    <xf numFmtId="0" fontId="1" fillId="0" borderId="1" xfId="0" applyFont="1" applyBorder="1" applyAlignment="1">
      <alignment horizontal="center"/>
    </xf>
    <xf numFmtId="0" fontId="1" fillId="5" borderId="0" xfId="0" applyFont="1" applyFill="1"/>
    <xf numFmtId="0" fontId="1" fillId="0" borderId="5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166" fontId="1" fillId="4" borderId="21" xfId="0" applyNumberFormat="1" applyFont="1" applyFill="1" applyBorder="1" applyAlignment="1">
      <alignment horizontal="center" vertical="center"/>
    </xf>
    <xf numFmtId="166" fontId="1" fillId="2" borderId="21" xfId="0" applyNumberFormat="1" applyFont="1" applyFill="1" applyBorder="1" applyAlignment="1">
      <alignment horizontal="center" vertical="center"/>
    </xf>
    <xf numFmtId="166" fontId="1" fillId="2" borderId="11" xfId="0" applyNumberFormat="1" applyFont="1" applyFill="1" applyBorder="1" applyAlignment="1">
      <alignment horizontal="center" vertical="center"/>
    </xf>
    <xf numFmtId="166" fontId="1" fillId="2" borderId="22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6" fontId="1" fillId="4" borderId="22" xfId="0" applyNumberFormat="1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2" fillId="5" borderId="19" xfId="0" applyFont="1" applyFill="1" applyBorder="1"/>
    <xf numFmtId="0" fontId="1" fillId="0" borderId="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30" xfId="0" applyFont="1" applyBorder="1"/>
    <xf numFmtId="0" fontId="3" fillId="0" borderId="12" xfId="0" applyFont="1" applyBorder="1"/>
    <xf numFmtId="0" fontId="5" fillId="5" borderId="19" xfId="0" applyFont="1" applyFill="1" applyBorder="1"/>
    <xf numFmtId="0" fontId="5" fillId="0" borderId="0" xfId="0" applyFont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2" xfId="0" applyFont="1" applyBorder="1"/>
    <xf numFmtId="0" fontId="7" fillId="7" borderId="29" xfId="0" applyFont="1" applyFill="1" applyBorder="1" applyAlignment="1">
      <alignment horizontal="center"/>
    </xf>
    <xf numFmtId="0" fontId="26" fillId="39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6" borderId="4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31" xfId="0" applyFont="1" applyBorder="1"/>
    <xf numFmtId="0" fontId="30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2" fillId="0" borderId="2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" fillId="0" borderId="30" xfId="0" applyFont="1" applyBorder="1"/>
    <xf numFmtId="0" fontId="33" fillId="0" borderId="2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66" fontId="3" fillId="2" borderId="4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6" fontId="3" fillId="2" borderId="43" xfId="0" applyNumberFormat="1" applyFont="1" applyFill="1" applyBorder="1" applyAlignment="1">
      <alignment horizontal="center" vertical="center"/>
    </xf>
    <xf numFmtId="0" fontId="3" fillId="0" borderId="0" xfId="0" applyFont="1"/>
    <xf numFmtId="166" fontId="3" fillId="2" borderId="2" xfId="0" applyNumberFormat="1" applyFont="1" applyFill="1" applyBorder="1" applyAlignment="1">
      <alignment horizontal="center" vertical="center"/>
    </xf>
    <xf numFmtId="166" fontId="3" fillId="4" borderId="42" xfId="0" applyNumberFormat="1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2" borderId="47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" fillId="5" borderId="19" xfId="0" applyFont="1" applyFill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2" fillId="0" borderId="12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1" fillId="0" borderId="0" xfId="0" applyFont="1" applyAlignment="1">
      <alignment horizontal="left"/>
    </xf>
    <xf numFmtId="166" fontId="3" fillId="4" borderId="25" xfId="0" applyNumberFormat="1" applyFont="1" applyFill="1" applyBorder="1" applyAlignment="1">
      <alignment horizontal="center"/>
    </xf>
    <xf numFmtId="166" fontId="3" fillId="2" borderId="25" xfId="0" applyNumberFormat="1" applyFont="1" applyFill="1" applyBorder="1" applyAlignment="1">
      <alignment horizontal="center"/>
    </xf>
    <xf numFmtId="166" fontId="3" fillId="4" borderId="21" xfId="0" applyNumberFormat="1" applyFont="1" applyFill="1" applyBorder="1" applyAlignment="1">
      <alignment horizontal="center"/>
    </xf>
    <xf numFmtId="166" fontId="3" fillId="2" borderId="20" xfId="0" applyNumberFormat="1" applyFont="1" applyFill="1" applyBorder="1" applyAlignment="1">
      <alignment horizontal="center"/>
    </xf>
    <xf numFmtId="166" fontId="3" fillId="4" borderId="20" xfId="0" applyNumberFormat="1" applyFont="1" applyFill="1" applyBorder="1" applyAlignment="1">
      <alignment horizontal="center"/>
    </xf>
    <xf numFmtId="0" fontId="46" fillId="0" borderId="12" xfId="0" applyFont="1" applyBorder="1"/>
    <xf numFmtId="0" fontId="1" fillId="0" borderId="12" xfId="0" quotePrefix="1" applyFont="1" applyBorder="1"/>
    <xf numFmtId="166" fontId="3" fillId="4" borderId="25" xfId="0" applyNumberFormat="1" applyFont="1" applyFill="1" applyBorder="1"/>
    <xf numFmtId="166" fontId="1" fillId="4" borderId="21" xfId="0" applyNumberFormat="1" applyFont="1" applyFill="1" applyBorder="1" applyAlignment="1">
      <alignment vertical="center"/>
    </xf>
    <xf numFmtId="166" fontId="1" fillId="4" borderId="22" xfId="0" applyNumberFormat="1" applyFont="1" applyFill="1" applyBorder="1" applyAlignment="1">
      <alignment vertical="center"/>
    </xf>
    <xf numFmtId="0" fontId="29" fillId="0" borderId="12" xfId="0" applyFont="1" applyBorder="1"/>
    <xf numFmtId="0" fontId="48" fillId="0" borderId="2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1" fillId="43" borderId="1" xfId="0" applyFont="1" applyFill="1" applyBorder="1" applyAlignment="1">
      <alignment horizontal="center"/>
    </xf>
    <xf numFmtId="0" fontId="1" fillId="44" borderId="1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0" fontId="1" fillId="46" borderId="1" xfId="0" applyFont="1" applyFill="1" applyBorder="1" applyAlignment="1">
      <alignment horizontal="center"/>
    </xf>
    <xf numFmtId="0" fontId="3" fillId="47" borderId="2" xfId="0" applyFont="1" applyFill="1" applyBorder="1" applyAlignment="1">
      <alignment horizontal="center"/>
    </xf>
    <xf numFmtId="0" fontId="3" fillId="47" borderId="1" xfId="0" applyFont="1" applyFill="1" applyBorder="1" applyAlignment="1">
      <alignment horizontal="center"/>
    </xf>
    <xf numFmtId="0" fontId="41" fillId="47" borderId="2" xfId="0" applyFont="1" applyFill="1" applyBorder="1" applyAlignment="1">
      <alignment horizontal="center"/>
    </xf>
    <xf numFmtId="0" fontId="41" fillId="47" borderId="1" xfId="0" applyFont="1" applyFill="1" applyBorder="1" applyAlignment="1">
      <alignment horizontal="center"/>
    </xf>
    <xf numFmtId="0" fontId="1" fillId="49" borderId="1" xfId="0" applyFont="1" applyFill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51" fillId="0" borderId="2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1" fillId="52" borderId="1" xfId="0" applyFont="1" applyFill="1" applyBorder="1" applyAlignment="1">
      <alignment horizontal="center"/>
    </xf>
    <xf numFmtId="0" fontId="1" fillId="53" borderId="1" xfId="0" applyFont="1" applyFill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2" borderId="42" xfId="0" applyFont="1" applyFill="1" applyBorder="1" applyAlignment="1">
      <alignment horizontal="center"/>
    </xf>
    <xf numFmtId="0" fontId="1" fillId="53" borderId="12" xfId="0" applyFont="1" applyFill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1" fillId="0" borderId="31" xfId="0" applyFont="1" applyBorder="1"/>
    <xf numFmtId="0" fontId="1" fillId="0" borderId="50" xfId="0" applyFont="1" applyBorder="1"/>
    <xf numFmtId="0" fontId="26" fillId="0" borderId="52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45" borderId="12" xfId="0" applyFont="1" applyFill="1" applyBorder="1" applyAlignment="1">
      <alignment horizontal="center"/>
    </xf>
    <xf numFmtId="0" fontId="1" fillId="44" borderId="12" xfId="0" applyFont="1" applyFill="1" applyBorder="1" applyAlignment="1">
      <alignment horizontal="center"/>
    </xf>
    <xf numFmtId="0" fontId="54" fillId="0" borderId="54" xfId="0" applyFont="1" applyBorder="1" applyAlignment="1">
      <alignment horizontal="left"/>
    </xf>
    <xf numFmtId="0" fontId="1" fillId="43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0" fontId="1" fillId="41" borderId="3" xfId="0" applyFont="1" applyFill="1" applyBorder="1" applyAlignment="1">
      <alignment horizontal="center"/>
    </xf>
    <xf numFmtId="0" fontId="1" fillId="53" borderId="42" xfId="0" applyFont="1" applyFill="1" applyBorder="1" applyAlignment="1">
      <alignment horizontal="center"/>
    </xf>
    <xf numFmtId="0" fontId="29" fillId="44" borderId="1" xfId="0" applyFont="1" applyFill="1" applyBorder="1" applyAlignment="1">
      <alignment horizontal="center"/>
    </xf>
    <xf numFmtId="0" fontId="1" fillId="0" borderId="54" xfId="0" applyFont="1" applyBorder="1" applyAlignment="1">
      <alignment horizontal="left"/>
    </xf>
    <xf numFmtId="0" fontId="1" fillId="0" borderId="48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1" fillId="48" borderId="1" xfId="0" applyFont="1" applyFill="1" applyBorder="1" applyAlignment="1">
      <alignment horizontal="left"/>
    </xf>
    <xf numFmtId="0" fontId="3" fillId="0" borderId="56" xfId="0" applyFont="1" applyBorder="1" applyAlignment="1">
      <alignment horizontal="center"/>
    </xf>
    <xf numFmtId="0" fontId="3" fillId="41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0" borderId="52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1" fillId="55" borderId="1" xfId="0" applyFont="1" applyFill="1" applyBorder="1" applyAlignment="1">
      <alignment horizontal="center"/>
    </xf>
    <xf numFmtId="0" fontId="60" fillId="0" borderId="12" xfId="710" applyFont="1" applyBorder="1"/>
    <xf numFmtId="0" fontId="59" fillId="0" borderId="12" xfId="0" applyFont="1" applyBorder="1"/>
    <xf numFmtId="0" fontId="59" fillId="0" borderId="12" xfId="0" applyFont="1" applyBorder="1" applyAlignment="1">
      <alignment horizontal="left"/>
    </xf>
    <xf numFmtId="0" fontId="60" fillId="0" borderId="12" xfId="42" applyFont="1" applyBorder="1"/>
    <xf numFmtId="0" fontId="59" fillId="0" borderId="31" xfId="0" applyFont="1" applyBorder="1"/>
    <xf numFmtId="43" fontId="1" fillId="0" borderId="0" xfId="13078" applyFont="1" applyAlignment="1">
      <alignment horizontal="center"/>
    </xf>
    <xf numFmtId="0" fontId="70" fillId="0" borderId="2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59" fillId="0" borderId="12" xfId="0" applyFont="1" applyBorder="1" applyAlignment="1">
      <alignment horizontal="center"/>
    </xf>
    <xf numFmtId="0" fontId="71" fillId="0" borderId="12" xfId="0" applyFont="1" applyBorder="1" applyAlignment="1">
      <alignment horizontal="left"/>
    </xf>
    <xf numFmtId="0" fontId="59" fillId="0" borderId="30" xfId="0" applyFont="1" applyBorder="1"/>
    <xf numFmtId="0" fontId="72" fillId="0" borderId="2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1" fillId="48" borderId="12" xfId="0" applyFont="1" applyFill="1" applyBorder="1" applyAlignment="1">
      <alignment horizontal="center"/>
    </xf>
    <xf numFmtId="0" fontId="1" fillId="47" borderId="12" xfId="0" applyFont="1" applyFill="1" applyBorder="1" applyAlignment="1">
      <alignment horizontal="center"/>
    </xf>
    <xf numFmtId="0" fontId="1" fillId="47" borderId="31" xfId="0" applyFont="1" applyFill="1" applyBorder="1" applyAlignment="1">
      <alignment horizontal="center"/>
    </xf>
    <xf numFmtId="0" fontId="60" fillId="0" borderId="12" xfId="0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5" fillId="54" borderId="12" xfId="0" applyFont="1" applyFill="1" applyBorder="1" applyAlignment="1">
      <alignment horizontal="center"/>
    </xf>
    <xf numFmtId="0" fontId="5" fillId="54" borderId="30" xfId="0" applyFont="1" applyFill="1" applyBorder="1" applyAlignment="1">
      <alignment horizontal="center"/>
    </xf>
    <xf numFmtId="0" fontId="5" fillId="54" borderId="3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1" fillId="55" borderId="12" xfId="0" applyFont="1" applyFill="1" applyBorder="1" applyAlignment="1">
      <alignment horizontal="left"/>
    </xf>
    <xf numFmtId="0" fontId="3" fillId="50" borderId="12" xfId="0" applyFont="1" applyFill="1" applyBorder="1" applyAlignment="1">
      <alignment horizontal="left"/>
    </xf>
    <xf numFmtId="0" fontId="3" fillId="55" borderId="12" xfId="0" applyFont="1" applyFill="1" applyBorder="1" applyAlignment="1">
      <alignment horizontal="left"/>
    </xf>
    <xf numFmtId="0" fontId="3" fillId="41" borderId="12" xfId="0" applyFont="1" applyFill="1" applyBorder="1" applyAlignment="1">
      <alignment horizontal="left"/>
    </xf>
    <xf numFmtId="0" fontId="1" fillId="50" borderId="12" xfId="0" applyFont="1" applyFill="1" applyBorder="1" applyAlignment="1">
      <alignment horizontal="left"/>
    </xf>
    <xf numFmtId="0" fontId="1" fillId="49" borderId="1" xfId="0" applyFont="1" applyFill="1" applyBorder="1" applyAlignment="1">
      <alignment horizontal="left"/>
    </xf>
    <xf numFmtId="0" fontId="1" fillId="46" borderId="1" xfId="0" applyFont="1" applyFill="1" applyBorder="1" applyAlignment="1">
      <alignment horizontal="left"/>
    </xf>
    <xf numFmtId="0" fontId="1" fillId="47" borderId="12" xfId="0" applyFont="1" applyFill="1" applyBorder="1" applyAlignment="1">
      <alignment horizontal="left"/>
    </xf>
    <xf numFmtId="0" fontId="3" fillId="48" borderId="12" xfId="0" applyFont="1" applyFill="1" applyBorder="1" applyAlignment="1">
      <alignment horizontal="left"/>
    </xf>
    <xf numFmtId="0" fontId="3" fillId="41" borderId="3" xfId="0" applyFont="1" applyFill="1" applyBorder="1" applyAlignment="1">
      <alignment horizontal="left"/>
    </xf>
    <xf numFmtId="0" fontId="3" fillId="43" borderId="1" xfId="0" applyFont="1" applyFill="1" applyBorder="1" applyAlignment="1">
      <alignment horizontal="left"/>
    </xf>
    <xf numFmtId="0" fontId="59" fillId="0" borderId="31" xfId="0" applyFont="1" applyBorder="1" applyAlignment="1">
      <alignment horizontal="left"/>
    </xf>
    <xf numFmtId="0" fontId="59" fillId="0" borderId="30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5" borderId="12" xfId="0" applyFont="1" applyFill="1" applyBorder="1"/>
    <xf numFmtId="0" fontId="54" fillId="0" borderId="54" xfId="0" applyFont="1" applyBorder="1"/>
    <xf numFmtId="0" fontId="28" fillId="0" borderId="12" xfId="0" applyFont="1" applyBorder="1" applyAlignment="1">
      <alignment horizontal="center"/>
    </xf>
    <xf numFmtId="0" fontId="28" fillId="0" borderId="58" xfId="0" applyFont="1" applyBorder="1" applyAlignment="1">
      <alignment horizontal="center"/>
    </xf>
    <xf numFmtId="0" fontId="1" fillId="41" borderId="1" xfId="0" applyFont="1" applyFill="1" applyBorder="1" applyAlignment="1">
      <alignment horizontal="left"/>
    </xf>
    <xf numFmtId="0" fontId="1" fillId="45" borderId="1" xfId="0" applyFont="1" applyFill="1" applyBorder="1" applyAlignment="1">
      <alignment horizontal="left"/>
    </xf>
    <xf numFmtId="0" fontId="1" fillId="55" borderId="1" xfId="0" applyFont="1" applyFill="1" applyBorder="1" applyAlignment="1">
      <alignment horizontal="left"/>
    </xf>
    <xf numFmtId="0" fontId="1" fillId="66" borderId="1" xfId="0" applyFont="1" applyFill="1" applyBorder="1" applyAlignment="1">
      <alignment horizontal="left"/>
    </xf>
    <xf numFmtId="0" fontId="1" fillId="58" borderId="1" xfId="0" applyFont="1" applyFill="1" applyBorder="1" applyAlignment="1">
      <alignment horizontal="left"/>
    </xf>
    <xf numFmtId="0" fontId="60" fillId="0" borderId="12" xfId="0" applyFont="1" applyBorder="1"/>
    <xf numFmtId="0" fontId="59" fillId="0" borderId="2" xfId="0" applyFont="1" applyBorder="1" applyAlignment="1">
      <alignment horizontal="left"/>
    </xf>
    <xf numFmtId="0" fontId="65" fillId="0" borderId="12" xfId="0" applyFont="1" applyBorder="1"/>
    <xf numFmtId="0" fontId="59" fillId="0" borderId="12" xfId="0" quotePrefix="1" applyFont="1" applyBorder="1"/>
    <xf numFmtId="0" fontId="59" fillId="0" borderId="2" xfId="0" applyFont="1" applyBorder="1"/>
    <xf numFmtId="0" fontId="59" fillId="0" borderId="50" xfId="0" applyFont="1" applyBorder="1"/>
    <xf numFmtId="0" fontId="59" fillId="0" borderId="0" xfId="0" applyFont="1"/>
    <xf numFmtId="0" fontId="59" fillId="0" borderId="54" xfId="0" applyFont="1" applyBorder="1"/>
    <xf numFmtId="0" fontId="59" fillId="0" borderId="51" xfId="0" applyFont="1" applyBorder="1"/>
    <xf numFmtId="0" fontId="59" fillId="0" borderId="49" xfId="0" applyFont="1" applyBorder="1"/>
    <xf numFmtId="0" fontId="59" fillId="0" borderId="29" xfId="0" applyFont="1" applyBorder="1" applyAlignment="1">
      <alignment horizontal="center"/>
    </xf>
    <xf numFmtId="0" fontId="3" fillId="53" borderId="12" xfId="0" applyFont="1" applyFill="1" applyBorder="1" applyAlignment="1">
      <alignment horizontal="left"/>
    </xf>
    <xf numFmtId="0" fontId="3" fillId="57" borderId="12" xfId="0" applyFont="1" applyFill="1" applyBorder="1" applyAlignment="1">
      <alignment horizontal="left"/>
    </xf>
    <xf numFmtId="0" fontId="3" fillId="42" borderId="12" xfId="0" applyFont="1" applyFill="1" applyBorder="1" applyAlignment="1">
      <alignment horizontal="left"/>
    </xf>
    <xf numFmtId="0" fontId="3" fillId="47" borderId="12" xfId="0" applyFont="1" applyFill="1" applyBorder="1" applyAlignment="1">
      <alignment horizontal="left"/>
    </xf>
    <xf numFmtId="0" fontId="79" fillId="0" borderId="2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1" fillId="55" borderId="31" xfId="0" applyFont="1" applyFill="1" applyBorder="1" applyAlignment="1">
      <alignment horizontal="left"/>
    </xf>
    <xf numFmtId="0" fontId="1" fillId="7" borderId="3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45" borderId="30" xfId="0" applyFont="1" applyFill="1" applyBorder="1" applyAlignment="1">
      <alignment horizontal="center"/>
    </xf>
    <xf numFmtId="0" fontId="3" fillId="44" borderId="12" xfId="0" applyFont="1" applyFill="1" applyBorder="1" applyAlignment="1">
      <alignment horizontal="left"/>
    </xf>
    <xf numFmtId="0" fontId="3" fillId="0" borderId="52" xfId="0" applyFont="1" applyBorder="1" applyAlignment="1">
      <alignment horizontal="left"/>
    </xf>
    <xf numFmtId="0" fontId="3" fillId="55" borderId="30" xfId="0" applyFont="1" applyFill="1" applyBorder="1" applyAlignment="1">
      <alignment horizontal="left"/>
    </xf>
    <xf numFmtId="0" fontId="3" fillId="44" borderId="52" xfId="0" applyFont="1" applyFill="1" applyBorder="1" applyAlignment="1">
      <alignment horizontal="left"/>
    </xf>
    <xf numFmtId="0" fontId="1" fillId="44" borderId="52" xfId="0" applyFont="1" applyFill="1" applyBorder="1" applyAlignment="1">
      <alignment horizontal="center"/>
    </xf>
    <xf numFmtId="0" fontId="3" fillId="44" borderId="48" xfId="0" applyFont="1" applyFill="1" applyBorder="1" applyAlignment="1">
      <alignment horizontal="left"/>
    </xf>
    <xf numFmtId="0" fontId="1" fillId="44" borderId="48" xfId="0" applyFont="1" applyFill="1" applyBorder="1" applyAlignment="1">
      <alignment horizontal="center"/>
    </xf>
    <xf numFmtId="0" fontId="3" fillId="53" borderId="52" xfId="0" applyFont="1" applyFill="1" applyBorder="1" applyAlignment="1">
      <alignment horizontal="left"/>
    </xf>
    <xf numFmtId="0" fontId="1" fillId="53" borderId="52" xfId="0" applyFont="1" applyFill="1" applyBorder="1" applyAlignment="1">
      <alignment horizontal="center"/>
    </xf>
    <xf numFmtId="0" fontId="3" fillId="53" borderId="48" xfId="0" applyFont="1" applyFill="1" applyBorder="1" applyAlignment="1">
      <alignment horizontal="left"/>
    </xf>
    <xf numFmtId="0" fontId="1" fillId="53" borderId="48" xfId="0" applyFont="1" applyFill="1" applyBorder="1" applyAlignment="1">
      <alignment horizontal="center"/>
    </xf>
    <xf numFmtId="0" fontId="3" fillId="47" borderId="30" xfId="0" applyFont="1" applyFill="1" applyBorder="1" applyAlignment="1">
      <alignment horizontal="left"/>
    </xf>
    <xf numFmtId="0" fontId="1" fillId="7" borderId="30" xfId="0" applyFont="1" applyFill="1" applyBorder="1" applyAlignment="1">
      <alignment horizontal="center"/>
    </xf>
    <xf numFmtId="0" fontId="3" fillId="41" borderId="31" xfId="0" applyFont="1" applyFill="1" applyBorder="1" applyAlignment="1">
      <alignment horizontal="left"/>
    </xf>
    <xf numFmtId="0" fontId="3" fillId="55" borderId="1" xfId="0" applyFont="1" applyFill="1" applyBorder="1" applyAlignment="1">
      <alignment horizontal="left"/>
    </xf>
    <xf numFmtId="0" fontId="3" fillId="43" borderId="52" xfId="0" applyFont="1" applyFill="1" applyBorder="1" applyAlignment="1">
      <alignment horizontal="left"/>
    </xf>
    <xf numFmtId="0" fontId="1" fillId="43" borderId="52" xfId="0" applyFont="1" applyFill="1" applyBorder="1" applyAlignment="1">
      <alignment horizontal="center"/>
    </xf>
    <xf numFmtId="0" fontId="3" fillId="43" borderId="12" xfId="0" applyFont="1" applyFill="1" applyBorder="1" applyAlignment="1">
      <alignment horizontal="left"/>
    </xf>
    <xf numFmtId="0" fontId="1" fillId="43" borderId="12" xfId="0" applyFont="1" applyFill="1" applyBorder="1" applyAlignment="1">
      <alignment horizontal="center"/>
    </xf>
    <xf numFmtId="0" fontId="3" fillId="43" borderId="48" xfId="0" applyFont="1" applyFill="1" applyBorder="1" applyAlignment="1">
      <alignment horizontal="left"/>
    </xf>
    <xf numFmtId="0" fontId="59" fillId="0" borderId="0" xfId="0" applyFont="1" applyAlignment="1">
      <alignment horizontal="center"/>
    </xf>
    <xf numFmtId="0" fontId="59" fillId="5" borderId="19" xfId="0" applyFont="1" applyFill="1" applyBorder="1" applyAlignment="1">
      <alignment horizontal="center"/>
    </xf>
    <xf numFmtId="0" fontId="59" fillId="5" borderId="12" xfId="0" applyFont="1" applyFill="1" applyBorder="1" applyAlignment="1">
      <alignment horizontal="center"/>
    </xf>
    <xf numFmtId="0" fontId="59" fillId="0" borderId="31" xfId="0" applyFont="1" applyBorder="1" applyAlignment="1">
      <alignment horizontal="center"/>
    </xf>
    <xf numFmtId="0" fontId="60" fillId="0" borderId="12" xfId="0" applyFont="1" applyBorder="1" applyAlignment="1">
      <alignment horizontal="center"/>
    </xf>
    <xf numFmtId="0" fontId="62" fillId="0" borderId="12" xfId="0" applyFont="1" applyBorder="1" applyAlignment="1">
      <alignment horizontal="center"/>
    </xf>
    <xf numFmtId="0" fontId="59" fillId="0" borderId="30" xfId="0" applyFont="1" applyBorder="1" applyAlignment="1">
      <alignment horizontal="center"/>
    </xf>
    <xf numFmtId="0" fontId="59" fillId="0" borderId="49" xfId="0" applyFont="1" applyBorder="1" applyAlignment="1">
      <alignment horizontal="center"/>
    </xf>
    <xf numFmtId="0" fontId="59" fillId="0" borderId="50" xfId="0" applyFont="1" applyBorder="1" applyAlignment="1">
      <alignment horizontal="center"/>
    </xf>
    <xf numFmtId="0" fontId="59" fillId="0" borderId="55" xfId="0" applyFont="1" applyBorder="1" applyAlignment="1">
      <alignment horizontal="center"/>
    </xf>
    <xf numFmtId="0" fontId="59" fillId="0" borderId="51" xfId="0" applyFont="1" applyBorder="1" applyAlignment="1">
      <alignment horizontal="center"/>
    </xf>
    <xf numFmtId="0" fontId="59" fillId="0" borderId="53" xfId="0" applyFont="1" applyBorder="1" applyAlignment="1">
      <alignment horizontal="center"/>
    </xf>
    <xf numFmtId="0" fontId="60" fillId="0" borderId="12" xfId="42" applyFont="1" applyBorder="1" applyAlignment="1">
      <alignment horizontal="center"/>
    </xf>
    <xf numFmtId="0" fontId="60" fillId="0" borderId="30" xfId="42" applyFont="1" applyBorder="1" applyAlignment="1">
      <alignment horizontal="center"/>
    </xf>
    <xf numFmtId="0" fontId="59" fillId="0" borderId="12" xfId="0" applyFont="1" applyBorder="1" applyAlignment="1">
      <alignment horizontal="center" vertical="center"/>
    </xf>
    <xf numFmtId="0" fontId="1" fillId="50" borderId="12" xfId="0" applyFont="1" applyFill="1" applyBorder="1" applyAlignment="1">
      <alignment horizontal="center"/>
    </xf>
    <xf numFmtId="0" fontId="3" fillId="50" borderId="31" xfId="0" applyFont="1" applyFill="1" applyBorder="1" applyAlignment="1">
      <alignment horizontal="left"/>
    </xf>
    <xf numFmtId="0" fontId="3" fillId="50" borderId="52" xfId="0" applyFont="1" applyFill="1" applyBorder="1" applyAlignment="1">
      <alignment horizontal="left"/>
    </xf>
    <xf numFmtId="0" fontId="1" fillId="50" borderId="52" xfId="0" applyFont="1" applyFill="1" applyBorder="1" applyAlignment="1">
      <alignment horizontal="center"/>
    </xf>
    <xf numFmtId="0" fontId="3" fillId="50" borderId="48" xfId="0" applyFont="1" applyFill="1" applyBorder="1" applyAlignment="1">
      <alignment horizontal="left"/>
    </xf>
    <xf numFmtId="0" fontId="1" fillId="50" borderId="48" xfId="0" applyFont="1" applyFill="1" applyBorder="1" applyAlignment="1">
      <alignment horizontal="center"/>
    </xf>
    <xf numFmtId="0" fontId="3" fillId="50" borderId="3" xfId="0" applyFont="1" applyFill="1" applyBorder="1" applyAlignment="1">
      <alignment horizontal="left"/>
    </xf>
    <xf numFmtId="0" fontId="1" fillId="50" borderId="3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8" fillId="0" borderId="12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7" fillId="0" borderId="30" xfId="42" applyFont="1" applyBorder="1" applyAlignment="1">
      <alignment horizontal="center"/>
    </xf>
    <xf numFmtId="0" fontId="7" fillId="0" borderId="12" xfId="42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59" fillId="0" borderId="12" xfId="0" quotePrefix="1" applyFont="1" applyBorder="1" applyAlignment="1">
      <alignment horizontal="left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80" fillId="68" borderId="1" xfId="0" applyFont="1" applyFill="1" applyBorder="1" applyAlignment="1">
      <alignment horizontal="center"/>
    </xf>
    <xf numFmtId="0" fontId="80" fillId="41" borderId="1" xfId="0" applyFont="1" applyFill="1" applyBorder="1" applyAlignment="1">
      <alignment horizontal="center"/>
    </xf>
    <xf numFmtId="164" fontId="59" fillId="0" borderId="12" xfId="0" applyNumberFormat="1" applyFont="1" applyBorder="1"/>
    <xf numFmtId="0" fontId="92" fillId="0" borderId="52" xfId="0" applyFont="1" applyBorder="1" applyAlignment="1">
      <alignment horizontal="center"/>
    </xf>
    <xf numFmtId="0" fontId="92" fillId="0" borderId="12" xfId="0" applyFont="1" applyBorder="1" applyAlignment="1">
      <alignment horizontal="center"/>
    </xf>
    <xf numFmtId="0" fontId="92" fillId="0" borderId="48" xfId="0" applyFont="1" applyBorder="1" applyAlignment="1">
      <alignment horizontal="center"/>
    </xf>
    <xf numFmtId="43" fontId="3" fillId="0" borderId="2" xfId="13078" applyFont="1" applyFill="1" applyBorder="1" applyAlignment="1">
      <alignment horizontal="center" vertical="center"/>
    </xf>
    <xf numFmtId="0" fontId="94" fillId="0" borderId="2" xfId="0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94" fillId="0" borderId="42" xfId="0" applyFont="1" applyBorder="1" applyAlignment="1">
      <alignment horizontal="center"/>
    </xf>
    <xf numFmtId="0" fontId="1" fillId="0" borderId="30" xfId="0" applyFont="1" applyBorder="1" applyAlignment="1">
      <alignment horizontal="left"/>
    </xf>
    <xf numFmtId="0" fontId="26" fillId="0" borderId="30" xfId="0" applyFont="1" applyBorder="1" applyAlignment="1">
      <alignment horizontal="center"/>
    </xf>
    <xf numFmtId="166" fontId="3" fillId="0" borderId="42" xfId="0" applyNumberFormat="1" applyFont="1" applyBorder="1" applyAlignment="1">
      <alignment horizontal="center" vertical="center"/>
    </xf>
    <xf numFmtId="166" fontId="3" fillId="0" borderId="43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5" fillId="0" borderId="19" xfId="0" applyFont="1" applyBorder="1"/>
    <xf numFmtId="166" fontId="3" fillId="0" borderId="25" xfId="0" applyNumberFormat="1" applyFont="1" applyBorder="1" applyAlignment="1">
      <alignment horizontal="center"/>
    </xf>
    <xf numFmtId="166" fontId="1" fillId="0" borderId="21" xfId="0" applyNumberFormat="1" applyFont="1" applyBorder="1" applyAlignment="1">
      <alignment horizontal="center" vertical="center"/>
    </xf>
    <xf numFmtId="166" fontId="1" fillId="0" borderId="22" xfId="0" applyNumberFormat="1" applyFont="1" applyBorder="1" applyAlignment="1">
      <alignment horizontal="center" vertical="center"/>
    </xf>
    <xf numFmtId="166" fontId="3" fillId="0" borderId="25" xfId="0" applyNumberFormat="1" applyFont="1" applyBorder="1"/>
    <xf numFmtId="166" fontId="1" fillId="0" borderId="21" xfId="0" applyNumberFormat="1" applyFont="1" applyBorder="1" applyAlignment="1">
      <alignment vertical="center"/>
    </xf>
    <xf numFmtId="166" fontId="1" fillId="0" borderId="22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horizontal="center"/>
    </xf>
    <xf numFmtId="166" fontId="3" fillId="0" borderId="20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/>
    </xf>
    <xf numFmtId="43" fontId="26" fillId="0" borderId="3" xfId="13078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3" fontId="26" fillId="0" borderId="1" xfId="13078" applyFont="1" applyFill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72" fillId="0" borderId="4" xfId="0" applyFont="1" applyBorder="1" applyAlignment="1">
      <alignment horizontal="center"/>
    </xf>
    <xf numFmtId="0" fontId="71" fillId="0" borderId="12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70" fillId="0" borderId="4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54" fillId="0" borderId="50" xfId="0" applyFont="1" applyBorder="1" applyAlignment="1">
      <alignment horizontal="left"/>
    </xf>
    <xf numFmtId="0" fontId="32" fillId="0" borderId="12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4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87" fillId="0" borderId="2" xfId="0" applyFont="1" applyBorder="1" applyAlignment="1">
      <alignment horizontal="center"/>
    </xf>
    <xf numFmtId="0" fontId="87" fillId="0" borderId="4" xfId="0" applyFont="1" applyBorder="1" applyAlignment="1">
      <alignment horizontal="center"/>
    </xf>
    <xf numFmtId="0" fontId="88" fillId="0" borderId="1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7" fillId="0" borderId="56" xfId="0" applyFont="1" applyBorder="1" applyAlignment="1">
      <alignment horizontal="center"/>
    </xf>
    <xf numFmtId="0" fontId="87" fillId="0" borderId="59" xfId="0" applyFont="1" applyBorder="1" applyAlignment="1">
      <alignment horizontal="center"/>
    </xf>
    <xf numFmtId="0" fontId="89" fillId="0" borderId="1" xfId="0" applyFont="1" applyBorder="1" applyAlignment="1">
      <alignment horizontal="center"/>
    </xf>
    <xf numFmtId="43" fontId="89" fillId="0" borderId="1" xfId="13078" applyFont="1" applyFill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1" fillId="0" borderId="12" xfId="0" quotePrefix="1" applyFont="1" applyBorder="1" applyAlignment="1">
      <alignment horizontal="left"/>
    </xf>
    <xf numFmtId="168" fontId="1" fillId="0" borderId="12" xfId="0" applyNumberFormat="1" applyFont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1" fillId="0" borderId="32" xfId="0" applyFont="1" applyBorder="1" applyAlignment="1">
      <alignment horizontal="center"/>
    </xf>
    <xf numFmtId="0" fontId="81" fillId="0" borderId="56" xfId="0" applyFont="1" applyBorder="1" applyAlignment="1">
      <alignment horizontal="center"/>
    </xf>
    <xf numFmtId="0" fontId="81" fillId="0" borderId="59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43" fontId="83" fillId="0" borderId="1" xfId="13078" applyFont="1" applyFill="1" applyBorder="1" applyAlignment="1">
      <alignment horizontal="center"/>
    </xf>
    <xf numFmtId="0" fontId="84" fillId="0" borderId="2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4" fillId="0" borderId="32" xfId="0" applyFont="1" applyBorder="1" applyAlignment="1">
      <alignment horizontal="center"/>
    </xf>
    <xf numFmtId="0" fontId="84" fillId="0" borderId="56" xfId="0" applyFont="1" applyBorder="1" applyAlignment="1">
      <alignment horizontal="center"/>
    </xf>
    <xf numFmtId="0" fontId="84" fillId="0" borderId="59" xfId="0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43" fontId="86" fillId="0" borderId="1" xfId="13078" applyFont="1" applyFill="1" applyBorder="1" applyAlignment="1">
      <alignment horizontal="center"/>
    </xf>
    <xf numFmtId="167" fontId="1" fillId="0" borderId="12" xfId="0" applyNumberFormat="1" applyFont="1" applyBorder="1" applyAlignment="1">
      <alignment horizontal="left"/>
    </xf>
    <xf numFmtId="167" fontId="3" fillId="0" borderId="12" xfId="0" applyNumberFormat="1" applyFont="1" applyBorder="1" applyAlignment="1">
      <alignment horizontal="left"/>
    </xf>
    <xf numFmtId="0" fontId="38" fillId="0" borderId="2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9" fillId="0" borderId="4" xfId="0" applyFont="1" applyBorder="1" applyAlignment="1">
      <alignment horizontal="center"/>
    </xf>
    <xf numFmtId="0" fontId="60" fillId="0" borderId="12" xfId="710" applyFont="1" applyBorder="1" applyAlignment="1">
      <alignment horizontal="left"/>
    </xf>
    <xf numFmtId="0" fontId="60" fillId="0" borderId="12" xfId="42" applyFont="1" applyBorder="1" applyAlignment="1">
      <alignment horizontal="left"/>
    </xf>
    <xf numFmtId="0" fontId="60" fillId="0" borderId="30" xfId="42" applyFont="1" applyBorder="1"/>
    <xf numFmtId="0" fontId="60" fillId="0" borderId="30" xfId="42" applyFont="1" applyBorder="1" applyAlignment="1">
      <alignment horizontal="left"/>
    </xf>
    <xf numFmtId="0" fontId="57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" fillId="0" borderId="48" xfId="0" applyFont="1" applyBorder="1"/>
    <xf numFmtId="0" fontId="1" fillId="0" borderId="48" xfId="0" applyFont="1" applyBorder="1" applyAlignment="1">
      <alignment horizontal="left"/>
    </xf>
    <xf numFmtId="0" fontId="61" fillId="0" borderId="12" xfId="0" applyFont="1" applyBorder="1"/>
    <xf numFmtId="0" fontId="3" fillId="0" borderId="30" xfId="0" applyFont="1" applyBorder="1" applyAlignment="1">
      <alignment horizontal="left"/>
    </xf>
    <xf numFmtId="0" fontId="61" fillId="0" borderId="12" xfId="0" applyFont="1" applyBorder="1" applyAlignment="1">
      <alignment horizontal="left"/>
    </xf>
    <xf numFmtId="0" fontId="3" fillId="0" borderId="50" xfId="0" applyFont="1" applyBorder="1"/>
    <xf numFmtId="0" fontId="3" fillId="0" borderId="52" xfId="0" applyFont="1" applyBorder="1"/>
    <xf numFmtId="0" fontId="5" fillId="0" borderId="52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1" fillId="0" borderId="52" xfId="0" applyFont="1" applyBorder="1"/>
    <xf numFmtId="0" fontId="1" fillId="0" borderId="52" xfId="0" applyFont="1" applyBorder="1" applyAlignment="1">
      <alignment horizontal="left"/>
    </xf>
    <xf numFmtId="0" fontId="3" fillId="0" borderId="12" xfId="0" applyFont="1" applyBorder="1" applyAlignment="1">
      <alignment horizontal="left" vertical="top"/>
    </xf>
    <xf numFmtId="0" fontId="58" fillId="0" borderId="48" xfId="0" applyFont="1" applyBorder="1"/>
    <xf numFmtId="0" fontId="58" fillId="0" borderId="48" xfId="0" applyFont="1" applyBorder="1" applyAlignment="1">
      <alignment horizontal="left"/>
    </xf>
    <xf numFmtId="0" fontId="1" fillId="0" borderId="48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3" fontId="26" fillId="0" borderId="42" xfId="13078" applyFont="1" applyFill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29" fillId="0" borderId="12" xfId="0" applyFont="1" applyBorder="1" applyAlignment="1">
      <alignment horizontal="left"/>
    </xf>
    <xf numFmtId="0" fontId="40" fillId="0" borderId="2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8" fillId="0" borderId="4" xfId="0" applyFont="1" applyBorder="1" applyAlignment="1">
      <alignment horizontal="center"/>
    </xf>
    <xf numFmtId="0" fontId="58" fillId="0" borderId="12" xfId="0" applyFont="1" applyBorder="1"/>
    <xf numFmtId="0" fontId="58" fillId="0" borderId="12" xfId="0" applyFont="1" applyBorder="1" applyAlignment="1">
      <alignment horizontal="left"/>
    </xf>
    <xf numFmtId="0" fontId="46" fillId="0" borderId="12" xfId="0" applyFont="1" applyBorder="1" applyAlignment="1">
      <alignment horizontal="left"/>
    </xf>
    <xf numFmtId="0" fontId="71" fillId="0" borderId="2" xfId="0" applyFont="1" applyBorder="1" applyAlignment="1">
      <alignment horizontal="center"/>
    </xf>
    <xf numFmtId="0" fontId="71" fillId="0" borderId="4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64" fontId="1" fillId="0" borderId="12" xfId="0" applyNumberFormat="1" applyFont="1" applyBorder="1" applyAlignment="1">
      <alignment horizontal="left"/>
    </xf>
    <xf numFmtId="164" fontId="1" fillId="0" borderId="12" xfId="0" applyNumberFormat="1" applyFont="1" applyBorder="1"/>
    <xf numFmtId="0" fontId="64" fillId="0" borderId="2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horizontal="left"/>
    </xf>
    <xf numFmtId="0" fontId="76" fillId="0" borderId="4" xfId="0" applyFont="1" applyBorder="1" applyAlignment="1">
      <alignment horizontal="center"/>
    </xf>
    <xf numFmtId="0" fontId="1" fillId="0" borderId="51" xfId="0" applyFont="1" applyBorder="1"/>
    <xf numFmtId="0" fontId="1" fillId="0" borderId="51" xfId="0" applyFont="1" applyBorder="1" applyAlignment="1">
      <alignment horizontal="left"/>
    </xf>
    <xf numFmtId="0" fontId="1" fillId="0" borderId="49" xfId="0" applyFont="1" applyBorder="1"/>
    <xf numFmtId="0" fontId="1" fillId="0" borderId="49" xfId="0" applyFont="1" applyBorder="1" applyAlignment="1">
      <alignment horizontal="left"/>
    </xf>
    <xf numFmtId="0" fontId="39" fillId="0" borderId="4" xfId="0" applyFont="1" applyBorder="1" applyAlignment="1">
      <alignment horizontal="center"/>
    </xf>
    <xf numFmtId="0" fontId="51" fillId="0" borderId="4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67" fillId="0" borderId="54" xfId="0" applyFont="1" applyBorder="1" applyAlignment="1">
      <alignment horizontal="left"/>
    </xf>
    <xf numFmtId="0" fontId="67" fillId="0" borderId="50" xfId="0" applyFont="1" applyBorder="1" applyAlignment="1">
      <alignment horizontal="left"/>
    </xf>
    <xf numFmtId="0" fontId="73" fillId="0" borderId="2" xfId="0" applyFont="1" applyBorder="1" applyAlignment="1">
      <alignment horizontal="center"/>
    </xf>
    <xf numFmtId="0" fontId="7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1" xfId="0" applyFont="1" applyBorder="1"/>
    <xf numFmtId="0" fontId="75" fillId="0" borderId="2" xfId="0" applyFont="1" applyBorder="1" applyAlignment="1">
      <alignment horizontal="center"/>
    </xf>
    <xf numFmtId="0" fontId="75" fillId="0" borderId="4" xfId="0" applyFont="1" applyBorder="1" applyAlignment="1">
      <alignment horizontal="center"/>
    </xf>
    <xf numFmtId="0" fontId="74" fillId="0" borderId="2" xfId="0" applyFont="1" applyBorder="1" applyAlignment="1">
      <alignment horizontal="center"/>
    </xf>
    <xf numFmtId="0" fontId="74" fillId="0" borderId="4" xfId="0" applyFont="1" applyBorder="1" applyAlignment="1">
      <alignment horizontal="center"/>
    </xf>
    <xf numFmtId="0" fontId="90" fillId="0" borderId="12" xfId="0" applyFont="1" applyBorder="1"/>
    <xf numFmtId="0" fontId="95" fillId="0" borderId="1" xfId="0" applyFont="1" applyBorder="1" applyAlignment="1">
      <alignment horizontal="center"/>
    </xf>
    <xf numFmtId="0" fontId="94" fillId="0" borderId="32" xfId="0" applyFont="1" applyBorder="1" applyAlignment="1">
      <alignment horizontal="center"/>
    </xf>
    <xf numFmtId="0" fontId="94" fillId="0" borderId="56" xfId="0" applyFont="1" applyBorder="1" applyAlignment="1">
      <alignment horizontal="center"/>
    </xf>
    <xf numFmtId="0" fontId="94" fillId="0" borderId="59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43" fontId="96" fillId="0" borderId="1" xfId="13078" applyFont="1" applyFill="1" applyBorder="1" applyAlignment="1">
      <alignment horizontal="center"/>
    </xf>
    <xf numFmtId="0" fontId="95" fillId="0" borderId="42" xfId="0" applyFont="1" applyBorder="1" applyAlignment="1">
      <alignment horizontal="center"/>
    </xf>
    <xf numFmtId="0" fontId="94" fillId="0" borderId="64" xfId="0" applyFont="1" applyBorder="1" applyAlignment="1">
      <alignment horizontal="center"/>
    </xf>
    <xf numFmtId="0" fontId="94" fillId="0" borderId="65" xfId="0" applyFont="1" applyBorder="1" applyAlignment="1">
      <alignment horizontal="center"/>
    </xf>
    <xf numFmtId="0" fontId="94" fillId="0" borderId="66" xfId="0" applyFont="1" applyBorder="1" applyAlignment="1">
      <alignment horizontal="center"/>
    </xf>
    <xf numFmtId="0" fontId="94" fillId="0" borderId="43" xfId="0" applyFont="1" applyBorder="1" applyAlignment="1">
      <alignment horizontal="center"/>
    </xf>
    <xf numFmtId="0" fontId="96" fillId="0" borderId="42" xfId="0" applyFont="1" applyBorder="1" applyAlignment="1">
      <alignment horizontal="center"/>
    </xf>
    <xf numFmtId="43" fontId="96" fillId="0" borderId="42" xfId="13078" applyFont="1" applyFill="1" applyBorder="1" applyAlignment="1">
      <alignment horizontal="center"/>
    </xf>
    <xf numFmtId="0" fontId="94" fillId="0" borderId="50" xfId="0" applyFont="1" applyBorder="1" applyAlignment="1">
      <alignment horizontal="center"/>
    </xf>
    <xf numFmtId="0" fontId="94" fillId="0" borderId="51" xfId="0" applyFont="1" applyBorder="1" applyAlignment="1">
      <alignment horizontal="center"/>
    </xf>
    <xf numFmtId="0" fontId="94" fillId="0" borderId="0" xfId="0" applyFont="1"/>
    <xf numFmtId="0" fontId="94" fillId="0" borderId="0" xfId="0" applyFont="1" applyAlignment="1">
      <alignment horizontal="left"/>
    </xf>
    <xf numFmtId="0" fontId="1" fillId="0" borderId="19" xfId="0" applyFont="1" applyBorder="1"/>
    <xf numFmtId="0" fontId="3" fillId="0" borderId="28" xfId="0" applyFont="1" applyBorder="1"/>
    <xf numFmtId="0" fontId="1" fillId="0" borderId="5" xfId="0" applyFont="1" applyBorder="1"/>
    <xf numFmtId="0" fontId="3" fillId="0" borderId="5" xfId="0" applyFont="1" applyBorder="1"/>
    <xf numFmtId="0" fontId="3" fillId="0" borderId="9" xfId="0" applyFont="1" applyBorder="1"/>
    <xf numFmtId="0" fontId="1" fillId="0" borderId="45" xfId="0" applyFont="1" applyBorder="1"/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44" borderId="52" xfId="0" applyFont="1" applyFill="1" applyBorder="1" applyAlignment="1">
      <alignment horizontal="center"/>
    </xf>
    <xf numFmtId="0" fontId="3" fillId="44" borderId="12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8" fillId="0" borderId="53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61" fillId="0" borderId="12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58" fillId="0" borderId="4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97" fillId="3" borderId="0" xfId="0" applyFont="1" applyFill="1" applyAlignment="1">
      <alignment horizontal="center"/>
    </xf>
    <xf numFmtId="0" fontId="98" fillId="3" borderId="0" xfId="0" applyFont="1" applyFill="1" applyAlignment="1">
      <alignment horizontal="center" vertical="center"/>
    </xf>
    <xf numFmtId="0" fontId="97" fillId="3" borderId="0" xfId="0" applyFont="1" applyFill="1" applyAlignment="1">
      <alignment horizontal="center" vertical="center"/>
    </xf>
    <xf numFmtId="0" fontId="97" fillId="3" borderId="0" xfId="0" applyFont="1" applyFill="1" applyAlignment="1">
      <alignment vertical="center"/>
    </xf>
    <xf numFmtId="166" fontId="97" fillId="3" borderId="42" xfId="0" applyNumberFormat="1" applyFont="1" applyFill="1" applyBorder="1" applyAlignment="1">
      <alignment horizontal="center" vertical="center"/>
    </xf>
    <xf numFmtId="166" fontId="97" fillId="3" borderId="43" xfId="0" applyNumberFormat="1" applyFont="1" applyFill="1" applyBorder="1" applyAlignment="1">
      <alignment horizontal="center" vertical="center"/>
    </xf>
    <xf numFmtId="166" fontId="97" fillId="3" borderId="2" xfId="0" applyNumberFormat="1" applyFont="1" applyFill="1" applyBorder="1" applyAlignment="1">
      <alignment horizontal="center" vertical="center" wrapText="1"/>
    </xf>
    <xf numFmtId="166" fontId="97" fillId="3" borderId="2" xfId="0" applyNumberFormat="1" applyFont="1" applyFill="1" applyBorder="1" applyAlignment="1">
      <alignment horizontal="center" vertical="center"/>
    </xf>
    <xf numFmtId="169" fontId="97" fillId="3" borderId="2" xfId="0" applyNumberFormat="1" applyFont="1" applyFill="1" applyBorder="1" applyAlignment="1">
      <alignment horizontal="right" vertical="center"/>
    </xf>
    <xf numFmtId="169" fontId="97" fillId="3" borderId="2" xfId="0" applyNumberFormat="1" applyFont="1" applyFill="1" applyBorder="1" applyAlignment="1">
      <alignment horizontal="center" vertical="center"/>
    </xf>
    <xf numFmtId="0" fontId="99" fillId="5" borderId="10" xfId="0" applyFont="1" applyFill="1" applyBorder="1" applyAlignment="1">
      <alignment horizontal="center"/>
    </xf>
    <xf numFmtId="0" fontId="99" fillId="5" borderId="19" xfId="0" applyFont="1" applyFill="1" applyBorder="1" applyAlignment="1">
      <alignment horizontal="center"/>
    </xf>
    <xf numFmtId="0" fontId="100" fillId="71" borderId="19" xfId="0" applyFont="1" applyFill="1" applyBorder="1" applyAlignment="1">
      <alignment horizontal="center"/>
    </xf>
    <xf numFmtId="0" fontId="97" fillId="71" borderId="19" xfId="0" applyFont="1" applyFill="1" applyBorder="1" applyAlignment="1">
      <alignment horizontal="center"/>
    </xf>
    <xf numFmtId="0" fontId="98" fillId="71" borderId="19" xfId="0" applyFont="1" applyFill="1" applyBorder="1" applyAlignment="1">
      <alignment horizontal="center"/>
    </xf>
    <xf numFmtId="0" fontId="97" fillId="71" borderId="19" xfId="0" applyFont="1" applyFill="1" applyBorder="1"/>
    <xf numFmtId="166" fontId="98" fillId="71" borderId="20" xfId="0" applyNumberFormat="1" applyFont="1" applyFill="1" applyBorder="1" applyAlignment="1">
      <alignment horizontal="center"/>
    </xf>
    <xf numFmtId="166" fontId="97" fillId="71" borderId="21" xfId="0" applyNumberFormat="1" applyFont="1" applyFill="1" applyBorder="1" applyAlignment="1">
      <alignment horizontal="center" vertical="center"/>
    </xf>
    <xf numFmtId="166" fontId="97" fillId="71" borderId="11" xfId="0" applyNumberFormat="1" applyFont="1" applyFill="1" applyBorder="1" applyAlignment="1">
      <alignment horizontal="center" vertical="center"/>
    </xf>
    <xf numFmtId="166" fontId="97" fillId="71" borderId="20" xfId="0" applyNumberFormat="1" applyFont="1" applyFill="1" applyBorder="1" applyAlignment="1">
      <alignment horizontal="center"/>
    </xf>
    <xf numFmtId="166" fontId="97" fillId="71" borderId="20" xfId="0" applyNumberFormat="1" applyFont="1" applyFill="1" applyBorder="1" applyAlignment="1">
      <alignment horizontal="center" wrapText="1"/>
    </xf>
    <xf numFmtId="166" fontId="97" fillId="71" borderId="21" xfId="0" applyNumberFormat="1" applyFont="1" applyFill="1" applyBorder="1" applyAlignment="1">
      <alignment horizontal="center" vertical="center" wrapText="1"/>
    </xf>
    <xf numFmtId="166" fontId="97" fillId="71" borderId="11" xfId="0" applyNumberFormat="1" applyFont="1" applyFill="1" applyBorder="1" applyAlignment="1">
      <alignment horizontal="center" vertical="center" wrapText="1"/>
    </xf>
    <xf numFmtId="166" fontId="97" fillId="71" borderId="22" xfId="0" applyNumberFormat="1" applyFont="1" applyFill="1" applyBorder="1" applyAlignment="1">
      <alignment horizontal="center" vertical="center"/>
    </xf>
    <xf numFmtId="0" fontId="97" fillId="72" borderId="3" xfId="0" applyFont="1" applyFill="1" applyBorder="1" applyAlignment="1">
      <alignment horizontal="center"/>
    </xf>
    <xf numFmtId="0" fontId="97" fillId="72" borderId="0" xfId="0" applyFont="1" applyFill="1" applyAlignment="1">
      <alignment horizontal="center" wrapText="1"/>
    </xf>
    <xf numFmtId="0" fontId="97" fillId="72" borderId="0" xfId="0" applyFont="1" applyFill="1" applyAlignment="1">
      <alignment horizontal="center"/>
    </xf>
    <xf numFmtId="169" fontId="97" fillId="72" borderId="0" xfId="0" applyNumberFormat="1" applyFont="1" applyFill="1" applyAlignment="1">
      <alignment horizontal="right"/>
    </xf>
    <xf numFmtId="169" fontId="97" fillId="72" borderId="0" xfId="0" applyNumberFormat="1" applyFont="1" applyFill="1" applyAlignment="1">
      <alignment horizontal="center"/>
    </xf>
    <xf numFmtId="0" fontId="99" fillId="0" borderId="0" xfId="0" applyFont="1"/>
    <xf numFmtId="0" fontId="99" fillId="0" borderId="27" xfId="0" applyFont="1" applyBorder="1" applyAlignment="1">
      <alignment horizontal="center"/>
    </xf>
    <xf numFmtId="0" fontId="99" fillId="0" borderId="29" xfId="0" applyFont="1" applyBorder="1" applyAlignment="1">
      <alignment horizontal="center"/>
    </xf>
    <xf numFmtId="0" fontId="98" fillId="71" borderId="1" xfId="0" applyFont="1" applyFill="1" applyBorder="1" applyAlignment="1">
      <alignment horizontal="center" vertical="center"/>
    </xf>
    <xf numFmtId="0" fontId="98" fillId="71" borderId="23" xfId="0" applyFont="1" applyFill="1" applyBorder="1" applyAlignment="1">
      <alignment horizontal="center" vertical="center"/>
    </xf>
    <xf numFmtId="0" fontId="98" fillId="71" borderId="24" xfId="0" applyFont="1" applyFill="1" applyBorder="1" applyAlignment="1">
      <alignment horizontal="left" vertical="center"/>
    </xf>
    <xf numFmtId="0" fontId="98" fillId="71" borderId="26" xfId="0" applyFont="1" applyFill="1" applyBorder="1" applyAlignment="1">
      <alignment horizontal="center" vertical="center"/>
    </xf>
    <xf numFmtId="0" fontId="98" fillId="71" borderId="24" xfId="0" applyFont="1" applyFill="1" applyBorder="1" applyAlignment="1">
      <alignment horizontal="center" vertical="center"/>
    </xf>
    <xf numFmtId="0" fontId="98" fillId="71" borderId="8" xfId="0" applyFont="1" applyFill="1" applyBorder="1" applyAlignment="1">
      <alignment horizontal="center" vertical="center"/>
    </xf>
    <xf numFmtId="0" fontId="98" fillId="71" borderId="16" xfId="0" applyFont="1" applyFill="1" applyBorder="1" applyAlignment="1">
      <alignment horizontal="center" vertical="center"/>
    </xf>
    <xf numFmtId="0" fontId="98" fillId="71" borderId="42" xfId="0" applyFont="1" applyFill="1" applyBorder="1" applyAlignment="1">
      <alignment horizontal="center" vertical="center"/>
    </xf>
    <xf numFmtId="0" fontId="98" fillId="71" borderId="23" xfId="0" applyFont="1" applyFill="1" applyBorder="1" applyAlignment="1">
      <alignment horizontal="left" vertical="center"/>
    </xf>
    <xf numFmtId="0" fontId="98" fillId="71" borderId="24" xfId="0" applyFont="1" applyFill="1" applyBorder="1" applyAlignment="1">
      <alignment vertical="center"/>
    </xf>
    <xf numFmtId="0" fontId="98" fillId="72" borderId="1" xfId="0" applyFont="1" applyFill="1" applyBorder="1" applyAlignment="1">
      <alignment horizontal="center" vertical="center" wrapText="1"/>
    </xf>
    <xf numFmtId="0" fontId="98" fillId="72" borderId="52" xfId="0" applyFont="1" applyFill="1" applyBorder="1" applyAlignment="1">
      <alignment horizontal="center" vertical="center" wrapText="1"/>
    </xf>
    <xf numFmtId="0" fontId="98" fillId="72" borderId="42" xfId="0" applyFont="1" applyFill="1" applyBorder="1" applyAlignment="1">
      <alignment horizontal="center" vertical="center" wrapText="1"/>
    </xf>
    <xf numFmtId="169" fontId="98" fillId="72" borderId="42" xfId="0" applyNumberFormat="1" applyFont="1" applyFill="1" applyBorder="1" applyAlignment="1">
      <alignment horizontal="center" vertical="center" wrapText="1"/>
    </xf>
    <xf numFmtId="43" fontId="98" fillId="71" borderId="42" xfId="13078" applyFont="1" applyFill="1" applyBorder="1" applyAlignment="1">
      <alignment horizontal="center" vertical="center" wrapText="1"/>
    </xf>
    <xf numFmtId="0" fontId="99" fillId="5" borderId="0" xfId="0" applyFont="1" applyFill="1"/>
    <xf numFmtId="0" fontId="99" fillId="56" borderId="14" xfId="0" applyFont="1" applyFill="1" applyBorder="1" applyAlignment="1">
      <alignment horizontal="center"/>
    </xf>
    <xf numFmtId="0" fontId="99" fillId="56" borderId="3" xfId="0" applyFont="1" applyFill="1" applyBorder="1" applyAlignment="1">
      <alignment horizontal="center"/>
    </xf>
    <xf numFmtId="0" fontId="100" fillId="71" borderId="3" xfId="0" applyFont="1" applyFill="1" applyBorder="1" applyAlignment="1">
      <alignment horizontal="center"/>
    </xf>
    <xf numFmtId="0" fontId="99" fillId="42" borderId="3" xfId="0" applyFont="1" applyFill="1" applyBorder="1" applyAlignment="1">
      <alignment horizontal="center"/>
    </xf>
    <xf numFmtId="0" fontId="99" fillId="43" borderId="1" xfId="0" applyFont="1" applyFill="1" applyBorder="1" applyAlignment="1">
      <alignment horizontal="center"/>
    </xf>
    <xf numFmtId="0" fontId="99" fillId="0" borderId="31" xfId="0" applyFont="1" applyBorder="1" applyAlignment="1">
      <alignment horizontal="center"/>
    </xf>
    <xf numFmtId="0" fontId="99" fillId="0" borderId="31" xfId="0" applyFont="1" applyBorder="1"/>
    <xf numFmtId="0" fontId="101" fillId="0" borderId="31" xfId="0" applyFont="1" applyBorder="1" applyAlignment="1">
      <alignment horizontal="center"/>
    </xf>
    <xf numFmtId="0" fontId="99" fillId="0" borderId="5" xfId="0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99" fillId="2" borderId="17" xfId="0" applyFont="1" applyFill="1" applyBorder="1" applyAlignment="1">
      <alignment horizontal="center"/>
    </xf>
    <xf numFmtId="0" fontId="99" fillId="0" borderId="6" xfId="0" applyFont="1" applyBorder="1" applyAlignment="1">
      <alignment horizontal="center"/>
    </xf>
    <xf numFmtId="0" fontId="99" fillId="5" borderId="17" xfId="0" applyFont="1" applyFill="1" applyBorder="1" applyAlignment="1">
      <alignment horizontal="center"/>
    </xf>
    <xf numFmtId="0" fontId="99" fillId="2" borderId="7" xfId="0" applyFont="1" applyFill="1" applyBorder="1" applyAlignment="1">
      <alignment horizontal="center"/>
    </xf>
    <xf numFmtId="0" fontId="102" fillId="39" borderId="52" xfId="0" applyFont="1" applyFill="1" applyBorder="1" applyAlignment="1">
      <alignment horizontal="center"/>
    </xf>
    <xf numFmtId="0" fontId="102" fillId="64" borderId="12" xfId="0" applyFont="1" applyFill="1" applyBorder="1" applyAlignment="1">
      <alignment horizontal="center"/>
    </xf>
    <xf numFmtId="0" fontId="102" fillId="59" borderId="12" xfId="0" applyFont="1" applyFill="1" applyBorder="1" applyAlignment="1">
      <alignment horizontal="center"/>
    </xf>
    <xf numFmtId="0" fontId="102" fillId="60" borderId="12" xfId="0" applyFont="1" applyFill="1" applyBorder="1" applyAlignment="1">
      <alignment horizontal="center"/>
    </xf>
    <xf numFmtId="0" fontId="102" fillId="61" borderId="12" xfId="0" applyFont="1" applyFill="1" applyBorder="1" applyAlignment="1">
      <alignment horizontal="center"/>
    </xf>
    <xf numFmtId="0" fontId="102" fillId="62" borderId="12" xfId="0" applyFont="1" applyFill="1" applyBorder="1" applyAlignment="1">
      <alignment horizontal="center"/>
    </xf>
    <xf numFmtId="0" fontId="102" fillId="63" borderId="52" xfId="0" applyFont="1" applyFill="1" applyBorder="1" applyAlignment="1">
      <alignment horizontal="center"/>
    </xf>
    <xf numFmtId="0" fontId="102" fillId="5" borderId="52" xfId="0" applyFont="1" applyFill="1" applyBorder="1" applyAlignment="1">
      <alignment horizontal="center"/>
    </xf>
    <xf numFmtId="169" fontId="102" fillId="39" borderId="52" xfId="0" applyNumberFormat="1" applyFont="1" applyFill="1" applyBorder="1" applyAlignment="1">
      <alignment horizontal="right"/>
    </xf>
    <xf numFmtId="169" fontId="102" fillId="39" borderId="31" xfId="0" applyNumberFormat="1" applyFont="1" applyFill="1" applyBorder="1" applyAlignment="1">
      <alignment horizontal="center"/>
    </xf>
    <xf numFmtId="170" fontId="102" fillId="39" borderId="31" xfId="13078" applyNumberFormat="1" applyFont="1" applyFill="1" applyBorder="1" applyAlignment="1">
      <alignment horizontal="center"/>
    </xf>
    <xf numFmtId="0" fontId="99" fillId="0" borderId="0" xfId="0" applyFont="1" applyAlignment="1">
      <alignment horizontal="center"/>
    </xf>
    <xf numFmtId="0" fontId="99" fillId="56" borderId="2" xfId="0" applyFont="1" applyFill="1" applyBorder="1" applyAlignment="1">
      <alignment horizontal="center"/>
    </xf>
    <xf numFmtId="0" fontId="99" fillId="56" borderId="1" xfId="0" applyFont="1" applyFill="1" applyBorder="1" applyAlignment="1">
      <alignment horizontal="center"/>
    </xf>
    <xf numFmtId="0" fontId="100" fillId="71" borderId="1" xfId="0" applyFont="1" applyFill="1" applyBorder="1" applyAlignment="1">
      <alignment horizontal="center"/>
    </xf>
    <xf numFmtId="0" fontId="99" fillId="42" borderId="1" xfId="0" applyFont="1" applyFill="1" applyBorder="1" applyAlignment="1">
      <alignment horizontal="center"/>
    </xf>
    <xf numFmtId="0" fontId="99" fillId="54" borderId="1" xfId="0" applyFont="1" applyFill="1" applyBorder="1" applyAlignment="1">
      <alignment horizontal="center"/>
    </xf>
    <xf numFmtId="0" fontId="99" fillId="0" borderId="12" xfId="0" applyFont="1" applyBorder="1" applyAlignment="1">
      <alignment horizontal="center"/>
    </xf>
    <xf numFmtId="0" fontId="99" fillId="0" borderId="12" xfId="0" applyFont="1" applyBorder="1"/>
    <xf numFmtId="0" fontId="101" fillId="0" borderId="12" xfId="0" applyFont="1" applyBorder="1" applyAlignment="1">
      <alignment horizontal="center"/>
    </xf>
    <xf numFmtId="0" fontId="102" fillId="39" borderId="12" xfId="0" applyFont="1" applyFill="1" applyBorder="1" applyAlignment="1">
      <alignment horizontal="center"/>
    </xf>
    <xf numFmtId="0" fontId="102" fillId="63" borderId="12" xfId="0" applyFont="1" applyFill="1" applyBorder="1" applyAlignment="1">
      <alignment horizontal="center"/>
    </xf>
    <xf numFmtId="0" fontId="102" fillId="5" borderId="12" xfId="0" applyFont="1" applyFill="1" applyBorder="1" applyAlignment="1">
      <alignment horizontal="center"/>
    </xf>
    <xf numFmtId="169" fontId="102" fillId="39" borderId="12" xfId="0" applyNumberFormat="1" applyFont="1" applyFill="1" applyBorder="1" applyAlignment="1">
      <alignment horizontal="right"/>
    </xf>
    <xf numFmtId="170" fontId="102" fillId="0" borderId="12" xfId="13078" applyNumberFormat="1" applyFont="1" applyFill="1" applyBorder="1" applyAlignment="1">
      <alignment horizontal="center"/>
    </xf>
    <xf numFmtId="0" fontId="99" fillId="0" borderId="30" xfId="0" applyFont="1" applyBorder="1" applyAlignment="1">
      <alignment horizontal="center"/>
    </xf>
    <xf numFmtId="0" fontId="99" fillId="0" borderId="30" xfId="0" applyFont="1" applyBorder="1"/>
    <xf numFmtId="0" fontId="99" fillId="0" borderId="2" xfId="0" applyFont="1" applyBorder="1" applyAlignment="1">
      <alignment horizontal="center"/>
    </xf>
    <xf numFmtId="0" fontId="99" fillId="0" borderId="4" xfId="0" applyFont="1" applyBorder="1" applyAlignment="1">
      <alignment horizontal="center"/>
    </xf>
    <xf numFmtId="0" fontId="99" fillId="0" borderId="56" xfId="0" applyFont="1" applyBorder="1" applyAlignment="1">
      <alignment horizontal="center"/>
    </xf>
    <xf numFmtId="0" fontId="99" fillId="43" borderId="48" xfId="0" applyFont="1" applyFill="1" applyBorder="1" applyAlignment="1">
      <alignment horizontal="center"/>
    </xf>
    <xf numFmtId="0" fontId="101" fillId="0" borderId="30" xfId="0" applyFont="1" applyBorder="1" applyAlignment="1">
      <alignment horizontal="center"/>
    </xf>
    <xf numFmtId="0" fontId="99" fillId="5" borderId="7" xfId="0" applyFont="1" applyFill="1" applyBorder="1" applyAlignment="1">
      <alignment horizontal="center"/>
    </xf>
    <xf numFmtId="0" fontId="99" fillId="5" borderId="4" xfId="0" applyFont="1" applyFill="1" applyBorder="1" applyAlignment="1">
      <alignment horizontal="center"/>
    </xf>
    <xf numFmtId="0" fontId="102" fillId="39" borderId="2" xfId="0" applyFont="1" applyFill="1" applyBorder="1" applyAlignment="1">
      <alignment horizontal="center"/>
    </xf>
    <xf numFmtId="0" fontId="102" fillId="39" borderId="30" xfId="0" applyFont="1" applyFill="1" applyBorder="1" applyAlignment="1">
      <alignment horizontal="center"/>
    </xf>
    <xf numFmtId="0" fontId="102" fillId="64" borderId="30" xfId="0" applyFont="1" applyFill="1" applyBorder="1" applyAlignment="1">
      <alignment horizontal="center"/>
    </xf>
    <xf numFmtId="0" fontId="102" fillId="59" borderId="30" xfId="0" applyFont="1" applyFill="1" applyBorder="1" applyAlignment="1">
      <alignment horizontal="center"/>
    </xf>
    <xf numFmtId="0" fontId="102" fillId="60" borderId="30" xfId="0" applyFont="1" applyFill="1" applyBorder="1" applyAlignment="1">
      <alignment horizontal="center"/>
    </xf>
    <xf numFmtId="0" fontId="102" fillId="61" borderId="30" xfId="0" applyFont="1" applyFill="1" applyBorder="1" applyAlignment="1">
      <alignment horizontal="center"/>
    </xf>
    <xf numFmtId="0" fontId="102" fillId="62" borderId="30" xfId="0" applyFont="1" applyFill="1" applyBorder="1" applyAlignment="1">
      <alignment horizontal="center"/>
    </xf>
    <xf numFmtId="170" fontId="102" fillId="0" borderId="30" xfId="13078" applyNumberFormat="1" applyFont="1" applyFill="1" applyBorder="1" applyAlignment="1">
      <alignment horizontal="center"/>
    </xf>
    <xf numFmtId="0" fontId="99" fillId="2" borderId="1" xfId="0" applyFont="1" applyFill="1" applyBorder="1" applyAlignment="1">
      <alignment horizontal="center"/>
    </xf>
    <xf numFmtId="0" fontId="104" fillId="0" borderId="12" xfId="0" applyFont="1" applyBorder="1" applyAlignment="1">
      <alignment horizontal="center"/>
    </xf>
    <xf numFmtId="0" fontId="99" fillId="0" borderId="12" xfId="0" applyFont="1" applyBorder="1" applyAlignment="1">
      <alignment horizontal="left"/>
    </xf>
    <xf numFmtId="170" fontId="102" fillId="39" borderId="12" xfId="13078" applyNumberFormat="1" applyFont="1" applyFill="1" applyBorder="1" applyAlignment="1">
      <alignment horizontal="center"/>
    </xf>
    <xf numFmtId="0" fontId="99" fillId="42" borderId="1" xfId="0" applyFont="1" applyFill="1" applyBorder="1" applyAlignment="1">
      <alignment horizontal="left"/>
    </xf>
    <xf numFmtId="170" fontId="102" fillId="39" borderId="30" xfId="13078" applyNumberFormat="1" applyFont="1" applyFill="1" applyBorder="1" applyAlignment="1">
      <alignment horizontal="center"/>
    </xf>
    <xf numFmtId="0" fontId="99" fillId="48" borderId="1" xfId="0" applyFont="1" applyFill="1" applyBorder="1" applyAlignment="1">
      <alignment horizontal="center"/>
    </xf>
    <xf numFmtId="0" fontId="105" fillId="0" borderId="12" xfId="0" applyFont="1" applyBorder="1" applyAlignment="1">
      <alignment horizontal="center"/>
    </xf>
    <xf numFmtId="0" fontId="104" fillId="0" borderId="12" xfId="0" applyFont="1" applyBorder="1"/>
    <xf numFmtId="0" fontId="99" fillId="45" borderId="5" xfId="0" applyFont="1" applyFill="1" applyBorder="1" applyAlignment="1">
      <alignment horizontal="center"/>
    </xf>
    <xf numFmtId="0" fontId="99" fillId="45" borderId="1" xfId="0" applyFont="1" applyFill="1" applyBorder="1" applyAlignment="1">
      <alignment horizontal="center"/>
    </xf>
    <xf numFmtId="0" fontId="99" fillId="0" borderId="12" xfId="42" applyFont="1" applyBorder="1" applyAlignment="1">
      <alignment horizontal="center"/>
    </xf>
    <xf numFmtId="0" fontId="106" fillId="0" borderId="12" xfId="0" applyFont="1" applyBorder="1"/>
    <xf numFmtId="0" fontId="99" fillId="51" borderId="1" xfId="0" applyFont="1" applyFill="1" applyBorder="1" applyAlignment="1">
      <alignment horizontal="center"/>
    </xf>
    <xf numFmtId="0" fontId="104" fillId="0" borderId="30" xfId="0" applyFont="1" applyBorder="1"/>
    <xf numFmtId="0" fontId="104" fillId="43" borderId="12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104" fillId="0" borderId="30" xfId="0" applyFont="1" applyBorder="1" applyAlignment="1">
      <alignment horizontal="center"/>
    </xf>
    <xf numFmtId="0" fontId="99" fillId="0" borderId="53" xfId="0" applyFont="1" applyBorder="1" applyAlignment="1">
      <alignment horizontal="center"/>
    </xf>
    <xf numFmtId="0" fontId="107" fillId="0" borderId="54" xfId="0" applyFont="1" applyBorder="1" applyAlignment="1">
      <alignment horizontal="left"/>
    </xf>
    <xf numFmtId="0" fontId="104" fillId="43" borderId="1" xfId="0" applyFont="1" applyFill="1" applyBorder="1" applyAlignment="1">
      <alignment horizontal="center"/>
    </xf>
    <xf numFmtId="0" fontId="102" fillId="39" borderId="1" xfId="0" applyFont="1" applyFill="1" applyBorder="1" applyAlignment="1">
      <alignment horizontal="center"/>
    </xf>
    <xf numFmtId="0" fontId="99" fillId="0" borderId="9" xfId="0" applyFont="1" applyBorder="1" applyAlignment="1">
      <alignment horizontal="center"/>
    </xf>
    <xf numFmtId="0" fontId="99" fillId="0" borderId="3" xfId="0" applyFont="1" applyBorder="1" applyAlignment="1">
      <alignment horizontal="center"/>
    </xf>
    <xf numFmtId="0" fontId="99" fillId="0" borderId="15" xfId="0" applyFont="1" applyBorder="1" applyAlignment="1">
      <alignment horizontal="center"/>
    </xf>
    <xf numFmtId="0" fontId="99" fillId="40" borderId="1" xfId="0" applyFont="1" applyFill="1" applyBorder="1" applyAlignment="1">
      <alignment horizontal="center"/>
    </xf>
    <xf numFmtId="0" fontId="102" fillId="65" borderId="12" xfId="0" applyFont="1" applyFill="1" applyBorder="1" applyAlignment="1">
      <alignment horizontal="center"/>
    </xf>
    <xf numFmtId="0" fontId="99" fillId="5" borderId="12" xfId="0" applyFont="1" applyFill="1" applyBorder="1" applyAlignment="1">
      <alignment horizontal="center"/>
    </xf>
    <xf numFmtId="0" fontId="104" fillId="0" borderId="31" xfId="0" applyFont="1" applyBorder="1"/>
    <xf numFmtId="0" fontId="99" fillId="0" borderId="14" xfId="0" applyFont="1" applyBorder="1" applyAlignment="1">
      <alignment horizontal="center"/>
    </xf>
    <xf numFmtId="0" fontId="99" fillId="2" borderId="47" xfId="0" applyFont="1" applyFill="1" applyBorder="1" applyAlignment="1">
      <alignment horizontal="center"/>
    </xf>
    <xf numFmtId="0" fontId="104" fillId="0" borderId="31" xfId="0" applyFont="1" applyBorder="1" applyAlignment="1">
      <alignment horizontal="center"/>
    </xf>
    <xf numFmtId="0" fontId="99" fillId="0" borderId="2" xfId="0" applyFont="1" applyBorder="1"/>
    <xf numFmtId="0" fontId="99" fillId="48" borderId="3" xfId="0" applyFont="1" applyFill="1" applyBorder="1" applyAlignment="1">
      <alignment horizontal="center"/>
    </xf>
    <xf numFmtId="0" fontId="99" fillId="5" borderId="1" xfId="0" applyFont="1" applyFill="1" applyBorder="1" applyAlignment="1">
      <alignment horizontal="center"/>
    </xf>
    <xf numFmtId="0" fontId="104" fillId="0" borderId="30" xfId="42" applyFont="1" applyBorder="1" applyAlignment="1">
      <alignment horizontal="center"/>
    </xf>
    <xf numFmtId="0" fontId="104" fillId="0" borderId="12" xfId="42" applyFont="1" applyBorder="1" applyAlignment="1">
      <alignment horizontal="center"/>
    </xf>
    <xf numFmtId="0" fontId="99" fillId="55" borderId="1" xfId="0" applyFont="1" applyFill="1" applyBorder="1" applyAlignment="1">
      <alignment horizontal="center"/>
    </xf>
    <xf numFmtId="0" fontId="99" fillId="49" borderId="3" xfId="0" applyFont="1" applyFill="1" applyBorder="1" applyAlignment="1">
      <alignment horizontal="center"/>
    </xf>
    <xf numFmtId="0" fontId="99" fillId="49" borderId="1" xfId="0" applyFont="1" applyFill="1" applyBorder="1" applyAlignment="1">
      <alignment horizontal="center"/>
    </xf>
    <xf numFmtId="0" fontId="99" fillId="67" borderId="1" xfId="0" applyFont="1" applyFill="1" applyBorder="1" applyAlignment="1">
      <alignment horizontal="center"/>
    </xf>
    <xf numFmtId="0" fontId="104" fillId="0" borderId="2" xfId="0" applyFont="1" applyBorder="1" applyAlignment="1">
      <alignment horizontal="center"/>
    </xf>
    <xf numFmtId="0" fontId="104" fillId="0" borderId="2" xfId="0" applyFont="1" applyBorder="1"/>
    <xf numFmtId="0" fontId="99" fillId="50" borderId="1" xfId="0" applyFont="1" applyFill="1" applyBorder="1" applyAlignment="1">
      <alignment horizontal="center"/>
    </xf>
    <xf numFmtId="0" fontId="99" fillId="41" borderId="1" xfId="0" applyFont="1" applyFill="1" applyBorder="1" applyAlignment="1">
      <alignment horizontal="center"/>
    </xf>
    <xf numFmtId="0" fontId="99" fillId="41" borderId="3" xfId="0" applyFont="1" applyFill="1" applyBorder="1" applyAlignment="1">
      <alignment horizontal="center"/>
    </xf>
    <xf numFmtId="0" fontId="99" fillId="45" borderId="3" xfId="0" applyFont="1" applyFill="1" applyBorder="1" applyAlignment="1">
      <alignment horizontal="left"/>
    </xf>
    <xf numFmtId="0" fontId="99" fillId="47" borderId="3" xfId="0" applyFont="1" applyFill="1" applyBorder="1" applyAlignment="1">
      <alignment horizontal="left"/>
    </xf>
    <xf numFmtId="0" fontId="99" fillId="47" borderId="1" xfId="0" applyFont="1" applyFill="1" applyBorder="1" applyAlignment="1">
      <alignment horizontal="center"/>
    </xf>
    <xf numFmtId="0" fontId="104" fillId="0" borderId="0" xfId="0" applyFont="1" applyAlignment="1">
      <alignment horizontal="center"/>
    </xf>
    <xf numFmtId="0" fontId="102" fillId="39" borderId="57" xfId="0" applyFont="1" applyFill="1" applyBorder="1" applyAlignment="1">
      <alignment horizontal="center"/>
    </xf>
    <xf numFmtId="0" fontId="99" fillId="43" borderId="3" xfId="0" applyFont="1" applyFill="1" applyBorder="1" applyAlignment="1">
      <alignment horizontal="center"/>
    </xf>
    <xf numFmtId="0" fontId="99" fillId="57" borderId="1" xfId="0" applyFont="1" applyFill="1" applyBorder="1" applyAlignment="1">
      <alignment horizontal="center"/>
    </xf>
    <xf numFmtId="0" fontId="108" fillId="43" borderId="1" xfId="0" applyFont="1" applyFill="1" applyBorder="1" applyAlignment="1">
      <alignment horizontal="left"/>
    </xf>
    <xf numFmtId="0" fontId="99" fillId="5" borderId="5" xfId="0" applyFont="1" applyFill="1" applyBorder="1" applyAlignment="1">
      <alignment horizontal="center"/>
    </xf>
    <xf numFmtId="0" fontId="101" fillId="0" borderId="2" xfId="0" applyFont="1" applyBorder="1" applyAlignment="1">
      <alignment horizontal="center"/>
    </xf>
    <xf numFmtId="0" fontId="103" fillId="0" borderId="12" xfId="0" applyFont="1" applyBorder="1" applyAlignment="1">
      <alignment horizontal="center"/>
    </xf>
    <xf numFmtId="0" fontId="103" fillId="0" borderId="12" xfId="0" applyFont="1" applyBorder="1"/>
    <xf numFmtId="0" fontId="99" fillId="5" borderId="32" xfId="0" applyFont="1" applyFill="1" applyBorder="1" applyAlignment="1">
      <alignment horizontal="center"/>
    </xf>
    <xf numFmtId="0" fontId="99" fillId="0" borderId="50" xfId="0" applyFont="1" applyBorder="1"/>
    <xf numFmtId="0" fontId="99" fillId="2" borderId="12" xfId="0" applyFont="1" applyFill="1" applyBorder="1" applyAlignment="1">
      <alignment horizontal="center"/>
    </xf>
    <xf numFmtId="0" fontId="99" fillId="70" borderId="2" xfId="0" applyFont="1" applyFill="1" applyBorder="1" applyAlignment="1">
      <alignment horizontal="center"/>
    </xf>
    <xf numFmtId="0" fontId="99" fillId="70" borderId="1" xfId="0" applyFont="1" applyFill="1" applyBorder="1" applyAlignment="1">
      <alignment horizontal="center"/>
    </xf>
    <xf numFmtId="0" fontId="99" fillId="70" borderId="14" xfId="0" applyFont="1" applyFill="1" applyBorder="1" applyAlignment="1">
      <alignment horizontal="center"/>
    </xf>
    <xf numFmtId="0" fontId="99" fillId="70" borderId="3" xfId="0" applyFont="1" applyFill="1" applyBorder="1" applyAlignment="1">
      <alignment horizontal="center"/>
    </xf>
    <xf numFmtId="0" fontId="99" fillId="70" borderId="4" xfId="0" applyFont="1" applyFill="1" applyBorder="1" applyAlignment="1">
      <alignment horizontal="center"/>
    </xf>
    <xf numFmtId="0" fontId="103" fillId="0" borderId="31" xfId="0" applyFont="1" applyBorder="1"/>
    <xf numFmtId="0" fontId="99" fillId="2" borderId="4" xfId="0" applyFont="1" applyFill="1" applyBorder="1" applyAlignment="1">
      <alignment horizontal="center"/>
    </xf>
    <xf numFmtId="0" fontId="104" fillId="0" borderId="5" xfId="0" applyFont="1" applyBorder="1" applyAlignment="1">
      <alignment horizontal="center"/>
    </xf>
    <xf numFmtId="0" fontId="104" fillId="0" borderId="1" xfId="0" applyFont="1" applyBorder="1" applyAlignment="1">
      <alignment horizontal="center"/>
    </xf>
    <xf numFmtId="0" fontId="104" fillId="2" borderId="17" xfId="0" applyFont="1" applyFill="1" applyBorder="1" applyAlignment="1">
      <alignment horizontal="center"/>
    </xf>
    <xf numFmtId="0" fontId="104" fillId="0" borderId="6" xfId="0" applyFont="1" applyBorder="1" applyAlignment="1">
      <alignment horizontal="center"/>
    </xf>
    <xf numFmtId="0" fontId="104" fillId="5" borderId="17" xfId="0" applyFont="1" applyFill="1" applyBorder="1" applyAlignment="1">
      <alignment horizontal="center"/>
    </xf>
    <xf numFmtId="0" fontId="104" fillId="2" borderId="7" xfId="0" applyFont="1" applyFill="1" applyBorder="1" applyAlignment="1">
      <alignment horizontal="center"/>
    </xf>
    <xf numFmtId="0" fontId="104" fillId="39" borderId="12" xfId="0" applyFont="1" applyFill="1" applyBorder="1" applyAlignment="1">
      <alignment horizontal="center"/>
    </xf>
    <xf numFmtId="0" fontId="104" fillId="0" borderId="0" xfId="0" applyFont="1"/>
    <xf numFmtId="0" fontId="99" fillId="41" borderId="52" xfId="0" applyFont="1" applyFill="1" applyBorder="1" applyAlignment="1">
      <alignment horizontal="left"/>
    </xf>
    <xf numFmtId="0" fontId="99" fillId="41" borderId="52" xfId="0" applyFont="1" applyFill="1" applyBorder="1" applyAlignment="1">
      <alignment horizontal="center"/>
    </xf>
    <xf numFmtId="0" fontId="99" fillId="41" borderId="12" xfId="0" applyFont="1" applyFill="1" applyBorder="1" applyAlignment="1">
      <alignment horizontal="left"/>
    </xf>
    <xf numFmtId="0" fontId="99" fillId="41" borderId="12" xfId="0" applyFont="1" applyFill="1" applyBorder="1" applyAlignment="1">
      <alignment horizontal="center"/>
    </xf>
    <xf numFmtId="0" fontId="99" fillId="41" borderId="48" xfId="0" applyFont="1" applyFill="1" applyBorder="1" applyAlignment="1">
      <alignment horizontal="center"/>
    </xf>
    <xf numFmtId="0" fontId="99" fillId="49" borderId="52" xfId="0" applyFont="1" applyFill="1" applyBorder="1" applyAlignment="1">
      <alignment horizontal="center"/>
    </xf>
    <xf numFmtId="0" fontId="99" fillId="49" borderId="12" xfId="0" applyFont="1" applyFill="1" applyBorder="1" applyAlignment="1">
      <alignment horizontal="center"/>
    </xf>
    <xf numFmtId="0" fontId="99" fillId="0" borderId="45" xfId="0" applyFont="1" applyBorder="1" applyAlignment="1">
      <alignment horizontal="center"/>
    </xf>
    <xf numFmtId="0" fontId="99" fillId="0" borderId="42" xfId="0" applyFont="1" applyBorder="1" applyAlignment="1">
      <alignment horizontal="center"/>
    </xf>
    <xf numFmtId="0" fontId="99" fillId="0" borderId="13" xfId="0" applyFont="1" applyBorder="1" applyAlignment="1">
      <alignment horizontal="center"/>
    </xf>
    <xf numFmtId="0" fontId="99" fillId="5" borderId="47" xfId="0" applyFont="1" applyFill="1" applyBorder="1" applyAlignment="1">
      <alignment horizontal="center"/>
    </xf>
    <xf numFmtId="0" fontId="99" fillId="2" borderId="44" xfId="0" applyFont="1" applyFill="1" applyBorder="1" applyAlignment="1">
      <alignment horizontal="center"/>
    </xf>
    <xf numFmtId="0" fontId="99" fillId="49" borderId="48" xfId="0" applyFont="1" applyFill="1" applyBorder="1" applyAlignment="1">
      <alignment horizontal="center"/>
    </xf>
    <xf numFmtId="0" fontId="99" fillId="70" borderId="52" xfId="0" applyFont="1" applyFill="1" applyBorder="1" applyAlignment="1">
      <alignment horizontal="center"/>
    </xf>
    <xf numFmtId="0" fontId="99" fillId="70" borderId="12" xfId="0" applyFont="1" applyFill="1" applyBorder="1" applyAlignment="1">
      <alignment horizontal="center"/>
    </xf>
    <xf numFmtId="0" fontId="99" fillId="70" borderId="48" xfId="0" applyFont="1" applyFill="1" applyBorder="1" applyAlignment="1">
      <alignment horizontal="center"/>
    </xf>
    <xf numFmtId="0" fontId="99" fillId="2" borderId="52" xfId="0" applyFont="1" applyFill="1" applyBorder="1" applyAlignment="1">
      <alignment horizontal="left"/>
    </xf>
    <xf numFmtId="0" fontId="99" fillId="2" borderId="52" xfId="0" applyFont="1" applyFill="1" applyBorder="1" applyAlignment="1">
      <alignment horizontal="center"/>
    </xf>
    <xf numFmtId="0" fontId="99" fillId="2" borderId="12" xfId="0" applyFont="1" applyFill="1" applyBorder="1" applyAlignment="1">
      <alignment horizontal="left"/>
    </xf>
    <xf numFmtId="0" fontId="99" fillId="2" borderId="48" xfId="0" applyFont="1" applyFill="1" applyBorder="1" applyAlignment="1">
      <alignment horizontal="left"/>
    </xf>
    <xf numFmtId="0" fontId="99" fillId="2" borderId="48" xfId="0" applyFont="1" applyFill="1" applyBorder="1" applyAlignment="1">
      <alignment horizontal="center"/>
    </xf>
    <xf numFmtId="0" fontId="99" fillId="69" borderId="52" xfId="0" applyFont="1" applyFill="1" applyBorder="1" applyAlignment="1">
      <alignment horizontal="left"/>
    </xf>
    <xf numFmtId="0" fontId="99" fillId="69" borderId="52" xfId="0" applyFont="1" applyFill="1" applyBorder="1" applyAlignment="1">
      <alignment horizontal="center"/>
    </xf>
    <xf numFmtId="0" fontId="99" fillId="69" borderId="12" xfId="0" applyFont="1" applyFill="1" applyBorder="1" applyAlignment="1">
      <alignment horizontal="left"/>
    </xf>
    <xf numFmtId="0" fontId="99" fillId="69" borderId="12" xfId="0" applyFont="1" applyFill="1" applyBorder="1" applyAlignment="1">
      <alignment horizontal="center"/>
    </xf>
    <xf numFmtId="0" fontId="99" fillId="69" borderId="48" xfId="0" applyFont="1" applyFill="1" applyBorder="1" applyAlignment="1">
      <alignment horizontal="left"/>
    </xf>
    <xf numFmtId="0" fontId="99" fillId="69" borderId="48" xfId="0" applyFont="1" applyFill="1" applyBorder="1" applyAlignment="1">
      <alignment horizontal="center"/>
    </xf>
    <xf numFmtId="0" fontId="99" fillId="50" borderId="1" xfId="0" applyFont="1" applyFill="1" applyBorder="1"/>
    <xf numFmtId="0" fontId="99" fillId="55" borderId="1" xfId="0" applyFont="1" applyFill="1" applyBorder="1" applyAlignment="1">
      <alignment horizontal="left"/>
    </xf>
    <xf numFmtId="0" fontId="99" fillId="50" borderId="1" xfId="0" applyFont="1" applyFill="1" applyBorder="1" applyAlignment="1">
      <alignment horizontal="left"/>
    </xf>
    <xf numFmtId="0" fontId="99" fillId="40" borderId="3" xfId="0" applyFont="1" applyFill="1" applyBorder="1" applyAlignment="1">
      <alignment horizontal="left"/>
    </xf>
    <xf numFmtId="0" fontId="99" fillId="40" borderId="1" xfId="0" applyFont="1" applyFill="1" applyBorder="1" applyAlignment="1">
      <alignment horizontal="left"/>
    </xf>
    <xf numFmtId="0" fontId="99" fillId="0" borderId="54" xfId="0" applyFont="1" applyBorder="1" applyAlignment="1">
      <alignment horizontal="left"/>
    </xf>
    <xf numFmtId="0" fontId="99" fillId="2" borderId="12" xfId="0" applyFont="1" applyFill="1" applyBorder="1"/>
    <xf numFmtId="0" fontId="102" fillId="39" borderId="31" xfId="0" applyFont="1" applyFill="1" applyBorder="1" applyAlignment="1">
      <alignment horizontal="center"/>
    </xf>
    <xf numFmtId="0" fontId="102" fillId="64" borderId="2" xfId="0" applyFont="1" applyFill="1" applyBorder="1" applyAlignment="1">
      <alignment horizontal="center"/>
    </xf>
    <xf numFmtId="0" fontId="102" fillId="59" borderId="2" xfId="0" applyFont="1" applyFill="1" applyBorder="1" applyAlignment="1">
      <alignment horizontal="center"/>
    </xf>
    <xf numFmtId="0" fontId="102" fillId="60" borderId="2" xfId="0" applyFont="1" applyFill="1" applyBorder="1" applyAlignment="1">
      <alignment horizontal="center"/>
    </xf>
    <xf numFmtId="0" fontId="102" fillId="61" borderId="2" xfId="0" applyFont="1" applyFill="1" applyBorder="1" applyAlignment="1">
      <alignment horizontal="center"/>
    </xf>
    <xf numFmtId="0" fontId="102" fillId="62" borderId="2" xfId="0" applyFont="1" applyFill="1" applyBorder="1" applyAlignment="1">
      <alignment horizontal="center"/>
    </xf>
    <xf numFmtId="169" fontId="102" fillId="39" borderId="31" xfId="0" applyNumberFormat="1" applyFont="1" applyFill="1" applyBorder="1" applyAlignment="1">
      <alignment horizontal="right"/>
    </xf>
    <xf numFmtId="170" fontId="102" fillId="0" borderId="2" xfId="13078" applyNumberFormat="1" applyFont="1" applyFill="1" applyBorder="1" applyAlignment="1">
      <alignment horizontal="center"/>
    </xf>
    <xf numFmtId="0" fontId="99" fillId="0" borderId="12" xfId="0" applyFont="1" applyBorder="1" applyAlignment="1">
      <alignment vertical="center"/>
    </xf>
    <xf numFmtId="0" fontId="99" fillId="56" borderId="18" xfId="0" applyFont="1" applyFill="1" applyBorder="1" applyAlignment="1">
      <alignment horizontal="center"/>
    </xf>
    <xf numFmtId="0" fontId="99" fillId="42" borderId="2" xfId="0" applyFont="1" applyFill="1" applyBorder="1" applyAlignment="1">
      <alignment horizontal="left"/>
    </xf>
    <xf numFmtId="0" fontId="99" fillId="42" borderId="42" xfId="0" applyFont="1" applyFill="1" applyBorder="1" applyAlignment="1">
      <alignment horizontal="center"/>
    </xf>
    <xf numFmtId="0" fontId="99" fillId="43" borderId="42" xfId="0" applyFont="1" applyFill="1" applyBorder="1" applyAlignment="1">
      <alignment horizontal="center"/>
    </xf>
    <xf numFmtId="0" fontId="99" fillId="0" borderId="50" xfId="0" applyFont="1" applyBorder="1" applyAlignment="1">
      <alignment horizontal="center"/>
    </xf>
    <xf numFmtId="0" fontId="99" fillId="0" borderId="12" xfId="0" applyFont="1" applyBorder="1" applyAlignment="1">
      <alignment horizontal="center" vertical="center"/>
    </xf>
    <xf numFmtId="0" fontId="99" fillId="0" borderId="52" xfId="0" applyFont="1" applyBorder="1" applyAlignment="1">
      <alignment horizontal="center"/>
    </xf>
    <xf numFmtId="0" fontId="99" fillId="2" borderId="61" xfId="0" applyFont="1" applyFill="1" applyBorder="1" applyAlignment="1">
      <alignment horizontal="center"/>
    </xf>
    <xf numFmtId="0" fontId="99" fillId="0" borderId="62" xfId="0" applyFont="1" applyBorder="1" applyAlignment="1">
      <alignment horizontal="center"/>
    </xf>
    <xf numFmtId="0" fontId="99" fillId="5" borderId="61" xfId="0" applyFont="1" applyFill="1" applyBorder="1" applyAlignment="1">
      <alignment horizontal="center"/>
    </xf>
    <xf numFmtId="0" fontId="99" fillId="0" borderId="60" xfId="0" applyFont="1" applyBorder="1" applyAlignment="1">
      <alignment horizontal="center"/>
    </xf>
    <xf numFmtId="0" fontId="110" fillId="0" borderId="1" xfId="0" applyFont="1" applyBorder="1" applyAlignment="1">
      <alignment horizontal="center"/>
    </xf>
    <xf numFmtId="0" fontId="99" fillId="0" borderId="51" xfId="0" applyFont="1" applyBorder="1" applyAlignment="1">
      <alignment horizontal="center"/>
    </xf>
    <xf numFmtId="0" fontId="99" fillId="56" borderId="4" xfId="0" applyFont="1" applyFill="1" applyBorder="1" applyAlignment="1">
      <alignment horizontal="center"/>
    </xf>
    <xf numFmtId="0" fontId="102" fillId="5" borderId="30" xfId="0" applyFont="1" applyFill="1" applyBorder="1" applyAlignment="1">
      <alignment horizontal="center"/>
    </xf>
    <xf numFmtId="0" fontId="105" fillId="0" borderId="50" xfId="0" applyFont="1" applyBorder="1" applyAlignment="1">
      <alignment horizontal="center"/>
    </xf>
    <xf numFmtId="0" fontId="99" fillId="0" borderId="49" xfId="0" applyFont="1" applyBorder="1" applyAlignment="1">
      <alignment horizontal="center"/>
    </xf>
    <xf numFmtId="0" fontId="104" fillId="0" borderId="50" xfId="0" applyFont="1" applyBorder="1" applyAlignment="1">
      <alignment horizontal="center"/>
    </xf>
    <xf numFmtId="0" fontId="107" fillId="0" borderId="12" xfId="0" applyFont="1" applyBorder="1"/>
    <xf numFmtId="0" fontId="109" fillId="0" borderId="0" xfId="0" applyFont="1" applyAlignment="1">
      <alignment horizontal="center"/>
    </xf>
    <xf numFmtId="0" fontId="111" fillId="0" borderId="0" xfId="0" applyFont="1"/>
    <xf numFmtId="0" fontId="101" fillId="0" borderId="0" xfId="0" applyFont="1"/>
    <xf numFmtId="169" fontId="99" fillId="0" borderId="0" xfId="0" applyNumberFormat="1" applyFont="1" applyAlignment="1">
      <alignment horizontal="right"/>
    </xf>
    <xf numFmtId="169" fontId="99" fillId="0" borderId="0" xfId="0" applyNumberFormat="1" applyFont="1"/>
    <xf numFmtId="43" fontId="99" fillId="0" borderId="0" xfId="13078" applyFont="1" applyFill="1" applyAlignment="1">
      <alignment horizontal="center"/>
    </xf>
    <xf numFmtId="166" fontId="102" fillId="72" borderId="0" xfId="0" applyNumberFormat="1" applyFont="1" applyFill="1" applyAlignment="1">
      <alignment horizontal="center"/>
    </xf>
    <xf numFmtId="43" fontId="102" fillId="39" borderId="52" xfId="13078" applyFont="1" applyFill="1" applyBorder="1" applyAlignment="1">
      <alignment horizontal="center"/>
    </xf>
    <xf numFmtId="43" fontId="102" fillId="39" borderId="12" xfId="13078" applyFont="1" applyFill="1" applyBorder="1" applyAlignment="1">
      <alignment horizontal="center"/>
    </xf>
    <xf numFmtId="166" fontId="102" fillId="39" borderId="12" xfId="0" applyNumberFormat="1" applyFont="1" applyFill="1" applyBorder="1" applyAlignment="1">
      <alignment horizontal="center"/>
    </xf>
    <xf numFmtId="166" fontId="102" fillId="39" borderId="48" xfId="0" applyNumberFormat="1" applyFont="1" applyFill="1" applyBorder="1" applyAlignment="1">
      <alignment horizontal="center"/>
    </xf>
    <xf numFmtId="0" fontId="98" fillId="71" borderId="1" xfId="0" applyFont="1" applyFill="1" applyBorder="1" applyAlignment="1">
      <alignment horizontal="center" vertical="center" wrapText="1"/>
    </xf>
    <xf numFmtId="166" fontId="98" fillId="72" borderId="1" xfId="0" applyNumberFormat="1" applyFont="1" applyFill="1" applyBorder="1" applyAlignment="1">
      <alignment horizontal="center" vertical="center" wrapText="1"/>
    </xf>
    <xf numFmtId="0" fontId="99" fillId="2" borderId="18" xfId="0" applyFont="1" applyFill="1" applyBorder="1" applyAlignment="1">
      <alignment horizontal="center"/>
    </xf>
    <xf numFmtId="17" fontId="97" fillId="71" borderId="19" xfId="0" applyNumberFormat="1" applyFont="1" applyFill="1" applyBorder="1" applyAlignment="1">
      <alignment horizontal="center"/>
    </xf>
    <xf numFmtId="0" fontId="104" fillId="2" borderId="18" xfId="0" applyFont="1" applyFill="1" applyBorder="1" applyAlignment="1">
      <alignment horizontal="center"/>
    </xf>
    <xf numFmtId="0" fontId="99" fillId="2" borderId="46" xfId="0" applyFont="1" applyFill="1" applyBorder="1" applyAlignment="1">
      <alignment horizontal="center"/>
    </xf>
    <xf numFmtId="0" fontId="99" fillId="2" borderId="63" xfId="0" applyFont="1" applyFill="1" applyBorder="1" applyAlignment="1">
      <alignment horizontal="center"/>
    </xf>
    <xf numFmtId="0" fontId="99" fillId="55" borderId="3" xfId="0" applyFont="1" applyFill="1" applyBorder="1" applyAlignment="1">
      <alignment horizontal="center"/>
    </xf>
    <xf numFmtId="0" fontId="99" fillId="50" borderId="3" xfId="0" applyFont="1" applyFill="1" applyBorder="1" applyAlignment="1">
      <alignment horizontal="center"/>
    </xf>
    <xf numFmtId="0" fontId="99" fillId="42" borderId="1" xfId="0" applyFont="1" applyFill="1" applyBorder="1"/>
    <xf numFmtId="0" fontId="99" fillId="66" borderId="1" xfId="0" applyFont="1" applyFill="1" applyBorder="1" applyAlignment="1">
      <alignment horizontal="left"/>
    </xf>
    <xf numFmtId="0" fontId="99" fillId="66" borderId="1" xfId="0" applyFont="1" applyFill="1" applyBorder="1" applyAlignment="1">
      <alignment horizontal="center"/>
    </xf>
    <xf numFmtId="0" fontId="112" fillId="0" borderId="2" xfId="0" applyFont="1" applyBorder="1" applyAlignment="1">
      <alignment horizontal="center"/>
    </xf>
    <xf numFmtId="0" fontId="112" fillId="0" borderId="1" xfId="0" applyFont="1" applyBorder="1" applyAlignment="1">
      <alignment horizontal="center"/>
    </xf>
    <xf numFmtId="0" fontId="112" fillId="0" borderId="1" xfId="0" applyFont="1" applyBorder="1"/>
    <xf numFmtId="0" fontId="112" fillId="0" borderId="12" xfId="0" applyFont="1" applyBorder="1" applyAlignment="1">
      <alignment horizontal="left"/>
    </xf>
    <xf numFmtId="0" fontId="112" fillId="0" borderId="12" xfId="0" applyFont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12" fillId="0" borderId="32" xfId="0" applyFont="1" applyBorder="1" applyAlignment="1">
      <alignment horizontal="center"/>
    </xf>
    <xf numFmtId="0" fontId="112" fillId="0" borderId="56" xfId="0" applyFont="1" applyBorder="1" applyAlignment="1">
      <alignment horizontal="center"/>
    </xf>
    <xf numFmtId="0" fontId="112" fillId="0" borderId="59" xfId="0" applyFont="1" applyBorder="1" applyAlignment="1">
      <alignment horizontal="center"/>
    </xf>
    <xf numFmtId="0" fontId="112" fillId="0" borderId="4" xfId="0" applyFont="1" applyBorder="1" applyAlignment="1">
      <alignment horizontal="center"/>
    </xf>
    <xf numFmtId="0" fontId="114" fillId="0" borderId="1" xfId="0" applyFont="1" applyBorder="1" applyAlignment="1">
      <alignment horizontal="center"/>
    </xf>
    <xf numFmtId="43" fontId="114" fillId="0" borderId="1" xfId="13078" applyFont="1" applyFill="1" applyBorder="1" applyAlignment="1">
      <alignment horizontal="center"/>
    </xf>
    <xf numFmtId="0" fontId="3" fillId="0" borderId="1" xfId="0" applyFont="1" applyBorder="1"/>
  </cellXfs>
  <cellStyles count="13079">
    <cellStyle name="20% - Accent1" xfId="19" builtinId="30" customBuiltin="1"/>
    <cellStyle name="20% - Accent1 10" xfId="43" xr:uid="{00000000-0005-0000-0000-000001000000}"/>
    <cellStyle name="20% - Accent1 10 2" xfId="803" xr:uid="{00000000-0005-0000-0000-000002000000}"/>
    <cellStyle name="20% - Accent1 11" xfId="44" xr:uid="{00000000-0005-0000-0000-000003000000}"/>
    <cellStyle name="20% - Accent1 11 2" xfId="804" xr:uid="{00000000-0005-0000-0000-000004000000}"/>
    <cellStyle name="20% - Accent1 12" xfId="45" xr:uid="{00000000-0005-0000-0000-000005000000}"/>
    <cellStyle name="20% - Accent1 12 2" xfId="805" xr:uid="{00000000-0005-0000-0000-000006000000}"/>
    <cellStyle name="20% - Accent1 13" xfId="46" xr:uid="{00000000-0005-0000-0000-000007000000}"/>
    <cellStyle name="20% - Accent1 13 2" xfId="806" xr:uid="{00000000-0005-0000-0000-000008000000}"/>
    <cellStyle name="20% - Accent1 14" xfId="47" xr:uid="{00000000-0005-0000-0000-000009000000}"/>
    <cellStyle name="20% - Accent1 14 2" xfId="807" xr:uid="{00000000-0005-0000-0000-00000A000000}"/>
    <cellStyle name="20% - Accent1 15" xfId="48" xr:uid="{00000000-0005-0000-0000-00000B000000}"/>
    <cellStyle name="20% - Accent1 15 2" xfId="808" xr:uid="{00000000-0005-0000-0000-00000C000000}"/>
    <cellStyle name="20% - Accent1 16" xfId="49" xr:uid="{00000000-0005-0000-0000-00000D000000}"/>
    <cellStyle name="20% - Accent1 16 2" xfId="809" xr:uid="{00000000-0005-0000-0000-00000E000000}"/>
    <cellStyle name="20% - Accent1 17" xfId="50" xr:uid="{00000000-0005-0000-0000-00000F000000}"/>
    <cellStyle name="20% - Accent1 17 2" xfId="810" xr:uid="{00000000-0005-0000-0000-000010000000}"/>
    <cellStyle name="20% - Accent1 18" xfId="51" xr:uid="{00000000-0005-0000-0000-000011000000}"/>
    <cellStyle name="20% - Accent1 18 2" xfId="811" xr:uid="{00000000-0005-0000-0000-000012000000}"/>
    <cellStyle name="20% - Accent1 19" xfId="52" xr:uid="{00000000-0005-0000-0000-000013000000}"/>
    <cellStyle name="20% - Accent1 19 2" xfId="812" xr:uid="{00000000-0005-0000-0000-000014000000}"/>
    <cellStyle name="20% - Accent1 2" xfId="53" xr:uid="{00000000-0005-0000-0000-000015000000}"/>
    <cellStyle name="20% - Accent1 20" xfId="813" xr:uid="{00000000-0005-0000-0000-000016000000}"/>
    <cellStyle name="20% - Accent1 20 2" xfId="814" xr:uid="{00000000-0005-0000-0000-000017000000}"/>
    <cellStyle name="20% - Accent1 21" xfId="815" xr:uid="{00000000-0005-0000-0000-000018000000}"/>
    <cellStyle name="20% - Accent1 21 2" xfId="816" xr:uid="{00000000-0005-0000-0000-000019000000}"/>
    <cellStyle name="20% - Accent1 22" xfId="817" xr:uid="{00000000-0005-0000-0000-00001A000000}"/>
    <cellStyle name="20% - Accent1 22 2" xfId="818" xr:uid="{00000000-0005-0000-0000-00001B000000}"/>
    <cellStyle name="20% - Accent1 23" xfId="819" xr:uid="{00000000-0005-0000-0000-00001C000000}"/>
    <cellStyle name="20% - Accent1 23 2" xfId="820" xr:uid="{00000000-0005-0000-0000-00001D000000}"/>
    <cellStyle name="20% - Accent1 24" xfId="821" xr:uid="{00000000-0005-0000-0000-00001E000000}"/>
    <cellStyle name="20% - Accent1 24 2" xfId="822" xr:uid="{00000000-0005-0000-0000-00001F000000}"/>
    <cellStyle name="20% - Accent1 25" xfId="823" xr:uid="{00000000-0005-0000-0000-000020000000}"/>
    <cellStyle name="20% - Accent1 25 2" xfId="824" xr:uid="{00000000-0005-0000-0000-000021000000}"/>
    <cellStyle name="20% - Accent1 26" xfId="825" xr:uid="{00000000-0005-0000-0000-000022000000}"/>
    <cellStyle name="20% - Accent1 26 2" xfId="826" xr:uid="{00000000-0005-0000-0000-000023000000}"/>
    <cellStyle name="20% - Accent1 27" xfId="827" xr:uid="{00000000-0005-0000-0000-000024000000}"/>
    <cellStyle name="20% - Accent1 27 2" xfId="828" xr:uid="{00000000-0005-0000-0000-000025000000}"/>
    <cellStyle name="20% - Accent1 28" xfId="829" xr:uid="{00000000-0005-0000-0000-000026000000}"/>
    <cellStyle name="20% - Accent1 28 2" xfId="830" xr:uid="{00000000-0005-0000-0000-000027000000}"/>
    <cellStyle name="20% - Accent1 29" xfId="831" xr:uid="{00000000-0005-0000-0000-000028000000}"/>
    <cellStyle name="20% - Accent1 29 2" xfId="832" xr:uid="{00000000-0005-0000-0000-000029000000}"/>
    <cellStyle name="20% - Accent1 3" xfId="54" xr:uid="{00000000-0005-0000-0000-00002A000000}"/>
    <cellStyle name="20% - Accent1 3 2" xfId="833" xr:uid="{00000000-0005-0000-0000-00002B000000}"/>
    <cellStyle name="20% - Accent1 30" xfId="834" xr:uid="{00000000-0005-0000-0000-00002C000000}"/>
    <cellStyle name="20% - Accent1 30 2" xfId="835" xr:uid="{00000000-0005-0000-0000-00002D000000}"/>
    <cellStyle name="20% - Accent1 31" xfId="836" xr:uid="{00000000-0005-0000-0000-00002E000000}"/>
    <cellStyle name="20% - Accent1 31 2" xfId="837" xr:uid="{00000000-0005-0000-0000-00002F000000}"/>
    <cellStyle name="20% - Accent1 32" xfId="838" xr:uid="{00000000-0005-0000-0000-000030000000}"/>
    <cellStyle name="20% - Accent1 32 2" xfId="839" xr:uid="{00000000-0005-0000-0000-000031000000}"/>
    <cellStyle name="20% - Accent1 33" xfId="840" xr:uid="{00000000-0005-0000-0000-000032000000}"/>
    <cellStyle name="20% - Accent1 33 2" xfId="841" xr:uid="{00000000-0005-0000-0000-000033000000}"/>
    <cellStyle name="20% - Accent1 34" xfId="842" xr:uid="{00000000-0005-0000-0000-000034000000}"/>
    <cellStyle name="20% - Accent1 34 2" xfId="843" xr:uid="{00000000-0005-0000-0000-000035000000}"/>
    <cellStyle name="20% - Accent1 35" xfId="844" xr:uid="{00000000-0005-0000-0000-000036000000}"/>
    <cellStyle name="20% - Accent1 35 2" xfId="845" xr:uid="{00000000-0005-0000-0000-000037000000}"/>
    <cellStyle name="20% - Accent1 36" xfId="846" xr:uid="{00000000-0005-0000-0000-000038000000}"/>
    <cellStyle name="20% - Accent1 36 2" xfId="847" xr:uid="{00000000-0005-0000-0000-000039000000}"/>
    <cellStyle name="20% - Accent1 37" xfId="848" xr:uid="{00000000-0005-0000-0000-00003A000000}"/>
    <cellStyle name="20% - Accent1 37 2" xfId="849" xr:uid="{00000000-0005-0000-0000-00003B000000}"/>
    <cellStyle name="20% - Accent1 38" xfId="850" xr:uid="{00000000-0005-0000-0000-00003C000000}"/>
    <cellStyle name="20% - Accent1 38 2" xfId="851" xr:uid="{00000000-0005-0000-0000-00003D000000}"/>
    <cellStyle name="20% - Accent1 39" xfId="852" xr:uid="{00000000-0005-0000-0000-00003E000000}"/>
    <cellStyle name="20% - Accent1 39 2" xfId="853" xr:uid="{00000000-0005-0000-0000-00003F000000}"/>
    <cellStyle name="20% - Accent1 4" xfId="55" xr:uid="{00000000-0005-0000-0000-000040000000}"/>
    <cellStyle name="20% - Accent1 4 2" xfId="854" xr:uid="{00000000-0005-0000-0000-000041000000}"/>
    <cellStyle name="20% - Accent1 40" xfId="855" xr:uid="{00000000-0005-0000-0000-000042000000}"/>
    <cellStyle name="20% - Accent1 40 2" xfId="856" xr:uid="{00000000-0005-0000-0000-000043000000}"/>
    <cellStyle name="20% - Accent1 41" xfId="857" xr:uid="{00000000-0005-0000-0000-000044000000}"/>
    <cellStyle name="20% - Accent1 41 2" xfId="858" xr:uid="{00000000-0005-0000-0000-000045000000}"/>
    <cellStyle name="20% - Accent1 42" xfId="859" xr:uid="{00000000-0005-0000-0000-000046000000}"/>
    <cellStyle name="20% - Accent1 42 2" xfId="860" xr:uid="{00000000-0005-0000-0000-000047000000}"/>
    <cellStyle name="20% - Accent1 43" xfId="861" xr:uid="{00000000-0005-0000-0000-000048000000}"/>
    <cellStyle name="20% - Accent1 43 2" xfId="862" xr:uid="{00000000-0005-0000-0000-000049000000}"/>
    <cellStyle name="20% - Accent1 44" xfId="863" xr:uid="{00000000-0005-0000-0000-00004A000000}"/>
    <cellStyle name="20% - Accent1 44 2" xfId="864" xr:uid="{00000000-0005-0000-0000-00004B000000}"/>
    <cellStyle name="20% - Accent1 45" xfId="865" xr:uid="{00000000-0005-0000-0000-00004C000000}"/>
    <cellStyle name="20% - Accent1 45 2" xfId="866" xr:uid="{00000000-0005-0000-0000-00004D000000}"/>
    <cellStyle name="20% - Accent1 46" xfId="867" xr:uid="{00000000-0005-0000-0000-00004E000000}"/>
    <cellStyle name="20% - Accent1 46 2" xfId="868" xr:uid="{00000000-0005-0000-0000-00004F000000}"/>
    <cellStyle name="20% - Accent1 47" xfId="869" xr:uid="{00000000-0005-0000-0000-000050000000}"/>
    <cellStyle name="20% - Accent1 47 2" xfId="870" xr:uid="{00000000-0005-0000-0000-000051000000}"/>
    <cellStyle name="20% - Accent1 48" xfId="871" xr:uid="{00000000-0005-0000-0000-000052000000}"/>
    <cellStyle name="20% - Accent1 48 2" xfId="872" xr:uid="{00000000-0005-0000-0000-000053000000}"/>
    <cellStyle name="20% - Accent1 49" xfId="873" xr:uid="{00000000-0005-0000-0000-000054000000}"/>
    <cellStyle name="20% - Accent1 49 2" xfId="874" xr:uid="{00000000-0005-0000-0000-000055000000}"/>
    <cellStyle name="20% - Accent1 5" xfId="56" xr:uid="{00000000-0005-0000-0000-000056000000}"/>
    <cellStyle name="20% - Accent1 5 2" xfId="875" xr:uid="{00000000-0005-0000-0000-000057000000}"/>
    <cellStyle name="20% - Accent1 50" xfId="876" xr:uid="{00000000-0005-0000-0000-000058000000}"/>
    <cellStyle name="20% - Accent1 50 2" xfId="877" xr:uid="{00000000-0005-0000-0000-000059000000}"/>
    <cellStyle name="20% - Accent1 51" xfId="878" xr:uid="{00000000-0005-0000-0000-00005A000000}"/>
    <cellStyle name="20% - Accent1 51 2" xfId="879" xr:uid="{00000000-0005-0000-0000-00005B000000}"/>
    <cellStyle name="20% - Accent1 52" xfId="880" xr:uid="{00000000-0005-0000-0000-00005C000000}"/>
    <cellStyle name="20% - Accent1 6" xfId="57" xr:uid="{00000000-0005-0000-0000-00005D000000}"/>
    <cellStyle name="20% - Accent1 6 2" xfId="881" xr:uid="{00000000-0005-0000-0000-00005E000000}"/>
    <cellStyle name="20% - Accent1 7" xfId="58" xr:uid="{00000000-0005-0000-0000-00005F000000}"/>
    <cellStyle name="20% - Accent1 7 2" xfId="882" xr:uid="{00000000-0005-0000-0000-000060000000}"/>
    <cellStyle name="20% - Accent1 8" xfId="59" xr:uid="{00000000-0005-0000-0000-000061000000}"/>
    <cellStyle name="20% - Accent1 8 2" xfId="883" xr:uid="{00000000-0005-0000-0000-000062000000}"/>
    <cellStyle name="20% - Accent1 9" xfId="60" xr:uid="{00000000-0005-0000-0000-000063000000}"/>
    <cellStyle name="20% - Accent1 9 2" xfId="884" xr:uid="{00000000-0005-0000-0000-000064000000}"/>
    <cellStyle name="20% - Accent2" xfId="23" builtinId="34" customBuiltin="1"/>
    <cellStyle name="20% - Accent2 10" xfId="61" xr:uid="{00000000-0005-0000-0000-000066000000}"/>
    <cellStyle name="20% - Accent2 10 2" xfId="885" xr:uid="{00000000-0005-0000-0000-000067000000}"/>
    <cellStyle name="20% - Accent2 11" xfId="62" xr:uid="{00000000-0005-0000-0000-000068000000}"/>
    <cellStyle name="20% - Accent2 11 2" xfId="886" xr:uid="{00000000-0005-0000-0000-000069000000}"/>
    <cellStyle name="20% - Accent2 12" xfId="63" xr:uid="{00000000-0005-0000-0000-00006A000000}"/>
    <cellStyle name="20% - Accent2 12 2" xfId="887" xr:uid="{00000000-0005-0000-0000-00006B000000}"/>
    <cellStyle name="20% - Accent2 13" xfId="64" xr:uid="{00000000-0005-0000-0000-00006C000000}"/>
    <cellStyle name="20% - Accent2 13 2" xfId="888" xr:uid="{00000000-0005-0000-0000-00006D000000}"/>
    <cellStyle name="20% - Accent2 14" xfId="65" xr:uid="{00000000-0005-0000-0000-00006E000000}"/>
    <cellStyle name="20% - Accent2 14 2" xfId="889" xr:uid="{00000000-0005-0000-0000-00006F000000}"/>
    <cellStyle name="20% - Accent2 15" xfId="66" xr:uid="{00000000-0005-0000-0000-000070000000}"/>
    <cellStyle name="20% - Accent2 15 2" xfId="890" xr:uid="{00000000-0005-0000-0000-000071000000}"/>
    <cellStyle name="20% - Accent2 16" xfId="67" xr:uid="{00000000-0005-0000-0000-000072000000}"/>
    <cellStyle name="20% - Accent2 16 2" xfId="891" xr:uid="{00000000-0005-0000-0000-000073000000}"/>
    <cellStyle name="20% - Accent2 17" xfId="68" xr:uid="{00000000-0005-0000-0000-000074000000}"/>
    <cellStyle name="20% - Accent2 17 2" xfId="892" xr:uid="{00000000-0005-0000-0000-000075000000}"/>
    <cellStyle name="20% - Accent2 18" xfId="69" xr:uid="{00000000-0005-0000-0000-000076000000}"/>
    <cellStyle name="20% - Accent2 18 2" xfId="893" xr:uid="{00000000-0005-0000-0000-000077000000}"/>
    <cellStyle name="20% - Accent2 19" xfId="70" xr:uid="{00000000-0005-0000-0000-000078000000}"/>
    <cellStyle name="20% - Accent2 19 2" xfId="894" xr:uid="{00000000-0005-0000-0000-000079000000}"/>
    <cellStyle name="20% - Accent2 2" xfId="71" xr:uid="{00000000-0005-0000-0000-00007A000000}"/>
    <cellStyle name="20% - Accent2 20" xfId="895" xr:uid="{00000000-0005-0000-0000-00007B000000}"/>
    <cellStyle name="20% - Accent2 20 2" xfId="896" xr:uid="{00000000-0005-0000-0000-00007C000000}"/>
    <cellStyle name="20% - Accent2 21" xfId="897" xr:uid="{00000000-0005-0000-0000-00007D000000}"/>
    <cellStyle name="20% - Accent2 21 2" xfId="898" xr:uid="{00000000-0005-0000-0000-00007E000000}"/>
    <cellStyle name="20% - Accent2 22" xfId="899" xr:uid="{00000000-0005-0000-0000-00007F000000}"/>
    <cellStyle name="20% - Accent2 22 2" xfId="900" xr:uid="{00000000-0005-0000-0000-000080000000}"/>
    <cellStyle name="20% - Accent2 23" xfId="901" xr:uid="{00000000-0005-0000-0000-000081000000}"/>
    <cellStyle name="20% - Accent2 23 2" xfId="902" xr:uid="{00000000-0005-0000-0000-000082000000}"/>
    <cellStyle name="20% - Accent2 24" xfId="903" xr:uid="{00000000-0005-0000-0000-000083000000}"/>
    <cellStyle name="20% - Accent2 24 2" xfId="904" xr:uid="{00000000-0005-0000-0000-000084000000}"/>
    <cellStyle name="20% - Accent2 25" xfId="905" xr:uid="{00000000-0005-0000-0000-000085000000}"/>
    <cellStyle name="20% - Accent2 25 2" xfId="906" xr:uid="{00000000-0005-0000-0000-000086000000}"/>
    <cellStyle name="20% - Accent2 26" xfId="907" xr:uid="{00000000-0005-0000-0000-000087000000}"/>
    <cellStyle name="20% - Accent2 26 2" xfId="908" xr:uid="{00000000-0005-0000-0000-000088000000}"/>
    <cellStyle name="20% - Accent2 27" xfId="909" xr:uid="{00000000-0005-0000-0000-000089000000}"/>
    <cellStyle name="20% - Accent2 27 2" xfId="910" xr:uid="{00000000-0005-0000-0000-00008A000000}"/>
    <cellStyle name="20% - Accent2 28" xfId="911" xr:uid="{00000000-0005-0000-0000-00008B000000}"/>
    <cellStyle name="20% - Accent2 28 2" xfId="912" xr:uid="{00000000-0005-0000-0000-00008C000000}"/>
    <cellStyle name="20% - Accent2 29" xfId="913" xr:uid="{00000000-0005-0000-0000-00008D000000}"/>
    <cellStyle name="20% - Accent2 29 2" xfId="914" xr:uid="{00000000-0005-0000-0000-00008E000000}"/>
    <cellStyle name="20% - Accent2 3" xfId="72" xr:uid="{00000000-0005-0000-0000-00008F000000}"/>
    <cellStyle name="20% - Accent2 3 2" xfId="915" xr:uid="{00000000-0005-0000-0000-000090000000}"/>
    <cellStyle name="20% - Accent2 30" xfId="916" xr:uid="{00000000-0005-0000-0000-000091000000}"/>
    <cellStyle name="20% - Accent2 30 2" xfId="917" xr:uid="{00000000-0005-0000-0000-000092000000}"/>
    <cellStyle name="20% - Accent2 31" xfId="918" xr:uid="{00000000-0005-0000-0000-000093000000}"/>
    <cellStyle name="20% - Accent2 31 2" xfId="919" xr:uid="{00000000-0005-0000-0000-000094000000}"/>
    <cellStyle name="20% - Accent2 32" xfId="920" xr:uid="{00000000-0005-0000-0000-000095000000}"/>
    <cellStyle name="20% - Accent2 32 2" xfId="921" xr:uid="{00000000-0005-0000-0000-000096000000}"/>
    <cellStyle name="20% - Accent2 33" xfId="922" xr:uid="{00000000-0005-0000-0000-000097000000}"/>
    <cellStyle name="20% - Accent2 33 2" xfId="923" xr:uid="{00000000-0005-0000-0000-000098000000}"/>
    <cellStyle name="20% - Accent2 34" xfId="924" xr:uid="{00000000-0005-0000-0000-000099000000}"/>
    <cellStyle name="20% - Accent2 34 2" xfId="925" xr:uid="{00000000-0005-0000-0000-00009A000000}"/>
    <cellStyle name="20% - Accent2 35" xfId="926" xr:uid="{00000000-0005-0000-0000-00009B000000}"/>
    <cellStyle name="20% - Accent2 35 2" xfId="927" xr:uid="{00000000-0005-0000-0000-00009C000000}"/>
    <cellStyle name="20% - Accent2 36" xfId="928" xr:uid="{00000000-0005-0000-0000-00009D000000}"/>
    <cellStyle name="20% - Accent2 36 2" xfId="929" xr:uid="{00000000-0005-0000-0000-00009E000000}"/>
    <cellStyle name="20% - Accent2 37" xfId="930" xr:uid="{00000000-0005-0000-0000-00009F000000}"/>
    <cellStyle name="20% - Accent2 37 2" xfId="931" xr:uid="{00000000-0005-0000-0000-0000A0000000}"/>
    <cellStyle name="20% - Accent2 38" xfId="932" xr:uid="{00000000-0005-0000-0000-0000A1000000}"/>
    <cellStyle name="20% - Accent2 38 2" xfId="933" xr:uid="{00000000-0005-0000-0000-0000A2000000}"/>
    <cellStyle name="20% - Accent2 39" xfId="934" xr:uid="{00000000-0005-0000-0000-0000A3000000}"/>
    <cellStyle name="20% - Accent2 39 2" xfId="935" xr:uid="{00000000-0005-0000-0000-0000A4000000}"/>
    <cellStyle name="20% - Accent2 4" xfId="73" xr:uid="{00000000-0005-0000-0000-0000A5000000}"/>
    <cellStyle name="20% - Accent2 4 2" xfId="936" xr:uid="{00000000-0005-0000-0000-0000A6000000}"/>
    <cellStyle name="20% - Accent2 40" xfId="937" xr:uid="{00000000-0005-0000-0000-0000A7000000}"/>
    <cellStyle name="20% - Accent2 40 2" xfId="938" xr:uid="{00000000-0005-0000-0000-0000A8000000}"/>
    <cellStyle name="20% - Accent2 41" xfId="939" xr:uid="{00000000-0005-0000-0000-0000A9000000}"/>
    <cellStyle name="20% - Accent2 41 2" xfId="940" xr:uid="{00000000-0005-0000-0000-0000AA000000}"/>
    <cellStyle name="20% - Accent2 42" xfId="941" xr:uid="{00000000-0005-0000-0000-0000AB000000}"/>
    <cellStyle name="20% - Accent2 42 2" xfId="942" xr:uid="{00000000-0005-0000-0000-0000AC000000}"/>
    <cellStyle name="20% - Accent2 43" xfId="943" xr:uid="{00000000-0005-0000-0000-0000AD000000}"/>
    <cellStyle name="20% - Accent2 43 2" xfId="944" xr:uid="{00000000-0005-0000-0000-0000AE000000}"/>
    <cellStyle name="20% - Accent2 44" xfId="945" xr:uid="{00000000-0005-0000-0000-0000AF000000}"/>
    <cellStyle name="20% - Accent2 44 2" xfId="946" xr:uid="{00000000-0005-0000-0000-0000B0000000}"/>
    <cellStyle name="20% - Accent2 45" xfId="947" xr:uid="{00000000-0005-0000-0000-0000B1000000}"/>
    <cellStyle name="20% - Accent2 45 2" xfId="948" xr:uid="{00000000-0005-0000-0000-0000B2000000}"/>
    <cellStyle name="20% - Accent2 46" xfId="949" xr:uid="{00000000-0005-0000-0000-0000B3000000}"/>
    <cellStyle name="20% - Accent2 46 2" xfId="950" xr:uid="{00000000-0005-0000-0000-0000B4000000}"/>
    <cellStyle name="20% - Accent2 47" xfId="951" xr:uid="{00000000-0005-0000-0000-0000B5000000}"/>
    <cellStyle name="20% - Accent2 47 2" xfId="952" xr:uid="{00000000-0005-0000-0000-0000B6000000}"/>
    <cellStyle name="20% - Accent2 48" xfId="953" xr:uid="{00000000-0005-0000-0000-0000B7000000}"/>
    <cellStyle name="20% - Accent2 48 2" xfId="954" xr:uid="{00000000-0005-0000-0000-0000B8000000}"/>
    <cellStyle name="20% - Accent2 49" xfId="955" xr:uid="{00000000-0005-0000-0000-0000B9000000}"/>
    <cellStyle name="20% - Accent2 49 2" xfId="956" xr:uid="{00000000-0005-0000-0000-0000BA000000}"/>
    <cellStyle name="20% - Accent2 5" xfId="74" xr:uid="{00000000-0005-0000-0000-0000BB000000}"/>
    <cellStyle name="20% - Accent2 5 2" xfId="957" xr:uid="{00000000-0005-0000-0000-0000BC000000}"/>
    <cellStyle name="20% - Accent2 50" xfId="958" xr:uid="{00000000-0005-0000-0000-0000BD000000}"/>
    <cellStyle name="20% - Accent2 50 2" xfId="959" xr:uid="{00000000-0005-0000-0000-0000BE000000}"/>
    <cellStyle name="20% - Accent2 51" xfId="960" xr:uid="{00000000-0005-0000-0000-0000BF000000}"/>
    <cellStyle name="20% - Accent2 51 2" xfId="961" xr:uid="{00000000-0005-0000-0000-0000C0000000}"/>
    <cellStyle name="20% - Accent2 52" xfId="962" xr:uid="{00000000-0005-0000-0000-0000C1000000}"/>
    <cellStyle name="20% - Accent2 6" xfId="75" xr:uid="{00000000-0005-0000-0000-0000C2000000}"/>
    <cellStyle name="20% - Accent2 6 2" xfId="963" xr:uid="{00000000-0005-0000-0000-0000C3000000}"/>
    <cellStyle name="20% - Accent2 7" xfId="76" xr:uid="{00000000-0005-0000-0000-0000C4000000}"/>
    <cellStyle name="20% - Accent2 7 2" xfId="964" xr:uid="{00000000-0005-0000-0000-0000C5000000}"/>
    <cellStyle name="20% - Accent2 8" xfId="77" xr:uid="{00000000-0005-0000-0000-0000C6000000}"/>
    <cellStyle name="20% - Accent2 8 2" xfId="965" xr:uid="{00000000-0005-0000-0000-0000C7000000}"/>
    <cellStyle name="20% - Accent2 9" xfId="78" xr:uid="{00000000-0005-0000-0000-0000C8000000}"/>
    <cellStyle name="20% - Accent2 9 2" xfId="966" xr:uid="{00000000-0005-0000-0000-0000C9000000}"/>
    <cellStyle name="20% - Accent3" xfId="27" builtinId="38" customBuiltin="1"/>
    <cellStyle name="20% - Accent3 10" xfId="79" xr:uid="{00000000-0005-0000-0000-0000CB000000}"/>
    <cellStyle name="20% - Accent3 10 2" xfId="967" xr:uid="{00000000-0005-0000-0000-0000CC000000}"/>
    <cellStyle name="20% - Accent3 11" xfId="80" xr:uid="{00000000-0005-0000-0000-0000CD000000}"/>
    <cellStyle name="20% - Accent3 11 2" xfId="968" xr:uid="{00000000-0005-0000-0000-0000CE000000}"/>
    <cellStyle name="20% - Accent3 12" xfId="81" xr:uid="{00000000-0005-0000-0000-0000CF000000}"/>
    <cellStyle name="20% - Accent3 12 2" xfId="969" xr:uid="{00000000-0005-0000-0000-0000D0000000}"/>
    <cellStyle name="20% - Accent3 13" xfId="82" xr:uid="{00000000-0005-0000-0000-0000D1000000}"/>
    <cellStyle name="20% - Accent3 13 2" xfId="970" xr:uid="{00000000-0005-0000-0000-0000D2000000}"/>
    <cellStyle name="20% - Accent3 14" xfId="83" xr:uid="{00000000-0005-0000-0000-0000D3000000}"/>
    <cellStyle name="20% - Accent3 14 2" xfId="971" xr:uid="{00000000-0005-0000-0000-0000D4000000}"/>
    <cellStyle name="20% - Accent3 15" xfId="84" xr:uid="{00000000-0005-0000-0000-0000D5000000}"/>
    <cellStyle name="20% - Accent3 15 2" xfId="972" xr:uid="{00000000-0005-0000-0000-0000D6000000}"/>
    <cellStyle name="20% - Accent3 16" xfId="85" xr:uid="{00000000-0005-0000-0000-0000D7000000}"/>
    <cellStyle name="20% - Accent3 16 2" xfId="973" xr:uid="{00000000-0005-0000-0000-0000D8000000}"/>
    <cellStyle name="20% - Accent3 17" xfId="86" xr:uid="{00000000-0005-0000-0000-0000D9000000}"/>
    <cellStyle name="20% - Accent3 17 2" xfId="974" xr:uid="{00000000-0005-0000-0000-0000DA000000}"/>
    <cellStyle name="20% - Accent3 18" xfId="87" xr:uid="{00000000-0005-0000-0000-0000DB000000}"/>
    <cellStyle name="20% - Accent3 18 2" xfId="975" xr:uid="{00000000-0005-0000-0000-0000DC000000}"/>
    <cellStyle name="20% - Accent3 19" xfId="88" xr:uid="{00000000-0005-0000-0000-0000DD000000}"/>
    <cellStyle name="20% - Accent3 19 2" xfId="976" xr:uid="{00000000-0005-0000-0000-0000DE000000}"/>
    <cellStyle name="20% - Accent3 2" xfId="89" xr:uid="{00000000-0005-0000-0000-0000DF000000}"/>
    <cellStyle name="20% - Accent3 20" xfId="977" xr:uid="{00000000-0005-0000-0000-0000E0000000}"/>
    <cellStyle name="20% - Accent3 20 2" xfId="978" xr:uid="{00000000-0005-0000-0000-0000E1000000}"/>
    <cellStyle name="20% - Accent3 21" xfId="979" xr:uid="{00000000-0005-0000-0000-0000E2000000}"/>
    <cellStyle name="20% - Accent3 21 2" xfId="980" xr:uid="{00000000-0005-0000-0000-0000E3000000}"/>
    <cellStyle name="20% - Accent3 22" xfId="981" xr:uid="{00000000-0005-0000-0000-0000E4000000}"/>
    <cellStyle name="20% - Accent3 22 2" xfId="982" xr:uid="{00000000-0005-0000-0000-0000E5000000}"/>
    <cellStyle name="20% - Accent3 23" xfId="983" xr:uid="{00000000-0005-0000-0000-0000E6000000}"/>
    <cellStyle name="20% - Accent3 23 2" xfId="984" xr:uid="{00000000-0005-0000-0000-0000E7000000}"/>
    <cellStyle name="20% - Accent3 24" xfId="985" xr:uid="{00000000-0005-0000-0000-0000E8000000}"/>
    <cellStyle name="20% - Accent3 24 2" xfId="986" xr:uid="{00000000-0005-0000-0000-0000E9000000}"/>
    <cellStyle name="20% - Accent3 25" xfId="987" xr:uid="{00000000-0005-0000-0000-0000EA000000}"/>
    <cellStyle name="20% - Accent3 25 2" xfId="988" xr:uid="{00000000-0005-0000-0000-0000EB000000}"/>
    <cellStyle name="20% - Accent3 26" xfId="989" xr:uid="{00000000-0005-0000-0000-0000EC000000}"/>
    <cellStyle name="20% - Accent3 26 2" xfId="990" xr:uid="{00000000-0005-0000-0000-0000ED000000}"/>
    <cellStyle name="20% - Accent3 27" xfId="991" xr:uid="{00000000-0005-0000-0000-0000EE000000}"/>
    <cellStyle name="20% - Accent3 27 2" xfId="992" xr:uid="{00000000-0005-0000-0000-0000EF000000}"/>
    <cellStyle name="20% - Accent3 28" xfId="993" xr:uid="{00000000-0005-0000-0000-0000F0000000}"/>
    <cellStyle name="20% - Accent3 28 2" xfId="994" xr:uid="{00000000-0005-0000-0000-0000F1000000}"/>
    <cellStyle name="20% - Accent3 29" xfId="995" xr:uid="{00000000-0005-0000-0000-0000F2000000}"/>
    <cellStyle name="20% - Accent3 29 2" xfId="996" xr:uid="{00000000-0005-0000-0000-0000F3000000}"/>
    <cellStyle name="20% - Accent3 3" xfId="90" xr:uid="{00000000-0005-0000-0000-0000F4000000}"/>
    <cellStyle name="20% - Accent3 3 2" xfId="997" xr:uid="{00000000-0005-0000-0000-0000F5000000}"/>
    <cellStyle name="20% - Accent3 30" xfId="998" xr:uid="{00000000-0005-0000-0000-0000F6000000}"/>
    <cellStyle name="20% - Accent3 30 2" xfId="999" xr:uid="{00000000-0005-0000-0000-0000F7000000}"/>
    <cellStyle name="20% - Accent3 31" xfId="1000" xr:uid="{00000000-0005-0000-0000-0000F8000000}"/>
    <cellStyle name="20% - Accent3 31 2" xfId="1001" xr:uid="{00000000-0005-0000-0000-0000F9000000}"/>
    <cellStyle name="20% - Accent3 32" xfId="1002" xr:uid="{00000000-0005-0000-0000-0000FA000000}"/>
    <cellStyle name="20% - Accent3 32 2" xfId="1003" xr:uid="{00000000-0005-0000-0000-0000FB000000}"/>
    <cellStyle name="20% - Accent3 33" xfId="1004" xr:uid="{00000000-0005-0000-0000-0000FC000000}"/>
    <cellStyle name="20% - Accent3 33 2" xfId="1005" xr:uid="{00000000-0005-0000-0000-0000FD000000}"/>
    <cellStyle name="20% - Accent3 34" xfId="1006" xr:uid="{00000000-0005-0000-0000-0000FE000000}"/>
    <cellStyle name="20% - Accent3 34 2" xfId="1007" xr:uid="{00000000-0005-0000-0000-0000FF000000}"/>
    <cellStyle name="20% - Accent3 35" xfId="1008" xr:uid="{00000000-0005-0000-0000-000000010000}"/>
    <cellStyle name="20% - Accent3 35 2" xfId="1009" xr:uid="{00000000-0005-0000-0000-000001010000}"/>
    <cellStyle name="20% - Accent3 36" xfId="1010" xr:uid="{00000000-0005-0000-0000-000002010000}"/>
    <cellStyle name="20% - Accent3 36 2" xfId="1011" xr:uid="{00000000-0005-0000-0000-000003010000}"/>
    <cellStyle name="20% - Accent3 37" xfId="1012" xr:uid="{00000000-0005-0000-0000-000004010000}"/>
    <cellStyle name="20% - Accent3 37 2" xfId="1013" xr:uid="{00000000-0005-0000-0000-000005010000}"/>
    <cellStyle name="20% - Accent3 38" xfId="1014" xr:uid="{00000000-0005-0000-0000-000006010000}"/>
    <cellStyle name="20% - Accent3 38 2" xfId="1015" xr:uid="{00000000-0005-0000-0000-000007010000}"/>
    <cellStyle name="20% - Accent3 39" xfId="1016" xr:uid="{00000000-0005-0000-0000-000008010000}"/>
    <cellStyle name="20% - Accent3 39 2" xfId="1017" xr:uid="{00000000-0005-0000-0000-000009010000}"/>
    <cellStyle name="20% - Accent3 4" xfId="91" xr:uid="{00000000-0005-0000-0000-00000A010000}"/>
    <cellStyle name="20% - Accent3 4 2" xfId="1018" xr:uid="{00000000-0005-0000-0000-00000B010000}"/>
    <cellStyle name="20% - Accent3 40" xfId="1019" xr:uid="{00000000-0005-0000-0000-00000C010000}"/>
    <cellStyle name="20% - Accent3 40 2" xfId="1020" xr:uid="{00000000-0005-0000-0000-00000D010000}"/>
    <cellStyle name="20% - Accent3 41" xfId="1021" xr:uid="{00000000-0005-0000-0000-00000E010000}"/>
    <cellStyle name="20% - Accent3 41 2" xfId="1022" xr:uid="{00000000-0005-0000-0000-00000F010000}"/>
    <cellStyle name="20% - Accent3 42" xfId="1023" xr:uid="{00000000-0005-0000-0000-000010010000}"/>
    <cellStyle name="20% - Accent3 42 2" xfId="1024" xr:uid="{00000000-0005-0000-0000-000011010000}"/>
    <cellStyle name="20% - Accent3 43" xfId="1025" xr:uid="{00000000-0005-0000-0000-000012010000}"/>
    <cellStyle name="20% - Accent3 43 2" xfId="1026" xr:uid="{00000000-0005-0000-0000-000013010000}"/>
    <cellStyle name="20% - Accent3 44" xfId="1027" xr:uid="{00000000-0005-0000-0000-000014010000}"/>
    <cellStyle name="20% - Accent3 44 2" xfId="1028" xr:uid="{00000000-0005-0000-0000-000015010000}"/>
    <cellStyle name="20% - Accent3 45" xfId="1029" xr:uid="{00000000-0005-0000-0000-000016010000}"/>
    <cellStyle name="20% - Accent3 45 2" xfId="1030" xr:uid="{00000000-0005-0000-0000-000017010000}"/>
    <cellStyle name="20% - Accent3 46" xfId="1031" xr:uid="{00000000-0005-0000-0000-000018010000}"/>
    <cellStyle name="20% - Accent3 46 2" xfId="1032" xr:uid="{00000000-0005-0000-0000-000019010000}"/>
    <cellStyle name="20% - Accent3 47" xfId="1033" xr:uid="{00000000-0005-0000-0000-00001A010000}"/>
    <cellStyle name="20% - Accent3 47 2" xfId="1034" xr:uid="{00000000-0005-0000-0000-00001B010000}"/>
    <cellStyle name="20% - Accent3 48" xfId="1035" xr:uid="{00000000-0005-0000-0000-00001C010000}"/>
    <cellStyle name="20% - Accent3 48 2" xfId="1036" xr:uid="{00000000-0005-0000-0000-00001D010000}"/>
    <cellStyle name="20% - Accent3 49" xfId="1037" xr:uid="{00000000-0005-0000-0000-00001E010000}"/>
    <cellStyle name="20% - Accent3 49 2" xfId="1038" xr:uid="{00000000-0005-0000-0000-00001F010000}"/>
    <cellStyle name="20% - Accent3 5" xfId="92" xr:uid="{00000000-0005-0000-0000-000020010000}"/>
    <cellStyle name="20% - Accent3 5 2" xfId="1039" xr:uid="{00000000-0005-0000-0000-000021010000}"/>
    <cellStyle name="20% - Accent3 50" xfId="1040" xr:uid="{00000000-0005-0000-0000-000022010000}"/>
    <cellStyle name="20% - Accent3 50 2" xfId="1041" xr:uid="{00000000-0005-0000-0000-000023010000}"/>
    <cellStyle name="20% - Accent3 51" xfId="1042" xr:uid="{00000000-0005-0000-0000-000024010000}"/>
    <cellStyle name="20% - Accent3 51 2" xfId="1043" xr:uid="{00000000-0005-0000-0000-000025010000}"/>
    <cellStyle name="20% - Accent3 52" xfId="1044" xr:uid="{00000000-0005-0000-0000-000026010000}"/>
    <cellStyle name="20% - Accent3 6" xfId="93" xr:uid="{00000000-0005-0000-0000-000027010000}"/>
    <cellStyle name="20% - Accent3 6 2" xfId="1045" xr:uid="{00000000-0005-0000-0000-000028010000}"/>
    <cellStyle name="20% - Accent3 7" xfId="94" xr:uid="{00000000-0005-0000-0000-000029010000}"/>
    <cellStyle name="20% - Accent3 7 2" xfId="1046" xr:uid="{00000000-0005-0000-0000-00002A010000}"/>
    <cellStyle name="20% - Accent3 8" xfId="95" xr:uid="{00000000-0005-0000-0000-00002B010000}"/>
    <cellStyle name="20% - Accent3 8 2" xfId="1047" xr:uid="{00000000-0005-0000-0000-00002C010000}"/>
    <cellStyle name="20% - Accent3 9" xfId="96" xr:uid="{00000000-0005-0000-0000-00002D010000}"/>
    <cellStyle name="20% - Accent3 9 2" xfId="1048" xr:uid="{00000000-0005-0000-0000-00002E010000}"/>
    <cellStyle name="20% - Accent4" xfId="31" builtinId="42" customBuiltin="1"/>
    <cellStyle name="20% - Accent4 10" xfId="97" xr:uid="{00000000-0005-0000-0000-000030010000}"/>
    <cellStyle name="20% - Accent4 10 2" xfId="1049" xr:uid="{00000000-0005-0000-0000-000031010000}"/>
    <cellStyle name="20% - Accent4 11" xfId="98" xr:uid="{00000000-0005-0000-0000-000032010000}"/>
    <cellStyle name="20% - Accent4 11 2" xfId="1050" xr:uid="{00000000-0005-0000-0000-000033010000}"/>
    <cellStyle name="20% - Accent4 12" xfId="99" xr:uid="{00000000-0005-0000-0000-000034010000}"/>
    <cellStyle name="20% - Accent4 12 2" xfId="1051" xr:uid="{00000000-0005-0000-0000-000035010000}"/>
    <cellStyle name="20% - Accent4 13" xfId="100" xr:uid="{00000000-0005-0000-0000-000036010000}"/>
    <cellStyle name="20% - Accent4 13 2" xfId="1052" xr:uid="{00000000-0005-0000-0000-000037010000}"/>
    <cellStyle name="20% - Accent4 14" xfId="101" xr:uid="{00000000-0005-0000-0000-000038010000}"/>
    <cellStyle name="20% - Accent4 14 2" xfId="1053" xr:uid="{00000000-0005-0000-0000-000039010000}"/>
    <cellStyle name="20% - Accent4 15" xfId="102" xr:uid="{00000000-0005-0000-0000-00003A010000}"/>
    <cellStyle name="20% - Accent4 15 2" xfId="1054" xr:uid="{00000000-0005-0000-0000-00003B010000}"/>
    <cellStyle name="20% - Accent4 16" xfId="103" xr:uid="{00000000-0005-0000-0000-00003C010000}"/>
    <cellStyle name="20% - Accent4 16 2" xfId="1055" xr:uid="{00000000-0005-0000-0000-00003D010000}"/>
    <cellStyle name="20% - Accent4 17" xfId="104" xr:uid="{00000000-0005-0000-0000-00003E010000}"/>
    <cellStyle name="20% - Accent4 17 2" xfId="1056" xr:uid="{00000000-0005-0000-0000-00003F010000}"/>
    <cellStyle name="20% - Accent4 18" xfId="105" xr:uid="{00000000-0005-0000-0000-000040010000}"/>
    <cellStyle name="20% - Accent4 18 2" xfId="1057" xr:uid="{00000000-0005-0000-0000-000041010000}"/>
    <cellStyle name="20% - Accent4 19" xfId="106" xr:uid="{00000000-0005-0000-0000-000042010000}"/>
    <cellStyle name="20% - Accent4 19 2" xfId="1058" xr:uid="{00000000-0005-0000-0000-000043010000}"/>
    <cellStyle name="20% - Accent4 2" xfId="107" xr:uid="{00000000-0005-0000-0000-000044010000}"/>
    <cellStyle name="20% - Accent4 20" xfId="1059" xr:uid="{00000000-0005-0000-0000-000045010000}"/>
    <cellStyle name="20% - Accent4 20 2" xfId="1060" xr:uid="{00000000-0005-0000-0000-000046010000}"/>
    <cellStyle name="20% - Accent4 21" xfId="1061" xr:uid="{00000000-0005-0000-0000-000047010000}"/>
    <cellStyle name="20% - Accent4 21 2" xfId="1062" xr:uid="{00000000-0005-0000-0000-000048010000}"/>
    <cellStyle name="20% - Accent4 22" xfId="1063" xr:uid="{00000000-0005-0000-0000-000049010000}"/>
    <cellStyle name="20% - Accent4 22 2" xfId="1064" xr:uid="{00000000-0005-0000-0000-00004A010000}"/>
    <cellStyle name="20% - Accent4 23" xfId="1065" xr:uid="{00000000-0005-0000-0000-00004B010000}"/>
    <cellStyle name="20% - Accent4 23 2" xfId="1066" xr:uid="{00000000-0005-0000-0000-00004C010000}"/>
    <cellStyle name="20% - Accent4 24" xfId="1067" xr:uid="{00000000-0005-0000-0000-00004D010000}"/>
    <cellStyle name="20% - Accent4 24 2" xfId="1068" xr:uid="{00000000-0005-0000-0000-00004E010000}"/>
    <cellStyle name="20% - Accent4 25" xfId="1069" xr:uid="{00000000-0005-0000-0000-00004F010000}"/>
    <cellStyle name="20% - Accent4 25 2" xfId="1070" xr:uid="{00000000-0005-0000-0000-000050010000}"/>
    <cellStyle name="20% - Accent4 26" xfId="1071" xr:uid="{00000000-0005-0000-0000-000051010000}"/>
    <cellStyle name="20% - Accent4 26 2" xfId="1072" xr:uid="{00000000-0005-0000-0000-000052010000}"/>
    <cellStyle name="20% - Accent4 27" xfId="1073" xr:uid="{00000000-0005-0000-0000-000053010000}"/>
    <cellStyle name="20% - Accent4 27 2" xfId="1074" xr:uid="{00000000-0005-0000-0000-000054010000}"/>
    <cellStyle name="20% - Accent4 28" xfId="1075" xr:uid="{00000000-0005-0000-0000-000055010000}"/>
    <cellStyle name="20% - Accent4 28 2" xfId="1076" xr:uid="{00000000-0005-0000-0000-000056010000}"/>
    <cellStyle name="20% - Accent4 29" xfId="1077" xr:uid="{00000000-0005-0000-0000-000057010000}"/>
    <cellStyle name="20% - Accent4 29 2" xfId="1078" xr:uid="{00000000-0005-0000-0000-000058010000}"/>
    <cellStyle name="20% - Accent4 3" xfId="108" xr:uid="{00000000-0005-0000-0000-000059010000}"/>
    <cellStyle name="20% - Accent4 3 2" xfId="1079" xr:uid="{00000000-0005-0000-0000-00005A010000}"/>
    <cellStyle name="20% - Accent4 30" xfId="1080" xr:uid="{00000000-0005-0000-0000-00005B010000}"/>
    <cellStyle name="20% - Accent4 30 2" xfId="1081" xr:uid="{00000000-0005-0000-0000-00005C010000}"/>
    <cellStyle name="20% - Accent4 31" xfId="1082" xr:uid="{00000000-0005-0000-0000-00005D010000}"/>
    <cellStyle name="20% - Accent4 31 2" xfId="1083" xr:uid="{00000000-0005-0000-0000-00005E010000}"/>
    <cellStyle name="20% - Accent4 32" xfId="1084" xr:uid="{00000000-0005-0000-0000-00005F010000}"/>
    <cellStyle name="20% - Accent4 32 2" xfId="1085" xr:uid="{00000000-0005-0000-0000-000060010000}"/>
    <cellStyle name="20% - Accent4 33" xfId="1086" xr:uid="{00000000-0005-0000-0000-000061010000}"/>
    <cellStyle name="20% - Accent4 33 2" xfId="1087" xr:uid="{00000000-0005-0000-0000-000062010000}"/>
    <cellStyle name="20% - Accent4 34" xfId="1088" xr:uid="{00000000-0005-0000-0000-000063010000}"/>
    <cellStyle name="20% - Accent4 34 2" xfId="1089" xr:uid="{00000000-0005-0000-0000-000064010000}"/>
    <cellStyle name="20% - Accent4 35" xfId="1090" xr:uid="{00000000-0005-0000-0000-000065010000}"/>
    <cellStyle name="20% - Accent4 35 2" xfId="1091" xr:uid="{00000000-0005-0000-0000-000066010000}"/>
    <cellStyle name="20% - Accent4 36" xfId="1092" xr:uid="{00000000-0005-0000-0000-000067010000}"/>
    <cellStyle name="20% - Accent4 36 2" xfId="1093" xr:uid="{00000000-0005-0000-0000-000068010000}"/>
    <cellStyle name="20% - Accent4 37" xfId="1094" xr:uid="{00000000-0005-0000-0000-000069010000}"/>
    <cellStyle name="20% - Accent4 37 2" xfId="1095" xr:uid="{00000000-0005-0000-0000-00006A010000}"/>
    <cellStyle name="20% - Accent4 38" xfId="1096" xr:uid="{00000000-0005-0000-0000-00006B010000}"/>
    <cellStyle name="20% - Accent4 38 2" xfId="1097" xr:uid="{00000000-0005-0000-0000-00006C010000}"/>
    <cellStyle name="20% - Accent4 39" xfId="1098" xr:uid="{00000000-0005-0000-0000-00006D010000}"/>
    <cellStyle name="20% - Accent4 39 2" xfId="1099" xr:uid="{00000000-0005-0000-0000-00006E010000}"/>
    <cellStyle name="20% - Accent4 4" xfId="109" xr:uid="{00000000-0005-0000-0000-00006F010000}"/>
    <cellStyle name="20% - Accent4 4 2" xfId="1100" xr:uid="{00000000-0005-0000-0000-000070010000}"/>
    <cellStyle name="20% - Accent4 40" xfId="1101" xr:uid="{00000000-0005-0000-0000-000071010000}"/>
    <cellStyle name="20% - Accent4 40 2" xfId="1102" xr:uid="{00000000-0005-0000-0000-000072010000}"/>
    <cellStyle name="20% - Accent4 41" xfId="1103" xr:uid="{00000000-0005-0000-0000-000073010000}"/>
    <cellStyle name="20% - Accent4 41 2" xfId="1104" xr:uid="{00000000-0005-0000-0000-000074010000}"/>
    <cellStyle name="20% - Accent4 42" xfId="1105" xr:uid="{00000000-0005-0000-0000-000075010000}"/>
    <cellStyle name="20% - Accent4 42 2" xfId="1106" xr:uid="{00000000-0005-0000-0000-000076010000}"/>
    <cellStyle name="20% - Accent4 43" xfId="1107" xr:uid="{00000000-0005-0000-0000-000077010000}"/>
    <cellStyle name="20% - Accent4 43 2" xfId="1108" xr:uid="{00000000-0005-0000-0000-000078010000}"/>
    <cellStyle name="20% - Accent4 44" xfId="1109" xr:uid="{00000000-0005-0000-0000-000079010000}"/>
    <cellStyle name="20% - Accent4 44 2" xfId="1110" xr:uid="{00000000-0005-0000-0000-00007A010000}"/>
    <cellStyle name="20% - Accent4 45" xfId="1111" xr:uid="{00000000-0005-0000-0000-00007B010000}"/>
    <cellStyle name="20% - Accent4 45 2" xfId="1112" xr:uid="{00000000-0005-0000-0000-00007C010000}"/>
    <cellStyle name="20% - Accent4 46" xfId="1113" xr:uid="{00000000-0005-0000-0000-00007D010000}"/>
    <cellStyle name="20% - Accent4 46 2" xfId="1114" xr:uid="{00000000-0005-0000-0000-00007E010000}"/>
    <cellStyle name="20% - Accent4 47" xfId="1115" xr:uid="{00000000-0005-0000-0000-00007F010000}"/>
    <cellStyle name="20% - Accent4 47 2" xfId="1116" xr:uid="{00000000-0005-0000-0000-000080010000}"/>
    <cellStyle name="20% - Accent4 48" xfId="1117" xr:uid="{00000000-0005-0000-0000-000081010000}"/>
    <cellStyle name="20% - Accent4 48 2" xfId="1118" xr:uid="{00000000-0005-0000-0000-000082010000}"/>
    <cellStyle name="20% - Accent4 49" xfId="1119" xr:uid="{00000000-0005-0000-0000-000083010000}"/>
    <cellStyle name="20% - Accent4 49 2" xfId="1120" xr:uid="{00000000-0005-0000-0000-000084010000}"/>
    <cellStyle name="20% - Accent4 5" xfId="110" xr:uid="{00000000-0005-0000-0000-000085010000}"/>
    <cellStyle name="20% - Accent4 5 2" xfId="1121" xr:uid="{00000000-0005-0000-0000-000086010000}"/>
    <cellStyle name="20% - Accent4 50" xfId="1122" xr:uid="{00000000-0005-0000-0000-000087010000}"/>
    <cellStyle name="20% - Accent4 50 2" xfId="1123" xr:uid="{00000000-0005-0000-0000-000088010000}"/>
    <cellStyle name="20% - Accent4 51" xfId="1124" xr:uid="{00000000-0005-0000-0000-000089010000}"/>
    <cellStyle name="20% - Accent4 51 2" xfId="1125" xr:uid="{00000000-0005-0000-0000-00008A010000}"/>
    <cellStyle name="20% - Accent4 52" xfId="1126" xr:uid="{00000000-0005-0000-0000-00008B010000}"/>
    <cellStyle name="20% - Accent4 6" xfId="111" xr:uid="{00000000-0005-0000-0000-00008C010000}"/>
    <cellStyle name="20% - Accent4 6 2" xfId="1127" xr:uid="{00000000-0005-0000-0000-00008D010000}"/>
    <cellStyle name="20% - Accent4 7" xfId="112" xr:uid="{00000000-0005-0000-0000-00008E010000}"/>
    <cellStyle name="20% - Accent4 7 2" xfId="1128" xr:uid="{00000000-0005-0000-0000-00008F010000}"/>
    <cellStyle name="20% - Accent4 8" xfId="113" xr:uid="{00000000-0005-0000-0000-000090010000}"/>
    <cellStyle name="20% - Accent4 8 2" xfId="1129" xr:uid="{00000000-0005-0000-0000-000091010000}"/>
    <cellStyle name="20% - Accent4 9" xfId="114" xr:uid="{00000000-0005-0000-0000-000092010000}"/>
    <cellStyle name="20% - Accent4 9 2" xfId="1130" xr:uid="{00000000-0005-0000-0000-000093010000}"/>
    <cellStyle name="20% - Accent5" xfId="35" builtinId="46" customBuiltin="1"/>
    <cellStyle name="20% - Accent5 10" xfId="115" xr:uid="{00000000-0005-0000-0000-000095010000}"/>
    <cellStyle name="20% - Accent5 10 2" xfId="1131" xr:uid="{00000000-0005-0000-0000-000096010000}"/>
    <cellStyle name="20% - Accent5 11" xfId="116" xr:uid="{00000000-0005-0000-0000-000097010000}"/>
    <cellStyle name="20% - Accent5 11 2" xfId="1132" xr:uid="{00000000-0005-0000-0000-000098010000}"/>
    <cellStyle name="20% - Accent5 12" xfId="117" xr:uid="{00000000-0005-0000-0000-000099010000}"/>
    <cellStyle name="20% - Accent5 12 2" xfId="1133" xr:uid="{00000000-0005-0000-0000-00009A010000}"/>
    <cellStyle name="20% - Accent5 13" xfId="118" xr:uid="{00000000-0005-0000-0000-00009B010000}"/>
    <cellStyle name="20% - Accent5 13 2" xfId="1134" xr:uid="{00000000-0005-0000-0000-00009C010000}"/>
    <cellStyle name="20% - Accent5 14" xfId="119" xr:uid="{00000000-0005-0000-0000-00009D010000}"/>
    <cellStyle name="20% - Accent5 14 2" xfId="1135" xr:uid="{00000000-0005-0000-0000-00009E010000}"/>
    <cellStyle name="20% - Accent5 15" xfId="120" xr:uid="{00000000-0005-0000-0000-00009F010000}"/>
    <cellStyle name="20% - Accent5 15 2" xfId="1136" xr:uid="{00000000-0005-0000-0000-0000A0010000}"/>
    <cellStyle name="20% - Accent5 16" xfId="121" xr:uid="{00000000-0005-0000-0000-0000A1010000}"/>
    <cellStyle name="20% - Accent5 16 2" xfId="1137" xr:uid="{00000000-0005-0000-0000-0000A2010000}"/>
    <cellStyle name="20% - Accent5 17" xfId="122" xr:uid="{00000000-0005-0000-0000-0000A3010000}"/>
    <cellStyle name="20% - Accent5 17 2" xfId="1138" xr:uid="{00000000-0005-0000-0000-0000A4010000}"/>
    <cellStyle name="20% - Accent5 18" xfId="123" xr:uid="{00000000-0005-0000-0000-0000A5010000}"/>
    <cellStyle name="20% - Accent5 18 2" xfId="1139" xr:uid="{00000000-0005-0000-0000-0000A6010000}"/>
    <cellStyle name="20% - Accent5 19" xfId="124" xr:uid="{00000000-0005-0000-0000-0000A7010000}"/>
    <cellStyle name="20% - Accent5 19 2" xfId="1140" xr:uid="{00000000-0005-0000-0000-0000A8010000}"/>
    <cellStyle name="20% - Accent5 2" xfId="125" xr:uid="{00000000-0005-0000-0000-0000A9010000}"/>
    <cellStyle name="20% - Accent5 20" xfId="1141" xr:uid="{00000000-0005-0000-0000-0000AA010000}"/>
    <cellStyle name="20% - Accent5 20 2" xfId="1142" xr:uid="{00000000-0005-0000-0000-0000AB010000}"/>
    <cellStyle name="20% - Accent5 21" xfId="1143" xr:uid="{00000000-0005-0000-0000-0000AC010000}"/>
    <cellStyle name="20% - Accent5 21 2" xfId="1144" xr:uid="{00000000-0005-0000-0000-0000AD010000}"/>
    <cellStyle name="20% - Accent5 22" xfId="1145" xr:uid="{00000000-0005-0000-0000-0000AE010000}"/>
    <cellStyle name="20% - Accent5 22 2" xfId="1146" xr:uid="{00000000-0005-0000-0000-0000AF010000}"/>
    <cellStyle name="20% - Accent5 23" xfId="1147" xr:uid="{00000000-0005-0000-0000-0000B0010000}"/>
    <cellStyle name="20% - Accent5 23 2" xfId="1148" xr:uid="{00000000-0005-0000-0000-0000B1010000}"/>
    <cellStyle name="20% - Accent5 24" xfId="1149" xr:uid="{00000000-0005-0000-0000-0000B2010000}"/>
    <cellStyle name="20% - Accent5 24 2" xfId="1150" xr:uid="{00000000-0005-0000-0000-0000B3010000}"/>
    <cellStyle name="20% - Accent5 25" xfId="1151" xr:uid="{00000000-0005-0000-0000-0000B4010000}"/>
    <cellStyle name="20% - Accent5 25 2" xfId="1152" xr:uid="{00000000-0005-0000-0000-0000B5010000}"/>
    <cellStyle name="20% - Accent5 26" xfId="1153" xr:uid="{00000000-0005-0000-0000-0000B6010000}"/>
    <cellStyle name="20% - Accent5 26 2" xfId="1154" xr:uid="{00000000-0005-0000-0000-0000B7010000}"/>
    <cellStyle name="20% - Accent5 27" xfId="1155" xr:uid="{00000000-0005-0000-0000-0000B8010000}"/>
    <cellStyle name="20% - Accent5 27 2" xfId="1156" xr:uid="{00000000-0005-0000-0000-0000B9010000}"/>
    <cellStyle name="20% - Accent5 28" xfId="1157" xr:uid="{00000000-0005-0000-0000-0000BA010000}"/>
    <cellStyle name="20% - Accent5 28 2" xfId="1158" xr:uid="{00000000-0005-0000-0000-0000BB010000}"/>
    <cellStyle name="20% - Accent5 29" xfId="1159" xr:uid="{00000000-0005-0000-0000-0000BC010000}"/>
    <cellStyle name="20% - Accent5 29 2" xfId="1160" xr:uid="{00000000-0005-0000-0000-0000BD010000}"/>
    <cellStyle name="20% - Accent5 3" xfId="126" xr:uid="{00000000-0005-0000-0000-0000BE010000}"/>
    <cellStyle name="20% - Accent5 3 2" xfId="1161" xr:uid="{00000000-0005-0000-0000-0000BF010000}"/>
    <cellStyle name="20% - Accent5 30" xfId="1162" xr:uid="{00000000-0005-0000-0000-0000C0010000}"/>
    <cellStyle name="20% - Accent5 30 2" xfId="1163" xr:uid="{00000000-0005-0000-0000-0000C1010000}"/>
    <cellStyle name="20% - Accent5 31" xfId="1164" xr:uid="{00000000-0005-0000-0000-0000C2010000}"/>
    <cellStyle name="20% - Accent5 31 2" xfId="1165" xr:uid="{00000000-0005-0000-0000-0000C3010000}"/>
    <cellStyle name="20% - Accent5 32" xfId="1166" xr:uid="{00000000-0005-0000-0000-0000C4010000}"/>
    <cellStyle name="20% - Accent5 32 2" xfId="1167" xr:uid="{00000000-0005-0000-0000-0000C5010000}"/>
    <cellStyle name="20% - Accent5 33" xfId="1168" xr:uid="{00000000-0005-0000-0000-0000C6010000}"/>
    <cellStyle name="20% - Accent5 33 2" xfId="1169" xr:uid="{00000000-0005-0000-0000-0000C7010000}"/>
    <cellStyle name="20% - Accent5 34" xfId="1170" xr:uid="{00000000-0005-0000-0000-0000C8010000}"/>
    <cellStyle name="20% - Accent5 34 2" xfId="1171" xr:uid="{00000000-0005-0000-0000-0000C9010000}"/>
    <cellStyle name="20% - Accent5 35" xfId="1172" xr:uid="{00000000-0005-0000-0000-0000CA010000}"/>
    <cellStyle name="20% - Accent5 35 2" xfId="1173" xr:uid="{00000000-0005-0000-0000-0000CB010000}"/>
    <cellStyle name="20% - Accent5 36" xfId="1174" xr:uid="{00000000-0005-0000-0000-0000CC010000}"/>
    <cellStyle name="20% - Accent5 36 2" xfId="1175" xr:uid="{00000000-0005-0000-0000-0000CD010000}"/>
    <cellStyle name="20% - Accent5 37" xfId="1176" xr:uid="{00000000-0005-0000-0000-0000CE010000}"/>
    <cellStyle name="20% - Accent5 37 2" xfId="1177" xr:uid="{00000000-0005-0000-0000-0000CF010000}"/>
    <cellStyle name="20% - Accent5 38" xfId="1178" xr:uid="{00000000-0005-0000-0000-0000D0010000}"/>
    <cellStyle name="20% - Accent5 38 2" xfId="1179" xr:uid="{00000000-0005-0000-0000-0000D1010000}"/>
    <cellStyle name="20% - Accent5 39" xfId="1180" xr:uid="{00000000-0005-0000-0000-0000D2010000}"/>
    <cellStyle name="20% - Accent5 39 2" xfId="1181" xr:uid="{00000000-0005-0000-0000-0000D3010000}"/>
    <cellStyle name="20% - Accent5 4" xfId="127" xr:uid="{00000000-0005-0000-0000-0000D4010000}"/>
    <cellStyle name="20% - Accent5 4 2" xfId="1182" xr:uid="{00000000-0005-0000-0000-0000D5010000}"/>
    <cellStyle name="20% - Accent5 40" xfId="1183" xr:uid="{00000000-0005-0000-0000-0000D6010000}"/>
    <cellStyle name="20% - Accent5 40 2" xfId="1184" xr:uid="{00000000-0005-0000-0000-0000D7010000}"/>
    <cellStyle name="20% - Accent5 41" xfId="1185" xr:uid="{00000000-0005-0000-0000-0000D8010000}"/>
    <cellStyle name="20% - Accent5 41 2" xfId="1186" xr:uid="{00000000-0005-0000-0000-0000D9010000}"/>
    <cellStyle name="20% - Accent5 42" xfId="1187" xr:uid="{00000000-0005-0000-0000-0000DA010000}"/>
    <cellStyle name="20% - Accent5 42 2" xfId="1188" xr:uid="{00000000-0005-0000-0000-0000DB010000}"/>
    <cellStyle name="20% - Accent5 43" xfId="1189" xr:uid="{00000000-0005-0000-0000-0000DC010000}"/>
    <cellStyle name="20% - Accent5 43 2" xfId="1190" xr:uid="{00000000-0005-0000-0000-0000DD010000}"/>
    <cellStyle name="20% - Accent5 44" xfId="1191" xr:uid="{00000000-0005-0000-0000-0000DE010000}"/>
    <cellStyle name="20% - Accent5 44 2" xfId="1192" xr:uid="{00000000-0005-0000-0000-0000DF010000}"/>
    <cellStyle name="20% - Accent5 45" xfId="1193" xr:uid="{00000000-0005-0000-0000-0000E0010000}"/>
    <cellStyle name="20% - Accent5 45 2" xfId="1194" xr:uid="{00000000-0005-0000-0000-0000E1010000}"/>
    <cellStyle name="20% - Accent5 46" xfId="1195" xr:uid="{00000000-0005-0000-0000-0000E2010000}"/>
    <cellStyle name="20% - Accent5 46 2" xfId="1196" xr:uid="{00000000-0005-0000-0000-0000E3010000}"/>
    <cellStyle name="20% - Accent5 47" xfId="1197" xr:uid="{00000000-0005-0000-0000-0000E4010000}"/>
    <cellStyle name="20% - Accent5 47 2" xfId="1198" xr:uid="{00000000-0005-0000-0000-0000E5010000}"/>
    <cellStyle name="20% - Accent5 48" xfId="1199" xr:uid="{00000000-0005-0000-0000-0000E6010000}"/>
    <cellStyle name="20% - Accent5 48 2" xfId="1200" xr:uid="{00000000-0005-0000-0000-0000E7010000}"/>
    <cellStyle name="20% - Accent5 49" xfId="1201" xr:uid="{00000000-0005-0000-0000-0000E8010000}"/>
    <cellStyle name="20% - Accent5 49 2" xfId="1202" xr:uid="{00000000-0005-0000-0000-0000E9010000}"/>
    <cellStyle name="20% - Accent5 5" xfId="128" xr:uid="{00000000-0005-0000-0000-0000EA010000}"/>
    <cellStyle name="20% - Accent5 5 2" xfId="1203" xr:uid="{00000000-0005-0000-0000-0000EB010000}"/>
    <cellStyle name="20% - Accent5 50" xfId="1204" xr:uid="{00000000-0005-0000-0000-0000EC010000}"/>
    <cellStyle name="20% - Accent5 50 2" xfId="1205" xr:uid="{00000000-0005-0000-0000-0000ED010000}"/>
    <cellStyle name="20% - Accent5 51" xfId="1206" xr:uid="{00000000-0005-0000-0000-0000EE010000}"/>
    <cellStyle name="20% - Accent5 51 2" xfId="1207" xr:uid="{00000000-0005-0000-0000-0000EF010000}"/>
    <cellStyle name="20% - Accent5 52" xfId="1208" xr:uid="{00000000-0005-0000-0000-0000F0010000}"/>
    <cellStyle name="20% - Accent5 6" xfId="129" xr:uid="{00000000-0005-0000-0000-0000F1010000}"/>
    <cellStyle name="20% - Accent5 6 2" xfId="1209" xr:uid="{00000000-0005-0000-0000-0000F2010000}"/>
    <cellStyle name="20% - Accent5 7" xfId="130" xr:uid="{00000000-0005-0000-0000-0000F3010000}"/>
    <cellStyle name="20% - Accent5 7 2" xfId="1210" xr:uid="{00000000-0005-0000-0000-0000F4010000}"/>
    <cellStyle name="20% - Accent5 8" xfId="131" xr:uid="{00000000-0005-0000-0000-0000F5010000}"/>
    <cellStyle name="20% - Accent5 8 2" xfId="1211" xr:uid="{00000000-0005-0000-0000-0000F6010000}"/>
    <cellStyle name="20% - Accent5 9" xfId="132" xr:uid="{00000000-0005-0000-0000-0000F7010000}"/>
    <cellStyle name="20% - Accent5 9 2" xfId="1212" xr:uid="{00000000-0005-0000-0000-0000F8010000}"/>
    <cellStyle name="20% - Accent6" xfId="39" builtinId="50" customBuiltin="1"/>
    <cellStyle name="20% - Accent6 10" xfId="133" xr:uid="{00000000-0005-0000-0000-0000FA010000}"/>
    <cellStyle name="20% - Accent6 10 2" xfId="1213" xr:uid="{00000000-0005-0000-0000-0000FB010000}"/>
    <cellStyle name="20% - Accent6 11" xfId="134" xr:uid="{00000000-0005-0000-0000-0000FC010000}"/>
    <cellStyle name="20% - Accent6 11 2" xfId="1214" xr:uid="{00000000-0005-0000-0000-0000FD010000}"/>
    <cellStyle name="20% - Accent6 12" xfId="135" xr:uid="{00000000-0005-0000-0000-0000FE010000}"/>
    <cellStyle name="20% - Accent6 12 2" xfId="1215" xr:uid="{00000000-0005-0000-0000-0000FF010000}"/>
    <cellStyle name="20% - Accent6 13" xfId="136" xr:uid="{00000000-0005-0000-0000-000000020000}"/>
    <cellStyle name="20% - Accent6 13 2" xfId="1216" xr:uid="{00000000-0005-0000-0000-000001020000}"/>
    <cellStyle name="20% - Accent6 14" xfId="137" xr:uid="{00000000-0005-0000-0000-000002020000}"/>
    <cellStyle name="20% - Accent6 14 2" xfId="1217" xr:uid="{00000000-0005-0000-0000-000003020000}"/>
    <cellStyle name="20% - Accent6 15" xfId="138" xr:uid="{00000000-0005-0000-0000-000004020000}"/>
    <cellStyle name="20% - Accent6 15 2" xfId="1218" xr:uid="{00000000-0005-0000-0000-000005020000}"/>
    <cellStyle name="20% - Accent6 16" xfId="139" xr:uid="{00000000-0005-0000-0000-000006020000}"/>
    <cellStyle name="20% - Accent6 16 2" xfId="1219" xr:uid="{00000000-0005-0000-0000-000007020000}"/>
    <cellStyle name="20% - Accent6 17" xfId="140" xr:uid="{00000000-0005-0000-0000-000008020000}"/>
    <cellStyle name="20% - Accent6 17 2" xfId="1220" xr:uid="{00000000-0005-0000-0000-000009020000}"/>
    <cellStyle name="20% - Accent6 18" xfId="141" xr:uid="{00000000-0005-0000-0000-00000A020000}"/>
    <cellStyle name="20% - Accent6 18 2" xfId="1221" xr:uid="{00000000-0005-0000-0000-00000B020000}"/>
    <cellStyle name="20% - Accent6 19" xfId="142" xr:uid="{00000000-0005-0000-0000-00000C020000}"/>
    <cellStyle name="20% - Accent6 19 2" xfId="1222" xr:uid="{00000000-0005-0000-0000-00000D020000}"/>
    <cellStyle name="20% - Accent6 2" xfId="143" xr:uid="{00000000-0005-0000-0000-00000E020000}"/>
    <cellStyle name="20% - Accent6 20" xfId="1223" xr:uid="{00000000-0005-0000-0000-00000F020000}"/>
    <cellStyle name="20% - Accent6 20 2" xfId="1224" xr:uid="{00000000-0005-0000-0000-000010020000}"/>
    <cellStyle name="20% - Accent6 21" xfId="1225" xr:uid="{00000000-0005-0000-0000-000011020000}"/>
    <cellStyle name="20% - Accent6 21 2" xfId="1226" xr:uid="{00000000-0005-0000-0000-000012020000}"/>
    <cellStyle name="20% - Accent6 22" xfId="1227" xr:uid="{00000000-0005-0000-0000-000013020000}"/>
    <cellStyle name="20% - Accent6 22 2" xfId="1228" xr:uid="{00000000-0005-0000-0000-000014020000}"/>
    <cellStyle name="20% - Accent6 23" xfId="1229" xr:uid="{00000000-0005-0000-0000-000015020000}"/>
    <cellStyle name="20% - Accent6 23 2" xfId="1230" xr:uid="{00000000-0005-0000-0000-000016020000}"/>
    <cellStyle name="20% - Accent6 24" xfId="1231" xr:uid="{00000000-0005-0000-0000-000017020000}"/>
    <cellStyle name="20% - Accent6 24 2" xfId="1232" xr:uid="{00000000-0005-0000-0000-000018020000}"/>
    <cellStyle name="20% - Accent6 25" xfId="1233" xr:uid="{00000000-0005-0000-0000-000019020000}"/>
    <cellStyle name="20% - Accent6 25 2" xfId="1234" xr:uid="{00000000-0005-0000-0000-00001A020000}"/>
    <cellStyle name="20% - Accent6 26" xfId="1235" xr:uid="{00000000-0005-0000-0000-00001B020000}"/>
    <cellStyle name="20% - Accent6 26 2" xfId="1236" xr:uid="{00000000-0005-0000-0000-00001C020000}"/>
    <cellStyle name="20% - Accent6 27" xfId="1237" xr:uid="{00000000-0005-0000-0000-00001D020000}"/>
    <cellStyle name="20% - Accent6 27 2" xfId="1238" xr:uid="{00000000-0005-0000-0000-00001E020000}"/>
    <cellStyle name="20% - Accent6 28" xfId="1239" xr:uid="{00000000-0005-0000-0000-00001F020000}"/>
    <cellStyle name="20% - Accent6 28 2" xfId="1240" xr:uid="{00000000-0005-0000-0000-000020020000}"/>
    <cellStyle name="20% - Accent6 29" xfId="1241" xr:uid="{00000000-0005-0000-0000-000021020000}"/>
    <cellStyle name="20% - Accent6 29 2" xfId="1242" xr:uid="{00000000-0005-0000-0000-000022020000}"/>
    <cellStyle name="20% - Accent6 3" xfId="144" xr:uid="{00000000-0005-0000-0000-000023020000}"/>
    <cellStyle name="20% - Accent6 3 2" xfId="1243" xr:uid="{00000000-0005-0000-0000-000024020000}"/>
    <cellStyle name="20% - Accent6 30" xfId="1244" xr:uid="{00000000-0005-0000-0000-000025020000}"/>
    <cellStyle name="20% - Accent6 30 2" xfId="1245" xr:uid="{00000000-0005-0000-0000-000026020000}"/>
    <cellStyle name="20% - Accent6 31" xfId="1246" xr:uid="{00000000-0005-0000-0000-000027020000}"/>
    <cellStyle name="20% - Accent6 31 2" xfId="1247" xr:uid="{00000000-0005-0000-0000-000028020000}"/>
    <cellStyle name="20% - Accent6 32" xfId="1248" xr:uid="{00000000-0005-0000-0000-000029020000}"/>
    <cellStyle name="20% - Accent6 32 2" xfId="1249" xr:uid="{00000000-0005-0000-0000-00002A020000}"/>
    <cellStyle name="20% - Accent6 33" xfId="1250" xr:uid="{00000000-0005-0000-0000-00002B020000}"/>
    <cellStyle name="20% - Accent6 33 2" xfId="1251" xr:uid="{00000000-0005-0000-0000-00002C020000}"/>
    <cellStyle name="20% - Accent6 34" xfId="1252" xr:uid="{00000000-0005-0000-0000-00002D020000}"/>
    <cellStyle name="20% - Accent6 34 2" xfId="1253" xr:uid="{00000000-0005-0000-0000-00002E020000}"/>
    <cellStyle name="20% - Accent6 35" xfId="1254" xr:uid="{00000000-0005-0000-0000-00002F020000}"/>
    <cellStyle name="20% - Accent6 35 2" xfId="1255" xr:uid="{00000000-0005-0000-0000-000030020000}"/>
    <cellStyle name="20% - Accent6 36" xfId="1256" xr:uid="{00000000-0005-0000-0000-000031020000}"/>
    <cellStyle name="20% - Accent6 36 2" xfId="1257" xr:uid="{00000000-0005-0000-0000-000032020000}"/>
    <cellStyle name="20% - Accent6 37" xfId="1258" xr:uid="{00000000-0005-0000-0000-000033020000}"/>
    <cellStyle name="20% - Accent6 37 2" xfId="1259" xr:uid="{00000000-0005-0000-0000-000034020000}"/>
    <cellStyle name="20% - Accent6 38" xfId="1260" xr:uid="{00000000-0005-0000-0000-000035020000}"/>
    <cellStyle name="20% - Accent6 38 2" xfId="1261" xr:uid="{00000000-0005-0000-0000-000036020000}"/>
    <cellStyle name="20% - Accent6 39" xfId="1262" xr:uid="{00000000-0005-0000-0000-000037020000}"/>
    <cellStyle name="20% - Accent6 39 2" xfId="1263" xr:uid="{00000000-0005-0000-0000-000038020000}"/>
    <cellStyle name="20% - Accent6 4" xfId="145" xr:uid="{00000000-0005-0000-0000-000039020000}"/>
    <cellStyle name="20% - Accent6 4 2" xfId="1264" xr:uid="{00000000-0005-0000-0000-00003A020000}"/>
    <cellStyle name="20% - Accent6 40" xfId="1265" xr:uid="{00000000-0005-0000-0000-00003B020000}"/>
    <cellStyle name="20% - Accent6 40 2" xfId="1266" xr:uid="{00000000-0005-0000-0000-00003C020000}"/>
    <cellStyle name="20% - Accent6 41" xfId="1267" xr:uid="{00000000-0005-0000-0000-00003D020000}"/>
    <cellStyle name="20% - Accent6 41 2" xfId="1268" xr:uid="{00000000-0005-0000-0000-00003E020000}"/>
    <cellStyle name="20% - Accent6 42" xfId="1269" xr:uid="{00000000-0005-0000-0000-00003F020000}"/>
    <cellStyle name="20% - Accent6 42 2" xfId="1270" xr:uid="{00000000-0005-0000-0000-000040020000}"/>
    <cellStyle name="20% - Accent6 43" xfId="1271" xr:uid="{00000000-0005-0000-0000-000041020000}"/>
    <cellStyle name="20% - Accent6 43 2" xfId="1272" xr:uid="{00000000-0005-0000-0000-000042020000}"/>
    <cellStyle name="20% - Accent6 44" xfId="1273" xr:uid="{00000000-0005-0000-0000-000043020000}"/>
    <cellStyle name="20% - Accent6 44 2" xfId="1274" xr:uid="{00000000-0005-0000-0000-000044020000}"/>
    <cellStyle name="20% - Accent6 45" xfId="1275" xr:uid="{00000000-0005-0000-0000-000045020000}"/>
    <cellStyle name="20% - Accent6 45 2" xfId="1276" xr:uid="{00000000-0005-0000-0000-000046020000}"/>
    <cellStyle name="20% - Accent6 46" xfId="1277" xr:uid="{00000000-0005-0000-0000-000047020000}"/>
    <cellStyle name="20% - Accent6 46 2" xfId="1278" xr:uid="{00000000-0005-0000-0000-000048020000}"/>
    <cellStyle name="20% - Accent6 47" xfId="1279" xr:uid="{00000000-0005-0000-0000-000049020000}"/>
    <cellStyle name="20% - Accent6 47 2" xfId="1280" xr:uid="{00000000-0005-0000-0000-00004A020000}"/>
    <cellStyle name="20% - Accent6 48" xfId="1281" xr:uid="{00000000-0005-0000-0000-00004B020000}"/>
    <cellStyle name="20% - Accent6 48 2" xfId="1282" xr:uid="{00000000-0005-0000-0000-00004C020000}"/>
    <cellStyle name="20% - Accent6 49" xfId="1283" xr:uid="{00000000-0005-0000-0000-00004D020000}"/>
    <cellStyle name="20% - Accent6 49 2" xfId="1284" xr:uid="{00000000-0005-0000-0000-00004E020000}"/>
    <cellStyle name="20% - Accent6 5" xfId="146" xr:uid="{00000000-0005-0000-0000-00004F020000}"/>
    <cellStyle name="20% - Accent6 5 2" xfId="1285" xr:uid="{00000000-0005-0000-0000-000050020000}"/>
    <cellStyle name="20% - Accent6 50" xfId="1286" xr:uid="{00000000-0005-0000-0000-000051020000}"/>
    <cellStyle name="20% - Accent6 50 2" xfId="1287" xr:uid="{00000000-0005-0000-0000-000052020000}"/>
    <cellStyle name="20% - Accent6 51" xfId="1288" xr:uid="{00000000-0005-0000-0000-000053020000}"/>
    <cellStyle name="20% - Accent6 51 2" xfId="1289" xr:uid="{00000000-0005-0000-0000-000054020000}"/>
    <cellStyle name="20% - Accent6 52" xfId="1290" xr:uid="{00000000-0005-0000-0000-000055020000}"/>
    <cellStyle name="20% - Accent6 6" xfId="147" xr:uid="{00000000-0005-0000-0000-000056020000}"/>
    <cellStyle name="20% - Accent6 6 2" xfId="1291" xr:uid="{00000000-0005-0000-0000-000057020000}"/>
    <cellStyle name="20% - Accent6 7" xfId="148" xr:uid="{00000000-0005-0000-0000-000058020000}"/>
    <cellStyle name="20% - Accent6 7 2" xfId="1292" xr:uid="{00000000-0005-0000-0000-000059020000}"/>
    <cellStyle name="20% - Accent6 8" xfId="149" xr:uid="{00000000-0005-0000-0000-00005A020000}"/>
    <cellStyle name="20% - Accent6 8 2" xfId="1293" xr:uid="{00000000-0005-0000-0000-00005B020000}"/>
    <cellStyle name="20% - Accent6 9" xfId="150" xr:uid="{00000000-0005-0000-0000-00005C020000}"/>
    <cellStyle name="20% - Accent6 9 2" xfId="1294" xr:uid="{00000000-0005-0000-0000-00005D020000}"/>
    <cellStyle name="40% - Accent1" xfId="20" builtinId="31" customBuiltin="1"/>
    <cellStyle name="40% - Accent1 10" xfId="151" xr:uid="{00000000-0005-0000-0000-00005F020000}"/>
    <cellStyle name="40% - Accent1 10 2" xfId="1295" xr:uid="{00000000-0005-0000-0000-000060020000}"/>
    <cellStyle name="40% - Accent1 11" xfId="152" xr:uid="{00000000-0005-0000-0000-000061020000}"/>
    <cellStyle name="40% - Accent1 11 2" xfId="1296" xr:uid="{00000000-0005-0000-0000-000062020000}"/>
    <cellStyle name="40% - Accent1 12" xfId="153" xr:uid="{00000000-0005-0000-0000-000063020000}"/>
    <cellStyle name="40% - Accent1 12 2" xfId="1297" xr:uid="{00000000-0005-0000-0000-000064020000}"/>
    <cellStyle name="40% - Accent1 13" xfId="154" xr:uid="{00000000-0005-0000-0000-000065020000}"/>
    <cellStyle name="40% - Accent1 13 2" xfId="1298" xr:uid="{00000000-0005-0000-0000-000066020000}"/>
    <cellStyle name="40% - Accent1 14" xfId="155" xr:uid="{00000000-0005-0000-0000-000067020000}"/>
    <cellStyle name="40% - Accent1 14 2" xfId="1299" xr:uid="{00000000-0005-0000-0000-000068020000}"/>
    <cellStyle name="40% - Accent1 15" xfId="156" xr:uid="{00000000-0005-0000-0000-000069020000}"/>
    <cellStyle name="40% - Accent1 15 2" xfId="1300" xr:uid="{00000000-0005-0000-0000-00006A020000}"/>
    <cellStyle name="40% - Accent1 16" xfId="157" xr:uid="{00000000-0005-0000-0000-00006B020000}"/>
    <cellStyle name="40% - Accent1 16 2" xfId="1301" xr:uid="{00000000-0005-0000-0000-00006C020000}"/>
    <cellStyle name="40% - Accent1 17" xfId="158" xr:uid="{00000000-0005-0000-0000-00006D020000}"/>
    <cellStyle name="40% - Accent1 17 2" xfId="1302" xr:uid="{00000000-0005-0000-0000-00006E020000}"/>
    <cellStyle name="40% - Accent1 18" xfId="159" xr:uid="{00000000-0005-0000-0000-00006F020000}"/>
    <cellStyle name="40% - Accent1 18 2" xfId="1303" xr:uid="{00000000-0005-0000-0000-000070020000}"/>
    <cellStyle name="40% - Accent1 19" xfId="160" xr:uid="{00000000-0005-0000-0000-000071020000}"/>
    <cellStyle name="40% - Accent1 19 2" xfId="1304" xr:uid="{00000000-0005-0000-0000-000072020000}"/>
    <cellStyle name="40% - Accent1 2" xfId="161" xr:uid="{00000000-0005-0000-0000-000073020000}"/>
    <cellStyle name="40% - Accent1 20" xfId="1305" xr:uid="{00000000-0005-0000-0000-000074020000}"/>
    <cellStyle name="40% - Accent1 20 2" xfId="1306" xr:uid="{00000000-0005-0000-0000-000075020000}"/>
    <cellStyle name="40% - Accent1 21" xfId="1307" xr:uid="{00000000-0005-0000-0000-000076020000}"/>
    <cellStyle name="40% - Accent1 21 2" xfId="1308" xr:uid="{00000000-0005-0000-0000-000077020000}"/>
    <cellStyle name="40% - Accent1 22" xfId="1309" xr:uid="{00000000-0005-0000-0000-000078020000}"/>
    <cellStyle name="40% - Accent1 22 2" xfId="1310" xr:uid="{00000000-0005-0000-0000-000079020000}"/>
    <cellStyle name="40% - Accent1 23" xfId="1311" xr:uid="{00000000-0005-0000-0000-00007A020000}"/>
    <cellStyle name="40% - Accent1 23 2" xfId="1312" xr:uid="{00000000-0005-0000-0000-00007B020000}"/>
    <cellStyle name="40% - Accent1 24" xfId="1313" xr:uid="{00000000-0005-0000-0000-00007C020000}"/>
    <cellStyle name="40% - Accent1 24 2" xfId="1314" xr:uid="{00000000-0005-0000-0000-00007D020000}"/>
    <cellStyle name="40% - Accent1 25" xfId="1315" xr:uid="{00000000-0005-0000-0000-00007E020000}"/>
    <cellStyle name="40% - Accent1 25 2" xfId="1316" xr:uid="{00000000-0005-0000-0000-00007F020000}"/>
    <cellStyle name="40% - Accent1 26" xfId="1317" xr:uid="{00000000-0005-0000-0000-000080020000}"/>
    <cellStyle name="40% - Accent1 26 2" xfId="1318" xr:uid="{00000000-0005-0000-0000-000081020000}"/>
    <cellStyle name="40% - Accent1 27" xfId="1319" xr:uid="{00000000-0005-0000-0000-000082020000}"/>
    <cellStyle name="40% - Accent1 27 2" xfId="1320" xr:uid="{00000000-0005-0000-0000-000083020000}"/>
    <cellStyle name="40% - Accent1 28" xfId="1321" xr:uid="{00000000-0005-0000-0000-000084020000}"/>
    <cellStyle name="40% - Accent1 28 2" xfId="1322" xr:uid="{00000000-0005-0000-0000-000085020000}"/>
    <cellStyle name="40% - Accent1 29" xfId="1323" xr:uid="{00000000-0005-0000-0000-000086020000}"/>
    <cellStyle name="40% - Accent1 29 2" xfId="1324" xr:uid="{00000000-0005-0000-0000-000087020000}"/>
    <cellStyle name="40% - Accent1 3" xfId="162" xr:uid="{00000000-0005-0000-0000-000088020000}"/>
    <cellStyle name="40% - Accent1 3 2" xfId="1325" xr:uid="{00000000-0005-0000-0000-000089020000}"/>
    <cellStyle name="40% - Accent1 30" xfId="1326" xr:uid="{00000000-0005-0000-0000-00008A020000}"/>
    <cellStyle name="40% - Accent1 30 2" xfId="1327" xr:uid="{00000000-0005-0000-0000-00008B020000}"/>
    <cellStyle name="40% - Accent1 31" xfId="1328" xr:uid="{00000000-0005-0000-0000-00008C020000}"/>
    <cellStyle name="40% - Accent1 31 2" xfId="1329" xr:uid="{00000000-0005-0000-0000-00008D020000}"/>
    <cellStyle name="40% - Accent1 32" xfId="1330" xr:uid="{00000000-0005-0000-0000-00008E020000}"/>
    <cellStyle name="40% - Accent1 32 2" xfId="1331" xr:uid="{00000000-0005-0000-0000-00008F020000}"/>
    <cellStyle name="40% - Accent1 33" xfId="1332" xr:uid="{00000000-0005-0000-0000-000090020000}"/>
    <cellStyle name="40% - Accent1 33 2" xfId="1333" xr:uid="{00000000-0005-0000-0000-000091020000}"/>
    <cellStyle name="40% - Accent1 34" xfId="1334" xr:uid="{00000000-0005-0000-0000-000092020000}"/>
    <cellStyle name="40% - Accent1 34 2" xfId="1335" xr:uid="{00000000-0005-0000-0000-000093020000}"/>
    <cellStyle name="40% - Accent1 35" xfId="1336" xr:uid="{00000000-0005-0000-0000-000094020000}"/>
    <cellStyle name="40% - Accent1 35 2" xfId="1337" xr:uid="{00000000-0005-0000-0000-000095020000}"/>
    <cellStyle name="40% - Accent1 36" xfId="1338" xr:uid="{00000000-0005-0000-0000-000096020000}"/>
    <cellStyle name="40% - Accent1 36 2" xfId="1339" xr:uid="{00000000-0005-0000-0000-000097020000}"/>
    <cellStyle name="40% - Accent1 37" xfId="1340" xr:uid="{00000000-0005-0000-0000-000098020000}"/>
    <cellStyle name="40% - Accent1 37 2" xfId="1341" xr:uid="{00000000-0005-0000-0000-000099020000}"/>
    <cellStyle name="40% - Accent1 38" xfId="1342" xr:uid="{00000000-0005-0000-0000-00009A020000}"/>
    <cellStyle name="40% - Accent1 38 2" xfId="1343" xr:uid="{00000000-0005-0000-0000-00009B020000}"/>
    <cellStyle name="40% - Accent1 39" xfId="1344" xr:uid="{00000000-0005-0000-0000-00009C020000}"/>
    <cellStyle name="40% - Accent1 39 2" xfId="1345" xr:uid="{00000000-0005-0000-0000-00009D020000}"/>
    <cellStyle name="40% - Accent1 4" xfId="163" xr:uid="{00000000-0005-0000-0000-00009E020000}"/>
    <cellStyle name="40% - Accent1 4 2" xfId="1346" xr:uid="{00000000-0005-0000-0000-00009F020000}"/>
    <cellStyle name="40% - Accent1 40" xfId="1347" xr:uid="{00000000-0005-0000-0000-0000A0020000}"/>
    <cellStyle name="40% - Accent1 40 2" xfId="1348" xr:uid="{00000000-0005-0000-0000-0000A1020000}"/>
    <cellStyle name="40% - Accent1 41" xfId="1349" xr:uid="{00000000-0005-0000-0000-0000A2020000}"/>
    <cellStyle name="40% - Accent1 41 2" xfId="1350" xr:uid="{00000000-0005-0000-0000-0000A3020000}"/>
    <cellStyle name="40% - Accent1 42" xfId="1351" xr:uid="{00000000-0005-0000-0000-0000A4020000}"/>
    <cellStyle name="40% - Accent1 42 2" xfId="1352" xr:uid="{00000000-0005-0000-0000-0000A5020000}"/>
    <cellStyle name="40% - Accent1 43" xfId="1353" xr:uid="{00000000-0005-0000-0000-0000A6020000}"/>
    <cellStyle name="40% - Accent1 43 2" xfId="1354" xr:uid="{00000000-0005-0000-0000-0000A7020000}"/>
    <cellStyle name="40% - Accent1 44" xfId="1355" xr:uid="{00000000-0005-0000-0000-0000A8020000}"/>
    <cellStyle name="40% - Accent1 44 2" xfId="1356" xr:uid="{00000000-0005-0000-0000-0000A9020000}"/>
    <cellStyle name="40% - Accent1 45" xfId="1357" xr:uid="{00000000-0005-0000-0000-0000AA020000}"/>
    <cellStyle name="40% - Accent1 45 2" xfId="1358" xr:uid="{00000000-0005-0000-0000-0000AB020000}"/>
    <cellStyle name="40% - Accent1 46" xfId="1359" xr:uid="{00000000-0005-0000-0000-0000AC020000}"/>
    <cellStyle name="40% - Accent1 46 2" xfId="1360" xr:uid="{00000000-0005-0000-0000-0000AD020000}"/>
    <cellStyle name="40% - Accent1 47" xfId="1361" xr:uid="{00000000-0005-0000-0000-0000AE020000}"/>
    <cellStyle name="40% - Accent1 47 2" xfId="1362" xr:uid="{00000000-0005-0000-0000-0000AF020000}"/>
    <cellStyle name="40% - Accent1 48" xfId="1363" xr:uid="{00000000-0005-0000-0000-0000B0020000}"/>
    <cellStyle name="40% - Accent1 48 2" xfId="1364" xr:uid="{00000000-0005-0000-0000-0000B1020000}"/>
    <cellStyle name="40% - Accent1 49" xfId="1365" xr:uid="{00000000-0005-0000-0000-0000B2020000}"/>
    <cellStyle name="40% - Accent1 49 2" xfId="1366" xr:uid="{00000000-0005-0000-0000-0000B3020000}"/>
    <cellStyle name="40% - Accent1 5" xfId="164" xr:uid="{00000000-0005-0000-0000-0000B4020000}"/>
    <cellStyle name="40% - Accent1 5 2" xfId="1367" xr:uid="{00000000-0005-0000-0000-0000B5020000}"/>
    <cellStyle name="40% - Accent1 50" xfId="1368" xr:uid="{00000000-0005-0000-0000-0000B6020000}"/>
    <cellStyle name="40% - Accent1 50 2" xfId="1369" xr:uid="{00000000-0005-0000-0000-0000B7020000}"/>
    <cellStyle name="40% - Accent1 51" xfId="1370" xr:uid="{00000000-0005-0000-0000-0000B8020000}"/>
    <cellStyle name="40% - Accent1 51 2" xfId="1371" xr:uid="{00000000-0005-0000-0000-0000B9020000}"/>
    <cellStyle name="40% - Accent1 52" xfId="1372" xr:uid="{00000000-0005-0000-0000-0000BA020000}"/>
    <cellStyle name="40% - Accent1 6" xfId="165" xr:uid="{00000000-0005-0000-0000-0000BB020000}"/>
    <cellStyle name="40% - Accent1 6 2" xfId="1373" xr:uid="{00000000-0005-0000-0000-0000BC020000}"/>
    <cellStyle name="40% - Accent1 7" xfId="166" xr:uid="{00000000-0005-0000-0000-0000BD020000}"/>
    <cellStyle name="40% - Accent1 7 2" xfId="1374" xr:uid="{00000000-0005-0000-0000-0000BE020000}"/>
    <cellStyle name="40% - Accent1 8" xfId="167" xr:uid="{00000000-0005-0000-0000-0000BF020000}"/>
    <cellStyle name="40% - Accent1 8 2" xfId="1375" xr:uid="{00000000-0005-0000-0000-0000C0020000}"/>
    <cellStyle name="40% - Accent1 9" xfId="168" xr:uid="{00000000-0005-0000-0000-0000C1020000}"/>
    <cellStyle name="40% - Accent1 9 2" xfId="1376" xr:uid="{00000000-0005-0000-0000-0000C2020000}"/>
    <cellStyle name="40% - Accent2" xfId="24" builtinId="35" customBuiltin="1"/>
    <cellStyle name="40% - Accent2 10" xfId="169" xr:uid="{00000000-0005-0000-0000-0000C4020000}"/>
    <cellStyle name="40% - Accent2 10 2" xfId="1377" xr:uid="{00000000-0005-0000-0000-0000C5020000}"/>
    <cellStyle name="40% - Accent2 11" xfId="170" xr:uid="{00000000-0005-0000-0000-0000C6020000}"/>
    <cellStyle name="40% - Accent2 11 2" xfId="1378" xr:uid="{00000000-0005-0000-0000-0000C7020000}"/>
    <cellStyle name="40% - Accent2 12" xfId="171" xr:uid="{00000000-0005-0000-0000-0000C8020000}"/>
    <cellStyle name="40% - Accent2 12 2" xfId="1379" xr:uid="{00000000-0005-0000-0000-0000C9020000}"/>
    <cellStyle name="40% - Accent2 13" xfId="172" xr:uid="{00000000-0005-0000-0000-0000CA020000}"/>
    <cellStyle name="40% - Accent2 13 2" xfId="1380" xr:uid="{00000000-0005-0000-0000-0000CB020000}"/>
    <cellStyle name="40% - Accent2 14" xfId="173" xr:uid="{00000000-0005-0000-0000-0000CC020000}"/>
    <cellStyle name="40% - Accent2 14 2" xfId="1381" xr:uid="{00000000-0005-0000-0000-0000CD020000}"/>
    <cellStyle name="40% - Accent2 15" xfId="174" xr:uid="{00000000-0005-0000-0000-0000CE020000}"/>
    <cellStyle name="40% - Accent2 15 2" xfId="1382" xr:uid="{00000000-0005-0000-0000-0000CF020000}"/>
    <cellStyle name="40% - Accent2 16" xfId="175" xr:uid="{00000000-0005-0000-0000-0000D0020000}"/>
    <cellStyle name="40% - Accent2 16 2" xfId="1383" xr:uid="{00000000-0005-0000-0000-0000D1020000}"/>
    <cellStyle name="40% - Accent2 17" xfId="176" xr:uid="{00000000-0005-0000-0000-0000D2020000}"/>
    <cellStyle name="40% - Accent2 17 2" xfId="1384" xr:uid="{00000000-0005-0000-0000-0000D3020000}"/>
    <cellStyle name="40% - Accent2 18" xfId="177" xr:uid="{00000000-0005-0000-0000-0000D4020000}"/>
    <cellStyle name="40% - Accent2 18 2" xfId="1385" xr:uid="{00000000-0005-0000-0000-0000D5020000}"/>
    <cellStyle name="40% - Accent2 19" xfId="178" xr:uid="{00000000-0005-0000-0000-0000D6020000}"/>
    <cellStyle name="40% - Accent2 19 2" xfId="1386" xr:uid="{00000000-0005-0000-0000-0000D7020000}"/>
    <cellStyle name="40% - Accent2 2" xfId="179" xr:uid="{00000000-0005-0000-0000-0000D8020000}"/>
    <cellStyle name="40% - Accent2 20" xfId="1387" xr:uid="{00000000-0005-0000-0000-0000D9020000}"/>
    <cellStyle name="40% - Accent2 20 2" xfId="1388" xr:uid="{00000000-0005-0000-0000-0000DA020000}"/>
    <cellStyle name="40% - Accent2 21" xfId="1389" xr:uid="{00000000-0005-0000-0000-0000DB020000}"/>
    <cellStyle name="40% - Accent2 21 2" xfId="1390" xr:uid="{00000000-0005-0000-0000-0000DC020000}"/>
    <cellStyle name="40% - Accent2 22" xfId="1391" xr:uid="{00000000-0005-0000-0000-0000DD020000}"/>
    <cellStyle name="40% - Accent2 22 2" xfId="1392" xr:uid="{00000000-0005-0000-0000-0000DE020000}"/>
    <cellStyle name="40% - Accent2 23" xfId="1393" xr:uid="{00000000-0005-0000-0000-0000DF020000}"/>
    <cellStyle name="40% - Accent2 23 2" xfId="1394" xr:uid="{00000000-0005-0000-0000-0000E0020000}"/>
    <cellStyle name="40% - Accent2 24" xfId="1395" xr:uid="{00000000-0005-0000-0000-0000E1020000}"/>
    <cellStyle name="40% - Accent2 24 2" xfId="1396" xr:uid="{00000000-0005-0000-0000-0000E2020000}"/>
    <cellStyle name="40% - Accent2 25" xfId="1397" xr:uid="{00000000-0005-0000-0000-0000E3020000}"/>
    <cellStyle name="40% - Accent2 25 2" xfId="1398" xr:uid="{00000000-0005-0000-0000-0000E4020000}"/>
    <cellStyle name="40% - Accent2 26" xfId="1399" xr:uid="{00000000-0005-0000-0000-0000E5020000}"/>
    <cellStyle name="40% - Accent2 26 2" xfId="1400" xr:uid="{00000000-0005-0000-0000-0000E6020000}"/>
    <cellStyle name="40% - Accent2 27" xfId="1401" xr:uid="{00000000-0005-0000-0000-0000E7020000}"/>
    <cellStyle name="40% - Accent2 27 2" xfId="1402" xr:uid="{00000000-0005-0000-0000-0000E8020000}"/>
    <cellStyle name="40% - Accent2 28" xfId="1403" xr:uid="{00000000-0005-0000-0000-0000E9020000}"/>
    <cellStyle name="40% - Accent2 28 2" xfId="1404" xr:uid="{00000000-0005-0000-0000-0000EA020000}"/>
    <cellStyle name="40% - Accent2 29" xfId="1405" xr:uid="{00000000-0005-0000-0000-0000EB020000}"/>
    <cellStyle name="40% - Accent2 29 2" xfId="1406" xr:uid="{00000000-0005-0000-0000-0000EC020000}"/>
    <cellStyle name="40% - Accent2 3" xfId="180" xr:uid="{00000000-0005-0000-0000-0000ED020000}"/>
    <cellStyle name="40% - Accent2 3 2" xfId="1407" xr:uid="{00000000-0005-0000-0000-0000EE020000}"/>
    <cellStyle name="40% - Accent2 30" xfId="1408" xr:uid="{00000000-0005-0000-0000-0000EF020000}"/>
    <cellStyle name="40% - Accent2 30 2" xfId="1409" xr:uid="{00000000-0005-0000-0000-0000F0020000}"/>
    <cellStyle name="40% - Accent2 31" xfId="1410" xr:uid="{00000000-0005-0000-0000-0000F1020000}"/>
    <cellStyle name="40% - Accent2 31 2" xfId="1411" xr:uid="{00000000-0005-0000-0000-0000F2020000}"/>
    <cellStyle name="40% - Accent2 32" xfId="1412" xr:uid="{00000000-0005-0000-0000-0000F3020000}"/>
    <cellStyle name="40% - Accent2 32 2" xfId="1413" xr:uid="{00000000-0005-0000-0000-0000F4020000}"/>
    <cellStyle name="40% - Accent2 33" xfId="1414" xr:uid="{00000000-0005-0000-0000-0000F5020000}"/>
    <cellStyle name="40% - Accent2 33 2" xfId="1415" xr:uid="{00000000-0005-0000-0000-0000F6020000}"/>
    <cellStyle name="40% - Accent2 34" xfId="1416" xr:uid="{00000000-0005-0000-0000-0000F7020000}"/>
    <cellStyle name="40% - Accent2 34 2" xfId="1417" xr:uid="{00000000-0005-0000-0000-0000F8020000}"/>
    <cellStyle name="40% - Accent2 35" xfId="1418" xr:uid="{00000000-0005-0000-0000-0000F9020000}"/>
    <cellStyle name="40% - Accent2 35 2" xfId="1419" xr:uid="{00000000-0005-0000-0000-0000FA020000}"/>
    <cellStyle name="40% - Accent2 36" xfId="1420" xr:uid="{00000000-0005-0000-0000-0000FB020000}"/>
    <cellStyle name="40% - Accent2 36 2" xfId="1421" xr:uid="{00000000-0005-0000-0000-0000FC020000}"/>
    <cellStyle name="40% - Accent2 37" xfId="1422" xr:uid="{00000000-0005-0000-0000-0000FD020000}"/>
    <cellStyle name="40% - Accent2 37 2" xfId="1423" xr:uid="{00000000-0005-0000-0000-0000FE020000}"/>
    <cellStyle name="40% - Accent2 38" xfId="1424" xr:uid="{00000000-0005-0000-0000-0000FF020000}"/>
    <cellStyle name="40% - Accent2 38 2" xfId="1425" xr:uid="{00000000-0005-0000-0000-000000030000}"/>
    <cellStyle name="40% - Accent2 39" xfId="1426" xr:uid="{00000000-0005-0000-0000-000001030000}"/>
    <cellStyle name="40% - Accent2 39 2" xfId="1427" xr:uid="{00000000-0005-0000-0000-000002030000}"/>
    <cellStyle name="40% - Accent2 4" xfId="181" xr:uid="{00000000-0005-0000-0000-000003030000}"/>
    <cellStyle name="40% - Accent2 4 2" xfId="1428" xr:uid="{00000000-0005-0000-0000-000004030000}"/>
    <cellStyle name="40% - Accent2 40" xfId="1429" xr:uid="{00000000-0005-0000-0000-000005030000}"/>
    <cellStyle name="40% - Accent2 40 2" xfId="1430" xr:uid="{00000000-0005-0000-0000-000006030000}"/>
    <cellStyle name="40% - Accent2 41" xfId="1431" xr:uid="{00000000-0005-0000-0000-000007030000}"/>
    <cellStyle name="40% - Accent2 41 2" xfId="1432" xr:uid="{00000000-0005-0000-0000-000008030000}"/>
    <cellStyle name="40% - Accent2 42" xfId="1433" xr:uid="{00000000-0005-0000-0000-000009030000}"/>
    <cellStyle name="40% - Accent2 42 2" xfId="1434" xr:uid="{00000000-0005-0000-0000-00000A030000}"/>
    <cellStyle name="40% - Accent2 43" xfId="1435" xr:uid="{00000000-0005-0000-0000-00000B030000}"/>
    <cellStyle name="40% - Accent2 43 2" xfId="1436" xr:uid="{00000000-0005-0000-0000-00000C030000}"/>
    <cellStyle name="40% - Accent2 44" xfId="1437" xr:uid="{00000000-0005-0000-0000-00000D030000}"/>
    <cellStyle name="40% - Accent2 44 2" xfId="1438" xr:uid="{00000000-0005-0000-0000-00000E030000}"/>
    <cellStyle name="40% - Accent2 45" xfId="1439" xr:uid="{00000000-0005-0000-0000-00000F030000}"/>
    <cellStyle name="40% - Accent2 45 2" xfId="1440" xr:uid="{00000000-0005-0000-0000-000010030000}"/>
    <cellStyle name="40% - Accent2 46" xfId="1441" xr:uid="{00000000-0005-0000-0000-000011030000}"/>
    <cellStyle name="40% - Accent2 46 2" xfId="1442" xr:uid="{00000000-0005-0000-0000-000012030000}"/>
    <cellStyle name="40% - Accent2 47" xfId="1443" xr:uid="{00000000-0005-0000-0000-000013030000}"/>
    <cellStyle name="40% - Accent2 47 2" xfId="1444" xr:uid="{00000000-0005-0000-0000-000014030000}"/>
    <cellStyle name="40% - Accent2 48" xfId="1445" xr:uid="{00000000-0005-0000-0000-000015030000}"/>
    <cellStyle name="40% - Accent2 48 2" xfId="1446" xr:uid="{00000000-0005-0000-0000-000016030000}"/>
    <cellStyle name="40% - Accent2 49" xfId="1447" xr:uid="{00000000-0005-0000-0000-000017030000}"/>
    <cellStyle name="40% - Accent2 49 2" xfId="1448" xr:uid="{00000000-0005-0000-0000-000018030000}"/>
    <cellStyle name="40% - Accent2 5" xfId="182" xr:uid="{00000000-0005-0000-0000-000019030000}"/>
    <cellStyle name="40% - Accent2 5 2" xfId="1449" xr:uid="{00000000-0005-0000-0000-00001A030000}"/>
    <cellStyle name="40% - Accent2 50" xfId="1450" xr:uid="{00000000-0005-0000-0000-00001B030000}"/>
    <cellStyle name="40% - Accent2 50 2" xfId="1451" xr:uid="{00000000-0005-0000-0000-00001C030000}"/>
    <cellStyle name="40% - Accent2 51" xfId="1452" xr:uid="{00000000-0005-0000-0000-00001D030000}"/>
    <cellStyle name="40% - Accent2 51 2" xfId="1453" xr:uid="{00000000-0005-0000-0000-00001E030000}"/>
    <cellStyle name="40% - Accent2 52" xfId="1454" xr:uid="{00000000-0005-0000-0000-00001F030000}"/>
    <cellStyle name="40% - Accent2 6" xfId="183" xr:uid="{00000000-0005-0000-0000-000020030000}"/>
    <cellStyle name="40% - Accent2 6 2" xfId="1455" xr:uid="{00000000-0005-0000-0000-000021030000}"/>
    <cellStyle name="40% - Accent2 7" xfId="184" xr:uid="{00000000-0005-0000-0000-000022030000}"/>
    <cellStyle name="40% - Accent2 7 2" xfId="1456" xr:uid="{00000000-0005-0000-0000-000023030000}"/>
    <cellStyle name="40% - Accent2 8" xfId="185" xr:uid="{00000000-0005-0000-0000-000024030000}"/>
    <cellStyle name="40% - Accent2 8 2" xfId="1457" xr:uid="{00000000-0005-0000-0000-000025030000}"/>
    <cellStyle name="40% - Accent2 9" xfId="186" xr:uid="{00000000-0005-0000-0000-000026030000}"/>
    <cellStyle name="40% - Accent2 9 2" xfId="1458" xr:uid="{00000000-0005-0000-0000-000027030000}"/>
    <cellStyle name="40% - Accent3" xfId="28" builtinId="39" customBuiltin="1"/>
    <cellStyle name="40% - Accent3 10" xfId="187" xr:uid="{00000000-0005-0000-0000-000029030000}"/>
    <cellStyle name="40% - Accent3 10 2" xfId="1459" xr:uid="{00000000-0005-0000-0000-00002A030000}"/>
    <cellStyle name="40% - Accent3 11" xfId="188" xr:uid="{00000000-0005-0000-0000-00002B030000}"/>
    <cellStyle name="40% - Accent3 11 2" xfId="1460" xr:uid="{00000000-0005-0000-0000-00002C030000}"/>
    <cellStyle name="40% - Accent3 12" xfId="189" xr:uid="{00000000-0005-0000-0000-00002D030000}"/>
    <cellStyle name="40% - Accent3 12 2" xfId="1461" xr:uid="{00000000-0005-0000-0000-00002E030000}"/>
    <cellStyle name="40% - Accent3 13" xfId="190" xr:uid="{00000000-0005-0000-0000-00002F030000}"/>
    <cellStyle name="40% - Accent3 13 2" xfId="1462" xr:uid="{00000000-0005-0000-0000-000030030000}"/>
    <cellStyle name="40% - Accent3 14" xfId="191" xr:uid="{00000000-0005-0000-0000-000031030000}"/>
    <cellStyle name="40% - Accent3 14 2" xfId="1463" xr:uid="{00000000-0005-0000-0000-000032030000}"/>
    <cellStyle name="40% - Accent3 15" xfId="192" xr:uid="{00000000-0005-0000-0000-000033030000}"/>
    <cellStyle name="40% - Accent3 15 2" xfId="1464" xr:uid="{00000000-0005-0000-0000-000034030000}"/>
    <cellStyle name="40% - Accent3 16" xfId="193" xr:uid="{00000000-0005-0000-0000-000035030000}"/>
    <cellStyle name="40% - Accent3 16 2" xfId="1465" xr:uid="{00000000-0005-0000-0000-000036030000}"/>
    <cellStyle name="40% - Accent3 17" xfId="194" xr:uid="{00000000-0005-0000-0000-000037030000}"/>
    <cellStyle name="40% - Accent3 17 2" xfId="1466" xr:uid="{00000000-0005-0000-0000-000038030000}"/>
    <cellStyle name="40% - Accent3 18" xfId="195" xr:uid="{00000000-0005-0000-0000-000039030000}"/>
    <cellStyle name="40% - Accent3 18 2" xfId="1467" xr:uid="{00000000-0005-0000-0000-00003A030000}"/>
    <cellStyle name="40% - Accent3 19" xfId="196" xr:uid="{00000000-0005-0000-0000-00003B030000}"/>
    <cellStyle name="40% - Accent3 19 2" xfId="1468" xr:uid="{00000000-0005-0000-0000-00003C030000}"/>
    <cellStyle name="40% - Accent3 2" xfId="197" xr:uid="{00000000-0005-0000-0000-00003D030000}"/>
    <cellStyle name="40% - Accent3 20" xfId="1469" xr:uid="{00000000-0005-0000-0000-00003E030000}"/>
    <cellStyle name="40% - Accent3 20 2" xfId="1470" xr:uid="{00000000-0005-0000-0000-00003F030000}"/>
    <cellStyle name="40% - Accent3 21" xfId="1471" xr:uid="{00000000-0005-0000-0000-000040030000}"/>
    <cellStyle name="40% - Accent3 21 2" xfId="1472" xr:uid="{00000000-0005-0000-0000-000041030000}"/>
    <cellStyle name="40% - Accent3 22" xfId="1473" xr:uid="{00000000-0005-0000-0000-000042030000}"/>
    <cellStyle name="40% - Accent3 22 2" xfId="1474" xr:uid="{00000000-0005-0000-0000-000043030000}"/>
    <cellStyle name="40% - Accent3 23" xfId="1475" xr:uid="{00000000-0005-0000-0000-000044030000}"/>
    <cellStyle name="40% - Accent3 23 2" xfId="1476" xr:uid="{00000000-0005-0000-0000-000045030000}"/>
    <cellStyle name="40% - Accent3 24" xfId="1477" xr:uid="{00000000-0005-0000-0000-000046030000}"/>
    <cellStyle name="40% - Accent3 24 2" xfId="1478" xr:uid="{00000000-0005-0000-0000-000047030000}"/>
    <cellStyle name="40% - Accent3 25" xfId="1479" xr:uid="{00000000-0005-0000-0000-000048030000}"/>
    <cellStyle name="40% - Accent3 25 2" xfId="1480" xr:uid="{00000000-0005-0000-0000-000049030000}"/>
    <cellStyle name="40% - Accent3 26" xfId="1481" xr:uid="{00000000-0005-0000-0000-00004A030000}"/>
    <cellStyle name="40% - Accent3 26 2" xfId="1482" xr:uid="{00000000-0005-0000-0000-00004B030000}"/>
    <cellStyle name="40% - Accent3 27" xfId="1483" xr:uid="{00000000-0005-0000-0000-00004C030000}"/>
    <cellStyle name="40% - Accent3 27 2" xfId="1484" xr:uid="{00000000-0005-0000-0000-00004D030000}"/>
    <cellStyle name="40% - Accent3 28" xfId="1485" xr:uid="{00000000-0005-0000-0000-00004E030000}"/>
    <cellStyle name="40% - Accent3 28 2" xfId="1486" xr:uid="{00000000-0005-0000-0000-00004F030000}"/>
    <cellStyle name="40% - Accent3 29" xfId="1487" xr:uid="{00000000-0005-0000-0000-000050030000}"/>
    <cellStyle name="40% - Accent3 29 2" xfId="1488" xr:uid="{00000000-0005-0000-0000-000051030000}"/>
    <cellStyle name="40% - Accent3 3" xfId="198" xr:uid="{00000000-0005-0000-0000-000052030000}"/>
    <cellStyle name="40% - Accent3 3 2" xfId="1489" xr:uid="{00000000-0005-0000-0000-000053030000}"/>
    <cellStyle name="40% - Accent3 30" xfId="1490" xr:uid="{00000000-0005-0000-0000-000054030000}"/>
    <cellStyle name="40% - Accent3 30 2" xfId="1491" xr:uid="{00000000-0005-0000-0000-000055030000}"/>
    <cellStyle name="40% - Accent3 31" xfId="1492" xr:uid="{00000000-0005-0000-0000-000056030000}"/>
    <cellStyle name="40% - Accent3 31 2" xfId="1493" xr:uid="{00000000-0005-0000-0000-000057030000}"/>
    <cellStyle name="40% - Accent3 32" xfId="1494" xr:uid="{00000000-0005-0000-0000-000058030000}"/>
    <cellStyle name="40% - Accent3 32 2" xfId="1495" xr:uid="{00000000-0005-0000-0000-000059030000}"/>
    <cellStyle name="40% - Accent3 33" xfId="1496" xr:uid="{00000000-0005-0000-0000-00005A030000}"/>
    <cellStyle name="40% - Accent3 33 2" xfId="1497" xr:uid="{00000000-0005-0000-0000-00005B030000}"/>
    <cellStyle name="40% - Accent3 34" xfId="1498" xr:uid="{00000000-0005-0000-0000-00005C030000}"/>
    <cellStyle name="40% - Accent3 34 2" xfId="1499" xr:uid="{00000000-0005-0000-0000-00005D030000}"/>
    <cellStyle name="40% - Accent3 35" xfId="1500" xr:uid="{00000000-0005-0000-0000-00005E030000}"/>
    <cellStyle name="40% - Accent3 35 2" xfId="1501" xr:uid="{00000000-0005-0000-0000-00005F030000}"/>
    <cellStyle name="40% - Accent3 36" xfId="1502" xr:uid="{00000000-0005-0000-0000-000060030000}"/>
    <cellStyle name="40% - Accent3 36 2" xfId="1503" xr:uid="{00000000-0005-0000-0000-000061030000}"/>
    <cellStyle name="40% - Accent3 37" xfId="1504" xr:uid="{00000000-0005-0000-0000-000062030000}"/>
    <cellStyle name="40% - Accent3 37 2" xfId="1505" xr:uid="{00000000-0005-0000-0000-000063030000}"/>
    <cellStyle name="40% - Accent3 38" xfId="1506" xr:uid="{00000000-0005-0000-0000-000064030000}"/>
    <cellStyle name="40% - Accent3 38 2" xfId="1507" xr:uid="{00000000-0005-0000-0000-000065030000}"/>
    <cellStyle name="40% - Accent3 39" xfId="1508" xr:uid="{00000000-0005-0000-0000-000066030000}"/>
    <cellStyle name="40% - Accent3 39 2" xfId="1509" xr:uid="{00000000-0005-0000-0000-000067030000}"/>
    <cellStyle name="40% - Accent3 4" xfId="199" xr:uid="{00000000-0005-0000-0000-000068030000}"/>
    <cellStyle name="40% - Accent3 4 2" xfId="1510" xr:uid="{00000000-0005-0000-0000-000069030000}"/>
    <cellStyle name="40% - Accent3 40" xfId="1511" xr:uid="{00000000-0005-0000-0000-00006A030000}"/>
    <cellStyle name="40% - Accent3 40 2" xfId="1512" xr:uid="{00000000-0005-0000-0000-00006B030000}"/>
    <cellStyle name="40% - Accent3 41" xfId="1513" xr:uid="{00000000-0005-0000-0000-00006C030000}"/>
    <cellStyle name="40% - Accent3 41 2" xfId="1514" xr:uid="{00000000-0005-0000-0000-00006D030000}"/>
    <cellStyle name="40% - Accent3 42" xfId="1515" xr:uid="{00000000-0005-0000-0000-00006E030000}"/>
    <cellStyle name="40% - Accent3 42 2" xfId="1516" xr:uid="{00000000-0005-0000-0000-00006F030000}"/>
    <cellStyle name="40% - Accent3 43" xfId="1517" xr:uid="{00000000-0005-0000-0000-000070030000}"/>
    <cellStyle name="40% - Accent3 43 2" xfId="1518" xr:uid="{00000000-0005-0000-0000-000071030000}"/>
    <cellStyle name="40% - Accent3 44" xfId="1519" xr:uid="{00000000-0005-0000-0000-000072030000}"/>
    <cellStyle name="40% - Accent3 44 2" xfId="1520" xr:uid="{00000000-0005-0000-0000-000073030000}"/>
    <cellStyle name="40% - Accent3 45" xfId="1521" xr:uid="{00000000-0005-0000-0000-000074030000}"/>
    <cellStyle name="40% - Accent3 45 2" xfId="1522" xr:uid="{00000000-0005-0000-0000-000075030000}"/>
    <cellStyle name="40% - Accent3 46" xfId="1523" xr:uid="{00000000-0005-0000-0000-000076030000}"/>
    <cellStyle name="40% - Accent3 46 2" xfId="1524" xr:uid="{00000000-0005-0000-0000-000077030000}"/>
    <cellStyle name="40% - Accent3 47" xfId="1525" xr:uid="{00000000-0005-0000-0000-000078030000}"/>
    <cellStyle name="40% - Accent3 47 2" xfId="1526" xr:uid="{00000000-0005-0000-0000-000079030000}"/>
    <cellStyle name="40% - Accent3 48" xfId="1527" xr:uid="{00000000-0005-0000-0000-00007A030000}"/>
    <cellStyle name="40% - Accent3 48 2" xfId="1528" xr:uid="{00000000-0005-0000-0000-00007B030000}"/>
    <cellStyle name="40% - Accent3 49" xfId="1529" xr:uid="{00000000-0005-0000-0000-00007C030000}"/>
    <cellStyle name="40% - Accent3 49 2" xfId="1530" xr:uid="{00000000-0005-0000-0000-00007D030000}"/>
    <cellStyle name="40% - Accent3 5" xfId="200" xr:uid="{00000000-0005-0000-0000-00007E030000}"/>
    <cellStyle name="40% - Accent3 5 2" xfId="1531" xr:uid="{00000000-0005-0000-0000-00007F030000}"/>
    <cellStyle name="40% - Accent3 50" xfId="1532" xr:uid="{00000000-0005-0000-0000-000080030000}"/>
    <cellStyle name="40% - Accent3 50 2" xfId="1533" xr:uid="{00000000-0005-0000-0000-000081030000}"/>
    <cellStyle name="40% - Accent3 51" xfId="1534" xr:uid="{00000000-0005-0000-0000-000082030000}"/>
    <cellStyle name="40% - Accent3 51 2" xfId="1535" xr:uid="{00000000-0005-0000-0000-000083030000}"/>
    <cellStyle name="40% - Accent3 52" xfId="1536" xr:uid="{00000000-0005-0000-0000-000084030000}"/>
    <cellStyle name="40% - Accent3 6" xfId="201" xr:uid="{00000000-0005-0000-0000-000085030000}"/>
    <cellStyle name="40% - Accent3 6 2" xfId="1537" xr:uid="{00000000-0005-0000-0000-000086030000}"/>
    <cellStyle name="40% - Accent3 7" xfId="202" xr:uid="{00000000-0005-0000-0000-000087030000}"/>
    <cellStyle name="40% - Accent3 7 2" xfId="1538" xr:uid="{00000000-0005-0000-0000-000088030000}"/>
    <cellStyle name="40% - Accent3 8" xfId="203" xr:uid="{00000000-0005-0000-0000-000089030000}"/>
    <cellStyle name="40% - Accent3 8 2" xfId="1539" xr:uid="{00000000-0005-0000-0000-00008A030000}"/>
    <cellStyle name="40% - Accent3 9" xfId="204" xr:uid="{00000000-0005-0000-0000-00008B030000}"/>
    <cellStyle name="40% - Accent3 9 2" xfId="1540" xr:uid="{00000000-0005-0000-0000-00008C030000}"/>
    <cellStyle name="40% - Accent4" xfId="32" builtinId="43" customBuiltin="1"/>
    <cellStyle name="40% - Accent4 10" xfId="205" xr:uid="{00000000-0005-0000-0000-00008E030000}"/>
    <cellStyle name="40% - Accent4 10 2" xfId="1541" xr:uid="{00000000-0005-0000-0000-00008F030000}"/>
    <cellStyle name="40% - Accent4 11" xfId="206" xr:uid="{00000000-0005-0000-0000-000090030000}"/>
    <cellStyle name="40% - Accent4 11 2" xfId="1542" xr:uid="{00000000-0005-0000-0000-000091030000}"/>
    <cellStyle name="40% - Accent4 12" xfId="207" xr:uid="{00000000-0005-0000-0000-000092030000}"/>
    <cellStyle name="40% - Accent4 12 2" xfId="1543" xr:uid="{00000000-0005-0000-0000-000093030000}"/>
    <cellStyle name="40% - Accent4 13" xfId="208" xr:uid="{00000000-0005-0000-0000-000094030000}"/>
    <cellStyle name="40% - Accent4 13 2" xfId="1544" xr:uid="{00000000-0005-0000-0000-000095030000}"/>
    <cellStyle name="40% - Accent4 14" xfId="209" xr:uid="{00000000-0005-0000-0000-000096030000}"/>
    <cellStyle name="40% - Accent4 14 2" xfId="1545" xr:uid="{00000000-0005-0000-0000-000097030000}"/>
    <cellStyle name="40% - Accent4 15" xfId="210" xr:uid="{00000000-0005-0000-0000-000098030000}"/>
    <cellStyle name="40% - Accent4 15 2" xfId="1546" xr:uid="{00000000-0005-0000-0000-000099030000}"/>
    <cellStyle name="40% - Accent4 16" xfId="211" xr:uid="{00000000-0005-0000-0000-00009A030000}"/>
    <cellStyle name="40% - Accent4 16 2" xfId="1547" xr:uid="{00000000-0005-0000-0000-00009B030000}"/>
    <cellStyle name="40% - Accent4 17" xfId="212" xr:uid="{00000000-0005-0000-0000-00009C030000}"/>
    <cellStyle name="40% - Accent4 17 2" xfId="1548" xr:uid="{00000000-0005-0000-0000-00009D030000}"/>
    <cellStyle name="40% - Accent4 18" xfId="213" xr:uid="{00000000-0005-0000-0000-00009E030000}"/>
    <cellStyle name="40% - Accent4 18 2" xfId="1549" xr:uid="{00000000-0005-0000-0000-00009F030000}"/>
    <cellStyle name="40% - Accent4 19" xfId="214" xr:uid="{00000000-0005-0000-0000-0000A0030000}"/>
    <cellStyle name="40% - Accent4 19 2" xfId="1550" xr:uid="{00000000-0005-0000-0000-0000A1030000}"/>
    <cellStyle name="40% - Accent4 2" xfId="215" xr:uid="{00000000-0005-0000-0000-0000A2030000}"/>
    <cellStyle name="40% - Accent4 20" xfId="1551" xr:uid="{00000000-0005-0000-0000-0000A3030000}"/>
    <cellStyle name="40% - Accent4 20 2" xfId="1552" xr:uid="{00000000-0005-0000-0000-0000A4030000}"/>
    <cellStyle name="40% - Accent4 21" xfId="1553" xr:uid="{00000000-0005-0000-0000-0000A5030000}"/>
    <cellStyle name="40% - Accent4 21 2" xfId="1554" xr:uid="{00000000-0005-0000-0000-0000A6030000}"/>
    <cellStyle name="40% - Accent4 22" xfId="1555" xr:uid="{00000000-0005-0000-0000-0000A7030000}"/>
    <cellStyle name="40% - Accent4 22 2" xfId="1556" xr:uid="{00000000-0005-0000-0000-0000A8030000}"/>
    <cellStyle name="40% - Accent4 23" xfId="1557" xr:uid="{00000000-0005-0000-0000-0000A9030000}"/>
    <cellStyle name="40% - Accent4 23 2" xfId="1558" xr:uid="{00000000-0005-0000-0000-0000AA030000}"/>
    <cellStyle name="40% - Accent4 24" xfId="1559" xr:uid="{00000000-0005-0000-0000-0000AB030000}"/>
    <cellStyle name="40% - Accent4 24 2" xfId="1560" xr:uid="{00000000-0005-0000-0000-0000AC030000}"/>
    <cellStyle name="40% - Accent4 25" xfId="1561" xr:uid="{00000000-0005-0000-0000-0000AD030000}"/>
    <cellStyle name="40% - Accent4 25 2" xfId="1562" xr:uid="{00000000-0005-0000-0000-0000AE030000}"/>
    <cellStyle name="40% - Accent4 26" xfId="1563" xr:uid="{00000000-0005-0000-0000-0000AF030000}"/>
    <cellStyle name="40% - Accent4 26 2" xfId="1564" xr:uid="{00000000-0005-0000-0000-0000B0030000}"/>
    <cellStyle name="40% - Accent4 27" xfId="1565" xr:uid="{00000000-0005-0000-0000-0000B1030000}"/>
    <cellStyle name="40% - Accent4 27 2" xfId="1566" xr:uid="{00000000-0005-0000-0000-0000B2030000}"/>
    <cellStyle name="40% - Accent4 28" xfId="1567" xr:uid="{00000000-0005-0000-0000-0000B3030000}"/>
    <cellStyle name="40% - Accent4 28 2" xfId="1568" xr:uid="{00000000-0005-0000-0000-0000B4030000}"/>
    <cellStyle name="40% - Accent4 29" xfId="1569" xr:uid="{00000000-0005-0000-0000-0000B5030000}"/>
    <cellStyle name="40% - Accent4 29 2" xfId="1570" xr:uid="{00000000-0005-0000-0000-0000B6030000}"/>
    <cellStyle name="40% - Accent4 3" xfId="216" xr:uid="{00000000-0005-0000-0000-0000B7030000}"/>
    <cellStyle name="40% - Accent4 3 2" xfId="1571" xr:uid="{00000000-0005-0000-0000-0000B8030000}"/>
    <cellStyle name="40% - Accent4 30" xfId="1572" xr:uid="{00000000-0005-0000-0000-0000B9030000}"/>
    <cellStyle name="40% - Accent4 30 2" xfId="1573" xr:uid="{00000000-0005-0000-0000-0000BA030000}"/>
    <cellStyle name="40% - Accent4 31" xfId="1574" xr:uid="{00000000-0005-0000-0000-0000BB030000}"/>
    <cellStyle name="40% - Accent4 31 2" xfId="1575" xr:uid="{00000000-0005-0000-0000-0000BC030000}"/>
    <cellStyle name="40% - Accent4 32" xfId="1576" xr:uid="{00000000-0005-0000-0000-0000BD030000}"/>
    <cellStyle name="40% - Accent4 32 2" xfId="1577" xr:uid="{00000000-0005-0000-0000-0000BE030000}"/>
    <cellStyle name="40% - Accent4 33" xfId="1578" xr:uid="{00000000-0005-0000-0000-0000BF030000}"/>
    <cellStyle name="40% - Accent4 33 2" xfId="1579" xr:uid="{00000000-0005-0000-0000-0000C0030000}"/>
    <cellStyle name="40% - Accent4 34" xfId="1580" xr:uid="{00000000-0005-0000-0000-0000C1030000}"/>
    <cellStyle name="40% - Accent4 34 2" xfId="1581" xr:uid="{00000000-0005-0000-0000-0000C2030000}"/>
    <cellStyle name="40% - Accent4 35" xfId="1582" xr:uid="{00000000-0005-0000-0000-0000C3030000}"/>
    <cellStyle name="40% - Accent4 35 2" xfId="1583" xr:uid="{00000000-0005-0000-0000-0000C4030000}"/>
    <cellStyle name="40% - Accent4 36" xfId="1584" xr:uid="{00000000-0005-0000-0000-0000C5030000}"/>
    <cellStyle name="40% - Accent4 36 2" xfId="1585" xr:uid="{00000000-0005-0000-0000-0000C6030000}"/>
    <cellStyle name="40% - Accent4 37" xfId="1586" xr:uid="{00000000-0005-0000-0000-0000C7030000}"/>
    <cellStyle name="40% - Accent4 37 2" xfId="1587" xr:uid="{00000000-0005-0000-0000-0000C8030000}"/>
    <cellStyle name="40% - Accent4 38" xfId="1588" xr:uid="{00000000-0005-0000-0000-0000C9030000}"/>
    <cellStyle name="40% - Accent4 38 2" xfId="1589" xr:uid="{00000000-0005-0000-0000-0000CA030000}"/>
    <cellStyle name="40% - Accent4 39" xfId="1590" xr:uid="{00000000-0005-0000-0000-0000CB030000}"/>
    <cellStyle name="40% - Accent4 39 2" xfId="1591" xr:uid="{00000000-0005-0000-0000-0000CC030000}"/>
    <cellStyle name="40% - Accent4 4" xfId="217" xr:uid="{00000000-0005-0000-0000-0000CD030000}"/>
    <cellStyle name="40% - Accent4 4 2" xfId="1592" xr:uid="{00000000-0005-0000-0000-0000CE030000}"/>
    <cellStyle name="40% - Accent4 40" xfId="1593" xr:uid="{00000000-0005-0000-0000-0000CF030000}"/>
    <cellStyle name="40% - Accent4 40 2" xfId="1594" xr:uid="{00000000-0005-0000-0000-0000D0030000}"/>
    <cellStyle name="40% - Accent4 41" xfId="1595" xr:uid="{00000000-0005-0000-0000-0000D1030000}"/>
    <cellStyle name="40% - Accent4 41 2" xfId="1596" xr:uid="{00000000-0005-0000-0000-0000D2030000}"/>
    <cellStyle name="40% - Accent4 42" xfId="1597" xr:uid="{00000000-0005-0000-0000-0000D3030000}"/>
    <cellStyle name="40% - Accent4 42 2" xfId="1598" xr:uid="{00000000-0005-0000-0000-0000D4030000}"/>
    <cellStyle name="40% - Accent4 43" xfId="1599" xr:uid="{00000000-0005-0000-0000-0000D5030000}"/>
    <cellStyle name="40% - Accent4 43 2" xfId="1600" xr:uid="{00000000-0005-0000-0000-0000D6030000}"/>
    <cellStyle name="40% - Accent4 44" xfId="1601" xr:uid="{00000000-0005-0000-0000-0000D7030000}"/>
    <cellStyle name="40% - Accent4 44 2" xfId="1602" xr:uid="{00000000-0005-0000-0000-0000D8030000}"/>
    <cellStyle name="40% - Accent4 45" xfId="1603" xr:uid="{00000000-0005-0000-0000-0000D9030000}"/>
    <cellStyle name="40% - Accent4 45 2" xfId="1604" xr:uid="{00000000-0005-0000-0000-0000DA030000}"/>
    <cellStyle name="40% - Accent4 46" xfId="1605" xr:uid="{00000000-0005-0000-0000-0000DB030000}"/>
    <cellStyle name="40% - Accent4 46 2" xfId="1606" xr:uid="{00000000-0005-0000-0000-0000DC030000}"/>
    <cellStyle name="40% - Accent4 47" xfId="1607" xr:uid="{00000000-0005-0000-0000-0000DD030000}"/>
    <cellStyle name="40% - Accent4 47 2" xfId="1608" xr:uid="{00000000-0005-0000-0000-0000DE030000}"/>
    <cellStyle name="40% - Accent4 48" xfId="1609" xr:uid="{00000000-0005-0000-0000-0000DF030000}"/>
    <cellStyle name="40% - Accent4 48 2" xfId="1610" xr:uid="{00000000-0005-0000-0000-0000E0030000}"/>
    <cellStyle name="40% - Accent4 49" xfId="1611" xr:uid="{00000000-0005-0000-0000-0000E1030000}"/>
    <cellStyle name="40% - Accent4 49 2" xfId="1612" xr:uid="{00000000-0005-0000-0000-0000E2030000}"/>
    <cellStyle name="40% - Accent4 5" xfId="218" xr:uid="{00000000-0005-0000-0000-0000E3030000}"/>
    <cellStyle name="40% - Accent4 5 2" xfId="1613" xr:uid="{00000000-0005-0000-0000-0000E4030000}"/>
    <cellStyle name="40% - Accent4 50" xfId="1614" xr:uid="{00000000-0005-0000-0000-0000E5030000}"/>
    <cellStyle name="40% - Accent4 50 2" xfId="1615" xr:uid="{00000000-0005-0000-0000-0000E6030000}"/>
    <cellStyle name="40% - Accent4 51" xfId="1616" xr:uid="{00000000-0005-0000-0000-0000E7030000}"/>
    <cellStyle name="40% - Accent4 51 2" xfId="1617" xr:uid="{00000000-0005-0000-0000-0000E8030000}"/>
    <cellStyle name="40% - Accent4 52" xfId="1618" xr:uid="{00000000-0005-0000-0000-0000E9030000}"/>
    <cellStyle name="40% - Accent4 6" xfId="219" xr:uid="{00000000-0005-0000-0000-0000EA030000}"/>
    <cellStyle name="40% - Accent4 6 2" xfId="1619" xr:uid="{00000000-0005-0000-0000-0000EB030000}"/>
    <cellStyle name="40% - Accent4 7" xfId="220" xr:uid="{00000000-0005-0000-0000-0000EC030000}"/>
    <cellStyle name="40% - Accent4 7 2" xfId="1620" xr:uid="{00000000-0005-0000-0000-0000ED030000}"/>
    <cellStyle name="40% - Accent4 8" xfId="221" xr:uid="{00000000-0005-0000-0000-0000EE030000}"/>
    <cellStyle name="40% - Accent4 8 2" xfId="1621" xr:uid="{00000000-0005-0000-0000-0000EF030000}"/>
    <cellStyle name="40% - Accent4 9" xfId="222" xr:uid="{00000000-0005-0000-0000-0000F0030000}"/>
    <cellStyle name="40% - Accent4 9 2" xfId="1622" xr:uid="{00000000-0005-0000-0000-0000F1030000}"/>
    <cellStyle name="40% - Accent5" xfId="36" builtinId="47" customBuiltin="1"/>
    <cellStyle name="40% - Accent5 10" xfId="223" xr:uid="{00000000-0005-0000-0000-0000F3030000}"/>
    <cellStyle name="40% - Accent5 10 2" xfId="1623" xr:uid="{00000000-0005-0000-0000-0000F4030000}"/>
    <cellStyle name="40% - Accent5 11" xfId="224" xr:uid="{00000000-0005-0000-0000-0000F5030000}"/>
    <cellStyle name="40% - Accent5 11 2" xfId="1624" xr:uid="{00000000-0005-0000-0000-0000F6030000}"/>
    <cellStyle name="40% - Accent5 12" xfId="225" xr:uid="{00000000-0005-0000-0000-0000F7030000}"/>
    <cellStyle name="40% - Accent5 12 2" xfId="1625" xr:uid="{00000000-0005-0000-0000-0000F8030000}"/>
    <cellStyle name="40% - Accent5 13" xfId="226" xr:uid="{00000000-0005-0000-0000-0000F9030000}"/>
    <cellStyle name="40% - Accent5 13 2" xfId="1626" xr:uid="{00000000-0005-0000-0000-0000FA030000}"/>
    <cellStyle name="40% - Accent5 14" xfId="227" xr:uid="{00000000-0005-0000-0000-0000FB030000}"/>
    <cellStyle name="40% - Accent5 14 2" xfId="1627" xr:uid="{00000000-0005-0000-0000-0000FC030000}"/>
    <cellStyle name="40% - Accent5 15" xfId="228" xr:uid="{00000000-0005-0000-0000-0000FD030000}"/>
    <cellStyle name="40% - Accent5 15 2" xfId="1628" xr:uid="{00000000-0005-0000-0000-0000FE030000}"/>
    <cellStyle name="40% - Accent5 16" xfId="229" xr:uid="{00000000-0005-0000-0000-0000FF030000}"/>
    <cellStyle name="40% - Accent5 16 2" xfId="1629" xr:uid="{00000000-0005-0000-0000-000000040000}"/>
    <cellStyle name="40% - Accent5 17" xfId="230" xr:uid="{00000000-0005-0000-0000-000001040000}"/>
    <cellStyle name="40% - Accent5 17 2" xfId="1630" xr:uid="{00000000-0005-0000-0000-000002040000}"/>
    <cellStyle name="40% - Accent5 18" xfId="231" xr:uid="{00000000-0005-0000-0000-000003040000}"/>
    <cellStyle name="40% - Accent5 18 2" xfId="1631" xr:uid="{00000000-0005-0000-0000-000004040000}"/>
    <cellStyle name="40% - Accent5 19" xfId="232" xr:uid="{00000000-0005-0000-0000-000005040000}"/>
    <cellStyle name="40% - Accent5 19 2" xfId="1632" xr:uid="{00000000-0005-0000-0000-000006040000}"/>
    <cellStyle name="40% - Accent5 2" xfId="233" xr:uid="{00000000-0005-0000-0000-000007040000}"/>
    <cellStyle name="40% - Accent5 20" xfId="1633" xr:uid="{00000000-0005-0000-0000-000008040000}"/>
    <cellStyle name="40% - Accent5 20 2" xfId="1634" xr:uid="{00000000-0005-0000-0000-000009040000}"/>
    <cellStyle name="40% - Accent5 21" xfId="1635" xr:uid="{00000000-0005-0000-0000-00000A040000}"/>
    <cellStyle name="40% - Accent5 21 2" xfId="1636" xr:uid="{00000000-0005-0000-0000-00000B040000}"/>
    <cellStyle name="40% - Accent5 22" xfId="1637" xr:uid="{00000000-0005-0000-0000-00000C040000}"/>
    <cellStyle name="40% - Accent5 22 2" xfId="1638" xr:uid="{00000000-0005-0000-0000-00000D040000}"/>
    <cellStyle name="40% - Accent5 23" xfId="1639" xr:uid="{00000000-0005-0000-0000-00000E040000}"/>
    <cellStyle name="40% - Accent5 23 2" xfId="1640" xr:uid="{00000000-0005-0000-0000-00000F040000}"/>
    <cellStyle name="40% - Accent5 24" xfId="1641" xr:uid="{00000000-0005-0000-0000-000010040000}"/>
    <cellStyle name="40% - Accent5 24 2" xfId="1642" xr:uid="{00000000-0005-0000-0000-000011040000}"/>
    <cellStyle name="40% - Accent5 25" xfId="1643" xr:uid="{00000000-0005-0000-0000-000012040000}"/>
    <cellStyle name="40% - Accent5 25 2" xfId="1644" xr:uid="{00000000-0005-0000-0000-000013040000}"/>
    <cellStyle name="40% - Accent5 26" xfId="1645" xr:uid="{00000000-0005-0000-0000-000014040000}"/>
    <cellStyle name="40% - Accent5 26 2" xfId="1646" xr:uid="{00000000-0005-0000-0000-000015040000}"/>
    <cellStyle name="40% - Accent5 27" xfId="1647" xr:uid="{00000000-0005-0000-0000-000016040000}"/>
    <cellStyle name="40% - Accent5 27 2" xfId="1648" xr:uid="{00000000-0005-0000-0000-000017040000}"/>
    <cellStyle name="40% - Accent5 28" xfId="1649" xr:uid="{00000000-0005-0000-0000-000018040000}"/>
    <cellStyle name="40% - Accent5 28 2" xfId="1650" xr:uid="{00000000-0005-0000-0000-000019040000}"/>
    <cellStyle name="40% - Accent5 29" xfId="1651" xr:uid="{00000000-0005-0000-0000-00001A040000}"/>
    <cellStyle name="40% - Accent5 29 2" xfId="1652" xr:uid="{00000000-0005-0000-0000-00001B040000}"/>
    <cellStyle name="40% - Accent5 3" xfId="234" xr:uid="{00000000-0005-0000-0000-00001C040000}"/>
    <cellStyle name="40% - Accent5 3 2" xfId="1653" xr:uid="{00000000-0005-0000-0000-00001D040000}"/>
    <cellStyle name="40% - Accent5 30" xfId="1654" xr:uid="{00000000-0005-0000-0000-00001E040000}"/>
    <cellStyle name="40% - Accent5 30 2" xfId="1655" xr:uid="{00000000-0005-0000-0000-00001F040000}"/>
    <cellStyle name="40% - Accent5 31" xfId="1656" xr:uid="{00000000-0005-0000-0000-000020040000}"/>
    <cellStyle name="40% - Accent5 31 2" xfId="1657" xr:uid="{00000000-0005-0000-0000-000021040000}"/>
    <cellStyle name="40% - Accent5 32" xfId="1658" xr:uid="{00000000-0005-0000-0000-000022040000}"/>
    <cellStyle name="40% - Accent5 32 2" xfId="1659" xr:uid="{00000000-0005-0000-0000-000023040000}"/>
    <cellStyle name="40% - Accent5 33" xfId="1660" xr:uid="{00000000-0005-0000-0000-000024040000}"/>
    <cellStyle name="40% - Accent5 33 2" xfId="1661" xr:uid="{00000000-0005-0000-0000-000025040000}"/>
    <cellStyle name="40% - Accent5 34" xfId="1662" xr:uid="{00000000-0005-0000-0000-000026040000}"/>
    <cellStyle name="40% - Accent5 34 2" xfId="1663" xr:uid="{00000000-0005-0000-0000-000027040000}"/>
    <cellStyle name="40% - Accent5 35" xfId="1664" xr:uid="{00000000-0005-0000-0000-000028040000}"/>
    <cellStyle name="40% - Accent5 35 2" xfId="1665" xr:uid="{00000000-0005-0000-0000-000029040000}"/>
    <cellStyle name="40% - Accent5 36" xfId="1666" xr:uid="{00000000-0005-0000-0000-00002A040000}"/>
    <cellStyle name="40% - Accent5 36 2" xfId="1667" xr:uid="{00000000-0005-0000-0000-00002B040000}"/>
    <cellStyle name="40% - Accent5 37" xfId="1668" xr:uid="{00000000-0005-0000-0000-00002C040000}"/>
    <cellStyle name="40% - Accent5 37 2" xfId="1669" xr:uid="{00000000-0005-0000-0000-00002D040000}"/>
    <cellStyle name="40% - Accent5 38" xfId="1670" xr:uid="{00000000-0005-0000-0000-00002E040000}"/>
    <cellStyle name="40% - Accent5 38 2" xfId="1671" xr:uid="{00000000-0005-0000-0000-00002F040000}"/>
    <cellStyle name="40% - Accent5 39" xfId="1672" xr:uid="{00000000-0005-0000-0000-000030040000}"/>
    <cellStyle name="40% - Accent5 39 2" xfId="1673" xr:uid="{00000000-0005-0000-0000-000031040000}"/>
    <cellStyle name="40% - Accent5 4" xfId="235" xr:uid="{00000000-0005-0000-0000-000032040000}"/>
    <cellStyle name="40% - Accent5 4 2" xfId="1674" xr:uid="{00000000-0005-0000-0000-000033040000}"/>
    <cellStyle name="40% - Accent5 40" xfId="1675" xr:uid="{00000000-0005-0000-0000-000034040000}"/>
    <cellStyle name="40% - Accent5 40 2" xfId="1676" xr:uid="{00000000-0005-0000-0000-000035040000}"/>
    <cellStyle name="40% - Accent5 41" xfId="1677" xr:uid="{00000000-0005-0000-0000-000036040000}"/>
    <cellStyle name="40% - Accent5 41 2" xfId="1678" xr:uid="{00000000-0005-0000-0000-000037040000}"/>
    <cellStyle name="40% - Accent5 42" xfId="1679" xr:uid="{00000000-0005-0000-0000-000038040000}"/>
    <cellStyle name="40% - Accent5 42 2" xfId="1680" xr:uid="{00000000-0005-0000-0000-000039040000}"/>
    <cellStyle name="40% - Accent5 43" xfId="1681" xr:uid="{00000000-0005-0000-0000-00003A040000}"/>
    <cellStyle name="40% - Accent5 43 2" xfId="1682" xr:uid="{00000000-0005-0000-0000-00003B040000}"/>
    <cellStyle name="40% - Accent5 44" xfId="1683" xr:uid="{00000000-0005-0000-0000-00003C040000}"/>
    <cellStyle name="40% - Accent5 44 2" xfId="1684" xr:uid="{00000000-0005-0000-0000-00003D040000}"/>
    <cellStyle name="40% - Accent5 45" xfId="1685" xr:uid="{00000000-0005-0000-0000-00003E040000}"/>
    <cellStyle name="40% - Accent5 45 2" xfId="1686" xr:uid="{00000000-0005-0000-0000-00003F040000}"/>
    <cellStyle name="40% - Accent5 46" xfId="1687" xr:uid="{00000000-0005-0000-0000-000040040000}"/>
    <cellStyle name="40% - Accent5 46 2" xfId="1688" xr:uid="{00000000-0005-0000-0000-000041040000}"/>
    <cellStyle name="40% - Accent5 47" xfId="1689" xr:uid="{00000000-0005-0000-0000-000042040000}"/>
    <cellStyle name="40% - Accent5 47 2" xfId="1690" xr:uid="{00000000-0005-0000-0000-000043040000}"/>
    <cellStyle name="40% - Accent5 48" xfId="1691" xr:uid="{00000000-0005-0000-0000-000044040000}"/>
    <cellStyle name="40% - Accent5 48 2" xfId="1692" xr:uid="{00000000-0005-0000-0000-000045040000}"/>
    <cellStyle name="40% - Accent5 49" xfId="1693" xr:uid="{00000000-0005-0000-0000-000046040000}"/>
    <cellStyle name="40% - Accent5 49 2" xfId="1694" xr:uid="{00000000-0005-0000-0000-000047040000}"/>
    <cellStyle name="40% - Accent5 5" xfId="236" xr:uid="{00000000-0005-0000-0000-000048040000}"/>
    <cellStyle name="40% - Accent5 5 2" xfId="1695" xr:uid="{00000000-0005-0000-0000-000049040000}"/>
    <cellStyle name="40% - Accent5 50" xfId="1696" xr:uid="{00000000-0005-0000-0000-00004A040000}"/>
    <cellStyle name="40% - Accent5 50 2" xfId="1697" xr:uid="{00000000-0005-0000-0000-00004B040000}"/>
    <cellStyle name="40% - Accent5 51" xfId="1698" xr:uid="{00000000-0005-0000-0000-00004C040000}"/>
    <cellStyle name="40% - Accent5 51 2" xfId="1699" xr:uid="{00000000-0005-0000-0000-00004D040000}"/>
    <cellStyle name="40% - Accent5 52" xfId="1700" xr:uid="{00000000-0005-0000-0000-00004E040000}"/>
    <cellStyle name="40% - Accent5 6" xfId="237" xr:uid="{00000000-0005-0000-0000-00004F040000}"/>
    <cellStyle name="40% - Accent5 6 2" xfId="1701" xr:uid="{00000000-0005-0000-0000-000050040000}"/>
    <cellStyle name="40% - Accent5 7" xfId="238" xr:uid="{00000000-0005-0000-0000-000051040000}"/>
    <cellStyle name="40% - Accent5 7 2" xfId="1702" xr:uid="{00000000-0005-0000-0000-000052040000}"/>
    <cellStyle name="40% - Accent5 8" xfId="239" xr:uid="{00000000-0005-0000-0000-000053040000}"/>
    <cellStyle name="40% - Accent5 8 2" xfId="1703" xr:uid="{00000000-0005-0000-0000-000054040000}"/>
    <cellStyle name="40% - Accent5 9" xfId="240" xr:uid="{00000000-0005-0000-0000-000055040000}"/>
    <cellStyle name="40% - Accent5 9 2" xfId="1704" xr:uid="{00000000-0005-0000-0000-000056040000}"/>
    <cellStyle name="40% - Accent6" xfId="40" builtinId="51" customBuiltin="1"/>
    <cellStyle name="40% - Accent6 10" xfId="241" xr:uid="{00000000-0005-0000-0000-000058040000}"/>
    <cellStyle name="40% - Accent6 10 2" xfId="1705" xr:uid="{00000000-0005-0000-0000-000059040000}"/>
    <cellStyle name="40% - Accent6 11" xfId="242" xr:uid="{00000000-0005-0000-0000-00005A040000}"/>
    <cellStyle name="40% - Accent6 11 2" xfId="1706" xr:uid="{00000000-0005-0000-0000-00005B040000}"/>
    <cellStyle name="40% - Accent6 12" xfId="243" xr:uid="{00000000-0005-0000-0000-00005C040000}"/>
    <cellStyle name="40% - Accent6 12 2" xfId="1707" xr:uid="{00000000-0005-0000-0000-00005D040000}"/>
    <cellStyle name="40% - Accent6 13" xfId="244" xr:uid="{00000000-0005-0000-0000-00005E040000}"/>
    <cellStyle name="40% - Accent6 13 2" xfId="1708" xr:uid="{00000000-0005-0000-0000-00005F040000}"/>
    <cellStyle name="40% - Accent6 14" xfId="245" xr:uid="{00000000-0005-0000-0000-000060040000}"/>
    <cellStyle name="40% - Accent6 14 2" xfId="1709" xr:uid="{00000000-0005-0000-0000-000061040000}"/>
    <cellStyle name="40% - Accent6 15" xfId="246" xr:uid="{00000000-0005-0000-0000-000062040000}"/>
    <cellStyle name="40% - Accent6 15 2" xfId="1710" xr:uid="{00000000-0005-0000-0000-000063040000}"/>
    <cellStyle name="40% - Accent6 16" xfId="247" xr:uid="{00000000-0005-0000-0000-000064040000}"/>
    <cellStyle name="40% - Accent6 16 2" xfId="1711" xr:uid="{00000000-0005-0000-0000-000065040000}"/>
    <cellStyle name="40% - Accent6 17" xfId="248" xr:uid="{00000000-0005-0000-0000-000066040000}"/>
    <cellStyle name="40% - Accent6 17 2" xfId="1712" xr:uid="{00000000-0005-0000-0000-000067040000}"/>
    <cellStyle name="40% - Accent6 18" xfId="249" xr:uid="{00000000-0005-0000-0000-000068040000}"/>
    <cellStyle name="40% - Accent6 18 2" xfId="1713" xr:uid="{00000000-0005-0000-0000-000069040000}"/>
    <cellStyle name="40% - Accent6 19" xfId="250" xr:uid="{00000000-0005-0000-0000-00006A040000}"/>
    <cellStyle name="40% - Accent6 19 2" xfId="1714" xr:uid="{00000000-0005-0000-0000-00006B040000}"/>
    <cellStyle name="40% - Accent6 2" xfId="251" xr:uid="{00000000-0005-0000-0000-00006C040000}"/>
    <cellStyle name="40% - Accent6 20" xfId="1715" xr:uid="{00000000-0005-0000-0000-00006D040000}"/>
    <cellStyle name="40% - Accent6 20 2" xfId="1716" xr:uid="{00000000-0005-0000-0000-00006E040000}"/>
    <cellStyle name="40% - Accent6 21" xfId="1717" xr:uid="{00000000-0005-0000-0000-00006F040000}"/>
    <cellStyle name="40% - Accent6 21 2" xfId="1718" xr:uid="{00000000-0005-0000-0000-000070040000}"/>
    <cellStyle name="40% - Accent6 22" xfId="1719" xr:uid="{00000000-0005-0000-0000-000071040000}"/>
    <cellStyle name="40% - Accent6 22 2" xfId="1720" xr:uid="{00000000-0005-0000-0000-000072040000}"/>
    <cellStyle name="40% - Accent6 23" xfId="1721" xr:uid="{00000000-0005-0000-0000-000073040000}"/>
    <cellStyle name="40% - Accent6 23 2" xfId="1722" xr:uid="{00000000-0005-0000-0000-000074040000}"/>
    <cellStyle name="40% - Accent6 24" xfId="1723" xr:uid="{00000000-0005-0000-0000-000075040000}"/>
    <cellStyle name="40% - Accent6 24 2" xfId="1724" xr:uid="{00000000-0005-0000-0000-000076040000}"/>
    <cellStyle name="40% - Accent6 25" xfId="1725" xr:uid="{00000000-0005-0000-0000-000077040000}"/>
    <cellStyle name="40% - Accent6 25 2" xfId="1726" xr:uid="{00000000-0005-0000-0000-000078040000}"/>
    <cellStyle name="40% - Accent6 26" xfId="1727" xr:uid="{00000000-0005-0000-0000-000079040000}"/>
    <cellStyle name="40% - Accent6 26 2" xfId="1728" xr:uid="{00000000-0005-0000-0000-00007A040000}"/>
    <cellStyle name="40% - Accent6 27" xfId="1729" xr:uid="{00000000-0005-0000-0000-00007B040000}"/>
    <cellStyle name="40% - Accent6 27 2" xfId="1730" xr:uid="{00000000-0005-0000-0000-00007C040000}"/>
    <cellStyle name="40% - Accent6 28" xfId="1731" xr:uid="{00000000-0005-0000-0000-00007D040000}"/>
    <cellStyle name="40% - Accent6 28 2" xfId="1732" xr:uid="{00000000-0005-0000-0000-00007E040000}"/>
    <cellStyle name="40% - Accent6 29" xfId="1733" xr:uid="{00000000-0005-0000-0000-00007F040000}"/>
    <cellStyle name="40% - Accent6 29 2" xfId="1734" xr:uid="{00000000-0005-0000-0000-000080040000}"/>
    <cellStyle name="40% - Accent6 3" xfId="252" xr:uid="{00000000-0005-0000-0000-000081040000}"/>
    <cellStyle name="40% - Accent6 3 2" xfId="1735" xr:uid="{00000000-0005-0000-0000-000082040000}"/>
    <cellStyle name="40% - Accent6 30" xfId="1736" xr:uid="{00000000-0005-0000-0000-000083040000}"/>
    <cellStyle name="40% - Accent6 30 2" xfId="1737" xr:uid="{00000000-0005-0000-0000-000084040000}"/>
    <cellStyle name="40% - Accent6 31" xfId="1738" xr:uid="{00000000-0005-0000-0000-000085040000}"/>
    <cellStyle name="40% - Accent6 31 2" xfId="1739" xr:uid="{00000000-0005-0000-0000-000086040000}"/>
    <cellStyle name="40% - Accent6 32" xfId="1740" xr:uid="{00000000-0005-0000-0000-000087040000}"/>
    <cellStyle name="40% - Accent6 32 2" xfId="1741" xr:uid="{00000000-0005-0000-0000-000088040000}"/>
    <cellStyle name="40% - Accent6 33" xfId="1742" xr:uid="{00000000-0005-0000-0000-000089040000}"/>
    <cellStyle name="40% - Accent6 33 2" xfId="1743" xr:uid="{00000000-0005-0000-0000-00008A040000}"/>
    <cellStyle name="40% - Accent6 34" xfId="1744" xr:uid="{00000000-0005-0000-0000-00008B040000}"/>
    <cellStyle name="40% - Accent6 34 2" xfId="1745" xr:uid="{00000000-0005-0000-0000-00008C040000}"/>
    <cellStyle name="40% - Accent6 35" xfId="1746" xr:uid="{00000000-0005-0000-0000-00008D040000}"/>
    <cellStyle name="40% - Accent6 35 2" xfId="1747" xr:uid="{00000000-0005-0000-0000-00008E040000}"/>
    <cellStyle name="40% - Accent6 36" xfId="1748" xr:uid="{00000000-0005-0000-0000-00008F040000}"/>
    <cellStyle name="40% - Accent6 36 2" xfId="1749" xr:uid="{00000000-0005-0000-0000-000090040000}"/>
    <cellStyle name="40% - Accent6 37" xfId="1750" xr:uid="{00000000-0005-0000-0000-000091040000}"/>
    <cellStyle name="40% - Accent6 37 2" xfId="1751" xr:uid="{00000000-0005-0000-0000-000092040000}"/>
    <cellStyle name="40% - Accent6 38" xfId="1752" xr:uid="{00000000-0005-0000-0000-000093040000}"/>
    <cellStyle name="40% - Accent6 38 2" xfId="1753" xr:uid="{00000000-0005-0000-0000-000094040000}"/>
    <cellStyle name="40% - Accent6 39" xfId="1754" xr:uid="{00000000-0005-0000-0000-000095040000}"/>
    <cellStyle name="40% - Accent6 39 2" xfId="1755" xr:uid="{00000000-0005-0000-0000-000096040000}"/>
    <cellStyle name="40% - Accent6 4" xfId="253" xr:uid="{00000000-0005-0000-0000-000097040000}"/>
    <cellStyle name="40% - Accent6 4 2" xfId="1756" xr:uid="{00000000-0005-0000-0000-000098040000}"/>
    <cellStyle name="40% - Accent6 40" xfId="1757" xr:uid="{00000000-0005-0000-0000-000099040000}"/>
    <cellStyle name="40% - Accent6 40 2" xfId="1758" xr:uid="{00000000-0005-0000-0000-00009A040000}"/>
    <cellStyle name="40% - Accent6 41" xfId="1759" xr:uid="{00000000-0005-0000-0000-00009B040000}"/>
    <cellStyle name="40% - Accent6 41 2" xfId="1760" xr:uid="{00000000-0005-0000-0000-00009C040000}"/>
    <cellStyle name="40% - Accent6 42" xfId="1761" xr:uid="{00000000-0005-0000-0000-00009D040000}"/>
    <cellStyle name="40% - Accent6 42 2" xfId="1762" xr:uid="{00000000-0005-0000-0000-00009E040000}"/>
    <cellStyle name="40% - Accent6 43" xfId="1763" xr:uid="{00000000-0005-0000-0000-00009F040000}"/>
    <cellStyle name="40% - Accent6 43 2" xfId="1764" xr:uid="{00000000-0005-0000-0000-0000A0040000}"/>
    <cellStyle name="40% - Accent6 44" xfId="1765" xr:uid="{00000000-0005-0000-0000-0000A1040000}"/>
    <cellStyle name="40% - Accent6 44 2" xfId="1766" xr:uid="{00000000-0005-0000-0000-0000A2040000}"/>
    <cellStyle name="40% - Accent6 45" xfId="1767" xr:uid="{00000000-0005-0000-0000-0000A3040000}"/>
    <cellStyle name="40% - Accent6 45 2" xfId="1768" xr:uid="{00000000-0005-0000-0000-0000A4040000}"/>
    <cellStyle name="40% - Accent6 46" xfId="1769" xr:uid="{00000000-0005-0000-0000-0000A5040000}"/>
    <cellStyle name="40% - Accent6 46 2" xfId="1770" xr:uid="{00000000-0005-0000-0000-0000A6040000}"/>
    <cellStyle name="40% - Accent6 47" xfId="1771" xr:uid="{00000000-0005-0000-0000-0000A7040000}"/>
    <cellStyle name="40% - Accent6 47 2" xfId="1772" xr:uid="{00000000-0005-0000-0000-0000A8040000}"/>
    <cellStyle name="40% - Accent6 48" xfId="1773" xr:uid="{00000000-0005-0000-0000-0000A9040000}"/>
    <cellStyle name="40% - Accent6 48 2" xfId="1774" xr:uid="{00000000-0005-0000-0000-0000AA040000}"/>
    <cellStyle name="40% - Accent6 49" xfId="1775" xr:uid="{00000000-0005-0000-0000-0000AB040000}"/>
    <cellStyle name="40% - Accent6 49 2" xfId="1776" xr:uid="{00000000-0005-0000-0000-0000AC040000}"/>
    <cellStyle name="40% - Accent6 5" xfId="254" xr:uid="{00000000-0005-0000-0000-0000AD040000}"/>
    <cellStyle name="40% - Accent6 5 2" xfId="1777" xr:uid="{00000000-0005-0000-0000-0000AE040000}"/>
    <cellStyle name="40% - Accent6 50" xfId="1778" xr:uid="{00000000-0005-0000-0000-0000AF040000}"/>
    <cellStyle name="40% - Accent6 50 2" xfId="1779" xr:uid="{00000000-0005-0000-0000-0000B0040000}"/>
    <cellStyle name="40% - Accent6 51" xfId="1780" xr:uid="{00000000-0005-0000-0000-0000B1040000}"/>
    <cellStyle name="40% - Accent6 51 2" xfId="1781" xr:uid="{00000000-0005-0000-0000-0000B2040000}"/>
    <cellStyle name="40% - Accent6 52" xfId="1782" xr:uid="{00000000-0005-0000-0000-0000B3040000}"/>
    <cellStyle name="40% - Accent6 6" xfId="255" xr:uid="{00000000-0005-0000-0000-0000B4040000}"/>
    <cellStyle name="40% - Accent6 6 2" xfId="1783" xr:uid="{00000000-0005-0000-0000-0000B5040000}"/>
    <cellStyle name="40% - Accent6 7" xfId="256" xr:uid="{00000000-0005-0000-0000-0000B6040000}"/>
    <cellStyle name="40% - Accent6 7 2" xfId="1784" xr:uid="{00000000-0005-0000-0000-0000B7040000}"/>
    <cellStyle name="40% - Accent6 8" xfId="257" xr:uid="{00000000-0005-0000-0000-0000B8040000}"/>
    <cellStyle name="40% - Accent6 8 2" xfId="1785" xr:uid="{00000000-0005-0000-0000-0000B9040000}"/>
    <cellStyle name="40% - Accent6 9" xfId="258" xr:uid="{00000000-0005-0000-0000-0000BA040000}"/>
    <cellStyle name="40% - Accent6 9 2" xfId="1786" xr:uid="{00000000-0005-0000-0000-0000BB040000}"/>
    <cellStyle name="60% - Accent1" xfId="21" builtinId="32" customBuiltin="1"/>
    <cellStyle name="60% - Accent1 10" xfId="259" xr:uid="{00000000-0005-0000-0000-0000BD040000}"/>
    <cellStyle name="60% - Accent1 10 2" xfId="1787" xr:uid="{00000000-0005-0000-0000-0000BE040000}"/>
    <cellStyle name="60% - Accent1 11" xfId="260" xr:uid="{00000000-0005-0000-0000-0000BF040000}"/>
    <cellStyle name="60% - Accent1 11 2" xfId="1788" xr:uid="{00000000-0005-0000-0000-0000C0040000}"/>
    <cellStyle name="60% - Accent1 12" xfId="261" xr:uid="{00000000-0005-0000-0000-0000C1040000}"/>
    <cellStyle name="60% - Accent1 12 2" xfId="1789" xr:uid="{00000000-0005-0000-0000-0000C2040000}"/>
    <cellStyle name="60% - Accent1 13" xfId="262" xr:uid="{00000000-0005-0000-0000-0000C3040000}"/>
    <cellStyle name="60% - Accent1 13 2" xfId="1790" xr:uid="{00000000-0005-0000-0000-0000C4040000}"/>
    <cellStyle name="60% - Accent1 14" xfId="263" xr:uid="{00000000-0005-0000-0000-0000C5040000}"/>
    <cellStyle name="60% - Accent1 14 2" xfId="1791" xr:uid="{00000000-0005-0000-0000-0000C6040000}"/>
    <cellStyle name="60% - Accent1 15" xfId="264" xr:uid="{00000000-0005-0000-0000-0000C7040000}"/>
    <cellStyle name="60% - Accent1 15 2" xfId="1792" xr:uid="{00000000-0005-0000-0000-0000C8040000}"/>
    <cellStyle name="60% - Accent1 16" xfId="265" xr:uid="{00000000-0005-0000-0000-0000C9040000}"/>
    <cellStyle name="60% - Accent1 16 2" xfId="1793" xr:uid="{00000000-0005-0000-0000-0000CA040000}"/>
    <cellStyle name="60% - Accent1 17" xfId="266" xr:uid="{00000000-0005-0000-0000-0000CB040000}"/>
    <cellStyle name="60% - Accent1 17 2" xfId="1794" xr:uid="{00000000-0005-0000-0000-0000CC040000}"/>
    <cellStyle name="60% - Accent1 18" xfId="267" xr:uid="{00000000-0005-0000-0000-0000CD040000}"/>
    <cellStyle name="60% - Accent1 18 2" xfId="1795" xr:uid="{00000000-0005-0000-0000-0000CE040000}"/>
    <cellStyle name="60% - Accent1 19" xfId="268" xr:uid="{00000000-0005-0000-0000-0000CF040000}"/>
    <cellStyle name="60% - Accent1 19 2" xfId="1796" xr:uid="{00000000-0005-0000-0000-0000D0040000}"/>
    <cellStyle name="60% - Accent1 2" xfId="269" xr:uid="{00000000-0005-0000-0000-0000D1040000}"/>
    <cellStyle name="60% - Accent1 20" xfId="1797" xr:uid="{00000000-0005-0000-0000-0000D2040000}"/>
    <cellStyle name="60% - Accent1 20 2" xfId="1798" xr:uid="{00000000-0005-0000-0000-0000D3040000}"/>
    <cellStyle name="60% - Accent1 21" xfId="1799" xr:uid="{00000000-0005-0000-0000-0000D4040000}"/>
    <cellStyle name="60% - Accent1 21 2" xfId="1800" xr:uid="{00000000-0005-0000-0000-0000D5040000}"/>
    <cellStyle name="60% - Accent1 22" xfId="1801" xr:uid="{00000000-0005-0000-0000-0000D6040000}"/>
    <cellStyle name="60% - Accent1 22 2" xfId="1802" xr:uid="{00000000-0005-0000-0000-0000D7040000}"/>
    <cellStyle name="60% - Accent1 23" xfId="1803" xr:uid="{00000000-0005-0000-0000-0000D8040000}"/>
    <cellStyle name="60% - Accent1 23 2" xfId="1804" xr:uid="{00000000-0005-0000-0000-0000D9040000}"/>
    <cellStyle name="60% - Accent1 24" xfId="1805" xr:uid="{00000000-0005-0000-0000-0000DA040000}"/>
    <cellStyle name="60% - Accent1 24 2" xfId="1806" xr:uid="{00000000-0005-0000-0000-0000DB040000}"/>
    <cellStyle name="60% - Accent1 25" xfId="1807" xr:uid="{00000000-0005-0000-0000-0000DC040000}"/>
    <cellStyle name="60% - Accent1 25 2" xfId="1808" xr:uid="{00000000-0005-0000-0000-0000DD040000}"/>
    <cellStyle name="60% - Accent1 26" xfId="1809" xr:uid="{00000000-0005-0000-0000-0000DE040000}"/>
    <cellStyle name="60% - Accent1 26 2" xfId="1810" xr:uid="{00000000-0005-0000-0000-0000DF040000}"/>
    <cellStyle name="60% - Accent1 27" xfId="1811" xr:uid="{00000000-0005-0000-0000-0000E0040000}"/>
    <cellStyle name="60% - Accent1 27 2" xfId="1812" xr:uid="{00000000-0005-0000-0000-0000E1040000}"/>
    <cellStyle name="60% - Accent1 28" xfId="1813" xr:uid="{00000000-0005-0000-0000-0000E2040000}"/>
    <cellStyle name="60% - Accent1 28 2" xfId="1814" xr:uid="{00000000-0005-0000-0000-0000E3040000}"/>
    <cellStyle name="60% - Accent1 29" xfId="1815" xr:uid="{00000000-0005-0000-0000-0000E4040000}"/>
    <cellStyle name="60% - Accent1 29 2" xfId="1816" xr:uid="{00000000-0005-0000-0000-0000E5040000}"/>
    <cellStyle name="60% - Accent1 3" xfId="270" xr:uid="{00000000-0005-0000-0000-0000E6040000}"/>
    <cellStyle name="60% - Accent1 3 2" xfId="1817" xr:uid="{00000000-0005-0000-0000-0000E7040000}"/>
    <cellStyle name="60% - Accent1 30" xfId="1818" xr:uid="{00000000-0005-0000-0000-0000E8040000}"/>
    <cellStyle name="60% - Accent1 30 2" xfId="1819" xr:uid="{00000000-0005-0000-0000-0000E9040000}"/>
    <cellStyle name="60% - Accent1 31" xfId="1820" xr:uid="{00000000-0005-0000-0000-0000EA040000}"/>
    <cellStyle name="60% - Accent1 31 2" xfId="1821" xr:uid="{00000000-0005-0000-0000-0000EB040000}"/>
    <cellStyle name="60% - Accent1 32" xfId="1822" xr:uid="{00000000-0005-0000-0000-0000EC040000}"/>
    <cellStyle name="60% - Accent1 32 2" xfId="1823" xr:uid="{00000000-0005-0000-0000-0000ED040000}"/>
    <cellStyle name="60% - Accent1 33" xfId="1824" xr:uid="{00000000-0005-0000-0000-0000EE040000}"/>
    <cellStyle name="60% - Accent1 33 2" xfId="1825" xr:uid="{00000000-0005-0000-0000-0000EF040000}"/>
    <cellStyle name="60% - Accent1 34" xfId="1826" xr:uid="{00000000-0005-0000-0000-0000F0040000}"/>
    <cellStyle name="60% - Accent1 34 2" xfId="1827" xr:uid="{00000000-0005-0000-0000-0000F1040000}"/>
    <cellStyle name="60% - Accent1 35" xfId="1828" xr:uid="{00000000-0005-0000-0000-0000F2040000}"/>
    <cellStyle name="60% - Accent1 35 2" xfId="1829" xr:uid="{00000000-0005-0000-0000-0000F3040000}"/>
    <cellStyle name="60% - Accent1 36" xfId="1830" xr:uid="{00000000-0005-0000-0000-0000F4040000}"/>
    <cellStyle name="60% - Accent1 36 2" xfId="1831" xr:uid="{00000000-0005-0000-0000-0000F5040000}"/>
    <cellStyle name="60% - Accent1 37" xfId="1832" xr:uid="{00000000-0005-0000-0000-0000F6040000}"/>
    <cellStyle name="60% - Accent1 37 2" xfId="1833" xr:uid="{00000000-0005-0000-0000-0000F7040000}"/>
    <cellStyle name="60% - Accent1 38" xfId="1834" xr:uid="{00000000-0005-0000-0000-0000F8040000}"/>
    <cellStyle name="60% - Accent1 38 2" xfId="1835" xr:uid="{00000000-0005-0000-0000-0000F9040000}"/>
    <cellStyle name="60% - Accent1 39" xfId="1836" xr:uid="{00000000-0005-0000-0000-0000FA040000}"/>
    <cellStyle name="60% - Accent1 39 2" xfId="1837" xr:uid="{00000000-0005-0000-0000-0000FB040000}"/>
    <cellStyle name="60% - Accent1 4" xfId="271" xr:uid="{00000000-0005-0000-0000-0000FC040000}"/>
    <cellStyle name="60% - Accent1 4 2" xfId="1838" xr:uid="{00000000-0005-0000-0000-0000FD040000}"/>
    <cellStyle name="60% - Accent1 40" xfId="1839" xr:uid="{00000000-0005-0000-0000-0000FE040000}"/>
    <cellStyle name="60% - Accent1 40 2" xfId="1840" xr:uid="{00000000-0005-0000-0000-0000FF040000}"/>
    <cellStyle name="60% - Accent1 41" xfId="1841" xr:uid="{00000000-0005-0000-0000-000000050000}"/>
    <cellStyle name="60% - Accent1 41 2" xfId="1842" xr:uid="{00000000-0005-0000-0000-000001050000}"/>
    <cellStyle name="60% - Accent1 42" xfId="1843" xr:uid="{00000000-0005-0000-0000-000002050000}"/>
    <cellStyle name="60% - Accent1 42 2" xfId="1844" xr:uid="{00000000-0005-0000-0000-000003050000}"/>
    <cellStyle name="60% - Accent1 43" xfId="1845" xr:uid="{00000000-0005-0000-0000-000004050000}"/>
    <cellStyle name="60% - Accent1 43 2" xfId="1846" xr:uid="{00000000-0005-0000-0000-000005050000}"/>
    <cellStyle name="60% - Accent1 44" xfId="1847" xr:uid="{00000000-0005-0000-0000-000006050000}"/>
    <cellStyle name="60% - Accent1 44 2" xfId="1848" xr:uid="{00000000-0005-0000-0000-000007050000}"/>
    <cellStyle name="60% - Accent1 45" xfId="1849" xr:uid="{00000000-0005-0000-0000-000008050000}"/>
    <cellStyle name="60% - Accent1 45 2" xfId="1850" xr:uid="{00000000-0005-0000-0000-000009050000}"/>
    <cellStyle name="60% - Accent1 46" xfId="1851" xr:uid="{00000000-0005-0000-0000-00000A050000}"/>
    <cellStyle name="60% - Accent1 46 2" xfId="1852" xr:uid="{00000000-0005-0000-0000-00000B050000}"/>
    <cellStyle name="60% - Accent1 47" xfId="1853" xr:uid="{00000000-0005-0000-0000-00000C050000}"/>
    <cellStyle name="60% - Accent1 47 2" xfId="1854" xr:uid="{00000000-0005-0000-0000-00000D050000}"/>
    <cellStyle name="60% - Accent1 48" xfId="1855" xr:uid="{00000000-0005-0000-0000-00000E050000}"/>
    <cellStyle name="60% - Accent1 48 2" xfId="1856" xr:uid="{00000000-0005-0000-0000-00000F050000}"/>
    <cellStyle name="60% - Accent1 49" xfId="1857" xr:uid="{00000000-0005-0000-0000-000010050000}"/>
    <cellStyle name="60% - Accent1 49 2" xfId="1858" xr:uid="{00000000-0005-0000-0000-000011050000}"/>
    <cellStyle name="60% - Accent1 5" xfId="272" xr:uid="{00000000-0005-0000-0000-000012050000}"/>
    <cellStyle name="60% - Accent1 5 2" xfId="1859" xr:uid="{00000000-0005-0000-0000-000013050000}"/>
    <cellStyle name="60% - Accent1 50" xfId="1860" xr:uid="{00000000-0005-0000-0000-000014050000}"/>
    <cellStyle name="60% - Accent1 50 2" xfId="1861" xr:uid="{00000000-0005-0000-0000-000015050000}"/>
    <cellStyle name="60% - Accent1 51" xfId="1862" xr:uid="{00000000-0005-0000-0000-000016050000}"/>
    <cellStyle name="60% - Accent1 51 2" xfId="1863" xr:uid="{00000000-0005-0000-0000-000017050000}"/>
    <cellStyle name="60% - Accent1 52" xfId="1864" xr:uid="{00000000-0005-0000-0000-000018050000}"/>
    <cellStyle name="60% - Accent1 6" xfId="273" xr:uid="{00000000-0005-0000-0000-000019050000}"/>
    <cellStyle name="60% - Accent1 6 2" xfId="1865" xr:uid="{00000000-0005-0000-0000-00001A050000}"/>
    <cellStyle name="60% - Accent1 7" xfId="274" xr:uid="{00000000-0005-0000-0000-00001B050000}"/>
    <cellStyle name="60% - Accent1 7 2" xfId="1866" xr:uid="{00000000-0005-0000-0000-00001C050000}"/>
    <cellStyle name="60% - Accent1 8" xfId="275" xr:uid="{00000000-0005-0000-0000-00001D050000}"/>
    <cellStyle name="60% - Accent1 8 2" xfId="1867" xr:uid="{00000000-0005-0000-0000-00001E050000}"/>
    <cellStyle name="60% - Accent1 9" xfId="276" xr:uid="{00000000-0005-0000-0000-00001F050000}"/>
    <cellStyle name="60% - Accent1 9 2" xfId="1868" xr:uid="{00000000-0005-0000-0000-000020050000}"/>
    <cellStyle name="60% - Accent2" xfId="25" builtinId="36" customBuiltin="1"/>
    <cellStyle name="60% - Accent2 10" xfId="277" xr:uid="{00000000-0005-0000-0000-000022050000}"/>
    <cellStyle name="60% - Accent2 10 2" xfId="1869" xr:uid="{00000000-0005-0000-0000-000023050000}"/>
    <cellStyle name="60% - Accent2 11" xfId="278" xr:uid="{00000000-0005-0000-0000-000024050000}"/>
    <cellStyle name="60% - Accent2 11 2" xfId="1870" xr:uid="{00000000-0005-0000-0000-000025050000}"/>
    <cellStyle name="60% - Accent2 12" xfId="279" xr:uid="{00000000-0005-0000-0000-000026050000}"/>
    <cellStyle name="60% - Accent2 12 2" xfId="1871" xr:uid="{00000000-0005-0000-0000-000027050000}"/>
    <cellStyle name="60% - Accent2 13" xfId="280" xr:uid="{00000000-0005-0000-0000-000028050000}"/>
    <cellStyle name="60% - Accent2 13 2" xfId="1872" xr:uid="{00000000-0005-0000-0000-000029050000}"/>
    <cellStyle name="60% - Accent2 14" xfId="281" xr:uid="{00000000-0005-0000-0000-00002A050000}"/>
    <cellStyle name="60% - Accent2 14 2" xfId="1873" xr:uid="{00000000-0005-0000-0000-00002B050000}"/>
    <cellStyle name="60% - Accent2 15" xfId="282" xr:uid="{00000000-0005-0000-0000-00002C050000}"/>
    <cellStyle name="60% - Accent2 15 2" xfId="1874" xr:uid="{00000000-0005-0000-0000-00002D050000}"/>
    <cellStyle name="60% - Accent2 16" xfId="283" xr:uid="{00000000-0005-0000-0000-00002E050000}"/>
    <cellStyle name="60% - Accent2 16 2" xfId="1875" xr:uid="{00000000-0005-0000-0000-00002F050000}"/>
    <cellStyle name="60% - Accent2 17" xfId="284" xr:uid="{00000000-0005-0000-0000-000030050000}"/>
    <cellStyle name="60% - Accent2 17 2" xfId="1876" xr:uid="{00000000-0005-0000-0000-000031050000}"/>
    <cellStyle name="60% - Accent2 18" xfId="285" xr:uid="{00000000-0005-0000-0000-000032050000}"/>
    <cellStyle name="60% - Accent2 18 2" xfId="1877" xr:uid="{00000000-0005-0000-0000-000033050000}"/>
    <cellStyle name="60% - Accent2 19" xfId="286" xr:uid="{00000000-0005-0000-0000-000034050000}"/>
    <cellStyle name="60% - Accent2 19 2" xfId="1878" xr:uid="{00000000-0005-0000-0000-000035050000}"/>
    <cellStyle name="60% - Accent2 2" xfId="287" xr:uid="{00000000-0005-0000-0000-000036050000}"/>
    <cellStyle name="60% - Accent2 20" xfId="1879" xr:uid="{00000000-0005-0000-0000-000037050000}"/>
    <cellStyle name="60% - Accent2 20 2" xfId="1880" xr:uid="{00000000-0005-0000-0000-000038050000}"/>
    <cellStyle name="60% - Accent2 21" xfId="1881" xr:uid="{00000000-0005-0000-0000-000039050000}"/>
    <cellStyle name="60% - Accent2 21 2" xfId="1882" xr:uid="{00000000-0005-0000-0000-00003A050000}"/>
    <cellStyle name="60% - Accent2 22" xfId="1883" xr:uid="{00000000-0005-0000-0000-00003B050000}"/>
    <cellStyle name="60% - Accent2 22 2" xfId="1884" xr:uid="{00000000-0005-0000-0000-00003C050000}"/>
    <cellStyle name="60% - Accent2 23" xfId="1885" xr:uid="{00000000-0005-0000-0000-00003D050000}"/>
    <cellStyle name="60% - Accent2 23 2" xfId="1886" xr:uid="{00000000-0005-0000-0000-00003E050000}"/>
    <cellStyle name="60% - Accent2 24" xfId="1887" xr:uid="{00000000-0005-0000-0000-00003F050000}"/>
    <cellStyle name="60% - Accent2 24 2" xfId="1888" xr:uid="{00000000-0005-0000-0000-000040050000}"/>
    <cellStyle name="60% - Accent2 25" xfId="1889" xr:uid="{00000000-0005-0000-0000-000041050000}"/>
    <cellStyle name="60% - Accent2 25 2" xfId="1890" xr:uid="{00000000-0005-0000-0000-000042050000}"/>
    <cellStyle name="60% - Accent2 26" xfId="1891" xr:uid="{00000000-0005-0000-0000-000043050000}"/>
    <cellStyle name="60% - Accent2 26 2" xfId="1892" xr:uid="{00000000-0005-0000-0000-000044050000}"/>
    <cellStyle name="60% - Accent2 27" xfId="1893" xr:uid="{00000000-0005-0000-0000-000045050000}"/>
    <cellStyle name="60% - Accent2 27 2" xfId="1894" xr:uid="{00000000-0005-0000-0000-000046050000}"/>
    <cellStyle name="60% - Accent2 28" xfId="1895" xr:uid="{00000000-0005-0000-0000-000047050000}"/>
    <cellStyle name="60% - Accent2 28 2" xfId="1896" xr:uid="{00000000-0005-0000-0000-000048050000}"/>
    <cellStyle name="60% - Accent2 29" xfId="1897" xr:uid="{00000000-0005-0000-0000-000049050000}"/>
    <cellStyle name="60% - Accent2 29 2" xfId="1898" xr:uid="{00000000-0005-0000-0000-00004A050000}"/>
    <cellStyle name="60% - Accent2 3" xfId="288" xr:uid="{00000000-0005-0000-0000-00004B050000}"/>
    <cellStyle name="60% - Accent2 3 2" xfId="1899" xr:uid="{00000000-0005-0000-0000-00004C050000}"/>
    <cellStyle name="60% - Accent2 30" xfId="1900" xr:uid="{00000000-0005-0000-0000-00004D050000}"/>
    <cellStyle name="60% - Accent2 30 2" xfId="1901" xr:uid="{00000000-0005-0000-0000-00004E050000}"/>
    <cellStyle name="60% - Accent2 31" xfId="1902" xr:uid="{00000000-0005-0000-0000-00004F050000}"/>
    <cellStyle name="60% - Accent2 31 2" xfId="1903" xr:uid="{00000000-0005-0000-0000-000050050000}"/>
    <cellStyle name="60% - Accent2 32" xfId="1904" xr:uid="{00000000-0005-0000-0000-000051050000}"/>
    <cellStyle name="60% - Accent2 32 2" xfId="1905" xr:uid="{00000000-0005-0000-0000-000052050000}"/>
    <cellStyle name="60% - Accent2 33" xfId="1906" xr:uid="{00000000-0005-0000-0000-000053050000}"/>
    <cellStyle name="60% - Accent2 33 2" xfId="1907" xr:uid="{00000000-0005-0000-0000-000054050000}"/>
    <cellStyle name="60% - Accent2 34" xfId="1908" xr:uid="{00000000-0005-0000-0000-000055050000}"/>
    <cellStyle name="60% - Accent2 34 2" xfId="1909" xr:uid="{00000000-0005-0000-0000-000056050000}"/>
    <cellStyle name="60% - Accent2 35" xfId="1910" xr:uid="{00000000-0005-0000-0000-000057050000}"/>
    <cellStyle name="60% - Accent2 35 2" xfId="1911" xr:uid="{00000000-0005-0000-0000-000058050000}"/>
    <cellStyle name="60% - Accent2 36" xfId="1912" xr:uid="{00000000-0005-0000-0000-000059050000}"/>
    <cellStyle name="60% - Accent2 36 2" xfId="1913" xr:uid="{00000000-0005-0000-0000-00005A050000}"/>
    <cellStyle name="60% - Accent2 37" xfId="1914" xr:uid="{00000000-0005-0000-0000-00005B050000}"/>
    <cellStyle name="60% - Accent2 37 2" xfId="1915" xr:uid="{00000000-0005-0000-0000-00005C050000}"/>
    <cellStyle name="60% - Accent2 38" xfId="1916" xr:uid="{00000000-0005-0000-0000-00005D050000}"/>
    <cellStyle name="60% - Accent2 38 2" xfId="1917" xr:uid="{00000000-0005-0000-0000-00005E050000}"/>
    <cellStyle name="60% - Accent2 39" xfId="1918" xr:uid="{00000000-0005-0000-0000-00005F050000}"/>
    <cellStyle name="60% - Accent2 39 2" xfId="1919" xr:uid="{00000000-0005-0000-0000-000060050000}"/>
    <cellStyle name="60% - Accent2 4" xfId="289" xr:uid="{00000000-0005-0000-0000-000061050000}"/>
    <cellStyle name="60% - Accent2 4 2" xfId="1920" xr:uid="{00000000-0005-0000-0000-000062050000}"/>
    <cellStyle name="60% - Accent2 40" xfId="1921" xr:uid="{00000000-0005-0000-0000-000063050000}"/>
    <cellStyle name="60% - Accent2 40 2" xfId="1922" xr:uid="{00000000-0005-0000-0000-000064050000}"/>
    <cellStyle name="60% - Accent2 41" xfId="1923" xr:uid="{00000000-0005-0000-0000-000065050000}"/>
    <cellStyle name="60% - Accent2 41 2" xfId="1924" xr:uid="{00000000-0005-0000-0000-000066050000}"/>
    <cellStyle name="60% - Accent2 42" xfId="1925" xr:uid="{00000000-0005-0000-0000-000067050000}"/>
    <cellStyle name="60% - Accent2 42 2" xfId="1926" xr:uid="{00000000-0005-0000-0000-000068050000}"/>
    <cellStyle name="60% - Accent2 43" xfId="1927" xr:uid="{00000000-0005-0000-0000-000069050000}"/>
    <cellStyle name="60% - Accent2 43 2" xfId="1928" xr:uid="{00000000-0005-0000-0000-00006A050000}"/>
    <cellStyle name="60% - Accent2 44" xfId="1929" xr:uid="{00000000-0005-0000-0000-00006B050000}"/>
    <cellStyle name="60% - Accent2 44 2" xfId="1930" xr:uid="{00000000-0005-0000-0000-00006C050000}"/>
    <cellStyle name="60% - Accent2 45" xfId="1931" xr:uid="{00000000-0005-0000-0000-00006D050000}"/>
    <cellStyle name="60% - Accent2 45 2" xfId="1932" xr:uid="{00000000-0005-0000-0000-00006E050000}"/>
    <cellStyle name="60% - Accent2 46" xfId="1933" xr:uid="{00000000-0005-0000-0000-00006F050000}"/>
    <cellStyle name="60% - Accent2 46 2" xfId="1934" xr:uid="{00000000-0005-0000-0000-000070050000}"/>
    <cellStyle name="60% - Accent2 47" xfId="1935" xr:uid="{00000000-0005-0000-0000-000071050000}"/>
    <cellStyle name="60% - Accent2 47 2" xfId="1936" xr:uid="{00000000-0005-0000-0000-000072050000}"/>
    <cellStyle name="60% - Accent2 48" xfId="1937" xr:uid="{00000000-0005-0000-0000-000073050000}"/>
    <cellStyle name="60% - Accent2 48 2" xfId="1938" xr:uid="{00000000-0005-0000-0000-000074050000}"/>
    <cellStyle name="60% - Accent2 49" xfId="1939" xr:uid="{00000000-0005-0000-0000-000075050000}"/>
    <cellStyle name="60% - Accent2 49 2" xfId="1940" xr:uid="{00000000-0005-0000-0000-000076050000}"/>
    <cellStyle name="60% - Accent2 5" xfId="290" xr:uid="{00000000-0005-0000-0000-000077050000}"/>
    <cellStyle name="60% - Accent2 5 2" xfId="1941" xr:uid="{00000000-0005-0000-0000-000078050000}"/>
    <cellStyle name="60% - Accent2 50" xfId="1942" xr:uid="{00000000-0005-0000-0000-000079050000}"/>
    <cellStyle name="60% - Accent2 50 2" xfId="1943" xr:uid="{00000000-0005-0000-0000-00007A050000}"/>
    <cellStyle name="60% - Accent2 51" xfId="1944" xr:uid="{00000000-0005-0000-0000-00007B050000}"/>
    <cellStyle name="60% - Accent2 51 2" xfId="1945" xr:uid="{00000000-0005-0000-0000-00007C050000}"/>
    <cellStyle name="60% - Accent2 52" xfId="1946" xr:uid="{00000000-0005-0000-0000-00007D050000}"/>
    <cellStyle name="60% - Accent2 6" xfId="291" xr:uid="{00000000-0005-0000-0000-00007E050000}"/>
    <cellStyle name="60% - Accent2 6 2" xfId="1947" xr:uid="{00000000-0005-0000-0000-00007F050000}"/>
    <cellStyle name="60% - Accent2 7" xfId="292" xr:uid="{00000000-0005-0000-0000-000080050000}"/>
    <cellStyle name="60% - Accent2 7 2" xfId="1948" xr:uid="{00000000-0005-0000-0000-000081050000}"/>
    <cellStyle name="60% - Accent2 8" xfId="293" xr:uid="{00000000-0005-0000-0000-000082050000}"/>
    <cellStyle name="60% - Accent2 8 2" xfId="1949" xr:uid="{00000000-0005-0000-0000-000083050000}"/>
    <cellStyle name="60% - Accent2 9" xfId="294" xr:uid="{00000000-0005-0000-0000-000084050000}"/>
    <cellStyle name="60% - Accent2 9 2" xfId="1950" xr:uid="{00000000-0005-0000-0000-000085050000}"/>
    <cellStyle name="60% - Accent3" xfId="29" builtinId="40" customBuiltin="1"/>
    <cellStyle name="60% - Accent3 10" xfId="295" xr:uid="{00000000-0005-0000-0000-000087050000}"/>
    <cellStyle name="60% - Accent3 10 2" xfId="1951" xr:uid="{00000000-0005-0000-0000-000088050000}"/>
    <cellStyle name="60% - Accent3 11" xfId="296" xr:uid="{00000000-0005-0000-0000-000089050000}"/>
    <cellStyle name="60% - Accent3 11 2" xfId="1952" xr:uid="{00000000-0005-0000-0000-00008A050000}"/>
    <cellStyle name="60% - Accent3 12" xfId="297" xr:uid="{00000000-0005-0000-0000-00008B050000}"/>
    <cellStyle name="60% - Accent3 12 2" xfId="1953" xr:uid="{00000000-0005-0000-0000-00008C050000}"/>
    <cellStyle name="60% - Accent3 13" xfId="298" xr:uid="{00000000-0005-0000-0000-00008D050000}"/>
    <cellStyle name="60% - Accent3 13 2" xfId="1954" xr:uid="{00000000-0005-0000-0000-00008E050000}"/>
    <cellStyle name="60% - Accent3 14" xfId="299" xr:uid="{00000000-0005-0000-0000-00008F050000}"/>
    <cellStyle name="60% - Accent3 14 2" xfId="1955" xr:uid="{00000000-0005-0000-0000-000090050000}"/>
    <cellStyle name="60% - Accent3 15" xfId="300" xr:uid="{00000000-0005-0000-0000-000091050000}"/>
    <cellStyle name="60% - Accent3 15 2" xfId="1956" xr:uid="{00000000-0005-0000-0000-000092050000}"/>
    <cellStyle name="60% - Accent3 16" xfId="301" xr:uid="{00000000-0005-0000-0000-000093050000}"/>
    <cellStyle name="60% - Accent3 16 2" xfId="1957" xr:uid="{00000000-0005-0000-0000-000094050000}"/>
    <cellStyle name="60% - Accent3 17" xfId="302" xr:uid="{00000000-0005-0000-0000-000095050000}"/>
    <cellStyle name="60% - Accent3 17 2" xfId="1958" xr:uid="{00000000-0005-0000-0000-000096050000}"/>
    <cellStyle name="60% - Accent3 18" xfId="303" xr:uid="{00000000-0005-0000-0000-000097050000}"/>
    <cellStyle name="60% - Accent3 18 2" xfId="1959" xr:uid="{00000000-0005-0000-0000-000098050000}"/>
    <cellStyle name="60% - Accent3 19" xfId="304" xr:uid="{00000000-0005-0000-0000-000099050000}"/>
    <cellStyle name="60% - Accent3 19 2" xfId="1960" xr:uid="{00000000-0005-0000-0000-00009A050000}"/>
    <cellStyle name="60% - Accent3 2" xfId="305" xr:uid="{00000000-0005-0000-0000-00009B050000}"/>
    <cellStyle name="60% - Accent3 20" xfId="1961" xr:uid="{00000000-0005-0000-0000-00009C050000}"/>
    <cellStyle name="60% - Accent3 20 2" xfId="1962" xr:uid="{00000000-0005-0000-0000-00009D050000}"/>
    <cellStyle name="60% - Accent3 21" xfId="1963" xr:uid="{00000000-0005-0000-0000-00009E050000}"/>
    <cellStyle name="60% - Accent3 21 2" xfId="1964" xr:uid="{00000000-0005-0000-0000-00009F050000}"/>
    <cellStyle name="60% - Accent3 22" xfId="1965" xr:uid="{00000000-0005-0000-0000-0000A0050000}"/>
    <cellStyle name="60% - Accent3 22 2" xfId="1966" xr:uid="{00000000-0005-0000-0000-0000A1050000}"/>
    <cellStyle name="60% - Accent3 23" xfId="1967" xr:uid="{00000000-0005-0000-0000-0000A2050000}"/>
    <cellStyle name="60% - Accent3 23 2" xfId="1968" xr:uid="{00000000-0005-0000-0000-0000A3050000}"/>
    <cellStyle name="60% - Accent3 24" xfId="1969" xr:uid="{00000000-0005-0000-0000-0000A4050000}"/>
    <cellStyle name="60% - Accent3 24 2" xfId="1970" xr:uid="{00000000-0005-0000-0000-0000A5050000}"/>
    <cellStyle name="60% - Accent3 25" xfId="1971" xr:uid="{00000000-0005-0000-0000-0000A6050000}"/>
    <cellStyle name="60% - Accent3 25 2" xfId="1972" xr:uid="{00000000-0005-0000-0000-0000A7050000}"/>
    <cellStyle name="60% - Accent3 26" xfId="1973" xr:uid="{00000000-0005-0000-0000-0000A8050000}"/>
    <cellStyle name="60% - Accent3 26 2" xfId="1974" xr:uid="{00000000-0005-0000-0000-0000A9050000}"/>
    <cellStyle name="60% - Accent3 27" xfId="1975" xr:uid="{00000000-0005-0000-0000-0000AA050000}"/>
    <cellStyle name="60% - Accent3 27 2" xfId="1976" xr:uid="{00000000-0005-0000-0000-0000AB050000}"/>
    <cellStyle name="60% - Accent3 28" xfId="1977" xr:uid="{00000000-0005-0000-0000-0000AC050000}"/>
    <cellStyle name="60% - Accent3 28 2" xfId="1978" xr:uid="{00000000-0005-0000-0000-0000AD050000}"/>
    <cellStyle name="60% - Accent3 29" xfId="1979" xr:uid="{00000000-0005-0000-0000-0000AE050000}"/>
    <cellStyle name="60% - Accent3 29 2" xfId="1980" xr:uid="{00000000-0005-0000-0000-0000AF050000}"/>
    <cellStyle name="60% - Accent3 3" xfId="306" xr:uid="{00000000-0005-0000-0000-0000B0050000}"/>
    <cellStyle name="60% - Accent3 3 2" xfId="1981" xr:uid="{00000000-0005-0000-0000-0000B1050000}"/>
    <cellStyle name="60% - Accent3 30" xfId="1982" xr:uid="{00000000-0005-0000-0000-0000B2050000}"/>
    <cellStyle name="60% - Accent3 30 2" xfId="1983" xr:uid="{00000000-0005-0000-0000-0000B3050000}"/>
    <cellStyle name="60% - Accent3 31" xfId="1984" xr:uid="{00000000-0005-0000-0000-0000B4050000}"/>
    <cellStyle name="60% - Accent3 31 2" xfId="1985" xr:uid="{00000000-0005-0000-0000-0000B5050000}"/>
    <cellStyle name="60% - Accent3 32" xfId="1986" xr:uid="{00000000-0005-0000-0000-0000B6050000}"/>
    <cellStyle name="60% - Accent3 32 2" xfId="1987" xr:uid="{00000000-0005-0000-0000-0000B7050000}"/>
    <cellStyle name="60% - Accent3 33" xfId="1988" xr:uid="{00000000-0005-0000-0000-0000B8050000}"/>
    <cellStyle name="60% - Accent3 33 2" xfId="1989" xr:uid="{00000000-0005-0000-0000-0000B9050000}"/>
    <cellStyle name="60% - Accent3 34" xfId="1990" xr:uid="{00000000-0005-0000-0000-0000BA050000}"/>
    <cellStyle name="60% - Accent3 34 2" xfId="1991" xr:uid="{00000000-0005-0000-0000-0000BB050000}"/>
    <cellStyle name="60% - Accent3 35" xfId="1992" xr:uid="{00000000-0005-0000-0000-0000BC050000}"/>
    <cellStyle name="60% - Accent3 35 2" xfId="1993" xr:uid="{00000000-0005-0000-0000-0000BD050000}"/>
    <cellStyle name="60% - Accent3 36" xfId="1994" xr:uid="{00000000-0005-0000-0000-0000BE050000}"/>
    <cellStyle name="60% - Accent3 36 2" xfId="1995" xr:uid="{00000000-0005-0000-0000-0000BF050000}"/>
    <cellStyle name="60% - Accent3 37" xfId="1996" xr:uid="{00000000-0005-0000-0000-0000C0050000}"/>
    <cellStyle name="60% - Accent3 37 2" xfId="1997" xr:uid="{00000000-0005-0000-0000-0000C1050000}"/>
    <cellStyle name="60% - Accent3 38" xfId="1998" xr:uid="{00000000-0005-0000-0000-0000C2050000}"/>
    <cellStyle name="60% - Accent3 38 2" xfId="1999" xr:uid="{00000000-0005-0000-0000-0000C3050000}"/>
    <cellStyle name="60% - Accent3 39" xfId="2000" xr:uid="{00000000-0005-0000-0000-0000C4050000}"/>
    <cellStyle name="60% - Accent3 39 2" xfId="2001" xr:uid="{00000000-0005-0000-0000-0000C5050000}"/>
    <cellStyle name="60% - Accent3 4" xfId="307" xr:uid="{00000000-0005-0000-0000-0000C6050000}"/>
    <cellStyle name="60% - Accent3 4 2" xfId="2002" xr:uid="{00000000-0005-0000-0000-0000C7050000}"/>
    <cellStyle name="60% - Accent3 40" xfId="2003" xr:uid="{00000000-0005-0000-0000-0000C8050000}"/>
    <cellStyle name="60% - Accent3 40 2" xfId="2004" xr:uid="{00000000-0005-0000-0000-0000C9050000}"/>
    <cellStyle name="60% - Accent3 41" xfId="2005" xr:uid="{00000000-0005-0000-0000-0000CA050000}"/>
    <cellStyle name="60% - Accent3 41 2" xfId="2006" xr:uid="{00000000-0005-0000-0000-0000CB050000}"/>
    <cellStyle name="60% - Accent3 42" xfId="2007" xr:uid="{00000000-0005-0000-0000-0000CC050000}"/>
    <cellStyle name="60% - Accent3 42 2" xfId="2008" xr:uid="{00000000-0005-0000-0000-0000CD050000}"/>
    <cellStyle name="60% - Accent3 43" xfId="2009" xr:uid="{00000000-0005-0000-0000-0000CE050000}"/>
    <cellStyle name="60% - Accent3 43 2" xfId="2010" xr:uid="{00000000-0005-0000-0000-0000CF050000}"/>
    <cellStyle name="60% - Accent3 44" xfId="2011" xr:uid="{00000000-0005-0000-0000-0000D0050000}"/>
    <cellStyle name="60% - Accent3 44 2" xfId="2012" xr:uid="{00000000-0005-0000-0000-0000D1050000}"/>
    <cellStyle name="60% - Accent3 45" xfId="2013" xr:uid="{00000000-0005-0000-0000-0000D2050000}"/>
    <cellStyle name="60% - Accent3 45 2" xfId="2014" xr:uid="{00000000-0005-0000-0000-0000D3050000}"/>
    <cellStyle name="60% - Accent3 46" xfId="2015" xr:uid="{00000000-0005-0000-0000-0000D4050000}"/>
    <cellStyle name="60% - Accent3 46 2" xfId="2016" xr:uid="{00000000-0005-0000-0000-0000D5050000}"/>
    <cellStyle name="60% - Accent3 47" xfId="2017" xr:uid="{00000000-0005-0000-0000-0000D6050000}"/>
    <cellStyle name="60% - Accent3 47 2" xfId="2018" xr:uid="{00000000-0005-0000-0000-0000D7050000}"/>
    <cellStyle name="60% - Accent3 48" xfId="2019" xr:uid="{00000000-0005-0000-0000-0000D8050000}"/>
    <cellStyle name="60% - Accent3 48 2" xfId="2020" xr:uid="{00000000-0005-0000-0000-0000D9050000}"/>
    <cellStyle name="60% - Accent3 49" xfId="2021" xr:uid="{00000000-0005-0000-0000-0000DA050000}"/>
    <cellStyle name="60% - Accent3 49 2" xfId="2022" xr:uid="{00000000-0005-0000-0000-0000DB050000}"/>
    <cellStyle name="60% - Accent3 5" xfId="308" xr:uid="{00000000-0005-0000-0000-0000DC050000}"/>
    <cellStyle name="60% - Accent3 5 2" xfId="2023" xr:uid="{00000000-0005-0000-0000-0000DD050000}"/>
    <cellStyle name="60% - Accent3 50" xfId="2024" xr:uid="{00000000-0005-0000-0000-0000DE050000}"/>
    <cellStyle name="60% - Accent3 50 2" xfId="2025" xr:uid="{00000000-0005-0000-0000-0000DF050000}"/>
    <cellStyle name="60% - Accent3 51" xfId="2026" xr:uid="{00000000-0005-0000-0000-0000E0050000}"/>
    <cellStyle name="60% - Accent3 51 2" xfId="2027" xr:uid="{00000000-0005-0000-0000-0000E1050000}"/>
    <cellStyle name="60% - Accent3 52" xfId="2028" xr:uid="{00000000-0005-0000-0000-0000E2050000}"/>
    <cellStyle name="60% - Accent3 6" xfId="309" xr:uid="{00000000-0005-0000-0000-0000E3050000}"/>
    <cellStyle name="60% - Accent3 6 2" xfId="2029" xr:uid="{00000000-0005-0000-0000-0000E4050000}"/>
    <cellStyle name="60% - Accent3 7" xfId="310" xr:uid="{00000000-0005-0000-0000-0000E5050000}"/>
    <cellStyle name="60% - Accent3 7 2" xfId="2030" xr:uid="{00000000-0005-0000-0000-0000E6050000}"/>
    <cellStyle name="60% - Accent3 8" xfId="311" xr:uid="{00000000-0005-0000-0000-0000E7050000}"/>
    <cellStyle name="60% - Accent3 8 2" xfId="2031" xr:uid="{00000000-0005-0000-0000-0000E8050000}"/>
    <cellStyle name="60% - Accent3 9" xfId="312" xr:uid="{00000000-0005-0000-0000-0000E9050000}"/>
    <cellStyle name="60% - Accent3 9 2" xfId="2032" xr:uid="{00000000-0005-0000-0000-0000EA050000}"/>
    <cellStyle name="60% - Accent4" xfId="33" builtinId="44" customBuiltin="1"/>
    <cellStyle name="60% - Accent4 10" xfId="313" xr:uid="{00000000-0005-0000-0000-0000EC050000}"/>
    <cellStyle name="60% - Accent4 10 2" xfId="2033" xr:uid="{00000000-0005-0000-0000-0000ED050000}"/>
    <cellStyle name="60% - Accent4 11" xfId="314" xr:uid="{00000000-0005-0000-0000-0000EE050000}"/>
    <cellStyle name="60% - Accent4 11 2" xfId="2034" xr:uid="{00000000-0005-0000-0000-0000EF050000}"/>
    <cellStyle name="60% - Accent4 12" xfId="315" xr:uid="{00000000-0005-0000-0000-0000F0050000}"/>
    <cellStyle name="60% - Accent4 12 2" xfId="2035" xr:uid="{00000000-0005-0000-0000-0000F1050000}"/>
    <cellStyle name="60% - Accent4 13" xfId="316" xr:uid="{00000000-0005-0000-0000-0000F2050000}"/>
    <cellStyle name="60% - Accent4 13 2" xfId="2036" xr:uid="{00000000-0005-0000-0000-0000F3050000}"/>
    <cellStyle name="60% - Accent4 14" xfId="317" xr:uid="{00000000-0005-0000-0000-0000F4050000}"/>
    <cellStyle name="60% - Accent4 14 2" xfId="2037" xr:uid="{00000000-0005-0000-0000-0000F5050000}"/>
    <cellStyle name="60% - Accent4 15" xfId="318" xr:uid="{00000000-0005-0000-0000-0000F6050000}"/>
    <cellStyle name="60% - Accent4 15 2" xfId="2038" xr:uid="{00000000-0005-0000-0000-0000F7050000}"/>
    <cellStyle name="60% - Accent4 16" xfId="319" xr:uid="{00000000-0005-0000-0000-0000F8050000}"/>
    <cellStyle name="60% - Accent4 16 2" xfId="2039" xr:uid="{00000000-0005-0000-0000-0000F9050000}"/>
    <cellStyle name="60% - Accent4 17" xfId="320" xr:uid="{00000000-0005-0000-0000-0000FA050000}"/>
    <cellStyle name="60% - Accent4 17 2" xfId="2040" xr:uid="{00000000-0005-0000-0000-0000FB050000}"/>
    <cellStyle name="60% - Accent4 18" xfId="321" xr:uid="{00000000-0005-0000-0000-0000FC050000}"/>
    <cellStyle name="60% - Accent4 18 2" xfId="2041" xr:uid="{00000000-0005-0000-0000-0000FD050000}"/>
    <cellStyle name="60% - Accent4 19" xfId="322" xr:uid="{00000000-0005-0000-0000-0000FE050000}"/>
    <cellStyle name="60% - Accent4 19 2" xfId="2042" xr:uid="{00000000-0005-0000-0000-0000FF050000}"/>
    <cellStyle name="60% - Accent4 2" xfId="323" xr:uid="{00000000-0005-0000-0000-000000060000}"/>
    <cellStyle name="60% - Accent4 20" xfId="2043" xr:uid="{00000000-0005-0000-0000-000001060000}"/>
    <cellStyle name="60% - Accent4 20 2" xfId="2044" xr:uid="{00000000-0005-0000-0000-000002060000}"/>
    <cellStyle name="60% - Accent4 21" xfId="2045" xr:uid="{00000000-0005-0000-0000-000003060000}"/>
    <cellStyle name="60% - Accent4 21 2" xfId="2046" xr:uid="{00000000-0005-0000-0000-000004060000}"/>
    <cellStyle name="60% - Accent4 22" xfId="2047" xr:uid="{00000000-0005-0000-0000-000005060000}"/>
    <cellStyle name="60% - Accent4 22 2" xfId="2048" xr:uid="{00000000-0005-0000-0000-000006060000}"/>
    <cellStyle name="60% - Accent4 23" xfId="2049" xr:uid="{00000000-0005-0000-0000-000007060000}"/>
    <cellStyle name="60% - Accent4 23 2" xfId="2050" xr:uid="{00000000-0005-0000-0000-000008060000}"/>
    <cellStyle name="60% - Accent4 24" xfId="2051" xr:uid="{00000000-0005-0000-0000-000009060000}"/>
    <cellStyle name="60% - Accent4 24 2" xfId="2052" xr:uid="{00000000-0005-0000-0000-00000A060000}"/>
    <cellStyle name="60% - Accent4 25" xfId="2053" xr:uid="{00000000-0005-0000-0000-00000B060000}"/>
    <cellStyle name="60% - Accent4 25 2" xfId="2054" xr:uid="{00000000-0005-0000-0000-00000C060000}"/>
    <cellStyle name="60% - Accent4 26" xfId="2055" xr:uid="{00000000-0005-0000-0000-00000D060000}"/>
    <cellStyle name="60% - Accent4 26 2" xfId="2056" xr:uid="{00000000-0005-0000-0000-00000E060000}"/>
    <cellStyle name="60% - Accent4 27" xfId="2057" xr:uid="{00000000-0005-0000-0000-00000F060000}"/>
    <cellStyle name="60% - Accent4 27 2" xfId="2058" xr:uid="{00000000-0005-0000-0000-000010060000}"/>
    <cellStyle name="60% - Accent4 28" xfId="2059" xr:uid="{00000000-0005-0000-0000-000011060000}"/>
    <cellStyle name="60% - Accent4 28 2" xfId="2060" xr:uid="{00000000-0005-0000-0000-000012060000}"/>
    <cellStyle name="60% - Accent4 29" xfId="2061" xr:uid="{00000000-0005-0000-0000-000013060000}"/>
    <cellStyle name="60% - Accent4 29 2" xfId="2062" xr:uid="{00000000-0005-0000-0000-000014060000}"/>
    <cellStyle name="60% - Accent4 3" xfId="324" xr:uid="{00000000-0005-0000-0000-000015060000}"/>
    <cellStyle name="60% - Accent4 3 2" xfId="2063" xr:uid="{00000000-0005-0000-0000-000016060000}"/>
    <cellStyle name="60% - Accent4 30" xfId="2064" xr:uid="{00000000-0005-0000-0000-000017060000}"/>
    <cellStyle name="60% - Accent4 30 2" xfId="2065" xr:uid="{00000000-0005-0000-0000-000018060000}"/>
    <cellStyle name="60% - Accent4 31" xfId="2066" xr:uid="{00000000-0005-0000-0000-000019060000}"/>
    <cellStyle name="60% - Accent4 31 2" xfId="2067" xr:uid="{00000000-0005-0000-0000-00001A060000}"/>
    <cellStyle name="60% - Accent4 32" xfId="2068" xr:uid="{00000000-0005-0000-0000-00001B060000}"/>
    <cellStyle name="60% - Accent4 32 2" xfId="2069" xr:uid="{00000000-0005-0000-0000-00001C060000}"/>
    <cellStyle name="60% - Accent4 33" xfId="2070" xr:uid="{00000000-0005-0000-0000-00001D060000}"/>
    <cellStyle name="60% - Accent4 33 2" xfId="2071" xr:uid="{00000000-0005-0000-0000-00001E060000}"/>
    <cellStyle name="60% - Accent4 34" xfId="2072" xr:uid="{00000000-0005-0000-0000-00001F060000}"/>
    <cellStyle name="60% - Accent4 34 2" xfId="2073" xr:uid="{00000000-0005-0000-0000-000020060000}"/>
    <cellStyle name="60% - Accent4 35" xfId="2074" xr:uid="{00000000-0005-0000-0000-000021060000}"/>
    <cellStyle name="60% - Accent4 35 2" xfId="2075" xr:uid="{00000000-0005-0000-0000-000022060000}"/>
    <cellStyle name="60% - Accent4 36" xfId="2076" xr:uid="{00000000-0005-0000-0000-000023060000}"/>
    <cellStyle name="60% - Accent4 36 2" xfId="2077" xr:uid="{00000000-0005-0000-0000-000024060000}"/>
    <cellStyle name="60% - Accent4 37" xfId="2078" xr:uid="{00000000-0005-0000-0000-000025060000}"/>
    <cellStyle name="60% - Accent4 37 2" xfId="2079" xr:uid="{00000000-0005-0000-0000-000026060000}"/>
    <cellStyle name="60% - Accent4 38" xfId="2080" xr:uid="{00000000-0005-0000-0000-000027060000}"/>
    <cellStyle name="60% - Accent4 38 2" xfId="2081" xr:uid="{00000000-0005-0000-0000-000028060000}"/>
    <cellStyle name="60% - Accent4 39" xfId="2082" xr:uid="{00000000-0005-0000-0000-000029060000}"/>
    <cellStyle name="60% - Accent4 39 2" xfId="2083" xr:uid="{00000000-0005-0000-0000-00002A060000}"/>
    <cellStyle name="60% - Accent4 4" xfId="325" xr:uid="{00000000-0005-0000-0000-00002B060000}"/>
    <cellStyle name="60% - Accent4 4 2" xfId="2084" xr:uid="{00000000-0005-0000-0000-00002C060000}"/>
    <cellStyle name="60% - Accent4 40" xfId="2085" xr:uid="{00000000-0005-0000-0000-00002D060000}"/>
    <cellStyle name="60% - Accent4 40 2" xfId="2086" xr:uid="{00000000-0005-0000-0000-00002E060000}"/>
    <cellStyle name="60% - Accent4 41" xfId="2087" xr:uid="{00000000-0005-0000-0000-00002F060000}"/>
    <cellStyle name="60% - Accent4 41 2" xfId="2088" xr:uid="{00000000-0005-0000-0000-000030060000}"/>
    <cellStyle name="60% - Accent4 42" xfId="2089" xr:uid="{00000000-0005-0000-0000-000031060000}"/>
    <cellStyle name="60% - Accent4 42 2" xfId="2090" xr:uid="{00000000-0005-0000-0000-000032060000}"/>
    <cellStyle name="60% - Accent4 43" xfId="2091" xr:uid="{00000000-0005-0000-0000-000033060000}"/>
    <cellStyle name="60% - Accent4 43 2" xfId="2092" xr:uid="{00000000-0005-0000-0000-000034060000}"/>
    <cellStyle name="60% - Accent4 44" xfId="2093" xr:uid="{00000000-0005-0000-0000-000035060000}"/>
    <cellStyle name="60% - Accent4 44 2" xfId="2094" xr:uid="{00000000-0005-0000-0000-000036060000}"/>
    <cellStyle name="60% - Accent4 45" xfId="2095" xr:uid="{00000000-0005-0000-0000-000037060000}"/>
    <cellStyle name="60% - Accent4 45 2" xfId="2096" xr:uid="{00000000-0005-0000-0000-000038060000}"/>
    <cellStyle name="60% - Accent4 46" xfId="2097" xr:uid="{00000000-0005-0000-0000-000039060000}"/>
    <cellStyle name="60% - Accent4 46 2" xfId="2098" xr:uid="{00000000-0005-0000-0000-00003A060000}"/>
    <cellStyle name="60% - Accent4 47" xfId="2099" xr:uid="{00000000-0005-0000-0000-00003B060000}"/>
    <cellStyle name="60% - Accent4 47 2" xfId="2100" xr:uid="{00000000-0005-0000-0000-00003C060000}"/>
    <cellStyle name="60% - Accent4 48" xfId="2101" xr:uid="{00000000-0005-0000-0000-00003D060000}"/>
    <cellStyle name="60% - Accent4 48 2" xfId="2102" xr:uid="{00000000-0005-0000-0000-00003E060000}"/>
    <cellStyle name="60% - Accent4 49" xfId="2103" xr:uid="{00000000-0005-0000-0000-00003F060000}"/>
    <cellStyle name="60% - Accent4 49 2" xfId="2104" xr:uid="{00000000-0005-0000-0000-000040060000}"/>
    <cellStyle name="60% - Accent4 5" xfId="326" xr:uid="{00000000-0005-0000-0000-000041060000}"/>
    <cellStyle name="60% - Accent4 5 2" xfId="2105" xr:uid="{00000000-0005-0000-0000-000042060000}"/>
    <cellStyle name="60% - Accent4 50" xfId="2106" xr:uid="{00000000-0005-0000-0000-000043060000}"/>
    <cellStyle name="60% - Accent4 50 2" xfId="2107" xr:uid="{00000000-0005-0000-0000-000044060000}"/>
    <cellStyle name="60% - Accent4 51" xfId="2108" xr:uid="{00000000-0005-0000-0000-000045060000}"/>
    <cellStyle name="60% - Accent4 51 2" xfId="2109" xr:uid="{00000000-0005-0000-0000-000046060000}"/>
    <cellStyle name="60% - Accent4 52" xfId="2110" xr:uid="{00000000-0005-0000-0000-000047060000}"/>
    <cellStyle name="60% - Accent4 6" xfId="327" xr:uid="{00000000-0005-0000-0000-000048060000}"/>
    <cellStyle name="60% - Accent4 6 2" xfId="2111" xr:uid="{00000000-0005-0000-0000-000049060000}"/>
    <cellStyle name="60% - Accent4 7" xfId="328" xr:uid="{00000000-0005-0000-0000-00004A060000}"/>
    <cellStyle name="60% - Accent4 7 2" xfId="2112" xr:uid="{00000000-0005-0000-0000-00004B060000}"/>
    <cellStyle name="60% - Accent4 8" xfId="329" xr:uid="{00000000-0005-0000-0000-00004C060000}"/>
    <cellStyle name="60% - Accent4 8 2" xfId="2113" xr:uid="{00000000-0005-0000-0000-00004D060000}"/>
    <cellStyle name="60% - Accent4 9" xfId="330" xr:uid="{00000000-0005-0000-0000-00004E060000}"/>
    <cellStyle name="60% - Accent4 9 2" xfId="2114" xr:uid="{00000000-0005-0000-0000-00004F060000}"/>
    <cellStyle name="60% - Accent5" xfId="37" builtinId="48" customBuiltin="1"/>
    <cellStyle name="60% - Accent5 10" xfId="331" xr:uid="{00000000-0005-0000-0000-000051060000}"/>
    <cellStyle name="60% - Accent5 10 2" xfId="2115" xr:uid="{00000000-0005-0000-0000-000052060000}"/>
    <cellStyle name="60% - Accent5 11" xfId="332" xr:uid="{00000000-0005-0000-0000-000053060000}"/>
    <cellStyle name="60% - Accent5 11 2" xfId="2116" xr:uid="{00000000-0005-0000-0000-000054060000}"/>
    <cellStyle name="60% - Accent5 12" xfId="333" xr:uid="{00000000-0005-0000-0000-000055060000}"/>
    <cellStyle name="60% - Accent5 12 2" xfId="2117" xr:uid="{00000000-0005-0000-0000-000056060000}"/>
    <cellStyle name="60% - Accent5 13" xfId="334" xr:uid="{00000000-0005-0000-0000-000057060000}"/>
    <cellStyle name="60% - Accent5 13 2" xfId="2118" xr:uid="{00000000-0005-0000-0000-000058060000}"/>
    <cellStyle name="60% - Accent5 14" xfId="335" xr:uid="{00000000-0005-0000-0000-000059060000}"/>
    <cellStyle name="60% - Accent5 14 2" xfId="2119" xr:uid="{00000000-0005-0000-0000-00005A060000}"/>
    <cellStyle name="60% - Accent5 15" xfId="336" xr:uid="{00000000-0005-0000-0000-00005B060000}"/>
    <cellStyle name="60% - Accent5 15 2" xfId="2120" xr:uid="{00000000-0005-0000-0000-00005C060000}"/>
    <cellStyle name="60% - Accent5 16" xfId="337" xr:uid="{00000000-0005-0000-0000-00005D060000}"/>
    <cellStyle name="60% - Accent5 16 2" xfId="2121" xr:uid="{00000000-0005-0000-0000-00005E060000}"/>
    <cellStyle name="60% - Accent5 17" xfId="338" xr:uid="{00000000-0005-0000-0000-00005F060000}"/>
    <cellStyle name="60% - Accent5 17 2" xfId="2122" xr:uid="{00000000-0005-0000-0000-000060060000}"/>
    <cellStyle name="60% - Accent5 18" xfId="339" xr:uid="{00000000-0005-0000-0000-000061060000}"/>
    <cellStyle name="60% - Accent5 18 2" xfId="2123" xr:uid="{00000000-0005-0000-0000-000062060000}"/>
    <cellStyle name="60% - Accent5 19" xfId="340" xr:uid="{00000000-0005-0000-0000-000063060000}"/>
    <cellStyle name="60% - Accent5 19 2" xfId="2124" xr:uid="{00000000-0005-0000-0000-000064060000}"/>
    <cellStyle name="60% - Accent5 2" xfId="341" xr:uid="{00000000-0005-0000-0000-000065060000}"/>
    <cellStyle name="60% - Accent5 20" xfId="2125" xr:uid="{00000000-0005-0000-0000-000066060000}"/>
    <cellStyle name="60% - Accent5 20 2" xfId="2126" xr:uid="{00000000-0005-0000-0000-000067060000}"/>
    <cellStyle name="60% - Accent5 21" xfId="2127" xr:uid="{00000000-0005-0000-0000-000068060000}"/>
    <cellStyle name="60% - Accent5 21 2" xfId="2128" xr:uid="{00000000-0005-0000-0000-000069060000}"/>
    <cellStyle name="60% - Accent5 22" xfId="2129" xr:uid="{00000000-0005-0000-0000-00006A060000}"/>
    <cellStyle name="60% - Accent5 22 2" xfId="2130" xr:uid="{00000000-0005-0000-0000-00006B060000}"/>
    <cellStyle name="60% - Accent5 23" xfId="2131" xr:uid="{00000000-0005-0000-0000-00006C060000}"/>
    <cellStyle name="60% - Accent5 23 2" xfId="2132" xr:uid="{00000000-0005-0000-0000-00006D060000}"/>
    <cellStyle name="60% - Accent5 24" xfId="2133" xr:uid="{00000000-0005-0000-0000-00006E060000}"/>
    <cellStyle name="60% - Accent5 24 2" xfId="2134" xr:uid="{00000000-0005-0000-0000-00006F060000}"/>
    <cellStyle name="60% - Accent5 25" xfId="2135" xr:uid="{00000000-0005-0000-0000-000070060000}"/>
    <cellStyle name="60% - Accent5 25 2" xfId="2136" xr:uid="{00000000-0005-0000-0000-000071060000}"/>
    <cellStyle name="60% - Accent5 26" xfId="2137" xr:uid="{00000000-0005-0000-0000-000072060000}"/>
    <cellStyle name="60% - Accent5 26 2" xfId="2138" xr:uid="{00000000-0005-0000-0000-000073060000}"/>
    <cellStyle name="60% - Accent5 27" xfId="2139" xr:uid="{00000000-0005-0000-0000-000074060000}"/>
    <cellStyle name="60% - Accent5 27 2" xfId="2140" xr:uid="{00000000-0005-0000-0000-000075060000}"/>
    <cellStyle name="60% - Accent5 28" xfId="2141" xr:uid="{00000000-0005-0000-0000-000076060000}"/>
    <cellStyle name="60% - Accent5 28 2" xfId="2142" xr:uid="{00000000-0005-0000-0000-000077060000}"/>
    <cellStyle name="60% - Accent5 29" xfId="2143" xr:uid="{00000000-0005-0000-0000-000078060000}"/>
    <cellStyle name="60% - Accent5 29 2" xfId="2144" xr:uid="{00000000-0005-0000-0000-000079060000}"/>
    <cellStyle name="60% - Accent5 3" xfId="342" xr:uid="{00000000-0005-0000-0000-00007A060000}"/>
    <cellStyle name="60% - Accent5 3 2" xfId="2145" xr:uid="{00000000-0005-0000-0000-00007B060000}"/>
    <cellStyle name="60% - Accent5 30" xfId="2146" xr:uid="{00000000-0005-0000-0000-00007C060000}"/>
    <cellStyle name="60% - Accent5 30 2" xfId="2147" xr:uid="{00000000-0005-0000-0000-00007D060000}"/>
    <cellStyle name="60% - Accent5 31" xfId="2148" xr:uid="{00000000-0005-0000-0000-00007E060000}"/>
    <cellStyle name="60% - Accent5 31 2" xfId="2149" xr:uid="{00000000-0005-0000-0000-00007F060000}"/>
    <cellStyle name="60% - Accent5 32" xfId="2150" xr:uid="{00000000-0005-0000-0000-000080060000}"/>
    <cellStyle name="60% - Accent5 32 2" xfId="2151" xr:uid="{00000000-0005-0000-0000-000081060000}"/>
    <cellStyle name="60% - Accent5 33" xfId="2152" xr:uid="{00000000-0005-0000-0000-000082060000}"/>
    <cellStyle name="60% - Accent5 33 2" xfId="2153" xr:uid="{00000000-0005-0000-0000-000083060000}"/>
    <cellStyle name="60% - Accent5 34" xfId="2154" xr:uid="{00000000-0005-0000-0000-000084060000}"/>
    <cellStyle name="60% - Accent5 34 2" xfId="2155" xr:uid="{00000000-0005-0000-0000-000085060000}"/>
    <cellStyle name="60% - Accent5 35" xfId="2156" xr:uid="{00000000-0005-0000-0000-000086060000}"/>
    <cellStyle name="60% - Accent5 35 2" xfId="2157" xr:uid="{00000000-0005-0000-0000-000087060000}"/>
    <cellStyle name="60% - Accent5 36" xfId="2158" xr:uid="{00000000-0005-0000-0000-000088060000}"/>
    <cellStyle name="60% - Accent5 36 2" xfId="2159" xr:uid="{00000000-0005-0000-0000-000089060000}"/>
    <cellStyle name="60% - Accent5 37" xfId="2160" xr:uid="{00000000-0005-0000-0000-00008A060000}"/>
    <cellStyle name="60% - Accent5 37 2" xfId="2161" xr:uid="{00000000-0005-0000-0000-00008B060000}"/>
    <cellStyle name="60% - Accent5 38" xfId="2162" xr:uid="{00000000-0005-0000-0000-00008C060000}"/>
    <cellStyle name="60% - Accent5 38 2" xfId="2163" xr:uid="{00000000-0005-0000-0000-00008D060000}"/>
    <cellStyle name="60% - Accent5 39" xfId="2164" xr:uid="{00000000-0005-0000-0000-00008E060000}"/>
    <cellStyle name="60% - Accent5 39 2" xfId="2165" xr:uid="{00000000-0005-0000-0000-00008F060000}"/>
    <cellStyle name="60% - Accent5 4" xfId="343" xr:uid="{00000000-0005-0000-0000-000090060000}"/>
    <cellStyle name="60% - Accent5 4 2" xfId="2166" xr:uid="{00000000-0005-0000-0000-000091060000}"/>
    <cellStyle name="60% - Accent5 40" xfId="2167" xr:uid="{00000000-0005-0000-0000-000092060000}"/>
    <cellStyle name="60% - Accent5 40 2" xfId="2168" xr:uid="{00000000-0005-0000-0000-000093060000}"/>
    <cellStyle name="60% - Accent5 41" xfId="2169" xr:uid="{00000000-0005-0000-0000-000094060000}"/>
    <cellStyle name="60% - Accent5 41 2" xfId="2170" xr:uid="{00000000-0005-0000-0000-000095060000}"/>
    <cellStyle name="60% - Accent5 42" xfId="2171" xr:uid="{00000000-0005-0000-0000-000096060000}"/>
    <cellStyle name="60% - Accent5 42 2" xfId="2172" xr:uid="{00000000-0005-0000-0000-000097060000}"/>
    <cellStyle name="60% - Accent5 43" xfId="2173" xr:uid="{00000000-0005-0000-0000-000098060000}"/>
    <cellStyle name="60% - Accent5 43 2" xfId="2174" xr:uid="{00000000-0005-0000-0000-000099060000}"/>
    <cellStyle name="60% - Accent5 44" xfId="2175" xr:uid="{00000000-0005-0000-0000-00009A060000}"/>
    <cellStyle name="60% - Accent5 44 2" xfId="2176" xr:uid="{00000000-0005-0000-0000-00009B060000}"/>
    <cellStyle name="60% - Accent5 45" xfId="2177" xr:uid="{00000000-0005-0000-0000-00009C060000}"/>
    <cellStyle name="60% - Accent5 45 2" xfId="2178" xr:uid="{00000000-0005-0000-0000-00009D060000}"/>
    <cellStyle name="60% - Accent5 46" xfId="2179" xr:uid="{00000000-0005-0000-0000-00009E060000}"/>
    <cellStyle name="60% - Accent5 46 2" xfId="2180" xr:uid="{00000000-0005-0000-0000-00009F060000}"/>
    <cellStyle name="60% - Accent5 47" xfId="2181" xr:uid="{00000000-0005-0000-0000-0000A0060000}"/>
    <cellStyle name="60% - Accent5 47 2" xfId="2182" xr:uid="{00000000-0005-0000-0000-0000A1060000}"/>
    <cellStyle name="60% - Accent5 48" xfId="2183" xr:uid="{00000000-0005-0000-0000-0000A2060000}"/>
    <cellStyle name="60% - Accent5 48 2" xfId="2184" xr:uid="{00000000-0005-0000-0000-0000A3060000}"/>
    <cellStyle name="60% - Accent5 49" xfId="2185" xr:uid="{00000000-0005-0000-0000-0000A4060000}"/>
    <cellStyle name="60% - Accent5 49 2" xfId="2186" xr:uid="{00000000-0005-0000-0000-0000A5060000}"/>
    <cellStyle name="60% - Accent5 5" xfId="344" xr:uid="{00000000-0005-0000-0000-0000A6060000}"/>
    <cellStyle name="60% - Accent5 5 2" xfId="2187" xr:uid="{00000000-0005-0000-0000-0000A7060000}"/>
    <cellStyle name="60% - Accent5 50" xfId="2188" xr:uid="{00000000-0005-0000-0000-0000A8060000}"/>
    <cellStyle name="60% - Accent5 50 2" xfId="2189" xr:uid="{00000000-0005-0000-0000-0000A9060000}"/>
    <cellStyle name="60% - Accent5 51" xfId="2190" xr:uid="{00000000-0005-0000-0000-0000AA060000}"/>
    <cellStyle name="60% - Accent5 51 2" xfId="2191" xr:uid="{00000000-0005-0000-0000-0000AB060000}"/>
    <cellStyle name="60% - Accent5 52" xfId="2192" xr:uid="{00000000-0005-0000-0000-0000AC060000}"/>
    <cellStyle name="60% - Accent5 6" xfId="345" xr:uid="{00000000-0005-0000-0000-0000AD060000}"/>
    <cellStyle name="60% - Accent5 6 2" xfId="2193" xr:uid="{00000000-0005-0000-0000-0000AE060000}"/>
    <cellStyle name="60% - Accent5 7" xfId="346" xr:uid="{00000000-0005-0000-0000-0000AF060000}"/>
    <cellStyle name="60% - Accent5 7 2" xfId="2194" xr:uid="{00000000-0005-0000-0000-0000B0060000}"/>
    <cellStyle name="60% - Accent5 8" xfId="347" xr:uid="{00000000-0005-0000-0000-0000B1060000}"/>
    <cellStyle name="60% - Accent5 8 2" xfId="2195" xr:uid="{00000000-0005-0000-0000-0000B2060000}"/>
    <cellStyle name="60% - Accent5 9" xfId="348" xr:uid="{00000000-0005-0000-0000-0000B3060000}"/>
    <cellStyle name="60% - Accent5 9 2" xfId="2196" xr:uid="{00000000-0005-0000-0000-0000B4060000}"/>
    <cellStyle name="60% - Accent6" xfId="41" builtinId="52" customBuiltin="1"/>
    <cellStyle name="60% - Accent6 10" xfId="349" xr:uid="{00000000-0005-0000-0000-0000B6060000}"/>
    <cellStyle name="60% - Accent6 10 2" xfId="2197" xr:uid="{00000000-0005-0000-0000-0000B7060000}"/>
    <cellStyle name="60% - Accent6 11" xfId="350" xr:uid="{00000000-0005-0000-0000-0000B8060000}"/>
    <cellStyle name="60% - Accent6 11 2" xfId="2198" xr:uid="{00000000-0005-0000-0000-0000B9060000}"/>
    <cellStyle name="60% - Accent6 12" xfId="351" xr:uid="{00000000-0005-0000-0000-0000BA060000}"/>
    <cellStyle name="60% - Accent6 12 2" xfId="2199" xr:uid="{00000000-0005-0000-0000-0000BB060000}"/>
    <cellStyle name="60% - Accent6 13" xfId="352" xr:uid="{00000000-0005-0000-0000-0000BC060000}"/>
    <cellStyle name="60% - Accent6 13 2" xfId="2200" xr:uid="{00000000-0005-0000-0000-0000BD060000}"/>
    <cellStyle name="60% - Accent6 14" xfId="353" xr:uid="{00000000-0005-0000-0000-0000BE060000}"/>
    <cellStyle name="60% - Accent6 14 2" xfId="2201" xr:uid="{00000000-0005-0000-0000-0000BF060000}"/>
    <cellStyle name="60% - Accent6 15" xfId="354" xr:uid="{00000000-0005-0000-0000-0000C0060000}"/>
    <cellStyle name="60% - Accent6 15 2" xfId="2202" xr:uid="{00000000-0005-0000-0000-0000C1060000}"/>
    <cellStyle name="60% - Accent6 16" xfId="355" xr:uid="{00000000-0005-0000-0000-0000C2060000}"/>
    <cellStyle name="60% - Accent6 16 2" xfId="2203" xr:uid="{00000000-0005-0000-0000-0000C3060000}"/>
    <cellStyle name="60% - Accent6 17" xfId="356" xr:uid="{00000000-0005-0000-0000-0000C4060000}"/>
    <cellStyle name="60% - Accent6 17 2" xfId="2204" xr:uid="{00000000-0005-0000-0000-0000C5060000}"/>
    <cellStyle name="60% - Accent6 18" xfId="357" xr:uid="{00000000-0005-0000-0000-0000C6060000}"/>
    <cellStyle name="60% - Accent6 18 2" xfId="2205" xr:uid="{00000000-0005-0000-0000-0000C7060000}"/>
    <cellStyle name="60% - Accent6 19" xfId="358" xr:uid="{00000000-0005-0000-0000-0000C8060000}"/>
    <cellStyle name="60% - Accent6 19 2" xfId="2206" xr:uid="{00000000-0005-0000-0000-0000C9060000}"/>
    <cellStyle name="60% - Accent6 2" xfId="359" xr:uid="{00000000-0005-0000-0000-0000CA060000}"/>
    <cellStyle name="60% - Accent6 20" xfId="2207" xr:uid="{00000000-0005-0000-0000-0000CB060000}"/>
    <cellStyle name="60% - Accent6 20 2" xfId="2208" xr:uid="{00000000-0005-0000-0000-0000CC060000}"/>
    <cellStyle name="60% - Accent6 21" xfId="2209" xr:uid="{00000000-0005-0000-0000-0000CD060000}"/>
    <cellStyle name="60% - Accent6 21 2" xfId="2210" xr:uid="{00000000-0005-0000-0000-0000CE060000}"/>
    <cellStyle name="60% - Accent6 22" xfId="2211" xr:uid="{00000000-0005-0000-0000-0000CF060000}"/>
    <cellStyle name="60% - Accent6 22 2" xfId="2212" xr:uid="{00000000-0005-0000-0000-0000D0060000}"/>
    <cellStyle name="60% - Accent6 23" xfId="2213" xr:uid="{00000000-0005-0000-0000-0000D1060000}"/>
    <cellStyle name="60% - Accent6 23 2" xfId="2214" xr:uid="{00000000-0005-0000-0000-0000D2060000}"/>
    <cellStyle name="60% - Accent6 24" xfId="2215" xr:uid="{00000000-0005-0000-0000-0000D3060000}"/>
    <cellStyle name="60% - Accent6 24 2" xfId="2216" xr:uid="{00000000-0005-0000-0000-0000D4060000}"/>
    <cellStyle name="60% - Accent6 25" xfId="2217" xr:uid="{00000000-0005-0000-0000-0000D5060000}"/>
    <cellStyle name="60% - Accent6 25 2" xfId="2218" xr:uid="{00000000-0005-0000-0000-0000D6060000}"/>
    <cellStyle name="60% - Accent6 26" xfId="2219" xr:uid="{00000000-0005-0000-0000-0000D7060000}"/>
    <cellStyle name="60% - Accent6 26 2" xfId="2220" xr:uid="{00000000-0005-0000-0000-0000D8060000}"/>
    <cellStyle name="60% - Accent6 27" xfId="2221" xr:uid="{00000000-0005-0000-0000-0000D9060000}"/>
    <cellStyle name="60% - Accent6 27 2" xfId="2222" xr:uid="{00000000-0005-0000-0000-0000DA060000}"/>
    <cellStyle name="60% - Accent6 28" xfId="2223" xr:uid="{00000000-0005-0000-0000-0000DB060000}"/>
    <cellStyle name="60% - Accent6 28 2" xfId="2224" xr:uid="{00000000-0005-0000-0000-0000DC060000}"/>
    <cellStyle name="60% - Accent6 29" xfId="2225" xr:uid="{00000000-0005-0000-0000-0000DD060000}"/>
    <cellStyle name="60% - Accent6 29 2" xfId="2226" xr:uid="{00000000-0005-0000-0000-0000DE060000}"/>
    <cellStyle name="60% - Accent6 3" xfId="360" xr:uid="{00000000-0005-0000-0000-0000DF060000}"/>
    <cellStyle name="60% - Accent6 3 2" xfId="2227" xr:uid="{00000000-0005-0000-0000-0000E0060000}"/>
    <cellStyle name="60% - Accent6 30" xfId="2228" xr:uid="{00000000-0005-0000-0000-0000E1060000}"/>
    <cellStyle name="60% - Accent6 30 2" xfId="2229" xr:uid="{00000000-0005-0000-0000-0000E2060000}"/>
    <cellStyle name="60% - Accent6 31" xfId="2230" xr:uid="{00000000-0005-0000-0000-0000E3060000}"/>
    <cellStyle name="60% - Accent6 31 2" xfId="2231" xr:uid="{00000000-0005-0000-0000-0000E4060000}"/>
    <cellStyle name="60% - Accent6 32" xfId="2232" xr:uid="{00000000-0005-0000-0000-0000E5060000}"/>
    <cellStyle name="60% - Accent6 32 2" xfId="2233" xr:uid="{00000000-0005-0000-0000-0000E6060000}"/>
    <cellStyle name="60% - Accent6 33" xfId="2234" xr:uid="{00000000-0005-0000-0000-0000E7060000}"/>
    <cellStyle name="60% - Accent6 33 2" xfId="2235" xr:uid="{00000000-0005-0000-0000-0000E8060000}"/>
    <cellStyle name="60% - Accent6 34" xfId="2236" xr:uid="{00000000-0005-0000-0000-0000E9060000}"/>
    <cellStyle name="60% - Accent6 34 2" xfId="2237" xr:uid="{00000000-0005-0000-0000-0000EA060000}"/>
    <cellStyle name="60% - Accent6 35" xfId="2238" xr:uid="{00000000-0005-0000-0000-0000EB060000}"/>
    <cellStyle name="60% - Accent6 35 2" xfId="2239" xr:uid="{00000000-0005-0000-0000-0000EC060000}"/>
    <cellStyle name="60% - Accent6 36" xfId="2240" xr:uid="{00000000-0005-0000-0000-0000ED060000}"/>
    <cellStyle name="60% - Accent6 36 2" xfId="2241" xr:uid="{00000000-0005-0000-0000-0000EE060000}"/>
    <cellStyle name="60% - Accent6 37" xfId="2242" xr:uid="{00000000-0005-0000-0000-0000EF060000}"/>
    <cellStyle name="60% - Accent6 37 2" xfId="2243" xr:uid="{00000000-0005-0000-0000-0000F0060000}"/>
    <cellStyle name="60% - Accent6 38" xfId="2244" xr:uid="{00000000-0005-0000-0000-0000F1060000}"/>
    <cellStyle name="60% - Accent6 38 2" xfId="2245" xr:uid="{00000000-0005-0000-0000-0000F2060000}"/>
    <cellStyle name="60% - Accent6 39" xfId="2246" xr:uid="{00000000-0005-0000-0000-0000F3060000}"/>
    <cellStyle name="60% - Accent6 39 2" xfId="2247" xr:uid="{00000000-0005-0000-0000-0000F4060000}"/>
    <cellStyle name="60% - Accent6 4" xfId="361" xr:uid="{00000000-0005-0000-0000-0000F5060000}"/>
    <cellStyle name="60% - Accent6 4 2" xfId="2248" xr:uid="{00000000-0005-0000-0000-0000F6060000}"/>
    <cellStyle name="60% - Accent6 40" xfId="2249" xr:uid="{00000000-0005-0000-0000-0000F7060000}"/>
    <cellStyle name="60% - Accent6 40 2" xfId="2250" xr:uid="{00000000-0005-0000-0000-0000F8060000}"/>
    <cellStyle name="60% - Accent6 41" xfId="2251" xr:uid="{00000000-0005-0000-0000-0000F9060000}"/>
    <cellStyle name="60% - Accent6 41 2" xfId="2252" xr:uid="{00000000-0005-0000-0000-0000FA060000}"/>
    <cellStyle name="60% - Accent6 42" xfId="2253" xr:uid="{00000000-0005-0000-0000-0000FB060000}"/>
    <cellStyle name="60% - Accent6 42 2" xfId="2254" xr:uid="{00000000-0005-0000-0000-0000FC060000}"/>
    <cellStyle name="60% - Accent6 43" xfId="2255" xr:uid="{00000000-0005-0000-0000-0000FD060000}"/>
    <cellStyle name="60% - Accent6 43 2" xfId="2256" xr:uid="{00000000-0005-0000-0000-0000FE060000}"/>
    <cellStyle name="60% - Accent6 44" xfId="2257" xr:uid="{00000000-0005-0000-0000-0000FF060000}"/>
    <cellStyle name="60% - Accent6 44 2" xfId="2258" xr:uid="{00000000-0005-0000-0000-000000070000}"/>
    <cellStyle name="60% - Accent6 45" xfId="2259" xr:uid="{00000000-0005-0000-0000-000001070000}"/>
    <cellStyle name="60% - Accent6 45 2" xfId="2260" xr:uid="{00000000-0005-0000-0000-000002070000}"/>
    <cellStyle name="60% - Accent6 46" xfId="2261" xr:uid="{00000000-0005-0000-0000-000003070000}"/>
    <cellStyle name="60% - Accent6 46 2" xfId="2262" xr:uid="{00000000-0005-0000-0000-000004070000}"/>
    <cellStyle name="60% - Accent6 47" xfId="2263" xr:uid="{00000000-0005-0000-0000-000005070000}"/>
    <cellStyle name="60% - Accent6 47 2" xfId="2264" xr:uid="{00000000-0005-0000-0000-000006070000}"/>
    <cellStyle name="60% - Accent6 48" xfId="2265" xr:uid="{00000000-0005-0000-0000-000007070000}"/>
    <cellStyle name="60% - Accent6 48 2" xfId="2266" xr:uid="{00000000-0005-0000-0000-000008070000}"/>
    <cellStyle name="60% - Accent6 49" xfId="2267" xr:uid="{00000000-0005-0000-0000-000009070000}"/>
    <cellStyle name="60% - Accent6 49 2" xfId="2268" xr:uid="{00000000-0005-0000-0000-00000A070000}"/>
    <cellStyle name="60% - Accent6 5" xfId="362" xr:uid="{00000000-0005-0000-0000-00000B070000}"/>
    <cellStyle name="60% - Accent6 5 2" xfId="2269" xr:uid="{00000000-0005-0000-0000-00000C070000}"/>
    <cellStyle name="60% - Accent6 50" xfId="2270" xr:uid="{00000000-0005-0000-0000-00000D070000}"/>
    <cellStyle name="60% - Accent6 50 2" xfId="2271" xr:uid="{00000000-0005-0000-0000-00000E070000}"/>
    <cellStyle name="60% - Accent6 51" xfId="2272" xr:uid="{00000000-0005-0000-0000-00000F070000}"/>
    <cellStyle name="60% - Accent6 51 2" xfId="2273" xr:uid="{00000000-0005-0000-0000-000010070000}"/>
    <cellStyle name="60% - Accent6 52" xfId="2274" xr:uid="{00000000-0005-0000-0000-000011070000}"/>
    <cellStyle name="60% - Accent6 6" xfId="363" xr:uid="{00000000-0005-0000-0000-000012070000}"/>
    <cellStyle name="60% - Accent6 6 2" xfId="2275" xr:uid="{00000000-0005-0000-0000-000013070000}"/>
    <cellStyle name="60% - Accent6 7" xfId="364" xr:uid="{00000000-0005-0000-0000-000014070000}"/>
    <cellStyle name="60% - Accent6 7 2" xfId="2276" xr:uid="{00000000-0005-0000-0000-000015070000}"/>
    <cellStyle name="60% - Accent6 8" xfId="365" xr:uid="{00000000-0005-0000-0000-000016070000}"/>
    <cellStyle name="60% - Accent6 8 2" xfId="2277" xr:uid="{00000000-0005-0000-0000-000017070000}"/>
    <cellStyle name="60% - Accent6 9" xfId="366" xr:uid="{00000000-0005-0000-0000-000018070000}"/>
    <cellStyle name="60% - Accent6 9 2" xfId="2278" xr:uid="{00000000-0005-0000-0000-000019070000}"/>
    <cellStyle name="Accent1" xfId="18" builtinId="29" customBuiltin="1"/>
    <cellStyle name="Accent1 10" xfId="367" xr:uid="{00000000-0005-0000-0000-00001B070000}"/>
    <cellStyle name="Accent1 10 2" xfId="2279" xr:uid="{00000000-0005-0000-0000-00001C070000}"/>
    <cellStyle name="Accent1 11" xfId="368" xr:uid="{00000000-0005-0000-0000-00001D070000}"/>
    <cellStyle name="Accent1 11 2" xfId="2280" xr:uid="{00000000-0005-0000-0000-00001E070000}"/>
    <cellStyle name="Accent1 12" xfId="369" xr:uid="{00000000-0005-0000-0000-00001F070000}"/>
    <cellStyle name="Accent1 12 2" xfId="2281" xr:uid="{00000000-0005-0000-0000-000020070000}"/>
    <cellStyle name="Accent1 13" xfId="370" xr:uid="{00000000-0005-0000-0000-000021070000}"/>
    <cellStyle name="Accent1 13 2" xfId="2282" xr:uid="{00000000-0005-0000-0000-000022070000}"/>
    <cellStyle name="Accent1 14" xfId="371" xr:uid="{00000000-0005-0000-0000-000023070000}"/>
    <cellStyle name="Accent1 14 2" xfId="2283" xr:uid="{00000000-0005-0000-0000-000024070000}"/>
    <cellStyle name="Accent1 15" xfId="372" xr:uid="{00000000-0005-0000-0000-000025070000}"/>
    <cellStyle name="Accent1 15 2" xfId="2284" xr:uid="{00000000-0005-0000-0000-000026070000}"/>
    <cellStyle name="Accent1 16" xfId="373" xr:uid="{00000000-0005-0000-0000-000027070000}"/>
    <cellStyle name="Accent1 16 2" xfId="2285" xr:uid="{00000000-0005-0000-0000-000028070000}"/>
    <cellStyle name="Accent1 17" xfId="374" xr:uid="{00000000-0005-0000-0000-000029070000}"/>
    <cellStyle name="Accent1 17 2" xfId="2286" xr:uid="{00000000-0005-0000-0000-00002A070000}"/>
    <cellStyle name="Accent1 18" xfId="375" xr:uid="{00000000-0005-0000-0000-00002B070000}"/>
    <cellStyle name="Accent1 18 2" xfId="2287" xr:uid="{00000000-0005-0000-0000-00002C070000}"/>
    <cellStyle name="Accent1 19" xfId="376" xr:uid="{00000000-0005-0000-0000-00002D070000}"/>
    <cellStyle name="Accent1 19 2" xfId="2288" xr:uid="{00000000-0005-0000-0000-00002E070000}"/>
    <cellStyle name="Accent1 2" xfId="377" xr:uid="{00000000-0005-0000-0000-00002F070000}"/>
    <cellStyle name="Accent1 20" xfId="2289" xr:uid="{00000000-0005-0000-0000-000030070000}"/>
    <cellStyle name="Accent1 20 2" xfId="2290" xr:uid="{00000000-0005-0000-0000-000031070000}"/>
    <cellStyle name="Accent1 21" xfId="2291" xr:uid="{00000000-0005-0000-0000-000032070000}"/>
    <cellStyle name="Accent1 21 2" xfId="2292" xr:uid="{00000000-0005-0000-0000-000033070000}"/>
    <cellStyle name="Accent1 22" xfId="2293" xr:uid="{00000000-0005-0000-0000-000034070000}"/>
    <cellStyle name="Accent1 22 2" xfId="2294" xr:uid="{00000000-0005-0000-0000-000035070000}"/>
    <cellStyle name="Accent1 23" xfId="2295" xr:uid="{00000000-0005-0000-0000-000036070000}"/>
    <cellStyle name="Accent1 23 2" xfId="2296" xr:uid="{00000000-0005-0000-0000-000037070000}"/>
    <cellStyle name="Accent1 24" xfId="2297" xr:uid="{00000000-0005-0000-0000-000038070000}"/>
    <cellStyle name="Accent1 24 2" xfId="2298" xr:uid="{00000000-0005-0000-0000-000039070000}"/>
    <cellStyle name="Accent1 25" xfId="2299" xr:uid="{00000000-0005-0000-0000-00003A070000}"/>
    <cellStyle name="Accent1 25 2" xfId="2300" xr:uid="{00000000-0005-0000-0000-00003B070000}"/>
    <cellStyle name="Accent1 26" xfId="2301" xr:uid="{00000000-0005-0000-0000-00003C070000}"/>
    <cellStyle name="Accent1 26 2" xfId="2302" xr:uid="{00000000-0005-0000-0000-00003D070000}"/>
    <cellStyle name="Accent1 27" xfId="2303" xr:uid="{00000000-0005-0000-0000-00003E070000}"/>
    <cellStyle name="Accent1 27 2" xfId="2304" xr:uid="{00000000-0005-0000-0000-00003F070000}"/>
    <cellStyle name="Accent1 28" xfId="2305" xr:uid="{00000000-0005-0000-0000-000040070000}"/>
    <cellStyle name="Accent1 28 2" xfId="2306" xr:uid="{00000000-0005-0000-0000-000041070000}"/>
    <cellStyle name="Accent1 29" xfId="2307" xr:uid="{00000000-0005-0000-0000-000042070000}"/>
    <cellStyle name="Accent1 29 2" xfId="2308" xr:uid="{00000000-0005-0000-0000-000043070000}"/>
    <cellStyle name="Accent1 3" xfId="378" xr:uid="{00000000-0005-0000-0000-000044070000}"/>
    <cellStyle name="Accent1 3 2" xfId="2309" xr:uid="{00000000-0005-0000-0000-000045070000}"/>
    <cellStyle name="Accent1 30" xfId="2310" xr:uid="{00000000-0005-0000-0000-000046070000}"/>
    <cellStyle name="Accent1 30 2" xfId="2311" xr:uid="{00000000-0005-0000-0000-000047070000}"/>
    <cellStyle name="Accent1 31" xfId="2312" xr:uid="{00000000-0005-0000-0000-000048070000}"/>
    <cellStyle name="Accent1 31 2" xfId="2313" xr:uid="{00000000-0005-0000-0000-000049070000}"/>
    <cellStyle name="Accent1 32" xfId="2314" xr:uid="{00000000-0005-0000-0000-00004A070000}"/>
    <cellStyle name="Accent1 32 2" xfId="2315" xr:uid="{00000000-0005-0000-0000-00004B070000}"/>
    <cellStyle name="Accent1 33" xfId="2316" xr:uid="{00000000-0005-0000-0000-00004C070000}"/>
    <cellStyle name="Accent1 33 2" xfId="2317" xr:uid="{00000000-0005-0000-0000-00004D070000}"/>
    <cellStyle name="Accent1 34" xfId="2318" xr:uid="{00000000-0005-0000-0000-00004E070000}"/>
    <cellStyle name="Accent1 34 2" xfId="2319" xr:uid="{00000000-0005-0000-0000-00004F070000}"/>
    <cellStyle name="Accent1 35" xfId="2320" xr:uid="{00000000-0005-0000-0000-000050070000}"/>
    <cellStyle name="Accent1 35 2" xfId="2321" xr:uid="{00000000-0005-0000-0000-000051070000}"/>
    <cellStyle name="Accent1 36" xfId="2322" xr:uid="{00000000-0005-0000-0000-000052070000}"/>
    <cellStyle name="Accent1 36 2" xfId="2323" xr:uid="{00000000-0005-0000-0000-000053070000}"/>
    <cellStyle name="Accent1 37" xfId="2324" xr:uid="{00000000-0005-0000-0000-000054070000}"/>
    <cellStyle name="Accent1 37 2" xfId="2325" xr:uid="{00000000-0005-0000-0000-000055070000}"/>
    <cellStyle name="Accent1 38" xfId="2326" xr:uid="{00000000-0005-0000-0000-000056070000}"/>
    <cellStyle name="Accent1 38 2" xfId="2327" xr:uid="{00000000-0005-0000-0000-000057070000}"/>
    <cellStyle name="Accent1 39" xfId="2328" xr:uid="{00000000-0005-0000-0000-000058070000}"/>
    <cellStyle name="Accent1 39 2" xfId="2329" xr:uid="{00000000-0005-0000-0000-000059070000}"/>
    <cellStyle name="Accent1 4" xfId="379" xr:uid="{00000000-0005-0000-0000-00005A070000}"/>
    <cellStyle name="Accent1 4 2" xfId="2330" xr:uid="{00000000-0005-0000-0000-00005B070000}"/>
    <cellStyle name="Accent1 40" xfId="2331" xr:uid="{00000000-0005-0000-0000-00005C070000}"/>
    <cellStyle name="Accent1 40 2" xfId="2332" xr:uid="{00000000-0005-0000-0000-00005D070000}"/>
    <cellStyle name="Accent1 41" xfId="2333" xr:uid="{00000000-0005-0000-0000-00005E070000}"/>
    <cellStyle name="Accent1 41 2" xfId="2334" xr:uid="{00000000-0005-0000-0000-00005F070000}"/>
    <cellStyle name="Accent1 42" xfId="2335" xr:uid="{00000000-0005-0000-0000-000060070000}"/>
    <cellStyle name="Accent1 42 2" xfId="2336" xr:uid="{00000000-0005-0000-0000-000061070000}"/>
    <cellStyle name="Accent1 43" xfId="2337" xr:uid="{00000000-0005-0000-0000-000062070000}"/>
    <cellStyle name="Accent1 43 2" xfId="2338" xr:uid="{00000000-0005-0000-0000-000063070000}"/>
    <cellStyle name="Accent1 44" xfId="2339" xr:uid="{00000000-0005-0000-0000-000064070000}"/>
    <cellStyle name="Accent1 44 2" xfId="2340" xr:uid="{00000000-0005-0000-0000-000065070000}"/>
    <cellStyle name="Accent1 45" xfId="2341" xr:uid="{00000000-0005-0000-0000-000066070000}"/>
    <cellStyle name="Accent1 45 2" xfId="2342" xr:uid="{00000000-0005-0000-0000-000067070000}"/>
    <cellStyle name="Accent1 46" xfId="2343" xr:uid="{00000000-0005-0000-0000-000068070000}"/>
    <cellStyle name="Accent1 46 2" xfId="2344" xr:uid="{00000000-0005-0000-0000-000069070000}"/>
    <cellStyle name="Accent1 47" xfId="2345" xr:uid="{00000000-0005-0000-0000-00006A070000}"/>
    <cellStyle name="Accent1 47 2" xfId="2346" xr:uid="{00000000-0005-0000-0000-00006B070000}"/>
    <cellStyle name="Accent1 48" xfId="2347" xr:uid="{00000000-0005-0000-0000-00006C070000}"/>
    <cellStyle name="Accent1 48 2" xfId="2348" xr:uid="{00000000-0005-0000-0000-00006D070000}"/>
    <cellStyle name="Accent1 49" xfId="2349" xr:uid="{00000000-0005-0000-0000-00006E070000}"/>
    <cellStyle name="Accent1 49 2" xfId="2350" xr:uid="{00000000-0005-0000-0000-00006F070000}"/>
    <cellStyle name="Accent1 5" xfId="380" xr:uid="{00000000-0005-0000-0000-000070070000}"/>
    <cellStyle name="Accent1 5 2" xfId="2351" xr:uid="{00000000-0005-0000-0000-000071070000}"/>
    <cellStyle name="Accent1 50" xfId="2352" xr:uid="{00000000-0005-0000-0000-000072070000}"/>
    <cellStyle name="Accent1 50 2" xfId="2353" xr:uid="{00000000-0005-0000-0000-000073070000}"/>
    <cellStyle name="Accent1 51" xfId="2354" xr:uid="{00000000-0005-0000-0000-000074070000}"/>
    <cellStyle name="Accent1 51 2" xfId="2355" xr:uid="{00000000-0005-0000-0000-000075070000}"/>
    <cellStyle name="Accent1 52" xfId="2356" xr:uid="{00000000-0005-0000-0000-000076070000}"/>
    <cellStyle name="Accent1 6" xfId="381" xr:uid="{00000000-0005-0000-0000-000077070000}"/>
    <cellStyle name="Accent1 6 2" xfId="2357" xr:uid="{00000000-0005-0000-0000-000078070000}"/>
    <cellStyle name="Accent1 7" xfId="382" xr:uid="{00000000-0005-0000-0000-000079070000}"/>
    <cellStyle name="Accent1 7 2" xfId="2358" xr:uid="{00000000-0005-0000-0000-00007A070000}"/>
    <cellStyle name="Accent1 8" xfId="383" xr:uid="{00000000-0005-0000-0000-00007B070000}"/>
    <cellStyle name="Accent1 8 2" xfId="2359" xr:uid="{00000000-0005-0000-0000-00007C070000}"/>
    <cellStyle name="Accent1 9" xfId="384" xr:uid="{00000000-0005-0000-0000-00007D070000}"/>
    <cellStyle name="Accent1 9 2" xfId="2360" xr:uid="{00000000-0005-0000-0000-00007E070000}"/>
    <cellStyle name="Accent2" xfId="22" builtinId="33" customBuiltin="1"/>
    <cellStyle name="Accent2 10" xfId="385" xr:uid="{00000000-0005-0000-0000-000080070000}"/>
    <cellStyle name="Accent2 10 2" xfId="2361" xr:uid="{00000000-0005-0000-0000-000081070000}"/>
    <cellStyle name="Accent2 11" xfId="386" xr:uid="{00000000-0005-0000-0000-000082070000}"/>
    <cellStyle name="Accent2 11 2" xfId="2362" xr:uid="{00000000-0005-0000-0000-000083070000}"/>
    <cellStyle name="Accent2 12" xfId="387" xr:uid="{00000000-0005-0000-0000-000084070000}"/>
    <cellStyle name="Accent2 12 2" xfId="2363" xr:uid="{00000000-0005-0000-0000-000085070000}"/>
    <cellStyle name="Accent2 13" xfId="388" xr:uid="{00000000-0005-0000-0000-000086070000}"/>
    <cellStyle name="Accent2 13 2" xfId="2364" xr:uid="{00000000-0005-0000-0000-000087070000}"/>
    <cellStyle name="Accent2 14" xfId="389" xr:uid="{00000000-0005-0000-0000-000088070000}"/>
    <cellStyle name="Accent2 14 2" xfId="2365" xr:uid="{00000000-0005-0000-0000-000089070000}"/>
    <cellStyle name="Accent2 15" xfId="390" xr:uid="{00000000-0005-0000-0000-00008A070000}"/>
    <cellStyle name="Accent2 15 2" xfId="2366" xr:uid="{00000000-0005-0000-0000-00008B070000}"/>
    <cellStyle name="Accent2 16" xfId="391" xr:uid="{00000000-0005-0000-0000-00008C070000}"/>
    <cellStyle name="Accent2 16 2" xfId="2367" xr:uid="{00000000-0005-0000-0000-00008D070000}"/>
    <cellStyle name="Accent2 17" xfId="392" xr:uid="{00000000-0005-0000-0000-00008E070000}"/>
    <cellStyle name="Accent2 17 2" xfId="2368" xr:uid="{00000000-0005-0000-0000-00008F070000}"/>
    <cellStyle name="Accent2 18" xfId="393" xr:uid="{00000000-0005-0000-0000-000090070000}"/>
    <cellStyle name="Accent2 18 2" xfId="2369" xr:uid="{00000000-0005-0000-0000-000091070000}"/>
    <cellStyle name="Accent2 19" xfId="394" xr:uid="{00000000-0005-0000-0000-000092070000}"/>
    <cellStyle name="Accent2 19 2" xfId="2370" xr:uid="{00000000-0005-0000-0000-000093070000}"/>
    <cellStyle name="Accent2 2" xfId="395" xr:uid="{00000000-0005-0000-0000-000094070000}"/>
    <cellStyle name="Accent2 20" xfId="2371" xr:uid="{00000000-0005-0000-0000-000095070000}"/>
    <cellStyle name="Accent2 20 2" xfId="2372" xr:uid="{00000000-0005-0000-0000-000096070000}"/>
    <cellStyle name="Accent2 21" xfId="2373" xr:uid="{00000000-0005-0000-0000-000097070000}"/>
    <cellStyle name="Accent2 21 2" xfId="2374" xr:uid="{00000000-0005-0000-0000-000098070000}"/>
    <cellStyle name="Accent2 22" xfId="2375" xr:uid="{00000000-0005-0000-0000-000099070000}"/>
    <cellStyle name="Accent2 22 2" xfId="2376" xr:uid="{00000000-0005-0000-0000-00009A070000}"/>
    <cellStyle name="Accent2 23" xfId="2377" xr:uid="{00000000-0005-0000-0000-00009B070000}"/>
    <cellStyle name="Accent2 23 2" xfId="2378" xr:uid="{00000000-0005-0000-0000-00009C070000}"/>
    <cellStyle name="Accent2 24" xfId="2379" xr:uid="{00000000-0005-0000-0000-00009D070000}"/>
    <cellStyle name="Accent2 24 2" xfId="2380" xr:uid="{00000000-0005-0000-0000-00009E070000}"/>
    <cellStyle name="Accent2 25" xfId="2381" xr:uid="{00000000-0005-0000-0000-00009F070000}"/>
    <cellStyle name="Accent2 25 2" xfId="2382" xr:uid="{00000000-0005-0000-0000-0000A0070000}"/>
    <cellStyle name="Accent2 26" xfId="2383" xr:uid="{00000000-0005-0000-0000-0000A1070000}"/>
    <cellStyle name="Accent2 26 2" xfId="2384" xr:uid="{00000000-0005-0000-0000-0000A2070000}"/>
    <cellStyle name="Accent2 27" xfId="2385" xr:uid="{00000000-0005-0000-0000-0000A3070000}"/>
    <cellStyle name="Accent2 27 2" xfId="2386" xr:uid="{00000000-0005-0000-0000-0000A4070000}"/>
    <cellStyle name="Accent2 28" xfId="2387" xr:uid="{00000000-0005-0000-0000-0000A5070000}"/>
    <cellStyle name="Accent2 28 2" xfId="2388" xr:uid="{00000000-0005-0000-0000-0000A6070000}"/>
    <cellStyle name="Accent2 29" xfId="2389" xr:uid="{00000000-0005-0000-0000-0000A7070000}"/>
    <cellStyle name="Accent2 29 2" xfId="2390" xr:uid="{00000000-0005-0000-0000-0000A8070000}"/>
    <cellStyle name="Accent2 3" xfId="396" xr:uid="{00000000-0005-0000-0000-0000A9070000}"/>
    <cellStyle name="Accent2 3 2" xfId="2391" xr:uid="{00000000-0005-0000-0000-0000AA070000}"/>
    <cellStyle name="Accent2 30" xfId="2392" xr:uid="{00000000-0005-0000-0000-0000AB070000}"/>
    <cellStyle name="Accent2 30 2" xfId="2393" xr:uid="{00000000-0005-0000-0000-0000AC070000}"/>
    <cellStyle name="Accent2 31" xfId="2394" xr:uid="{00000000-0005-0000-0000-0000AD070000}"/>
    <cellStyle name="Accent2 31 2" xfId="2395" xr:uid="{00000000-0005-0000-0000-0000AE070000}"/>
    <cellStyle name="Accent2 32" xfId="2396" xr:uid="{00000000-0005-0000-0000-0000AF070000}"/>
    <cellStyle name="Accent2 32 2" xfId="2397" xr:uid="{00000000-0005-0000-0000-0000B0070000}"/>
    <cellStyle name="Accent2 33" xfId="2398" xr:uid="{00000000-0005-0000-0000-0000B1070000}"/>
    <cellStyle name="Accent2 33 2" xfId="2399" xr:uid="{00000000-0005-0000-0000-0000B2070000}"/>
    <cellStyle name="Accent2 34" xfId="2400" xr:uid="{00000000-0005-0000-0000-0000B3070000}"/>
    <cellStyle name="Accent2 34 2" xfId="2401" xr:uid="{00000000-0005-0000-0000-0000B4070000}"/>
    <cellStyle name="Accent2 35" xfId="2402" xr:uid="{00000000-0005-0000-0000-0000B5070000}"/>
    <cellStyle name="Accent2 35 2" xfId="2403" xr:uid="{00000000-0005-0000-0000-0000B6070000}"/>
    <cellStyle name="Accent2 36" xfId="2404" xr:uid="{00000000-0005-0000-0000-0000B7070000}"/>
    <cellStyle name="Accent2 36 2" xfId="2405" xr:uid="{00000000-0005-0000-0000-0000B8070000}"/>
    <cellStyle name="Accent2 37" xfId="2406" xr:uid="{00000000-0005-0000-0000-0000B9070000}"/>
    <cellStyle name="Accent2 37 2" xfId="2407" xr:uid="{00000000-0005-0000-0000-0000BA070000}"/>
    <cellStyle name="Accent2 38" xfId="2408" xr:uid="{00000000-0005-0000-0000-0000BB070000}"/>
    <cellStyle name="Accent2 38 2" xfId="2409" xr:uid="{00000000-0005-0000-0000-0000BC070000}"/>
    <cellStyle name="Accent2 39" xfId="2410" xr:uid="{00000000-0005-0000-0000-0000BD070000}"/>
    <cellStyle name="Accent2 39 2" xfId="2411" xr:uid="{00000000-0005-0000-0000-0000BE070000}"/>
    <cellStyle name="Accent2 4" xfId="397" xr:uid="{00000000-0005-0000-0000-0000BF070000}"/>
    <cellStyle name="Accent2 4 2" xfId="2412" xr:uid="{00000000-0005-0000-0000-0000C0070000}"/>
    <cellStyle name="Accent2 40" xfId="2413" xr:uid="{00000000-0005-0000-0000-0000C1070000}"/>
    <cellStyle name="Accent2 40 2" xfId="2414" xr:uid="{00000000-0005-0000-0000-0000C2070000}"/>
    <cellStyle name="Accent2 41" xfId="2415" xr:uid="{00000000-0005-0000-0000-0000C3070000}"/>
    <cellStyle name="Accent2 41 2" xfId="2416" xr:uid="{00000000-0005-0000-0000-0000C4070000}"/>
    <cellStyle name="Accent2 42" xfId="2417" xr:uid="{00000000-0005-0000-0000-0000C5070000}"/>
    <cellStyle name="Accent2 42 2" xfId="2418" xr:uid="{00000000-0005-0000-0000-0000C6070000}"/>
    <cellStyle name="Accent2 43" xfId="2419" xr:uid="{00000000-0005-0000-0000-0000C7070000}"/>
    <cellStyle name="Accent2 43 2" xfId="2420" xr:uid="{00000000-0005-0000-0000-0000C8070000}"/>
    <cellStyle name="Accent2 44" xfId="2421" xr:uid="{00000000-0005-0000-0000-0000C9070000}"/>
    <cellStyle name="Accent2 44 2" xfId="2422" xr:uid="{00000000-0005-0000-0000-0000CA070000}"/>
    <cellStyle name="Accent2 45" xfId="2423" xr:uid="{00000000-0005-0000-0000-0000CB070000}"/>
    <cellStyle name="Accent2 45 2" xfId="2424" xr:uid="{00000000-0005-0000-0000-0000CC070000}"/>
    <cellStyle name="Accent2 46" xfId="2425" xr:uid="{00000000-0005-0000-0000-0000CD070000}"/>
    <cellStyle name="Accent2 46 2" xfId="2426" xr:uid="{00000000-0005-0000-0000-0000CE070000}"/>
    <cellStyle name="Accent2 47" xfId="2427" xr:uid="{00000000-0005-0000-0000-0000CF070000}"/>
    <cellStyle name="Accent2 47 2" xfId="2428" xr:uid="{00000000-0005-0000-0000-0000D0070000}"/>
    <cellStyle name="Accent2 48" xfId="2429" xr:uid="{00000000-0005-0000-0000-0000D1070000}"/>
    <cellStyle name="Accent2 48 2" xfId="2430" xr:uid="{00000000-0005-0000-0000-0000D2070000}"/>
    <cellStyle name="Accent2 49" xfId="2431" xr:uid="{00000000-0005-0000-0000-0000D3070000}"/>
    <cellStyle name="Accent2 49 2" xfId="2432" xr:uid="{00000000-0005-0000-0000-0000D4070000}"/>
    <cellStyle name="Accent2 5" xfId="398" xr:uid="{00000000-0005-0000-0000-0000D5070000}"/>
    <cellStyle name="Accent2 5 2" xfId="2433" xr:uid="{00000000-0005-0000-0000-0000D6070000}"/>
    <cellStyle name="Accent2 50" xfId="2434" xr:uid="{00000000-0005-0000-0000-0000D7070000}"/>
    <cellStyle name="Accent2 50 2" xfId="2435" xr:uid="{00000000-0005-0000-0000-0000D8070000}"/>
    <cellStyle name="Accent2 51" xfId="2436" xr:uid="{00000000-0005-0000-0000-0000D9070000}"/>
    <cellStyle name="Accent2 51 2" xfId="2437" xr:uid="{00000000-0005-0000-0000-0000DA070000}"/>
    <cellStyle name="Accent2 52" xfId="2438" xr:uid="{00000000-0005-0000-0000-0000DB070000}"/>
    <cellStyle name="Accent2 6" xfId="399" xr:uid="{00000000-0005-0000-0000-0000DC070000}"/>
    <cellStyle name="Accent2 6 2" xfId="2439" xr:uid="{00000000-0005-0000-0000-0000DD070000}"/>
    <cellStyle name="Accent2 7" xfId="400" xr:uid="{00000000-0005-0000-0000-0000DE070000}"/>
    <cellStyle name="Accent2 7 2" xfId="2440" xr:uid="{00000000-0005-0000-0000-0000DF070000}"/>
    <cellStyle name="Accent2 8" xfId="401" xr:uid="{00000000-0005-0000-0000-0000E0070000}"/>
    <cellStyle name="Accent2 8 2" xfId="2441" xr:uid="{00000000-0005-0000-0000-0000E1070000}"/>
    <cellStyle name="Accent2 9" xfId="402" xr:uid="{00000000-0005-0000-0000-0000E2070000}"/>
    <cellStyle name="Accent2 9 2" xfId="2442" xr:uid="{00000000-0005-0000-0000-0000E3070000}"/>
    <cellStyle name="Accent3" xfId="26" builtinId="37" customBuiltin="1"/>
    <cellStyle name="Accent3 10" xfId="403" xr:uid="{00000000-0005-0000-0000-0000E5070000}"/>
    <cellStyle name="Accent3 10 2" xfId="2443" xr:uid="{00000000-0005-0000-0000-0000E6070000}"/>
    <cellStyle name="Accent3 11" xfId="404" xr:uid="{00000000-0005-0000-0000-0000E7070000}"/>
    <cellStyle name="Accent3 11 2" xfId="2444" xr:uid="{00000000-0005-0000-0000-0000E8070000}"/>
    <cellStyle name="Accent3 12" xfId="405" xr:uid="{00000000-0005-0000-0000-0000E9070000}"/>
    <cellStyle name="Accent3 12 2" xfId="2445" xr:uid="{00000000-0005-0000-0000-0000EA070000}"/>
    <cellStyle name="Accent3 13" xfId="406" xr:uid="{00000000-0005-0000-0000-0000EB070000}"/>
    <cellStyle name="Accent3 13 2" xfId="2446" xr:uid="{00000000-0005-0000-0000-0000EC070000}"/>
    <cellStyle name="Accent3 14" xfId="407" xr:uid="{00000000-0005-0000-0000-0000ED070000}"/>
    <cellStyle name="Accent3 14 2" xfId="2447" xr:uid="{00000000-0005-0000-0000-0000EE070000}"/>
    <cellStyle name="Accent3 15" xfId="408" xr:uid="{00000000-0005-0000-0000-0000EF070000}"/>
    <cellStyle name="Accent3 15 2" xfId="2448" xr:uid="{00000000-0005-0000-0000-0000F0070000}"/>
    <cellStyle name="Accent3 16" xfId="409" xr:uid="{00000000-0005-0000-0000-0000F1070000}"/>
    <cellStyle name="Accent3 16 2" xfId="2449" xr:uid="{00000000-0005-0000-0000-0000F2070000}"/>
    <cellStyle name="Accent3 17" xfId="410" xr:uid="{00000000-0005-0000-0000-0000F3070000}"/>
    <cellStyle name="Accent3 17 2" xfId="2450" xr:uid="{00000000-0005-0000-0000-0000F4070000}"/>
    <cellStyle name="Accent3 18" xfId="411" xr:uid="{00000000-0005-0000-0000-0000F5070000}"/>
    <cellStyle name="Accent3 18 2" xfId="2451" xr:uid="{00000000-0005-0000-0000-0000F6070000}"/>
    <cellStyle name="Accent3 19" xfId="412" xr:uid="{00000000-0005-0000-0000-0000F7070000}"/>
    <cellStyle name="Accent3 19 2" xfId="2452" xr:uid="{00000000-0005-0000-0000-0000F8070000}"/>
    <cellStyle name="Accent3 2" xfId="413" xr:uid="{00000000-0005-0000-0000-0000F9070000}"/>
    <cellStyle name="Accent3 20" xfId="2453" xr:uid="{00000000-0005-0000-0000-0000FA070000}"/>
    <cellStyle name="Accent3 20 2" xfId="2454" xr:uid="{00000000-0005-0000-0000-0000FB070000}"/>
    <cellStyle name="Accent3 21" xfId="2455" xr:uid="{00000000-0005-0000-0000-0000FC070000}"/>
    <cellStyle name="Accent3 21 2" xfId="2456" xr:uid="{00000000-0005-0000-0000-0000FD070000}"/>
    <cellStyle name="Accent3 22" xfId="2457" xr:uid="{00000000-0005-0000-0000-0000FE070000}"/>
    <cellStyle name="Accent3 22 2" xfId="2458" xr:uid="{00000000-0005-0000-0000-0000FF070000}"/>
    <cellStyle name="Accent3 23" xfId="2459" xr:uid="{00000000-0005-0000-0000-000000080000}"/>
    <cellStyle name="Accent3 23 2" xfId="2460" xr:uid="{00000000-0005-0000-0000-000001080000}"/>
    <cellStyle name="Accent3 24" xfId="2461" xr:uid="{00000000-0005-0000-0000-000002080000}"/>
    <cellStyle name="Accent3 24 2" xfId="2462" xr:uid="{00000000-0005-0000-0000-000003080000}"/>
    <cellStyle name="Accent3 25" xfId="2463" xr:uid="{00000000-0005-0000-0000-000004080000}"/>
    <cellStyle name="Accent3 25 2" xfId="2464" xr:uid="{00000000-0005-0000-0000-000005080000}"/>
    <cellStyle name="Accent3 26" xfId="2465" xr:uid="{00000000-0005-0000-0000-000006080000}"/>
    <cellStyle name="Accent3 26 2" xfId="2466" xr:uid="{00000000-0005-0000-0000-000007080000}"/>
    <cellStyle name="Accent3 27" xfId="2467" xr:uid="{00000000-0005-0000-0000-000008080000}"/>
    <cellStyle name="Accent3 27 2" xfId="2468" xr:uid="{00000000-0005-0000-0000-000009080000}"/>
    <cellStyle name="Accent3 28" xfId="2469" xr:uid="{00000000-0005-0000-0000-00000A080000}"/>
    <cellStyle name="Accent3 28 2" xfId="2470" xr:uid="{00000000-0005-0000-0000-00000B080000}"/>
    <cellStyle name="Accent3 29" xfId="2471" xr:uid="{00000000-0005-0000-0000-00000C080000}"/>
    <cellStyle name="Accent3 29 2" xfId="2472" xr:uid="{00000000-0005-0000-0000-00000D080000}"/>
    <cellStyle name="Accent3 3" xfId="414" xr:uid="{00000000-0005-0000-0000-00000E080000}"/>
    <cellStyle name="Accent3 3 2" xfId="2473" xr:uid="{00000000-0005-0000-0000-00000F080000}"/>
    <cellStyle name="Accent3 30" xfId="2474" xr:uid="{00000000-0005-0000-0000-000010080000}"/>
    <cellStyle name="Accent3 30 2" xfId="2475" xr:uid="{00000000-0005-0000-0000-000011080000}"/>
    <cellStyle name="Accent3 31" xfId="2476" xr:uid="{00000000-0005-0000-0000-000012080000}"/>
    <cellStyle name="Accent3 31 2" xfId="2477" xr:uid="{00000000-0005-0000-0000-000013080000}"/>
    <cellStyle name="Accent3 32" xfId="2478" xr:uid="{00000000-0005-0000-0000-000014080000}"/>
    <cellStyle name="Accent3 32 2" xfId="2479" xr:uid="{00000000-0005-0000-0000-000015080000}"/>
    <cellStyle name="Accent3 33" xfId="2480" xr:uid="{00000000-0005-0000-0000-000016080000}"/>
    <cellStyle name="Accent3 33 2" xfId="2481" xr:uid="{00000000-0005-0000-0000-000017080000}"/>
    <cellStyle name="Accent3 34" xfId="2482" xr:uid="{00000000-0005-0000-0000-000018080000}"/>
    <cellStyle name="Accent3 34 2" xfId="2483" xr:uid="{00000000-0005-0000-0000-000019080000}"/>
    <cellStyle name="Accent3 35" xfId="2484" xr:uid="{00000000-0005-0000-0000-00001A080000}"/>
    <cellStyle name="Accent3 35 2" xfId="2485" xr:uid="{00000000-0005-0000-0000-00001B080000}"/>
    <cellStyle name="Accent3 36" xfId="2486" xr:uid="{00000000-0005-0000-0000-00001C080000}"/>
    <cellStyle name="Accent3 36 2" xfId="2487" xr:uid="{00000000-0005-0000-0000-00001D080000}"/>
    <cellStyle name="Accent3 37" xfId="2488" xr:uid="{00000000-0005-0000-0000-00001E080000}"/>
    <cellStyle name="Accent3 37 2" xfId="2489" xr:uid="{00000000-0005-0000-0000-00001F080000}"/>
    <cellStyle name="Accent3 38" xfId="2490" xr:uid="{00000000-0005-0000-0000-000020080000}"/>
    <cellStyle name="Accent3 38 2" xfId="2491" xr:uid="{00000000-0005-0000-0000-000021080000}"/>
    <cellStyle name="Accent3 39" xfId="2492" xr:uid="{00000000-0005-0000-0000-000022080000}"/>
    <cellStyle name="Accent3 39 2" xfId="2493" xr:uid="{00000000-0005-0000-0000-000023080000}"/>
    <cellStyle name="Accent3 4" xfId="415" xr:uid="{00000000-0005-0000-0000-000024080000}"/>
    <cellStyle name="Accent3 4 2" xfId="2494" xr:uid="{00000000-0005-0000-0000-000025080000}"/>
    <cellStyle name="Accent3 40" xfId="2495" xr:uid="{00000000-0005-0000-0000-000026080000}"/>
    <cellStyle name="Accent3 40 2" xfId="2496" xr:uid="{00000000-0005-0000-0000-000027080000}"/>
    <cellStyle name="Accent3 41" xfId="2497" xr:uid="{00000000-0005-0000-0000-000028080000}"/>
    <cellStyle name="Accent3 41 2" xfId="2498" xr:uid="{00000000-0005-0000-0000-000029080000}"/>
    <cellStyle name="Accent3 42" xfId="2499" xr:uid="{00000000-0005-0000-0000-00002A080000}"/>
    <cellStyle name="Accent3 42 2" xfId="2500" xr:uid="{00000000-0005-0000-0000-00002B080000}"/>
    <cellStyle name="Accent3 43" xfId="2501" xr:uid="{00000000-0005-0000-0000-00002C080000}"/>
    <cellStyle name="Accent3 43 2" xfId="2502" xr:uid="{00000000-0005-0000-0000-00002D080000}"/>
    <cellStyle name="Accent3 44" xfId="2503" xr:uid="{00000000-0005-0000-0000-00002E080000}"/>
    <cellStyle name="Accent3 44 2" xfId="2504" xr:uid="{00000000-0005-0000-0000-00002F080000}"/>
    <cellStyle name="Accent3 45" xfId="2505" xr:uid="{00000000-0005-0000-0000-000030080000}"/>
    <cellStyle name="Accent3 45 2" xfId="2506" xr:uid="{00000000-0005-0000-0000-000031080000}"/>
    <cellStyle name="Accent3 46" xfId="2507" xr:uid="{00000000-0005-0000-0000-000032080000}"/>
    <cellStyle name="Accent3 46 2" xfId="2508" xr:uid="{00000000-0005-0000-0000-000033080000}"/>
    <cellStyle name="Accent3 47" xfId="2509" xr:uid="{00000000-0005-0000-0000-000034080000}"/>
    <cellStyle name="Accent3 47 2" xfId="2510" xr:uid="{00000000-0005-0000-0000-000035080000}"/>
    <cellStyle name="Accent3 48" xfId="2511" xr:uid="{00000000-0005-0000-0000-000036080000}"/>
    <cellStyle name="Accent3 48 2" xfId="2512" xr:uid="{00000000-0005-0000-0000-000037080000}"/>
    <cellStyle name="Accent3 49" xfId="2513" xr:uid="{00000000-0005-0000-0000-000038080000}"/>
    <cellStyle name="Accent3 49 2" xfId="2514" xr:uid="{00000000-0005-0000-0000-000039080000}"/>
    <cellStyle name="Accent3 5" xfId="416" xr:uid="{00000000-0005-0000-0000-00003A080000}"/>
    <cellStyle name="Accent3 5 2" xfId="2515" xr:uid="{00000000-0005-0000-0000-00003B080000}"/>
    <cellStyle name="Accent3 50" xfId="2516" xr:uid="{00000000-0005-0000-0000-00003C080000}"/>
    <cellStyle name="Accent3 50 2" xfId="2517" xr:uid="{00000000-0005-0000-0000-00003D080000}"/>
    <cellStyle name="Accent3 51" xfId="2518" xr:uid="{00000000-0005-0000-0000-00003E080000}"/>
    <cellStyle name="Accent3 51 2" xfId="2519" xr:uid="{00000000-0005-0000-0000-00003F080000}"/>
    <cellStyle name="Accent3 52" xfId="2520" xr:uid="{00000000-0005-0000-0000-000040080000}"/>
    <cellStyle name="Accent3 6" xfId="417" xr:uid="{00000000-0005-0000-0000-000041080000}"/>
    <cellStyle name="Accent3 6 2" xfId="2521" xr:uid="{00000000-0005-0000-0000-000042080000}"/>
    <cellStyle name="Accent3 7" xfId="418" xr:uid="{00000000-0005-0000-0000-000043080000}"/>
    <cellStyle name="Accent3 7 2" xfId="2522" xr:uid="{00000000-0005-0000-0000-000044080000}"/>
    <cellStyle name="Accent3 8" xfId="419" xr:uid="{00000000-0005-0000-0000-000045080000}"/>
    <cellStyle name="Accent3 8 2" xfId="2523" xr:uid="{00000000-0005-0000-0000-000046080000}"/>
    <cellStyle name="Accent3 9" xfId="420" xr:uid="{00000000-0005-0000-0000-000047080000}"/>
    <cellStyle name="Accent3 9 2" xfId="2524" xr:uid="{00000000-0005-0000-0000-000048080000}"/>
    <cellStyle name="Accent4" xfId="30" builtinId="41" customBuiltin="1"/>
    <cellStyle name="Accent4 10" xfId="421" xr:uid="{00000000-0005-0000-0000-00004A080000}"/>
    <cellStyle name="Accent4 10 2" xfId="2525" xr:uid="{00000000-0005-0000-0000-00004B080000}"/>
    <cellStyle name="Accent4 11" xfId="422" xr:uid="{00000000-0005-0000-0000-00004C080000}"/>
    <cellStyle name="Accent4 11 2" xfId="2526" xr:uid="{00000000-0005-0000-0000-00004D080000}"/>
    <cellStyle name="Accent4 12" xfId="423" xr:uid="{00000000-0005-0000-0000-00004E080000}"/>
    <cellStyle name="Accent4 12 2" xfId="2527" xr:uid="{00000000-0005-0000-0000-00004F080000}"/>
    <cellStyle name="Accent4 13" xfId="424" xr:uid="{00000000-0005-0000-0000-000050080000}"/>
    <cellStyle name="Accent4 13 2" xfId="2528" xr:uid="{00000000-0005-0000-0000-000051080000}"/>
    <cellStyle name="Accent4 14" xfId="425" xr:uid="{00000000-0005-0000-0000-000052080000}"/>
    <cellStyle name="Accent4 14 2" xfId="2529" xr:uid="{00000000-0005-0000-0000-000053080000}"/>
    <cellStyle name="Accent4 15" xfId="426" xr:uid="{00000000-0005-0000-0000-000054080000}"/>
    <cellStyle name="Accent4 15 2" xfId="2530" xr:uid="{00000000-0005-0000-0000-000055080000}"/>
    <cellStyle name="Accent4 16" xfId="427" xr:uid="{00000000-0005-0000-0000-000056080000}"/>
    <cellStyle name="Accent4 16 2" xfId="2531" xr:uid="{00000000-0005-0000-0000-000057080000}"/>
    <cellStyle name="Accent4 17" xfId="428" xr:uid="{00000000-0005-0000-0000-000058080000}"/>
    <cellStyle name="Accent4 17 2" xfId="2532" xr:uid="{00000000-0005-0000-0000-000059080000}"/>
    <cellStyle name="Accent4 18" xfId="429" xr:uid="{00000000-0005-0000-0000-00005A080000}"/>
    <cellStyle name="Accent4 18 2" xfId="2533" xr:uid="{00000000-0005-0000-0000-00005B080000}"/>
    <cellStyle name="Accent4 19" xfId="430" xr:uid="{00000000-0005-0000-0000-00005C080000}"/>
    <cellStyle name="Accent4 19 2" xfId="2534" xr:uid="{00000000-0005-0000-0000-00005D080000}"/>
    <cellStyle name="Accent4 2" xfId="431" xr:uid="{00000000-0005-0000-0000-00005E080000}"/>
    <cellStyle name="Accent4 20" xfId="2535" xr:uid="{00000000-0005-0000-0000-00005F080000}"/>
    <cellStyle name="Accent4 20 2" xfId="2536" xr:uid="{00000000-0005-0000-0000-000060080000}"/>
    <cellStyle name="Accent4 21" xfId="2537" xr:uid="{00000000-0005-0000-0000-000061080000}"/>
    <cellStyle name="Accent4 21 2" xfId="2538" xr:uid="{00000000-0005-0000-0000-000062080000}"/>
    <cellStyle name="Accent4 22" xfId="2539" xr:uid="{00000000-0005-0000-0000-000063080000}"/>
    <cellStyle name="Accent4 22 2" xfId="2540" xr:uid="{00000000-0005-0000-0000-000064080000}"/>
    <cellStyle name="Accent4 23" xfId="2541" xr:uid="{00000000-0005-0000-0000-000065080000}"/>
    <cellStyle name="Accent4 23 2" xfId="2542" xr:uid="{00000000-0005-0000-0000-000066080000}"/>
    <cellStyle name="Accent4 24" xfId="2543" xr:uid="{00000000-0005-0000-0000-000067080000}"/>
    <cellStyle name="Accent4 24 2" xfId="2544" xr:uid="{00000000-0005-0000-0000-000068080000}"/>
    <cellStyle name="Accent4 25" xfId="2545" xr:uid="{00000000-0005-0000-0000-000069080000}"/>
    <cellStyle name="Accent4 25 2" xfId="2546" xr:uid="{00000000-0005-0000-0000-00006A080000}"/>
    <cellStyle name="Accent4 26" xfId="2547" xr:uid="{00000000-0005-0000-0000-00006B080000}"/>
    <cellStyle name="Accent4 26 2" xfId="2548" xr:uid="{00000000-0005-0000-0000-00006C080000}"/>
    <cellStyle name="Accent4 27" xfId="2549" xr:uid="{00000000-0005-0000-0000-00006D080000}"/>
    <cellStyle name="Accent4 27 2" xfId="2550" xr:uid="{00000000-0005-0000-0000-00006E080000}"/>
    <cellStyle name="Accent4 28" xfId="2551" xr:uid="{00000000-0005-0000-0000-00006F080000}"/>
    <cellStyle name="Accent4 28 2" xfId="2552" xr:uid="{00000000-0005-0000-0000-000070080000}"/>
    <cellStyle name="Accent4 29" xfId="2553" xr:uid="{00000000-0005-0000-0000-000071080000}"/>
    <cellStyle name="Accent4 29 2" xfId="2554" xr:uid="{00000000-0005-0000-0000-000072080000}"/>
    <cellStyle name="Accent4 3" xfId="432" xr:uid="{00000000-0005-0000-0000-000073080000}"/>
    <cellStyle name="Accent4 3 2" xfId="2555" xr:uid="{00000000-0005-0000-0000-000074080000}"/>
    <cellStyle name="Accent4 30" xfId="2556" xr:uid="{00000000-0005-0000-0000-000075080000}"/>
    <cellStyle name="Accent4 30 2" xfId="2557" xr:uid="{00000000-0005-0000-0000-000076080000}"/>
    <cellStyle name="Accent4 31" xfId="2558" xr:uid="{00000000-0005-0000-0000-000077080000}"/>
    <cellStyle name="Accent4 31 2" xfId="2559" xr:uid="{00000000-0005-0000-0000-000078080000}"/>
    <cellStyle name="Accent4 32" xfId="2560" xr:uid="{00000000-0005-0000-0000-000079080000}"/>
    <cellStyle name="Accent4 32 2" xfId="2561" xr:uid="{00000000-0005-0000-0000-00007A080000}"/>
    <cellStyle name="Accent4 33" xfId="2562" xr:uid="{00000000-0005-0000-0000-00007B080000}"/>
    <cellStyle name="Accent4 33 2" xfId="2563" xr:uid="{00000000-0005-0000-0000-00007C080000}"/>
    <cellStyle name="Accent4 34" xfId="2564" xr:uid="{00000000-0005-0000-0000-00007D080000}"/>
    <cellStyle name="Accent4 34 2" xfId="2565" xr:uid="{00000000-0005-0000-0000-00007E080000}"/>
    <cellStyle name="Accent4 35" xfId="2566" xr:uid="{00000000-0005-0000-0000-00007F080000}"/>
    <cellStyle name="Accent4 35 2" xfId="2567" xr:uid="{00000000-0005-0000-0000-000080080000}"/>
    <cellStyle name="Accent4 36" xfId="2568" xr:uid="{00000000-0005-0000-0000-000081080000}"/>
    <cellStyle name="Accent4 36 2" xfId="2569" xr:uid="{00000000-0005-0000-0000-000082080000}"/>
    <cellStyle name="Accent4 37" xfId="2570" xr:uid="{00000000-0005-0000-0000-000083080000}"/>
    <cellStyle name="Accent4 37 2" xfId="2571" xr:uid="{00000000-0005-0000-0000-000084080000}"/>
    <cellStyle name="Accent4 38" xfId="2572" xr:uid="{00000000-0005-0000-0000-000085080000}"/>
    <cellStyle name="Accent4 38 2" xfId="2573" xr:uid="{00000000-0005-0000-0000-000086080000}"/>
    <cellStyle name="Accent4 39" xfId="2574" xr:uid="{00000000-0005-0000-0000-000087080000}"/>
    <cellStyle name="Accent4 39 2" xfId="2575" xr:uid="{00000000-0005-0000-0000-000088080000}"/>
    <cellStyle name="Accent4 4" xfId="433" xr:uid="{00000000-0005-0000-0000-000089080000}"/>
    <cellStyle name="Accent4 4 2" xfId="2576" xr:uid="{00000000-0005-0000-0000-00008A080000}"/>
    <cellStyle name="Accent4 40" xfId="2577" xr:uid="{00000000-0005-0000-0000-00008B080000}"/>
    <cellStyle name="Accent4 40 2" xfId="2578" xr:uid="{00000000-0005-0000-0000-00008C080000}"/>
    <cellStyle name="Accent4 41" xfId="2579" xr:uid="{00000000-0005-0000-0000-00008D080000}"/>
    <cellStyle name="Accent4 41 2" xfId="2580" xr:uid="{00000000-0005-0000-0000-00008E080000}"/>
    <cellStyle name="Accent4 42" xfId="2581" xr:uid="{00000000-0005-0000-0000-00008F080000}"/>
    <cellStyle name="Accent4 42 2" xfId="2582" xr:uid="{00000000-0005-0000-0000-000090080000}"/>
    <cellStyle name="Accent4 43" xfId="2583" xr:uid="{00000000-0005-0000-0000-000091080000}"/>
    <cellStyle name="Accent4 43 2" xfId="2584" xr:uid="{00000000-0005-0000-0000-000092080000}"/>
    <cellStyle name="Accent4 44" xfId="2585" xr:uid="{00000000-0005-0000-0000-000093080000}"/>
    <cellStyle name="Accent4 44 2" xfId="2586" xr:uid="{00000000-0005-0000-0000-000094080000}"/>
    <cellStyle name="Accent4 45" xfId="2587" xr:uid="{00000000-0005-0000-0000-000095080000}"/>
    <cellStyle name="Accent4 45 2" xfId="2588" xr:uid="{00000000-0005-0000-0000-000096080000}"/>
    <cellStyle name="Accent4 46" xfId="2589" xr:uid="{00000000-0005-0000-0000-000097080000}"/>
    <cellStyle name="Accent4 46 2" xfId="2590" xr:uid="{00000000-0005-0000-0000-000098080000}"/>
    <cellStyle name="Accent4 47" xfId="2591" xr:uid="{00000000-0005-0000-0000-000099080000}"/>
    <cellStyle name="Accent4 47 2" xfId="2592" xr:uid="{00000000-0005-0000-0000-00009A080000}"/>
    <cellStyle name="Accent4 48" xfId="2593" xr:uid="{00000000-0005-0000-0000-00009B080000}"/>
    <cellStyle name="Accent4 48 2" xfId="2594" xr:uid="{00000000-0005-0000-0000-00009C080000}"/>
    <cellStyle name="Accent4 49" xfId="2595" xr:uid="{00000000-0005-0000-0000-00009D080000}"/>
    <cellStyle name="Accent4 49 2" xfId="2596" xr:uid="{00000000-0005-0000-0000-00009E080000}"/>
    <cellStyle name="Accent4 5" xfId="434" xr:uid="{00000000-0005-0000-0000-00009F080000}"/>
    <cellStyle name="Accent4 5 2" xfId="2597" xr:uid="{00000000-0005-0000-0000-0000A0080000}"/>
    <cellStyle name="Accent4 50" xfId="2598" xr:uid="{00000000-0005-0000-0000-0000A1080000}"/>
    <cellStyle name="Accent4 50 2" xfId="2599" xr:uid="{00000000-0005-0000-0000-0000A2080000}"/>
    <cellStyle name="Accent4 51" xfId="2600" xr:uid="{00000000-0005-0000-0000-0000A3080000}"/>
    <cellStyle name="Accent4 51 2" xfId="2601" xr:uid="{00000000-0005-0000-0000-0000A4080000}"/>
    <cellStyle name="Accent4 52" xfId="2602" xr:uid="{00000000-0005-0000-0000-0000A5080000}"/>
    <cellStyle name="Accent4 6" xfId="435" xr:uid="{00000000-0005-0000-0000-0000A6080000}"/>
    <cellStyle name="Accent4 6 2" xfId="2603" xr:uid="{00000000-0005-0000-0000-0000A7080000}"/>
    <cellStyle name="Accent4 7" xfId="436" xr:uid="{00000000-0005-0000-0000-0000A8080000}"/>
    <cellStyle name="Accent4 7 2" xfId="2604" xr:uid="{00000000-0005-0000-0000-0000A9080000}"/>
    <cellStyle name="Accent4 8" xfId="437" xr:uid="{00000000-0005-0000-0000-0000AA080000}"/>
    <cellStyle name="Accent4 8 2" xfId="2605" xr:uid="{00000000-0005-0000-0000-0000AB080000}"/>
    <cellStyle name="Accent4 9" xfId="438" xr:uid="{00000000-0005-0000-0000-0000AC080000}"/>
    <cellStyle name="Accent4 9 2" xfId="2606" xr:uid="{00000000-0005-0000-0000-0000AD080000}"/>
    <cellStyle name="Accent5" xfId="34" builtinId="45" customBuiltin="1"/>
    <cellStyle name="Accent5 10" xfId="439" xr:uid="{00000000-0005-0000-0000-0000AF080000}"/>
    <cellStyle name="Accent5 10 2" xfId="2607" xr:uid="{00000000-0005-0000-0000-0000B0080000}"/>
    <cellStyle name="Accent5 11" xfId="440" xr:uid="{00000000-0005-0000-0000-0000B1080000}"/>
    <cellStyle name="Accent5 11 2" xfId="2608" xr:uid="{00000000-0005-0000-0000-0000B2080000}"/>
    <cellStyle name="Accent5 12" xfId="441" xr:uid="{00000000-0005-0000-0000-0000B3080000}"/>
    <cellStyle name="Accent5 12 2" xfId="2609" xr:uid="{00000000-0005-0000-0000-0000B4080000}"/>
    <cellStyle name="Accent5 13" xfId="442" xr:uid="{00000000-0005-0000-0000-0000B5080000}"/>
    <cellStyle name="Accent5 13 2" xfId="2610" xr:uid="{00000000-0005-0000-0000-0000B6080000}"/>
    <cellStyle name="Accent5 14" xfId="443" xr:uid="{00000000-0005-0000-0000-0000B7080000}"/>
    <cellStyle name="Accent5 14 2" xfId="2611" xr:uid="{00000000-0005-0000-0000-0000B8080000}"/>
    <cellStyle name="Accent5 15" xfId="444" xr:uid="{00000000-0005-0000-0000-0000B9080000}"/>
    <cellStyle name="Accent5 15 2" xfId="2612" xr:uid="{00000000-0005-0000-0000-0000BA080000}"/>
    <cellStyle name="Accent5 16" xfId="445" xr:uid="{00000000-0005-0000-0000-0000BB080000}"/>
    <cellStyle name="Accent5 16 2" xfId="2613" xr:uid="{00000000-0005-0000-0000-0000BC080000}"/>
    <cellStyle name="Accent5 17" xfId="446" xr:uid="{00000000-0005-0000-0000-0000BD080000}"/>
    <cellStyle name="Accent5 17 2" xfId="2614" xr:uid="{00000000-0005-0000-0000-0000BE080000}"/>
    <cellStyle name="Accent5 18" xfId="447" xr:uid="{00000000-0005-0000-0000-0000BF080000}"/>
    <cellStyle name="Accent5 18 2" xfId="2615" xr:uid="{00000000-0005-0000-0000-0000C0080000}"/>
    <cellStyle name="Accent5 19" xfId="448" xr:uid="{00000000-0005-0000-0000-0000C1080000}"/>
    <cellStyle name="Accent5 19 2" xfId="2616" xr:uid="{00000000-0005-0000-0000-0000C2080000}"/>
    <cellStyle name="Accent5 2" xfId="449" xr:uid="{00000000-0005-0000-0000-0000C3080000}"/>
    <cellStyle name="Accent5 20" xfId="2617" xr:uid="{00000000-0005-0000-0000-0000C4080000}"/>
    <cellStyle name="Accent5 20 2" xfId="2618" xr:uid="{00000000-0005-0000-0000-0000C5080000}"/>
    <cellStyle name="Accent5 21" xfId="2619" xr:uid="{00000000-0005-0000-0000-0000C6080000}"/>
    <cellStyle name="Accent5 21 2" xfId="2620" xr:uid="{00000000-0005-0000-0000-0000C7080000}"/>
    <cellStyle name="Accent5 22" xfId="2621" xr:uid="{00000000-0005-0000-0000-0000C8080000}"/>
    <cellStyle name="Accent5 22 2" xfId="2622" xr:uid="{00000000-0005-0000-0000-0000C9080000}"/>
    <cellStyle name="Accent5 23" xfId="2623" xr:uid="{00000000-0005-0000-0000-0000CA080000}"/>
    <cellStyle name="Accent5 23 2" xfId="2624" xr:uid="{00000000-0005-0000-0000-0000CB080000}"/>
    <cellStyle name="Accent5 24" xfId="2625" xr:uid="{00000000-0005-0000-0000-0000CC080000}"/>
    <cellStyle name="Accent5 24 2" xfId="2626" xr:uid="{00000000-0005-0000-0000-0000CD080000}"/>
    <cellStyle name="Accent5 25" xfId="2627" xr:uid="{00000000-0005-0000-0000-0000CE080000}"/>
    <cellStyle name="Accent5 25 2" xfId="2628" xr:uid="{00000000-0005-0000-0000-0000CF080000}"/>
    <cellStyle name="Accent5 26" xfId="2629" xr:uid="{00000000-0005-0000-0000-0000D0080000}"/>
    <cellStyle name="Accent5 26 2" xfId="2630" xr:uid="{00000000-0005-0000-0000-0000D1080000}"/>
    <cellStyle name="Accent5 27" xfId="2631" xr:uid="{00000000-0005-0000-0000-0000D2080000}"/>
    <cellStyle name="Accent5 27 2" xfId="2632" xr:uid="{00000000-0005-0000-0000-0000D3080000}"/>
    <cellStyle name="Accent5 28" xfId="2633" xr:uid="{00000000-0005-0000-0000-0000D4080000}"/>
    <cellStyle name="Accent5 28 2" xfId="2634" xr:uid="{00000000-0005-0000-0000-0000D5080000}"/>
    <cellStyle name="Accent5 29" xfId="2635" xr:uid="{00000000-0005-0000-0000-0000D6080000}"/>
    <cellStyle name="Accent5 29 2" xfId="2636" xr:uid="{00000000-0005-0000-0000-0000D7080000}"/>
    <cellStyle name="Accent5 3" xfId="450" xr:uid="{00000000-0005-0000-0000-0000D8080000}"/>
    <cellStyle name="Accent5 3 2" xfId="2637" xr:uid="{00000000-0005-0000-0000-0000D9080000}"/>
    <cellStyle name="Accent5 30" xfId="2638" xr:uid="{00000000-0005-0000-0000-0000DA080000}"/>
    <cellStyle name="Accent5 30 2" xfId="2639" xr:uid="{00000000-0005-0000-0000-0000DB080000}"/>
    <cellStyle name="Accent5 31" xfId="2640" xr:uid="{00000000-0005-0000-0000-0000DC080000}"/>
    <cellStyle name="Accent5 31 2" xfId="2641" xr:uid="{00000000-0005-0000-0000-0000DD080000}"/>
    <cellStyle name="Accent5 32" xfId="2642" xr:uid="{00000000-0005-0000-0000-0000DE080000}"/>
    <cellStyle name="Accent5 32 2" xfId="2643" xr:uid="{00000000-0005-0000-0000-0000DF080000}"/>
    <cellStyle name="Accent5 33" xfId="2644" xr:uid="{00000000-0005-0000-0000-0000E0080000}"/>
    <cellStyle name="Accent5 33 2" xfId="2645" xr:uid="{00000000-0005-0000-0000-0000E1080000}"/>
    <cellStyle name="Accent5 34" xfId="2646" xr:uid="{00000000-0005-0000-0000-0000E2080000}"/>
    <cellStyle name="Accent5 34 2" xfId="2647" xr:uid="{00000000-0005-0000-0000-0000E3080000}"/>
    <cellStyle name="Accent5 35" xfId="2648" xr:uid="{00000000-0005-0000-0000-0000E4080000}"/>
    <cellStyle name="Accent5 35 2" xfId="2649" xr:uid="{00000000-0005-0000-0000-0000E5080000}"/>
    <cellStyle name="Accent5 36" xfId="2650" xr:uid="{00000000-0005-0000-0000-0000E6080000}"/>
    <cellStyle name="Accent5 36 2" xfId="2651" xr:uid="{00000000-0005-0000-0000-0000E7080000}"/>
    <cellStyle name="Accent5 37" xfId="2652" xr:uid="{00000000-0005-0000-0000-0000E8080000}"/>
    <cellStyle name="Accent5 37 2" xfId="2653" xr:uid="{00000000-0005-0000-0000-0000E9080000}"/>
    <cellStyle name="Accent5 38" xfId="2654" xr:uid="{00000000-0005-0000-0000-0000EA080000}"/>
    <cellStyle name="Accent5 38 2" xfId="2655" xr:uid="{00000000-0005-0000-0000-0000EB080000}"/>
    <cellStyle name="Accent5 39" xfId="2656" xr:uid="{00000000-0005-0000-0000-0000EC080000}"/>
    <cellStyle name="Accent5 39 2" xfId="2657" xr:uid="{00000000-0005-0000-0000-0000ED080000}"/>
    <cellStyle name="Accent5 4" xfId="451" xr:uid="{00000000-0005-0000-0000-0000EE080000}"/>
    <cellStyle name="Accent5 4 2" xfId="2658" xr:uid="{00000000-0005-0000-0000-0000EF080000}"/>
    <cellStyle name="Accent5 40" xfId="2659" xr:uid="{00000000-0005-0000-0000-0000F0080000}"/>
    <cellStyle name="Accent5 40 2" xfId="2660" xr:uid="{00000000-0005-0000-0000-0000F1080000}"/>
    <cellStyle name="Accent5 41" xfId="2661" xr:uid="{00000000-0005-0000-0000-0000F2080000}"/>
    <cellStyle name="Accent5 41 2" xfId="2662" xr:uid="{00000000-0005-0000-0000-0000F3080000}"/>
    <cellStyle name="Accent5 42" xfId="2663" xr:uid="{00000000-0005-0000-0000-0000F4080000}"/>
    <cellStyle name="Accent5 42 2" xfId="2664" xr:uid="{00000000-0005-0000-0000-0000F5080000}"/>
    <cellStyle name="Accent5 43" xfId="2665" xr:uid="{00000000-0005-0000-0000-0000F6080000}"/>
    <cellStyle name="Accent5 43 2" xfId="2666" xr:uid="{00000000-0005-0000-0000-0000F7080000}"/>
    <cellStyle name="Accent5 44" xfId="2667" xr:uid="{00000000-0005-0000-0000-0000F8080000}"/>
    <cellStyle name="Accent5 44 2" xfId="2668" xr:uid="{00000000-0005-0000-0000-0000F9080000}"/>
    <cellStyle name="Accent5 45" xfId="2669" xr:uid="{00000000-0005-0000-0000-0000FA080000}"/>
    <cellStyle name="Accent5 45 2" xfId="2670" xr:uid="{00000000-0005-0000-0000-0000FB080000}"/>
    <cellStyle name="Accent5 46" xfId="2671" xr:uid="{00000000-0005-0000-0000-0000FC080000}"/>
    <cellStyle name="Accent5 46 2" xfId="2672" xr:uid="{00000000-0005-0000-0000-0000FD080000}"/>
    <cellStyle name="Accent5 47" xfId="2673" xr:uid="{00000000-0005-0000-0000-0000FE080000}"/>
    <cellStyle name="Accent5 47 2" xfId="2674" xr:uid="{00000000-0005-0000-0000-0000FF080000}"/>
    <cellStyle name="Accent5 48" xfId="2675" xr:uid="{00000000-0005-0000-0000-000000090000}"/>
    <cellStyle name="Accent5 48 2" xfId="2676" xr:uid="{00000000-0005-0000-0000-000001090000}"/>
    <cellStyle name="Accent5 49" xfId="2677" xr:uid="{00000000-0005-0000-0000-000002090000}"/>
    <cellStyle name="Accent5 49 2" xfId="2678" xr:uid="{00000000-0005-0000-0000-000003090000}"/>
    <cellStyle name="Accent5 5" xfId="452" xr:uid="{00000000-0005-0000-0000-000004090000}"/>
    <cellStyle name="Accent5 5 2" xfId="2679" xr:uid="{00000000-0005-0000-0000-000005090000}"/>
    <cellStyle name="Accent5 50" xfId="2680" xr:uid="{00000000-0005-0000-0000-000006090000}"/>
    <cellStyle name="Accent5 50 2" xfId="2681" xr:uid="{00000000-0005-0000-0000-000007090000}"/>
    <cellStyle name="Accent5 51" xfId="2682" xr:uid="{00000000-0005-0000-0000-000008090000}"/>
    <cellStyle name="Accent5 51 2" xfId="2683" xr:uid="{00000000-0005-0000-0000-000009090000}"/>
    <cellStyle name="Accent5 52" xfId="2684" xr:uid="{00000000-0005-0000-0000-00000A090000}"/>
    <cellStyle name="Accent5 6" xfId="453" xr:uid="{00000000-0005-0000-0000-00000B090000}"/>
    <cellStyle name="Accent5 6 2" xfId="2685" xr:uid="{00000000-0005-0000-0000-00000C090000}"/>
    <cellStyle name="Accent5 7" xfId="454" xr:uid="{00000000-0005-0000-0000-00000D090000}"/>
    <cellStyle name="Accent5 7 2" xfId="2686" xr:uid="{00000000-0005-0000-0000-00000E090000}"/>
    <cellStyle name="Accent5 8" xfId="455" xr:uid="{00000000-0005-0000-0000-00000F090000}"/>
    <cellStyle name="Accent5 8 2" xfId="2687" xr:uid="{00000000-0005-0000-0000-000010090000}"/>
    <cellStyle name="Accent5 9" xfId="456" xr:uid="{00000000-0005-0000-0000-000011090000}"/>
    <cellStyle name="Accent5 9 2" xfId="2688" xr:uid="{00000000-0005-0000-0000-000012090000}"/>
    <cellStyle name="Accent6" xfId="38" builtinId="49" customBuiltin="1"/>
    <cellStyle name="Accent6 10" xfId="457" xr:uid="{00000000-0005-0000-0000-000014090000}"/>
    <cellStyle name="Accent6 10 2" xfId="2689" xr:uid="{00000000-0005-0000-0000-000015090000}"/>
    <cellStyle name="Accent6 11" xfId="458" xr:uid="{00000000-0005-0000-0000-000016090000}"/>
    <cellStyle name="Accent6 11 2" xfId="2690" xr:uid="{00000000-0005-0000-0000-000017090000}"/>
    <cellStyle name="Accent6 12" xfId="459" xr:uid="{00000000-0005-0000-0000-000018090000}"/>
    <cellStyle name="Accent6 12 2" xfId="2691" xr:uid="{00000000-0005-0000-0000-000019090000}"/>
    <cellStyle name="Accent6 13" xfId="460" xr:uid="{00000000-0005-0000-0000-00001A090000}"/>
    <cellStyle name="Accent6 13 2" xfId="2692" xr:uid="{00000000-0005-0000-0000-00001B090000}"/>
    <cellStyle name="Accent6 14" xfId="461" xr:uid="{00000000-0005-0000-0000-00001C090000}"/>
    <cellStyle name="Accent6 14 2" xfId="2693" xr:uid="{00000000-0005-0000-0000-00001D090000}"/>
    <cellStyle name="Accent6 15" xfId="462" xr:uid="{00000000-0005-0000-0000-00001E090000}"/>
    <cellStyle name="Accent6 15 2" xfId="2694" xr:uid="{00000000-0005-0000-0000-00001F090000}"/>
    <cellStyle name="Accent6 16" xfId="463" xr:uid="{00000000-0005-0000-0000-000020090000}"/>
    <cellStyle name="Accent6 16 2" xfId="2695" xr:uid="{00000000-0005-0000-0000-000021090000}"/>
    <cellStyle name="Accent6 17" xfId="464" xr:uid="{00000000-0005-0000-0000-000022090000}"/>
    <cellStyle name="Accent6 17 2" xfId="2696" xr:uid="{00000000-0005-0000-0000-000023090000}"/>
    <cellStyle name="Accent6 18" xfId="465" xr:uid="{00000000-0005-0000-0000-000024090000}"/>
    <cellStyle name="Accent6 18 2" xfId="2697" xr:uid="{00000000-0005-0000-0000-000025090000}"/>
    <cellStyle name="Accent6 19" xfId="466" xr:uid="{00000000-0005-0000-0000-000026090000}"/>
    <cellStyle name="Accent6 19 2" xfId="2698" xr:uid="{00000000-0005-0000-0000-000027090000}"/>
    <cellStyle name="Accent6 2" xfId="467" xr:uid="{00000000-0005-0000-0000-000028090000}"/>
    <cellStyle name="Accent6 20" xfId="2699" xr:uid="{00000000-0005-0000-0000-000029090000}"/>
    <cellStyle name="Accent6 20 2" xfId="2700" xr:uid="{00000000-0005-0000-0000-00002A090000}"/>
    <cellStyle name="Accent6 21" xfId="2701" xr:uid="{00000000-0005-0000-0000-00002B090000}"/>
    <cellStyle name="Accent6 21 2" xfId="2702" xr:uid="{00000000-0005-0000-0000-00002C090000}"/>
    <cellStyle name="Accent6 22" xfId="2703" xr:uid="{00000000-0005-0000-0000-00002D090000}"/>
    <cellStyle name="Accent6 22 2" xfId="2704" xr:uid="{00000000-0005-0000-0000-00002E090000}"/>
    <cellStyle name="Accent6 23" xfId="2705" xr:uid="{00000000-0005-0000-0000-00002F090000}"/>
    <cellStyle name="Accent6 23 2" xfId="2706" xr:uid="{00000000-0005-0000-0000-000030090000}"/>
    <cellStyle name="Accent6 24" xfId="2707" xr:uid="{00000000-0005-0000-0000-000031090000}"/>
    <cellStyle name="Accent6 24 2" xfId="2708" xr:uid="{00000000-0005-0000-0000-000032090000}"/>
    <cellStyle name="Accent6 25" xfId="2709" xr:uid="{00000000-0005-0000-0000-000033090000}"/>
    <cellStyle name="Accent6 25 2" xfId="2710" xr:uid="{00000000-0005-0000-0000-000034090000}"/>
    <cellStyle name="Accent6 26" xfId="2711" xr:uid="{00000000-0005-0000-0000-000035090000}"/>
    <cellStyle name="Accent6 26 2" xfId="2712" xr:uid="{00000000-0005-0000-0000-000036090000}"/>
    <cellStyle name="Accent6 27" xfId="2713" xr:uid="{00000000-0005-0000-0000-000037090000}"/>
    <cellStyle name="Accent6 27 2" xfId="2714" xr:uid="{00000000-0005-0000-0000-000038090000}"/>
    <cellStyle name="Accent6 28" xfId="2715" xr:uid="{00000000-0005-0000-0000-000039090000}"/>
    <cellStyle name="Accent6 28 2" xfId="2716" xr:uid="{00000000-0005-0000-0000-00003A090000}"/>
    <cellStyle name="Accent6 29" xfId="2717" xr:uid="{00000000-0005-0000-0000-00003B090000}"/>
    <cellStyle name="Accent6 29 2" xfId="2718" xr:uid="{00000000-0005-0000-0000-00003C090000}"/>
    <cellStyle name="Accent6 3" xfId="468" xr:uid="{00000000-0005-0000-0000-00003D090000}"/>
    <cellStyle name="Accent6 3 2" xfId="2719" xr:uid="{00000000-0005-0000-0000-00003E090000}"/>
    <cellStyle name="Accent6 30" xfId="2720" xr:uid="{00000000-0005-0000-0000-00003F090000}"/>
    <cellStyle name="Accent6 30 2" xfId="2721" xr:uid="{00000000-0005-0000-0000-000040090000}"/>
    <cellStyle name="Accent6 31" xfId="2722" xr:uid="{00000000-0005-0000-0000-000041090000}"/>
    <cellStyle name="Accent6 31 2" xfId="2723" xr:uid="{00000000-0005-0000-0000-000042090000}"/>
    <cellStyle name="Accent6 32" xfId="2724" xr:uid="{00000000-0005-0000-0000-000043090000}"/>
    <cellStyle name="Accent6 32 2" xfId="2725" xr:uid="{00000000-0005-0000-0000-000044090000}"/>
    <cellStyle name="Accent6 33" xfId="2726" xr:uid="{00000000-0005-0000-0000-000045090000}"/>
    <cellStyle name="Accent6 33 2" xfId="2727" xr:uid="{00000000-0005-0000-0000-000046090000}"/>
    <cellStyle name="Accent6 34" xfId="2728" xr:uid="{00000000-0005-0000-0000-000047090000}"/>
    <cellStyle name="Accent6 34 2" xfId="2729" xr:uid="{00000000-0005-0000-0000-000048090000}"/>
    <cellStyle name="Accent6 35" xfId="2730" xr:uid="{00000000-0005-0000-0000-000049090000}"/>
    <cellStyle name="Accent6 35 2" xfId="2731" xr:uid="{00000000-0005-0000-0000-00004A090000}"/>
    <cellStyle name="Accent6 36" xfId="2732" xr:uid="{00000000-0005-0000-0000-00004B090000}"/>
    <cellStyle name="Accent6 36 2" xfId="2733" xr:uid="{00000000-0005-0000-0000-00004C090000}"/>
    <cellStyle name="Accent6 37" xfId="2734" xr:uid="{00000000-0005-0000-0000-00004D090000}"/>
    <cellStyle name="Accent6 37 2" xfId="2735" xr:uid="{00000000-0005-0000-0000-00004E090000}"/>
    <cellStyle name="Accent6 38" xfId="2736" xr:uid="{00000000-0005-0000-0000-00004F090000}"/>
    <cellStyle name="Accent6 38 2" xfId="2737" xr:uid="{00000000-0005-0000-0000-000050090000}"/>
    <cellStyle name="Accent6 39" xfId="2738" xr:uid="{00000000-0005-0000-0000-000051090000}"/>
    <cellStyle name="Accent6 39 2" xfId="2739" xr:uid="{00000000-0005-0000-0000-000052090000}"/>
    <cellStyle name="Accent6 4" xfId="469" xr:uid="{00000000-0005-0000-0000-000053090000}"/>
    <cellStyle name="Accent6 4 2" xfId="2740" xr:uid="{00000000-0005-0000-0000-000054090000}"/>
    <cellStyle name="Accent6 40" xfId="2741" xr:uid="{00000000-0005-0000-0000-000055090000}"/>
    <cellStyle name="Accent6 40 2" xfId="2742" xr:uid="{00000000-0005-0000-0000-000056090000}"/>
    <cellStyle name="Accent6 41" xfId="2743" xr:uid="{00000000-0005-0000-0000-000057090000}"/>
    <cellStyle name="Accent6 41 2" xfId="2744" xr:uid="{00000000-0005-0000-0000-000058090000}"/>
    <cellStyle name="Accent6 42" xfId="2745" xr:uid="{00000000-0005-0000-0000-000059090000}"/>
    <cellStyle name="Accent6 42 2" xfId="2746" xr:uid="{00000000-0005-0000-0000-00005A090000}"/>
    <cellStyle name="Accent6 43" xfId="2747" xr:uid="{00000000-0005-0000-0000-00005B090000}"/>
    <cellStyle name="Accent6 43 2" xfId="2748" xr:uid="{00000000-0005-0000-0000-00005C090000}"/>
    <cellStyle name="Accent6 44" xfId="2749" xr:uid="{00000000-0005-0000-0000-00005D090000}"/>
    <cellStyle name="Accent6 44 2" xfId="2750" xr:uid="{00000000-0005-0000-0000-00005E090000}"/>
    <cellStyle name="Accent6 45" xfId="2751" xr:uid="{00000000-0005-0000-0000-00005F090000}"/>
    <cellStyle name="Accent6 45 2" xfId="2752" xr:uid="{00000000-0005-0000-0000-000060090000}"/>
    <cellStyle name="Accent6 46" xfId="2753" xr:uid="{00000000-0005-0000-0000-000061090000}"/>
    <cellStyle name="Accent6 46 2" xfId="2754" xr:uid="{00000000-0005-0000-0000-000062090000}"/>
    <cellStyle name="Accent6 47" xfId="2755" xr:uid="{00000000-0005-0000-0000-000063090000}"/>
    <cellStyle name="Accent6 47 2" xfId="2756" xr:uid="{00000000-0005-0000-0000-000064090000}"/>
    <cellStyle name="Accent6 48" xfId="2757" xr:uid="{00000000-0005-0000-0000-000065090000}"/>
    <cellStyle name="Accent6 48 2" xfId="2758" xr:uid="{00000000-0005-0000-0000-000066090000}"/>
    <cellStyle name="Accent6 49" xfId="2759" xr:uid="{00000000-0005-0000-0000-000067090000}"/>
    <cellStyle name="Accent6 49 2" xfId="2760" xr:uid="{00000000-0005-0000-0000-000068090000}"/>
    <cellStyle name="Accent6 5" xfId="470" xr:uid="{00000000-0005-0000-0000-000069090000}"/>
    <cellStyle name="Accent6 5 2" xfId="2761" xr:uid="{00000000-0005-0000-0000-00006A090000}"/>
    <cellStyle name="Accent6 50" xfId="2762" xr:uid="{00000000-0005-0000-0000-00006B090000}"/>
    <cellStyle name="Accent6 50 2" xfId="2763" xr:uid="{00000000-0005-0000-0000-00006C090000}"/>
    <cellStyle name="Accent6 51" xfId="2764" xr:uid="{00000000-0005-0000-0000-00006D090000}"/>
    <cellStyle name="Accent6 51 2" xfId="2765" xr:uid="{00000000-0005-0000-0000-00006E090000}"/>
    <cellStyle name="Accent6 52" xfId="2766" xr:uid="{00000000-0005-0000-0000-00006F090000}"/>
    <cellStyle name="Accent6 6" xfId="471" xr:uid="{00000000-0005-0000-0000-000070090000}"/>
    <cellStyle name="Accent6 6 2" xfId="2767" xr:uid="{00000000-0005-0000-0000-000071090000}"/>
    <cellStyle name="Accent6 7" xfId="472" xr:uid="{00000000-0005-0000-0000-000072090000}"/>
    <cellStyle name="Accent6 7 2" xfId="2768" xr:uid="{00000000-0005-0000-0000-000073090000}"/>
    <cellStyle name="Accent6 8" xfId="473" xr:uid="{00000000-0005-0000-0000-000074090000}"/>
    <cellStyle name="Accent6 8 2" xfId="2769" xr:uid="{00000000-0005-0000-0000-000075090000}"/>
    <cellStyle name="Accent6 9" xfId="474" xr:uid="{00000000-0005-0000-0000-000076090000}"/>
    <cellStyle name="Accent6 9 2" xfId="2770" xr:uid="{00000000-0005-0000-0000-000077090000}"/>
    <cellStyle name="Bad" xfId="7" builtinId="27" customBuiltin="1"/>
    <cellStyle name="Bad 10" xfId="475" xr:uid="{00000000-0005-0000-0000-000079090000}"/>
    <cellStyle name="Bad 10 2" xfId="2771" xr:uid="{00000000-0005-0000-0000-00007A090000}"/>
    <cellStyle name="Bad 11" xfId="476" xr:uid="{00000000-0005-0000-0000-00007B090000}"/>
    <cellStyle name="Bad 11 2" xfId="2772" xr:uid="{00000000-0005-0000-0000-00007C090000}"/>
    <cellStyle name="Bad 12" xfId="477" xr:uid="{00000000-0005-0000-0000-00007D090000}"/>
    <cellStyle name="Bad 12 2" xfId="2773" xr:uid="{00000000-0005-0000-0000-00007E090000}"/>
    <cellStyle name="Bad 13" xfId="478" xr:uid="{00000000-0005-0000-0000-00007F090000}"/>
    <cellStyle name="Bad 13 2" xfId="2774" xr:uid="{00000000-0005-0000-0000-000080090000}"/>
    <cellStyle name="Bad 14" xfId="479" xr:uid="{00000000-0005-0000-0000-000081090000}"/>
    <cellStyle name="Bad 14 2" xfId="2775" xr:uid="{00000000-0005-0000-0000-000082090000}"/>
    <cellStyle name="Bad 15" xfId="480" xr:uid="{00000000-0005-0000-0000-000083090000}"/>
    <cellStyle name="Bad 15 2" xfId="2776" xr:uid="{00000000-0005-0000-0000-000084090000}"/>
    <cellStyle name="Bad 16" xfId="481" xr:uid="{00000000-0005-0000-0000-000085090000}"/>
    <cellStyle name="Bad 16 2" xfId="2777" xr:uid="{00000000-0005-0000-0000-000086090000}"/>
    <cellStyle name="Bad 17" xfId="482" xr:uid="{00000000-0005-0000-0000-000087090000}"/>
    <cellStyle name="Bad 17 2" xfId="2778" xr:uid="{00000000-0005-0000-0000-000088090000}"/>
    <cellStyle name="Bad 18" xfId="483" xr:uid="{00000000-0005-0000-0000-000089090000}"/>
    <cellStyle name="Bad 18 2" xfId="2779" xr:uid="{00000000-0005-0000-0000-00008A090000}"/>
    <cellStyle name="Bad 19" xfId="484" xr:uid="{00000000-0005-0000-0000-00008B090000}"/>
    <cellStyle name="Bad 19 2" xfId="2780" xr:uid="{00000000-0005-0000-0000-00008C090000}"/>
    <cellStyle name="Bad 2" xfId="485" xr:uid="{00000000-0005-0000-0000-00008D090000}"/>
    <cellStyle name="Bad 20" xfId="2781" xr:uid="{00000000-0005-0000-0000-00008E090000}"/>
    <cellStyle name="Bad 20 2" xfId="2782" xr:uid="{00000000-0005-0000-0000-00008F090000}"/>
    <cellStyle name="Bad 21" xfId="2783" xr:uid="{00000000-0005-0000-0000-000090090000}"/>
    <cellStyle name="Bad 21 2" xfId="2784" xr:uid="{00000000-0005-0000-0000-000091090000}"/>
    <cellStyle name="Bad 22" xfId="2785" xr:uid="{00000000-0005-0000-0000-000092090000}"/>
    <cellStyle name="Bad 22 2" xfId="2786" xr:uid="{00000000-0005-0000-0000-000093090000}"/>
    <cellStyle name="Bad 23" xfId="2787" xr:uid="{00000000-0005-0000-0000-000094090000}"/>
    <cellStyle name="Bad 23 2" xfId="2788" xr:uid="{00000000-0005-0000-0000-000095090000}"/>
    <cellStyle name="Bad 24" xfId="2789" xr:uid="{00000000-0005-0000-0000-000096090000}"/>
    <cellStyle name="Bad 24 2" xfId="2790" xr:uid="{00000000-0005-0000-0000-000097090000}"/>
    <cellStyle name="Bad 25" xfId="2791" xr:uid="{00000000-0005-0000-0000-000098090000}"/>
    <cellStyle name="Bad 25 2" xfId="2792" xr:uid="{00000000-0005-0000-0000-000099090000}"/>
    <cellStyle name="Bad 26" xfId="2793" xr:uid="{00000000-0005-0000-0000-00009A090000}"/>
    <cellStyle name="Bad 26 2" xfId="2794" xr:uid="{00000000-0005-0000-0000-00009B090000}"/>
    <cellStyle name="Bad 27" xfId="2795" xr:uid="{00000000-0005-0000-0000-00009C090000}"/>
    <cellStyle name="Bad 27 2" xfId="2796" xr:uid="{00000000-0005-0000-0000-00009D090000}"/>
    <cellStyle name="Bad 28" xfId="2797" xr:uid="{00000000-0005-0000-0000-00009E090000}"/>
    <cellStyle name="Bad 28 2" xfId="2798" xr:uid="{00000000-0005-0000-0000-00009F090000}"/>
    <cellStyle name="Bad 29" xfId="2799" xr:uid="{00000000-0005-0000-0000-0000A0090000}"/>
    <cellStyle name="Bad 29 2" xfId="2800" xr:uid="{00000000-0005-0000-0000-0000A1090000}"/>
    <cellStyle name="Bad 3" xfId="486" xr:uid="{00000000-0005-0000-0000-0000A2090000}"/>
    <cellStyle name="Bad 3 2" xfId="2801" xr:uid="{00000000-0005-0000-0000-0000A3090000}"/>
    <cellStyle name="Bad 30" xfId="2802" xr:uid="{00000000-0005-0000-0000-0000A4090000}"/>
    <cellStyle name="Bad 30 2" xfId="2803" xr:uid="{00000000-0005-0000-0000-0000A5090000}"/>
    <cellStyle name="Bad 31" xfId="2804" xr:uid="{00000000-0005-0000-0000-0000A6090000}"/>
    <cellStyle name="Bad 31 2" xfId="2805" xr:uid="{00000000-0005-0000-0000-0000A7090000}"/>
    <cellStyle name="Bad 32" xfId="2806" xr:uid="{00000000-0005-0000-0000-0000A8090000}"/>
    <cellStyle name="Bad 32 2" xfId="2807" xr:uid="{00000000-0005-0000-0000-0000A9090000}"/>
    <cellStyle name="Bad 33" xfId="2808" xr:uid="{00000000-0005-0000-0000-0000AA090000}"/>
    <cellStyle name="Bad 33 2" xfId="2809" xr:uid="{00000000-0005-0000-0000-0000AB090000}"/>
    <cellStyle name="Bad 34" xfId="2810" xr:uid="{00000000-0005-0000-0000-0000AC090000}"/>
    <cellStyle name="Bad 34 2" xfId="2811" xr:uid="{00000000-0005-0000-0000-0000AD090000}"/>
    <cellStyle name="Bad 35" xfId="2812" xr:uid="{00000000-0005-0000-0000-0000AE090000}"/>
    <cellStyle name="Bad 35 2" xfId="2813" xr:uid="{00000000-0005-0000-0000-0000AF090000}"/>
    <cellStyle name="Bad 36" xfId="2814" xr:uid="{00000000-0005-0000-0000-0000B0090000}"/>
    <cellStyle name="Bad 36 2" xfId="2815" xr:uid="{00000000-0005-0000-0000-0000B1090000}"/>
    <cellStyle name="Bad 37" xfId="2816" xr:uid="{00000000-0005-0000-0000-0000B2090000}"/>
    <cellStyle name="Bad 37 2" xfId="2817" xr:uid="{00000000-0005-0000-0000-0000B3090000}"/>
    <cellStyle name="Bad 38" xfId="2818" xr:uid="{00000000-0005-0000-0000-0000B4090000}"/>
    <cellStyle name="Bad 38 2" xfId="2819" xr:uid="{00000000-0005-0000-0000-0000B5090000}"/>
    <cellStyle name="Bad 39" xfId="2820" xr:uid="{00000000-0005-0000-0000-0000B6090000}"/>
    <cellStyle name="Bad 39 2" xfId="2821" xr:uid="{00000000-0005-0000-0000-0000B7090000}"/>
    <cellStyle name="Bad 4" xfId="487" xr:uid="{00000000-0005-0000-0000-0000B8090000}"/>
    <cellStyle name="Bad 4 2" xfId="2822" xr:uid="{00000000-0005-0000-0000-0000B9090000}"/>
    <cellStyle name="Bad 40" xfId="2823" xr:uid="{00000000-0005-0000-0000-0000BA090000}"/>
    <cellStyle name="Bad 40 2" xfId="2824" xr:uid="{00000000-0005-0000-0000-0000BB090000}"/>
    <cellStyle name="Bad 41" xfId="2825" xr:uid="{00000000-0005-0000-0000-0000BC090000}"/>
    <cellStyle name="Bad 41 2" xfId="2826" xr:uid="{00000000-0005-0000-0000-0000BD090000}"/>
    <cellStyle name="Bad 42" xfId="2827" xr:uid="{00000000-0005-0000-0000-0000BE090000}"/>
    <cellStyle name="Bad 42 2" xfId="2828" xr:uid="{00000000-0005-0000-0000-0000BF090000}"/>
    <cellStyle name="Bad 43" xfId="2829" xr:uid="{00000000-0005-0000-0000-0000C0090000}"/>
    <cellStyle name="Bad 43 2" xfId="2830" xr:uid="{00000000-0005-0000-0000-0000C1090000}"/>
    <cellStyle name="Bad 44" xfId="2831" xr:uid="{00000000-0005-0000-0000-0000C2090000}"/>
    <cellStyle name="Bad 44 2" xfId="2832" xr:uid="{00000000-0005-0000-0000-0000C3090000}"/>
    <cellStyle name="Bad 45" xfId="2833" xr:uid="{00000000-0005-0000-0000-0000C4090000}"/>
    <cellStyle name="Bad 45 2" xfId="2834" xr:uid="{00000000-0005-0000-0000-0000C5090000}"/>
    <cellStyle name="Bad 46" xfId="2835" xr:uid="{00000000-0005-0000-0000-0000C6090000}"/>
    <cellStyle name="Bad 46 2" xfId="2836" xr:uid="{00000000-0005-0000-0000-0000C7090000}"/>
    <cellStyle name="Bad 47" xfId="2837" xr:uid="{00000000-0005-0000-0000-0000C8090000}"/>
    <cellStyle name="Bad 47 2" xfId="2838" xr:uid="{00000000-0005-0000-0000-0000C9090000}"/>
    <cellStyle name="Bad 48" xfId="2839" xr:uid="{00000000-0005-0000-0000-0000CA090000}"/>
    <cellStyle name="Bad 48 2" xfId="2840" xr:uid="{00000000-0005-0000-0000-0000CB090000}"/>
    <cellStyle name="Bad 49" xfId="2841" xr:uid="{00000000-0005-0000-0000-0000CC090000}"/>
    <cellStyle name="Bad 49 2" xfId="2842" xr:uid="{00000000-0005-0000-0000-0000CD090000}"/>
    <cellStyle name="Bad 5" xfId="488" xr:uid="{00000000-0005-0000-0000-0000CE090000}"/>
    <cellStyle name="Bad 5 2" xfId="2843" xr:uid="{00000000-0005-0000-0000-0000CF090000}"/>
    <cellStyle name="Bad 50" xfId="2844" xr:uid="{00000000-0005-0000-0000-0000D0090000}"/>
    <cellStyle name="Bad 50 2" xfId="2845" xr:uid="{00000000-0005-0000-0000-0000D1090000}"/>
    <cellStyle name="Bad 51" xfId="2846" xr:uid="{00000000-0005-0000-0000-0000D2090000}"/>
    <cellStyle name="Bad 51 2" xfId="2847" xr:uid="{00000000-0005-0000-0000-0000D3090000}"/>
    <cellStyle name="Bad 52" xfId="2848" xr:uid="{00000000-0005-0000-0000-0000D4090000}"/>
    <cellStyle name="Bad 6" xfId="489" xr:uid="{00000000-0005-0000-0000-0000D5090000}"/>
    <cellStyle name="Bad 6 2" xfId="2849" xr:uid="{00000000-0005-0000-0000-0000D6090000}"/>
    <cellStyle name="Bad 7" xfId="490" xr:uid="{00000000-0005-0000-0000-0000D7090000}"/>
    <cellStyle name="Bad 7 2" xfId="2850" xr:uid="{00000000-0005-0000-0000-0000D8090000}"/>
    <cellStyle name="Bad 8" xfId="491" xr:uid="{00000000-0005-0000-0000-0000D9090000}"/>
    <cellStyle name="Bad 8 2" xfId="2851" xr:uid="{00000000-0005-0000-0000-0000DA090000}"/>
    <cellStyle name="Bad 9" xfId="492" xr:uid="{00000000-0005-0000-0000-0000DB090000}"/>
    <cellStyle name="Bad 9 2" xfId="2852" xr:uid="{00000000-0005-0000-0000-0000DC090000}"/>
    <cellStyle name="Calculation" xfId="11" builtinId="22" customBuiltin="1"/>
    <cellStyle name="Calculation 10" xfId="493" xr:uid="{00000000-0005-0000-0000-0000DE090000}"/>
    <cellStyle name="Calculation 10 2" xfId="2853" xr:uid="{00000000-0005-0000-0000-0000DF090000}"/>
    <cellStyle name="Calculation 11" xfId="494" xr:uid="{00000000-0005-0000-0000-0000E0090000}"/>
    <cellStyle name="Calculation 11 2" xfId="2854" xr:uid="{00000000-0005-0000-0000-0000E1090000}"/>
    <cellStyle name="Calculation 12" xfId="495" xr:uid="{00000000-0005-0000-0000-0000E2090000}"/>
    <cellStyle name="Calculation 12 2" xfId="2855" xr:uid="{00000000-0005-0000-0000-0000E3090000}"/>
    <cellStyle name="Calculation 13" xfId="496" xr:uid="{00000000-0005-0000-0000-0000E4090000}"/>
    <cellStyle name="Calculation 13 2" xfId="2856" xr:uid="{00000000-0005-0000-0000-0000E5090000}"/>
    <cellStyle name="Calculation 14" xfId="497" xr:uid="{00000000-0005-0000-0000-0000E6090000}"/>
    <cellStyle name="Calculation 14 2" xfId="2857" xr:uid="{00000000-0005-0000-0000-0000E7090000}"/>
    <cellStyle name="Calculation 15" xfId="498" xr:uid="{00000000-0005-0000-0000-0000E8090000}"/>
    <cellStyle name="Calculation 15 2" xfId="2858" xr:uid="{00000000-0005-0000-0000-0000E9090000}"/>
    <cellStyle name="Calculation 16" xfId="499" xr:uid="{00000000-0005-0000-0000-0000EA090000}"/>
    <cellStyle name="Calculation 16 2" xfId="2859" xr:uid="{00000000-0005-0000-0000-0000EB090000}"/>
    <cellStyle name="Calculation 17" xfId="500" xr:uid="{00000000-0005-0000-0000-0000EC090000}"/>
    <cellStyle name="Calculation 17 2" xfId="2860" xr:uid="{00000000-0005-0000-0000-0000ED090000}"/>
    <cellStyle name="Calculation 18" xfId="501" xr:uid="{00000000-0005-0000-0000-0000EE090000}"/>
    <cellStyle name="Calculation 18 2" xfId="2861" xr:uid="{00000000-0005-0000-0000-0000EF090000}"/>
    <cellStyle name="Calculation 19" xfId="502" xr:uid="{00000000-0005-0000-0000-0000F0090000}"/>
    <cellStyle name="Calculation 19 2" xfId="2862" xr:uid="{00000000-0005-0000-0000-0000F1090000}"/>
    <cellStyle name="Calculation 2" xfId="503" xr:uid="{00000000-0005-0000-0000-0000F2090000}"/>
    <cellStyle name="Calculation 20" xfId="2863" xr:uid="{00000000-0005-0000-0000-0000F3090000}"/>
    <cellStyle name="Calculation 20 2" xfId="2864" xr:uid="{00000000-0005-0000-0000-0000F4090000}"/>
    <cellStyle name="Calculation 21" xfId="2865" xr:uid="{00000000-0005-0000-0000-0000F5090000}"/>
    <cellStyle name="Calculation 21 2" xfId="2866" xr:uid="{00000000-0005-0000-0000-0000F6090000}"/>
    <cellStyle name="Calculation 22" xfId="2867" xr:uid="{00000000-0005-0000-0000-0000F7090000}"/>
    <cellStyle name="Calculation 22 2" xfId="2868" xr:uid="{00000000-0005-0000-0000-0000F8090000}"/>
    <cellStyle name="Calculation 23" xfId="2869" xr:uid="{00000000-0005-0000-0000-0000F9090000}"/>
    <cellStyle name="Calculation 23 2" xfId="2870" xr:uid="{00000000-0005-0000-0000-0000FA090000}"/>
    <cellStyle name="Calculation 24" xfId="2871" xr:uid="{00000000-0005-0000-0000-0000FB090000}"/>
    <cellStyle name="Calculation 24 2" xfId="2872" xr:uid="{00000000-0005-0000-0000-0000FC090000}"/>
    <cellStyle name="Calculation 25" xfId="2873" xr:uid="{00000000-0005-0000-0000-0000FD090000}"/>
    <cellStyle name="Calculation 25 2" xfId="2874" xr:uid="{00000000-0005-0000-0000-0000FE090000}"/>
    <cellStyle name="Calculation 26" xfId="2875" xr:uid="{00000000-0005-0000-0000-0000FF090000}"/>
    <cellStyle name="Calculation 26 2" xfId="2876" xr:uid="{00000000-0005-0000-0000-0000000A0000}"/>
    <cellStyle name="Calculation 27" xfId="2877" xr:uid="{00000000-0005-0000-0000-0000010A0000}"/>
    <cellStyle name="Calculation 27 2" xfId="2878" xr:uid="{00000000-0005-0000-0000-0000020A0000}"/>
    <cellStyle name="Calculation 28" xfId="2879" xr:uid="{00000000-0005-0000-0000-0000030A0000}"/>
    <cellStyle name="Calculation 28 2" xfId="2880" xr:uid="{00000000-0005-0000-0000-0000040A0000}"/>
    <cellStyle name="Calculation 29" xfId="2881" xr:uid="{00000000-0005-0000-0000-0000050A0000}"/>
    <cellStyle name="Calculation 29 2" xfId="2882" xr:uid="{00000000-0005-0000-0000-0000060A0000}"/>
    <cellStyle name="Calculation 3" xfId="504" xr:uid="{00000000-0005-0000-0000-0000070A0000}"/>
    <cellStyle name="Calculation 3 2" xfId="2883" xr:uid="{00000000-0005-0000-0000-0000080A0000}"/>
    <cellStyle name="Calculation 30" xfId="2884" xr:uid="{00000000-0005-0000-0000-0000090A0000}"/>
    <cellStyle name="Calculation 30 2" xfId="2885" xr:uid="{00000000-0005-0000-0000-00000A0A0000}"/>
    <cellStyle name="Calculation 31" xfId="2886" xr:uid="{00000000-0005-0000-0000-00000B0A0000}"/>
    <cellStyle name="Calculation 31 2" xfId="2887" xr:uid="{00000000-0005-0000-0000-00000C0A0000}"/>
    <cellStyle name="Calculation 32" xfId="2888" xr:uid="{00000000-0005-0000-0000-00000D0A0000}"/>
    <cellStyle name="Calculation 32 2" xfId="2889" xr:uid="{00000000-0005-0000-0000-00000E0A0000}"/>
    <cellStyle name="Calculation 33" xfId="2890" xr:uid="{00000000-0005-0000-0000-00000F0A0000}"/>
    <cellStyle name="Calculation 33 2" xfId="2891" xr:uid="{00000000-0005-0000-0000-0000100A0000}"/>
    <cellStyle name="Calculation 34" xfId="2892" xr:uid="{00000000-0005-0000-0000-0000110A0000}"/>
    <cellStyle name="Calculation 34 2" xfId="2893" xr:uid="{00000000-0005-0000-0000-0000120A0000}"/>
    <cellStyle name="Calculation 35" xfId="2894" xr:uid="{00000000-0005-0000-0000-0000130A0000}"/>
    <cellStyle name="Calculation 35 2" xfId="2895" xr:uid="{00000000-0005-0000-0000-0000140A0000}"/>
    <cellStyle name="Calculation 36" xfId="2896" xr:uid="{00000000-0005-0000-0000-0000150A0000}"/>
    <cellStyle name="Calculation 36 2" xfId="2897" xr:uid="{00000000-0005-0000-0000-0000160A0000}"/>
    <cellStyle name="Calculation 37" xfId="2898" xr:uid="{00000000-0005-0000-0000-0000170A0000}"/>
    <cellStyle name="Calculation 37 2" xfId="2899" xr:uid="{00000000-0005-0000-0000-0000180A0000}"/>
    <cellStyle name="Calculation 38" xfId="2900" xr:uid="{00000000-0005-0000-0000-0000190A0000}"/>
    <cellStyle name="Calculation 38 2" xfId="2901" xr:uid="{00000000-0005-0000-0000-00001A0A0000}"/>
    <cellStyle name="Calculation 39" xfId="2902" xr:uid="{00000000-0005-0000-0000-00001B0A0000}"/>
    <cellStyle name="Calculation 39 2" xfId="2903" xr:uid="{00000000-0005-0000-0000-00001C0A0000}"/>
    <cellStyle name="Calculation 4" xfId="505" xr:uid="{00000000-0005-0000-0000-00001D0A0000}"/>
    <cellStyle name="Calculation 4 2" xfId="2904" xr:uid="{00000000-0005-0000-0000-00001E0A0000}"/>
    <cellStyle name="Calculation 40" xfId="2905" xr:uid="{00000000-0005-0000-0000-00001F0A0000}"/>
    <cellStyle name="Calculation 40 2" xfId="2906" xr:uid="{00000000-0005-0000-0000-0000200A0000}"/>
    <cellStyle name="Calculation 41" xfId="2907" xr:uid="{00000000-0005-0000-0000-0000210A0000}"/>
    <cellStyle name="Calculation 41 2" xfId="2908" xr:uid="{00000000-0005-0000-0000-0000220A0000}"/>
    <cellStyle name="Calculation 42" xfId="2909" xr:uid="{00000000-0005-0000-0000-0000230A0000}"/>
    <cellStyle name="Calculation 42 2" xfId="2910" xr:uid="{00000000-0005-0000-0000-0000240A0000}"/>
    <cellStyle name="Calculation 43" xfId="2911" xr:uid="{00000000-0005-0000-0000-0000250A0000}"/>
    <cellStyle name="Calculation 43 2" xfId="2912" xr:uid="{00000000-0005-0000-0000-0000260A0000}"/>
    <cellStyle name="Calculation 44" xfId="2913" xr:uid="{00000000-0005-0000-0000-0000270A0000}"/>
    <cellStyle name="Calculation 44 2" xfId="2914" xr:uid="{00000000-0005-0000-0000-0000280A0000}"/>
    <cellStyle name="Calculation 45" xfId="2915" xr:uid="{00000000-0005-0000-0000-0000290A0000}"/>
    <cellStyle name="Calculation 45 2" xfId="2916" xr:uid="{00000000-0005-0000-0000-00002A0A0000}"/>
    <cellStyle name="Calculation 46" xfId="2917" xr:uid="{00000000-0005-0000-0000-00002B0A0000}"/>
    <cellStyle name="Calculation 46 2" xfId="2918" xr:uid="{00000000-0005-0000-0000-00002C0A0000}"/>
    <cellStyle name="Calculation 47" xfId="2919" xr:uid="{00000000-0005-0000-0000-00002D0A0000}"/>
    <cellStyle name="Calculation 47 2" xfId="2920" xr:uid="{00000000-0005-0000-0000-00002E0A0000}"/>
    <cellStyle name="Calculation 48" xfId="2921" xr:uid="{00000000-0005-0000-0000-00002F0A0000}"/>
    <cellStyle name="Calculation 48 2" xfId="2922" xr:uid="{00000000-0005-0000-0000-0000300A0000}"/>
    <cellStyle name="Calculation 49" xfId="2923" xr:uid="{00000000-0005-0000-0000-0000310A0000}"/>
    <cellStyle name="Calculation 49 2" xfId="2924" xr:uid="{00000000-0005-0000-0000-0000320A0000}"/>
    <cellStyle name="Calculation 5" xfId="506" xr:uid="{00000000-0005-0000-0000-0000330A0000}"/>
    <cellStyle name="Calculation 5 2" xfId="2925" xr:uid="{00000000-0005-0000-0000-0000340A0000}"/>
    <cellStyle name="Calculation 50" xfId="2926" xr:uid="{00000000-0005-0000-0000-0000350A0000}"/>
    <cellStyle name="Calculation 50 2" xfId="2927" xr:uid="{00000000-0005-0000-0000-0000360A0000}"/>
    <cellStyle name="Calculation 51" xfId="2928" xr:uid="{00000000-0005-0000-0000-0000370A0000}"/>
    <cellStyle name="Calculation 51 2" xfId="2929" xr:uid="{00000000-0005-0000-0000-0000380A0000}"/>
    <cellStyle name="Calculation 52" xfId="2930" xr:uid="{00000000-0005-0000-0000-0000390A0000}"/>
    <cellStyle name="Calculation 6" xfId="507" xr:uid="{00000000-0005-0000-0000-00003A0A0000}"/>
    <cellStyle name="Calculation 6 2" xfId="2931" xr:uid="{00000000-0005-0000-0000-00003B0A0000}"/>
    <cellStyle name="Calculation 7" xfId="508" xr:uid="{00000000-0005-0000-0000-00003C0A0000}"/>
    <cellStyle name="Calculation 7 2" xfId="2932" xr:uid="{00000000-0005-0000-0000-00003D0A0000}"/>
    <cellStyle name="Calculation 8" xfId="509" xr:uid="{00000000-0005-0000-0000-00003E0A0000}"/>
    <cellStyle name="Calculation 8 2" xfId="2933" xr:uid="{00000000-0005-0000-0000-00003F0A0000}"/>
    <cellStyle name="Calculation 9" xfId="510" xr:uid="{00000000-0005-0000-0000-0000400A0000}"/>
    <cellStyle name="Calculation 9 2" xfId="2934" xr:uid="{00000000-0005-0000-0000-0000410A0000}"/>
    <cellStyle name="Check Cell" xfId="13" builtinId="23" customBuiltin="1"/>
    <cellStyle name="Check Cell 10" xfId="511" xr:uid="{00000000-0005-0000-0000-0000430A0000}"/>
    <cellStyle name="Check Cell 10 2" xfId="2935" xr:uid="{00000000-0005-0000-0000-0000440A0000}"/>
    <cellStyle name="Check Cell 11" xfId="512" xr:uid="{00000000-0005-0000-0000-0000450A0000}"/>
    <cellStyle name="Check Cell 11 2" xfId="2936" xr:uid="{00000000-0005-0000-0000-0000460A0000}"/>
    <cellStyle name="Check Cell 12" xfId="513" xr:uid="{00000000-0005-0000-0000-0000470A0000}"/>
    <cellStyle name="Check Cell 12 2" xfId="2937" xr:uid="{00000000-0005-0000-0000-0000480A0000}"/>
    <cellStyle name="Check Cell 13" xfId="514" xr:uid="{00000000-0005-0000-0000-0000490A0000}"/>
    <cellStyle name="Check Cell 13 2" xfId="2938" xr:uid="{00000000-0005-0000-0000-00004A0A0000}"/>
    <cellStyle name="Check Cell 14" xfId="515" xr:uid="{00000000-0005-0000-0000-00004B0A0000}"/>
    <cellStyle name="Check Cell 14 2" xfId="2939" xr:uid="{00000000-0005-0000-0000-00004C0A0000}"/>
    <cellStyle name="Check Cell 15" xfId="516" xr:uid="{00000000-0005-0000-0000-00004D0A0000}"/>
    <cellStyle name="Check Cell 15 2" xfId="2940" xr:uid="{00000000-0005-0000-0000-00004E0A0000}"/>
    <cellStyle name="Check Cell 16" xfId="517" xr:uid="{00000000-0005-0000-0000-00004F0A0000}"/>
    <cellStyle name="Check Cell 16 2" xfId="2941" xr:uid="{00000000-0005-0000-0000-0000500A0000}"/>
    <cellStyle name="Check Cell 17" xfId="518" xr:uid="{00000000-0005-0000-0000-0000510A0000}"/>
    <cellStyle name="Check Cell 17 2" xfId="2942" xr:uid="{00000000-0005-0000-0000-0000520A0000}"/>
    <cellStyle name="Check Cell 18" xfId="519" xr:uid="{00000000-0005-0000-0000-0000530A0000}"/>
    <cellStyle name="Check Cell 18 2" xfId="2943" xr:uid="{00000000-0005-0000-0000-0000540A0000}"/>
    <cellStyle name="Check Cell 19" xfId="520" xr:uid="{00000000-0005-0000-0000-0000550A0000}"/>
    <cellStyle name="Check Cell 19 2" xfId="2944" xr:uid="{00000000-0005-0000-0000-0000560A0000}"/>
    <cellStyle name="Check Cell 2" xfId="521" xr:uid="{00000000-0005-0000-0000-0000570A0000}"/>
    <cellStyle name="Check Cell 20" xfId="2945" xr:uid="{00000000-0005-0000-0000-0000580A0000}"/>
    <cellStyle name="Check Cell 20 2" xfId="2946" xr:uid="{00000000-0005-0000-0000-0000590A0000}"/>
    <cellStyle name="Check Cell 21" xfId="2947" xr:uid="{00000000-0005-0000-0000-00005A0A0000}"/>
    <cellStyle name="Check Cell 21 2" xfId="2948" xr:uid="{00000000-0005-0000-0000-00005B0A0000}"/>
    <cellStyle name="Check Cell 22" xfId="2949" xr:uid="{00000000-0005-0000-0000-00005C0A0000}"/>
    <cellStyle name="Check Cell 22 2" xfId="2950" xr:uid="{00000000-0005-0000-0000-00005D0A0000}"/>
    <cellStyle name="Check Cell 23" xfId="2951" xr:uid="{00000000-0005-0000-0000-00005E0A0000}"/>
    <cellStyle name="Check Cell 23 2" xfId="2952" xr:uid="{00000000-0005-0000-0000-00005F0A0000}"/>
    <cellStyle name="Check Cell 24" xfId="2953" xr:uid="{00000000-0005-0000-0000-0000600A0000}"/>
    <cellStyle name="Check Cell 24 2" xfId="2954" xr:uid="{00000000-0005-0000-0000-0000610A0000}"/>
    <cellStyle name="Check Cell 25" xfId="2955" xr:uid="{00000000-0005-0000-0000-0000620A0000}"/>
    <cellStyle name="Check Cell 25 2" xfId="2956" xr:uid="{00000000-0005-0000-0000-0000630A0000}"/>
    <cellStyle name="Check Cell 26" xfId="2957" xr:uid="{00000000-0005-0000-0000-0000640A0000}"/>
    <cellStyle name="Check Cell 26 2" xfId="2958" xr:uid="{00000000-0005-0000-0000-0000650A0000}"/>
    <cellStyle name="Check Cell 27" xfId="2959" xr:uid="{00000000-0005-0000-0000-0000660A0000}"/>
    <cellStyle name="Check Cell 27 2" xfId="2960" xr:uid="{00000000-0005-0000-0000-0000670A0000}"/>
    <cellStyle name="Check Cell 28" xfId="2961" xr:uid="{00000000-0005-0000-0000-0000680A0000}"/>
    <cellStyle name="Check Cell 28 2" xfId="2962" xr:uid="{00000000-0005-0000-0000-0000690A0000}"/>
    <cellStyle name="Check Cell 29" xfId="2963" xr:uid="{00000000-0005-0000-0000-00006A0A0000}"/>
    <cellStyle name="Check Cell 29 2" xfId="2964" xr:uid="{00000000-0005-0000-0000-00006B0A0000}"/>
    <cellStyle name="Check Cell 3" xfId="522" xr:uid="{00000000-0005-0000-0000-00006C0A0000}"/>
    <cellStyle name="Check Cell 3 2" xfId="2965" xr:uid="{00000000-0005-0000-0000-00006D0A0000}"/>
    <cellStyle name="Check Cell 30" xfId="2966" xr:uid="{00000000-0005-0000-0000-00006E0A0000}"/>
    <cellStyle name="Check Cell 30 2" xfId="2967" xr:uid="{00000000-0005-0000-0000-00006F0A0000}"/>
    <cellStyle name="Check Cell 31" xfId="2968" xr:uid="{00000000-0005-0000-0000-0000700A0000}"/>
    <cellStyle name="Check Cell 31 2" xfId="2969" xr:uid="{00000000-0005-0000-0000-0000710A0000}"/>
    <cellStyle name="Check Cell 32" xfId="2970" xr:uid="{00000000-0005-0000-0000-0000720A0000}"/>
    <cellStyle name="Check Cell 32 2" xfId="2971" xr:uid="{00000000-0005-0000-0000-0000730A0000}"/>
    <cellStyle name="Check Cell 33" xfId="2972" xr:uid="{00000000-0005-0000-0000-0000740A0000}"/>
    <cellStyle name="Check Cell 33 2" xfId="2973" xr:uid="{00000000-0005-0000-0000-0000750A0000}"/>
    <cellStyle name="Check Cell 34" xfId="2974" xr:uid="{00000000-0005-0000-0000-0000760A0000}"/>
    <cellStyle name="Check Cell 34 2" xfId="2975" xr:uid="{00000000-0005-0000-0000-0000770A0000}"/>
    <cellStyle name="Check Cell 35" xfId="2976" xr:uid="{00000000-0005-0000-0000-0000780A0000}"/>
    <cellStyle name="Check Cell 35 2" xfId="2977" xr:uid="{00000000-0005-0000-0000-0000790A0000}"/>
    <cellStyle name="Check Cell 36" xfId="2978" xr:uid="{00000000-0005-0000-0000-00007A0A0000}"/>
    <cellStyle name="Check Cell 36 2" xfId="2979" xr:uid="{00000000-0005-0000-0000-00007B0A0000}"/>
    <cellStyle name="Check Cell 37" xfId="2980" xr:uid="{00000000-0005-0000-0000-00007C0A0000}"/>
    <cellStyle name="Check Cell 37 2" xfId="2981" xr:uid="{00000000-0005-0000-0000-00007D0A0000}"/>
    <cellStyle name="Check Cell 38" xfId="2982" xr:uid="{00000000-0005-0000-0000-00007E0A0000}"/>
    <cellStyle name="Check Cell 38 2" xfId="2983" xr:uid="{00000000-0005-0000-0000-00007F0A0000}"/>
    <cellStyle name="Check Cell 39" xfId="2984" xr:uid="{00000000-0005-0000-0000-0000800A0000}"/>
    <cellStyle name="Check Cell 39 2" xfId="2985" xr:uid="{00000000-0005-0000-0000-0000810A0000}"/>
    <cellStyle name="Check Cell 4" xfId="523" xr:uid="{00000000-0005-0000-0000-0000820A0000}"/>
    <cellStyle name="Check Cell 4 2" xfId="2986" xr:uid="{00000000-0005-0000-0000-0000830A0000}"/>
    <cellStyle name="Check Cell 40" xfId="2987" xr:uid="{00000000-0005-0000-0000-0000840A0000}"/>
    <cellStyle name="Check Cell 40 2" xfId="2988" xr:uid="{00000000-0005-0000-0000-0000850A0000}"/>
    <cellStyle name="Check Cell 41" xfId="2989" xr:uid="{00000000-0005-0000-0000-0000860A0000}"/>
    <cellStyle name="Check Cell 41 2" xfId="2990" xr:uid="{00000000-0005-0000-0000-0000870A0000}"/>
    <cellStyle name="Check Cell 42" xfId="2991" xr:uid="{00000000-0005-0000-0000-0000880A0000}"/>
    <cellStyle name="Check Cell 42 2" xfId="2992" xr:uid="{00000000-0005-0000-0000-0000890A0000}"/>
    <cellStyle name="Check Cell 43" xfId="2993" xr:uid="{00000000-0005-0000-0000-00008A0A0000}"/>
    <cellStyle name="Check Cell 43 2" xfId="2994" xr:uid="{00000000-0005-0000-0000-00008B0A0000}"/>
    <cellStyle name="Check Cell 44" xfId="2995" xr:uid="{00000000-0005-0000-0000-00008C0A0000}"/>
    <cellStyle name="Check Cell 44 2" xfId="2996" xr:uid="{00000000-0005-0000-0000-00008D0A0000}"/>
    <cellStyle name="Check Cell 45" xfId="2997" xr:uid="{00000000-0005-0000-0000-00008E0A0000}"/>
    <cellStyle name="Check Cell 45 2" xfId="2998" xr:uid="{00000000-0005-0000-0000-00008F0A0000}"/>
    <cellStyle name="Check Cell 46" xfId="2999" xr:uid="{00000000-0005-0000-0000-0000900A0000}"/>
    <cellStyle name="Check Cell 46 2" xfId="3000" xr:uid="{00000000-0005-0000-0000-0000910A0000}"/>
    <cellStyle name="Check Cell 47" xfId="3001" xr:uid="{00000000-0005-0000-0000-0000920A0000}"/>
    <cellStyle name="Check Cell 47 2" xfId="3002" xr:uid="{00000000-0005-0000-0000-0000930A0000}"/>
    <cellStyle name="Check Cell 48" xfId="3003" xr:uid="{00000000-0005-0000-0000-0000940A0000}"/>
    <cellStyle name="Check Cell 48 2" xfId="3004" xr:uid="{00000000-0005-0000-0000-0000950A0000}"/>
    <cellStyle name="Check Cell 49" xfId="3005" xr:uid="{00000000-0005-0000-0000-0000960A0000}"/>
    <cellStyle name="Check Cell 49 2" xfId="3006" xr:uid="{00000000-0005-0000-0000-0000970A0000}"/>
    <cellStyle name="Check Cell 5" xfId="524" xr:uid="{00000000-0005-0000-0000-0000980A0000}"/>
    <cellStyle name="Check Cell 5 2" xfId="3007" xr:uid="{00000000-0005-0000-0000-0000990A0000}"/>
    <cellStyle name="Check Cell 50" xfId="3008" xr:uid="{00000000-0005-0000-0000-00009A0A0000}"/>
    <cellStyle name="Check Cell 50 2" xfId="3009" xr:uid="{00000000-0005-0000-0000-00009B0A0000}"/>
    <cellStyle name="Check Cell 51" xfId="3010" xr:uid="{00000000-0005-0000-0000-00009C0A0000}"/>
    <cellStyle name="Check Cell 51 2" xfId="3011" xr:uid="{00000000-0005-0000-0000-00009D0A0000}"/>
    <cellStyle name="Check Cell 52" xfId="3012" xr:uid="{00000000-0005-0000-0000-00009E0A0000}"/>
    <cellStyle name="Check Cell 6" xfId="525" xr:uid="{00000000-0005-0000-0000-00009F0A0000}"/>
    <cellStyle name="Check Cell 6 2" xfId="3013" xr:uid="{00000000-0005-0000-0000-0000A00A0000}"/>
    <cellStyle name="Check Cell 7" xfId="526" xr:uid="{00000000-0005-0000-0000-0000A10A0000}"/>
    <cellStyle name="Check Cell 7 2" xfId="3014" xr:uid="{00000000-0005-0000-0000-0000A20A0000}"/>
    <cellStyle name="Check Cell 8" xfId="527" xr:uid="{00000000-0005-0000-0000-0000A30A0000}"/>
    <cellStyle name="Check Cell 8 2" xfId="3015" xr:uid="{00000000-0005-0000-0000-0000A40A0000}"/>
    <cellStyle name="Check Cell 9" xfId="528" xr:uid="{00000000-0005-0000-0000-0000A50A0000}"/>
    <cellStyle name="Check Cell 9 2" xfId="3016" xr:uid="{00000000-0005-0000-0000-0000A60A0000}"/>
    <cellStyle name="Comma" xfId="13078" builtinId="3"/>
    <cellStyle name="Comma 2" xfId="12402" xr:uid="{00000000-0005-0000-0000-0000A70A0000}"/>
    <cellStyle name="Comma 2 10" xfId="5187" xr:uid="{00000000-0005-0000-0000-0000A80A0000}"/>
    <cellStyle name="Comma 2 10 2" xfId="13018" xr:uid="{00000000-0005-0000-0000-0000A90A0000}"/>
    <cellStyle name="Comma 2 11" xfId="7824" xr:uid="{00000000-0005-0000-0000-0000AA0A0000}"/>
    <cellStyle name="Comma 2 11 2" xfId="13019" xr:uid="{00000000-0005-0000-0000-0000AB0A0000}"/>
    <cellStyle name="Comma 2 12" xfId="8711" xr:uid="{00000000-0005-0000-0000-0000AC0A0000}"/>
    <cellStyle name="Comma 2 12 2" xfId="13025" xr:uid="{00000000-0005-0000-0000-0000AD0A0000}"/>
    <cellStyle name="Comma 2 13" xfId="8721" xr:uid="{00000000-0005-0000-0000-0000AE0A0000}"/>
    <cellStyle name="Comma 2 13 2" xfId="13029" xr:uid="{00000000-0005-0000-0000-0000AF0A0000}"/>
    <cellStyle name="Comma 2 14" xfId="9532" xr:uid="{00000000-0005-0000-0000-0000B00A0000}"/>
    <cellStyle name="Comma 2 14 2" xfId="13034" xr:uid="{00000000-0005-0000-0000-0000B10A0000}"/>
    <cellStyle name="Comma 2 15" xfId="9623" xr:uid="{00000000-0005-0000-0000-0000B20A0000}"/>
    <cellStyle name="Comma 2 15 2" xfId="13039" xr:uid="{00000000-0005-0000-0000-0000B30A0000}"/>
    <cellStyle name="Comma 2 16" xfId="10077" xr:uid="{00000000-0005-0000-0000-0000B40A0000}"/>
    <cellStyle name="Comma 2 16 2" xfId="13044" xr:uid="{00000000-0005-0000-0000-0000B50A0000}"/>
    <cellStyle name="Comma 2 17" xfId="10665" xr:uid="{00000000-0005-0000-0000-0000B60A0000}"/>
    <cellStyle name="Comma 2 17 2" xfId="13051" xr:uid="{00000000-0005-0000-0000-0000B70A0000}"/>
    <cellStyle name="Comma 2 18" xfId="10982" xr:uid="{00000000-0005-0000-0000-0000B80A0000}"/>
    <cellStyle name="Comma 2 18 2" xfId="13054" xr:uid="{00000000-0005-0000-0000-0000B90A0000}"/>
    <cellStyle name="Comma 2 19" xfId="11435" xr:uid="{00000000-0005-0000-0000-0000BA0A0000}"/>
    <cellStyle name="Comma 2 19 2" xfId="13059" xr:uid="{00000000-0005-0000-0000-0000BB0A0000}"/>
    <cellStyle name="Comma 2 2" xfId="529" xr:uid="{00000000-0005-0000-0000-0000BC0A0000}"/>
    <cellStyle name="Comma 2 2 10" xfId="8709" xr:uid="{00000000-0005-0000-0000-0000BD0A0000}"/>
    <cellStyle name="Comma 2 2 10 2" xfId="13024" xr:uid="{00000000-0005-0000-0000-0000BE0A0000}"/>
    <cellStyle name="Comma 2 2 11" xfId="8722" xr:uid="{00000000-0005-0000-0000-0000BF0A0000}"/>
    <cellStyle name="Comma 2 2 11 2" xfId="13030" xr:uid="{00000000-0005-0000-0000-0000C00A0000}"/>
    <cellStyle name="Comma 2 2 12" xfId="9589" xr:uid="{00000000-0005-0000-0000-0000C10A0000}"/>
    <cellStyle name="Comma 2 2 12 2" xfId="13037" xr:uid="{00000000-0005-0000-0000-0000C20A0000}"/>
    <cellStyle name="Comma 2 2 13" xfId="9624" xr:uid="{00000000-0005-0000-0000-0000C30A0000}"/>
    <cellStyle name="Comma 2 2 13 2" xfId="13040" xr:uid="{00000000-0005-0000-0000-0000C40A0000}"/>
    <cellStyle name="Comma 2 2 14" xfId="10078" xr:uid="{00000000-0005-0000-0000-0000C50A0000}"/>
    <cellStyle name="Comma 2 2 14 2" xfId="13045" xr:uid="{00000000-0005-0000-0000-0000C60A0000}"/>
    <cellStyle name="Comma 2 2 15" xfId="10626" xr:uid="{00000000-0005-0000-0000-0000C70A0000}"/>
    <cellStyle name="Comma 2 2 15 2" xfId="13050" xr:uid="{00000000-0005-0000-0000-0000C80A0000}"/>
    <cellStyle name="Comma 2 2 16" xfId="10983" xr:uid="{00000000-0005-0000-0000-0000C90A0000}"/>
    <cellStyle name="Comma 2 2 16 2" xfId="13055" xr:uid="{00000000-0005-0000-0000-0000CA0A0000}"/>
    <cellStyle name="Comma 2 2 17" xfId="11436" xr:uid="{00000000-0005-0000-0000-0000CB0A0000}"/>
    <cellStyle name="Comma 2 2 17 2" xfId="13060" xr:uid="{00000000-0005-0000-0000-0000CC0A0000}"/>
    <cellStyle name="Comma 2 2 18" xfId="12304" xr:uid="{00000000-0005-0000-0000-0000CD0A0000}"/>
    <cellStyle name="Comma 2 2 18 2" xfId="13067" xr:uid="{00000000-0005-0000-0000-0000CE0A0000}"/>
    <cellStyle name="Comma 2 2 19" xfId="12523" xr:uid="{00000000-0005-0000-0000-0000CF0A0000}"/>
    <cellStyle name="Comma 2 2 19 2" xfId="13074" xr:uid="{00000000-0005-0000-0000-0000D00A0000}"/>
    <cellStyle name="Comma 2 2 2" xfId="4687" xr:uid="{00000000-0005-0000-0000-0000D10A0000}"/>
    <cellStyle name="Comma 2 2 2 2" xfId="13000" xr:uid="{00000000-0005-0000-0000-0000D20A0000}"/>
    <cellStyle name="Comma 2 2 20" xfId="12978" xr:uid="{00000000-0005-0000-0000-0000D30A0000}"/>
    <cellStyle name="Comma 2 2 3" xfId="4677" xr:uid="{00000000-0005-0000-0000-0000D40A0000}"/>
    <cellStyle name="Comma 2 2 3 2" xfId="12992" xr:uid="{00000000-0005-0000-0000-0000D50A0000}"/>
    <cellStyle name="Comma 2 2 4" xfId="4689" xr:uid="{00000000-0005-0000-0000-0000D60A0000}"/>
    <cellStyle name="Comma 2 2 4 2" xfId="13002" xr:uid="{00000000-0005-0000-0000-0000D70A0000}"/>
    <cellStyle name="Comma 2 2 5" xfId="4675" xr:uid="{00000000-0005-0000-0000-0000D80A0000}"/>
    <cellStyle name="Comma 2 2 5 2" xfId="12990" xr:uid="{00000000-0005-0000-0000-0000D90A0000}"/>
    <cellStyle name="Comma 2 2 6" xfId="4700" xr:uid="{00000000-0005-0000-0000-0000DA0A0000}"/>
    <cellStyle name="Comma 2 2 6 2" xfId="13009" xr:uid="{00000000-0005-0000-0000-0000DB0A0000}"/>
    <cellStyle name="Comma 2 2 7" xfId="4684" xr:uid="{00000000-0005-0000-0000-0000DC0A0000}"/>
    <cellStyle name="Comma 2 2 7 2" xfId="12997" xr:uid="{00000000-0005-0000-0000-0000DD0A0000}"/>
    <cellStyle name="Comma 2 2 8" xfId="4702" xr:uid="{00000000-0005-0000-0000-0000DE0A0000}"/>
    <cellStyle name="Comma 2 2 8 2" xfId="13011" xr:uid="{00000000-0005-0000-0000-0000DF0A0000}"/>
    <cellStyle name="Comma 2 2 9" xfId="7825" xr:uid="{00000000-0005-0000-0000-0000E00A0000}"/>
    <cellStyle name="Comma 2 2 9 2" xfId="13020" xr:uid="{00000000-0005-0000-0000-0000E10A0000}"/>
    <cellStyle name="Comma 2 20" xfId="12325" xr:uid="{00000000-0005-0000-0000-0000E20A0000}"/>
    <cellStyle name="Comma 2 20 2" xfId="13068" xr:uid="{00000000-0005-0000-0000-0000E30A0000}"/>
    <cellStyle name="Comma 2 21" xfId="12341" xr:uid="{00000000-0005-0000-0000-0000E40A0000}"/>
    <cellStyle name="Comma 2 21 2" xfId="13069" xr:uid="{00000000-0005-0000-0000-0000E50A0000}"/>
    <cellStyle name="Comma 2 22" xfId="13071" xr:uid="{00000000-0005-0000-0000-0000E60A0000}"/>
    <cellStyle name="Comma 2 3" xfId="3017" xr:uid="{00000000-0005-0000-0000-0000E70A0000}"/>
    <cellStyle name="Comma 2 3 10" xfId="8716" xr:uid="{00000000-0005-0000-0000-0000E80A0000}"/>
    <cellStyle name="Comma 2 3 10 2" xfId="13028" xr:uid="{00000000-0005-0000-0000-0000E90A0000}"/>
    <cellStyle name="Comma 2 3 11" xfId="8723" xr:uid="{00000000-0005-0000-0000-0000EA0A0000}"/>
    <cellStyle name="Comma 2 3 11 2" xfId="13031" xr:uid="{00000000-0005-0000-0000-0000EB0A0000}"/>
    <cellStyle name="Comma 2 3 12" xfId="9620" xr:uid="{00000000-0005-0000-0000-0000EC0A0000}"/>
    <cellStyle name="Comma 2 3 12 2" xfId="13038" xr:uid="{00000000-0005-0000-0000-0000ED0A0000}"/>
    <cellStyle name="Comma 2 3 13" xfId="9625" xr:uid="{00000000-0005-0000-0000-0000EE0A0000}"/>
    <cellStyle name="Comma 2 3 13 2" xfId="13041" xr:uid="{00000000-0005-0000-0000-0000EF0A0000}"/>
    <cellStyle name="Comma 2 3 14" xfId="10079" xr:uid="{00000000-0005-0000-0000-0000F00A0000}"/>
    <cellStyle name="Comma 2 3 14 2" xfId="13046" xr:uid="{00000000-0005-0000-0000-0000F10A0000}"/>
    <cellStyle name="Comma 2 3 15" xfId="10587" xr:uid="{00000000-0005-0000-0000-0000F20A0000}"/>
    <cellStyle name="Comma 2 3 15 2" xfId="13049" xr:uid="{00000000-0005-0000-0000-0000F30A0000}"/>
    <cellStyle name="Comma 2 3 16" xfId="10984" xr:uid="{00000000-0005-0000-0000-0000F40A0000}"/>
    <cellStyle name="Comma 2 3 16 2" xfId="13056" xr:uid="{00000000-0005-0000-0000-0000F50A0000}"/>
    <cellStyle name="Comma 2 3 17" xfId="11437" xr:uid="{00000000-0005-0000-0000-0000F60A0000}"/>
    <cellStyle name="Comma 2 3 17 2" xfId="13061" xr:uid="{00000000-0005-0000-0000-0000F70A0000}"/>
    <cellStyle name="Comma 2 3 18" xfId="12269" xr:uid="{00000000-0005-0000-0000-0000F80A0000}"/>
    <cellStyle name="Comma 2 3 18 2" xfId="13066" xr:uid="{00000000-0005-0000-0000-0000F90A0000}"/>
    <cellStyle name="Comma 2 3 19" xfId="12524" xr:uid="{00000000-0005-0000-0000-0000FA0A0000}"/>
    <cellStyle name="Comma 2 3 19 2" xfId="13075" xr:uid="{00000000-0005-0000-0000-0000FB0A0000}"/>
    <cellStyle name="Comma 2 3 2" xfId="4688" xr:uid="{00000000-0005-0000-0000-0000FC0A0000}"/>
    <cellStyle name="Comma 2 3 2 2" xfId="13001" xr:uid="{00000000-0005-0000-0000-0000FD0A0000}"/>
    <cellStyle name="Comma 2 3 20" xfId="12982" xr:uid="{00000000-0005-0000-0000-0000FE0A0000}"/>
    <cellStyle name="Comma 2 3 3" xfId="4676" xr:uid="{00000000-0005-0000-0000-0000FF0A0000}"/>
    <cellStyle name="Comma 2 3 3 2" xfId="12991" xr:uid="{00000000-0005-0000-0000-0000000B0000}"/>
    <cellStyle name="Comma 2 3 4" xfId="4694" xr:uid="{00000000-0005-0000-0000-0000010B0000}"/>
    <cellStyle name="Comma 2 3 4 2" xfId="13005" xr:uid="{00000000-0005-0000-0000-0000020B0000}"/>
    <cellStyle name="Comma 2 3 5" xfId="4670" xr:uid="{00000000-0005-0000-0000-0000030B0000}"/>
    <cellStyle name="Comma 2 3 5 2" xfId="12987" xr:uid="{00000000-0005-0000-0000-0000040B0000}"/>
    <cellStyle name="Comma 2 3 6" xfId="4701" xr:uid="{00000000-0005-0000-0000-0000050B0000}"/>
    <cellStyle name="Comma 2 3 6 2" xfId="13010" xr:uid="{00000000-0005-0000-0000-0000060B0000}"/>
    <cellStyle name="Comma 2 3 7" xfId="4683" xr:uid="{00000000-0005-0000-0000-0000070B0000}"/>
    <cellStyle name="Comma 2 3 7 2" xfId="12996" xr:uid="{00000000-0005-0000-0000-0000080B0000}"/>
    <cellStyle name="Comma 2 3 8" xfId="4707" xr:uid="{00000000-0005-0000-0000-0000090B0000}"/>
    <cellStyle name="Comma 2 3 8 2" xfId="13014" xr:uid="{00000000-0005-0000-0000-00000A0B0000}"/>
    <cellStyle name="Comma 2 3 9" xfId="7826" xr:uid="{00000000-0005-0000-0000-00000B0B0000}"/>
    <cellStyle name="Comma 2 3 9 2" xfId="13021" xr:uid="{00000000-0005-0000-0000-00000C0B0000}"/>
    <cellStyle name="Comma 2 4" xfId="4686" xr:uid="{00000000-0005-0000-0000-00000D0B0000}"/>
    <cellStyle name="Comma 2 4 2" xfId="12999" xr:uid="{00000000-0005-0000-0000-00000E0B0000}"/>
    <cellStyle name="Comma 2 5" xfId="4678" xr:uid="{00000000-0005-0000-0000-00000F0B0000}"/>
    <cellStyle name="Comma 2 5 2" xfId="12993" xr:uid="{00000000-0005-0000-0000-0000100B0000}"/>
    <cellStyle name="Comma 2 6" xfId="4640" xr:uid="{00000000-0005-0000-0000-0000110B0000}"/>
    <cellStyle name="Comma 2 6 2" xfId="12984" xr:uid="{00000000-0005-0000-0000-0000120B0000}"/>
    <cellStyle name="Comma 2 7" xfId="4748" xr:uid="{00000000-0005-0000-0000-0000130B0000}"/>
    <cellStyle name="Comma 2 7 2" xfId="13017" xr:uid="{00000000-0005-0000-0000-0000140B0000}"/>
    <cellStyle name="Comma 2 8" xfId="4699" xr:uid="{00000000-0005-0000-0000-0000150B0000}"/>
    <cellStyle name="Comma 2 8 2" xfId="13008" xr:uid="{00000000-0005-0000-0000-0000160B0000}"/>
    <cellStyle name="Comma 2 9" xfId="4685" xr:uid="{00000000-0005-0000-0000-0000170B0000}"/>
    <cellStyle name="Comma 2 9 2" xfId="12998" xr:uid="{00000000-0005-0000-0000-0000180B0000}"/>
    <cellStyle name="Comma 3" xfId="530" xr:uid="{00000000-0005-0000-0000-0000190B0000}"/>
    <cellStyle name="Comma 3 2" xfId="3018" xr:uid="{00000000-0005-0000-0000-00001A0B0000}"/>
    <cellStyle name="Comma 3 2 2" xfId="12983" xr:uid="{00000000-0005-0000-0000-00001B0B0000}"/>
    <cellStyle name="Comma 3 3" xfId="12342" xr:uid="{00000000-0005-0000-0000-00001C0B0000}"/>
    <cellStyle name="Comma 3 3 2" xfId="13070" xr:uid="{00000000-0005-0000-0000-00001D0B0000}"/>
    <cellStyle name="Comma 3 4" xfId="12403" xr:uid="{00000000-0005-0000-0000-00001E0B0000}"/>
    <cellStyle name="Comma 3 4 2" xfId="13072" xr:uid="{00000000-0005-0000-0000-00001F0B0000}"/>
    <cellStyle name="Comma 3 5" xfId="12467" xr:uid="{00000000-0005-0000-0000-0000200B0000}"/>
    <cellStyle name="Comma 3 5 2" xfId="13073" xr:uid="{00000000-0005-0000-0000-0000210B0000}"/>
    <cellStyle name="Comma 3 6" xfId="12979" xr:uid="{00000000-0005-0000-0000-0000220B0000}"/>
    <cellStyle name="Comma 4" xfId="531" xr:uid="{00000000-0005-0000-0000-0000230B0000}"/>
    <cellStyle name="Comma 4 10" xfId="8715" xr:uid="{00000000-0005-0000-0000-0000240B0000}"/>
    <cellStyle name="Comma 4 10 2" xfId="13027" xr:uid="{00000000-0005-0000-0000-0000250B0000}"/>
    <cellStyle name="Comma 4 11" xfId="8724" xr:uid="{00000000-0005-0000-0000-0000260B0000}"/>
    <cellStyle name="Comma 4 11 2" xfId="13032" xr:uid="{00000000-0005-0000-0000-0000270B0000}"/>
    <cellStyle name="Comma 4 12" xfId="9579" xr:uid="{00000000-0005-0000-0000-0000280B0000}"/>
    <cellStyle name="Comma 4 12 2" xfId="13036" xr:uid="{00000000-0005-0000-0000-0000290B0000}"/>
    <cellStyle name="Comma 4 13" xfId="9626" xr:uid="{00000000-0005-0000-0000-00002A0B0000}"/>
    <cellStyle name="Comma 4 13 2" xfId="13042" xr:uid="{00000000-0005-0000-0000-00002B0B0000}"/>
    <cellStyle name="Comma 4 14" xfId="10080" xr:uid="{00000000-0005-0000-0000-00002C0B0000}"/>
    <cellStyle name="Comma 4 14 2" xfId="13047" xr:uid="{00000000-0005-0000-0000-00002D0B0000}"/>
    <cellStyle name="Comma 4 15" xfId="10968" xr:uid="{00000000-0005-0000-0000-00002E0B0000}"/>
    <cellStyle name="Comma 4 15 2" xfId="13053" xr:uid="{00000000-0005-0000-0000-00002F0B0000}"/>
    <cellStyle name="Comma 4 16" xfId="10985" xr:uid="{00000000-0005-0000-0000-0000300B0000}"/>
    <cellStyle name="Comma 4 16 2" xfId="13057" xr:uid="{00000000-0005-0000-0000-0000310B0000}"/>
    <cellStyle name="Comma 4 17" xfId="11438" xr:uid="{00000000-0005-0000-0000-0000320B0000}"/>
    <cellStyle name="Comma 4 17 2" xfId="13062" xr:uid="{00000000-0005-0000-0000-0000330B0000}"/>
    <cellStyle name="Comma 4 18" xfId="12173" xr:uid="{00000000-0005-0000-0000-0000340B0000}"/>
    <cellStyle name="Comma 4 18 2" xfId="13064" xr:uid="{00000000-0005-0000-0000-0000350B0000}"/>
    <cellStyle name="Comma 4 19" xfId="12525" xr:uid="{00000000-0005-0000-0000-0000360B0000}"/>
    <cellStyle name="Comma 4 19 2" xfId="13076" xr:uid="{00000000-0005-0000-0000-0000370B0000}"/>
    <cellStyle name="Comma 4 2" xfId="4690" xr:uid="{00000000-0005-0000-0000-0000380B0000}"/>
    <cellStyle name="Comma 4 2 2" xfId="13003" xr:uid="{00000000-0005-0000-0000-0000390B0000}"/>
    <cellStyle name="Comma 4 20" xfId="12980" xr:uid="{00000000-0005-0000-0000-00003A0B0000}"/>
    <cellStyle name="Comma 4 3" xfId="4674" xr:uid="{00000000-0005-0000-0000-00003B0B0000}"/>
    <cellStyle name="Comma 4 3 2" xfId="12989" xr:uid="{00000000-0005-0000-0000-00003C0B0000}"/>
    <cellStyle name="Comma 4 4" xfId="4695" xr:uid="{00000000-0005-0000-0000-00003D0B0000}"/>
    <cellStyle name="Comma 4 4 2" xfId="13006" xr:uid="{00000000-0005-0000-0000-00003E0B0000}"/>
    <cellStyle name="Comma 4 5" xfId="4669" xr:uid="{00000000-0005-0000-0000-00003F0B0000}"/>
    <cellStyle name="Comma 4 5 2" xfId="12986" xr:uid="{00000000-0005-0000-0000-0000400B0000}"/>
    <cellStyle name="Comma 4 6" xfId="4703" xr:uid="{00000000-0005-0000-0000-0000410B0000}"/>
    <cellStyle name="Comma 4 6 2" xfId="13012" xr:uid="{00000000-0005-0000-0000-0000420B0000}"/>
    <cellStyle name="Comma 4 7" xfId="4682" xr:uid="{00000000-0005-0000-0000-0000430B0000}"/>
    <cellStyle name="Comma 4 7 2" xfId="12995" xr:uid="{00000000-0005-0000-0000-0000440B0000}"/>
    <cellStyle name="Comma 4 8" xfId="4708" xr:uid="{00000000-0005-0000-0000-0000450B0000}"/>
    <cellStyle name="Comma 4 8 2" xfId="13015" xr:uid="{00000000-0005-0000-0000-0000460B0000}"/>
    <cellStyle name="Comma 4 9" xfId="7828" xr:uid="{00000000-0005-0000-0000-0000470B0000}"/>
    <cellStyle name="Comma 4 9 2" xfId="13022" xr:uid="{00000000-0005-0000-0000-0000480B0000}"/>
    <cellStyle name="Comma 5" xfId="532" xr:uid="{00000000-0005-0000-0000-0000490B0000}"/>
    <cellStyle name="Comma 5 10" xfId="8714" xr:uid="{00000000-0005-0000-0000-00004A0B0000}"/>
    <cellStyle name="Comma 5 10 2" xfId="13026" xr:uid="{00000000-0005-0000-0000-00004B0B0000}"/>
    <cellStyle name="Comma 5 11" xfId="8725" xr:uid="{00000000-0005-0000-0000-00004C0B0000}"/>
    <cellStyle name="Comma 5 11 2" xfId="13033" xr:uid="{00000000-0005-0000-0000-00004D0B0000}"/>
    <cellStyle name="Comma 5 12" xfId="9569" xr:uid="{00000000-0005-0000-0000-00004E0B0000}"/>
    <cellStyle name="Comma 5 12 2" xfId="13035" xr:uid="{00000000-0005-0000-0000-00004F0B0000}"/>
    <cellStyle name="Comma 5 13" xfId="9627" xr:uid="{00000000-0005-0000-0000-0000500B0000}"/>
    <cellStyle name="Comma 5 13 2" xfId="13043" xr:uid="{00000000-0005-0000-0000-0000510B0000}"/>
    <cellStyle name="Comma 5 14" xfId="10081" xr:uid="{00000000-0005-0000-0000-0000520B0000}"/>
    <cellStyle name="Comma 5 14 2" xfId="13048" xr:uid="{00000000-0005-0000-0000-0000530B0000}"/>
    <cellStyle name="Comma 5 15" xfId="10821" xr:uid="{00000000-0005-0000-0000-0000540B0000}"/>
    <cellStyle name="Comma 5 15 2" xfId="13052" xr:uid="{00000000-0005-0000-0000-0000550B0000}"/>
    <cellStyle name="Comma 5 16" xfId="10986" xr:uid="{00000000-0005-0000-0000-0000560B0000}"/>
    <cellStyle name="Comma 5 16 2" xfId="13058" xr:uid="{00000000-0005-0000-0000-0000570B0000}"/>
    <cellStyle name="Comma 5 17" xfId="11439" xr:uid="{00000000-0005-0000-0000-0000580B0000}"/>
    <cellStyle name="Comma 5 17 2" xfId="13063" xr:uid="{00000000-0005-0000-0000-0000590B0000}"/>
    <cellStyle name="Comma 5 18" xfId="12201" xr:uid="{00000000-0005-0000-0000-00005A0B0000}"/>
    <cellStyle name="Comma 5 18 2" xfId="13065" xr:uid="{00000000-0005-0000-0000-00005B0B0000}"/>
    <cellStyle name="Comma 5 19" xfId="12526" xr:uid="{00000000-0005-0000-0000-00005C0B0000}"/>
    <cellStyle name="Comma 5 19 2" xfId="13077" xr:uid="{00000000-0005-0000-0000-00005D0B0000}"/>
    <cellStyle name="Comma 5 2" xfId="4691" xr:uid="{00000000-0005-0000-0000-00005E0B0000}"/>
    <cellStyle name="Comma 5 2 2" xfId="13004" xr:uid="{00000000-0005-0000-0000-00005F0B0000}"/>
    <cellStyle name="Comma 5 20" xfId="12981" xr:uid="{00000000-0005-0000-0000-0000600B0000}"/>
    <cellStyle name="Comma 5 3" xfId="4673" xr:uid="{00000000-0005-0000-0000-0000610B0000}"/>
    <cellStyle name="Comma 5 3 2" xfId="12988" xr:uid="{00000000-0005-0000-0000-0000620B0000}"/>
    <cellStyle name="Comma 5 4" xfId="4696" xr:uid="{00000000-0005-0000-0000-0000630B0000}"/>
    <cellStyle name="Comma 5 4 2" xfId="13007" xr:uid="{00000000-0005-0000-0000-0000640B0000}"/>
    <cellStyle name="Comma 5 5" xfId="4668" xr:uid="{00000000-0005-0000-0000-0000650B0000}"/>
    <cellStyle name="Comma 5 5 2" xfId="12985" xr:uid="{00000000-0005-0000-0000-0000660B0000}"/>
    <cellStyle name="Comma 5 6" xfId="4704" xr:uid="{00000000-0005-0000-0000-0000670B0000}"/>
    <cellStyle name="Comma 5 6 2" xfId="13013" xr:uid="{00000000-0005-0000-0000-0000680B0000}"/>
    <cellStyle name="Comma 5 7" xfId="4681" xr:uid="{00000000-0005-0000-0000-0000690B0000}"/>
    <cellStyle name="Comma 5 7 2" xfId="12994" xr:uid="{00000000-0005-0000-0000-00006A0B0000}"/>
    <cellStyle name="Comma 5 8" xfId="4709" xr:uid="{00000000-0005-0000-0000-00006B0B0000}"/>
    <cellStyle name="Comma 5 8 2" xfId="13016" xr:uid="{00000000-0005-0000-0000-00006C0B0000}"/>
    <cellStyle name="Comma 5 9" xfId="7829" xr:uid="{00000000-0005-0000-0000-00006D0B0000}"/>
    <cellStyle name="Comma 5 9 2" xfId="13023" xr:uid="{00000000-0005-0000-0000-00006E0B0000}"/>
    <cellStyle name="Comma 6" xfId="12977" xr:uid="{00000000-0005-0000-0000-00006F0B0000}"/>
    <cellStyle name="Comma 7" xfId="12975" xr:uid="{00000000-0005-0000-0000-0000700B0000}"/>
    <cellStyle name="Currency 2" xfId="533" xr:uid="{00000000-0005-0000-0000-0000710B0000}"/>
    <cellStyle name="Currency 2 10" xfId="8713" xr:uid="{00000000-0005-0000-0000-0000720B0000}"/>
    <cellStyle name="Currency 2 11" xfId="8726" xr:uid="{00000000-0005-0000-0000-0000730B0000}"/>
    <cellStyle name="Currency 2 12" xfId="9560" xr:uid="{00000000-0005-0000-0000-0000740B0000}"/>
    <cellStyle name="Currency 2 13" xfId="9628" xr:uid="{00000000-0005-0000-0000-0000750B0000}"/>
    <cellStyle name="Currency 2 14" xfId="10082" xr:uid="{00000000-0005-0000-0000-0000760B0000}"/>
    <cellStyle name="Currency 2 15" xfId="10881" xr:uid="{00000000-0005-0000-0000-0000770B0000}"/>
    <cellStyle name="Currency 2 16" xfId="10987" xr:uid="{00000000-0005-0000-0000-0000780B0000}"/>
    <cellStyle name="Currency 2 17" xfId="11440" xr:uid="{00000000-0005-0000-0000-0000790B0000}"/>
    <cellStyle name="Currency 2 18" xfId="12121" xr:uid="{00000000-0005-0000-0000-00007A0B0000}"/>
    <cellStyle name="Currency 2 19" xfId="12527" xr:uid="{00000000-0005-0000-0000-00007B0B0000}"/>
    <cellStyle name="Currency 2 2" xfId="4692" xr:uid="{00000000-0005-0000-0000-00007C0B0000}"/>
    <cellStyle name="Currency 2 3" xfId="4672" xr:uid="{00000000-0005-0000-0000-00007D0B0000}"/>
    <cellStyle name="Currency 2 4" xfId="4697" xr:uid="{00000000-0005-0000-0000-00007E0B0000}"/>
    <cellStyle name="Currency 2 5" xfId="4667" xr:uid="{00000000-0005-0000-0000-00007F0B0000}"/>
    <cellStyle name="Currency 2 6" xfId="4705" xr:uid="{00000000-0005-0000-0000-0000800B0000}"/>
    <cellStyle name="Currency 2 7" xfId="4680" xr:uid="{00000000-0005-0000-0000-0000810B0000}"/>
    <cellStyle name="Currency 2 8" xfId="4710" xr:uid="{00000000-0005-0000-0000-0000820B0000}"/>
    <cellStyle name="Currency 2 9" xfId="7830" xr:uid="{00000000-0005-0000-0000-0000830B0000}"/>
    <cellStyle name="Currency 3" xfId="534" xr:uid="{00000000-0005-0000-0000-0000840B0000}"/>
    <cellStyle name="Currency 3 10" xfId="8712" xr:uid="{00000000-0005-0000-0000-0000850B0000}"/>
    <cellStyle name="Currency 3 11" xfId="8727" xr:uid="{00000000-0005-0000-0000-0000860B0000}"/>
    <cellStyle name="Currency 3 12" xfId="9549" xr:uid="{00000000-0005-0000-0000-0000870B0000}"/>
    <cellStyle name="Currency 3 13" xfId="9629" xr:uid="{00000000-0005-0000-0000-0000880B0000}"/>
    <cellStyle name="Currency 3 14" xfId="10083" xr:uid="{00000000-0005-0000-0000-0000890B0000}"/>
    <cellStyle name="Currency 3 15" xfId="10800" xr:uid="{00000000-0005-0000-0000-00008A0B0000}"/>
    <cellStyle name="Currency 3 16" xfId="10988" xr:uid="{00000000-0005-0000-0000-00008B0B0000}"/>
    <cellStyle name="Currency 3 17" xfId="11441" xr:uid="{00000000-0005-0000-0000-00008C0B0000}"/>
    <cellStyle name="Currency 3 18" xfId="12165" xr:uid="{00000000-0005-0000-0000-00008D0B0000}"/>
    <cellStyle name="Currency 3 19" xfId="12528" xr:uid="{00000000-0005-0000-0000-00008E0B0000}"/>
    <cellStyle name="Currency 3 2" xfId="4693" xr:uid="{00000000-0005-0000-0000-00008F0B0000}"/>
    <cellStyle name="Currency 3 3" xfId="4671" xr:uid="{00000000-0005-0000-0000-0000900B0000}"/>
    <cellStyle name="Currency 3 4" xfId="4698" xr:uid="{00000000-0005-0000-0000-0000910B0000}"/>
    <cellStyle name="Currency 3 5" xfId="4666" xr:uid="{00000000-0005-0000-0000-0000920B0000}"/>
    <cellStyle name="Currency 3 6" xfId="4706" xr:uid="{00000000-0005-0000-0000-0000930B0000}"/>
    <cellStyle name="Currency 3 7" xfId="4679" xr:uid="{00000000-0005-0000-0000-0000940B0000}"/>
    <cellStyle name="Currency 3 8" xfId="4711" xr:uid="{00000000-0005-0000-0000-0000950B0000}"/>
    <cellStyle name="Currency 3 9" xfId="7831" xr:uid="{00000000-0005-0000-0000-0000960B0000}"/>
    <cellStyle name="Explanatory Text" xfId="16" builtinId="53" customBuiltin="1"/>
    <cellStyle name="Explanatory Text 10" xfId="535" xr:uid="{00000000-0005-0000-0000-0000980B0000}"/>
    <cellStyle name="Explanatory Text 10 2" xfId="3019" xr:uid="{00000000-0005-0000-0000-0000990B0000}"/>
    <cellStyle name="Explanatory Text 11" xfId="536" xr:uid="{00000000-0005-0000-0000-00009A0B0000}"/>
    <cellStyle name="Explanatory Text 11 2" xfId="3020" xr:uid="{00000000-0005-0000-0000-00009B0B0000}"/>
    <cellStyle name="Explanatory Text 12" xfId="537" xr:uid="{00000000-0005-0000-0000-00009C0B0000}"/>
    <cellStyle name="Explanatory Text 12 2" xfId="3021" xr:uid="{00000000-0005-0000-0000-00009D0B0000}"/>
    <cellStyle name="Explanatory Text 13" xfId="538" xr:uid="{00000000-0005-0000-0000-00009E0B0000}"/>
    <cellStyle name="Explanatory Text 13 2" xfId="3022" xr:uid="{00000000-0005-0000-0000-00009F0B0000}"/>
    <cellStyle name="Explanatory Text 14" xfId="539" xr:uid="{00000000-0005-0000-0000-0000A00B0000}"/>
    <cellStyle name="Explanatory Text 14 2" xfId="3023" xr:uid="{00000000-0005-0000-0000-0000A10B0000}"/>
    <cellStyle name="Explanatory Text 15" xfId="540" xr:uid="{00000000-0005-0000-0000-0000A20B0000}"/>
    <cellStyle name="Explanatory Text 15 2" xfId="3024" xr:uid="{00000000-0005-0000-0000-0000A30B0000}"/>
    <cellStyle name="Explanatory Text 16" xfId="541" xr:uid="{00000000-0005-0000-0000-0000A40B0000}"/>
    <cellStyle name="Explanatory Text 16 2" xfId="3025" xr:uid="{00000000-0005-0000-0000-0000A50B0000}"/>
    <cellStyle name="Explanatory Text 17" xfId="542" xr:uid="{00000000-0005-0000-0000-0000A60B0000}"/>
    <cellStyle name="Explanatory Text 17 2" xfId="3026" xr:uid="{00000000-0005-0000-0000-0000A70B0000}"/>
    <cellStyle name="Explanatory Text 18" xfId="543" xr:uid="{00000000-0005-0000-0000-0000A80B0000}"/>
    <cellStyle name="Explanatory Text 18 2" xfId="3027" xr:uid="{00000000-0005-0000-0000-0000A90B0000}"/>
    <cellStyle name="Explanatory Text 19" xfId="544" xr:uid="{00000000-0005-0000-0000-0000AA0B0000}"/>
    <cellStyle name="Explanatory Text 19 2" xfId="3028" xr:uid="{00000000-0005-0000-0000-0000AB0B0000}"/>
    <cellStyle name="Explanatory Text 2" xfId="545" xr:uid="{00000000-0005-0000-0000-0000AC0B0000}"/>
    <cellStyle name="Explanatory Text 20" xfId="3029" xr:uid="{00000000-0005-0000-0000-0000AD0B0000}"/>
    <cellStyle name="Explanatory Text 20 2" xfId="3030" xr:uid="{00000000-0005-0000-0000-0000AE0B0000}"/>
    <cellStyle name="Explanatory Text 21" xfId="3031" xr:uid="{00000000-0005-0000-0000-0000AF0B0000}"/>
    <cellStyle name="Explanatory Text 21 2" xfId="3032" xr:uid="{00000000-0005-0000-0000-0000B00B0000}"/>
    <cellStyle name="Explanatory Text 22" xfId="3033" xr:uid="{00000000-0005-0000-0000-0000B10B0000}"/>
    <cellStyle name="Explanatory Text 22 2" xfId="3034" xr:uid="{00000000-0005-0000-0000-0000B20B0000}"/>
    <cellStyle name="Explanatory Text 23" xfId="3035" xr:uid="{00000000-0005-0000-0000-0000B30B0000}"/>
    <cellStyle name="Explanatory Text 23 2" xfId="3036" xr:uid="{00000000-0005-0000-0000-0000B40B0000}"/>
    <cellStyle name="Explanatory Text 24" xfId="3037" xr:uid="{00000000-0005-0000-0000-0000B50B0000}"/>
    <cellStyle name="Explanatory Text 24 2" xfId="3038" xr:uid="{00000000-0005-0000-0000-0000B60B0000}"/>
    <cellStyle name="Explanatory Text 25" xfId="3039" xr:uid="{00000000-0005-0000-0000-0000B70B0000}"/>
    <cellStyle name="Explanatory Text 25 2" xfId="3040" xr:uid="{00000000-0005-0000-0000-0000B80B0000}"/>
    <cellStyle name="Explanatory Text 26" xfId="3041" xr:uid="{00000000-0005-0000-0000-0000B90B0000}"/>
    <cellStyle name="Explanatory Text 26 2" xfId="3042" xr:uid="{00000000-0005-0000-0000-0000BA0B0000}"/>
    <cellStyle name="Explanatory Text 27" xfId="3043" xr:uid="{00000000-0005-0000-0000-0000BB0B0000}"/>
    <cellStyle name="Explanatory Text 27 2" xfId="3044" xr:uid="{00000000-0005-0000-0000-0000BC0B0000}"/>
    <cellStyle name="Explanatory Text 28" xfId="3045" xr:uid="{00000000-0005-0000-0000-0000BD0B0000}"/>
    <cellStyle name="Explanatory Text 28 2" xfId="3046" xr:uid="{00000000-0005-0000-0000-0000BE0B0000}"/>
    <cellStyle name="Explanatory Text 29" xfId="3047" xr:uid="{00000000-0005-0000-0000-0000BF0B0000}"/>
    <cellStyle name="Explanatory Text 29 2" xfId="3048" xr:uid="{00000000-0005-0000-0000-0000C00B0000}"/>
    <cellStyle name="Explanatory Text 3" xfId="546" xr:uid="{00000000-0005-0000-0000-0000C10B0000}"/>
    <cellStyle name="Explanatory Text 3 2" xfId="3049" xr:uid="{00000000-0005-0000-0000-0000C20B0000}"/>
    <cellStyle name="Explanatory Text 30" xfId="3050" xr:uid="{00000000-0005-0000-0000-0000C30B0000}"/>
    <cellStyle name="Explanatory Text 30 2" xfId="3051" xr:uid="{00000000-0005-0000-0000-0000C40B0000}"/>
    <cellStyle name="Explanatory Text 31" xfId="3052" xr:uid="{00000000-0005-0000-0000-0000C50B0000}"/>
    <cellStyle name="Explanatory Text 31 2" xfId="3053" xr:uid="{00000000-0005-0000-0000-0000C60B0000}"/>
    <cellStyle name="Explanatory Text 32" xfId="3054" xr:uid="{00000000-0005-0000-0000-0000C70B0000}"/>
    <cellStyle name="Explanatory Text 32 2" xfId="3055" xr:uid="{00000000-0005-0000-0000-0000C80B0000}"/>
    <cellStyle name="Explanatory Text 33" xfId="3056" xr:uid="{00000000-0005-0000-0000-0000C90B0000}"/>
    <cellStyle name="Explanatory Text 33 2" xfId="3057" xr:uid="{00000000-0005-0000-0000-0000CA0B0000}"/>
    <cellStyle name="Explanatory Text 34" xfId="3058" xr:uid="{00000000-0005-0000-0000-0000CB0B0000}"/>
    <cellStyle name="Explanatory Text 34 2" xfId="3059" xr:uid="{00000000-0005-0000-0000-0000CC0B0000}"/>
    <cellStyle name="Explanatory Text 35" xfId="3060" xr:uid="{00000000-0005-0000-0000-0000CD0B0000}"/>
    <cellStyle name="Explanatory Text 35 2" xfId="3061" xr:uid="{00000000-0005-0000-0000-0000CE0B0000}"/>
    <cellStyle name="Explanatory Text 36" xfId="3062" xr:uid="{00000000-0005-0000-0000-0000CF0B0000}"/>
    <cellStyle name="Explanatory Text 36 2" xfId="3063" xr:uid="{00000000-0005-0000-0000-0000D00B0000}"/>
    <cellStyle name="Explanatory Text 37" xfId="3064" xr:uid="{00000000-0005-0000-0000-0000D10B0000}"/>
    <cellStyle name="Explanatory Text 37 2" xfId="3065" xr:uid="{00000000-0005-0000-0000-0000D20B0000}"/>
    <cellStyle name="Explanatory Text 38" xfId="3066" xr:uid="{00000000-0005-0000-0000-0000D30B0000}"/>
    <cellStyle name="Explanatory Text 38 2" xfId="3067" xr:uid="{00000000-0005-0000-0000-0000D40B0000}"/>
    <cellStyle name="Explanatory Text 39" xfId="3068" xr:uid="{00000000-0005-0000-0000-0000D50B0000}"/>
    <cellStyle name="Explanatory Text 39 2" xfId="3069" xr:uid="{00000000-0005-0000-0000-0000D60B0000}"/>
    <cellStyle name="Explanatory Text 4" xfId="547" xr:uid="{00000000-0005-0000-0000-0000D70B0000}"/>
    <cellStyle name="Explanatory Text 4 2" xfId="3070" xr:uid="{00000000-0005-0000-0000-0000D80B0000}"/>
    <cellStyle name="Explanatory Text 40" xfId="3071" xr:uid="{00000000-0005-0000-0000-0000D90B0000}"/>
    <cellStyle name="Explanatory Text 40 2" xfId="3072" xr:uid="{00000000-0005-0000-0000-0000DA0B0000}"/>
    <cellStyle name="Explanatory Text 41" xfId="3073" xr:uid="{00000000-0005-0000-0000-0000DB0B0000}"/>
    <cellStyle name="Explanatory Text 41 2" xfId="3074" xr:uid="{00000000-0005-0000-0000-0000DC0B0000}"/>
    <cellStyle name="Explanatory Text 42" xfId="3075" xr:uid="{00000000-0005-0000-0000-0000DD0B0000}"/>
    <cellStyle name="Explanatory Text 42 2" xfId="3076" xr:uid="{00000000-0005-0000-0000-0000DE0B0000}"/>
    <cellStyle name="Explanatory Text 43" xfId="3077" xr:uid="{00000000-0005-0000-0000-0000DF0B0000}"/>
    <cellStyle name="Explanatory Text 43 2" xfId="3078" xr:uid="{00000000-0005-0000-0000-0000E00B0000}"/>
    <cellStyle name="Explanatory Text 44" xfId="3079" xr:uid="{00000000-0005-0000-0000-0000E10B0000}"/>
    <cellStyle name="Explanatory Text 44 2" xfId="3080" xr:uid="{00000000-0005-0000-0000-0000E20B0000}"/>
    <cellStyle name="Explanatory Text 45" xfId="3081" xr:uid="{00000000-0005-0000-0000-0000E30B0000}"/>
    <cellStyle name="Explanatory Text 45 2" xfId="3082" xr:uid="{00000000-0005-0000-0000-0000E40B0000}"/>
    <cellStyle name="Explanatory Text 46" xfId="3083" xr:uid="{00000000-0005-0000-0000-0000E50B0000}"/>
    <cellStyle name="Explanatory Text 46 2" xfId="3084" xr:uid="{00000000-0005-0000-0000-0000E60B0000}"/>
    <cellStyle name="Explanatory Text 47" xfId="3085" xr:uid="{00000000-0005-0000-0000-0000E70B0000}"/>
    <cellStyle name="Explanatory Text 47 2" xfId="3086" xr:uid="{00000000-0005-0000-0000-0000E80B0000}"/>
    <cellStyle name="Explanatory Text 48" xfId="3087" xr:uid="{00000000-0005-0000-0000-0000E90B0000}"/>
    <cellStyle name="Explanatory Text 48 2" xfId="3088" xr:uid="{00000000-0005-0000-0000-0000EA0B0000}"/>
    <cellStyle name="Explanatory Text 49" xfId="3089" xr:uid="{00000000-0005-0000-0000-0000EB0B0000}"/>
    <cellStyle name="Explanatory Text 49 2" xfId="3090" xr:uid="{00000000-0005-0000-0000-0000EC0B0000}"/>
    <cellStyle name="Explanatory Text 5" xfId="548" xr:uid="{00000000-0005-0000-0000-0000ED0B0000}"/>
    <cellStyle name="Explanatory Text 5 2" xfId="3091" xr:uid="{00000000-0005-0000-0000-0000EE0B0000}"/>
    <cellStyle name="Explanatory Text 50" xfId="3092" xr:uid="{00000000-0005-0000-0000-0000EF0B0000}"/>
    <cellStyle name="Explanatory Text 50 2" xfId="3093" xr:uid="{00000000-0005-0000-0000-0000F00B0000}"/>
    <cellStyle name="Explanatory Text 51" xfId="3094" xr:uid="{00000000-0005-0000-0000-0000F10B0000}"/>
    <cellStyle name="Explanatory Text 51 2" xfId="3095" xr:uid="{00000000-0005-0000-0000-0000F20B0000}"/>
    <cellStyle name="Explanatory Text 52" xfId="3096" xr:uid="{00000000-0005-0000-0000-0000F30B0000}"/>
    <cellStyle name="Explanatory Text 6" xfId="549" xr:uid="{00000000-0005-0000-0000-0000F40B0000}"/>
    <cellStyle name="Explanatory Text 6 2" xfId="3097" xr:uid="{00000000-0005-0000-0000-0000F50B0000}"/>
    <cellStyle name="Explanatory Text 7" xfId="550" xr:uid="{00000000-0005-0000-0000-0000F60B0000}"/>
    <cellStyle name="Explanatory Text 7 2" xfId="3098" xr:uid="{00000000-0005-0000-0000-0000F70B0000}"/>
    <cellStyle name="Explanatory Text 8" xfId="551" xr:uid="{00000000-0005-0000-0000-0000F80B0000}"/>
    <cellStyle name="Explanatory Text 8 2" xfId="3099" xr:uid="{00000000-0005-0000-0000-0000F90B0000}"/>
    <cellStyle name="Explanatory Text 9" xfId="552" xr:uid="{00000000-0005-0000-0000-0000FA0B0000}"/>
    <cellStyle name="Explanatory Text 9 2" xfId="3100" xr:uid="{00000000-0005-0000-0000-0000FB0B0000}"/>
    <cellStyle name="Good" xfId="6" builtinId="26" customBuiltin="1"/>
    <cellStyle name="Good 10" xfId="553" xr:uid="{00000000-0005-0000-0000-0000FD0B0000}"/>
    <cellStyle name="Good 10 2" xfId="3101" xr:uid="{00000000-0005-0000-0000-0000FE0B0000}"/>
    <cellStyle name="Good 11" xfId="554" xr:uid="{00000000-0005-0000-0000-0000FF0B0000}"/>
    <cellStyle name="Good 11 2" xfId="3102" xr:uid="{00000000-0005-0000-0000-0000000C0000}"/>
    <cellStyle name="Good 12" xfId="555" xr:uid="{00000000-0005-0000-0000-0000010C0000}"/>
    <cellStyle name="Good 12 2" xfId="3103" xr:uid="{00000000-0005-0000-0000-0000020C0000}"/>
    <cellStyle name="Good 13" xfId="556" xr:uid="{00000000-0005-0000-0000-0000030C0000}"/>
    <cellStyle name="Good 13 2" xfId="3104" xr:uid="{00000000-0005-0000-0000-0000040C0000}"/>
    <cellStyle name="Good 14" xfId="557" xr:uid="{00000000-0005-0000-0000-0000050C0000}"/>
    <cellStyle name="Good 14 2" xfId="3105" xr:uid="{00000000-0005-0000-0000-0000060C0000}"/>
    <cellStyle name="Good 15" xfId="558" xr:uid="{00000000-0005-0000-0000-0000070C0000}"/>
    <cellStyle name="Good 15 2" xfId="3106" xr:uid="{00000000-0005-0000-0000-0000080C0000}"/>
    <cellStyle name="Good 16" xfId="559" xr:uid="{00000000-0005-0000-0000-0000090C0000}"/>
    <cellStyle name="Good 16 2" xfId="3107" xr:uid="{00000000-0005-0000-0000-00000A0C0000}"/>
    <cellStyle name="Good 17" xfId="560" xr:uid="{00000000-0005-0000-0000-00000B0C0000}"/>
    <cellStyle name="Good 17 2" xfId="3108" xr:uid="{00000000-0005-0000-0000-00000C0C0000}"/>
    <cellStyle name="Good 18" xfId="561" xr:uid="{00000000-0005-0000-0000-00000D0C0000}"/>
    <cellStyle name="Good 18 2" xfId="3109" xr:uid="{00000000-0005-0000-0000-00000E0C0000}"/>
    <cellStyle name="Good 19" xfId="562" xr:uid="{00000000-0005-0000-0000-00000F0C0000}"/>
    <cellStyle name="Good 19 2" xfId="3110" xr:uid="{00000000-0005-0000-0000-0000100C0000}"/>
    <cellStyle name="Good 2" xfId="563" xr:uid="{00000000-0005-0000-0000-0000110C0000}"/>
    <cellStyle name="Good 20" xfId="3111" xr:uid="{00000000-0005-0000-0000-0000120C0000}"/>
    <cellStyle name="Good 20 2" xfId="3112" xr:uid="{00000000-0005-0000-0000-0000130C0000}"/>
    <cellStyle name="Good 21" xfId="3113" xr:uid="{00000000-0005-0000-0000-0000140C0000}"/>
    <cellStyle name="Good 21 2" xfId="3114" xr:uid="{00000000-0005-0000-0000-0000150C0000}"/>
    <cellStyle name="Good 22" xfId="3115" xr:uid="{00000000-0005-0000-0000-0000160C0000}"/>
    <cellStyle name="Good 22 2" xfId="3116" xr:uid="{00000000-0005-0000-0000-0000170C0000}"/>
    <cellStyle name="Good 23" xfId="3117" xr:uid="{00000000-0005-0000-0000-0000180C0000}"/>
    <cellStyle name="Good 23 2" xfId="3118" xr:uid="{00000000-0005-0000-0000-0000190C0000}"/>
    <cellStyle name="Good 24" xfId="3119" xr:uid="{00000000-0005-0000-0000-00001A0C0000}"/>
    <cellStyle name="Good 24 2" xfId="3120" xr:uid="{00000000-0005-0000-0000-00001B0C0000}"/>
    <cellStyle name="Good 25" xfId="3121" xr:uid="{00000000-0005-0000-0000-00001C0C0000}"/>
    <cellStyle name="Good 25 2" xfId="3122" xr:uid="{00000000-0005-0000-0000-00001D0C0000}"/>
    <cellStyle name="Good 26" xfId="3123" xr:uid="{00000000-0005-0000-0000-00001E0C0000}"/>
    <cellStyle name="Good 26 2" xfId="3124" xr:uid="{00000000-0005-0000-0000-00001F0C0000}"/>
    <cellStyle name="Good 27" xfId="3125" xr:uid="{00000000-0005-0000-0000-0000200C0000}"/>
    <cellStyle name="Good 27 2" xfId="3126" xr:uid="{00000000-0005-0000-0000-0000210C0000}"/>
    <cellStyle name="Good 28" xfId="3127" xr:uid="{00000000-0005-0000-0000-0000220C0000}"/>
    <cellStyle name="Good 28 2" xfId="3128" xr:uid="{00000000-0005-0000-0000-0000230C0000}"/>
    <cellStyle name="Good 29" xfId="3129" xr:uid="{00000000-0005-0000-0000-0000240C0000}"/>
    <cellStyle name="Good 29 2" xfId="3130" xr:uid="{00000000-0005-0000-0000-0000250C0000}"/>
    <cellStyle name="Good 3" xfId="564" xr:uid="{00000000-0005-0000-0000-0000260C0000}"/>
    <cellStyle name="Good 3 2" xfId="3131" xr:uid="{00000000-0005-0000-0000-0000270C0000}"/>
    <cellStyle name="Good 30" xfId="3132" xr:uid="{00000000-0005-0000-0000-0000280C0000}"/>
    <cellStyle name="Good 30 2" xfId="3133" xr:uid="{00000000-0005-0000-0000-0000290C0000}"/>
    <cellStyle name="Good 31" xfId="3134" xr:uid="{00000000-0005-0000-0000-00002A0C0000}"/>
    <cellStyle name="Good 31 2" xfId="3135" xr:uid="{00000000-0005-0000-0000-00002B0C0000}"/>
    <cellStyle name="Good 32" xfId="3136" xr:uid="{00000000-0005-0000-0000-00002C0C0000}"/>
    <cellStyle name="Good 32 2" xfId="3137" xr:uid="{00000000-0005-0000-0000-00002D0C0000}"/>
    <cellStyle name="Good 33" xfId="3138" xr:uid="{00000000-0005-0000-0000-00002E0C0000}"/>
    <cellStyle name="Good 33 2" xfId="3139" xr:uid="{00000000-0005-0000-0000-00002F0C0000}"/>
    <cellStyle name="Good 34" xfId="3140" xr:uid="{00000000-0005-0000-0000-0000300C0000}"/>
    <cellStyle name="Good 34 2" xfId="3141" xr:uid="{00000000-0005-0000-0000-0000310C0000}"/>
    <cellStyle name="Good 35" xfId="3142" xr:uid="{00000000-0005-0000-0000-0000320C0000}"/>
    <cellStyle name="Good 35 2" xfId="3143" xr:uid="{00000000-0005-0000-0000-0000330C0000}"/>
    <cellStyle name="Good 36" xfId="3144" xr:uid="{00000000-0005-0000-0000-0000340C0000}"/>
    <cellStyle name="Good 36 2" xfId="3145" xr:uid="{00000000-0005-0000-0000-0000350C0000}"/>
    <cellStyle name="Good 37" xfId="3146" xr:uid="{00000000-0005-0000-0000-0000360C0000}"/>
    <cellStyle name="Good 37 2" xfId="3147" xr:uid="{00000000-0005-0000-0000-0000370C0000}"/>
    <cellStyle name="Good 38" xfId="3148" xr:uid="{00000000-0005-0000-0000-0000380C0000}"/>
    <cellStyle name="Good 38 2" xfId="3149" xr:uid="{00000000-0005-0000-0000-0000390C0000}"/>
    <cellStyle name="Good 39" xfId="3150" xr:uid="{00000000-0005-0000-0000-00003A0C0000}"/>
    <cellStyle name="Good 39 2" xfId="3151" xr:uid="{00000000-0005-0000-0000-00003B0C0000}"/>
    <cellStyle name="Good 4" xfId="565" xr:uid="{00000000-0005-0000-0000-00003C0C0000}"/>
    <cellStyle name="Good 4 2" xfId="3152" xr:uid="{00000000-0005-0000-0000-00003D0C0000}"/>
    <cellStyle name="Good 40" xfId="3153" xr:uid="{00000000-0005-0000-0000-00003E0C0000}"/>
    <cellStyle name="Good 40 2" xfId="3154" xr:uid="{00000000-0005-0000-0000-00003F0C0000}"/>
    <cellStyle name="Good 41" xfId="3155" xr:uid="{00000000-0005-0000-0000-0000400C0000}"/>
    <cellStyle name="Good 41 2" xfId="3156" xr:uid="{00000000-0005-0000-0000-0000410C0000}"/>
    <cellStyle name="Good 42" xfId="3157" xr:uid="{00000000-0005-0000-0000-0000420C0000}"/>
    <cellStyle name="Good 42 2" xfId="3158" xr:uid="{00000000-0005-0000-0000-0000430C0000}"/>
    <cellStyle name="Good 43" xfId="3159" xr:uid="{00000000-0005-0000-0000-0000440C0000}"/>
    <cellStyle name="Good 43 2" xfId="3160" xr:uid="{00000000-0005-0000-0000-0000450C0000}"/>
    <cellStyle name="Good 44" xfId="3161" xr:uid="{00000000-0005-0000-0000-0000460C0000}"/>
    <cellStyle name="Good 44 2" xfId="3162" xr:uid="{00000000-0005-0000-0000-0000470C0000}"/>
    <cellStyle name="Good 45" xfId="3163" xr:uid="{00000000-0005-0000-0000-0000480C0000}"/>
    <cellStyle name="Good 45 2" xfId="3164" xr:uid="{00000000-0005-0000-0000-0000490C0000}"/>
    <cellStyle name="Good 46" xfId="3165" xr:uid="{00000000-0005-0000-0000-00004A0C0000}"/>
    <cellStyle name="Good 46 2" xfId="3166" xr:uid="{00000000-0005-0000-0000-00004B0C0000}"/>
    <cellStyle name="Good 47" xfId="3167" xr:uid="{00000000-0005-0000-0000-00004C0C0000}"/>
    <cellStyle name="Good 47 2" xfId="3168" xr:uid="{00000000-0005-0000-0000-00004D0C0000}"/>
    <cellStyle name="Good 48" xfId="3169" xr:uid="{00000000-0005-0000-0000-00004E0C0000}"/>
    <cellStyle name="Good 48 2" xfId="3170" xr:uid="{00000000-0005-0000-0000-00004F0C0000}"/>
    <cellStyle name="Good 49" xfId="3171" xr:uid="{00000000-0005-0000-0000-0000500C0000}"/>
    <cellStyle name="Good 49 2" xfId="3172" xr:uid="{00000000-0005-0000-0000-0000510C0000}"/>
    <cellStyle name="Good 5" xfId="566" xr:uid="{00000000-0005-0000-0000-0000520C0000}"/>
    <cellStyle name="Good 5 2" xfId="3173" xr:uid="{00000000-0005-0000-0000-0000530C0000}"/>
    <cellStyle name="Good 50" xfId="3174" xr:uid="{00000000-0005-0000-0000-0000540C0000}"/>
    <cellStyle name="Good 50 2" xfId="3175" xr:uid="{00000000-0005-0000-0000-0000550C0000}"/>
    <cellStyle name="Good 51" xfId="3176" xr:uid="{00000000-0005-0000-0000-0000560C0000}"/>
    <cellStyle name="Good 51 2" xfId="3177" xr:uid="{00000000-0005-0000-0000-0000570C0000}"/>
    <cellStyle name="Good 52" xfId="3178" xr:uid="{00000000-0005-0000-0000-0000580C0000}"/>
    <cellStyle name="Good 6" xfId="567" xr:uid="{00000000-0005-0000-0000-0000590C0000}"/>
    <cellStyle name="Good 6 2" xfId="3179" xr:uid="{00000000-0005-0000-0000-00005A0C0000}"/>
    <cellStyle name="Good 7" xfId="568" xr:uid="{00000000-0005-0000-0000-00005B0C0000}"/>
    <cellStyle name="Good 7 2" xfId="3180" xr:uid="{00000000-0005-0000-0000-00005C0C0000}"/>
    <cellStyle name="Good 8" xfId="569" xr:uid="{00000000-0005-0000-0000-00005D0C0000}"/>
    <cellStyle name="Good 8 2" xfId="3181" xr:uid="{00000000-0005-0000-0000-00005E0C0000}"/>
    <cellStyle name="Good 9" xfId="570" xr:uid="{00000000-0005-0000-0000-00005F0C0000}"/>
    <cellStyle name="Good 9 2" xfId="3182" xr:uid="{00000000-0005-0000-0000-0000600C0000}"/>
    <cellStyle name="Heading 1" xfId="2" builtinId="16" customBuiltin="1"/>
    <cellStyle name="Heading 1 10" xfId="571" xr:uid="{00000000-0005-0000-0000-0000620C0000}"/>
    <cellStyle name="Heading 1 10 2" xfId="3183" xr:uid="{00000000-0005-0000-0000-0000630C0000}"/>
    <cellStyle name="Heading 1 11" xfId="572" xr:uid="{00000000-0005-0000-0000-0000640C0000}"/>
    <cellStyle name="Heading 1 11 2" xfId="3184" xr:uid="{00000000-0005-0000-0000-0000650C0000}"/>
    <cellStyle name="Heading 1 12" xfId="573" xr:uid="{00000000-0005-0000-0000-0000660C0000}"/>
    <cellStyle name="Heading 1 12 2" xfId="3185" xr:uid="{00000000-0005-0000-0000-0000670C0000}"/>
    <cellStyle name="Heading 1 13" xfId="574" xr:uid="{00000000-0005-0000-0000-0000680C0000}"/>
    <cellStyle name="Heading 1 13 2" xfId="3186" xr:uid="{00000000-0005-0000-0000-0000690C0000}"/>
    <cellStyle name="Heading 1 14" xfId="575" xr:uid="{00000000-0005-0000-0000-00006A0C0000}"/>
    <cellStyle name="Heading 1 14 2" xfId="3187" xr:uid="{00000000-0005-0000-0000-00006B0C0000}"/>
    <cellStyle name="Heading 1 15" xfId="576" xr:uid="{00000000-0005-0000-0000-00006C0C0000}"/>
    <cellStyle name="Heading 1 15 2" xfId="3188" xr:uid="{00000000-0005-0000-0000-00006D0C0000}"/>
    <cellStyle name="Heading 1 16" xfId="577" xr:uid="{00000000-0005-0000-0000-00006E0C0000}"/>
    <cellStyle name="Heading 1 16 2" xfId="3189" xr:uid="{00000000-0005-0000-0000-00006F0C0000}"/>
    <cellStyle name="Heading 1 17" xfId="578" xr:uid="{00000000-0005-0000-0000-0000700C0000}"/>
    <cellStyle name="Heading 1 17 2" xfId="3190" xr:uid="{00000000-0005-0000-0000-0000710C0000}"/>
    <cellStyle name="Heading 1 18" xfId="579" xr:uid="{00000000-0005-0000-0000-0000720C0000}"/>
    <cellStyle name="Heading 1 18 2" xfId="3191" xr:uid="{00000000-0005-0000-0000-0000730C0000}"/>
    <cellStyle name="Heading 1 19" xfId="580" xr:uid="{00000000-0005-0000-0000-0000740C0000}"/>
    <cellStyle name="Heading 1 19 2" xfId="3192" xr:uid="{00000000-0005-0000-0000-0000750C0000}"/>
    <cellStyle name="Heading 1 2" xfId="581" xr:uid="{00000000-0005-0000-0000-0000760C0000}"/>
    <cellStyle name="Heading 1 20" xfId="3193" xr:uid="{00000000-0005-0000-0000-0000770C0000}"/>
    <cellStyle name="Heading 1 20 2" xfId="3194" xr:uid="{00000000-0005-0000-0000-0000780C0000}"/>
    <cellStyle name="Heading 1 21" xfId="3195" xr:uid="{00000000-0005-0000-0000-0000790C0000}"/>
    <cellStyle name="Heading 1 21 2" xfId="3196" xr:uid="{00000000-0005-0000-0000-00007A0C0000}"/>
    <cellStyle name="Heading 1 22" xfId="3197" xr:uid="{00000000-0005-0000-0000-00007B0C0000}"/>
    <cellStyle name="Heading 1 22 2" xfId="3198" xr:uid="{00000000-0005-0000-0000-00007C0C0000}"/>
    <cellStyle name="Heading 1 23" xfId="3199" xr:uid="{00000000-0005-0000-0000-00007D0C0000}"/>
    <cellStyle name="Heading 1 23 2" xfId="3200" xr:uid="{00000000-0005-0000-0000-00007E0C0000}"/>
    <cellStyle name="Heading 1 24" xfId="3201" xr:uid="{00000000-0005-0000-0000-00007F0C0000}"/>
    <cellStyle name="Heading 1 24 2" xfId="3202" xr:uid="{00000000-0005-0000-0000-0000800C0000}"/>
    <cellStyle name="Heading 1 25" xfId="3203" xr:uid="{00000000-0005-0000-0000-0000810C0000}"/>
    <cellStyle name="Heading 1 25 2" xfId="3204" xr:uid="{00000000-0005-0000-0000-0000820C0000}"/>
    <cellStyle name="Heading 1 26" xfId="3205" xr:uid="{00000000-0005-0000-0000-0000830C0000}"/>
    <cellStyle name="Heading 1 26 2" xfId="3206" xr:uid="{00000000-0005-0000-0000-0000840C0000}"/>
    <cellStyle name="Heading 1 27" xfId="3207" xr:uid="{00000000-0005-0000-0000-0000850C0000}"/>
    <cellStyle name="Heading 1 27 2" xfId="3208" xr:uid="{00000000-0005-0000-0000-0000860C0000}"/>
    <cellStyle name="Heading 1 28" xfId="3209" xr:uid="{00000000-0005-0000-0000-0000870C0000}"/>
    <cellStyle name="Heading 1 28 2" xfId="3210" xr:uid="{00000000-0005-0000-0000-0000880C0000}"/>
    <cellStyle name="Heading 1 29" xfId="3211" xr:uid="{00000000-0005-0000-0000-0000890C0000}"/>
    <cellStyle name="Heading 1 29 2" xfId="3212" xr:uid="{00000000-0005-0000-0000-00008A0C0000}"/>
    <cellStyle name="Heading 1 3" xfId="582" xr:uid="{00000000-0005-0000-0000-00008B0C0000}"/>
    <cellStyle name="Heading 1 3 2" xfId="3213" xr:uid="{00000000-0005-0000-0000-00008C0C0000}"/>
    <cellStyle name="Heading 1 30" xfId="3214" xr:uid="{00000000-0005-0000-0000-00008D0C0000}"/>
    <cellStyle name="Heading 1 30 2" xfId="3215" xr:uid="{00000000-0005-0000-0000-00008E0C0000}"/>
    <cellStyle name="Heading 1 31" xfId="3216" xr:uid="{00000000-0005-0000-0000-00008F0C0000}"/>
    <cellStyle name="Heading 1 31 2" xfId="3217" xr:uid="{00000000-0005-0000-0000-0000900C0000}"/>
    <cellStyle name="Heading 1 32" xfId="3218" xr:uid="{00000000-0005-0000-0000-0000910C0000}"/>
    <cellStyle name="Heading 1 32 2" xfId="3219" xr:uid="{00000000-0005-0000-0000-0000920C0000}"/>
    <cellStyle name="Heading 1 33" xfId="3220" xr:uid="{00000000-0005-0000-0000-0000930C0000}"/>
    <cellStyle name="Heading 1 33 2" xfId="3221" xr:uid="{00000000-0005-0000-0000-0000940C0000}"/>
    <cellStyle name="Heading 1 34" xfId="3222" xr:uid="{00000000-0005-0000-0000-0000950C0000}"/>
    <cellStyle name="Heading 1 34 2" xfId="3223" xr:uid="{00000000-0005-0000-0000-0000960C0000}"/>
    <cellStyle name="Heading 1 35" xfId="3224" xr:uid="{00000000-0005-0000-0000-0000970C0000}"/>
    <cellStyle name="Heading 1 35 2" xfId="3225" xr:uid="{00000000-0005-0000-0000-0000980C0000}"/>
    <cellStyle name="Heading 1 36" xfId="3226" xr:uid="{00000000-0005-0000-0000-0000990C0000}"/>
    <cellStyle name="Heading 1 36 2" xfId="3227" xr:uid="{00000000-0005-0000-0000-00009A0C0000}"/>
    <cellStyle name="Heading 1 37" xfId="3228" xr:uid="{00000000-0005-0000-0000-00009B0C0000}"/>
    <cellStyle name="Heading 1 37 2" xfId="3229" xr:uid="{00000000-0005-0000-0000-00009C0C0000}"/>
    <cellStyle name="Heading 1 38" xfId="3230" xr:uid="{00000000-0005-0000-0000-00009D0C0000}"/>
    <cellStyle name="Heading 1 38 2" xfId="3231" xr:uid="{00000000-0005-0000-0000-00009E0C0000}"/>
    <cellStyle name="Heading 1 39" xfId="3232" xr:uid="{00000000-0005-0000-0000-00009F0C0000}"/>
    <cellStyle name="Heading 1 39 2" xfId="3233" xr:uid="{00000000-0005-0000-0000-0000A00C0000}"/>
    <cellStyle name="Heading 1 4" xfId="583" xr:uid="{00000000-0005-0000-0000-0000A10C0000}"/>
    <cellStyle name="Heading 1 4 2" xfId="3234" xr:uid="{00000000-0005-0000-0000-0000A20C0000}"/>
    <cellStyle name="Heading 1 40" xfId="3235" xr:uid="{00000000-0005-0000-0000-0000A30C0000}"/>
    <cellStyle name="Heading 1 40 2" xfId="3236" xr:uid="{00000000-0005-0000-0000-0000A40C0000}"/>
    <cellStyle name="Heading 1 41" xfId="3237" xr:uid="{00000000-0005-0000-0000-0000A50C0000}"/>
    <cellStyle name="Heading 1 41 2" xfId="3238" xr:uid="{00000000-0005-0000-0000-0000A60C0000}"/>
    <cellStyle name="Heading 1 42" xfId="3239" xr:uid="{00000000-0005-0000-0000-0000A70C0000}"/>
    <cellStyle name="Heading 1 42 2" xfId="3240" xr:uid="{00000000-0005-0000-0000-0000A80C0000}"/>
    <cellStyle name="Heading 1 43" xfId="3241" xr:uid="{00000000-0005-0000-0000-0000A90C0000}"/>
    <cellStyle name="Heading 1 43 2" xfId="3242" xr:uid="{00000000-0005-0000-0000-0000AA0C0000}"/>
    <cellStyle name="Heading 1 44" xfId="3243" xr:uid="{00000000-0005-0000-0000-0000AB0C0000}"/>
    <cellStyle name="Heading 1 44 2" xfId="3244" xr:uid="{00000000-0005-0000-0000-0000AC0C0000}"/>
    <cellStyle name="Heading 1 45" xfId="3245" xr:uid="{00000000-0005-0000-0000-0000AD0C0000}"/>
    <cellStyle name="Heading 1 45 2" xfId="3246" xr:uid="{00000000-0005-0000-0000-0000AE0C0000}"/>
    <cellStyle name="Heading 1 46" xfId="3247" xr:uid="{00000000-0005-0000-0000-0000AF0C0000}"/>
    <cellStyle name="Heading 1 46 2" xfId="3248" xr:uid="{00000000-0005-0000-0000-0000B00C0000}"/>
    <cellStyle name="Heading 1 47" xfId="3249" xr:uid="{00000000-0005-0000-0000-0000B10C0000}"/>
    <cellStyle name="Heading 1 47 2" xfId="3250" xr:uid="{00000000-0005-0000-0000-0000B20C0000}"/>
    <cellStyle name="Heading 1 48" xfId="3251" xr:uid="{00000000-0005-0000-0000-0000B30C0000}"/>
    <cellStyle name="Heading 1 48 2" xfId="3252" xr:uid="{00000000-0005-0000-0000-0000B40C0000}"/>
    <cellStyle name="Heading 1 49" xfId="3253" xr:uid="{00000000-0005-0000-0000-0000B50C0000}"/>
    <cellStyle name="Heading 1 49 2" xfId="3254" xr:uid="{00000000-0005-0000-0000-0000B60C0000}"/>
    <cellStyle name="Heading 1 5" xfId="584" xr:uid="{00000000-0005-0000-0000-0000B70C0000}"/>
    <cellStyle name="Heading 1 5 2" xfId="3255" xr:uid="{00000000-0005-0000-0000-0000B80C0000}"/>
    <cellStyle name="Heading 1 50" xfId="3256" xr:uid="{00000000-0005-0000-0000-0000B90C0000}"/>
    <cellStyle name="Heading 1 50 2" xfId="3257" xr:uid="{00000000-0005-0000-0000-0000BA0C0000}"/>
    <cellStyle name="Heading 1 51" xfId="3258" xr:uid="{00000000-0005-0000-0000-0000BB0C0000}"/>
    <cellStyle name="Heading 1 51 2" xfId="3259" xr:uid="{00000000-0005-0000-0000-0000BC0C0000}"/>
    <cellStyle name="Heading 1 52" xfId="3260" xr:uid="{00000000-0005-0000-0000-0000BD0C0000}"/>
    <cellStyle name="Heading 1 6" xfId="585" xr:uid="{00000000-0005-0000-0000-0000BE0C0000}"/>
    <cellStyle name="Heading 1 6 2" xfId="3261" xr:uid="{00000000-0005-0000-0000-0000BF0C0000}"/>
    <cellStyle name="Heading 1 7" xfId="586" xr:uid="{00000000-0005-0000-0000-0000C00C0000}"/>
    <cellStyle name="Heading 1 7 2" xfId="3262" xr:uid="{00000000-0005-0000-0000-0000C10C0000}"/>
    <cellStyle name="Heading 1 8" xfId="587" xr:uid="{00000000-0005-0000-0000-0000C20C0000}"/>
    <cellStyle name="Heading 1 8 2" xfId="3263" xr:uid="{00000000-0005-0000-0000-0000C30C0000}"/>
    <cellStyle name="Heading 1 9" xfId="588" xr:uid="{00000000-0005-0000-0000-0000C40C0000}"/>
    <cellStyle name="Heading 1 9 2" xfId="3264" xr:uid="{00000000-0005-0000-0000-0000C50C0000}"/>
    <cellStyle name="Heading 2" xfId="3" builtinId="17" customBuiltin="1"/>
    <cellStyle name="Heading 2 10" xfId="589" xr:uid="{00000000-0005-0000-0000-0000C70C0000}"/>
    <cellStyle name="Heading 2 10 2" xfId="3265" xr:uid="{00000000-0005-0000-0000-0000C80C0000}"/>
    <cellStyle name="Heading 2 11" xfId="590" xr:uid="{00000000-0005-0000-0000-0000C90C0000}"/>
    <cellStyle name="Heading 2 11 2" xfId="3266" xr:uid="{00000000-0005-0000-0000-0000CA0C0000}"/>
    <cellStyle name="Heading 2 12" xfId="591" xr:uid="{00000000-0005-0000-0000-0000CB0C0000}"/>
    <cellStyle name="Heading 2 12 2" xfId="3267" xr:uid="{00000000-0005-0000-0000-0000CC0C0000}"/>
    <cellStyle name="Heading 2 13" xfId="592" xr:uid="{00000000-0005-0000-0000-0000CD0C0000}"/>
    <cellStyle name="Heading 2 13 2" xfId="3268" xr:uid="{00000000-0005-0000-0000-0000CE0C0000}"/>
    <cellStyle name="Heading 2 14" xfId="593" xr:uid="{00000000-0005-0000-0000-0000CF0C0000}"/>
    <cellStyle name="Heading 2 14 2" xfId="3269" xr:uid="{00000000-0005-0000-0000-0000D00C0000}"/>
    <cellStyle name="Heading 2 15" xfId="594" xr:uid="{00000000-0005-0000-0000-0000D10C0000}"/>
    <cellStyle name="Heading 2 15 2" xfId="3270" xr:uid="{00000000-0005-0000-0000-0000D20C0000}"/>
    <cellStyle name="Heading 2 16" xfId="595" xr:uid="{00000000-0005-0000-0000-0000D30C0000}"/>
    <cellStyle name="Heading 2 16 2" xfId="3271" xr:uid="{00000000-0005-0000-0000-0000D40C0000}"/>
    <cellStyle name="Heading 2 17" xfId="596" xr:uid="{00000000-0005-0000-0000-0000D50C0000}"/>
    <cellStyle name="Heading 2 17 2" xfId="3272" xr:uid="{00000000-0005-0000-0000-0000D60C0000}"/>
    <cellStyle name="Heading 2 18" xfId="597" xr:uid="{00000000-0005-0000-0000-0000D70C0000}"/>
    <cellStyle name="Heading 2 18 2" xfId="3273" xr:uid="{00000000-0005-0000-0000-0000D80C0000}"/>
    <cellStyle name="Heading 2 19" xfId="598" xr:uid="{00000000-0005-0000-0000-0000D90C0000}"/>
    <cellStyle name="Heading 2 19 2" xfId="3274" xr:uid="{00000000-0005-0000-0000-0000DA0C0000}"/>
    <cellStyle name="Heading 2 2" xfId="599" xr:uid="{00000000-0005-0000-0000-0000DB0C0000}"/>
    <cellStyle name="Heading 2 20" xfId="3275" xr:uid="{00000000-0005-0000-0000-0000DC0C0000}"/>
    <cellStyle name="Heading 2 20 2" xfId="3276" xr:uid="{00000000-0005-0000-0000-0000DD0C0000}"/>
    <cellStyle name="Heading 2 21" xfId="3277" xr:uid="{00000000-0005-0000-0000-0000DE0C0000}"/>
    <cellStyle name="Heading 2 21 2" xfId="3278" xr:uid="{00000000-0005-0000-0000-0000DF0C0000}"/>
    <cellStyle name="Heading 2 22" xfId="3279" xr:uid="{00000000-0005-0000-0000-0000E00C0000}"/>
    <cellStyle name="Heading 2 22 2" xfId="3280" xr:uid="{00000000-0005-0000-0000-0000E10C0000}"/>
    <cellStyle name="Heading 2 23" xfId="3281" xr:uid="{00000000-0005-0000-0000-0000E20C0000}"/>
    <cellStyle name="Heading 2 23 2" xfId="3282" xr:uid="{00000000-0005-0000-0000-0000E30C0000}"/>
    <cellStyle name="Heading 2 24" xfId="3283" xr:uid="{00000000-0005-0000-0000-0000E40C0000}"/>
    <cellStyle name="Heading 2 24 2" xfId="3284" xr:uid="{00000000-0005-0000-0000-0000E50C0000}"/>
    <cellStyle name="Heading 2 25" xfId="3285" xr:uid="{00000000-0005-0000-0000-0000E60C0000}"/>
    <cellStyle name="Heading 2 25 2" xfId="3286" xr:uid="{00000000-0005-0000-0000-0000E70C0000}"/>
    <cellStyle name="Heading 2 26" xfId="3287" xr:uid="{00000000-0005-0000-0000-0000E80C0000}"/>
    <cellStyle name="Heading 2 26 2" xfId="3288" xr:uid="{00000000-0005-0000-0000-0000E90C0000}"/>
    <cellStyle name="Heading 2 27" xfId="3289" xr:uid="{00000000-0005-0000-0000-0000EA0C0000}"/>
    <cellStyle name="Heading 2 27 2" xfId="3290" xr:uid="{00000000-0005-0000-0000-0000EB0C0000}"/>
    <cellStyle name="Heading 2 28" xfId="3291" xr:uid="{00000000-0005-0000-0000-0000EC0C0000}"/>
    <cellStyle name="Heading 2 28 2" xfId="3292" xr:uid="{00000000-0005-0000-0000-0000ED0C0000}"/>
    <cellStyle name="Heading 2 29" xfId="3293" xr:uid="{00000000-0005-0000-0000-0000EE0C0000}"/>
    <cellStyle name="Heading 2 29 2" xfId="3294" xr:uid="{00000000-0005-0000-0000-0000EF0C0000}"/>
    <cellStyle name="Heading 2 3" xfId="600" xr:uid="{00000000-0005-0000-0000-0000F00C0000}"/>
    <cellStyle name="Heading 2 3 2" xfId="3295" xr:uid="{00000000-0005-0000-0000-0000F10C0000}"/>
    <cellStyle name="Heading 2 30" xfId="3296" xr:uid="{00000000-0005-0000-0000-0000F20C0000}"/>
    <cellStyle name="Heading 2 30 2" xfId="3297" xr:uid="{00000000-0005-0000-0000-0000F30C0000}"/>
    <cellStyle name="Heading 2 31" xfId="3298" xr:uid="{00000000-0005-0000-0000-0000F40C0000}"/>
    <cellStyle name="Heading 2 31 2" xfId="3299" xr:uid="{00000000-0005-0000-0000-0000F50C0000}"/>
    <cellStyle name="Heading 2 32" xfId="3300" xr:uid="{00000000-0005-0000-0000-0000F60C0000}"/>
    <cellStyle name="Heading 2 32 2" xfId="3301" xr:uid="{00000000-0005-0000-0000-0000F70C0000}"/>
    <cellStyle name="Heading 2 33" xfId="3302" xr:uid="{00000000-0005-0000-0000-0000F80C0000}"/>
    <cellStyle name="Heading 2 33 2" xfId="3303" xr:uid="{00000000-0005-0000-0000-0000F90C0000}"/>
    <cellStyle name="Heading 2 34" xfId="3304" xr:uid="{00000000-0005-0000-0000-0000FA0C0000}"/>
    <cellStyle name="Heading 2 34 2" xfId="3305" xr:uid="{00000000-0005-0000-0000-0000FB0C0000}"/>
    <cellStyle name="Heading 2 35" xfId="3306" xr:uid="{00000000-0005-0000-0000-0000FC0C0000}"/>
    <cellStyle name="Heading 2 35 2" xfId="3307" xr:uid="{00000000-0005-0000-0000-0000FD0C0000}"/>
    <cellStyle name="Heading 2 36" xfId="3308" xr:uid="{00000000-0005-0000-0000-0000FE0C0000}"/>
    <cellStyle name="Heading 2 36 2" xfId="3309" xr:uid="{00000000-0005-0000-0000-0000FF0C0000}"/>
    <cellStyle name="Heading 2 37" xfId="3310" xr:uid="{00000000-0005-0000-0000-0000000D0000}"/>
    <cellStyle name="Heading 2 37 2" xfId="3311" xr:uid="{00000000-0005-0000-0000-0000010D0000}"/>
    <cellStyle name="Heading 2 38" xfId="3312" xr:uid="{00000000-0005-0000-0000-0000020D0000}"/>
    <cellStyle name="Heading 2 38 2" xfId="3313" xr:uid="{00000000-0005-0000-0000-0000030D0000}"/>
    <cellStyle name="Heading 2 39" xfId="3314" xr:uid="{00000000-0005-0000-0000-0000040D0000}"/>
    <cellStyle name="Heading 2 39 2" xfId="3315" xr:uid="{00000000-0005-0000-0000-0000050D0000}"/>
    <cellStyle name="Heading 2 4" xfId="601" xr:uid="{00000000-0005-0000-0000-0000060D0000}"/>
    <cellStyle name="Heading 2 4 2" xfId="3316" xr:uid="{00000000-0005-0000-0000-0000070D0000}"/>
    <cellStyle name="Heading 2 40" xfId="3317" xr:uid="{00000000-0005-0000-0000-0000080D0000}"/>
    <cellStyle name="Heading 2 40 2" xfId="3318" xr:uid="{00000000-0005-0000-0000-0000090D0000}"/>
    <cellStyle name="Heading 2 41" xfId="3319" xr:uid="{00000000-0005-0000-0000-00000A0D0000}"/>
    <cellStyle name="Heading 2 41 2" xfId="3320" xr:uid="{00000000-0005-0000-0000-00000B0D0000}"/>
    <cellStyle name="Heading 2 42" xfId="3321" xr:uid="{00000000-0005-0000-0000-00000C0D0000}"/>
    <cellStyle name="Heading 2 42 2" xfId="3322" xr:uid="{00000000-0005-0000-0000-00000D0D0000}"/>
    <cellStyle name="Heading 2 43" xfId="3323" xr:uid="{00000000-0005-0000-0000-00000E0D0000}"/>
    <cellStyle name="Heading 2 43 2" xfId="3324" xr:uid="{00000000-0005-0000-0000-00000F0D0000}"/>
    <cellStyle name="Heading 2 44" xfId="3325" xr:uid="{00000000-0005-0000-0000-0000100D0000}"/>
    <cellStyle name="Heading 2 44 2" xfId="3326" xr:uid="{00000000-0005-0000-0000-0000110D0000}"/>
    <cellStyle name="Heading 2 45" xfId="3327" xr:uid="{00000000-0005-0000-0000-0000120D0000}"/>
    <cellStyle name="Heading 2 45 2" xfId="3328" xr:uid="{00000000-0005-0000-0000-0000130D0000}"/>
    <cellStyle name="Heading 2 46" xfId="3329" xr:uid="{00000000-0005-0000-0000-0000140D0000}"/>
    <cellStyle name="Heading 2 46 2" xfId="3330" xr:uid="{00000000-0005-0000-0000-0000150D0000}"/>
    <cellStyle name="Heading 2 47" xfId="3331" xr:uid="{00000000-0005-0000-0000-0000160D0000}"/>
    <cellStyle name="Heading 2 47 2" xfId="3332" xr:uid="{00000000-0005-0000-0000-0000170D0000}"/>
    <cellStyle name="Heading 2 48" xfId="3333" xr:uid="{00000000-0005-0000-0000-0000180D0000}"/>
    <cellStyle name="Heading 2 48 2" xfId="3334" xr:uid="{00000000-0005-0000-0000-0000190D0000}"/>
    <cellStyle name="Heading 2 49" xfId="3335" xr:uid="{00000000-0005-0000-0000-00001A0D0000}"/>
    <cellStyle name="Heading 2 49 2" xfId="3336" xr:uid="{00000000-0005-0000-0000-00001B0D0000}"/>
    <cellStyle name="Heading 2 5" xfId="602" xr:uid="{00000000-0005-0000-0000-00001C0D0000}"/>
    <cellStyle name="Heading 2 5 2" xfId="3337" xr:uid="{00000000-0005-0000-0000-00001D0D0000}"/>
    <cellStyle name="Heading 2 50" xfId="3338" xr:uid="{00000000-0005-0000-0000-00001E0D0000}"/>
    <cellStyle name="Heading 2 50 2" xfId="3339" xr:uid="{00000000-0005-0000-0000-00001F0D0000}"/>
    <cellStyle name="Heading 2 51" xfId="3340" xr:uid="{00000000-0005-0000-0000-0000200D0000}"/>
    <cellStyle name="Heading 2 51 2" xfId="3341" xr:uid="{00000000-0005-0000-0000-0000210D0000}"/>
    <cellStyle name="Heading 2 52" xfId="3342" xr:uid="{00000000-0005-0000-0000-0000220D0000}"/>
    <cellStyle name="Heading 2 6" xfId="603" xr:uid="{00000000-0005-0000-0000-0000230D0000}"/>
    <cellStyle name="Heading 2 6 2" xfId="3343" xr:uid="{00000000-0005-0000-0000-0000240D0000}"/>
    <cellStyle name="Heading 2 7" xfId="604" xr:uid="{00000000-0005-0000-0000-0000250D0000}"/>
    <cellStyle name="Heading 2 7 2" xfId="3344" xr:uid="{00000000-0005-0000-0000-0000260D0000}"/>
    <cellStyle name="Heading 2 8" xfId="605" xr:uid="{00000000-0005-0000-0000-0000270D0000}"/>
    <cellStyle name="Heading 2 8 2" xfId="3345" xr:uid="{00000000-0005-0000-0000-0000280D0000}"/>
    <cellStyle name="Heading 2 9" xfId="606" xr:uid="{00000000-0005-0000-0000-0000290D0000}"/>
    <cellStyle name="Heading 2 9 2" xfId="3346" xr:uid="{00000000-0005-0000-0000-00002A0D0000}"/>
    <cellStyle name="Heading 3" xfId="4" builtinId="18" customBuiltin="1"/>
    <cellStyle name="Heading 3 10" xfId="607" xr:uid="{00000000-0005-0000-0000-00002C0D0000}"/>
    <cellStyle name="Heading 3 10 2" xfId="3347" xr:uid="{00000000-0005-0000-0000-00002D0D0000}"/>
    <cellStyle name="Heading 3 11" xfId="608" xr:uid="{00000000-0005-0000-0000-00002E0D0000}"/>
    <cellStyle name="Heading 3 11 2" xfId="3348" xr:uid="{00000000-0005-0000-0000-00002F0D0000}"/>
    <cellStyle name="Heading 3 12" xfId="609" xr:uid="{00000000-0005-0000-0000-0000300D0000}"/>
    <cellStyle name="Heading 3 12 2" xfId="3349" xr:uid="{00000000-0005-0000-0000-0000310D0000}"/>
    <cellStyle name="Heading 3 13" xfId="610" xr:uid="{00000000-0005-0000-0000-0000320D0000}"/>
    <cellStyle name="Heading 3 13 2" xfId="3350" xr:uid="{00000000-0005-0000-0000-0000330D0000}"/>
    <cellStyle name="Heading 3 14" xfId="611" xr:uid="{00000000-0005-0000-0000-0000340D0000}"/>
    <cellStyle name="Heading 3 14 2" xfId="3351" xr:uid="{00000000-0005-0000-0000-0000350D0000}"/>
    <cellStyle name="Heading 3 15" xfId="612" xr:uid="{00000000-0005-0000-0000-0000360D0000}"/>
    <cellStyle name="Heading 3 15 2" xfId="3352" xr:uid="{00000000-0005-0000-0000-0000370D0000}"/>
    <cellStyle name="Heading 3 16" xfId="613" xr:uid="{00000000-0005-0000-0000-0000380D0000}"/>
    <cellStyle name="Heading 3 16 2" xfId="3353" xr:uid="{00000000-0005-0000-0000-0000390D0000}"/>
    <cellStyle name="Heading 3 17" xfId="614" xr:uid="{00000000-0005-0000-0000-00003A0D0000}"/>
    <cellStyle name="Heading 3 17 2" xfId="3354" xr:uid="{00000000-0005-0000-0000-00003B0D0000}"/>
    <cellStyle name="Heading 3 18" xfId="615" xr:uid="{00000000-0005-0000-0000-00003C0D0000}"/>
    <cellStyle name="Heading 3 18 2" xfId="3355" xr:uid="{00000000-0005-0000-0000-00003D0D0000}"/>
    <cellStyle name="Heading 3 19" xfId="616" xr:uid="{00000000-0005-0000-0000-00003E0D0000}"/>
    <cellStyle name="Heading 3 19 2" xfId="3356" xr:uid="{00000000-0005-0000-0000-00003F0D0000}"/>
    <cellStyle name="Heading 3 2" xfId="617" xr:uid="{00000000-0005-0000-0000-0000400D0000}"/>
    <cellStyle name="Heading 3 20" xfId="3357" xr:uid="{00000000-0005-0000-0000-0000410D0000}"/>
    <cellStyle name="Heading 3 20 2" xfId="3358" xr:uid="{00000000-0005-0000-0000-0000420D0000}"/>
    <cellStyle name="Heading 3 21" xfId="3359" xr:uid="{00000000-0005-0000-0000-0000430D0000}"/>
    <cellStyle name="Heading 3 21 2" xfId="3360" xr:uid="{00000000-0005-0000-0000-0000440D0000}"/>
    <cellStyle name="Heading 3 22" xfId="3361" xr:uid="{00000000-0005-0000-0000-0000450D0000}"/>
    <cellStyle name="Heading 3 22 2" xfId="3362" xr:uid="{00000000-0005-0000-0000-0000460D0000}"/>
    <cellStyle name="Heading 3 23" xfId="3363" xr:uid="{00000000-0005-0000-0000-0000470D0000}"/>
    <cellStyle name="Heading 3 23 2" xfId="3364" xr:uid="{00000000-0005-0000-0000-0000480D0000}"/>
    <cellStyle name="Heading 3 24" xfId="3365" xr:uid="{00000000-0005-0000-0000-0000490D0000}"/>
    <cellStyle name="Heading 3 24 2" xfId="3366" xr:uid="{00000000-0005-0000-0000-00004A0D0000}"/>
    <cellStyle name="Heading 3 25" xfId="3367" xr:uid="{00000000-0005-0000-0000-00004B0D0000}"/>
    <cellStyle name="Heading 3 25 2" xfId="3368" xr:uid="{00000000-0005-0000-0000-00004C0D0000}"/>
    <cellStyle name="Heading 3 26" xfId="3369" xr:uid="{00000000-0005-0000-0000-00004D0D0000}"/>
    <cellStyle name="Heading 3 26 2" xfId="3370" xr:uid="{00000000-0005-0000-0000-00004E0D0000}"/>
    <cellStyle name="Heading 3 27" xfId="3371" xr:uid="{00000000-0005-0000-0000-00004F0D0000}"/>
    <cellStyle name="Heading 3 27 2" xfId="3372" xr:uid="{00000000-0005-0000-0000-0000500D0000}"/>
    <cellStyle name="Heading 3 28" xfId="3373" xr:uid="{00000000-0005-0000-0000-0000510D0000}"/>
    <cellStyle name="Heading 3 28 2" xfId="3374" xr:uid="{00000000-0005-0000-0000-0000520D0000}"/>
    <cellStyle name="Heading 3 29" xfId="3375" xr:uid="{00000000-0005-0000-0000-0000530D0000}"/>
    <cellStyle name="Heading 3 29 2" xfId="3376" xr:uid="{00000000-0005-0000-0000-0000540D0000}"/>
    <cellStyle name="Heading 3 3" xfId="618" xr:uid="{00000000-0005-0000-0000-0000550D0000}"/>
    <cellStyle name="Heading 3 3 2" xfId="3377" xr:uid="{00000000-0005-0000-0000-0000560D0000}"/>
    <cellStyle name="Heading 3 30" xfId="3378" xr:uid="{00000000-0005-0000-0000-0000570D0000}"/>
    <cellStyle name="Heading 3 30 2" xfId="3379" xr:uid="{00000000-0005-0000-0000-0000580D0000}"/>
    <cellStyle name="Heading 3 31" xfId="3380" xr:uid="{00000000-0005-0000-0000-0000590D0000}"/>
    <cellStyle name="Heading 3 31 2" xfId="3381" xr:uid="{00000000-0005-0000-0000-00005A0D0000}"/>
    <cellStyle name="Heading 3 32" xfId="3382" xr:uid="{00000000-0005-0000-0000-00005B0D0000}"/>
    <cellStyle name="Heading 3 32 2" xfId="3383" xr:uid="{00000000-0005-0000-0000-00005C0D0000}"/>
    <cellStyle name="Heading 3 33" xfId="3384" xr:uid="{00000000-0005-0000-0000-00005D0D0000}"/>
    <cellStyle name="Heading 3 33 2" xfId="3385" xr:uid="{00000000-0005-0000-0000-00005E0D0000}"/>
    <cellStyle name="Heading 3 34" xfId="3386" xr:uid="{00000000-0005-0000-0000-00005F0D0000}"/>
    <cellStyle name="Heading 3 34 2" xfId="3387" xr:uid="{00000000-0005-0000-0000-0000600D0000}"/>
    <cellStyle name="Heading 3 35" xfId="3388" xr:uid="{00000000-0005-0000-0000-0000610D0000}"/>
    <cellStyle name="Heading 3 35 2" xfId="3389" xr:uid="{00000000-0005-0000-0000-0000620D0000}"/>
    <cellStyle name="Heading 3 36" xfId="3390" xr:uid="{00000000-0005-0000-0000-0000630D0000}"/>
    <cellStyle name="Heading 3 36 2" xfId="3391" xr:uid="{00000000-0005-0000-0000-0000640D0000}"/>
    <cellStyle name="Heading 3 37" xfId="3392" xr:uid="{00000000-0005-0000-0000-0000650D0000}"/>
    <cellStyle name="Heading 3 37 2" xfId="3393" xr:uid="{00000000-0005-0000-0000-0000660D0000}"/>
    <cellStyle name="Heading 3 38" xfId="3394" xr:uid="{00000000-0005-0000-0000-0000670D0000}"/>
    <cellStyle name="Heading 3 38 2" xfId="3395" xr:uid="{00000000-0005-0000-0000-0000680D0000}"/>
    <cellStyle name="Heading 3 39" xfId="3396" xr:uid="{00000000-0005-0000-0000-0000690D0000}"/>
    <cellStyle name="Heading 3 39 2" xfId="3397" xr:uid="{00000000-0005-0000-0000-00006A0D0000}"/>
    <cellStyle name="Heading 3 4" xfId="619" xr:uid="{00000000-0005-0000-0000-00006B0D0000}"/>
    <cellStyle name="Heading 3 4 2" xfId="3398" xr:uid="{00000000-0005-0000-0000-00006C0D0000}"/>
    <cellStyle name="Heading 3 40" xfId="3399" xr:uid="{00000000-0005-0000-0000-00006D0D0000}"/>
    <cellStyle name="Heading 3 40 2" xfId="3400" xr:uid="{00000000-0005-0000-0000-00006E0D0000}"/>
    <cellStyle name="Heading 3 41" xfId="3401" xr:uid="{00000000-0005-0000-0000-00006F0D0000}"/>
    <cellStyle name="Heading 3 41 2" xfId="3402" xr:uid="{00000000-0005-0000-0000-0000700D0000}"/>
    <cellStyle name="Heading 3 42" xfId="3403" xr:uid="{00000000-0005-0000-0000-0000710D0000}"/>
    <cellStyle name="Heading 3 42 2" xfId="3404" xr:uid="{00000000-0005-0000-0000-0000720D0000}"/>
    <cellStyle name="Heading 3 43" xfId="3405" xr:uid="{00000000-0005-0000-0000-0000730D0000}"/>
    <cellStyle name="Heading 3 43 2" xfId="3406" xr:uid="{00000000-0005-0000-0000-0000740D0000}"/>
    <cellStyle name="Heading 3 44" xfId="3407" xr:uid="{00000000-0005-0000-0000-0000750D0000}"/>
    <cellStyle name="Heading 3 44 2" xfId="3408" xr:uid="{00000000-0005-0000-0000-0000760D0000}"/>
    <cellStyle name="Heading 3 45" xfId="3409" xr:uid="{00000000-0005-0000-0000-0000770D0000}"/>
    <cellStyle name="Heading 3 45 2" xfId="3410" xr:uid="{00000000-0005-0000-0000-0000780D0000}"/>
    <cellStyle name="Heading 3 46" xfId="3411" xr:uid="{00000000-0005-0000-0000-0000790D0000}"/>
    <cellStyle name="Heading 3 46 2" xfId="3412" xr:uid="{00000000-0005-0000-0000-00007A0D0000}"/>
    <cellStyle name="Heading 3 47" xfId="3413" xr:uid="{00000000-0005-0000-0000-00007B0D0000}"/>
    <cellStyle name="Heading 3 47 2" xfId="3414" xr:uid="{00000000-0005-0000-0000-00007C0D0000}"/>
    <cellStyle name="Heading 3 48" xfId="3415" xr:uid="{00000000-0005-0000-0000-00007D0D0000}"/>
    <cellStyle name="Heading 3 48 2" xfId="3416" xr:uid="{00000000-0005-0000-0000-00007E0D0000}"/>
    <cellStyle name="Heading 3 49" xfId="3417" xr:uid="{00000000-0005-0000-0000-00007F0D0000}"/>
    <cellStyle name="Heading 3 49 2" xfId="3418" xr:uid="{00000000-0005-0000-0000-0000800D0000}"/>
    <cellStyle name="Heading 3 5" xfId="620" xr:uid="{00000000-0005-0000-0000-0000810D0000}"/>
    <cellStyle name="Heading 3 5 2" xfId="3419" xr:uid="{00000000-0005-0000-0000-0000820D0000}"/>
    <cellStyle name="Heading 3 50" xfId="3420" xr:uid="{00000000-0005-0000-0000-0000830D0000}"/>
    <cellStyle name="Heading 3 50 2" xfId="3421" xr:uid="{00000000-0005-0000-0000-0000840D0000}"/>
    <cellStyle name="Heading 3 51" xfId="3422" xr:uid="{00000000-0005-0000-0000-0000850D0000}"/>
    <cellStyle name="Heading 3 51 2" xfId="3423" xr:uid="{00000000-0005-0000-0000-0000860D0000}"/>
    <cellStyle name="Heading 3 52" xfId="3424" xr:uid="{00000000-0005-0000-0000-0000870D0000}"/>
    <cellStyle name="Heading 3 6" xfId="621" xr:uid="{00000000-0005-0000-0000-0000880D0000}"/>
    <cellStyle name="Heading 3 6 2" xfId="3425" xr:uid="{00000000-0005-0000-0000-0000890D0000}"/>
    <cellStyle name="Heading 3 7" xfId="622" xr:uid="{00000000-0005-0000-0000-00008A0D0000}"/>
    <cellStyle name="Heading 3 7 2" xfId="3426" xr:uid="{00000000-0005-0000-0000-00008B0D0000}"/>
    <cellStyle name="Heading 3 8" xfId="623" xr:uid="{00000000-0005-0000-0000-00008C0D0000}"/>
    <cellStyle name="Heading 3 8 2" xfId="3427" xr:uid="{00000000-0005-0000-0000-00008D0D0000}"/>
    <cellStyle name="Heading 3 9" xfId="624" xr:uid="{00000000-0005-0000-0000-00008E0D0000}"/>
    <cellStyle name="Heading 3 9 2" xfId="3428" xr:uid="{00000000-0005-0000-0000-00008F0D0000}"/>
    <cellStyle name="Heading 4" xfId="5" builtinId="19" customBuiltin="1"/>
    <cellStyle name="Heading 4 10" xfId="625" xr:uid="{00000000-0005-0000-0000-0000910D0000}"/>
    <cellStyle name="Heading 4 10 2" xfId="3429" xr:uid="{00000000-0005-0000-0000-0000920D0000}"/>
    <cellStyle name="Heading 4 11" xfId="626" xr:uid="{00000000-0005-0000-0000-0000930D0000}"/>
    <cellStyle name="Heading 4 11 2" xfId="3430" xr:uid="{00000000-0005-0000-0000-0000940D0000}"/>
    <cellStyle name="Heading 4 12" xfId="627" xr:uid="{00000000-0005-0000-0000-0000950D0000}"/>
    <cellStyle name="Heading 4 12 2" xfId="3431" xr:uid="{00000000-0005-0000-0000-0000960D0000}"/>
    <cellStyle name="Heading 4 13" xfId="628" xr:uid="{00000000-0005-0000-0000-0000970D0000}"/>
    <cellStyle name="Heading 4 13 2" xfId="3432" xr:uid="{00000000-0005-0000-0000-0000980D0000}"/>
    <cellStyle name="Heading 4 14" xfId="629" xr:uid="{00000000-0005-0000-0000-0000990D0000}"/>
    <cellStyle name="Heading 4 14 2" xfId="3433" xr:uid="{00000000-0005-0000-0000-00009A0D0000}"/>
    <cellStyle name="Heading 4 15" xfId="630" xr:uid="{00000000-0005-0000-0000-00009B0D0000}"/>
    <cellStyle name="Heading 4 15 2" xfId="3434" xr:uid="{00000000-0005-0000-0000-00009C0D0000}"/>
    <cellStyle name="Heading 4 16" xfId="631" xr:uid="{00000000-0005-0000-0000-00009D0D0000}"/>
    <cellStyle name="Heading 4 16 2" xfId="3435" xr:uid="{00000000-0005-0000-0000-00009E0D0000}"/>
    <cellStyle name="Heading 4 17" xfId="632" xr:uid="{00000000-0005-0000-0000-00009F0D0000}"/>
    <cellStyle name="Heading 4 17 2" xfId="3436" xr:uid="{00000000-0005-0000-0000-0000A00D0000}"/>
    <cellStyle name="Heading 4 18" xfId="633" xr:uid="{00000000-0005-0000-0000-0000A10D0000}"/>
    <cellStyle name="Heading 4 18 2" xfId="3437" xr:uid="{00000000-0005-0000-0000-0000A20D0000}"/>
    <cellStyle name="Heading 4 19" xfId="634" xr:uid="{00000000-0005-0000-0000-0000A30D0000}"/>
    <cellStyle name="Heading 4 19 2" xfId="3438" xr:uid="{00000000-0005-0000-0000-0000A40D0000}"/>
    <cellStyle name="Heading 4 2" xfId="635" xr:uid="{00000000-0005-0000-0000-0000A50D0000}"/>
    <cellStyle name="Heading 4 20" xfId="3439" xr:uid="{00000000-0005-0000-0000-0000A60D0000}"/>
    <cellStyle name="Heading 4 20 2" xfId="3440" xr:uid="{00000000-0005-0000-0000-0000A70D0000}"/>
    <cellStyle name="Heading 4 21" xfId="3441" xr:uid="{00000000-0005-0000-0000-0000A80D0000}"/>
    <cellStyle name="Heading 4 21 2" xfId="3442" xr:uid="{00000000-0005-0000-0000-0000A90D0000}"/>
    <cellStyle name="Heading 4 22" xfId="3443" xr:uid="{00000000-0005-0000-0000-0000AA0D0000}"/>
    <cellStyle name="Heading 4 22 2" xfId="3444" xr:uid="{00000000-0005-0000-0000-0000AB0D0000}"/>
    <cellStyle name="Heading 4 23" xfId="3445" xr:uid="{00000000-0005-0000-0000-0000AC0D0000}"/>
    <cellStyle name="Heading 4 23 2" xfId="3446" xr:uid="{00000000-0005-0000-0000-0000AD0D0000}"/>
    <cellStyle name="Heading 4 24" xfId="3447" xr:uid="{00000000-0005-0000-0000-0000AE0D0000}"/>
    <cellStyle name="Heading 4 24 2" xfId="3448" xr:uid="{00000000-0005-0000-0000-0000AF0D0000}"/>
    <cellStyle name="Heading 4 25" xfId="3449" xr:uid="{00000000-0005-0000-0000-0000B00D0000}"/>
    <cellStyle name="Heading 4 25 2" xfId="3450" xr:uid="{00000000-0005-0000-0000-0000B10D0000}"/>
    <cellStyle name="Heading 4 26" xfId="3451" xr:uid="{00000000-0005-0000-0000-0000B20D0000}"/>
    <cellStyle name="Heading 4 26 2" xfId="3452" xr:uid="{00000000-0005-0000-0000-0000B30D0000}"/>
    <cellStyle name="Heading 4 27" xfId="3453" xr:uid="{00000000-0005-0000-0000-0000B40D0000}"/>
    <cellStyle name="Heading 4 27 2" xfId="3454" xr:uid="{00000000-0005-0000-0000-0000B50D0000}"/>
    <cellStyle name="Heading 4 28" xfId="3455" xr:uid="{00000000-0005-0000-0000-0000B60D0000}"/>
    <cellStyle name="Heading 4 28 2" xfId="3456" xr:uid="{00000000-0005-0000-0000-0000B70D0000}"/>
    <cellStyle name="Heading 4 29" xfId="3457" xr:uid="{00000000-0005-0000-0000-0000B80D0000}"/>
    <cellStyle name="Heading 4 29 2" xfId="3458" xr:uid="{00000000-0005-0000-0000-0000B90D0000}"/>
    <cellStyle name="Heading 4 3" xfId="636" xr:uid="{00000000-0005-0000-0000-0000BA0D0000}"/>
    <cellStyle name="Heading 4 3 2" xfId="3459" xr:uid="{00000000-0005-0000-0000-0000BB0D0000}"/>
    <cellStyle name="Heading 4 30" xfId="3460" xr:uid="{00000000-0005-0000-0000-0000BC0D0000}"/>
    <cellStyle name="Heading 4 30 2" xfId="3461" xr:uid="{00000000-0005-0000-0000-0000BD0D0000}"/>
    <cellStyle name="Heading 4 31" xfId="3462" xr:uid="{00000000-0005-0000-0000-0000BE0D0000}"/>
    <cellStyle name="Heading 4 31 2" xfId="3463" xr:uid="{00000000-0005-0000-0000-0000BF0D0000}"/>
    <cellStyle name="Heading 4 32" xfId="3464" xr:uid="{00000000-0005-0000-0000-0000C00D0000}"/>
    <cellStyle name="Heading 4 32 2" xfId="3465" xr:uid="{00000000-0005-0000-0000-0000C10D0000}"/>
    <cellStyle name="Heading 4 33" xfId="3466" xr:uid="{00000000-0005-0000-0000-0000C20D0000}"/>
    <cellStyle name="Heading 4 33 2" xfId="3467" xr:uid="{00000000-0005-0000-0000-0000C30D0000}"/>
    <cellStyle name="Heading 4 34" xfId="3468" xr:uid="{00000000-0005-0000-0000-0000C40D0000}"/>
    <cellStyle name="Heading 4 34 2" xfId="3469" xr:uid="{00000000-0005-0000-0000-0000C50D0000}"/>
    <cellStyle name="Heading 4 35" xfId="3470" xr:uid="{00000000-0005-0000-0000-0000C60D0000}"/>
    <cellStyle name="Heading 4 35 2" xfId="3471" xr:uid="{00000000-0005-0000-0000-0000C70D0000}"/>
    <cellStyle name="Heading 4 36" xfId="3472" xr:uid="{00000000-0005-0000-0000-0000C80D0000}"/>
    <cellStyle name="Heading 4 36 2" xfId="3473" xr:uid="{00000000-0005-0000-0000-0000C90D0000}"/>
    <cellStyle name="Heading 4 37" xfId="3474" xr:uid="{00000000-0005-0000-0000-0000CA0D0000}"/>
    <cellStyle name="Heading 4 37 2" xfId="3475" xr:uid="{00000000-0005-0000-0000-0000CB0D0000}"/>
    <cellStyle name="Heading 4 38" xfId="3476" xr:uid="{00000000-0005-0000-0000-0000CC0D0000}"/>
    <cellStyle name="Heading 4 38 2" xfId="3477" xr:uid="{00000000-0005-0000-0000-0000CD0D0000}"/>
    <cellStyle name="Heading 4 39" xfId="3478" xr:uid="{00000000-0005-0000-0000-0000CE0D0000}"/>
    <cellStyle name="Heading 4 39 2" xfId="3479" xr:uid="{00000000-0005-0000-0000-0000CF0D0000}"/>
    <cellStyle name="Heading 4 4" xfId="637" xr:uid="{00000000-0005-0000-0000-0000D00D0000}"/>
    <cellStyle name="Heading 4 4 2" xfId="3480" xr:uid="{00000000-0005-0000-0000-0000D10D0000}"/>
    <cellStyle name="Heading 4 40" xfId="3481" xr:uid="{00000000-0005-0000-0000-0000D20D0000}"/>
    <cellStyle name="Heading 4 40 2" xfId="3482" xr:uid="{00000000-0005-0000-0000-0000D30D0000}"/>
    <cellStyle name="Heading 4 41" xfId="3483" xr:uid="{00000000-0005-0000-0000-0000D40D0000}"/>
    <cellStyle name="Heading 4 41 2" xfId="3484" xr:uid="{00000000-0005-0000-0000-0000D50D0000}"/>
    <cellStyle name="Heading 4 42" xfId="3485" xr:uid="{00000000-0005-0000-0000-0000D60D0000}"/>
    <cellStyle name="Heading 4 42 2" xfId="3486" xr:uid="{00000000-0005-0000-0000-0000D70D0000}"/>
    <cellStyle name="Heading 4 43" xfId="3487" xr:uid="{00000000-0005-0000-0000-0000D80D0000}"/>
    <cellStyle name="Heading 4 43 2" xfId="3488" xr:uid="{00000000-0005-0000-0000-0000D90D0000}"/>
    <cellStyle name="Heading 4 44" xfId="3489" xr:uid="{00000000-0005-0000-0000-0000DA0D0000}"/>
    <cellStyle name="Heading 4 44 2" xfId="3490" xr:uid="{00000000-0005-0000-0000-0000DB0D0000}"/>
    <cellStyle name="Heading 4 45" xfId="3491" xr:uid="{00000000-0005-0000-0000-0000DC0D0000}"/>
    <cellStyle name="Heading 4 45 2" xfId="3492" xr:uid="{00000000-0005-0000-0000-0000DD0D0000}"/>
    <cellStyle name="Heading 4 46" xfId="3493" xr:uid="{00000000-0005-0000-0000-0000DE0D0000}"/>
    <cellStyle name="Heading 4 46 2" xfId="3494" xr:uid="{00000000-0005-0000-0000-0000DF0D0000}"/>
    <cellStyle name="Heading 4 47" xfId="3495" xr:uid="{00000000-0005-0000-0000-0000E00D0000}"/>
    <cellStyle name="Heading 4 47 2" xfId="3496" xr:uid="{00000000-0005-0000-0000-0000E10D0000}"/>
    <cellStyle name="Heading 4 48" xfId="3497" xr:uid="{00000000-0005-0000-0000-0000E20D0000}"/>
    <cellStyle name="Heading 4 48 2" xfId="3498" xr:uid="{00000000-0005-0000-0000-0000E30D0000}"/>
    <cellStyle name="Heading 4 49" xfId="3499" xr:uid="{00000000-0005-0000-0000-0000E40D0000}"/>
    <cellStyle name="Heading 4 49 2" xfId="3500" xr:uid="{00000000-0005-0000-0000-0000E50D0000}"/>
    <cellStyle name="Heading 4 5" xfId="638" xr:uid="{00000000-0005-0000-0000-0000E60D0000}"/>
    <cellStyle name="Heading 4 5 2" xfId="3501" xr:uid="{00000000-0005-0000-0000-0000E70D0000}"/>
    <cellStyle name="Heading 4 50" xfId="3502" xr:uid="{00000000-0005-0000-0000-0000E80D0000}"/>
    <cellStyle name="Heading 4 50 2" xfId="3503" xr:uid="{00000000-0005-0000-0000-0000E90D0000}"/>
    <cellStyle name="Heading 4 51" xfId="3504" xr:uid="{00000000-0005-0000-0000-0000EA0D0000}"/>
    <cellStyle name="Heading 4 51 2" xfId="3505" xr:uid="{00000000-0005-0000-0000-0000EB0D0000}"/>
    <cellStyle name="Heading 4 52" xfId="3506" xr:uid="{00000000-0005-0000-0000-0000EC0D0000}"/>
    <cellStyle name="Heading 4 6" xfId="639" xr:uid="{00000000-0005-0000-0000-0000ED0D0000}"/>
    <cellStyle name="Heading 4 6 2" xfId="3507" xr:uid="{00000000-0005-0000-0000-0000EE0D0000}"/>
    <cellStyle name="Heading 4 7" xfId="640" xr:uid="{00000000-0005-0000-0000-0000EF0D0000}"/>
    <cellStyle name="Heading 4 7 2" xfId="3508" xr:uid="{00000000-0005-0000-0000-0000F00D0000}"/>
    <cellStyle name="Heading 4 8" xfId="641" xr:uid="{00000000-0005-0000-0000-0000F10D0000}"/>
    <cellStyle name="Heading 4 8 2" xfId="3509" xr:uid="{00000000-0005-0000-0000-0000F20D0000}"/>
    <cellStyle name="Heading 4 9" xfId="642" xr:uid="{00000000-0005-0000-0000-0000F30D0000}"/>
    <cellStyle name="Heading 4 9 2" xfId="3510" xr:uid="{00000000-0005-0000-0000-0000F40D0000}"/>
    <cellStyle name="Input" xfId="9" builtinId="20" customBuiltin="1"/>
    <cellStyle name="Input 10" xfId="643" xr:uid="{00000000-0005-0000-0000-0000F60D0000}"/>
    <cellStyle name="Input 10 2" xfId="3511" xr:uid="{00000000-0005-0000-0000-0000F70D0000}"/>
    <cellStyle name="Input 11" xfId="644" xr:uid="{00000000-0005-0000-0000-0000F80D0000}"/>
    <cellStyle name="Input 11 2" xfId="3512" xr:uid="{00000000-0005-0000-0000-0000F90D0000}"/>
    <cellStyle name="Input 12" xfId="645" xr:uid="{00000000-0005-0000-0000-0000FA0D0000}"/>
    <cellStyle name="Input 12 2" xfId="3513" xr:uid="{00000000-0005-0000-0000-0000FB0D0000}"/>
    <cellStyle name="Input 13" xfId="646" xr:uid="{00000000-0005-0000-0000-0000FC0D0000}"/>
    <cellStyle name="Input 13 2" xfId="3514" xr:uid="{00000000-0005-0000-0000-0000FD0D0000}"/>
    <cellStyle name="Input 14" xfId="647" xr:uid="{00000000-0005-0000-0000-0000FE0D0000}"/>
    <cellStyle name="Input 14 2" xfId="3515" xr:uid="{00000000-0005-0000-0000-0000FF0D0000}"/>
    <cellStyle name="Input 15" xfId="648" xr:uid="{00000000-0005-0000-0000-0000000E0000}"/>
    <cellStyle name="Input 15 2" xfId="3516" xr:uid="{00000000-0005-0000-0000-0000010E0000}"/>
    <cellStyle name="Input 16" xfId="649" xr:uid="{00000000-0005-0000-0000-0000020E0000}"/>
    <cellStyle name="Input 16 2" xfId="3517" xr:uid="{00000000-0005-0000-0000-0000030E0000}"/>
    <cellStyle name="Input 17" xfId="650" xr:uid="{00000000-0005-0000-0000-0000040E0000}"/>
    <cellStyle name="Input 17 2" xfId="3518" xr:uid="{00000000-0005-0000-0000-0000050E0000}"/>
    <cellStyle name="Input 18" xfId="651" xr:uid="{00000000-0005-0000-0000-0000060E0000}"/>
    <cellStyle name="Input 18 2" xfId="3519" xr:uid="{00000000-0005-0000-0000-0000070E0000}"/>
    <cellStyle name="Input 19" xfId="652" xr:uid="{00000000-0005-0000-0000-0000080E0000}"/>
    <cellStyle name="Input 19 2" xfId="3520" xr:uid="{00000000-0005-0000-0000-0000090E0000}"/>
    <cellStyle name="Input 2" xfId="653" xr:uid="{00000000-0005-0000-0000-00000A0E0000}"/>
    <cellStyle name="Input 20" xfId="3521" xr:uid="{00000000-0005-0000-0000-00000B0E0000}"/>
    <cellStyle name="Input 20 2" xfId="3522" xr:uid="{00000000-0005-0000-0000-00000C0E0000}"/>
    <cellStyle name="Input 21" xfId="3523" xr:uid="{00000000-0005-0000-0000-00000D0E0000}"/>
    <cellStyle name="Input 21 2" xfId="3524" xr:uid="{00000000-0005-0000-0000-00000E0E0000}"/>
    <cellStyle name="Input 22" xfId="3525" xr:uid="{00000000-0005-0000-0000-00000F0E0000}"/>
    <cellStyle name="Input 22 2" xfId="3526" xr:uid="{00000000-0005-0000-0000-0000100E0000}"/>
    <cellStyle name="Input 23" xfId="3527" xr:uid="{00000000-0005-0000-0000-0000110E0000}"/>
    <cellStyle name="Input 23 2" xfId="3528" xr:uid="{00000000-0005-0000-0000-0000120E0000}"/>
    <cellStyle name="Input 24" xfId="3529" xr:uid="{00000000-0005-0000-0000-0000130E0000}"/>
    <cellStyle name="Input 24 2" xfId="3530" xr:uid="{00000000-0005-0000-0000-0000140E0000}"/>
    <cellStyle name="Input 25" xfId="3531" xr:uid="{00000000-0005-0000-0000-0000150E0000}"/>
    <cellStyle name="Input 25 2" xfId="3532" xr:uid="{00000000-0005-0000-0000-0000160E0000}"/>
    <cellStyle name="Input 26" xfId="3533" xr:uid="{00000000-0005-0000-0000-0000170E0000}"/>
    <cellStyle name="Input 26 2" xfId="3534" xr:uid="{00000000-0005-0000-0000-0000180E0000}"/>
    <cellStyle name="Input 27" xfId="3535" xr:uid="{00000000-0005-0000-0000-0000190E0000}"/>
    <cellStyle name="Input 27 2" xfId="3536" xr:uid="{00000000-0005-0000-0000-00001A0E0000}"/>
    <cellStyle name="Input 28" xfId="3537" xr:uid="{00000000-0005-0000-0000-00001B0E0000}"/>
    <cellStyle name="Input 28 2" xfId="3538" xr:uid="{00000000-0005-0000-0000-00001C0E0000}"/>
    <cellStyle name="Input 29" xfId="3539" xr:uid="{00000000-0005-0000-0000-00001D0E0000}"/>
    <cellStyle name="Input 29 2" xfId="3540" xr:uid="{00000000-0005-0000-0000-00001E0E0000}"/>
    <cellStyle name="Input 3" xfId="654" xr:uid="{00000000-0005-0000-0000-00001F0E0000}"/>
    <cellStyle name="Input 3 2" xfId="3541" xr:uid="{00000000-0005-0000-0000-0000200E0000}"/>
    <cellStyle name="Input 30" xfId="3542" xr:uid="{00000000-0005-0000-0000-0000210E0000}"/>
    <cellStyle name="Input 30 2" xfId="3543" xr:uid="{00000000-0005-0000-0000-0000220E0000}"/>
    <cellStyle name="Input 31" xfId="3544" xr:uid="{00000000-0005-0000-0000-0000230E0000}"/>
    <cellStyle name="Input 31 2" xfId="3545" xr:uid="{00000000-0005-0000-0000-0000240E0000}"/>
    <cellStyle name="Input 32" xfId="3546" xr:uid="{00000000-0005-0000-0000-0000250E0000}"/>
    <cellStyle name="Input 32 2" xfId="3547" xr:uid="{00000000-0005-0000-0000-0000260E0000}"/>
    <cellStyle name="Input 33" xfId="3548" xr:uid="{00000000-0005-0000-0000-0000270E0000}"/>
    <cellStyle name="Input 33 2" xfId="3549" xr:uid="{00000000-0005-0000-0000-0000280E0000}"/>
    <cellStyle name="Input 34" xfId="3550" xr:uid="{00000000-0005-0000-0000-0000290E0000}"/>
    <cellStyle name="Input 34 2" xfId="3551" xr:uid="{00000000-0005-0000-0000-00002A0E0000}"/>
    <cellStyle name="Input 35" xfId="3552" xr:uid="{00000000-0005-0000-0000-00002B0E0000}"/>
    <cellStyle name="Input 35 2" xfId="3553" xr:uid="{00000000-0005-0000-0000-00002C0E0000}"/>
    <cellStyle name="Input 36" xfId="3554" xr:uid="{00000000-0005-0000-0000-00002D0E0000}"/>
    <cellStyle name="Input 36 2" xfId="3555" xr:uid="{00000000-0005-0000-0000-00002E0E0000}"/>
    <cellStyle name="Input 37" xfId="3556" xr:uid="{00000000-0005-0000-0000-00002F0E0000}"/>
    <cellStyle name="Input 37 2" xfId="3557" xr:uid="{00000000-0005-0000-0000-0000300E0000}"/>
    <cellStyle name="Input 38" xfId="3558" xr:uid="{00000000-0005-0000-0000-0000310E0000}"/>
    <cellStyle name="Input 38 2" xfId="3559" xr:uid="{00000000-0005-0000-0000-0000320E0000}"/>
    <cellStyle name="Input 39" xfId="3560" xr:uid="{00000000-0005-0000-0000-0000330E0000}"/>
    <cellStyle name="Input 39 2" xfId="3561" xr:uid="{00000000-0005-0000-0000-0000340E0000}"/>
    <cellStyle name="Input 4" xfId="655" xr:uid="{00000000-0005-0000-0000-0000350E0000}"/>
    <cellStyle name="Input 4 2" xfId="3562" xr:uid="{00000000-0005-0000-0000-0000360E0000}"/>
    <cellStyle name="Input 40" xfId="3563" xr:uid="{00000000-0005-0000-0000-0000370E0000}"/>
    <cellStyle name="Input 40 2" xfId="3564" xr:uid="{00000000-0005-0000-0000-0000380E0000}"/>
    <cellStyle name="Input 41" xfId="3565" xr:uid="{00000000-0005-0000-0000-0000390E0000}"/>
    <cellStyle name="Input 41 2" xfId="3566" xr:uid="{00000000-0005-0000-0000-00003A0E0000}"/>
    <cellStyle name="Input 42" xfId="3567" xr:uid="{00000000-0005-0000-0000-00003B0E0000}"/>
    <cellStyle name="Input 42 2" xfId="3568" xr:uid="{00000000-0005-0000-0000-00003C0E0000}"/>
    <cellStyle name="Input 43" xfId="3569" xr:uid="{00000000-0005-0000-0000-00003D0E0000}"/>
    <cellStyle name="Input 43 2" xfId="3570" xr:uid="{00000000-0005-0000-0000-00003E0E0000}"/>
    <cellStyle name="Input 44" xfId="3571" xr:uid="{00000000-0005-0000-0000-00003F0E0000}"/>
    <cellStyle name="Input 44 2" xfId="3572" xr:uid="{00000000-0005-0000-0000-0000400E0000}"/>
    <cellStyle name="Input 45" xfId="3573" xr:uid="{00000000-0005-0000-0000-0000410E0000}"/>
    <cellStyle name="Input 45 2" xfId="3574" xr:uid="{00000000-0005-0000-0000-0000420E0000}"/>
    <cellStyle name="Input 46" xfId="3575" xr:uid="{00000000-0005-0000-0000-0000430E0000}"/>
    <cellStyle name="Input 46 2" xfId="3576" xr:uid="{00000000-0005-0000-0000-0000440E0000}"/>
    <cellStyle name="Input 47" xfId="3577" xr:uid="{00000000-0005-0000-0000-0000450E0000}"/>
    <cellStyle name="Input 47 2" xfId="3578" xr:uid="{00000000-0005-0000-0000-0000460E0000}"/>
    <cellStyle name="Input 48" xfId="3579" xr:uid="{00000000-0005-0000-0000-0000470E0000}"/>
    <cellStyle name="Input 48 2" xfId="3580" xr:uid="{00000000-0005-0000-0000-0000480E0000}"/>
    <cellStyle name="Input 49" xfId="3581" xr:uid="{00000000-0005-0000-0000-0000490E0000}"/>
    <cellStyle name="Input 49 2" xfId="3582" xr:uid="{00000000-0005-0000-0000-00004A0E0000}"/>
    <cellStyle name="Input 5" xfId="656" xr:uid="{00000000-0005-0000-0000-00004B0E0000}"/>
    <cellStyle name="Input 5 2" xfId="3583" xr:uid="{00000000-0005-0000-0000-00004C0E0000}"/>
    <cellStyle name="Input 50" xfId="3584" xr:uid="{00000000-0005-0000-0000-00004D0E0000}"/>
    <cellStyle name="Input 50 2" xfId="3585" xr:uid="{00000000-0005-0000-0000-00004E0E0000}"/>
    <cellStyle name="Input 51" xfId="3586" xr:uid="{00000000-0005-0000-0000-00004F0E0000}"/>
    <cellStyle name="Input 51 2" xfId="3587" xr:uid="{00000000-0005-0000-0000-0000500E0000}"/>
    <cellStyle name="Input 52" xfId="3588" xr:uid="{00000000-0005-0000-0000-0000510E0000}"/>
    <cellStyle name="Input 6" xfId="657" xr:uid="{00000000-0005-0000-0000-0000520E0000}"/>
    <cellStyle name="Input 6 2" xfId="3589" xr:uid="{00000000-0005-0000-0000-0000530E0000}"/>
    <cellStyle name="Input 7" xfId="658" xr:uid="{00000000-0005-0000-0000-0000540E0000}"/>
    <cellStyle name="Input 7 2" xfId="3590" xr:uid="{00000000-0005-0000-0000-0000550E0000}"/>
    <cellStyle name="Input 8" xfId="659" xr:uid="{00000000-0005-0000-0000-0000560E0000}"/>
    <cellStyle name="Input 8 2" xfId="3591" xr:uid="{00000000-0005-0000-0000-0000570E0000}"/>
    <cellStyle name="Input 9" xfId="660" xr:uid="{00000000-0005-0000-0000-0000580E0000}"/>
    <cellStyle name="Input 9 2" xfId="3592" xr:uid="{00000000-0005-0000-0000-0000590E0000}"/>
    <cellStyle name="Linked Cell" xfId="12" builtinId="24" customBuiltin="1"/>
    <cellStyle name="Linked Cell 10" xfId="661" xr:uid="{00000000-0005-0000-0000-00005B0E0000}"/>
    <cellStyle name="Linked Cell 10 2" xfId="3593" xr:uid="{00000000-0005-0000-0000-00005C0E0000}"/>
    <cellStyle name="Linked Cell 11" xfId="662" xr:uid="{00000000-0005-0000-0000-00005D0E0000}"/>
    <cellStyle name="Linked Cell 11 2" xfId="3594" xr:uid="{00000000-0005-0000-0000-00005E0E0000}"/>
    <cellStyle name="Linked Cell 12" xfId="663" xr:uid="{00000000-0005-0000-0000-00005F0E0000}"/>
    <cellStyle name="Linked Cell 12 2" xfId="3595" xr:uid="{00000000-0005-0000-0000-0000600E0000}"/>
    <cellStyle name="Linked Cell 13" xfId="664" xr:uid="{00000000-0005-0000-0000-0000610E0000}"/>
    <cellStyle name="Linked Cell 13 2" xfId="3596" xr:uid="{00000000-0005-0000-0000-0000620E0000}"/>
    <cellStyle name="Linked Cell 14" xfId="665" xr:uid="{00000000-0005-0000-0000-0000630E0000}"/>
    <cellStyle name="Linked Cell 14 2" xfId="3597" xr:uid="{00000000-0005-0000-0000-0000640E0000}"/>
    <cellStyle name="Linked Cell 15" xfId="666" xr:uid="{00000000-0005-0000-0000-0000650E0000}"/>
    <cellStyle name="Linked Cell 15 2" xfId="3598" xr:uid="{00000000-0005-0000-0000-0000660E0000}"/>
    <cellStyle name="Linked Cell 16" xfId="667" xr:uid="{00000000-0005-0000-0000-0000670E0000}"/>
    <cellStyle name="Linked Cell 16 2" xfId="3599" xr:uid="{00000000-0005-0000-0000-0000680E0000}"/>
    <cellStyle name="Linked Cell 17" xfId="668" xr:uid="{00000000-0005-0000-0000-0000690E0000}"/>
    <cellStyle name="Linked Cell 17 2" xfId="3600" xr:uid="{00000000-0005-0000-0000-00006A0E0000}"/>
    <cellStyle name="Linked Cell 18" xfId="669" xr:uid="{00000000-0005-0000-0000-00006B0E0000}"/>
    <cellStyle name="Linked Cell 18 2" xfId="3601" xr:uid="{00000000-0005-0000-0000-00006C0E0000}"/>
    <cellStyle name="Linked Cell 19" xfId="670" xr:uid="{00000000-0005-0000-0000-00006D0E0000}"/>
    <cellStyle name="Linked Cell 19 2" xfId="3602" xr:uid="{00000000-0005-0000-0000-00006E0E0000}"/>
    <cellStyle name="Linked Cell 2" xfId="671" xr:uid="{00000000-0005-0000-0000-00006F0E0000}"/>
    <cellStyle name="Linked Cell 20" xfId="3603" xr:uid="{00000000-0005-0000-0000-0000700E0000}"/>
    <cellStyle name="Linked Cell 20 2" xfId="3604" xr:uid="{00000000-0005-0000-0000-0000710E0000}"/>
    <cellStyle name="Linked Cell 21" xfId="3605" xr:uid="{00000000-0005-0000-0000-0000720E0000}"/>
    <cellStyle name="Linked Cell 21 2" xfId="3606" xr:uid="{00000000-0005-0000-0000-0000730E0000}"/>
    <cellStyle name="Linked Cell 22" xfId="3607" xr:uid="{00000000-0005-0000-0000-0000740E0000}"/>
    <cellStyle name="Linked Cell 22 2" xfId="3608" xr:uid="{00000000-0005-0000-0000-0000750E0000}"/>
    <cellStyle name="Linked Cell 23" xfId="3609" xr:uid="{00000000-0005-0000-0000-0000760E0000}"/>
    <cellStyle name="Linked Cell 23 2" xfId="3610" xr:uid="{00000000-0005-0000-0000-0000770E0000}"/>
    <cellStyle name="Linked Cell 24" xfId="3611" xr:uid="{00000000-0005-0000-0000-0000780E0000}"/>
    <cellStyle name="Linked Cell 24 2" xfId="3612" xr:uid="{00000000-0005-0000-0000-0000790E0000}"/>
    <cellStyle name="Linked Cell 25" xfId="3613" xr:uid="{00000000-0005-0000-0000-00007A0E0000}"/>
    <cellStyle name="Linked Cell 25 2" xfId="3614" xr:uid="{00000000-0005-0000-0000-00007B0E0000}"/>
    <cellStyle name="Linked Cell 26" xfId="3615" xr:uid="{00000000-0005-0000-0000-00007C0E0000}"/>
    <cellStyle name="Linked Cell 26 2" xfId="3616" xr:uid="{00000000-0005-0000-0000-00007D0E0000}"/>
    <cellStyle name="Linked Cell 27" xfId="3617" xr:uid="{00000000-0005-0000-0000-00007E0E0000}"/>
    <cellStyle name="Linked Cell 27 2" xfId="3618" xr:uid="{00000000-0005-0000-0000-00007F0E0000}"/>
    <cellStyle name="Linked Cell 28" xfId="3619" xr:uid="{00000000-0005-0000-0000-0000800E0000}"/>
    <cellStyle name="Linked Cell 28 2" xfId="3620" xr:uid="{00000000-0005-0000-0000-0000810E0000}"/>
    <cellStyle name="Linked Cell 29" xfId="3621" xr:uid="{00000000-0005-0000-0000-0000820E0000}"/>
    <cellStyle name="Linked Cell 29 2" xfId="3622" xr:uid="{00000000-0005-0000-0000-0000830E0000}"/>
    <cellStyle name="Linked Cell 3" xfId="672" xr:uid="{00000000-0005-0000-0000-0000840E0000}"/>
    <cellStyle name="Linked Cell 3 2" xfId="3623" xr:uid="{00000000-0005-0000-0000-0000850E0000}"/>
    <cellStyle name="Linked Cell 30" xfId="3624" xr:uid="{00000000-0005-0000-0000-0000860E0000}"/>
    <cellStyle name="Linked Cell 30 2" xfId="3625" xr:uid="{00000000-0005-0000-0000-0000870E0000}"/>
    <cellStyle name="Linked Cell 31" xfId="3626" xr:uid="{00000000-0005-0000-0000-0000880E0000}"/>
    <cellStyle name="Linked Cell 31 2" xfId="3627" xr:uid="{00000000-0005-0000-0000-0000890E0000}"/>
    <cellStyle name="Linked Cell 32" xfId="3628" xr:uid="{00000000-0005-0000-0000-00008A0E0000}"/>
    <cellStyle name="Linked Cell 32 2" xfId="3629" xr:uid="{00000000-0005-0000-0000-00008B0E0000}"/>
    <cellStyle name="Linked Cell 33" xfId="3630" xr:uid="{00000000-0005-0000-0000-00008C0E0000}"/>
    <cellStyle name="Linked Cell 33 2" xfId="3631" xr:uid="{00000000-0005-0000-0000-00008D0E0000}"/>
    <cellStyle name="Linked Cell 34" xfId="3632" xr:uid="{00000000-0005-0000-0000-00008E0E0000}"/>
    <cellStyle name="Linked Cell 34 2" xfId="3633" xr:uid="{00000000-0005-0000-0000-00008F0E0000}"/>
    <cellStyle name="Linked Cell 35" xfId="3634" xr:uid="{00000000-0005-0000-0000-0000900E0000}"/>
    <cellStyle name="Linked Cell 35 2" xfId="3635" xr:uid="{00000000-0005-0000-0000-0000910E0000}"/>
    <cellStyle name="Linked Cell 36" xfId="3636" xr:uid="{00000000-0005-0000-0000-0000920E0000}"/>
    <cellStyle name="Linked Cell 36 2" xfId="3637" xr:uid="{00000000-0005-0000-0000-0000930E0000}"/>
    <cellStyle name="Linked Cell 37" xfId="3638" xr:uid="{00000000-0005-0000-0000-0000940E0000}"/>
    <cellStyle name="Linked Cell 37 2" xfId="3639" xr:uid="{00000000-0005-0000-0000-0000950E0000}"/>
    <cellStyle name="Linked Cell 38" xfId="3640" xr:uid="{00000000-0005-0000-0000-0000960E0000}"/>
    <cellStyle name="Linked Cell 38 2" xfId="3641" xr:uid="{00000000-0005-0000-0000-0000970E0000}"/>
    <cellStyle name="Linked Cell 39" xfId="3642" xr:uid="{00000000-0005-0000-0000-0000980E0000}"/>
    <cellStyle name="Linked Cell 39 2" xfId="3643" xr:uid="{00000000-0005-0000-0000-0000990E0000}"/>
    <cellStyle name="Linked Cell 4" xfId="673" xr:uid="{00000000-0005-0000-0000-00009A0E0000}"/>
    <cellStyle name="Linked Cell 4 2" xfId="3644" xr:uid="{00000000-0005-0000-0000-00009B0E0000}"/>
    <cellStyle name="Linked Cell 40" xfId="3645" xr:uid="{00000000-0005-0000-0000-00009C0E0000}"/>
    <cellStyle name="Linked Cell 40 2" xfId="3646" xr:uid="{00000000-0005-0000-0000-00009D0E0000}"/>
    <cellStyle name="Linked Cell 41" xfId="3647" xr:uid="{00000000-0005-0000-0000-00009E0E0000}"/>
    <cellStyle name="Linked Cell 41 2" xfId="3648" xr:uid="{00000000-0005-0000-0000-00009F0E0000}"/>
    <cellStyle name="Linked Cell 42" xfId="3649" xr:uid="{00000000-0005-0000-0000-0000A00E0000}"/>
    <cellStyle name="Linked Cell 42 2" xfId="3650" xr:uid="{00000000-0005-0000-0000-0000A10E0000}"/>
    <cellStyle name="Linked Cell 43" xfId="3651" xr:uid="{00000000-0005-0000-0000-0000A20E0000}"/>
    <cellStyle name="Linked Cell 43 2" xfId="3652" xr:uid="{00000000-0005-0000-0000-0000A30E0000}"/>
    <cellStyle name="Linked Cell 44" xfId="3653" xr:uid="{00000000-0005-0000-0000-0000A40E0000}"/>
    <cellStyle name="Linked Cell 44 2" xfId="3654" xr:uid="{00000000-0005-0000-0000-0000A50E0000}"/>
    <cellStyle name="Linked Cell 45" xfId="3655" xr:uid="{00000000-0005-0000-0000-0000A60E0000}"/>
    <cellStyle name="Linked Cell 45 2" xfId="3656" xr:uid="{00000000-0005-0000-0000-0000A70E0000}"/>
    <cellStyle name="Linked Cell 46" xfId="3657" xr:uid="{00000000-0005-0000-0000-0000A80E0000}"/>
    <cellStyle name="Linked Cell 46 2" xfId="3658" xr:uid="{00000000-0005-0000-0000-0000A90E0000}"/>
    <cellStyle name="Linked Cell 47" xfId="3659" xr:uid="{00000000-0005-0000-0000-0000AA0E0000}"/>
    <cellStyle name="Linked Cell 47 2" xfId="3660" xr:uid="{00000000-0005-0000-0000-0000AB0E0000}"/>
    <cellStyle name="Linked Cell 48" xfId="3661" xr:uid="{00000000-0005-0000-0000-0000AC0E0000}"/>
    <cellStyle name="Linked Cell 48 2" xfId="3662" xr:uid="{00000000-0005-0000-0000-0000AD0E0000}"/>
    <cellStyle name="Linked Cell 49" xfId="3663" xr:uid="{00000000-0005-0000-0000-0000AE0E0000}"/>
    <cellStyle name="Linked Cell 49 2" xfId="3664" xr:uid="{00000000-0005-0000-0000-0000AF0E0000}"/>
    <cellStyle name="Linked Cell 5" xfId="674" xr:uid="{00000000-0005-0000-0000-0000B00E0000}"/>
    <cellStyle name="Linked Cell 5 2" xfId="3665" xr:uid="{00000000-0005-0000-0000-0000B10E0000}"/>
    <cellStyle name="Linked Cell 50" xfId="3666" xr:uid="{00000000-0005-0000-0000-0000B20E0000}"/>
    <cellStyle name="Linked Cell 50 2" xfId="3667" xr:uid="{00000000-0005-0000-0000-0000B30E0000}"/>
    <cellStyle name="Linked Cell 51" xfId="3668" xr:uid="{00000000-0005-0000-0000-0000B40E0000}"/>
    <cellStyle name="Linked Cell 51 2" xfId="3669" xr:uid="{00000000-0005-0000-0000-0000B50E0000}"/>
    <cellStyle name="Linked Cell 52" xfId="3670" xr:uid="{00000000-0005-0000-0000-0000B60E0000}"/>
    <cellStyle name="Linked Cell 6" xfId="675" xr:uid="{00000000-0005-0000-0000-0000B70E0000}"/>
    <cellStyle name="Linked Cell 6 2" xfId="3671" xr:uid="{00000000-0005-0000-0000-0000B80E0000}"/>
    <cellStyle name="Linked Cell 7" xfId="676" xr:uid="{00000000-0005-0000-0000-0000B90E0000}"/>
    <cellStyle name="Linked Cell 7 2" xfId="3672" xr:uid="{00000000-0005-0000-0000-0000BA0E0000}"/>
    <cellStyle name="Linked Cell 8" xfId="677" xr:uid="{00000000-0005-0000-0000-0000BB0E0000}"/>
    <cellStyle name="Linked Cell 8 2" xfId="3673" xr:uid="{00000000-0005-0000-0000-0000BC0E0000}"/>
    <cellStyle name="Linked Cell 9" xfId="678" xr:uid="{00000000-0005-0000-0000-0000BD0E0000}"/>
    <cellStyle name="Linked Cell 9 2" xfId="3674" xr:uid="{00000000-0005-0000-0000-0000BE0E0000}"/>
    <cellStyle name="Neutral" xfId="8" builtinId="28" customBuiltin="1"/>
    <cellStyle name="Neutral 10" xfId="679" xr:uid="{00000000-0005-0000-0000-0000C00E0000}"/>
    <cellStyle name="Neutral 10 2" xfId="3675" xr:uid="{00000000-0005-0000-0000-0000C10E0000}"/>
    <cellStyle name="Neutral 11" xfId="680" xr:uid="{00000000-0005-0000-0000-0000C20E0000}"/>
    <cellStyle name="Neutral 11 2" xfId="3676" xr:uid="{00000000-0005-0000-0000-0000C30E0000}"/>
    <cellStyle name="Neutral 12" xfId="681" xr:uid="{00000000-0005-0000-0000-0000C40E0000}"/>
    <cellStyle name="Neutral 12 2" xfId="3677" xr:uid="{00000000-0005-0000-0000-0000C50E0000}"/>
    <cellStyle name="Neutral 13" xfId="682" xr:uid="{00000000-0005-0000-0000-0000C60E0000}"/>
    <cellStyle name="Neutral 13 2" xfId="3678" xr:uid="{00000000-0005-0000-0000-0000C70E0000}"/>
    <cellStyle name="Neutral 14" xfId="683" xr:uid="{00000000-0005-0000-0000-0000C80E0000}"/>
    <cellStyle name="Neutral 14 2" xfId="3679" xr:uid="{00000000-0005-0000-0000-0000C90E0000}"/>
    <cellStyle name="Neutral 15" xfId="684" xr:uid="{00000000-0005-0000-0000-0000CA0E0000}"/>
    <cellStyle name="Neutral 15 2" xfId="3680" xr:uid="{00000000-0005-0000-0000-0000CB0E0000}"/>
    <cellStyle name="Neutral 16" xfId="685" xr:uid="{00000000-0005-0000-0000-0000CC0E0000}"/>
    <cellStyle name="Neutral 16 2" xfId="3681" xr:uid="{00000000-0005-0000-0000-0000CD0E0000}"/>
    <cellStyle name="Neutral 17" xfId="686" xr:uid="{00000000-0005-0000-0000-0000CE0E0000}"/>
    <cellStyle name="Neutral 17 2" xfId="3682" xr:uid="{00000000-0005-0000-0000-0000CF0E0000}"/>
    <cellStyle name="Neutral 18" xfId="687" xr:uid="{00000000-0005-0000-0000-0000D00E0000}"/>
    <cellStyle name="Neutral 18 2" xfId="3683" xr:uid="{00000000-0005-0000-0000-0000D10E0000}"/>
    <cellStyle name="Neutral 19" xfId="688" xr:uid="{00000000-0005-0000-0000-0000D20E0000}"/>
    <cellStyle name="Neutral 19 2" xfId="3684" xr:uid="{00000000-0005-0000-0000-0000D30E0000}"/>
    <cellStyle name="Neutral 2" xfId="689" xr:uid="{00000000-0005-0000-0000-0000D40E0000}"/>
    <cellStyle name="Neutral 20" xfId="3685" xr:uid="{00000000-0005-0000-0000-0000D50E0000}"/>
    <cellStyle name="Neutral 20 2" xfId="3686" xr:uid="{00000000-0005-0000-0000-0000D60E0000}"/>
    <cellStyle name="Neutral 21" xfId="3687" xr:uid="{00000000-0005-0000-0000-0000D70E0000}"/>
    <cellStyle name="Neutral 21 2" xfId="3688" xr:uid="{00000000-0005-0000-0000-0000D80E0000}"/>
    <cellStyle name="Neutral 22" xfId="3689" xr:uid="{00000000-0005-0000-0000-0000D90E0000}"/>
    <cellStyle name="Neutral 22 2" xfId="3690" xr:uid="{00000000-0005-0000-0000-0000DA0E0000}"/>
    <cellStyle name="Neutral 23" xfId="3691" xr:uid="{00000000-0005-0000-0000-0000DB0E0000}"/>
    <cellStyle name="Neutral 23 2" xfId="3692" xr:uid="{00000000-0005-0000-0000-0000DC0E0000}"/>
    <cellStyle name="Neutral 24" xfId="3693" xr:uid="{00000000-0005-0000-0000-0000DD0E0000}"/>
    <cellStyle name="Neutral 24 2" xfId="3694" xr:uid="{00000000-0005-0000-0000-0000DE0E0000}"/>
    <cellStyle name="Neutral 25" xfId="3695" xr:uid="{00000000-0005-0000-0000-0000DF0E0000}"/>
    <cellStyle name="Neutral 25 2" xfId="3696" xr:uid="{00000000-0005-0000-0000-0000E00E0000}"/>
    <cellStyle name="Neutral 26" xfId="3697" xr:uid="{00000000-0005-0000-0000-0000E10E0000}"/>
    <cellStyle name="Neutral 26 2" xfId="3698" xr:uid="{00000000-0005-0000-0000-0000E20E0000}"/>
    <cellStyle name="Neutral 27" xfId="3699" xr:uid="{00000000-0005-0000-0000-0000E30E0000}"/>
    <cellStyle name="Neutral 27 2" xfId="3700" xr:uid="{00000000-0005-0000-0000-0000E40E0000}"/>
    <cellStyle name="Neutral 28" xfId="3701" xr:uid="{00000000-0005-0000-0000-0000E50E0000}"/>
    <cellStyle name="Neutral 28 2" xfId="3702" xr:uid="{00000000-0005-0000-0000-0000E60E0000}"/>
    <cellStyle name="Neutral 29" xfId="3703" xr:uid="{00000000-0005-0000-0000-0000E70E0000}"/>
    <cellStyle name="Neutral 29 2" xfId="3704" xr:uid="{00000000-0005-0000-0000-0000E80E0000}"/>
    <cellStyle name="Neutral 3" xfId="690" xr:uid="{00000000-0005-0000-0000-0000E90E0000}"/>
    <cellStyle name="Neutral 3 2" xfId="3705" xr:uid="{00000000-0005-0000-0000-0000EA0E0000}"/>
    <cellStyle name="Neutral 30" xfId="3706" xr:uid="{00000000-0005-0000-0000-0000EB0E0000}"/>
    <cellStyle name="Neutral 30 2" xfId="3707" xr:uid="{00000000-0005-0000-0000-0000EC0E0000}"/>
    <cellStyle name="Neutral 31" xfId="3708" xr:uid="{00000000-0005-0000-0000-0000ED0E0000}"/>
    <cellStyle name="Neutral 31 2" xfId="3709" xr:uid="{00000000-0005-0000-0000-0000EE0E0000}"/>
    <cellStyle name="Neutral 32" xfId="3710" xr:uid="{00000000-0005-0000-0000-0000EF0E0000}"/>
    <cellStyle name="Neutral 32 2" xfId="3711" xr:uid="{00000000-0005-0000-0000-0000F00E0000}"/>
    <cellStyle name="Neutral 33" xfId="3712" xr:uid="{00000000-0005-0000-0000-0000F10E0000}"/>
    <cellStyle name="Neutral 33 2" xfId="3713" xr:uid="{00000000-0005-0000-0000-0000F20E0000}"/>
    <cellStyle name="Neutral 34" xfId="3714" xr:uid="{00000000-0005-0000-0000-0000F30E0000}"/>
    <cellStyle name="Neutral 34 2" xfId="3715" xr:uid="{00000000-0005-0000-0000-0000F40E0000}"/>
    <cellStyle name="Neutral 35" xfId="3716" xr:uid="{00000000-0005-0000-0000-0000F50E0000}"/>
    <cellStyle name="Neutral 35 2" xfId="3717" xr:uid="{00000000-0005-0000-0000-0000F60E0000}"/>
    <cellStyle name="Neutral 36" xfId="3718" xr:uid="{00000000-0005-0000-0000-0000F70E0000}"/>
    <cellStyle name="Neutral 36 2" xfId="3719" xr:uid="{00000000-0005-0000-0000-0000F80E0000}"/>
    <cellStyle name="Neutral 37" xfId="3720" xr:uid="{00000000-0005-0000-0000-0000F90E0000}"/>
    <cellStyle name="Neutral 37 2" xfId="3721" xr:uid="{00000000-0005-0000-0000-0000FA0E0000}"/>
    <cellStyle name="Neutral 38" xfId="3722" xr:uid="{00000000-0005-0000-0000-0000FB0E0000}"/>
    <cellStyle name="Neutral 38 2" xfId="3723" xr:uid="{00000000-0005-0000-0000-0000FC0E0000}"/>
    <cellStyle name="Neutral 39" xfId="3724" xr:uid="{00000000-0005-0000-0000-0000FD0E0000}"/>
    <cellStyle name="Neutral 39 2" xfId="3725" xr:uid="{00000000-0005-0000-0000-0000FE0E0000}"/>
    <cellStyle name="Neutral 4" xfId="691" xr:uid="{00000000-0005-0000-0000-0000FF0E0000}"/>
    <cellStyle name="Neutral 4 2" xfId="3726" xr:uid="{00000000-0005-0000-0000-0000000F0000}"/>
    <cellStyle name="Neutral 40" xfId="3727" xr:uid="{00000000-0005-0000-0000-0000010F0000}"/>
    <cellStyle name="Neutral 40 2" xfId="3728" xr:uid="{00000000-0005-0000-0000-0000020F0000}"/>
    <cellStyle name="Neutral 41" xfId="3729" xr:uid="{00000000-0005-0000-0000-0000030F0000}"/>
    <cellStyle name="Neutral 41 2" xfId="3730" xr:uid="{00000000-0005-0000-0000-0000040F0000}"/>
    <cellStyle name="Neutral 42" xfId="3731" xr:uid="{00000000-0005-0000-0000-0000050F0000}"/>
    <cellStyle name="Neutral 42 2" xfId="3732" xr:uid="{00000000-0005-0000-0000-0000060F0000}"/>
    <cellStyle name="Neutral 43" xfId="3733" xr:uid="{00000000-0005-0000-0000-0000070F0000}"/>
    <cellStyle name="Neutral 43 2" xfId="3734" xr:uid="{00000000-0005-0000-0000-0000080F0000}"/>
    <cellStyle name="Neutral 44" xfId="3735" xr:uid="{00000000-0005-0000-0000-0000090F0000}"/>
    <cellStyle name="Neutral 44 2" xfId="3736" xr:uid="{00000000-0005-0000-0000-00000A0F0000}"/>
    <cellStyle name="Neutral 45" xfId="3737" xr:uid="{00000000-0005-0000-0000-00000B0F0000}"/>
    <cellStyle name="Neutral 45 2" xfId="3738" xr:uid="{00000000-0005-0000-0000-00000C0F0000}"/>
    <cellStyle name="Neutral 46" xfId="3739" xr:uid="{00000000-0005-0000-0000-00000D0F0000}"/>
    <cellStyle name="Neutral 46 2" xfId="3740" xr:uid="{00000000-0005-0000-0000-00000E0F0000}"/>
    <cellStyle name="Neutral 47" xfId="3741" xr:uid="{00000000-0005-0000-0000-00000F0F0000}"/>
    <cellStyle name="Neutral 47 2" xfId="3742" xr:uid="{00000000-0005-0000-0000-0000100F0000}"/>
    <cellStyle name="Neutral 48" xfId="3743" xr:uid="{00000000-0005-0000-0000-0000110F0000}"/>
    <cellStyle name="Neutral 48 2" xfId="3744" xr:uid="{00000000-0005-0000-0000-0000120F0000}"/>
    <cellStyle name="Neutral 49" xfId="3745" xr:uid="{00000000-0005-0000-0000-0000130F0000}"/>
    <cellStyle name="Neutral 49 2" xfId="3746" xr:uid="{00000000-0005-0000-0000-0000140F0000}"/>
    <cellStyle name="Neutral 5" xfId="692" xr:uid="{00000000-0005-0000-0000-0000150F0000}"/>
    <cellStyle name="Neutral 5 2" xfId="3747" xr:uid="{00000000-0005-0000-0000-0000160F0000}"/>
    <cellStyle name="Neutral 50" xfId="3748" xr:uid="{00000000-0005-0000-0000-0000170F0000}"/>
    <cellStyle name="Neutral 50 2" xfId="3749" xr:uid="{00000000-0005-0000-0000-0000180F0000}"/>
    <cellStyle name="Neutral 51" xfId="3750" xr:uid="{00000000-0005-0000-0000-0000190F0000}"/>
    <cellStyle name="Neutral 51 2" xfId="3751" xr:uid="{00000000-0005-0000-0000-00001A0F0000}"/>
    <cellStyle name="Neutral 52" xfId="3752" xr:uid="{00000000-0005-0000-0000-00001B0F0000}"/>
    <cellStyle name="Neutral 6" xfId="693" xr:uid="{00000000-0005-0000-0000-00001C0F0000}"/>
    <cellStyle name="Neutral 6 2" xfId="3753" xr:uid="{00000000-0005-0000-0000-00001D0F0000}"/>
    <cellStyle name="Neutral 7" xfId="694" xr:uid="{00000000-0005-0000-0000-00001E0F0000}"/>
    <cellStyle name="Neutral 7 2" xfId="3754" xr:uid="{00000000-0005-0000-0000-00001F0F0000}"/>
    <cellStyle name="Neutral 8" xfId="695" xr:uid="{00000000-0005-0000-0000-0000200F0000}"/>
    <cellStyle name="Neutral 8 2" xfId="3755" xr:uid="{00000000-0005-0000-0000-0000210F0000}"/>
    <cellStyle name="Neutral 9" xfId="696" xr:uid="{00000000-0005-0000-0000-0000220F0000}"/>
    <cellStyle name="Neutral 9 2" xfId="3756" xr:uid="{00000000-0005-0000-0000-0000230F0000}"/>
    <cellStyle name="Normal" xfId="0" builtinId="0"/>
    <cellStyle name="Normal 11" xfId="697" xr:uid="{00000000-0005-0000-0000-0000250F0000}"/>
    <cellStyle name="Normal 11 2" xfId="3757" xr:uid="{00000000-0005-0000-0000-0000260F0000}"/>
    <cellStyle name="Normal 16" xfId="698" xr:uid="{00000000-0005-0000-0000-0000270F0000}"/>
    <cellStyle name="Normal 2" xfId="42" xr:uid="{00000000-0005-0000-0000-0000280F0000}"/>
    <cellStyle name="Normal 2 2" xfId="699" xr:uid="{00000000-0005-0000-0000-0000290F0000}"/>
    <cellStyle name="Normal 2 2 10" xfId="8707" xr:uid="{00000000-0005-0000-0000-00002A0F0000}"/>
    <cellStyle name="Normal 2 2 11" xfId="8805" xr:uid="{00000000-0005-0000-0000-00002B0F0000}"/>
    <cellStyle name="Normal 2 2 12" xfId="9571" xr:uid="{00000000-0005-0000-0000-00002C0F0000}"/>
    <cellStyle name="Normal 2 2 13" xfId="9630" xr:uid="{00000000-0005-0000-0000-00002D0F0000}"/>
    <cellStyle name="Normal 2 2 14" xfId="10084" xr:uid="{00000000-0005-0000-0000-00002E0F0000}"/>
    <cellStyle name="Normal 2 2 15" xfId="10567" xr:uid="{00000000-0005-0000-0000-00002F0F0000}"/>
    <cellStyle name="Normal 2 2 16" xfId="10989" xr:uid="{00000000-0005-0000-0000-0000300F0000}"/>
    <cellStyle name="Normal 2 2 17" xfId="11442" xr:uid="{00000000-0005-0000-0000-0000310F0000}"/>
    <cellStyle name="Normal 2 2 18" xfId="12076" xr:uid="{00000000-0005-0000-0000-0000320F0000}"/>
    <cellStyle name="Normal 2 2 19" xfId="12529" xr:uid="{00000000-0005-0000-0000-0000330F0000}"/>
    <cellStyle name="Normal 2 2 2" xfId="4712" xr:uid="{00000000-0005-0000-0000-0000340F0000}"/>
    <cellStyle name="Normal 2 2 3" xfId="4664" xr:uid="{00000000-0005-0000-0000-0000350F0000}"/>
    <cellStyle name="Normal 2 2 4" xfId="4714" xr:uid="{00000000-0005-0000-0000-0000360F0000}"/>
    <cellStyle name="Normal 2 2 5" xfId="4662" xr:uid="{00000000-0005-0000-0000-0000370F0000}"/>
    <cellStyle name="Normal 2 2 6" xfId="4721" xr:uid="{00000000-0005-0000-0000-0000380F0000}"/>
    <cellStyle name="Normal 2 2 7" xfId="4665" xr:uid="{00000000-0005-0000-0000-0000390F0000}"/>
    <cellStyle name="Normal 2 2 8" xfId="4729" xr:uid="{00000000-0005-0000-0000-00003A0F0000}"/>
    <cellStyle name="Normal 2 2 9" xfId="8213" xr:uid="{00000000-0005-0000-0000-00003B0F0000}"/>
    <cellStyle name="Normal 2 3" xfId="802" xr:uid="{00000000-0005-0000-0000-00003C0F0000}"/>
    <cellStyle name="Normal 2 3 2" xfId="3758" xr:uid="{00000000-0005-0000-0000-00003D0F0000}"/>
    <cellStyle name="Normal 2 3 2 10" xfId="8706" xr:uid="{00000000-0005-0000-0000-00003E0F0000}"/>
    <cellStyle name="Normal 2 3 2 11" xfId="8807" xr:uid="{00000000-0005-0000-0000-00003F0F0000}"/>
    <cellStyle name="Normal 2 3 2 12" xfId="9550" xr:uid="{00000000-0005-0000-0000-0000400F0000}"/>
    <cellStyle name="Normal 2 3 2 13" xfId="9631" xr:uid="{00000000-0005-0000-0000-0000410F0000}"/>
    <cellStyle name="Normal 2 3 2 14" xfId="10085" xr:uid="{00000000-0005-0000-0000-0000420F0000}"/>
    <cellStyle name="Normal 2 3 2 15" xfId="10947" xr:uid="{00000000-0005-0000-0000-0000430F0000}"/>
    <cellStyle name="Normal 2 3 2 16" xfId="10990" xr:uid="{00000000-0005-0000-0000-0000440F0000}"/>
    <cellStyle name="Normal 2 3 2 17" xfId="11443" xr:uid="{00000000-0005-0000-0000-0000450F0000}"/>
    <cellStyle name="Normal 2 3 2 18" xfId="12018" xr:uid="{00000000-0005-0000-0000-0000460F0000}"/>
    <cellStyle name="Normal 2 3 2 19" xfId="12530" xr:uid="{00000000-0005-0000-0000-0000470F0000}"/>
    <cellStyle name="Normal 2 3 2 2" xfId="4713" xr:uid="{00000000-0005-0000-0000-0000480F0000}"/>
    <cellStyle name="Normal 2 3 2 3" xfId="4663" xr:uid="{00000000-0005-0000-0000-0000490F0000}"/>
    <cellStyle name="Normal 2 3 2 4" xfId="4715" xr:uid="{00000000-0005-0000-0000-00004A0F0000}"/>
    <cellStyle name="Normal 2 3 2 5" xfId="4661" xr:uid="{00000000-0005-0000-0000-00004B0F0000}"/>
    <cellStyle name="Normal 2 3 2 6" xfId="4722" xr:uid="{00000000-0005-0000-0000-00004C0F0000}"/>
    <cellStyle name="Normal 2 3 2 7" xfId="4749" xr:uid="{00000000-0005-0000-0000-00004D0F0000}"/>
    <cellStyle name="Normal 2 3 2 8" xfId="4730" xr:uid="{00000000-0005-0000-0000-00004E0F0000}"/>
    <cellStyle name="Normal 2 3 2 9" xfId="8214" xr:uid="{00000000-0005-0000-0000-00004F0F0000}"/>
    <cellStyle name="Normal 2 3 3" xfId="4209" xr:uid="{00000000-0005-0000-0000-0000500F0000}"/>
    <cellStyle name="Normal 2 3 3 10" xfId="8201" xr:uid="{00000000-0005-0000-0000-0000510F0000}"/>
    <cellStyle name="Normal 2 3 3 11" xfId="9030" xr:uid="{00000000-0005-0000-0000-0000520F0000}"/>
    <cellStyle name="Normal 2 3 3 12" xfId="9021" xr:uid="{00000000-0005-0000-0000-0000530F0000}"/>
    <cellStyle name="Normal 2 3 3 13" xfId="9643" xr:uid="{00000000-0005-0000-0000-0000540F0000}"/>
    <cellStyle name="Normal 2 3 3 14" xfId="10115" xr:uid="{00000000-0005-0000-0000-0000550F0000}"/>
    <cellStyle name="Normal 2 3 3 15" xfId="10824" xr:uid="{00000000-0005-0000-0000-0000560F0000}"/>
    <cellStyle name="Normal 2 3 3 16" xfId="11002" xr:uid="{00000000-0005-0000-0000-0000570F0000}"/>
    <cellStyle name="Normal 2 3 3 17" xfId="11471" xr:uid="{00000000-0005-0000-0000-0000580F0000}"/>
    <cellStyle name="Normal 2 3 3 18" xfId="12002" xr:uid="{00000000-0005-0000-0000-0000590F0000}"/>
    <cellStyle name="Normal 2 3 3 19" xfId="12542" xr:uid="{00000000-0005-0000-0000-00005A0F0000}"/>
    <cellStyle name="Normal 2 3 3 2" xfId="4754" xr:uid="{00000000-0005-0000-0000-00005B0F0000}"/>
    <cellStyle name="Normal 2 3 3 3" xfId="5192" xr:uid="{00000000-0005-0000-0000-00005C0F0000}"/>
    <cellStyle name="Normal 2 3 3 4" xfId="5630" xr:uid="{00000000-0005-0000-0000-00005D0F0000}"/>
    <cellStyle name="Normal 2 3 3 5" xfId="6067" xr:uid="{00000000-0005-0000-0000-00005E0F0000}"/>
    <cellStyle name="Normal 2 3 3 6" xfId="6504" xr:uid="{00000000-0005-0000-0000-00005F0F0000}"/>
    <cellStyle name="Normal 2 3 3 7" xfId="6941" xr:uid="{00000000-0005-0000-0000-0000600F0000}"/>
    <cellStyle name="Normal 2 3 3 8" xfId="7378" xr:uid="{00000000-0005-0000-0000-0000610F0000}"/>
    <cellStyle name="Normal 2 3 3 9" xfId="8226" xr:uid="{00000000-0005-0000-0000-0000620F0000}"/>
    <cellStyle name="Normal 2 3 4" xfId="4206" xr:uid="{00000000-0005-0000-0000-0000630F0000}"/>
    <cellStyle name="Normal 2 3 4 10" xfId="8204" xr:uid="{00000000-0005-0000-0000-0000640F0000}"/>
    <cellStyle name="Normal 2 3 4 11" xfId="9027" xr:uid="{00000000-0005-0000-0000-0000650F0000}"/>
    <cellStyle name="Normal 2 3 4 12" xfId="9024" xr:uid="{00000000-0005-0000-0000-0000660F0000}"/>
    <cellStyle name="Normal 2 3 4 13" xfId="9640" xr:uid="{00000000-0005-0000-0000-0000670F0000}"/>
    <cellStyle name="Normal 2 3 4 14" xfId="10112" xr:uid="{00000000-0005-0000-0000-0000680F0000}"/>
    <cellStyle name="Normal 2 3 4 15" xfId="10585" xr:uid="{00000000-0005-0000-0000-0000690F0000}"/>
    <cellStyle name="Normal 2 3 4 16" xfId="10999" xr:uid="{00000000-0005-0000-0000-00006A0F0000}"/>
    <cellStyle name="Normal 2 3 4 17" xfId="11468" xr:uid="{00000000-0005-0000-0000-00006B0F0000}"/>
    <cellStyle name="Normal 2 3 4 18" xfId="12090" xr:uid="{00000000-0005-0000-0000-00006C0F0000}"/>
    <cellStyle name="Normal 2 3 4 19" xfId="12539" xr:uid="{00000000-0005-0000-0000-00006D0F0000}"/>
    <cellStyle name="Normal 2 3 4 2" xfId="4751" xr:uid="{00000000-0005-0000-0000-00006E0F0000}"/>
    <cellStyle name="Normal 2 3 4 3" xfId="5189" xr:uid="{00000000-0005-0000-0000-00006F0F0000}"/>
    <cellStyle name="Normal 2 3 4 4" xfId="5627" xr:uid="{00000000-0005-0000-0000-0000700F0000}"/>
    <cellStyle name="Normal 2 3 4 5" xfId="6064" xr:uid="{00000000-0005-0000-0000-0000710F0000}"/>
    <cellStyle name="Normal 2 3 4 6" xfId="6501" xr:uid="{00000000-0005-0000-0000-0000720F0000}"/>
    <cellStyle name="Normal 2 3 4 7" xfId="6938" xr:uid="{00000000-0005-0000-0000-0000730F0000}"/>
    <cellStyle name="Normal 2 3 4 8" xfId="7375" xr:uid="{00000000-0005-0000-0000-0000740F0000}"/>
    <cellStyle name="Normal 2 3 4 9" xfId="8223" xr:uid="{00000000-0005-0000-0000-0000750F0000}"/>
    <cellStyle name="Normal 2 4" xfId="4208" xr:uid="{00000000-0005-0000-0000-0000760F0000}"/>
    <cellStyle name="Normal 2 4 10" xfId="8202" xr:uid="{00000000-0005-0000-0000-0000770F0000}"/>
    <cellStyle name="Normal 2 4 11" xfId="9029" xr:uid="{00000000-0005-0000-0000-0000780F0000}"/>
    <cellStyle name="Normal 2 4 12" xfId="9022" xr:uid="{00000000-0005-0000-0000-0000790F0000}"/>
    <cellStyle name="Normal 2 4 13" xfId="9642" xr:uid="{00000000-0005-0000-0000-00007A0F0000}"/>
    <cellStyle name="Normal 2 4 14" xfId="10114" xr:uid="{00000000-0005-0000-0000-00007B0F0000}"/>
    <cellStyle name="Normal 2 4 15" xfId="10965" xr:uid="{00000000-0005-0000-0000-00007C0F0000}"/>
    <cellStyle name="Normal 2 4 16" xfId="11001" xr:uid="{00000000-0005-0000-0000-00007D0F0000}"/>
    <cellStyle name="Normal 2 4 17" xfId="11470" xr:uid="{00000000-0005-0000-0000-00007E0F0000}"/>
    <cellStyle name="Normal 2 4 18" xfId="12031" xr:uid="{00000000-0005-0000-0000-00007F0F0000}"/>
    <cellStyle name="Normal 2 4 19" xfId="12541" xr:uid="{00000000-0005-0000-0000-0000800F0000}"/>
    <cellStyle name="Normal 2 4 2" xfId="4753" xr:uid="{00000000-0005-0000-0000-0000810F0000}"/>
    <cellStyle name="Normal 2 4 3" xfId="5191" xr:uid="{00000000-0005-0000-0000-0000820F0000}"/>
    <cellStyle name="Normal 2 4 4" xfId="5629" xr:uid="{00000000-0005-0000-0000-0000830F0000}"/>
    <cellStyle name="Normal 2 4 5" xfId="6066" xr:uid="{00000000-0005-0000-0000-0000840F0000}"/>
    <cellStyle name="Normal 2 4 6" xfId="6503" xr:uid="{00000000-0005-0000-0000-0000850F0000}"/>
    <cellStyle name="Normal 2 4 7" xfId="6940" xr:uid="{00000000-0005-0000-0000-0000860F0000}"/>
    <cellStyle name="Normal 2 4 8" xfId="7377" xr:uid="{00000000-0005-0000-0000-0000870F0000}"/>
    <cellStyle name="Normal 2 4 9" xfId="8225" xr:uid="{00000000-0005-0000-0000-0000880F0000}"/>
    <cellStyle name="Normal 2 5" xfId="4207" xr:uid="{00000000-0005-0000-0000-0000890F0000}"/>
    <cellStyle name="Normal 2 5 10" xfId="8203" xr:uid="{00000000-0005-0000-0000-00008A0F0000}"/>
    <cellStyle name="Normal 2 5 11" xfId="9028" xr:uid="{00000000-0005-0000-0000-00008B0F0000}"/>
    <cellStyle name="Normal 2 5 12" xfId="9023" xr:uid="{00000000-0005-0000-0000-00008C0F0000}"/>
    <cellStyle name="Normal 2 5 13" xfId="9641" xr:uid="{00000000-0005-0000-0000-00008D0F0000}"/>
    <cellStyle name="Normal 2 5 14" xfId="10113" xr:uid="{00000000-0005-0000-0000-00008E0F0000}"/>
    <cellStyle name="Normal 2 5 15" xfId="10977" xr:uid="{00000000-0005-0000-0000-00008F0F0000}"/>
    <cellStyle name="Normal 2 5 16" xfId="11000" xr:uid="{00000000-0005-0000-0000-0000900F0000}"/>
    <cellStyle name="Normal 2 5 17" xfId="11469" xr:uid="{00000000-0005-0000-0000-0000910F0000}"/>
    <cellStyle name="Normal 2 5 18" xfId="12060" xr:uid="{00000000-0005-0000-0000-0000920F0000}"/>
    <cellStyle name="Normal 2 5 19" xfId="12540" xr:uid="{00000000-0005-0000-0000-0000930F0000}"/>
    <cellStyle name="Normal 2 5 2" xfId="4752" xr:uid="{00000000-0005-0000-0000-0000940F0000}"/>
    <cellStyle name="Normal 2 5 3" xfId="5190" xr:uid="{00000000-0005-0000-0000-0000950F0000}"/>
    <cellStyle name="Normal 2 5 4" xfId="5628" xr:uid="{00000000-0005-0000-0000-0000960F0000}"/>
    <cellStyle name="Normal 2 5 5" xfId="6065" xr:uid="{00000000-0005-0000-0000-0000970F0000}"/>
    <cellStyle name="Normal 2 5 6" xfId="6502" xr:uid="{00000000-0005-0000-0000-0000980F0000}"/>
    <cellStyle name="Normal 2 5 7" xfId="6939" xr:uid="{00000000-0005-0000-0000-0000990F0000}"/>
    <cellStyle name="Normal 2 5 8" xfId="7376" xr:uid="{00000000-0005-0000-0000-00009A0F0000}"/>
    <cellStyle name="Normal 2 5 9" xfId="8224" xr:uid="{00000000-0005-0000-0000-00009B0F0000}"/>
    <cellStyle name="Normal 2 6" xfId="4202" xr:uid="{00000000-0005-0000-0000-00009C0F0000}"/>
    <cellStyle name="Normal 20" xfId="700" xr:uid="{00000000-0005-0000-0000-00009D0F0000}"/>
    <cellStyle name="Normal 20 2" xfId="3759" xr:uid="{00000000-0005-0000-0000-00009E0F0000}"/>
    <cellStyle name="Normal 21" xfId="701" xr:uid="{00000000-0005-0000-0000-00009F0F0000}"/>
    <cellStyle name="Normal 21 2" xfId="3760" xr:uid="{00000000-0005-0000-0000-0000A00F0000}"/>
    <cellStyle name="Normal 22" xfId="702" xr:uid="{00000000-0005-0000-0000-0000A10F0000}"/>
    <cellStyle name="Normal 22 2" xfId="3761" xr:uid="{00000000-0005-0000-0000-0000A20F0000}"/>
    <cellStyle name="Normal 23" xfId="703" xr:uid="{00000000-0005-0000-0000-0000A30F0000}"/>
    <cellStyle name="Normal 23 2" xfId="3762" xr:uid="{00000000-0005-0000-0000-0000A40F0000}"/>
    <cellStyle name="Normal 24" xfId="704" xr:uid="{00000000-0005-0000-0000-0000A50F0000}"/>
    <cellStyle name="Normal 26 2" xfId="3763" xr:uid="{00000000-0005-0000-0000-0000A60F0000}"/>
    <cellStyle name="Normal 27 2" xfId="3764" xr:uid="{00000000-0005-0000-0000-0000A70F0000}"/>
    <cellStyle name="Normal 29 2" xfId="3765" xr:uid="{00000000-0005-0000-0000-0000A80F0000}"/>
    <cellStyle name="Normal 3" xfId="705" xr:uid="{00000000-0005-0000-0000-0000A90F0000}"/>
    <cellStyle name="Normal 3 10" xfId="8212" xr:uid="{00000000-0005-0000-0000-0000AA0F0000}"/>
    <cellStyle name="Normal 3 11" xfId="8815" xr:uid="{00000000-0005-0000-0000-0000AB0F0000}"/>
    <cellStyle name="Normal 3 12" xfId="9558" xr:uid="{00000000-0005-0000-0000-0000AC0F0000}"/>
    <cellStyle name="Normal 3 13" xfId="9632" xr:uid="{00000000-0005-0000-0000-0000AD0F0000}"/>
    <cellStyle name="Normal 3 14" xfId="10086" xr:uid="{00000000-0005-0000-0000-0000AE0F0000}"/>
    <cellStyle name="Normal 3 15" xfId="10704" xr:uid="{00000000-0005-0000-0000-0000AF0F0000}"/>
    <cellStyle name="Normal 3 16" xfId="10991" xr:uid="{00000000-0005-0000-0000-0000B00F0000}"/>
    <cellStyle name="Normal 3 17" xfId="11444" xr:uid="{00000000-0005-0000-0000-0000B10F0000}"/>
    <cellStyle name="Normal 3 18" xfId="12222" xr:uid="{00000000-0005-0000-0000-0000B20F0000}"/>
    <cellStyle name="Normal 3 19" xfId="12531" xr:uid="{00000000-0005-0000-0000-0000B30F0000}"/>
    <cellStyle name="Normal 3 2" xfId="4716" xr:uid="{00000000-0005-0000-0000-0000B40F0000}"/>
    <cellStyle name="Normal 3 3" xfId="4660" xr:uid="{00000000-0005-0000-0000-0000B50F0000}"/>
    <cellStyle name="Normal 3 4" xfId="4717" xr:uid="{00000000-0005-0000-0000-0000B60F0000}"/>
    <cellStyle name="Normal 3 5" xfId="4659" xr:uid="{00000000-0005-0000-0000-0000B70F0000}"/>
    <cellStyle name="Normal 3 6" xfId="4731" xr:uid="{00000000-0005-0000-0000-0000B80F0000}"/>
    <cellStyle name="Normal 3 7" xfId="5625" xr:uid="{00000000-0005-0000-0000-0000B90F0000}"/>
    <cellStyle name="Normal 3 8" xfId="4735" xr:uid="{00000000-0005-0000-0000-0000BA0F0000}"/>
    <cellStyle name="Normal 3 9" xfId="8215" xr:uid="{00000000-0005-0000-0000-0000BB0F0000}"/>
    <cellStyle name="Normal 30 2" xfId="3766" xr:uid="{00000000-0005-0000-0000-0000BC0F0000}"/>
    <cellStyle name="Normal 31 2" xfId="3767" xr:uid="{00000000-0005-0000-0000-0000BD0F0000}"/>
    <cellStyle name="Normal 33 2" xfId="3768" xr:uid="{00000000-0005-0000-0000-0000BE0F0000}"/>
    <cellStyle name="Normal 35 2" xfId="3769" xr:uid="{00000000-0005-0000-0000-0000BF0F0000}"/>
    <cellStyle name="Normal 36 2" xfId="3770" xr:uid="{00000000-0005-0000-0000-0000C00F0000}"/>
    <cellStyle name="Normal 37 2" xfId="3771" xr:uid="{00000000-0005-0000-0000-0000C10F0000}"/>
    <cellStyle name="Normal 38 2" xfId="3772" xr:uid="{00000000-0005-0000-0000-0000C20F0000}"/>
    <cellStyle name="Normal 39 2" xfId="3773" xr:uid="{00000000-0005-0000-0000-0000C30F0000}"/>
    <cellStyle name="Normal 4" xfId="706" xr:uid="{00000000-0005-0000-0000-0000C40F0000}"/>
    <cellStyle name="Normal 40 2" xfId="3774" xr:uid="{00000000-0005-0000-0000-0000C50F0000}"/>
    <cellStyle name="Normal 42 2" xfId="3775" xr:uid="{00000000-0005-0000-0000-0000C60F0000}"/>
    <cellStyle name="Normal 43 2" xfId="3776" xr:uid="{00000000-0005-0000-0000-0000C70F0000}"/>
    <cellStyle name="Normal 46 2" xfId="3777" xr:uid="{00000000-0005-0000-0000-0000C80F0000}"/>
    <cellStyle name="Normal 47 2" xfId="3778" xr:uid="{00000000-0005-0000-0000-0000C90F0000}"/>
    <cellStyle name="Normal 48 2" xfId="3779" xr:uid="{00000000-0005-0000-0000-0000CA0F0000}"/>
    <cellStyle name="Normal 49 2" xfId="3780" xr:uid="{00000000-0005-0000-0000-0000CB0F0000}"/>
    <cellStyle name="Normal 5" xfId="707" xr:uid="{00000000-0005-0000-0000-0000CC0F0000}"/>
    <cellStyle name="Normal 5 10" xfId="4742" xr:uid="{00000000-0005-0000-0000-0000CD0F0000}"/>
    <cellStyle name="Normal 5 11" xfId="8216" xr:uid="{00000000-0005-0000-0000-0000CE0F0000}"/>
    <cellStyle name="Normal 5 12" xfId="8211" xr:uid="{00000000-0005-0000-0000-0000CF0F0000}"/>
    <cellStyle name="Normal 5 13" xfId="8832" xr:uid="{00000000-0005-0000-0000-0000D00F0000}"/>
    <cellStyle name="Normal 5 14" xfId="9568" xr:uid="{00000000-0005-0000-0000-0000D10F0000}"/>
    <cellStyle name="Normal 5 15" xfId="9633" xr:uid="{00000000-0005-0000-0000-0000D20F0000}"/>
    <cellStyle name="Normal 5 16" xfId="10087" xr:uid="{00000000-0005-0000-0000-0000D30F0000}"/>
    <cellStyle name="Normal 5 17" xfId="10842" xr:uid="{00000000-0005-0000-0000-0000D40F0000}"/>
    <cellStyle name="Normal 5 18" xfId="10992" xr:uid="{00000000-0005-0000-0000-0000D50F0000}"/>
    <cellStyle name="Normal 5 19" xfId="11445" xr:uid="{00000000-0005-0000-0000-0000D60F0000}"/>
    <cellStyle name="Normal 5 2" xfId="708" xr:uid="{00000000-0005-0000-0000-0000D70F0000}"/>
    <cellStyle name="Normal 5 2 10" xfId="8210" xr:uid="{00000000-0005-0000-0000-0000D80F0000}"/>
    <cellStyle name="Normal 5 2 11" xfId="8833" xr:uid="{00000000-0005-0000-0000-0000D90F0000}"/>
    <cellStyle name="Normal 5 2 12" xfId="9559" xr:uid="{00000000-0005-0000-0000-0000DA0F0000}"/>
    <cellStyle name="Normal 5 2 13" xfId="9634" xr:uid="{00000000-0005-0000-0000-0000DB0F0000}"/>
    <cellStyle name="Normal 5 2 14" xfId="10088" xr:uid="{00000000-0005-0000-0000-0000DC0F0000}"/>
    <cellStyle name="Normal 5 2 15" xfId="10901" xr:uid="{00000000-0005-0000-0000-0000DD0F0000}"/>
    <cellStyle name="Normal 5 2 16" xfId="10993" xr:uid="{00000000-0005-0000-0000-0000DE0F0000}"/>
    <cellStyle name="Normal 5 2 17" xfId="11446" xr:uid="{00000000-0005-0000-0000-0000DF0F0000}"/>
    <cellStyle name="Normal 5 2 18" xfId="11466" xr:uid="{00000000-0005-0000-0000-0000E00F0000}"/>
    <cellStyle name="Normal 5 2 19" xfId="12533" xr:uid="{00000000-0005-0000-0000-0000E10F0000}"/>
    <cellStyle name="Normal 5 2 2" xfId="4719" xr:uid="{00000000-0005-0000-0000-0000E20F0000}"/>
    <cellStyle name="Normal 5 2 3" xfId="4656" xr:uid="{00000000-0005-0000-0000-0000E30F0000}"/>
    <cellStyle name="Normal 5 2 4" xfId="4727" xr:uid="{00000000-0005-0000-0000-0000E40F0000}"/>
    <cellStyle name="Normal 5 2 5" xfId="4648" xr:uid="{00000000-0005-0000-0000-0000E50F0000}"/>
    <cellStyle name="Normal 5 2 6" xfId="4737" xr:uid="{00000000-0005-0000-0000-0000E60F0000}"/>
    <cellStyle name="Normal 5 2 7" xfId="4654" xr:uid="{00000000-0005-0000-0000-0000E70F0000}"/>
    <cellStyle name="Normal 5 2 8" xfId="4743" xr:uid="{00000000-0005-0000-0000-0000E80F0000}"/>
    <cellStyle name="Normal 5 2 9" xfId="8217" xr:uid="{00000000-0005-0000-0000-0000E90F0000}"/>
    <cellStyle name="Normal 5 20" xfId="12122" xr:uid="{00000000-0005-0000-0000-0000EA0F0000}"/>
    <cellStyle name="Normal 5 21" xfId="12532" xr:uid="{00000000-0005-0000-0000-0000EB0F0000}"/>
    <cellStyle name="Normal 5 3" xfId="3781" xr:uid="{00000000-0005-0000-0000-0000EC0F0000}"/>
    <cellStyle name="Normal 5 3 10" xfId="8209" xr:uid="{00000000-0005-0000-0000-0000ED0F0000}"/>
    <cellStyle name="Normal 5 3 11" xfId="8834" xr:uid="{00000000-0005-0000-0000-0000EE0F0000}"/>
    <cellStyle name="Normal 5 3 12" xfId="9548" xr:uid="{00000000-0005-0000-0000-0000EF0F0000}"/>
    <cellStyle name="Normal 5 3 13" xfId="9635" xr:uid="{00000000-0005-0000-0000-0000F00F0000}"/>
    <cellStyle name="Normal 5 3 14" xfId="10089" xr:uid="{00000000-0005-0000-0000-0000F10F0000}"/>
    <cellStyle name="Normal 5 3 15" xfId="10820" xr:uid="{00000000-0005-0000-0000-0000F20F0000}"/>
    <cellStyle name="Normal 5 3 16" xfId="10994" xr:uid="{00000000-0005-0000-0000-0000F30F0000}"/>
    <cellStyle name="Normal 5 3 17" xfId="11447" xr:uid="{00000000-0005-0000-0000-0000F40F0000}"/>
    <cellStyle name="Normal 5 3 18" xfId="11465" xr:uid="{00000000-0005-0000-0000-0000F50F0000}"/>
    <cellStyle name="Normal 5 3 19" xfId="12534" xr:uid="{00000000-0005-0000-0000-0000F60F0000}"/>
    <cellStyle name="Normal 5 3 2" xfId="4720" xr:uid="{00000000-0005-0000-0000-0000F70F0000}"/>
    <cellStyle name="Normal 5 3 3" xfId="4655" xr:uid="{00000000-0005-0000-0000-0000F80F0000}"/>
    <cellStyle name="Normal 5 3 4" xfId="4728" xr:uid="{00000000-0005-0000-0000-0000F90F0000}"/>
    <cellStyle name="Normal 5 3 5" xfId="4647" xr:uid="{00000000-0005-0000-0000-0000FA0F0000}"/>
    <cellStyle name="Normal 5 3 6" xfId="4738" xr:uid="{00000000-0005-0000-0000-0000FB0F0000}"/>
    <cellStyle name="Normal 5 3 7" xfId="4653" xr:uid="{00000000-0005-0000-0000-0000FC0F0000}"/>
    <cellStyle name="Normal 5 3 8" xfId="4744" xr:uid="{00000000-0005-0000-0000-0000FD0F0000}"/>
    <cellStyle name="Normal 5 3 9" xfId="8218" xr:uid="{00000000-0005-0000-0000-0000FE0F0000}"/>
    <cellStyle name="Normal 5 4" xfId="4718" xr:uid="{00000000-0005-0000-0000-0000FF0F0000}"/>
    <cellStyle name="Normal 5 5" xfId="4657" xr:uid="{00000000-0005-0000-0000-000000100000}"/>
    <cellStyle name="Normal 5 6" xfId="4726" xr:uid="{00000000-0005-0000-0000-000001100000}"/>
    <cellStyle name="Normal 5 7" xfId="4649" xr:uid="{00000000-0005-0000-0000-000002100000}"/>
    <cellStyle name="Normal 5 8" xfId="4736" xr:uid="{00000000-0005-0000-0000-000003100000}"/>
    <cellStyle name="Normal 5 9" xfId="4658" xr:uid="{00000000-0005-0000-0000-000004100000}"/>
    <cellStyle name="Normal 50 2" xfId="3782" xr:uid="{00000000-0005-0000-0000-000005100000}"/>
    <cellStyle name="Normal 51 2" xfId="3783" xr:uid="{00000000-0005-0000-0000-000006100000}"/>
    <cellStyle name="Normal 52 2" xfId="3784" xr:uid="{00000000-0005-0000-0000-000007100000}"/>
    <cellStyle name="Normal 53 2" xfId="3785" xr:uid="{00000000-0005-0000-0000-000008100000}"/>
    <cellStyle name="Normal 54 2" xfId="3786" xr:uid="{00000000-0005-0000-0000-000009100000}"/>
    <cellStyle name="Normal 55 2" xfId="3787" xr:uid="{00000000-0005-0000-0000-00000A100000}"/>
    <cellStyle name="Normal 6" xfId="709" xr:uid="{00000000-0005-0000-0000-00000B100000}"/>
    <cellStyle name="Normal 6 10" xfId="8219" xr:uid="{00000000-0005-0000-0000-00000C100000}"/>
    <cellStyle name="Normal 6 11" xfId="8208" xr:uid="{00000000-0005-0000-0000-00000D100000}"/>
    <cellStyle name="Normal 6 12" xfId="8841" xr:uid="{00000000-0005-0000-0000-00000E100000}"/>
    <cellStyle name="Normal 6 13" xfId="9588" xr:uid="{00000000-0005-0000-0000-00000F100000}"/>
    <cellStyle name="Normal 6 14" xfId="9636" xr:uid="{00000000-0005-0000-0000-000010100000}"/>
    <cellStyle name="Normal 6 15" xfId="10090" xr:uid="{00000000-0005-0000-0000-000011100000}"/>
    <cellStyle name="Normal 6 16" xfId="10902" xr:uid="{00000000-0005-0000-0000-000012100000}"/>
    <cellStyle name="Normal 6 17" xfId="10995" xr:uid="{00000000-0005-0000-0000-000013100000}"/>
    <cellStyle name="Normal 6 18" xfId="11448" xr:uid="{00000000-0005-0000-0000-000014100000}"/>
    <cellStyle name="Normal 6 19" xfId="11961" xr:uid="{00000000-0005-0000-0000-000015100000}"/>
    <cellStyle name="Normal 6 2" xfId="3788" xr:uid="{00000000-0005-0000-0000-000016100000}"/>
    <cellStyle name="Normal 6 2 10" xfId="8207" xr:uid="{00000000-0005-0000-0000-000017100000}"/>
    <cellStyle name="Normal 6 2 11" xfId="8842" xr:uid="{00000000-0005-0000-0000-000018100000}"/>
    <cellStyle name="Normal 6 2 12" xfId="9580" xr:uid="{00000000-0005-0000-0000-000019100000}"/>
    <cellStyle name="Normal 6 2 13" xfId="9637" xr:uid="{00000000-0005-0000-0000-00001A100000}"/>
    <cellStyle name="Normal 6 2 14" xfId="10091" xr:uid="{00000000-0005-0000-0000-00001B100000}"/>
    <cellStyle name="Normal 6 2 15" xfId="10967" xr:uid="{00000000-0005-0000-0000-00001C100000}"/>
    <cellStyle name="Normal 6 2 16" xfId="10996" xr:uid="{00000000-0005-0000-0000-00001D100000}"/>
    <cellStyle name="Normal 6 2 17" xfId="11449" xr:uid="{00000000-0005-0000-0000-00001E100000}"/>
    <cellStyle name="Normal 6 2 18" xfId="11932" xr:uid="{00000000-0005-0000-0000-00001F100000}"/>
    <cellStyle name="Normal 6 2 19" xfId="12536" xr:uid="{00000000-0005-0000-0000-000020100000}"/>
    <cellStyle name="Normal 6 2 2" xfId="4724" xr:uid="{00000000-0005-0000-0000-000021100000}"/>
    <cellStyle name="Normal 6 2 3" xfId="4651" xr:uid="{00000000-0005-0000-0000-000022100000}"/>
    <cellStyle name="Normal 6 2 4" xfId="4733" xr:uid="{00000000-0005-0000-0000-000023100000}"/>
    <cellStyle name="Normal 6 2 5" xfId="4642" xr:uid="{00000000-0005-0000-0000-000024100000}"/>
    <cellStyle name="Normal 6 2 6" xfId="4740" xr:uid="{00000000-0005-0000-0000-000025100000}"/>
    <cellStyle name="Normal 6 2 7" xfId="4645" xr:uid="{00000000-0005-0000-0000-000026100000}"/>
    <cellStyle name="Normal 6 2 8" xfId="4746" xr:uid="{00000000-0005-0000-0000-000027100000}"/>
    <cellStyle name="Normal 6 2 9" xfId="8220" xr:uid="{00000000-0005-0000-0000-000028100000}"/>
    <cellStyle name="Normal 6 20" xfId="12535" xr:uid="{00000000-0005-0000-0000-000029100000}"/>
    <cellStyle name="Normal 6 3" xfId="4723" xr:uid="{00000000-0005-0000-0000-00002A100000}"/>
    <cellStyle name="Normal 6 4" xfId="4652" xr:uid="{00000000-0005-0000-0000-00002B100000}"/>
    <cellStyle name="Normal 6 5" xfId="4732" xr:uid="{00000000-0005-0000-0000-00002C100000}"/>
    <cellStyle name="Normal 6 6" xfId="4643" xr:uid="{00000000-0005-0000-0000-00002D100000}"/>
    <cellStyle name="Normal 6 7" xfId="4739" xr:uid="{00000000-0005-0000-0000-00002E100000}"/>
    <cellStyle name="Normal 6 8" xfId="4646" xr:uid="{00000000-0005-0000-0000-00002F100000}"/>
    <cellStyle name="Normal 6 9" xfId="4745" xr:uid="{00000000-0005-0000-0000-000030100000}"/>
    <cellStyle name="Normal 7" xfId="710" xr:uid="{00000000-0005-0000-0000-000031100000}"/>
    <cellStyle name="Normal 7 10" xfId="8206" xr:uid="{00000000-0005-0000-0000-000032100000}"/>
    <cellStyle name="Normal 7 11" xfId="8843" xr:uid="{00000000-0005-0000-0000-000033100000}"/>
    <cellStyle name="Normal 7 12" xfId="9570" xr:uid="{00000000-0005-0000-0000-000034100000}"/>
    <cellStyle name="Normal 7 13" xfId="9638" xr:uid="{00000000-0005-0000-0000-000035100000}"/>
    <cellStyle name="Normal 7 14" xfId="10092" xr:uid="{00000000-0005-0000-0000-000036100000}"/>
    <cellStyle name="Normal 7 15" xfId="10822" xr:uid="{00000000-0005-0000-0000-000037100000}"/>
    <cellStyle name="Normal 7 16" xfId="10997" xr:uid="{00000000-0005-0000-0000-000038100000}"/>
    <cellStyle name="Normal 7 17" xfId="11450" xr:uid="{00000000-0005-0000-0000-000039100000}"/>
    <cellStyle name="Normal 7 18" xfId="12340" xr:uid="{00000000-0005-0000-0000-00003A100000}"/>
    <cellStyle name="Normal 7 19" xfId="12537" xr:uid="{00000000-0005-0000-0000-00003B100000}"/>
    <cellStyle name="Normal 7 2" xfId="4725" xr:uid="{00000000-0005-0000-0000-00003C100000}"/>
    <cellStyle name="Normal 7 3" xfId="4650" xr:uid="{00000000-0005-0000-0000-00003D100000}"/>
    <cellStyle name="Normal 7 4" xfId="4734" xr:uid="{00000000-0005-0000-0000-00003E100000}"/>
    <cellStyle name="Normal 7 5" xfId="4641" xr:uid="{00000000-0005-0000-0000-00003F100000}"/>
    <cellStyle name="Normal 7 6" xfId="4741" xr:uid="{00000000-0005-0000-0000-000040100000}"/>
    <cellStyle name="Normal 7 7" xfId="4644" xr:uid="{00000000-0005-0000-0000-000041100000}"/>
    <cellStyle name="Normal 7 8" xfId="4747" xr:uid="{00000000-0005-0000-0000-000042100000}"/>
    <cellStyle name="Normal 7 9" xfId="8221" xr:uid="{00000000-0005-0000-0000-000043100000}"/>
    <cellStyle name="Normal 8" xfId="711" xr:uid="{00000000-0005-0000-0000-000044100000}"/>
    <cellStyle name="Normal 8 2" xfId="3789" xr:uid="{00000000-0005-0000-0000-000045100000}"/>
    <cellStyle name="Normal 9" xfId="4211" xr:uid="{00000000-0005-0000-0000-000046100000}"/>
    <cellStyle name="Normal 9 10" xfId="8228" xr:uid="{00000000-0005-0000-0000-000047100000}"/>
    <cellStyle name="Normal 9 11" xfId="8199" xr:uid="{00000000-0005-0000-0000-000048100000}"/>
    <cellStyle name="Normal 9 12" xfId="9032" xr:uid="{00000000-0005-0000-0000-000049100000}"/>
    <cellStyle name="Normal 9 13" xfId="9019" xr:uid="{00000000-0005-0000-0000-00004A100000}"/>
    <cellStyle name="Normal 9 14" xfId="9645" xr:uid="{00000000-0005-0000-0000-00004B100000}"/>
    <cellStyle name="Normal 9 15" xfId="10117" xr:uid="{00000000-0005-0000-0000-00004C100000}"/>
    <cellStyle name="Normal 9 16" xfId="10798" xr:uid="{00000000-0005-0000-0000-00004D100000}"/>
    <cellStyle name="Normal 9 17" xfId="11004" xr:uid="{00000000-0005-0000-0000-00004E100000}"/>
    <cellStyle name="Normal 9 18" xfId="11473" xr:uid="{00000000-0005-0000-0000-00004F100000}"/>
    <cellStyle name="Normal 9 19" xfId="11945" xr:uid="{00000000-0005-0000-0000-000050100000}"/>
    <cellStyle name="Normal 9 2" xfId="3790" xr:uid="{00000000-0005-0000-0000-000051100000}"/>
    <cellStyle name="Normal 9 2 2" xfId="4210" xr:uid="{00000000-0005-0000-0000-000052100000}"/>
    <cellStyle name="Normal 9 2 2 10" xfId="8200" xr:uid="{00000000-0005-0000-0000-000053100000}"/>
    <cellStyle name="Normal 9 2 2 11" xfId="9031" xr:uid="{00000000-0005-0000-0000-000054100000}"/>
    <cellStyle name="Normal 9 2 2 12" xfId="9020" xr:uid="{00000000-0005-0000-0000-000055100000}"/>
    <cellStyle name="Normal 9 2 2 13" xfId="9644" xr:uid="{00000000-0005-0000-0000-000056100000}"/>
    <cellStyle name="Normal 9 2 2 14" xfId="10116" xr:uid="{00000000-0005-0000-0000-000057100000}"/>
    <cellStyle name="Normal 9 2 2 15" xfId="10879" xr:uid="{00000000-0005-0000-0000-000058100000}"/>
    <cellStyle name="Normal 9 2 2 16" xfId="11003" xr:uid="{00000000-0005-0000-0000-000059100000}"/>
    <cellStyle name="Normal 9 2 2 17" xfId="11472" xr:uid="{00000000-0005-0000-0000-00005A100000}"/>
    <cellStyle name="Normal 9 2 2 18" xfId="11974" xr:uid="{00000000-0005-0000-0000-00005B100000}"/>
    <cellStyle name="Normal 9 2 2 19" xfId="12543" xr:uid="{00000000-0005-0000-0000-00005C100000}"/>
    <cellStyle name="Normal 9 2 2 2" xfId="4755" xr:uid="{00000000-0005-0000-0000-00005D100000}"/>
    <cellStyle name="Normal 9 2 2 3" xfId="5193" xr:uid="{00000000-0005-0000-0000-00005E100000}"/>
    <cellStyle name="Normal 9 2 2 4" xfId="5631" xr:uid="{00000000-0005-0000-0000-00005F100000}"/>
    <cellStyle name="Normal 9 2 2 5" xfId="6068" xr:uid="{00000000-0005-0000-0000-000060100000}"/>
    <cellStyle name="Normal 9 2 2 6" xfId="6505" xr:uid="{00000000-0005-0000-0000-000061100000}"/>
    <cellStyle name="Normal 9 2 2 7" xfId="6942" xr:uid="{00000000-0005-0000-0000-000062100000}"/>
    <cellStyle name="Normal 9 2 2 8" xfId="7379" xr:uid="{00000000-0005-0000-0000-000063100000}"/>
    <cellStyle name="Normal 9 2 2 9" xfId="8227" xr:uid="{00000000-0005-0000-0000-000064100000}"/>
    <cellStyle name="Normal 9 2 3" xfId="4205" xr:uid="{00000000-0005-0000-0000-000065100000}"/>
    <cellStyle name="Normal 9 2 3 10" xfId="8205" xr:uid="{00000000-0005-0000-0000-000066100000}"/>
    <cellStyle name="Normal 9 2 3 11" xfId="9026" xr:uid="{00000000-0005-0000-0000-000067100000}"/>
    <cellStyle name="Normal 9 2 3 12" xfId="9025" xr:uid="{00000000-0005-0000-0000-000068100000}"/>
    <cellStyle name="Normal 9 2 3 13" xfId="9639" xr:uid="{00000000-0005-0000-0000-000069100000}"/>
    <cellStyle name="Normal 9 2 3 14" xfId="10111" xr:uid="{00000000-0005-0000-0000-00006A100000}"/>
    <cellStyle name="Normal 9 2 3 15" xfId="10624" xr:uid="{00000000-0005-0000-0000-00006B100000}"/>
    <cellStyle name="Normal 9 2 3 16" xfId="10998" xr:uid="{00000000-0005-0000-0000-00006C100000}"/>
    <cellStyle name="Normal 9 2 3 17" xfId="11467" xr:uid="{00000000-0005-0000-0000-00006D100000}"/>
    <cellStyle name="Normal 9 2 3 18" xfId="12149" xr:uid="{00000000-0005-0000-0000-00006E100000}"/>
    <cellStyle name="Normal 9 2 3 19" xfId="12538" xr:uid="{00000000-0005-0000-0000-00006F100000}"/>
    <cellStyle name="Normal 9 2 3 2" xfId="4750" xr:uid="{00000000-0005-0000-0000-000070100000}"/>
    <cellStyle name="Normal 9 2 3 3" xfId="5188" xr:uid="{00000000-0005-0000-0000-000071100000}"/>
    <cellStyle name="Normal 9 2 3 4" xfId="5626" xr:uid="{00000000-0005-0000-0000-000072100000}"/>
    <cellStyle name="Normal 9 2 3 5" xfId="6063" xr:uid="{00000000-0005-0000-0000-000073100000}"/>
    <cellStyle name="Normal 9 2 3 6" xfId="6500" xr:uid="{00000000-0005-0000-0000-000074100000}"/>
    <cellStyle name="Normal 9 2 3 7" xfId="6937" xr:uid="{00000000-0005-0000-0000-000075100000}"/>
    <cellStyle name="Normal 9 2 3 8" xfId="7374" xr:uid="{00000000-0005-0000-0000-000076100000}"/>
    <cellStyle name="Normal 9 2 3 9" xfId="8222" xr:uid="{00000000-0005-0000-0000-000077100000}"/>
    <cellStyle name="Normal 9 20" xfId="12544" xr:uid="{00000000-0005-0000-0000-000078100000}"/>
    <cellStyle name="Normal 9 3" xfId="4756" xr:uid="{00000000-0005-0000-0000-000079100000}"/>
    <cellStyle name="Normal 9 4" xfId="5194" xr:uid="{00000000-0005-0000-0000-00007A100000}"/>
    <cellStyle name="Normal 9 5" xfId="5632" xr:uid="{00000000-0005-0000-0000-00007B100000}"/>
    <cellStyle name="Normal 9 6" xfId="6069" xr:uid="{00000000-0005-0000-0000-00007C100000}"/>
    <cellStyle name="Normal 9 7" xfId="6506" xr:uid="{00000000-0005-0000-0000-00007D100000}"/>
    <cellStyle name="Normal 9 8" xfId="6943" xr:uid="{00000000-0005-0000-0000-00007E100000}"/>
    <cellStyle name="Normal 9 9" xfId="7380" xr:uid="{00000000-0005-0000-0000-00007F100000}"/>
    <cellStyle name="Note" xfId="15" builtinId="10" customBuiltin="1"/>
    <cellStyle name="Note 10" xfId="712" xr:uid="{00000000-0005-0000-0000-000081100000}"/>
    <cellStyle name="Note 10 2" xfId="3791" xr:uid="{00000000-0005-0000-0000-000082100000}"/>
    <cellStyle name="Note 10 3" xfId="12343" xr:uid="{00000000-0005-0000-0000-000083100000}"/>
    <cellStyle name="Note 10 4" xfId="12404" xr:uid="{00000000-0005-0000-0000-000084100000}"/>
    <cellStyle name="Note 10 5" xfId="12513" xr:uid="{00000000-0005-0000-0000-000085100000}"/>
    <cellStyle name="Note 11" xfId="713" xr:uid="{00000000-0005-0000-0000-000086100000}"/>
    <cellStyle name="Note 11 2" xfId="3792" xr:uid="{00000000-0005-0000-0000-000087100000}"/>
    <cellStyle name="Note 11 3" xfId="12344" xr:uid="{00000000-0005-0000-0000-000088100000}"/>
    <cellStyle name="Note 11 4" xfId="12405" xr:uid="{00000000-0005-0000-0000-000089100000}"/>
    <cellStyle name="Note 11 5" xfId="12506" xr:uid="{00000000-0005-0000-0000-00008A100000}"/>
    <cellStyle name="Note 12" xfId="714" xr:uid="{00000000-0005-0000-0000-00008B100000}"/>
    <cellStyle name="Note 12 2" xfId="3793" xr:uid="{00000000-0005-0000-0000-00008C100000}"/>
    <cellStyle name="Note 12 3" xfId="12345" xr:uid="{00000000-0005-0000-0000-00008D100000}"/>
    <cellStyle name="Note 12 4" xfId="12406" xr:uid="{00000000-0005-0000-0000-00008E100000}"/>
    <cellStyle name="Note 12 5" xfId="12499" xr:uid="{00000000-0005-0000-0000-00008F100000}"/>
    <cellStyle name="Note 13" xfId="715" xr:uid="{00000000-0005-0000-0000-000090100000}"/>
    <cellStyle name="Note 13 2" xfId="3794" xr:uid="{00000000-0005-0000-0000-000091100000}"/>
    <cellStyle name="Note 13 3" xfId="12346" xr:uid="{00000000-0005-0000-0000-000092100000}"/>
    <cellStyle name="Note 13 4" xfId="12407" xr:uid="{00000000-0005-0000-0000-000093100000}"/>
    <cellStyle name="Note 13 5" xfId="12466" xr:uid="{00000000-0005-0000-0000-000094100000}"/>
    <cellStyle name="Note 14" xfId="716" xr:uid="{00000000-0005-0000-0000-000095100000}"/>
    <cellStyle name="Note 14 2" xfId="3795" xr:uid="{00000000-0005-0000-0000-000096100000}"/>
    <cellStyle name="Note 14 3" xfId="12347" xr:uid="{00000000-0005-0000-0000-000097100000}"/>
    <cellStyle name="Note 14 4" xfId="12408" xr:uid="{00000000-0005-0000-0000-000098100000}"/>
    <cellStyle name="Note 14 5" xfId="12486" xr:uid="{00000000-0005-0000-0000-000099100000}"/>
    <cellStyle name="Note 15" xfId="717" xr:uid="{00000000-0005-0000-0000-00009A100000}"/>
    <cellStyle name="Note 15 2" xfId="3796" xr:uid="{00000000-0005-0000-0000-00009B100000}"/>
    <cellStyle name="Note 15 3" xfId="12348" xr:uid="{00000000-0005-0000-0000-00009C100000}"/>
    <cellStyle name="Note 15 4" xfId="12409" xr:uid="{00000000-0005-0000-0000-00009D100000}"/>
    <cellStyle name="Note 15 5" xfId="12480" xr:uid="{00000000-0005-0000-0000-00009E100000}"/>
    <cellStyle name="Note 16" xfId="718" xr:uid="{00000000-0005-0000-0000-00009F100000}"/>
    <cellStyle name="Note 16 2" xfId="3797" xr:uid="{00000000-0005-0000-0000-0000A0100000}"/>
    <cellStyle name="Note 16 3" xfId="12349" xr:uid="{00000000-0005-0000-0000-0000A1100000}"/>
    <cellStyle name="Note 16 4" xfId="12410" xr:uid="{00000000-0005-0000-0000-0000A2100000}"/>
    <cellStyle name="Note 16 5" xfId="12475" xr:uid="{00000000-0005-0000-0000-0000A3100000}"/>
    <cellStyle name="Note 17" xfId="719" xr:uid="{00000000-0005-0000-0000-0000A4100000}"/>
    <cellStyle name="Note 17 2" xfId="3798" xr:uid="{00000000-0005-0000-0000-0000A5100000}"/>
    <cellStyle name="Note 17 3" xfId="12350" xr:uid="{00000000-0005-0000-0000-0000A6100000}"/>
    <cellStyle name="Note 17 4" xfId="12411" xr:uid="{00000000-0005-0000-0000-0000A7100000}"/>
    <cellStyle name="Note 17 5" xfId="12469" xr:uid="{00000000-0005-0000-0000-0000A8100000}"/>
    <cellStyle name="Note 18" xfId="720" xr:uid="{00000000-0005-0000-0000-0000A9100000}"/>
    <cellStyle name="Note 18 2" xfId="3799" xr:uid="{00000000-0005-0000-0000-0000AA100000}"/>
    <cellStyle name="Note 18 3" xfId="12351" xr:uid="{00000000-0005-0000-0000-0000AB100000}"/>
    <cellStyle name="Note 18 4" xfId="12412" xr:uid="{00000000-0005-0000-0000-0000AC100000}"/>
    <cellStyle name="Note 18 5" xfId="12519" xr:uid="{00000000-0005-0000-0000-0000AD100000}"/>
    <cellStyle name="Note 19" xfId="721" xr:uid="{00000000-0005-0000-0000-0000AE100000}"/>
    <cellStyle name="Note 19 2" xfId="3800" xr:uid="{00000000-0005-0000-0000-0000AF100000}"/>
    <cellStyle name="Note 19 3" xfId="12352" xr:uid="{00000000-0005-0000-0000-0000B0100000}"/>
    <cellStyle name="Note 19 4" xfId="12413" xr:uid="{00000000-0005-0000-0000-0000B1100000}"/>
    <cellStyle name="Note 19 5" xfId="12512" xr:uid="{00000000-0005-0000-0000-0000B2100000}"/>
    <cellStyle name="Note 2" xfId="722" xr:uid="{00000000-0005-0000-0000-0000B3100000}"/>
    <cellStyle name="Note 2 2" xfId="3801" xr:uid="{00000000-0005-0000-0000-0000B4100000}"/>
    <cellStyle name="Note 2 3" xfId="12353" xr:uid="{00000000-0005-0000-0000-0000B5100000}"/>
    <cellStyle name="Note 2 4" xfId="12414" xr:uid="{00000000-0005-0000-0000-0000B6100000}"/>
    <cellStyle name="Note 2 5" xfId="12503" xr:uid="{00000000-0005-0000-0000-0000B7100000}"/>
    <cellStyle name="Note 20" xfId="3802" xr:uid="{00000000-0005-0000-0000-0000B8100000}"/>
    <cellStyle name="Note 20 2" xfId="3803" xr:uid="{00000000-0005-0000-0000-0000B9100000}"/>
    <cellStyle name="Note 21" xfId="3804" xr:uid="{00000000-0005-0000-0000-0000BA100000}"/>
    <cellStyle name="Note 21 2" xfId="3805" xr:uid="{00000000-0005-0000-0000-0000BB100000}"/>
    <cellStyle name="Note 22" xfId="3806" xr:uid="{00000000-0005-0000-0000-0000BC100000}"/>
    <cellStyle name="Note 22 2" xfId="3807" xr:uid="{00000000-0005-0000-0000-0000BD100000}"/>
    <cellStyle name="Note 23" xfId="3808" xr:uid="{00000000-0005-0000-0000-0000BE100000}"/>
    <cellStyle name="Note 23 2" xfId="3809" xr:uid="{00000000-0005-0000-0000-0000BF100000}"/>
    <cellStyle name="Note 24" xfId="3810" xr:uid="{00000000-0005-0000-0000-0000C0100000}"/>
    <cellStyle name="Note 24 2" xfId="3811" xr:uid="{00000000-0005-0000-0000-0000C1100000}"/>
    <cellStyle name="Note 25" xfId="3812" xr:uid="{00000000-0005-0000-0000-0000C2100000}"/>
    <cellStyle name="Note 25 2" xfId="3813" xr:uid="{00000000-0005-0000-0000-0000C3100000}"/>
    <cellStyle name="Note 26" xfId="3814" xr:uid="{00000000-0005-0000-0000-0000C4100000}"/>
    <cellStyle name="Note 26 2" xfId="3815" xr:uid="{00000000-0005-0000-0000-0000C5100000}"/>
    <cellStyle name="Note 27" xfId="3816" xr:uid="{00000000-0005-0000-0000-0000C6100000}"/>
    <cellStyle name="Note 27 2" xfId="3817" xr:uid="{00000000-0005-0000-0000-0000C7100000}"/>
    <cellStyle name="Note 28" xfId="3818" xr:uid="{00000000-0005-0000-0000-0000C8100000}"/>
    <cellStyle name="Note 28 2" xfId="3819" xr:uid="{00000000-0005-0000-0000-0000C9100000}"/>
    <cellStyle name="Note 29" xfId="3820" xr:uid="{00000000-0005-0000-0000-0000CA100000}"/>
    <cellStyle name="Note 29 2" xfId="3821" xr:uid="{00000000-0005-0000-0000-0000CB100000}"/>
    <cellStyle name="Note 3" xfId="723" xr:uid="{00000000-0005-0000-0000-0000CC100000}"/>
    <cellStyle name="Note 3 2" xfId="3822" xr:uid="{00000000-0005-0000-0000-0000CD100000}"/>
    <cellStyle name="Note 3 3" xfId="12354" xr:uid="{00000000-0005-0000-0000-0000CE100000}"/>
    <cellStyle name="Note 3 4" xfId="12415" xr:uid="{00000000-0005-0000-0000-0000CF100000}"/>
    <cellStyle name="Note 3 5" xfId="12488" xr:uid="{00000000-0005-0000-0000-0000D0100000}"/>
    <cellStyle name="Note 30" xfId="3823" xr:uid="{00000000-0005-0000-0000-0000D1100000}"/>
    <cellStyle name="Note 30 2" xfId="3824" xr:uid="{00000000-0005-0000-0000-0000D2100000}"/>
    <cellStyle name="Note 31" xfId="3825" xr:uid="{00000000-0005-0000-0000-0000D3100000}"/>
    <cellStyle name="Note 31 2" xfId="3826" xr:uid="{00000000-0005-0000-0000-0000D4100000}"/>
    <cellStyle name="Note 32" xfId="3827" xr:uid="{00000000-0005-0000-0000-0000D5100000}"/>
    <cellStyle name="Note 32 2" xfId="3828" xr:uid="{00000000-0005-0000-0000-0000D6100000}"/>
    <cellStyle name="Note 33" xfId="3829" xr:uid="{00000000-0005-0000-0000-0000D7100000}"/>
    <cellStyle name="Note 33 2" xfId="3830" xr:uid="{00000000-0005-0000-0000-0000D8100000}"/>
    <cellStyle name="Note 34" xfId="3831" xr:uid="{00000000-0005-0000-0000-0000D9100000}"/>
    <cellStyle name="Note 34 2" xfId="3832" xr:uid="{00000000-0005-0000-0000-0000DA100000}"/>
    <cellStyle name="Note 35" xfId="3833" xr:uid="{00000000-0005-0000-0000-0000DB100000}"/>
    <cellStyle name="Note 35 2" xfId="3834" xr:uid="{00000000-0005-0000-0000-0000DC100000}"/>
    <cellStyle name="Note 36" xfId="3835" xr:uid="{00000000-0005-0000-0000-0000DD100000}"/>
    <cellStyle name="Note 36 2" xfId="3836" xr:uid="{00000000-0005-0000-0000-0000DE100000}"/>
    <cellStyle name="Note 37" xfId="3837" xr:uid="{00000000-0005-0000-0000-0000DF100000}"/>
    <cellStyle name="Note 37 2" xfId="3838" xr:uid="{00000000-0005-0000-0000-0000E0100000}"/>
    <cellStyle name="Note 38" xfId="3839" xr:uid="{00000000-0005-0000-0000-0000E1100000}"/>
    <cellStyle name="Note 38 2" xfId="3840" xr:uid="{00000000-0005-0000-0000-0000E2100000}"/>
    <cellStyle name="Note 39" xfId="3841" xr:uid="{00000000-0005-0000-0000-0000E3100000}"/>
    <cellStyle name="Note 39 2" xfId="3842" xr:uid="{00000000-0005-0000-0000-0000E4100000}"/>
    <cellStyle name="Note 4" xfId="724" xr:uid="{00000000-0005-0000-0000-0000E5100000}"/>
    <cellStyle name="Note 4 2" xfId="3843" xr:uid="{00000000-0005-0000-0000-0000E6100000}"/>
    <cellStyle name="Note 4 3" xfId="12355" xr:uid="{00000000-0005-0000-0000-0000E7100000}"/>
    <cellStyle name="Note 4 4" xfId="12416" xr:uid="{00000000-0005-0000-0000-0000E8100000}"/>
    <cellStyle name="Note 4 5" xfId="12487" xr:uid="{00000000-0005-0000-0000-0000E9100000}"/>
    <cellStyle name="Note 40" xfId="3844" xr:uid="{00000000-0005-0000-0000-0000EA100000}"/>
    <cellStyle name="Note 40 2" xfId="3845" xr:uid="{00000000-0005-0000-0000-0000EB100000}"/>
    <cellStyle name="Note 41" xfId="3846" xr:uid="{00000000-0005-0000-0000-0000EC100000}"/>
    <cellStyle name="Note 41 2" xfId="3847" xr:uid="{00000000-0005-0000-0000-0000ED100000}"/>
    <cellStyle name="Note 42" xfId="3848" xr:uid="{00000000-0005-0000-0000-0000EE100000}"/>
    <cellStyle name="Note 42 2" xfId="3849" xr:uid="{00000000-0005-0000-0000-0000EF100000}"/>
    <cellStyle name="Note 43" xfId="3850" xr:uid="{00000000-0005-0000-0000-0000F0100000}"/>
    <cellStyle name="Note 43 2" xfId="3851" xr:uid="{00000000-0005-0000-0000-0000F1100000}"/>
    <cellStyle name="Note 44" xfId="3852" xr:uid="{00000000-0005-0000-0000-0000F2100000}"/>
    <cellStyle name="Note 44 2" xfId="3853" xr:uid="{00000000-0005-0000-0000-0000F3100000}"/>
    <cellStyle name="Note 45" xfId="3854" xr:uid="{00000000-0005-0000-0000-0000F4100000}"/>
    <cellStyle name="Note 45 2" xfId="3855" xr:uid="{00000000-0005-0000-0000-0000F5100000}"/>
    <cellStyle name="Note 46" xfId="3856" xr:uid="{00000000-0005-0000-0000-0000F6100000}"/>
    <cellStyle name="Note 46 2" xfId="3857" xr:uid="{00000000-0005-0000-0000-0000F7100000}"/>
    <cellStyle name="Note 47" xfId="3858" xr:uid="{00000000-0005-0000-0000-0000F8100000}"/>
    <cellStyle name="Note 47 2" xfId="3859" xr:uid="{00000000-0005-0000-0000-0000F9100000}"/>
    <cellStyle name="Note 48" xfId="3860" xr:uid="{00000000-0005-0000-0000-0000FA100000}"/>
    <cellStyle name="Note 48 2" xfId="3861" xr:uid="{00000000-0005-0000-0000-0000FB100000}"/>
    <cellStyle name="Note 49" xfId="3862" xr:uid="{00000000-0005-0000-0000-0000FC100000}"/>
    <cellStyle name="Note 49 2" xfId="3863" xr:uid="{00000000-0005-0000-0000-0000FD100000}"/>
    <cellStyle name="Note 5" xfId="725" xr:uid="{00000000-0005-0000-0000-0000FE100000}"/>
    <cellStyle name="Note 5 2" xfId="3864" xr:uid="{00000000-0005-0000-0000-0000FF100000}"/>
    <cellStyle name="Note 5 3" xfId="12356" xr:uid="{00000000-0005-0000-0000-000000110000}"/>
    <cellStyle name="Note 5 4" xfId="12417" xr:uid="{00000000-0005-0000-0000-000001110000}"/>
    <cellStyle name="Note 5 5" xfId="12474" xr:uid="{00000000-0005-0000-0000-000002110000}"/>
    <cellStyle name="Note 50" xfId="3865" xr:uid="{00000000-0005-0000-0000-000003110000}"/>
    <cellStyle name="Note 50 2" xfId="3866" xr:uid="{00000000-0005-0000-0000-000004110000}"/>
    <cellStyle name="Note 51" xfId="3867" xr:uid="{00000000-0005-0000-0000-000005110000}"/>
    <cellStyle name="Note 51 2" xfId="3868" xr:uid="{00000000-0005-0000-0000-000006110000}"/>
    <cellStyle name="Note 52" xfId="3869" xr:uid="{00000000-0005-0000-0000-000007110000}"/>
    <cellStyle name="Note 6" xfId="726" xr:uid="{00000000-0005-0000-0000-000008110000}"/>
    <cellStyle name="Note 6 2" xfId="3870" xr:uid="{00000000-0005-0000-0000-000009110000}"/>
    <cellStyle name="Note 6 3" xfId="12357" xr:uid="{00000000-0005-0000-0000-00000A110000}"/>
    <cellStyle name="Note 6 4" xfId="12418" xr:uid="{00000000-0005-0000-0000-00000B110000}"/>
    <cellStyle name="Note 6 5" xfId="12508" xr:uid="{00000000-0005-0000-0000-00000C110000}"/>
    <cellStyle name="Note 7" xfId="727" xr:uid="{00000000-0005-0000-0000-00000D110000}"/>
    <cellStyle name="Note 7 2" xfId="3871" xr:uid="{00000000-0005-0000-0000-00000E110000}"/>
    <cellStyle name="Note 7 3" xfId="12358" xr:uid="{00000000-0005-0000-0000-00000F110000}"/>
    <cellStyle name="Note 7 4" xfId="12419" xr:uid="{00000000-0005-0000-0000-000010110000}"/>
    <cellStyle name="Note 7 5" xfId="12495" xr:uid="{00000000-0005-0000-0000-000011110000}"/>
    <cellStyle name="Note 8" xfId="728" xr:uid="{00000000-0005-0000-0000-000012110000}"/>
    <cellStyle name="Note 8 2" xfId="3872" xr:uid="{00000000-0005-0000-0000-000013110000}"/>
    <cellStyle name="Note 8 3" xfId="12359" xr:uid="{00000000-0005-0000-0000-000014110000}"/>
    <cellStyle name="Note 8 4" xfId="12420" xr:uid="{00000000-0005-0000-0000-000015110000}"/>
    <cellStyle name="Note 8 5" xfId="12490" xr:uid="{00000000-0005-0000-0000-000016110000}"/>
    <cellStyle name="Note 9" xfId="729" xr:uid="{00000000-0005-0000-0000-000017110000}"/>
    <cellStyle name="Note 9 2" xfId="3873" xr:uid="{00000000-0005-0000-0000-000018110000}"/>
    <cellStyle name="Note 9 3" xfId="12360" xr:uid="{00000000-0005-0000-0000-000019110000}"/>
    <cellStyle name="Note 9 4" xfId="12421" xr:uid="{00000000-0005-0000-0000-00001A110000}"/>
    <cellStyle name="Note 9 5" xfId="12494" xr:uid="{00000000-0005-0000-0000-00001B110000}"/>
    <cellStyle name="Output" xfId="10" builtinId="21" customBuiltin="1"/>
    <cellStyle name="Output 10" xfId="730" xr:uid="{00000000-0005-0000-0000-00001D110000}"/>
    <cellStyle name="Output 10 2" xfId="3874" xr:uid="{00000000-0005-0000-0000-00001E110000}"/>
    <cellStyle name="Output 11" xfId="731" xr:uid="{00000000-0005-0000-0000-00001F110000}"/>
    <cellStyle name="Output 11 2" xfId="3875" xr:uid="{00000000-0005-0000-0000-000020110000}"/>
    <cellStyle name="Output 12" xfId="732" xr:uid="{00000000-0005-0000-0000-000021110000}"/>
    <cellStyle name="Output 12 2" xfId="3876" xr:uid="{00000000-0005-0000-0000-000022110000}"/>
    <cellStyle name="Output 13" xfId="733" xr:uid="{00000000-0005-0000-0000-000023110000}"/>
    <cellStyle name="Output 13 2" xfId="3877" xr:uid="{00000000-0005-0000-0000-000024110000}"/>
    <cellStyle name="Output 14" xfId="734" xr:uid="{00000000-0005-0000-0000-000025110000}"/>
    <cellStyle name="Output 14 2" xfId="3878" xr:uid="{00000000-0005-0000-0000-000026110000}"/>
    <cellStyle name="Output 15" xfId="735" xr:uid="{00000000-0005-0000-0000-000027110000}"/>
    <cellStyle name="Output 15 2" xfId="3879" xr:uid="{00000000-0005-0000-0000-000028110000}"/>
    <cellStyle name="Output 16" xfId="736" xr:uid="{00000000-0005-0000-0000-000029110000}"/>
    <cellStyle name="Output 16 2" xfId="3880" xr:uid="{00000000-0005-0000-0000-00002A110000}"/>
    <cellStyle name="Output 17" xfId="737" xr:uid="{00000000-0005-0000-0000-00002B110000}"/>
    <cellStyle name="Output 17 2" xfId="3881" xr:uid="{00000000-0005-0000-0000-00002C110000}"/>
    <cellStyle name="Output 18" xfId="738" xr:uid="{00000000-0005-0000-0000-00002D110000}"/>
    <cellStyle name="Output 18 2" xfId="3882" xr:uid="{00000000-0005-0000-0000-00002E110000}"/>
    <cellStyle name="Output 19" xfId="739" xr:uid="{00000000-0005-0000-0000-00002F110000}"/>
    <cellStyle name="Output 19 2" xfId="3883" xr:uid="{00000000-0005-0000-0000-000030110000}"/>
    <cellStyle name="Output 2" xfId="740" xr:uid="{00000000-0005-0000-0000-000031110000}"/>
    <cellStyle name="Output 20" xfId="3884" xr:uid="{00000000-0005-0000-0000-000032110000}"/>
    <cellStyle name="Output 20 2" xfId="3885" xr:uid="{00000000-0005-0000-0000-000033110000}"/>
    <cellStyle name="Output 21" xfId="3886" xr:uid="{00000000-0005-0000-0000-000034110000}"/>
    <cellStyle name="Output 21 2" xfId="3887" xr:uid="{00000000-0005-0000-0000-000035110000}"/>
    <cellStyle name="Output 22" xfId="3888" xr:uid="{00000000-0005-0000-0000-000036110000}"/>
    <cellStyle name="Output 22 2" xfId="3889" xr:uid="{00000000-0005-0000-0000-000037110000}"/>
    <cellStyle name="Output 23" xfId="3890" xr:uid="{00000000-0005-0000-0000-000038110000}"/>
    <cellStyle name="Output 23 2" xfId="3891" xr:uid="{00000000-0005-0000-0000-000039110000}"/>
    <cellStyle name="Output 24" xfId="3892" xr:uid="{00000000-0005-0000-0000-00003A110000}"/>
    <cellStyle name="Output 24 2" xfId="3893" xr:uid="{00000000-0005-0000-0000-00003B110000}"/>
    <cellStyle name="Output 25" xfId="3894" xr:uid="{00000000-0005-0000-0000-00003C110000}"/>
    <cellStyle name="Output 25 2" xfId="3895" xr:uid="{00000000-0005-0000-0000-00003D110000}"/>
    <cellStyle name="Output 26" xfId="3896" xr:uid="{00000000-0005-0000-0000-00003E110000}"/>
    <cellStyle name="Output 26 2" xfId="3897" xr:uid="{00000000-0005-0000-0000-00003F110000}"/>
    <cellStyle name="Output 27" xfId="3898" xr:uid="{00000000-0005-0000-0000-000040110000}"/>
    <cellStyle name="Output 27 2" xfId="3899" xr:uid="{00000000-0005-0000-0000-000041110000}"/>
    <cellStyle name="Output 28" xfId="3900" xr:uid="{00000000-0005-0000-0000-000042110000}"/>
    <cellStyle name="Output 28 2" xfId="3901" xr:uid="{00000000-0005-0000-0000-000043110000}"/>
    <cellStyle name="Output 29" xfId="3902" xr:uid="{00000000-0005-0000-0000-000044110000}"/>
    <cellStyle name="Output 29 2" xfId="3903" xr:uid="{00000000-0005-0000-0000-000045110000}"/>
    <cellStyle name="Output 3" xfId="741" xr:uid="{00000000-0005-0000-0000-000046110000}"/>
    <cellStyle name="Output 3 2" xfId="3904" xr:uid="{00000000-0005-0000-0000-000047110000}"/>
    <cellStyle name="Output 30" xfId="3905" xr:uid="{00000000-0005-0000-0000-000048110000}"/>
    <cellStyle name="Output 30 2" xfId="3906" xr:uid="{00000000-0005-0000-0000-000049110000}"/>
    <cellStyle name="Output 31" xfId="3907" xr:uid="{00000000-0005-0000-0000-00004A110000}"/>
    <cellStyle name="Output 31 2" xfId="3908" xr:uid="{00000000-0005-0000-0000-00004B110000}"/>
    <cellStyle name="Output 32" xfId="3909" xr:uid="{00000000-0005-0000-0000-00004C110000}"/>
    <cellStyle name="Output 32 2" xfId="3910" xr:uid="{00000000-0005-0000-0000-00004D110000}"/>
    <cellStyle name="Output 33" xfId="3911" xr:uid="{00000000-0005-0000-0000-00004E110000}"/>
    <cellStyle name="Output 33 2" xfId="3912" xr:uid="{00000000-0005-0000-0000-00004F110000}"/>
    <cellStyle name="Output 34" xfId="3913" xr:uid="{00000000-0005-0000-0000-000050110000}"/>
    <cellStyle name="Output 34 2" xfId="3914" xr:uid="{00000000-0005-0000-0000-000051110000}"/>
    <cellStyle name="Output 35" xfId="3915" xr:uid="{00000000-0005-0000-0000-000052110000}"/>
    <cellStyle name="Output 35 2" xfId="3916" xr:uid="{00000000-0005-0000-0000-000053110000}"/>
    <cellStyle name="Output 36" xfId="3917" xr:uid="{00000000-0005-0000-0000-000054110000}"/>
    <cellStyle name="Output 36 2" xfId="3918" xr:uid="{00000000-0005-0000-0000-000055110000}"/>
    <cellStyle name="Output 37" xfId="3919" xr:uid="{00000000-0005-0000-0000-000056110000}"/>
    <cellStyle name="Output 37 2" xfId="3920" xr:uid="{00000000-0005-0000-0000-000057110000}"/>
    <cellStyle name="Output 38" xfId="3921" xr:uid="{00000000-0005-0000-0000-000058110000}"/>
    <cellStyle name="Output 38 2" xfId="3922" xr:uid="{00000000-0005-0000-0000-000059110000}"/>
    <cellStyle name="Output 39" xfId="3923" xr:uid="{00000000-0005-0000-0000-00005A110000}"/>
    <cellStyle name="Output 39 2" xfId="3924" xr:uid="{00000000-0005-0000-0000-00005B110000}"/>
    <cellStyle name="Output 4" xfId="742" xr:uid="{00000000-0005-0000-0000-00005C110000}"/>
    <cellStyle name="Output 4 2" xfId="3925" xr:uid="{00000000-0005-0000-0000-00005D110000}"/>
    <cellStyle name="Output 40" xfId="3926" xr:uid="{00000000-0005-0000-0000-00005E110000}"/>
    <cellStyle name="Output 40 2" xfId="3927" xr:uid="{00000000-0005-0000-0000-00005F110000}"/>
    <cellStyle name="Output 41" xfId="3928" xr:uid="{00000000-0005-0000-0000-000060110000}"/>
    <cellStyle name="Output 41 2" xfId="3929" xr:uid="{00000000-0005-0000-0000-000061110000}"/>
    <cellStyle name="Output 42" xfId="3930" xr:uid="{00000000-0005-0000-0000-000062110000}"/>
    <cellStyle name="Output 42 2" xfId="3931" xr:uid="{00000000-0005-0000-0000-000063110000}"/>
    <cellStyle name="Output 43" xfId="3932" xr:uid="{00000000-0005-0000-0000-000064110000}"/>
    <cellStyle name="Output 43 2" xfId="3933" xr:uid="{00000000-0005-0000-0000-000065110000}"/>
    <cellStyle name="Output 44" xfId="3934" xr:uid="{00000000-0005-0000-0000-000066110000}"/>
    <cellStyle name="Output 44 2" xfId="3935" xr:uid="{00000000-0005-0000-0000-000067110000}"/>
    <cellStyle name="Output 45" xfId="3936" xr:uid="{00000000-0005-0000-0000-000068110000}"/>
    <cellStyle name="Output 45 2" xfId="3937" xr:uid="{00000000-0005-0000-0000-000069110000}"/>
    <cellStyle name="Output 46" xfId="3938" xr:uid="{00000000-0005-0000-0000-00006A110000}"/>
    <cellStyle name="Output 46 2" xfId="3939" xr:uid="{00000000-0005-0000-0000-00006B110000}"/>
    <cellStyle name="Output 47" xfId="3940" xr:uid="{00000000-0005-0000-0000-00006C110000}"/>
    <cellStyle name="Output 47 2" xfId="3941" xr:uid="{00000000-0005-0000-0000-00006D110000}"/>
    <cellStyle name="Output 48" xfId="3942" xr:uid="{00000000-0005-0000-0000-00006E110000}"/>
    <cellStyle name="Output 48 2" xfId="3943" xr:uid="{00000000-0005-0000-0000-00006F110000}"/>
    <cellStyle name="Output 49" xfId="3944" xr:uid="{00000000-0005-0000-0000-000070110000}"/>
    <cellStyle name="Output 49 2" xfId="3945" xr:uid="{00000000-0005-0000-0000-000071110000}"/>
    <cellStyle name="Output 5" xfId="743" xr:uid="{00000000-0005-0000-0000-000072110000}"/>
    <cellStyle name="Output 5 2" xfId="3946" xr:uid="{00000000-0005-0000-0000-000073110000}"/>
    <cellStyle name="Output 50" xfId="3947" xr:uid="{00000000-0005-0000-0000-000074110000}"/>
    <cellStyle name="Output 50 2" xfId="3948" xr:uid="{00000000-0005-0000-0000-000075110000}"/>
    <cellStyle name="Output 51" xfId="3949" xr:uid="{00000000-0005-0000-0000-000076110000}"/>
    <cellStyle name="Output 51 2" xfId="3950" xr:uid="{00000000-0005-0000-0000-000077110000}"/>
    <cellStyle name="Output 52" xfId="3951" xr:uid="{00000000-0005-0000-0000-000078110000}"/>
    <cellStyle name="Output 6" xfId="744" xr:uid="{00000000-0005-0000-0000-000079110000}"/>
    <cellStyle name="Output 6 2" xfId="3952" xr:uid="{00000000-0005-0000-0000-00007A110000}"/>
    <cellStyle name="Output 7" xfId="745" xr:uid="{00000000-0005-0000-0000-00007B110000}"/>
    <cellStyle name="Output 7 2" xfId="3953" xr:uid="{00000000-0005-0000-0000-00007C110000}"/>
    <cellStyle name="Output 8" xfId="746" xr:uid="{00000000-0005-0000-0000-00007D110000}"/>
    <cellStyle name="Output 8 2" xfId="3954" xr:uid="{00000000-0005-0000-0000-00007E110000}"/>
    <cellStyle name="Output 9" xfId="747" xr:uid="{00000000-0005-0000-0000-00007F110000}"/>
    <cellStyle name="Output 9 2" xfId="3955" xr:uid="{00000000-0005-0000-0000-000080110000}"/>
    <cellStyle name="Title" xfId="1" builtinId="15" customBuiltin="1"/>
    <cellStyle name="Title 10" xfId="748" xr:uid="{00000000-0005-0000-0000-000082110000}"/>
    <cellStyle name="Title 10 2" xfId="3956" xr:uid="{00000000-0005-0000-0000-000083110000}"/>
    <cellStyle name="Title 11" xfId="749" xr:uid="{00000000-0005-0000-0000-000084110000}"/>
    <cellStyle name="Title 11 2" xfId="3957" xr:uid="{00000000-0005-0000-0000-000085110000}"/>
    <cellStyle name="Title 12" xfId="750" xr:uid="{00000000-0005-0000-0000-000086110000}"/>
    <cellStyle name="Title 12 2" xfId="3958" xr:uid="{00000000-0005-0000-0000-000087110000}"/>
    <cellStyle name="Title 13" xfId="751" xr:uid="{00000000-0005-0000-0000-000088110000}"/>
    <cellStyle name="Title 13 2" xfId="3959" xr:uid="{00000000-0005-0000-0000-000089110000}"/>
    <cellStyle name="Title 14" xfId="752" xr:uid="{00000000-0005-0000-0000-00008A110000}"/>
    <cellStyle name="Title 14 2" xfId="3960" xr:uid="{00000000-0005-0000-0000-00008B110000}"/>
    <cellStyle name="Title 15" xfId="753" xr:uid="{00000000-0005-0000-0000-00008C110000}"/>
    <cellStyle name="Title 15 2" xfId="3961" xr:uid="{00000000-0005-0000-0000-00008D110000}"/>
    <cellStyle name="Title 16" xfId="754" xr:uid="{00000000-0005-0000-0000-00008E110000}"/>
    <cellStyle name="Title 16 2" xfId="3962" xr:uid="{00000000-0005-0000-0000-00008F110000}"/>
    <cellStyle name="Title 17" xfId="755" xr:uid="{00000000-0005-0000-0000-000090110000}"/>
    <cellStyle name="Title 17 2" xfId="3963" xr:uid="{00000000-0005-0000-0000-000091110000}"/>
    <cellStyle name="Title 18" xfId="756" xr:uid="{00000000-0005-0000-0000-000092110000}"/>
    <cellStyle name="Title 18 2" xfId="3964" xr:uid="{00000000-0005-0000-0000-000093110000}"/>
    <cellStyle name="Title 19" xfId="757" xr:uid="{00000000-0005-0000-0000-000094110000}"/>
    <cellStyle name="Title 19 2" xfId="3965" xr:uid="{00000000-0005-0000-0000-000095110000}"/>
    <cellStyle name="Title 2" xfId="758" xr:uid="{00000000-0005-0000-0000-000096110000}"/>
    <cellStyle name="Title 20" xfId="3966" xr:uid="{00000000-0005-0000-0000-000097110000}"/>
    <cellStyle name="Title 20 2" xfId="3967" xr:uid="{00000000-0005-0000-0000-000098110000}"/>
    <cellStyle name="Title 21" xfId="3968" xr:uid="{00000000-0005-0000-0000-000099110000}"/>
    <cellStyle name="Title 21 2" xfId="3969" xr:uid="{00000000-0005-0000-0000-00009A110000}"/>
    <cellStyle name="Title 22" xfId="3970" xr:uid="{00000000-0005-0000-0000-00009B110000}"/>
    <cellStyle name="Title 22 2" xfId="3971" xr:uid="{00000000-0005-0000-0000-00009C110000}"/>
    <cellStyle name="Title 23" xfId="3972" xr:uid="{00000000-0005-0000-0000-00009D110000}"/>
    <cellStyle name="Title 23 2" xfId="3973" xr:uid="{00000000-0005-0000-0000-00009E110000}"/>
    <cellStyle name="Title 24" xfId="3974" xr:uid="{00000000-0005-0000-0000-00009F110000}"/>
    <cellStyle name="Title 24 2" xfId="3975" xr:uid="{00000000-0005-0000-0000-0000A0110000}"/>
    <cellStyle name="Title 25" xfId="3976" xr:uid="{00000000-0005-0000-0000-0000A1110000}"/>
    <cellStyle name="Title 25 2" xfId="3977" xr:uid="{00000000-0005-0000-0000-0000A2110000}"/>
    <cellStyle name="Title 26" xfId="3978" xr:uid="{00000000-0005-0000-0000-0000A3110000}"/>
    <cellStyle name="Title 26 2" xfId="3979" xr:uid="{00000000-0005-0000-0000-0000A4110000}"/>
    <cellStyle name="Title 27" xfId="3980" xr:uid="{00000000-0005-0000-0000-0000A5110000}"/>
    <cellStyle name="Title 27 2" xfId="3981" xr:uid="{00000000-0005-0000-0000-0000A6110000}"/>
    <cellStyle name="Title 28" xfId="3982" xr:uid="{00000000-0005-0000-0000-0000A7110000}"/>
    <cellStyle name="Title 28 2" xfId="3983" xr:uid="{00000000-0005-0000-0000-0000A8110000}"/>
    <cellStyle name="Title 29" xfId="3984" xr:uid="{00000000-0005-0000-0000-0000A9110000}"/>
    <cellStyle name="Title 29 2" xfId="3985" xr:uid="{00000000-0005-0000-0000-0000AA110000}"/>
    <cellStyle name="Title 3" xfId="759" xr:uid="{00000000-0005-0000-0000-0000AB110000}"/>
    <cellStyle name="Title 3 2" xfId="3986" xr:uid="{00000000-0005-0000-0000-0000AC110000}"/>
    <cellStyle name="Title 30" xfId="3987" xr:uid="{00000000-0005-0000-0000-0000AD110000}"/>
    <cellStyle name="Title 30 2" xfId="3988" xr:uid="{00000000-0005-0000-0000-0000AE110000}"/>
    <cellStyle name="Title 31" xfId="3989" xr:uid="{00000000-0005-0000-0000-0000AF110000}"/>
    <cellStyle name="Title 31 2" xfId="3990" xr:uid="{00000000-0005-0000-0000-0000B0110000}"/>
    <cellStyle name="Title 32" xfId="3991" xr:uid="{00000000-0005-0000-0000-0000B1110000}"/>
    <cellStyle name="Title 32 2" xfId="3992" xr:uid="{00000000-0005-0000-0000-0000B2110000}"/>
    <cellStyle name="Title 33" xfId="3993" xr:uid="{00000000-0005-0000-0000-0000B3110000}"/>
    <cellStyle name="Title 33 2" xfId="3994" xr:uid="{00000000-0005-0000-0000-0000B4110000}"/>
    <cellStyle name="Title 34" xfId="3995" xr:uid="{00000000-0005-0000-0000-0000B5110000}"/>
    <cellStyle name="Title 34 2" xfId="3996" xr:uid="{00000000-0005-0000-0000-0000B6110000}"/>
    <cellStyle name="Title 35" xfId="3997" xr:uid="{00000000-0005-0000-0000-0000B7110000}"/>
    <cellStyle name="Title 35 2" xfId="3998" xr:uid="{00000000-0005-0000-0000-0000B8110000}"/>
    <cellStyle name="Title 36" xfId="3999" xr:uid="{00000000-0005-0000-0000-0000B9110000}"/>
    <cellStyle name="Title 36 2" xfId="4000" xr:uid="{00000000-0005-0000-0000-0000BA110000}"/>
    <cellStyle name="Title 37" xfId="4001" xr:uid="{00000000-0005-0000-0000-0000BB110000}"/>
    <cellStyle name="Title 37 2" xfId="4002" xr:uid="{00000000-0005-0000-0000-0000BC110000}"/>
    <cellStyle name="Title 38" xfId="4003" xr:uid="{00000000-0005-0000-0000-0000BD110000}"/>
    <cellStyle name="Title 38 2" xfId="4004" xr:uid="{00000000-0005-0000-0000-0000BE110000}"/>
    <cellStyle name="Title 39" xfId="4005" xr:uid="{00000000-0005-0000-0000-0000BF110000}"/>
    <cellStyle name="Title 39 2" xfId="4006" xr:uid="{00000000-0005-0000-0000-0000C0110000}"/>
    <cellStyle name="Title 4" xfId="760" xr:uid="{00000000-0005-0000-0000-0000C1110000}"/>
    <cellStyle name="Title 4 2" xfId="4007" xr:uid="{00000000-0005-0000-0000-0000C2110000}"/>
    <cellStyle name="Title 40" xfId="4008" xr:uid="{00000000-0005-0000-0000-0000C3110000}"/>
    <cellStyle name="Title 40 2" xfId="4009" xr:uid="{00000000-0005-0000-0000-0000C4110000}"/>
    <cellStyle name="Title 41" xfId="4010" xr:uid="{00000000-0005-0000-0000-0000C5110000}"/>
    <cellStyle name="Title 41 2" xfId="4011" xr:uid="{00000000-0005-0000-0000-0000C6110000}"/>
    <cellStyle name="Title 42" xfId="4012" xr:uid="{00000000-0005-0000-0000-0000C7110000}"/>
    <cellStyle name="Title 42 2" xfId="4013" xr:uid="{00000000-0005-0000-0000-0000C8110000}"/>
    <cellStyle name="Title 43" xfId="4014" xr:uid="{00000000-0005-0000-0000-0000C9110000}"/>
    <cellStyle name="Title 43 2" xfId="4015" xr:uid="{00000000-0005-0000-0000-0000CA110000}"/>
    <cellStyle name="Title 44" xfId="4016" xr:uid="{00000000-0005-0000-0000-0000CB110000}"/>
    <cellStyle name="Title 44 2" xfId="4017" xr:uid="{00000000-0005-0000-0000-0000CC110000}"/>
    <cellStyle name="Title 45" xfId="4018" xr:uid="{00000000-0005-0000-0000-0000CD110000}"/>
    <cellStyle name="Title 45 2" xfId="4019" xr:uid="{00000000-0005-0000-0000-0000CE110000}"/>
    <cellStyle name="Title 46" xfId="4020" xr:uid="{00000000-0005-0000-0000-0000CF110000}"/>
    <cellStyle name="Title 46 2" xfId="4021" xr:uid="{00000000-0005-0000-0000-0000D0110000}"/>
    <cellStyle name="Title 47" xfId="4022" xr:uid="{00000000-0005-0000-0000-0000D1110000}"/>
    <cellStyle name="Title 47 2" xfId="4023" xr:uid="{00000000-0005-0000-0000-0000D2110000}"/>
    <cellStyle name="Title 48" xfId="4024" xr:uid="{00000000-0005-0000-0000-0000D3110000}"/>
    <cellStyle name="Title 48 2" xfId="4025" xr:uid="{00000000-0005-0000-0000-0000D4110000}"/>
    <cellStyle name="Title 49" xfId="4026" xr:uid="{00000000-0005-0000-0000-0000D5110000}"/>
    <cellStyle name="Title 49 2" xfId="4027" xr:uid="{00000000-0005-0000-0000-0000D6110000}"/>
    <cellStyle name="Title 5" xfId="761" xr:uid="{00000000-0005-0000-0000-0000D7110000}"/>
    <cellStyle name="Title 5 2" xfId="4028" xr:uid="{00000000-0005-0000-0000-0000D8110000}"/>
    <cellStyle name="Title 5 2 2" xfId="4213" xr:uid="{00000000-0005-0000-0000-0000D9110000}"/>
    <cellStyle name="Title 5 2 2 10" xfId="8197" xr:uid="{00000000-0005-0000-0000-0000DA110000}"/>
    <cellStyle name="Title 5 2 2 11" xfId="9034" xr:uid="{00000000-0005-0000-0000-0000DB110000}"/>
    <cellStyle name="Title 5 2 2 12" xfId="9017" xr:uid="{00000000-0005-0000-0000-0000DC110000}"/>
    <cellStyle name="Title 5 2 2 13" xfId="9647" xr:uid="{00000000-0005-0000-0000-0000DD110000}"/>
    <cellStyle name="Title 5 2 2 14" xfId="10119" xr:uid="{00000000-0005-0000-0000-0000DE110000}"/>
    <cellStyle name="Title 5 2 2 15" xfId="10722" xr:uid="{00000000-0005-0000-0000-0000DF110000}"/>
    <cellStyle name="Title 5 2 2 16" xfId="11006" xr:uid="{00000000-0005-0000-0000-0000E0110000}"/>
    <cellStyle name="Title 5 2 2 17" xfId="11475" xr:uid="{00000000-0005-0000-0000-0000E1110000}"/>
    <cellStyle name="Title 5 2 2 18" xfId="12323" xr:uid="{00000000-0005-0000-0000-0000E2110000}"/>
    <cellStyle name="Title 5 2 2 19" xfId="12546" xr:uid="{00000000-0005-0000-0000-0000E3110000}"/>
    <cellStyle name="Title 5 2 2 2" xfId="4758" xr:uid="{00000000-0005-0000-0000-0000E4110000}"/>
    <cellStyle name="Title 5 2 2 3" xfId="5196" xr:uid="{00000000-0005-0000-0000-0000E5110000}"/>
    <cellStyle name="Title 5 2 2 4" xfId="5634" xr:uid="{00000000-0005-0000-0000-0000E6110000}"/>
    <cellStyle name="Title 5 2 2 5" xfId="6071" xr:uid="{00000000-0005-0000-0000-0000E7110000}"/>
    <cellStyle name="Title 5 2 2 6" xfId="6508" xr:uid="{00000000-0005-0000-0000-0000E8110000}"/>
    <cellStyle name="Title 5 2 2 7" xfId="6945" xr:uid="{00000000-0005-0000-0000-0000E9110000}"/>
    <cellStyle name="Title 5 2 2 8" xfId="7382" xr:uid="{00000000-0005-0000-0000-0000EA110000}"/>
    <cellStyle name="Title 5 2 2 9" xfId="8230" xr:uid="{00000000-0005-0000-0000-0000EB110000}"/>
    <cellStyle name="Title 5 2 3" xfId="4426" xr:uid="{00000000-0005-0000-0000-0000EC110000}"/>
    <cellStyle name="Title 5 2 3 10" xfId="7984" xr:uid="{00000000-0005-0000-0000-0000ED110000}"/>
    <cellStyle name="Title 5 2 3 11" xfId="9249" xr:uid="{00000000-0005-0000-0000-0000EE110000}"/>
    <cellStyle name="Title 5 2 3 12" xfId="9465" xr:uid="{00000000-0005-0000-0000-0000EF110000}"/>
    <cellStyle name="Title 5 2 3 13" xfId="9862" xr:uid="{00000000-0005-0000-0000-0000F0110000}"/>
    <cellStyle name="Title 5 2 3 14" xfId="10334" xr:uid="{00000000-0005-0000-0000-0000F1110000}"/>
    <cellStyle name="Title 5 2 3 15" xfId="10101" xr:uid="{00000000-0005-0000-0000-0000F2110000}"/>
    <cellStyle name="Title 5 2 3 16" xfId="11221" xr:uid="{00000000-0005-0000-0000-0000F3110000}"/>
    <cellStyle name="Title 5 2 3 17" xfId="11690" xr:uid="{00000000-0005-0000-0000-0000F4110000}"/>
    <cellStyle name="Title 5 2 3 18" xfId="11911" xr:uid="{00000000-0005-0000-0000-0000F5110000}"/>
    <cellStyle name="Title 5 2 3 19" xfId="12761" xr:uid="{00000000-0005-0000-0000-0000F6110000}"/>
    <cellStyle name="Title 5 2 3 2" xfId="4973" xr:uid="{00000000-0005-0000-0000-0000F7110000}"/>
    <cellStyle name="Title 5 2 3 3" xfId="5411" xr:uid="{00000000-0005-0000-0000-0000F8110000}"/>
    <cellStyle name="Title 5 2 3 4" xfId="5849" xr:uid="{00000000-0005-0000-0000-0000F9110000}"/>
    <cellStyle name="Title 5 2 3 5" xfId="6286" xr:uid="{00000000-0005-0000-0000-0000FA110000}"/>
    <cellStyle name="Title 5 2 3 6" xfId="6723" xr:uid="{00000000-0005-0000-0000-0000FB110000}"/>
    <cellStyle name="Title 5 2 3 7" xfId="7160" xr:uid="{00000000-0005-0000-0000-0000FC110000}"/>
    <cellStyle name="Title 5 2 3 8" xfId="7597" xr:uid="{00000000-0005-0000-0000-0000FD110000}"/>
    <cellStyle name="Title 5 2 3 9" xfId="8445" xr:uid="{00000000-0005-0000-0000-0000FE110000}"/>
    <cellStyle name="Title 5 3" xfId="4212" xr:uid="{00000000-0005-0000-0000-0000FF110000}"/>
    <cellStyle name="Title 5 3 10" xfId="8198" xr:uid="{00000000-0005-0000-0000-000000120000}"/>
    <cellStyle name="Title 5 3 11" xfId="9033" xr:uid="{00000000-0005-0000-0000-000001120000}"/>
    <cellStyle name="Title 5 3 12" xfId="9018" xr:uid="{00000000-0005-0000-0000-000002120000}"/>
    <cellStyle name="Title 5 3 13" xfId="9646" xr:uid="{00000000-0005-0000-0000-000003120000}"/>
    <cellStyle name="Title 5 3 14" xfId="10118" xr:uid="{00000000-0005-0000-0000-000004120000}"/>
    <cellStyle name="Title 5 3 15" xfId="10760" xr:uid="{00000000-0005-0000-0000-000005120000}"/>
    <cellStyle name="Title 5 3 16" xfId="11005" xr:uid="{00000000-0005-0000-0000-000006120000}"/>
    <cellStyle name="Title 5 3 17" xfId="11474" xr:uid="{00000000-0005-0000-0000-000007120000}"/>
    <cellStyle name="Title 5 3 18" xfId="11916" xr:uid="{00000000-0005-0000-0000-000008120000}"/>
    <cellStyle name="Title 5 3 19" xfId="12545" xr:uid="{00000000-0005-0000-0000-000009120000}"/>
    <cellStyle name="Title 5 3 2" xfId="4757" xr:uid="{00000000-0005-0000-0000-00000A120000}"/>
    <cellStyle name="Title 5 3 3" xfId="5195" xr:uid="{00000000-0005-0000-0000-00000B120000}"/>
    <cellStyle name="Title 5 3 4" xfId="5633" xr:uid="{00000000-0005-0000-0000-00000C120000}"/>
    <cellStyle name="Title 5 3 5" xfId="6070" xr:uid="{00000000-0005-0000-0000-00000D120000}"/>
    <cellStyle name="Title 5 3 6" xfId="6507" xr:uid="{00000000-0005-0000-0000-00000E120000}"/>
    <cellStyle name="Title 5 3 7" xfId="6944" xr:uid="{00000000-0005-0000-0000-00000F120000}"/>
    <cellStyle name="Title 5 3 8" xfId="7381" xr:uid="{00000000-0005-0000-0000-000010120000}"/>
    <cellStyle name="Title 5 3 9" xfId="8229" xr:uid="{00000000-0005-0000-0000-000011120000}"/>
    <cellStyle name="Title 5 4" xfId="4425" xr:uid="{00000000-0005-0000-0000-000012120000}"/>
    <cellStyle name="Title 5 4 10" xfId="7985" xr:uid="{00000000-0005-0000-0000-000013120000}"/>
    <cellStyle name="Title 5 4 11" xfId="9248" xr:uid="{00000000-0005-0000-0000-000014120000}"/>
    <cellStyle name="Title 5 4 12" xfId="9515" xr:uid="{00000000-0005-0000-0000-000015120000}"/>
    <cellStyle name="Title 5 4 13" xfId="9861" xr:uid="{00000000-0005-0000-0000-000016120000}"/>
    <cellStyle name="Title 5 4 14" xfId="10333" xr:uid="{00000000-0005-0000-0000-000017120000}"/>
    <cellStyle name="Title 5 4 15" xfId="10102" xr:uid="{00000000-0005-0000-0000-000018120000}"/>
    <cellStyle name="Title 5 4 16" xfId="11220" xr:uid="{00000000-0005-0000-0000-000019120000}"/>
    <cellStyle name="Title 5 4 17" xfId="11689" xr:uid="{00000000-0005-0000-0000-00001A120000}"/>
    <cellStyle name="Title 5 4 18" xfId="11940" xr:uid="{00000000-0005-0000-0000-00001B120000}"/>
    <cellStyle name="Title 5 4 19" xfId="12760" xr:uid="{00000000-0005-0000-0000-00001C120000}"/>
    <cellStyle name="Title 5 4 2" xfId="4972" xr:uid="{00000000-0005-0000-0000-00001D120000}"/>
    <cellStyle name="Title 5 4 3" xfId="5410" xr:uid="{00000000-0005-0000-0000-00001E120000}"/>
    <cellStyle name="Title 5 4 4" xfId="5848" xr:uid="{00000000-0005-0000-0000-00001F120000}"/>
    <cellStyle name="Title 5 4 5" xfId="6285" xr:uid="{00000000-0005-0000-0000-000020120000}"/>
    <cellStyle name="Title 5 4 6" xfId="6722" xr:uid="{00000000-0005-0000-0000-000021120000}"/>
    <cellStyle name="Title 5 4 7" xfId="7159" xr:uid="{00000000-0005-0000-0000-000022120000}"/>
    <cellStyle name="Title 5 4 8" xfId="7596" xr:uid="{00000000-0005-0000-0000-000023120000}"/>
    <cellStyle name="Title 5 4 9" xfId="8444" xr:uid="{00000000-0005-0000-0000-000024120000}"/>
    <cellStyle name="Title 5 5" xfId="12361" xr:uid="{00000000-0005-0000-0000-000025120000}"/>
    <cellStyle name="Title 5 6" xfId="12422" xr:uid="{00000000-0005-0000-0000-000026120000}"/>
    <cellStyle name="Title 5 7" xfId="12478" xr:uid="{00000000-0005-0000-0000-000027120000}"/>
    <cellStyle name="Title 50" xfId="4029" xr:uid="{00000000-0005-0000-0000-000028120000}"/>
    <cellStyle name="Title 50 2" xfId="4030" xr:uid="{00000000-0005-0000-0000-000029120000}"/>
    <cellStyle name="Title 50 2 2" xfId="4215" xr:uid="{00000000-0005-0000-0000-00002A120000}"/>
    <cellStyle name="Title 50 2 2 10" xfId="8195" xr:uid="{00000000-0005-0000-0000-00002B120000}"/>
    <cellStyle name="Title 50 2 2 11" xfId="9036" xr:uid="{00000000-0005-0000-0000-00002C120000}"/>
    <cellStyle name="Title 50 2 2 12" xfId="9015" xr:uid="{00000000-0005-0000-0000-00002D120000}"/>
    <cellStyle name="Title 50 2 2 13" xfId="9649" xr:uid="{00000000-0005-0000-0000-00002E120000}"/>
    <cellStyle name="Title 50 2 2 14" xfId="10121" xr:uid="{00000000-0005-0000-0000-00002F120000}"/>
    <cellStyle name="Title 50 2 2 15" xfId="10644" xr:uid="{00000000-0005-0000-0000-000030120000}"/>
    <cellStyle name="Title 50 2 2 16" xfId="11008" xr:uid="{00000000-0005-0000-0000-000031120000}"/>
    <cellStyle name="Title 50 2 2 17" xfId="11477" xr:uid="{00000000-0005-0000-0000-000032120000}"/>
    <cellStyle name="Title 50 2 2 18" xfId="12267" xr:uid="{00000000-0005-0000-0000-000033120000}"/>
    <cellStyle name="Title 50 2 2 19" xfId="12548" xr:uid="{00000000-0005-0000-0000-000034120000}"/>
    <cellStyle name="Title 50 2 2 2" xfId="4760" xr:uid="{00000000-0005-0000-0000-000035120000}"/>
    <cellStyle name="Title 50 2 2 3" xfId="5198" xr:uid="{00000000-0005-0000-0000-000036120000}"/>
    <cellStyle name="Title 50 2 2 4" xfId="5636" xr:uid="{00000000-0005-0000-0000-000037120000}"/>
    <cellStyle name="Title 50 2 2 5" xfId="6073" xr:uid="{00000000-0005-0000-0000-000038120000}"/>
    <cellStyle name="Title 50 2 2 6" xfId="6510" xr:uid="{00000000-0005-0000-0000-000039120000}"/>
    <cellStyle name="Title 50 2 2 7" xfId="6947" xr:uid="{00000000-0005-0000-0000-00003A120000}"/>
    <cellStyle name="Title 50 2 2 8" xfId="7384" xr:uid="{00000000-0005-0000-0000-00003B120000}"/>
    <cellStyle name="Title 50 2 2 9" xfId="8232" xr:uid="{00000000-0005-0000-0000-00003C120000}"/>
    <cellStyle name="Title 50 2 3" xfId="4428" xr:uid="{00000000-0005-0000-0000-00003D120000}"/>
    <cellStyle name="Title 50 2 3 10" xfId="7982" xr:uid="{00000000-0005-0000-0000-00003E120000}"/>
    <cellStyle name="Title 50 2 3 11" xfId="9251" xr:uid="{00000000-0005-0000-0000-00003F120000}"/>
    <cellStyle name="Title 50 2 3 12" xfId="9474" xr:uid="{00000000-0005-0000-0000-000040120000}"/>
    <cellStyle name="Title 50 2 3 13" xfId="9864" xr:uid="{00000000-0005-0000-0000-000041120000}"/>
    <cellStyle name="Title 50 2 3 14" xfId="10336" xr:uid="{00000000-0005-0000-0000-000042120000}"/>
    <cellStyle name="Title 50 2 3 15" xfId="10809" xr:uid="{00000000-0005-0000-0000-000043120000}"/>
    <cellStyle name="Title 50 2 3 16" xfId="11223" xr:uid="{00000000-0005-0000-0000-000044120000}"/>
    <cellStyle name="Title 50 2 3 17" xfId="11692" xr:uid="{00000000-0005-0000-0000-000045120000}"/>
    <cellStyle name="Title 50 2 3 18" xfId="12285" xr:uid="{00000000-0005-0000-0000-000046120000}"/>
    <cellStyle name="Title 50 2 3 19" xfId="12763" xr:uid="{00000000-0005-0000-0000-000047120000}"/>
    <cellStyle name="Title 50 2 3 2" xfId="4975" xr:uid="{00000000-0005-0000-0000-000048120000}"/>
    <cellStyle name="Title 50 2 3 3" xfId="5413" xr:uid="{00000000-0005-0000-0000-000049120000}"/>
    <cellStyle name="Title 50 2 3 4" xfId="5851" xr:uid="{00000000-0005-0000-0000-00004A120000}"/>
    <cellStyle name="Title 50 2 3 5" xfId="6288" xr:uid="{00000000-0005-0000-0000-00004B120000}"/>
    <cellStyle name="Title 50 2 3 6" xfId="6725" xr:uid="{00000000-0005-0000-0000-00004C120000}"/>
    <cellStyle name="Title 50 2 3 7" xfId="7162" xr:uid="{00000000-0005-0000-0000-00004D120000}"/>
    <cellStyle name="Title 50 2 3 8" xfId="7599" xr:uid="{00000000-0005-0000-0000-00004E120000}"/>
    <cellStyle name="Title 50 2 3 9" xfId="8447" xr:uid="{00000000-0005-0000-0000-00004F120000}"/>
    <cellStyle name="Title 50 3" xfId="4214" xr:uid="{00000000-0005-0000-0000-000050120000}"/>
    <cellStyle name="Title 50 3 10" xfId="8196" xr:uid="{00000000-0005-0000-0000-000051120000}"/>
    <cellStyle name="Title 50 3 11" xfId="9035" xr:uid="{00000000-0005-0000-0000-000052120000}"/>
    <cellStyle name="Title 50 3 12" xfId="9016" xr:uid="{00000000-0005-0000-0000-000053120000}"/>
    <cellStyle name="Title 50 3 13" xfId="9648" xr:uid="{00000000-0005-0000-0000-000054120000}"/>
    <cellStyle name="Title 50 3 14" xfId="10120" xr:uid="{00000000-0005-0000-0000-000055120000}"/>
    <cellStyle name="Title 50 3 15" xfId="10683" xr:uid="{00000000-0005-0000-0000-000056120000}"/>
    <cellStyle name="Title 50 3 16" xfId="11007" xr:uid="{00000000-0005-0000-0000-000057120000}"/>
    <cellStyle name="Title 50 3 17" xfId="11476" xr:uid="{00000000-0005-0000-0000-000058120000}"/>
    <cellStyle name="Title 50 3 18" xfId="12253" xr:uid="{00000000-0005-0000-0000-000059120000}"/>
    <cellStyle name="Title 50 3 19" xfId="12547" xr:uid="{00000000-0005-0000-0000-00005A120000}"/>
    <cellStyle name="Title 50 3 2" xfId="4759" xr:uid="{00000000-0005-0000-0000-00005B120000}"/>
    <cellStyle name="Title 50 3 3" xfId="5197" xr:uid="{00000000-0005-0000-0000-00005C120000}"/>
    <cellStyle name="Title 50 3 4" xfId="5635" xr:uid="{00000000-0005-0000-0000-00005D120000}"/>
    <cellStyle name="Title 50 3 5" xfId="6072" xr:uid="{00000000-0005-0000-0000-00005E120000}"/>
    <cellStyle name="Title 50 3 6" xfId="6509" xr:uid="{00000000-0005-0000-0000-00005F120000}"/>
    <cellStyle name="Title 50 3 7" xfId="6946" xr:uid="{00000000-0005-0000-0000-000060120000}"/>
    <cellStyle name="Title 50 3 8" xfId="7383" xr:uid="{00000000-0005-0000-0000-000061120000}"/>
    <cellStyle name="Title 50 3 9" xfId="8231" xr:uid="{00000000-0005-0000-0000-000062120000}"/>
    <cellStyle name="Title 50 4" xfId="4427" xr:uid="{00000000-0005-0000-0000-000063120000}"/>
    <cellStyle name="Title 50 4 10" xfId="7983" xr:uid="{00000000-0005-0000-0000-000064120000}"/>
    <cellStyle name="Title 50 4 11" xfId="9250" xr:uid="{00000000-0005-0000-0000-000065120000}"/>
    <cellStyle name="Title 50 4 12" xfId="9508" xr:uid="{00000000-0005-0000-0000-000066120000}"/>
    <cellStyle name="Title 50 4 13" xfId="9863" xr:uid="{00000000-0005-0000-0000-000067120000}"/>
    <cellStyle name="Title 50 4 14" xfId="10335" xr:uid="{00000000-0005-0000-0000-000068120000}"/>
    <cellStyle name="Title 50 4 15" xfId="10890" xr:uid="{00000000-0005-0000-0000-000069120000}"/>
    <cellStyle name="Title 50 4 16" xfId="11222" xr:uid="{00000000-0005-0000-0000-00006A120000}"/>
    <cellStyle name="Title 50 4 17" xfId="11691" xr:uid="{00000000-0005-0000-0000-00006B120000}"/>
    <cellStyle name="Title 50 4 18" xfId="12318" xr:uid="{00000000-0005-0000-0000-00006C120000}"/>
    <cellStyle name="Title 50 4 19" xfId="12762" xr:uid="{00000000-0005-0000-0000-00006D120000}"/>
    <cellStyle name="Title 50 4 2" xfId="4974" xr:uid="{00000000-0005-0000-0000-00006E120000}"/>
    <cellStyle name="Title 50 4 3" xfId="5412" xr:uid="{00000000-0005-0000-0000-00006F120000}"/>
    <cellStyle name="Title 50 4 4" xfId="5850" xr:uid="{00000000-0005-0000-0000-000070120000}"/>
    <cellStyle name="Title 50 4 5" xfId="6287" xr:uid="{00000000-0005-0000-0000-000071120000}"/>
    <cellStyle name="Title 50 4 6" xfId="6724" xr:uid="{00000000-0005-0000-0000-000072120000}"/>
    <cellStyle name="Title 50 4 7" xfId="7161" xr:uid="{00000000-0005-0000-0000-000073120000}"/>
    <cellStyle name="Title 50 4 8" xfId="7598" xr:uid="{00000000-0005-0000-0000-000074120000}"/>
    <cellStyle name="Title 50 4 9" xfId="8446" xr:uid="{00000000-0005-0000-0000-000075120000}"/>
    <cellStyle name="Title 51" xfId="4031" xr:uid="{00000000-0005-0000-0000-000076120000}"/>
    <cellStyle name="Title 51 2" xfId="4032" xr:uid="{00000000-0005-0000-0000-000077120000}"/>
    <cellStyle name="Title 51 2 2" xfId="4217" xr:uid="{00000000-0005-0000-0000-000078120000}"/>
    <cellStyle name="Title 51 2 2 10" xfId="8193" xr:uid="{00000000-0005-0000-0000-000079120000}"/>
    <cellStyle name="Title 51 2 2 11" xfId="9038" xr:uid="{00000000-0005-0000-0000-00007A120000}"/>
    <cellStyle name="Title 51 2 2 12" xfId="9013" xr:uid="{00000000-0005-0000-0000-00007B120000}"/>
    <cellStyle name="Title 51 2 2 13" xfId="9651" xr:uid="{00000000-0005-0000-0000-00007C120000}"/>
    <cellStyle name="Title 51 2 2 14" xfId="10123" xr:uid="{00000000-0005-0000-0000-00007D120000}"/>
    <cellStyle name="Title 51 2 2 15" xfId="10565" xr:uid="{00000000-0005-0000-0000-00007E120000}"/>
    <cellStyle name="Title 51 2 2 16" xfId="11010" xr:uid="{00000000-0005-0000-0000-00007F120000}"/>
    <cellStyle name="Title 51 2 2 17" xfId="11479" xr:uid="{00000000-0005-0000-0000-000080120000}"/>
    <cellStyle name="Title 51 2 2 18" xfId="12175" xr:uid="{00000000-0005-0000-0000-000081120000}"/>
    <cellStyle name="Title 51 2 2 19" xfId="12550" xr:uid="{00000000-0005-0000-0000-000082120000}"/>
    <cellStyle name="Title 51 2 2 2" xfId="4762" xr:uid="{00000000-0005-0000-0000-000083120000}"/>
    <cellStyle name="Title 51 2 2 3" xfId="5200" xr:uid="{00000000-0005-0000-0000-000084120000}"/>
    <cellStyle name="Title 51 2 2 4" xfId="5638" xr:uid="{00000000-0005-0000-0000-000085120000}"/>
    <cellStyle name="Title 51 2 2 5" xfId="6075" xr:uid="{00000000-0005-0000-0000-000086120000}"/>
    <cellStyle name="Title 51 2 2 6" xfId="6512" xr:uid="{00000000-0005-0000-0000-000087120000}"/>
    <cellStyle name="Title 51 2 2 7" xfId="6949" xr:uid="{00000000-0005-0000-0000-000088120000}"/>
    <cellStyle name="Title 51 2 2 8" xfId="7386" xr:uid="{00000000-0005-0000-0000-000089120000}"/>
    <cellStyle name="Title 51 2 2 9" xfId="8234" xr:uid="{00000000-0005-0000-0000-00008A120000}"/>
    <cellStyle name="Title 51 2 3" xfId="4430" xr:uid="{00000000-0005-0000-0000-00008B120000}"/>
    <cellStyle name="Title 51 2 3 10" xfId="7980" xr:uid="{00000000-0005-0000-0000-00008C120000}"/>
    <cellStyle name="Title 51 2 3 11" xfId="9253" xr:uid="{00000000-0005-0000-0000-00008D120000}"/>
    <cellStyle name="Title 51 2 3 12" xfId="9611" xr:uid="{00000000-0005-0000-0000-00008E120000}"/>
    <cellStyle name="Title 51 2 3 13" xfId="9866" xr:uid="{00000000-0005-0000-0000-00008F120000}"/>
    <cellStyle name="Title 51 2 3 14" xfId="10338" xr:uid="{00000000-0005-0000-0000-000090120000}"/>
    <cellStyle name="Title 51 2 3 15" xfId="10732" xr:uid="{00000000-0005-0000-0000-000091120000}"/>
    <cellStyle name="Title 51 2 3 16" xfId="11225" xr:uid="{00000000-0005-0000-0000-000092120000}"/>
    <cellStyle name="Title 51 2 3 17" xfId="11694" xr:uid="{00000000-0005-0000-0000-000093120000}"/>
    <cellStyle name="Title 51 2 3 18" xfId="12232" xr:uid="{00000000-0005-0000-0000-000094120000}"/>
    <cellStyle name="Title 51 2 3 19" xfId="12765" xr:uid="{00000000-0005-0000-0000-000095120000}"/>
    <cellStyle name="Title 51 2 3 2" xfId="4977" xr:uid="{00000000-0005-0000-0000-000096120000}"/>
    <cellStyle name="Title 51 2 3 3" xfId="5415" xr:uid="{00000000-0005-0000-0000-000097120000}"/>
    <cellStyle name="Title 51 2 3 4" xfId="5853" xr:uid="{00000000-0005-0000-0000-000098120000}"/>
    <cellStyle name="Title 51 2 3 5" xfId="6290" xr:uid="{00000000-0005-0000-0000-000099120000}"/>
    <cellStyle name="Title 51 2 3 6" xfId="6727" xr:uid="{00000000-0005-0000-0000-00009A120000}"/>
    <cellStyle name="Title 51 2 3 7" xfId="7164" xr:uid="{00000000-0005-0000-0000-00009B120000}"/>
    <cellStyle name="Title 51 2 3 8" xfId="7601" xr:uid="{00000000-0005-0000-0000-00009C120000}"/>
    <cellStyle name="Title 51 2 3 9" xfId="8449" xr:uid="{00000000-0005-0000-0000-00009D120000}"/>
    <cellStyle name="Title 51 3" xfId="4216" xr:uid="{00000000-0005-0000-0000-00009E120000}"/>
    <cellStyle name="Title 51 3 10" xfId="8194" xr:uid="{00000000-0005-0000-0000-00009F120000}"/>
    <cellStyle name="Title 51 3 11" xfId="9037" xr:uid="{00000000-0005-0000-0000-0000A0120000}"/>
    <cellStyle name="Title 51 3 12" xfId="9014" xr:uid="{00000000-0005-0000-0000-0000A1120000}"/>
    <cellStyle name="Title 51 3 13" xfId="9650" xr:uid="{00000000-0005-0000-0000-0000A2120000}"/>
    <cellStyle name="Title 51 3 14" xfId="10122" xr:uid="{00000000-0005-0000-0000-0000A3120000}"/>
    <cellStyle name="Title 51 3 15" xfId="10605" xr:uid="{00000000-0005-0000-0000-0000A4120000}"/>
    <cellStyle name="Title 51 3 16" xfId="11009" xr:uid="{00000000-0005-0000-0000-0000A5120000}"/>
    <cellStyle name="Title 51 3 17" xfId="11478" xr:uid="{00000000-0005-0000-0000-0000A6120000}"/>
    <cellStyle name="Title 51 3 18" xfId="12237" xr:uid="{00000000-0005-0000-0000-0000A7120000}"/>
    <cellStyle name="Title 51 3 19" xfId="12549" xr:uid="{00000000-0005-0000-0000-0000A8120000}"/>
    <cellStyle name="Title 51 3 2" xfId="4761" xr:uid="{00000000-0005-0000-0000-0000A9120000}"/>
    <cellStyle name="Title 51 3 3" xfId="5199" xr:uid="{00000000-0005-0000-0000-0000AA120000}"/>
    <cellStyle name="Title 51 3 4" xfId="5637" xr:uid="{00000000-0005-0000-0000-0000AB120000}"/>
    <cellStyle name="Title 51 3 5" xfId="6074" xr:uid="{00000000-0005-0000-0000-0000AC120000}"/>
    <cellStyle name="Title 51 3 6" xfId="6511" xr:uid="{00000000-0005-0000-0000-0000AD120000}"/>
    <cellStyle name="Title 51 3 7" xfId="6948" xr:uid="{00000000-0005-0000-0000-0000AE120000}"/>
    <cellStyle name="Title 51 3 8" xfId="7385" xr:uid="{00000000-0005-0000-0000-0000AF120000}"/>
    <cellStyle name="Title 51 3 9" xfId="8233" xr:uid="{00000000-0005-0000-0000-0000B0120000}"/>
    <cellStyle name="Title 51 4" xfId="4429" xr:uid="{00000000-0005-0000-0000-0000B1120000}"/>
    <cellStyle name="Title 51 4 10" xfId="7981" xr:uid="{00000000-0005-0000-0000-0000B2120000}"/>
    <cellStyle name="Title 51 4 11" xfId="9252" xr:uid="{00000000-0005-0000-0000-0000B3120000}"/>
    <cellStyle name="Title 51 4 12" xfId="9499" xr:uid="{00000000-0005-0000-0000-0000B4120000}"/>
    <cellStyle name="Title 51 4 13" xfId="9865" xr:uid="{00000000-0005-0000-0000-0000B5120000}"/>
    <cellStyle name="Title 51 4 14" xfId="10337" xr:uid="{00000000-0005-0000-0000-0000B6120000}"/>
    <cellStyle name="Title 51 4 15" xfId="10770" xr:uid="{00000000-0005-0000-0000-0000B7120000}"/>
    <cellStyle name="Title 51 4 16" xfId="11224" xr:uid="{00000000-0005-0000-0000-0000B8120000}"/>
    <cellStyle name="Title 51 4 17" xfId="11693" xr:uid="{00000000-0005-0000-0000-0000B9120000}"/>
    <cellStyle name="Title 51 4 18" xfId="12262" xr:uid="{00000000-0005-0000-0000-0000BA120000}"/>
    <cellStyle name="Title 51 4 19" xfId="12764" xr:uid="{00000000-0005-0000-0000-0000BB120000}"/>
    <cellStyle name="Title 51 4 2" xfId="4976" xr:uid="{00000000-0005-0000-0000-0000BC120000}"/>
    <cellStyle name="Title 51 4 3" xfId="5414" xr:uid="{00000000-0005-0000-0000-0000BD120000}"/>
    <cellStyle name="Title 51 4 4" xfId="5852" xr:uid="{00000000-0005-0000-0000-0000BE120000}"/>
    <cellStyle name="Title 51 4 5" xfId="6289" xr:uid="{00000000-0005-0000-0000-0000BF120000}"/>
    <cellStyle name="Title 51 4 6" xfId="6726" xr:uid="{00000000-0005-0000-0000-0000C0120000}"/>
    <cellStyle name="Title 51 4 7" xfId="7163" xr:uid="{00000000-0005-0000-0000-0000C1120000}"/>
    <cellStyle name="Title 51 4 8" xfId="7600" xr:uid="{00000000-0005-0000-0000-0000C2120000}"/>
    <cellStyle name="Title 51 4 9" xfId="8448" xr:uid="{00000000-0005-0000-0000-0000C3120000}"/>
    <cellStyle name="Title 52" xfId="4033" xr:uid="{00000000-0005-0000-0000-0000C4120000}"/>
    <cellStyle name="Title 52 2" xfId="4218" xr:uid="{00000000-0005-0000-0000-0000C5120000}"/>
    <cellStyle name="Title 52 2 10" xfId="8192" xr:uid="{00000000-0005-0000-0000-0000C6120000}"/>
    <cellStyle name="Title 52 2 11" xfId="9039" xr:uid="{00000000-0005-0000-0000-0000C7120000}"/>
    <cellStyle name="Title 52 2 12" xfId="9012" xr:uid="{00000000-0005-0000-0000-0000C8120000}"/>
    <cellStyle name="Title 52 2 13" xfId="9652" xr:uid="{00000000-0005-0000-0000-0000C9120000}"/>
    <cellStyle name="Title 52 2 14" xfId="10124" xr:uid="{00000000-0005-0000-0000-0000CA120000}"/>
    <cellStyle name="Title 52 2 15" xfId="10910" xr:uid="{00000000-0005-0000-0000-0000CB120000}"/>
    <cellStyle name="Title 52 2 16" xfId="11011" xr:uid="{00000000-0005-0000-0000-0000CC120000}"/>
    <cellStyle name="Title 52 2 17" xfId="11480" xr:uid="{00000000-0005-0000-0000-0000CD120000}"/>
    <cellStyle name="Title 52 2 18" xfId="12199" xr:uid="{00000000-0005-0000-0000-0000CE120000}"/>
    <cellStyle name="Title 52 2 19" xfId="12551" xr:uid="{00000000-0005-0000-0000-0000CF120000}"/>
    <cellStyle name="Title 52 2 2" xfId="4763" xr:uid="{00000000-0005-0000-0000-0000D0120000}"/>
    <cellStyle name="Title 52 2 3" xfId="5201" xr:uid="{00000000-0005-0000-0000-0000D1120000}"/>
    <cellStyle name="Title 52 2 4" xfId="5639" xr:uid="{00000000-0005-0000-0000-0000D2120000}"/>
    <cellStyle name="Title 52 2 5" xfId="6076" xr:uid="{00000000-0005-0000-0000-0000D3120000}"/>
    <cellStyle name="Title 52 2 6" xfId="6513" xr:uid="{00000000-0005-0000-0000-0000D4120000}"/>
    <cellStyle name="Title 52 2 7" xfId="6950" xr:uid="{00000000-0005-0000-0000-0000D5120000}"/>
    <cellStyle name="Title 52 2 8" xfId="7387" xr:uid="{00000000-0005-0000-0000-0000D6120000}"/>
    <cellStyle name="Title 52 2 9" xfId="8235" xr:uid="{00000000-0005-0000-0000-0000D7120000}"/>
    <cellStyle name="Title 52 3" xfId="4431" xr:uid="{00000000-0005-0000-0000-0000D8120000}"/>
    <cellStyle name="Title 52 3 10" xfId="7979" xr:uid="{00000000-0005-0000-0000-0000D9120000}"/>
    <cellStyle name="Title 52 3 11" xfId="9254" xr:uid="{00000000-0005-0000-0000-0000DA120000}"/>
    <cellStyle name="Title 52 3 12" xfId="9522" xr:uid="{00000000-0005-0000-0000-0000DB120000}"/>
    <cellStyle name="Title 52 3 13" xfId="9867" xr:uid="{00000000-0005-0000-0000-0000DC120000}"/>
    <cellStyle name="Title 52 3 14" xfId="10339" xr:uid="{00000000-0005-0000-0000-0000DD120000}"/>
    <cellStyle name="Title 52 3 15" xfId="10693" xr:uid="{00000000-0005-0000-0000-0000DE120000}"/>
    <cellStyle name="Title 52 3 16" xfId="11226" xr:uid="{00000000-0005-0000-0000-0000DF120000}"/>
    <cellStyle name="Title 52 3 17" xfId="11695" xr:uid="{00000000-0005-0000-0000-0000E0120000}"/>
    <cellStyle name="Title 52 3 18" xfId="12166" xr:uid="{00000000-0005-0000-0000-0000E1120000}"/>
    <cellStyle name="Title 52 3 19" xfId="12766" xr:uid="{00000000-0005-0000-0000-0000E2120000}"/>
    <cellStyle name="Title 52 3 2" xfId="4978" xr:uid="{00000000-0005-0000-0000-0000E3120000}"/>
    <cellStyle name="Title 52 3 3" xfId="5416" xr:uid="{00000000-0005-0000-0000-0000E4120000}"/>
    <cellStyle name="Title 52 3 4" xfId="5854" xr:uid="{00000000-0005-0000-0000-0000E5120000}"/>
    <cellStyle name="Title 52 3 5" xfId="6291" xr:uid="{00000000-0005-0000-0000-0000E6120000}"/>
    <cellStyle name="Title 52 3 6" xfId="6728" xr:uid="{00000000-0005-0000-0000-0000E7120000}"/>
    <cellStyle name="Title 52 3 7" xfId="7165" xr:uid="{00000000-0005-0000-0000-0000E8120000}"/>
    <cellStyle name="Title 52 3 8" xfId="7602" xr:uid="{00000000-0005-0000-0000-0000E9120000}"/>
    <cellStyle name="Title 52 3 9" xfId="8450" xr:uid="{00000000-0005-0000-0000-0000EA120000}"/>
    <cellStyle name="Title 53" xfId="12976" xr:uid="{00000000-0005-0000-0000-0000EB120000}"/>
    <cellStyle name="Title 6" xfId="762" xr:uid="{00000000-0005-0000-0000-0000EC120000}"/>
    <cellStyle name="Title 6 2" xfId="4034" xr:uid="{00000000-0005-0000-0000-0000ED120000}"/>
    <cellStyle name="Title 6 2 2" xfId="4220" xr:uid="{00000000-0005-0000-0000-0000EE120000}"/>
    <cellStyle name="Title 6 2 2 10" xfId="8190" xr:uid="{00000000-0005-0000-0000-0000EF120000}"/>
    <cellStyle name="Title 6 2 2 11" xfId="9041" xr:uid="{00000000-0005-0000-0000-0000F0120000}"/>
    <cellStyle name="Title 6 2 2 12" xfId="9010" xr:uid="{00000000-0005-0000-0000-0000F1120000}"/>
    <cellStyle name="Title 6 2 2 13" xfId="9654" xr:uid="{00000000-0005-0000-0000-0000F2120000}"/>
    <cellStyle name="Title 6 2 2 14" xfId="10126" xr:uid="{00000000-0005-0000-0000-0000F3120000}"/>
    <cellStyle name="Title 6 2 2 15" xfId="10844" xr:uid="{00000000-0005-0000-0000-0000F4120000}"/>
    <cellStyle name="Title 6 2 2 16" xfId="11013" xr:uid="{00000000-0005-0000-0000-0000F5120000}"/>
    <cellStyle name="Title 6 2 2 17" xfId="11482" xr:uid="{00000000-0005-0000-0000-0000F6120000}"/>
    <cellStyle name="Title 6 2 2 18" xfId="12164" xr:uid="{00000000-0005-0000-0000-0000F7120000}"/>
    <cellStyle name="Title 6 2 2 19" xfId="12553" xr:uid="{00000000-0005-0000-0000-0000F8120000}"/>
    <cellStyle name="Title 6 2 2 2" xfId="4765" xr:uid="{00000000-0005-0000-0000-0000F9120000}"/>
    <cellStyle name="Title 6 2 2 3" xfId="5203" xr:uid="{00000000-0005-0000-0000-0000FA120000}"/>
    <cellStyle name="Title 6 2 2 4" xfId="5641" xr:uid="{00000000-0005-0000-0000-0000FB120000}"/>
    <cellStyle name="Title 6 2 2 5" xfId="6078" xr:uid="{00000000-0005-0000-0000-0000FC120000}"/>
    <cellStyle name="Title 6 2 2 6" xfId="6515" xr:uid="{00000000-0005-0000-0000-0000FD120000}"/>
    <cellStyle name="Title 6 2 2 7" xfId="6952" xr:uid="{00000000-0005-0000-0000-0000FE120000}"/>
    <cellStyle name="Title 6 2 2 8" xfId="7389" xr:uid="{00000000-0005-0000-0000-0000FF120000}"/>
    <cellStyle name="Title 6 2 2 9" xfId="8237" xr:uid="{00000000-0005-0000-0000-000000130000}"/>
    <cellStyle name="Title 6 2 3" xfId="4433" xr:uid="{00000000-0005-0000-0000-000001130000}"/>
    <cellStyle name="Title 6 2 3 10" xfId="7977" xr:uid="{00000000-0005-0000-0000-000002130000}"/>
    <cellStyle name="Title 6 2 3 11" xfId="9256" xr:uid="{00000000-0005-0000-0000-000003130000}"/>
    <cellStyle name="Title 6 2 3 12" xfId="9516" xr:uid="{00000000-0005-0000-0000-000004130000}"/>
    <cellStyle name="Title 6 2 3 13" xfId="9869" xr:uid="{00000000-0005-0000-0000-000005130000}"/>
    <cellStyle name="Title 6 2 3 14" xfId="10341" xr:uid="{00000000-0005-0000-0000-000006130000}"/>
    <cellStyle name="Title 6 2 3 15" xfId="10614" xr:uid="{00000000-0005-0000-0000-000007130000}"/>
    <cellStyle name="Title 6 2 3 16" xfId="11228" xr:uid="{00000000-0005-0000-0000-000008130000}"/>
    <cellStyle name="Title 6 2 3 17" xfId="11697" xr:uid="{00000000-0005-0000-0000-000009130000}"/>
    <cellStyle name="Title 6 2 3 18" xfId="12129" xr:uid="{00000000-0005-0000-0000-00000A130000}"/>
    <cellStyle name="Title 6 2 3 19" xfId="12768" xr:uid="{00000000-0005-0000-0000-00000B130000}"/>
    <cellStyle name="Title 6 2 3 2" xfId="4980" xr:uid="{00000000-0005-0000-0000-00000C130000}"/>
    <cellStyle name="Title 6 2 3 3" xfId="5418" xr:uid="{00000000-0005-0000-0000-00000D130000}"/>
    <cellStyle name="Title 6 2 3 4" xfId="5856" xr:uid="{00000000-0005-0000-0000-00000E130000}"/>
    <cellStyle name="Title 6 2 3 5" xfId="6293" xr:uid="{00000000-0005-0000-0000-00000F130000}"/>
    <cellStyle name="Title 6 2 3 6" xfId="6730" xr:uid="{00000000-0005-0000-0000-000010130000}"/>
    <cellStyle name="Title 6 2 3 7" xfId="7167" xr:uid="{00000000-0005-0000-0000-000011130000}"/>
    <cellStyle name="Title 6 2 3 8" xfId="7604" xr:uid="{00000000-0005-0000-0000-000012130000}"/>
    <cellStyle name="Title 6 2 3 9" xfId="8452" xr:uid="{00000000-0005-0000-0000-000013130000}"/>
    <cellStyle name="Title 6 3" xfId="4219" xr:uid="{00000000-0005-0000-0000-000014130000}"/>
    <cellStyle name="Title 6 3 10" xfId="8191" xr:uid="{00000000-0005-0000-0000-000015130000}"/>
    <cellStyle name="Title 6 3 11" xfId="9040" xr:uid="{00000000-0005-0000-0000-000016130000}"/>
    <cellStyle name="Title 6 3 12" xfId="9011" xr:uid="{00000000-0005-0000-0000-000017130000}"/>
    <cellStyle name="Title 6 3 13" xfId="9653" xr:uid="{00000000-0005-0000-0000-000018130000}"/>
    <cellStyle name="Title 6 3 14" xfId="10125" xr:uid="{00000000-0005-0000-0000-000019130000}"/>
    <cellStyle name="Title 6 3 15" xfId="10945" xr:uid="{00000000-0005-0000-0000-00001A130000}"/>
    <cellStyle name="Title 6 3 16" xfId="11012" xr:uid="{00000000-0005-0000-0000-00001B130000}"/>
    <cellStyle name="Title 6 3 17" xfId="11481" xr:uid="{00000000-0005-0000-0000-00001C130000}"/>
    <cellStyle name="Title 6 3 18" xfId="12124" xr:uid="{00000000-0005-0000-0000-00001D130000}"/>
    <cellStyle name="Title 6 3 19" xfId="12552" xr:uid="{00000000-0005-0000-0000-00001E130000}"/>
    <cellStyle name="Title 6 3 2" xfId="4764" xr:uid="{00000000-0005-0000-0000-00001F130000}"/>
    <cellStyle name="Title 6 3 3" xfId="5202" xr:uid="{00000000-0005-0000-0000-000020130000}"/>
    <cellStyle name="Title 6 3 4" xfId="5640" xr:uid="{00000000-0005-0000-0000-000021130000}"/>
    <cellStyle name="Title 6 3 5" xfId="6077" xr:uid="{00000000-0005-0000-0000-000022130000}"/>
    <cellStyle name="Title 6 3 6" xfId="6514" xr:uid="{00000000-0005-0000-0000-000023130000}"/>
    <cellStyle name="Title 6 3 7" xfId="6951" xr:uid="{00000000-0005-0000-0000-000024130000}"/>
    <cellStyle name="Title 6 3 8" xfId="7388" xr:uid="{00000000-0005-0000-0000-000025130000}"/>
    <cellStyle name="Title 6 3 9" xfId="8236" xr:uid="{00000000-0005-0000-0000-000026130000}"/>
    <cellStyle name="Title 6 4" xfId="4432" xr:uid="{00000000-0005-0000-0000-000027130000}"/>
    <cellStyle name="Title 6 4 10" xfId="7978" xr:uid="{00000000-0005-0000-0000-000028130000}"/>
    <cellStyle name="Title 6 4 11" xfId="9255" xr:uid="{00000000-0005-0000-0000-000029130000}"/>
    <cellStyle name="Title 6 4 12" xfId="9467" xr:uid="{00000000-0005-0000-0000-00002A130000}"/>
    <cellStyle name="Title 6 4 13" xfId="9868" xr:uid="{00000000-0005-0000-0000-00002B130000}"/>
    <cellStyle name="Title 6 4 14" xfId="10340" xr:uid="{00000000-0005-0000-0000-00002C130000}"/>
    <cellStyle name="Title 6 4 15" xfId="10654" xr:uid="{00000000-0005-0000-0000-00002D130000}"/>
    <cellStyle name="Title 6 4 16" xfId="11227" xr:uid="{00000000-0005-0000-0000-00002E130000}"/>
    <cellStyle name="Title 6 4 17" xfId="11696" xr:uid="{00000000-0005-0000-0000-00002F130000}"/>
    <cellStyle name="Title 6 4 18" xfId="12194" xr:uid="{00000000-0005-0000-0000-000030130000}"/>
    <cellStyle name="Title 6 4 19" xfId="12767" xr:uid="{00000000-0005-0000-0000-000031130000}"/>
    <cellStyle name="Title 6 4 2" xfId="4979" xr:uid="{00000000-0005-0000-0000-000032130000}"/>
    <cellStyle name="Title 6 4 3" xfId="5417" xr:uid="{00000000-0005-0000-0000-000033130000}"/>
    <cellStyle name="Title 6 4 4" xfId="5855" xr:uid="{00000000-0005-0000-0000-000034130000}"/>
    <cellStyle name="Title 6 4 5" xfId="6292" xr:uid="{00000000-0005-0000-0000-000035130000}"/>
    <cellStyle name="Title 6 4 6" xfId="6729" xr:uid="{00000000-0005-0000-0000-000036130000}"/>
    <cellStyle name="Title 6 4 7" xfId="7166" xr:uid="{00000000-0005-0000-0000-000037130000}"/>
    <cellStyle name="Title 6 4 8" xfId="7603" xr:uid="{00000000-0005-0000-0000-000038130000}"/>
    <cellStyle name="Title 6 4 9" xfId="8451" xr:uid="{00000000-0005-0000-0000-000039130000}"/>
    <cellStyle name="Title 6 5" xfId="12362" xr:uid="{00000000-0005-0000-0000-00003A130000}"/>
    <cellStyle name="Title 6 6" xfId="12423" xr:uid="{00000000-0005-0000-0000-00003B130000}"/>
    <cellStyle name="Title 6 7" xfId="12511" xr:uid="{00000000-0005-0000-0000-00003C130000}"/>
    <cellStyle name="Title 7" xfId="763" xr:uid="{00000000-0005-0000-0000-00003D130000}"/>
    <cellStyle name="Title 7 2" xfId="4035" xr:uid="{00000000-0005-0000-0000-00003E130000}"/>
    <cellStyle name="Title 7 2 2" xfId="4222" xr:uid="{00000000-0005-0000-0000-00003F130000}"/>
    <cellStyle name="Title 7 2 2 10" xfId="8188" xr:uid="{00000000-0005-0000-0000-000040130000}"/>
    <cellStyle name="Title 7 2 2 11" xfId="9043" xr:uid="{00000000-0005-0000-0000-000041130000}"/>
    <cellStyle name="Title 7 2 2 12" xfId="9008" xr:uid="{00000000-0005-0000-0000-000042130000}"/>
    <cellStyle name="Title 7 2 2 13" xfId="9656" xr:uid="{00000000-0005-0000-0000-000043130000}"/>
    <cellStyle name="Title 7 2 2 14" xfId="10128" xr:uid="{00000000-0005-0000-0000-000044130000}"/>
    <cellStyle name="Title 7 2 2 15" xfId="10819" xr:uid="{00000000-0005-0000-0000-000045130000}"/>
    <cellStyle name="Title 7 2 2 16" xfId="11015" xr:uid="{00000000-0005-0000-0000-000046130000}"/>
    <cellStyle name="Title 7 2 2 17" xfId="11484" xr:uid="{00000000-0005-0000-0000-000047130000}"/>
    <cellStyle name="Title 7 2 2 18" xfId="12075" xr:uid="{00000000-0005-0000-0000-000048130000}"/>
    <cellStyle name="Title 7 2 2 19" xfId="12555" xr:uid="{00000000-0005-0000-0000-000049130000}"/>
    <cellStyle name="Title 7 2 2 2" xfId="4767" xr:uid="{00000000-0005-0000-0000-00004A130000}"/>
    <cellStyle name="Title 7 2 2 3" xfId="5205" xr:uid="{00000000-0005-0000-0000-00004B130000}"/>
    <cellStyle name="Title 7 2 2 4" xfId="5643" xr:uid="{00000000-0005-0000-0000-00004C130000}"/>
    <cellStyle name="Title 7 2 2 5" xfId="6080" xr:uid="{00000000-0005-0000-0000-00004D130000}"/>
    <cellStyle name="Title 7 2 2 6" xfId="6517" xr:uid="{00000000-0005-0000-0000-00004E130000}"/>
    <cellStyle name="Title 7 2 2 7" xfId="6954" xr:uid="{00000000-0005-0000-0000-00004F130000}"/>
    <cellStyle name="Title 7 2 2 8" xfId="7391" xr:uid="{00000000-0005-0000-0000-000050130000}"/>
    <cellStyle name="Title 7 2 2 9" xfId="8239" xr:uid="{00000000-0005-0000-0000-000051130000}"/>
    <cellStyle name="Title 7 2 3" xfId="4435" xr:uid="{00000000-0005-0000-0000-000052130000}"/>
    <cellStyle name="Title 7 2 3 10" xfId="7975" xr:uid="{00000000-0005-0000-0000-000053130000}"/>
    <cellStyle name="Title 7 2 3 11" xfId="9258" xr:uid="{00000000-0005-0000-0000-000054130000}"/>
    <cellStyle name="Title 7 2 3 12" xfId="9509" xr:uid="{00000000-0005-0000-0000-000055130000}"/>
    <cellStyle name="Title 7 2 3 13" xfId="9871" xr:uid="{00000000-0005-0000-0000-000056130000}"/>
    <cellStyle name="Title 7 2 3 14" xfId="10343" xr:uid="{00000000-0005-0000-0000-000057130000}"/>
    <cellStyle name="Title 7 2 3 15" xfId="10903" xr:uid="{00000000-0005-0000-0000-000058130000}"/>
    <cellStyle name="Title 7 2 3 16" xfId="11230" xr:uid="{00000000-0005-0000-0000-000059130000}"/>
    <cellStyle name="Title 7 2 3 17" xfId="11699" xr:uid="{00000000-0005-0000-0000-00005A130000}"/>
    <cellStyle name="Title 7 2 3 18" xfId="11457" xr:uid="{00000000-0005-0000-0000-00005B130000}"/>
    <cellStyle name="Title 7 2 3 19" xfId="12770" xr:uid="{00000000-0005-0000-0000-00005C130000}"/>
    <cellStyle name="Title 7 2 3 2" xfId="4982" xr:uid="{00000000-0005-0000-0000-00005D130000}"/>
    <cellStyle name="Title 7 2 3 3" xfId="5420" xr:uid="{00000000-0005-0000-0000-00005E130000}"/>
    <cellStyle name="Title 7 2 3 4" xfId="5858" xr:uid="{00000000-0005-0000-0000-00005F130000}"/>
    <cellStyle name="Title 7 2 3 5" xfId="6295" xr:uid="{00000000-0005-0000-0000-000060130000}"/>
    <cellStyle name="Title 7 2 3 6" xfId="6732" xr:uid="{00000000-0005-0000-0000-000061130000}"/>
    <cellStyle name="Title 7 2 3 7" xfId="7169" xr:uid="{00000000-0005-0000-0000-000062130000}"/>
    <cellStyle name="Title 7 2 3 8" xfId="7606" xr:uid="{00000000-0005-0000-0000-000063130000}"/>
    <cellStyle name="Title 7 2 3 9" xfId="8454" xr:uid="{00000000-0005-0000-0000-000064130000}"/>
    <cellStyle name="Title 7 3" xfId="4221" xr:uid="{00000000-0005-0000-0000-000065130000}"/>
    <cellStyle name="Title 7 3 10" xfId="8189" xr:uid="{00000000-0005-0000-0000-000066130000}"/>
    <cellStyle name="Title 7 3 11" xfId="9042" xr:uid="{00000000-0005-0000-0000-000067130000}"/>
    <cellStyle name="Title 7 3 12" xfId="9009" xr:uid="{00000000-0005-0000-0000-000068130000}"/>
    <cellStyle name="Title 7 3 13" xfId="9655" xr:uid="{00000000-0005-0000-0000-000069130000}"/>
    <cellStyle name="Title 7 3 14" xfId="10127" xr:uid="{00000000-0005-0000-0000-00006A130000}"/>
    <cellStyle name="Title 7 3 15" xfId="10900" xr:uid="{00000000-0005-0000-0000-00006B130000}"/>
    <cellStyle name="Title 7 3 16" xfId="11014" xr:uid="{00000000-0005-0000-0000-00006C130000}"/>
    <cellStyle name="Title 7 3 17" xfId="11483" xr:uid="{00000000-0005-0000-0000-00006D130000}"/>
    <cellStyle name="Title 7 3 18" xfId="12105" xr:uid="{00000000-0005-0000-0000-00006E130000}"/>
    <cellStyle name="Title 7 3 19" xfId="12554" xr:uid="{00000000-0005-0000-0000-00006F130000}"/>
    <cellStyle name="Title 7 3 2" xfId="4766" xr:uid="{00000000-0005-0000-0000-000070130000}"/>
    <cellStyle name="Title 7 3 3" xfId="5204" xr:uid="{00000000-0005-0000-0000-000071130000}"/>
    <cellStyle name="Title 7 3 4" xfId="5642" xr:uid="{00000000-0005-0000-0000-000072130000}"/>
    <cellStyle name="Title 7 3 5" xfId="6079" xr:uid="{00000000-0005-0000-0000-000073130000}"/>
    <cellStyle name="Title 7 3 6" xfId="6516" xr:uid="{00000000-0005-0000-0000-000074130000}"/>
    <cellStyle name="Title 7 3 7" xfId="6953" xr:uid="{00000000-0005-0000-0000-000075130000}"/>
    <cellStyle name="Title 7 3 8" xfId="7390" xr:uid="{00000000-0005-0000-0000-000076130000}"/>
    <cellStyle name="Title 7 3 9" xfId="8238" xr:uid="{00000000-0005-0000-0000-000077130000}"/>
    <cellStyle name="Title 7 4" xfId="4434" xr:uid="{00000000-0005-0000-0000-000078130000}"/>
    <cellStyle name="Title 7 4 10" xfId="7976" xr:uid="{00000000-0005-0000-0000-000079130000}"/>
    <cellStyle name="Title 7 4 11" xfId="9257" xr:uid="{00000000-0005-0000-0000-00007A130000}"/>
    <cellStyle name="Title 7 4 12" xfId="9464" xr:uid="{00000000-0005-0000-0000-00007B130000}"/>
    <cellStyle name="Title 7 4 13" xfId="9870" xr:uid="{00000000-0005-0000-0000-00007C130000}"/>
    <cellStyle name="Title 7 4 14" xfId="10342" xr:uid="{00000000-0005-0000-0000-00007D130000}"/>
    <cellStyle name="Title 7 4 15" xfId="10575" xr:uid="{00000000-0005-0000-0000-00007E130000}"/>
    <cellStyle name="Title 7 4 16" xfId="11229" xr:uid="{00000000-0005-0000-0000-00007F130000}"/>
    <cellStyle name="Title 7 4 17" xfId="11698" xr:uid="{00000000-0005-0000-0000-000080130000}"/>
    <cellStyle name="Title 7 4 18" xfId="11458" xr:uid="{00000000-0005-0000-0000-000081130000}"/>
    <cellStyle name="Title 7 4 19" xfId="12769" xr:uid="{00000000-0005-0000-0000-000082130000}"/>
    <cellStyle name="Title 7 4 2" xfId="4981" xr:uid="{00000000-0005-0000-0000-000083130000}"/>
    <cellStyle name="Title 7 4 3" xfId="5419" xr:uid="{00000000-0005-0000-0000-000084130000}"/>
    <cellStyle name="Title 7 4 4" xfId="5857" xr:uid="{00000000-0005-0000-0000-000085130000}"/>
    <cellStyle name="Title 7 4 5" xfId="6294" xr:uid="{00000000-0005-0000-0000-000086130000}"/>
    <cellStyle name="Title 7 4 6" xfId="6731" xr:uid="{00000000-0005-0000-0000-000087130000}"/>
    <cellStyle name="Title 7 4 7" xfId="7168" xr:uid="{00000000-0005-0000-0000-000088130000}"/>
    <cellStyle name="Title 7 4 8" xfId="7605" xr:uid="{00000000-0005-0000-0000-000089130000}"/>
    <cellStyle name="Title 7 4 9" xfId="8453" xr:uid="{00000000-0005-0000-0000-00008A130000}"/>
    <cellStyle name="Title 7 5" xfId="12363" xr:uid="{00000000-0005-0000-0000-00008B130000}"/>
    <cellStyle name="Title 7 6" xfId="12424" xr:uid="{00000000-0005-0000-0000-00008C130000}"/>
    <cellStyle name="Title 7 7" xfId="12505" xr:uid="{00000000-0005-0000-0000-00008D130000}"/>
    <cellStyle name="Title 8" xfId="764" xr:uid="{00000000-0005-0000-0000-00008E130000}"/>
    <cellStyle name="Title 8 2" xfId="4036" xr:uid="{00000000-0005-0000-0000-00008F130000}"/>
    <cellStyle name="Title 8 2 2" xfId="4224" xr:uid="{00000000-0005-0000-0000-000090130000}"/>
    <cellStyle name="Title 8 2 2 10" xfId="8186" xr:uid="{00000000-0005-0000-0000-000091130000}"/>
    <cellStyle name="Title 8 2 2 11" xfId="9045" xr:uid="{00000000-0005-0000-0000-000092130000}"/>
    <cellStyle name="Title 8 2 2 12" xfId="9006" xr:uid="{00000000-0005-0000-0000-000093130000}"/>
    <cellStyle name="Title 8 2 2 13" xfId="9658" xr:uid="{00000000-0005-0000-0000-000094130000}"/>
    <cellStyle name="Title 8 2 2 14" xfId="10130" xr:uid="{00000000-0005-0000-0000-000095130000}"/>
    <cellStyle name="Title 8 2 2 15" xfId="10742" xr:uid="{00000000-0005-0000-0000-000096130000}"/>
    <cellStyle name="Title 8 2 2 16" xfId="11017" xr:uid="{00000000-0005-0000-0000-000097130000}"/>
    <cellStyle name="Title 8 2 2 17" xfId="11486" xr:uid="{00000000-0005-0000-0000-000098130000}"/>
    <cellStyle name="Title 8 2 2 18" xfId="12017" xr:uid="{00000000-0005-0000-0000-000099130000}"/>
    <cellStyle name="Title 8 2 2 19" xfId="12557" xr:uid="{00000000-0005-0000-0000-00009A130000}"/>
    <cellStyle name="Title 8 2 2 2" xfId="4769" xr:uid="{00000000-0005-0000-0000-00009B130000}"/>
    <cellStyle name="Title 8 2 2 3" xfId="5207" xr:uid="{00000000-0005-0000-0000-00009C130000}"/>
    <cellStyle name="Title 8 2 2 4" xfId="5645" xr:uid="{00000000-0005-0000-0000-00009D130000}"/>
    <cellStyle name="Title 8 2 2 5" xfId="6082" xr:uid="{00000000-0005-0000-0000-00009E130000}"/>
    <cellStyle name="Title 8 2 2 6" xfId="6519" xr:uid="{00000000-0005-0000-0000-00009F130000}"/>
    <cellStyle name="Title 8 2 2 7" xfId="6956" xr:uid="{00000000-0005-0000-0000-0000A0130000}"/>
    <cellStyle name="Title 8 2 2 8" xfId="7393" xr:uid="{00000000-0005-0000-0000-0000A1130000}"/>
    <cellStyle name="Title 8 2 2 9" xfId="8241" xr:uid="{00000000-0005-0000-0000-0000A2130000}"/>
    <cellStyle name="Title 8 2 3" xfId="4437" xr:uid="{00000000-0005-0000-0000-0000A3130000}"/>
    <cellStyle name="Title 8 2 3 10" xfId="7973" xr:uid="{00000000-0005-0000-0000-0000A4130000}"/>
    <cellStyle name="Title 8 2 3 11" xfId="9260" xr:uid="{00000000-0005-0000-0000-0000A5130000}"/>
    <cellStyle name="Title 8 2 3 12" xfId="9500" xr:uid="{00000000-0005-0000-0000-0000A6130000}"/>
    <cellStyle name="Title 8 2 3 13" xfId="9873" xr:uid="{00000000-0005-0000-0000-0000A7130000}"/>
    <cellStyle name="Title 8 2 3 14" xfId="10345" xr:uid="{00000000-0005-0000-0000-0000A8130000}"/>
    <cellStyle name="Title 8 2 3 15" xfId="10834" xr:uid="{00000000-0005-0000-0000-0000A9130000}"/>
    <cellStyle name="Title 8 2 3 16" xfId="11232" xr:uid="{00000000-0005-0000-0000-0000AA130000}"/>
    <cellStyle name="Title 8 2 3 17" xfId="11701" xr:uid="{00000000-0005-0000-0000-0000AB130000}"/>
    <cellStyle name="Title 8 2 3 18" xfId="12097" xr:uid="{00000000-0005-0000-0000-0000AC130000}"/>
    <cellStyle name="Title 8 2 3 19" xfId="12772" xr:uid="{00000000-0005-0000-0000-0000AD130000}"/>
    <cellStyle name="Title 8 2 3 2" xfId="4984" xr:uid="{00000000-0005-0000-0000-0000AE130000}"/>
    <cellStyle name="Title 8 2 3 3" xfId="5422" xr:uid="{00000000-0005-0000-0000-0000AF130000}"/>
    <cellStyle name="Title 8 2 3 4" xfId="5860" xr:uid="{00000000-0005-0000-0000-0000B0130000}"/>
    <cellStyle name="Title 8 2 3 5" xfId="6297" xr:uid="{00000000-0005-0000-0000-0000B1130000}"/>
    <cellStyle name="Title 8 2 3 6" xfId="6734" xr:uid="{00000000-0005-0000-0000-0000B2130000}"/>
    <cellStyle name="Title 8 2 3 7" xfId="7171" xr:uid="{00000000-0005-0000-0000-0000B3130000}"/>
    <cellStyle name="Title 8 2 3 8" xfId="7608" xr:uid="{00000000-0005-0000-0000-0000B4130000}"/>
    <cellStyle name="Title 8 2 3 9" xfId="8456" xr:uid="{00000000-0005-0000-0000-0000B5130000}"/>
    <cellStyle name="Title 8 3" xfId="4223" xr:uid="{00000000-0005-0000-0000-0000B6130000}"/>
    <cellStyle name="Title 8 3 10" xfId="8187" xr:uid="{00000000-0005-0000-0000-0000B7130000}"/>
    <cellStyle name="Title 8 3 11" xfId="9044" xr:uid="{00000000-0005-0000-0000-0000B8130000}"/>
    <cellStyle name="Title 8 3 12" xfId="9007" xr:uid="{00000000-0005-0000-0000-0000B9130000}"/>
    <cellStyle name="Title 8 3 13" xfId="9657" xr:uid="{00000000-0005-0000-0000-0000BA130000}"/>
    <cellStyle name="Title 8 3 14" xfId="10129" xr:uid="{00000000-0005-0000-0000-0000BB130000}"/>
    <cellStyle name="Title 8 3 15" xfId="10780" xr:uid="{00000000-0005-0000-0000-0000BC130000}"/>
    <cellStyle name="Title 8 3 16" xfId="11016" xr:uid="{00000000-0005-0000-0000-0000BD130000}"/>
    <cellStyle name="Title 8 3 17" xfId="11485" xr:uid="{00000000-0005-0000-0000-0000BE130000}"/>
    <cellStyle name="Title 8 3 18" xfId="12046" xr:uid="{00000000-0005-0000-0000-0000BF130000}"/>
    <cellStyle name="Title 8 3 19" xfId="12556" xr:uid="{00000000-0005-0000-0000-0000C0130000}"/>
    <cellStyle name="Title 8 3 2" xfId="4768" xr:uid="{00000000-0005-0000-0000-0000C1130000}"/>
    <cellStyle name="Title 8 3 3" xfId="5206" xr:uid="{00000000-0005-0000-0000-0000C2130000}"/>
    <cellStyle name="Title 8 3 4" xfId="5644" xr:uid="{00000000-0005-0000-0000-0000C3130000}"/>
    <cellStyle name="Title 8 3 5" xfId="6081" xr:uid="{00000000-0005-0000-0000-0000C4130000}"/>
    <cellStyle name="Title 8 3 6" xfId="6518" xr:uid="{00000000-0005-0000-0000-0000C5130000}"/>
    <cellStyle name="Title 8 3 7" xfId="6955" xr:uid="{00000000-0005-0000-0000-0000C6130000}"/>
    <cellStyle name="Title 8 3 8" xfId="7392" xr:uid="{00000000-0005-0000-0000-0000C7130000}"/>
    <cellStyle name="Title 8 3 9" xfId="8240" xr:uid="{00000000-0005-0000-0000-0000C8130000}"/>
    <cellStyle name="Title 8 4" xfId="4436" xr:uid="{00000000-0005-0000-0000-0000C9130000}"/>
    <cellStyle name="Title 8 4 10" xfId="7974" xr:uid="{00000000-0005-0000-0000-0000CA130000}"/>
    <cellStyle name="Title 8 4 11" xfId="9259" xr:uid="{00000000-0005-0000-0000-0000CB130000}"/>
    <cellStyle name="Title 8 4 12" xfId="9473" xr:uid="{00000000-0005-0000-0000-0000CC130000}"/>
    <cellStyle name="Title 8 4 13" xfId="9872" xr:uid="{00000000-0005-0000-0000-0000CD130000}"/>
    <cellStyle name="Title 8 4 14" xfId="10344" xr:uid="{00000000-0005-0000-0000-0000CE130000}"/>
    <cellStyle name="Title 8 4 15" xfId="10955" xr:uid="{00000000-0005-0000-0000-0000CF130000}"/>
    <cellStyle name="Title 8 4 16" xfId="11231" xr:uid="{00000000-0005-0000-0000-0000D0130000}"/>
    <cellStyle name="Title 8 4 17" xfId="11700" xr:uid="{00000000-0005-0000-0000-0000D1130000}"/>
    <cellStyle name="Title 8 4 18" xfId="12156" xr:uid="{00000000-0005-0000-0000-0000D2130000}"/>
    <cellStyle name="Title 8 4 19" xfId="12771" xr:uid="{00000000-0005-0000-0000-0000D3130000}"/>
    <cellStyle name="Title 8 4 2" xfId="4983" xr:uid="{00000000-0005-0000-0000-0000D4130000}"/>
    <cellStyle name="Title 8 4 3" xfId="5421" xr:uid="{00000000-0005-0000-0000-0000D5130000}"/>
    <cellStyle name="Title 8 4 4" xfId="5859" xr:uid="{00000000-0005-0000-0000-0000D6130000}"/>
    <cellStyle name="Title 8 4 5" xfId="6296" xr:uid="{00000000-0005-0000-0000-0000D7130000}"/>
    <cellStyle name="Title 8 4 6" xfId="6733" xr:uid="{00000000-0005-0000-0000-0000D8130000}"/>
    <cellStyle name="Title 8 4 7" xfId="7170" xr:uid="{00000000-0005-0000-0000-0000D9130000}"/>
    <cellStyle name="Title 8 4 8" xfId="7607" xr:uid="{00000000-0005-0000-0000-0000DA130000}"/>
    <cellStyle name="Title 8 4 9" xfId="8455" xr:uid="{00000000-0005-0000-0000-0000DB130000}"/>
    <cellStyle name="Title 8 5" xfId="12364" xr:uid="{00000000-0005-0000-0000-0000DC130000}"/>
    <cellStyle name="Title 8 6" xfId="12425" xr:uid="{00000000-0005-0000-0000-0000DD130000}"/>
    <cellStyle name="Title 8 7" xfId="12498" xr:uid="{00000000-0005-0000-0000-0000DE130000}"/>
    <cellStyle name="Title 9" xfId="765" xr:uid="{00000000-0005-0000-0000-0000DF130000}"/>
    <cellStyle name="Title 9 2" xfId="4037" xr:uid="{00000000-0005-0000-0000-0000E0130000}"/>
    <cellStyle name="Title 9 2 2" xfId="4226" xr:uid="{00000000-0005-0000-0000-0000E1130000}"/>
    <cellStyle name="Title 9 2 2 10" xfId="8184" xr:uid="{00000000-0005-0000-0000-0000E2130000}"/>
    <cellStyle name="Title 9 2 2 11" xfId="9047" xr:uid="{00000000-0005-0000-0000-0000E3130000}"/>
    <cellStyle name="Title 9 2 2 12" xfId="9004" xr:uid="{00000000-0005-0000-0000-0000E4130000}"/>
    <cellStyle name="Title 9 2 2 13" xfId="9660" xr:uid="{00000000-0005-0000-0000-0000E5130000}"/>
    <cellStyle name="Title 9 2 2 14" xfId="10132" xr:uid="{00000000-0005-0000-0000-0000E6130000}"/>
    <cellStyle name="Title 9 2 2 15" xfId="10664" xr:uid="{00000000-0005-0000-0000-0000E7130000}"/>
    <cellStyle name="Title 9 2 2 16" xfId="11019" xr:uid="{00000000-0005-0000-0000-0000E8130000}"/>
    <cellStyle name="Title 9 2 2 17" xfId="11488" xr:uid="{00000000-0005-0000-0000-0000E9130000}"/>
    <cellStyle name="Title 9 2 2 18" xfId="11960" xr:uid="{00000000-0005-0000-0000-0000EA130000}"/>
    <cellStyle name="Title 9 2 2 19" xfId="12559" xr:uid="{00000000-0005-0000-0000-0000EB130000}"/>
    <cellStyle name="Title 9 2 2 2" xfId="4771" xr:uid="{00000000-0005-0000-0000-0000EC130000}"/>
    <cellStyle name="Title 9 2 2 3" xfId="5209" xr:uid="{00000000-0005-0000-0000-0000ED130000}"/>
    <cellStyle name="Title 9 2 2 4" xfId="5647" xr:uid="{00000000-0005-0000-0000-0000EE130000}"/>
    <cellStyle name="Title 9 2 2 5" xfId="6084" xr:uid="{00000000-0005-0000-0000-0000EF130000}"/>
    <cellStyle name="Title 9 2 2 6" xfId="6521" xr:uid="{00000000-0005-0000-0000-0000F0130000}"/>
    <cellStyle name="Title 9 2 2 7" xfId="6958" xr:uid="{00000000-0005-0000-0000-0000F1130000}"/>
    <cellStyle name="Title 9 2 2 8" xfId="7395" xr:uid="{00000000-0005-0000-0000-0000F2130000}"/>
    <cellStyle name="Title 9 2 2 9" xfId="8243" xr:uid="{00000000-0005-0000-0000-0000F3130000}"/>
    <cellStyle name="Title 9 2 3" xfId="4439" xr:uid="{00000000-0005-0000-0000-0000F4130000}"/>
    <cellStyle name="Title 9 2 3 10" xfId="7971" xr:uid="{00000000-0005-0000-0000-0000F5130000}"/>
    <cellStyle name="Title 9 2 3 11" xfId="9262" xr:uid="{00000000-0005-0000-0000-0000F6130000}"/>
    <cellStyle name="Title 9 2 3 12" xfId="9599" xr:uid="{00000000-0005-0000-0000-0000F7130000}"/>
    <cellStyle name="Title 9 2 3 13" xfId="9875" xr:uid="{00000000-0005-0000-0000-0000F8130000}"/>
    <cellStyle name="Title 9 2 3 14" xfId="10347" xr:uid="{00000000-0005-0000-0000-0000F9130000}"/>
    <cellStyle name="Title 9 2 3 15" xfId="10788" xr:uid="{00000000-0005-0000-0000-0000FA130000}"/>
    <cellStyle name="Title 9 2 3 16" xfId="11234" xr:uid="{00000000-0005-0000-0000-0000FB130000}"/>
    <cellStyle name="Title 9 2 3 17" xfId="11703" xr:uid="{00000000-0005-0000-0000-0000FC130000}"/>
    <cellStyle name="Title 9 2 3 18" xfId="12038" xr:uid="{00000000-0005-0000-0000-0000FD130000}"/>
    <cellStyle name="Title 9 2 3 19" xfId="12774" xr:uid="{00000000-0005-0000-0000-0000FE130000}"/>
    <cellStyle name="Title 9 2 3 2" xfId="4986" xr:uid="{00000000-0005-0000-0000-0000FF130000}"/>
    <cellStyle name="Title 9 2 3 3" xfId="5424" xr:uid="{00000000-0005-0000-0000-000000140000}"/>
    <cellStyle name="Title 9 2 3 4" xfId="5862" xr:uid="{00000000-0005-0000-0000-000001140000}"/>
    <cellStyle name="Title 9 2 3 5" xfId="6299" xr:uid="{00000000-0005-0000-0000-000002140000}"/>
    <cellStyle name="Title 9 2 3 6" xfId="6736" xr:uid="{00000000-0005-0000-0000-000003140000}"/>
    <cellStyle name="Title 9 2 3 7" xfId="7173" xr:uid="{00000000-0005-0000-0000-000004140000}"/>
    <cellStyle name="Title 9 2 3 8" xfId="7610" xr:uid="{00000000-0005-0000-0000-000005140000}"/>
    <cellStyle name="Title 9 2 3 9" xfId="8458" xr:uid="{00000000-0005-0000-0000-000006140000}"/>
    <cellStyle name="Title 9 3" xfId="4225" xr:uid="{00000000-0005-0000-0000-000007140000}"/>
    <cellStyle name="Title 9 3 10" xfId="8185" xr:uid="{00000000-0005-0000-0000-000008140000}"/>
    <cellStyle name="Title 9 3 11" xfId="9046" xr:uid="{00000000-0005-0000-0000-000009140000}"/>
    <cellStyle name="Title 9 3 12" xfId="9005" xr:uid="{00000000-0005-0000-0000-00000A140000}"/>
    <cellStyle name="Title 9 3 13" xfId="9659" xr:uid="{00000000-0005-0000-0000-00000B140000}"/>
    <cellStyle name="Title 9 3 14" xfId="10131" xr:uid="{00000000-0005-0000-0000-00000C140000}"/>
    <cellStyle name="Title 9 3 15" xfId="10703" xr:uid="{00000000-0005-0000-0000-00000D140000}"/>
    <cellStyle name="Title 9 3 16" xfId="11018" xr:uid="{00000000-0005-0000-0000-00000E140000}"/>
    <cellStyle name="Title 9 3 17" xfId="11487" xr:uid="{00000000-0005-0000-0000-00000F140000}"/>
    <cellStyle name="Title 9 3 18" xfId="11989" xr:uid="{00000000-0005-0000-0000-000010140000}"/>
    <cellStyle name="Title 9 3 19" xfId="12558" xr:uid="{00000000-0005-0000-0000-000011140000}"/>
    <cellStyle name="Title 9 3 2" xfId="4770" xr:uid="{00000000-0005-0000-0000-000012140000}"/>
    <cellStyle name="Title 9 3 3" xfId="5208" xr:uid="{00000000-0005-0000-0000-000013140000}"/>
    <cellStyle name="Title 9 3 4" xfId="5646" xr:uid="{00000000-0005-0000-0000-000014140000}"/>
    <cellStyle name="Title 9 3 5" xfId="6083" xr:uid="{00000000-0005-0000-0000-000015140000}"/>
    <cellStyle name="Title 9 3 6" xfId="6520" xr:uid="{00000000-0005-0000-0000-000016140000}"/>
    <cellStyle name="Title 9 3 7" xfId="6957" xr:uid="{00000000-0005-0000-0000-000017140000}"/>
    <cellStyle name="Title 9 3 8" xfId="7394" xr:uid="{00000000-0005-0000-0000-000018140000}"/>
    <cellStyle name="Title 9 3 9" xfId="8242" xr:uid="{00000000-0005-0000-0000-000019140000}"/>
    <cellStyle name="Title 9 4" xfId="4438" xr:uid="{00000000-0005-0000-0000-00001A140000}"/>
    <cellStyle name="Title 9 4 10" xfId="7972" xr:uid="{00000000-0005-0000-0000-00001B140000}"/>
    <cellStyle name="Title 9 4 11" xfId="9261" xr:uid="{00000000-0005-0000-0000-00001C140000}"/>
    <cellStyle name="Title 9 4 12" xfId="9598" xr:uid="{00000000-0005-0000-0000-00001D140000}"/>
    <cellStyle name="Title 9 4 13" xfId="9874" xr:uid="{00000000-0005-0000-0000-00001E140000}"/>
    <cellStyle name="Title 9 4 14" xfId="10346" xr:uid="{00000000-0005-0000-0000-00001F140000}"/>
    <cellStyle name="Title 9 4 15" xfId="10869" xr:uid="{00000000-0005-0000-0000-000020140000}"/>
    <cellStyle name="Title 9 4 16" xfId="11233" xr:uid="{00000000-0005-0000-0000-000021140000}"/>
    <cellStyle name="Title 9 4 17" xfId="11702" xr:uid="{00000000-0005-0000-0000-000022140000}"/>
    <cellStyle name="Title 9 4 18" xfId="12067" xr:uid="{00000000-0005-0000-0000-000023140000}"/>
    <cellStyle name="Title 9 4 19" xfId="12773" xr:uid="{00000000-0005-0000-0000-000024140000}"/>
    <cellStyle name="Title 9 4 2" xfId="4985" xr:uid="{00000000-0005-0000-0000-000025140000}"/>
    <cellStyle name="Title 9 4 3" xfId="5423" xr:uid="{00000000-0005-0000-0000-000026140000}"/>
    <cellStyle name="Title 9 4 4" xfId="5861" xr:uid="{00000000-0005-0000-0000-000027140000}"/>
    <cellStyle name="Title 9 4 5" xfId="6298" xr:uid="{00000000-0005-0000-0000-000028140000}"/>
    <cellStyle name="Title 9 4 6" xfId="6735" xr:uid="{00000000-0005-0000-0000-000029140000}"/>
    <cellStyle name="Title 9 4 7" xfId="7172" xr:uid="{00000000-0005-0000-0000-00002A140000}"/>
    <cellStyle name="Title 9 4 8" xfId="7609" xr:uid="{00000000-0005-0000-0000-00002B140000}"/>
    <cellStyle name="Title 9 4 9" xfId="8457" xr:uid="{00000000-0005-0000-0000-00002C140000}"/>
    <cellStyle name="Title 9 5" xfId="12365" xr:uid="{00000000-0005-0000-0000-00002D140000}"/>
    <cellStyle name="Title 9 6" xfId="12426" xr:uid="{00000000-0005-0000-0000-00002E140000}"/>
    <cellStyle name="Title 9 7" xfId="12465" xr:uid="{00000000-0005-0000-0000-00002F140000}"/>
    <cellStyle name="Total" xfId="17" builtinId="25" customBuiltin="1"/>
    <cellStyle name="Total 10" xfId="766" xr:uid="{00000000-0005-0000-0000-000031140000}"/>
    <cellStyle name="Total 10 2" xfId="4038" xr:uid="{00000000-0005-0000-0000-000032140000}"/>
    <cellStyle name="Total 10 2 2" xfId="4228" xr:uid="{00000000-0005-0000-0000-000033140000}"/>
    <cellStyle name="Total 10 2 2 10" xfId="8182" xr:uid="{00000000-0005-0000-0000-000034140000}"/>
    <cellStyle name="Total 10 2 2 11" xfId="9049" xr:uid="{00000000-0005-0000-0000-000035140000}"/>
    <cellStyle name="Total 10 2 2 12" xfId="9002" xr:uid="{00000000-0005-0000-0000-000036140000}"/>
    <cellStyle name="Total 10 2 2 13" xfId="9662" xr:uid="{00000000-0005-0000-0000-000037140000}"/>
    <cellStyle name="Total 10 2 2 14" xfId="10134" xr:uid="{00000000-0005-0000-0000-000038140000}"/>
    <cellStyle name="Total 10 2 2 15" xfId="10586" xr:uid="{00000000-0005-0000-0000-000039140000}"/>
    <cellStyle name="Total 10 2 2 16" xfId="11021" xr:uid="{00000000-0005-0000-0000-00003A140000}"/>
    <cellStyle name="Total 10 2 2 17" xfId="11490" xr:uid="{00000000-0005-0000-0000-00003B140000}"/>
    <cellStyle name="Total 10 2 2 18" xfId="12339" xr:uid="{00000000-0005-0000-0000-00003C140000}"/>
    <cellStyle name="Total 10 2 2 19" xfId="12561" xr:uid="{00000000-0005-0000-0000-00003D140000}"/>
    <cellStyle name="Total 10 2 2 2" xfId="4773" xr:uid="{00000000-0005-0000-0000-00003E140000}"/>
    <cellStyle name="Total 10 2 2 3" xfId="5211" xr:uid="{00000000-0005-0000-0000-00003F140000}"/>
    <cellStyle name="Total 10 2 2 4" xfId="5649" xr:uid="{00000000-0005-0000-0000-000040140000}"/>
    <cellStyle name="Total 10 2 2 5" xfId="6086" xr:uid="{00000000-0005-0000-0000-000041140000}"/>
    <cellStyle name="Total 10 2 2 6" xfId="6523" xr:uid="{00000000-0005-0000-0000-000042140000}"/>
    <cellStyle name="Total 10 2 2 7" xfId="6960" xr:uid="{00000000-0005-0000-0000-000043140000}"/>
    <cellStyle name="Total 10 2 2 8" xfId="7397" xr:uid="{00000000-0005-0000-0000-000044140000}"/>
    <cellStyle name="Total 10 2 2 9" xfId="8245" xr:uid="{00000000-0005-0000-0000-000045140000}"/>
    <cellStyle name="Total 10 2 3" xfId="4441" xr:uid="{00000000-0005-0000-0000-000046140000}"/>
    <cellStyle name="Total 10 2 3 10" xfId="7969" xr:uid="{00000000-0005-0000-0000-000047140000}"/>
    <cellStyle name="Total 10 2 3 11" xfId="9264" xr:uid="{00000000-0005-0000-0000-000048140000}"/>
    <cellStyle name="Total 10 2 3 12" xfId="8840" xr:uid="{00000000-0005-0000-0000-000049140000}"/>
    <cellStyle name="Total 10 2 3 13" xfId="9877" xr:uid="{00000000-0005-0000-0000-00004A140000}"/>
    <cellStyle name="Total 10 2 3 14" xfId="10349" xr:uid="{00000000-0005-0000-0000-00004B140000}"/>
    <cellStyle name="Total 10 2 3 15" xfId="10712" xr:uid="{00000000-0005-0000-0000-00004C140000}"/>
    <cellStyle name="Total 10 2 3 16" xfId="11236" xr:uid="{00000000-0005-0000-0000-00004D140000}"/>
    <cellStyle name="Total 10 2 3 17" xfId="11705" xr:uid="{00000000-0005-0000-0000-00004E140000}"/>
    <cellStyle name="Total 10 2 3 18" xfId="11981" xr:uid="{00000000-0005-0000-0000-00004F140000}"/>
    <cellStyle name="Total 10 2 3 19" xfId="12776" xr:uid="{00000000-0005-0000-0000-000050140000}"/>
    <cellStyle name="Total 10 2 3 2" xfId="4988" xr:uid="{00000000-0005-0000-0000-000051140000}"/>
    <cellStyle name="Total 10 2 3 3" xfId="5426" xr:uid="{00000000-0005-0000-0000-000052140000}"/>
    <cellStyle name="Total 10 2 3 4" xfId="5864" xr:uid="{00000000-0005-0000-0000-000053140000}"/>
    <cellStyle name="Total 10 2 3 5" xfId="6301" xr:uid="{00000000-0005-0000-0000-000054140000}"/>
    <cellStyle name="Total 10 2 3 6" xfId="6738" xr:uid="{00000000-0005-0000-0000-000055140000}"/>
    <cellStyle name="Total 10 2 3 7" xfId="7175" xr:uid="{00000000-0005-0000-0000-000056140000}"/>
    <cellStyle name="Total 10 2 3 8" xfId="7612" xr:uid="{00000000-0005-0000-0000-000057140000}"/>
    <cellStyle name="Total 10 2 3 9" xfId="8460" xr:uid="{00000000-0005-0000-0000-000058140000}"/>
    <cellStyle name="Total 10 3" xfId="4227" xr:uid="{00000000-0005-0000-0000-000059140000}"/>
    <cellStyle name="Total 10 3 10" xfId="8183" xr:uid="{00000000-0005-0000-0000-00005A140000}"/>
    <cellStyle name="Total 10 3 11" xfId="9048" xr:uid="{00000000-0005-0000-0000-00005B140000}"/>
    <cellStyle name="Total 10 3 12" xfId="9003" xr:uid="{00000000-0005-0000-0000-00005C140000}"/>
    <cellStyle name="Total 10 3 13" xfId="9661" xr:uid="{00000000-0005-0000-0000-00005D140000}"/>
    <cellStyle name="Total 10 3 14" xfId="10133" xr:uid="{00000000-0005-0000-0000-00005E140000}"/>
    <cellStyle name="Total 10 3 15" xfId="10625" xr:uid="{00000000-0005-0000-0000-00005F140000}"/>
    <cellStyle name="Total 10 3 16" xfId="11020" xr:uid="{00000000-0005-0000-0000-000060140000}"/>
    <cellStyle name="Total 10 3 17" xfId="11489" xr:uid="{00000000-0005-0000-0000-000061140000}"/>
    <cellStyle name="Total 10 3 18" xfId="11931" xr:uid="{00000000-0005-0000-0000-000062140000}"/>
    <cellStyle name="Total 10 3 19" xfId="12560" xr:uid="{00000000-0005-0000-0000-000063140000}"/>
    <cellStyle name="Total 10 3 2" xfId="4772" xr:uid="{00000000-0005-0000-0000-000064140000}"/>
    <cellStyle name="Total 10 3 3" xfId="5210" xr:uid="{00000000-0005-0000-0000-000065140000}"/>
    <cellStyle name="Total 10 3 4" xfId="5648" xr:uid="{00000000-0005-0000-0000-000066140000}"/>
    <cellStyle name="Total 10 3 5" xfId="6085" xr:uid="{00000000-0005-0000-0000-000067140000}"/>
    <cellStyle name="Total 10 3 6" xfId="6522" xr:uid="{00000000-0005-0000-0000-000068140000}"/>
    <cellStyle name="Total 10 3 7" xfId="6959" xr:uid="{00000000-0005-0000-0000-000069140000}"/>
    <cellStyle name="Total 10 3 8" xfId="7396" xr:uid="{00000000-0005-0000-0000-00006A140000}"/>
    <cellStyle name="Total 10 3 9" xfId="8244" xr:uid="{00000000-0005-0000-0000-00006B140000}"/>
    <cellStyle name="Total 10 4" xfId="4440" xr:uid="{00000000-0005-0000-0000-00006C140000}"/>
    <cellStyle name="Total 10 4 10" xfId="7970" xr:uid="{00000000-0005-0000-0000-00006D140000}"/>
    <cellStyle name="Total 10 4 11" xfId="9263" xr:uid="{00000000-0005-0000-0000-00006E140000}"/>
    <cellStyle name="Total 10 4 12" xfId="9610" xr:uid="{00000000-0005-0000-0000-00006F140000}"/>
    <cellStyle name="Total 10 4 13" xfId="9876" xr:uid="{00000000-0005-0000-0000-000070140000}"/>
    <cellStyle name="Total 10 4 14" xfId="10348" xr:uid="{00000000-0005-0000-0000-000071140000}"/>
    <cellStyle name="Total 10 4 15" xfId="10750" xr:uid="{00000000-0005-0000-0000-000072140000}"/>
    <cellStyle name="Total 10 4 16" xfId="11235" xr:uid="{00000000-0005-0000-0000-000073140000}"/>
    <cellStyle name="Total 10 4 17" xfId="11704" xr:uid="{00000000-0005-0000-0000-000074140000}"/>
    <cellStyle name="Total 10 4 18" xfId="12009" xr:uid="{00000000-0005-0000-0000-000075140000}"/>
    <cellStyle name="Total 10 4 19" xfId="12775" xr:uid="{00000000-0005-0000-0000-000076140000}"/>
    <cellStyle name="Total 10 4 2" xfId="4987" xr:uid="{00000000-0005-0000-0000-000077140000}"/>
    <cellStyle name="Total 10 4 3" xfId="5425" xr:uid="{00000000-0005-0000-0000-000078140000}"/>
    <cellStyle name="Total 10 4 4" xfId="5863" xr:uid="{00000000-0005-0000-0000-000079140000}"/>
    <cellStyle name="Total 10 4 5" xfId="6300" xr:uid="{00000000-0005-0000-0000-00007A140000}"/>
    <cellStyle name="Total 10 4 6" xfId="6737" xr:uid="{00000000-0005-0000-0000-00007B140000}"/>
    <cellStyle name="Total 10 4 7" xfId="7174" xr:uid="{00000000-0005-0000-0000-00007C140000}"/>
    <cellStyle name="Total 10 4 8" xfId="7611" xr:uid="{00000000-0005-0000-0000-00007D140000}"/>
    <cellStyle name="Total 10 4 9" xfId="8459" xr:uid="{00000000-0005-0000-0000-00007E140000}"/>
    <cellStyle name="Total 10 5" xfId="12366" xr:uid="{00000000-0005-0000-0000-00007F140000}"/>
    <cellStyle name="Total 10 6" xfId="12427" xr:uid="{00000000-0005-0000-0000-000080140000}"/>
    <cellStyle name="Total 10 7" xfId="12485" xr:uid="{00000000-0005-0000-0000-000081140000}"/>
    <cellStyle name="Total 11" xfId="767" xr:uid="{00000000-0005-0000-0000-000082140000}"/>
    <cellStyle name="Total 11 2" xfId="4039" xr:uid="{00000000-0005-0000-0000-000083140000}"/>
    <cellStyle name="Total 11 2 2" xfId="4230" xr:uid="{00000000-0005-0000-0000-000084140000}"/>
    <cellStyle name="Total 11 2 2 10" xfId="8180" xr:uid="{00000000-0005-0000-0000-000085140000}"/>
    <cellStyle name="Total 11 2 2 11" xfId="9051" xr:uid="{00000000-0005-0000-0000-000086140000}"/>
    <cellStyle name="Total 11 2 2 12" xfId="9000" xr:uid="{00000000-0005-0000-0000-000087140000}"/>
    <cellStyle name="Total 11 2 2 13" xfId="9664" xr:uid="{00000000-0005-0000-0000-000088140000}"/>
    <cellStyle name="Total 11 2 2 14" xfId="10136" xr:uid="{00000000-0005-0000-0000-000089140000}"/>
    <cellStyle name="Total 11 2 2 15" xfId="10966" xr:uid="{00000000-0005-0000-0000-00008A140000}"/>
    <cellStyle name="Total 11 2 2 16" xfId="11023" xr:uid="{00000000-0005-0000-0000-00008B140000}"/>
    <cellStyle name="Total 11 2 2 17" xfId="11492" xr:uid="{00000000-0005-0000-0000-00008C140000}"/>
    <cellStyle name="Total 11 2 2 18" xfId="12283" xr:uid="{00000000-0005-0000-0000-00008D140000}"/>
    <cellStyle name="Total 11 2 2 19" xfId="12563" xr:uid="{00000000-0005-0000-0000-00008E140000}"/>
    <cellStyle name="Total 11 2 2 2" xfId="4775" xr:uid="{00000000-0005-0000-0000-00008F140000}"/>
    <cellStyle name="Total 11 2 2 3" xfId="5213" xr:uid="{00000000-0005-0000-0000-000090140000}"/>
    <cellStyle name="Total 11 2 2 4" xfId="5651" xr:uid="{00000000-0005-0000-0000-000091140000}"/>
    <cellStyle name="Total 11 2 2 5" xfId="6088" xr:uid="{00000000-0005-0000-0000-000092140000}"/>
    <cellStyle name="Total 11 2 2 6" xfId="6525" xr:uid="{00000000-0005-0000-0000-000093140000}"/>
    <cellStyle name="Total 11 2 2 7" xfId="6962" xr:uid="{00000000-0005-0000-0000-000094140000}"/>
    <cellStyle name="Total 11 2 2 8" xfId="7399" xr:uid="{00000000-0005-0000-0000-000095140000}"/>
    <cellStyle name="Total 11 2 2 9" xfId="8247" xr:uid="{00000000-0005-0000-0000-000096140000}"/>
    <cellStyle name="Total 11 2 3" xfId="4443" xr:uid="{00000000-0005-0000-0000-000097140000}"/>
    <cellStyle name="Total 11 2 3 10" xfId="7967" xr:uid="{00000000-0005-0000-0000-000098140000}"/>
    <cellStyle name="Total 11 2 3 11" xfId="9266" xr:uid="{00000000-0005-0000-0000-000099140000}"/>
    <cellStyle name="Total 11 2 3 12" xfId="8838" xr:uid="{00000000-0005-0000-0000-00009A140000}"/>
    <cellStyle name="Total 11 2 3 13" xfId="9879" xr:uid="{00000000-0005-0000-0000-00009B140000}"/>
    <cellStyle name="Total 11 2 3 14" xfId="10351" xr:uid="{00000000-0005-0000-0000-00009C140000}"/>
    <cellStyle name="Total 11 2 3 15" xfId="10634" xr:uid="{00000000-0005-0000-0000-00009D140000}"/>
    <cellStyle name="Total 11 2 3 16" xfId="11238" xr:uid="{00000000-0005-0000-0000-00009E140000}"/>
    <cellStyle name="Total 11 2 3 17" xfId="11707" xr:uid="{00000000-0005-0000-0000-00009F140000}"/>
    <cellStyle name="Total 11 2 3 18" xfId="11923" xr:uid="{00000000-0005-0000-0000-0000A0140000}"/>
    <cellStyle name="Total 11 2 3 19" xfId="12778" xr:uid="{00000000-0005-0000-0000-0000A1140000}"/>
    <cellStyle name="Total 11 2 3 2" xfId="4990" xr:uid="{00000000-0005-0000-0000-0000A2140000}"/>
    <cellStyle name="Total 11 2 3 3" xfId="5428" xr:uid="{00000000-0005-0000-0000-0000A3140000}"/>
    <cellStyle name="Total 11 2 3 4" xfId="5866" xr:uid="{00000000-0005-0000-0000-0000A4140000}"/>
    <cellStyle name="Total 11 2 3 5" xfId="6303" xr:uid="{00000000-0005-0000-0000-0000A5140000}"/>
    <cellStyle name="Total 11 2 3 6" xfId="6740" xr:uid="{00000000-0005-0000-0000-0000A6140000}"/>
    <cellStyle name="Total 11 2 3 7" xfId="7177" xr:uid="{00000000-0005-0000-0000-0000A7140000}"/>
    <cellStyle name="Total 11 2 3 8" xfId="7614" xr:uid="{00000000-0005-0000-0000-0000A8140000}"/>
    <cellStyle name="Total 11 2 3 9" xfId="8462" xr:uid="{00000000-0005-0000-0000-0000A9140000}"/>
    <cellStyle name="Total 11 3" xfId="4229" xr:uid="{00000000-0005-0000-0000-0000AA140000}"/>
    <cellStyle name="Total 11 3 10" xfId="8181" xr:uid="{00000000-0005-0000-0000-0000AB140000}"/>
    <cellStyle name="Total 11 3 11" xfId="9050" xr:uid="{00000000-0005-0000-0000-0000AC140000}"/>
    <cellStyle name="Total 11 3 12" xfId="9001" xr:uid="{00000000-0005-0000-0000-0000AD140000}"/>
    <cellStyle name="Total 11 3 13" xfId="9663" xr:uid="{00000000-0005-0000-0000-0000AE140000}"/>
    <cellStyle name="Total 11 3 14" xfId="10135" xr:uid="{00000000-0005-0000-0000-0000AF140000}"/>
    <cellStyle name="Total 11 3 15" xfId="10969" xr:uid="{00000000-0005-0000-0000-0000B0140000}"/>
    <cellStyle name="Total 11 3 16" xfId="11022" xr:uid="{00000000-0005-0000-0000-0000B1140000}"/>
    <cellStyle name="Total 11 3 17" xfId="11491" xr:uid="{00000000-0005-0000-0000-0000B2140000}"/>
    <cellStyle name="Total 11 3 18" xfId="12310" xr:uid="{00000000-0005-0000-0000-0000B3140000}"/>
    <cellStyle name="Total 11 3 19" xfId="12562" xr:uid="{00000000-0005-0000-0000-0000B4140000}"/>
    <cellStyle name="Total 11 3 2" xfId="4774" xr:uid="{00000000-0005-0000-0000-0000B5140000}"/>
    <cellStyle name="Total 11 3 3" xfId="5212" xr:uid="{00000000-0005-0000-0000-0000B6140000}"/>
    <cellStyle name="Total 11 3 4" xfId="5650" xr:uid="{00000000-0005-0000-0000-0000B7140000}"/>
    <cellStyle name="Total 11 3 5" xfId="6087" xr:uid="{00000000-0005-0000-0000-0000B8140000}"/>
    <cellStyle name="Total 11 3 6" xfId="6524" xr:uid="{00000000-0005-0000-0000-0000B9140000}"/>
    <cellStyle name="Total 11 3 7" xfId="6961" xr:uid="{00000000-0005-0000-0000-0000BA140000}"/>
    <cellStyle name="Total 11 3 8" xfId="7398" xr:uid="{00000000-0005-0000-0000-0000BB140000}"/>
    <cellStyle name="Total 11 3 9" xfId="8246" xr:uid="{00000000-0005-0000-0000-0000BC140000}"/>
    <cellStyle name="Total 11 4" xfId="4442" xr:uid="{00000000-0005-0000-0000-0000BD140000}"/>
    <cellStyle name="Total 11 4 10" xfId="7968" xr:uid="{00000000-0005-0000-0000-0000BE140000}"/>
    <cellStyle name="Total 11 4 11" xfId="9265" xr:uid="{00000000-0005-0000-0000-0000BF140000}"/>
    <cellStyle name="Total 11 4 12" xfId="8839" xr:uid="{00000000-0005-0000-0000-0000C0140000}"/>
    <cellStyle name="Total 11 4 13" xfId="9878" xr:uid="{00000000-0005-0000-0000-0000C1140000}"/>
    <cellStyle name="Total 11 4 14" xfId="10350" xr:uid="{00000000-0005-0000-0000-0000C2140000}"/>
    <cellStyle name="Total 11 4 15" xfId="10673" xr:uid="{00000000-0005-0000-0000-0000C3140000}"/>
    <cellStyle name="Total 11 4 16" xfId="11237" xr:uid="{00000000-0005-0000-0000-0000C4140000}"/>
    <cellStyle name="Total 11 4 17" xfId="11706" xr:uid="{00000000-0005-0000-0000-0000C5140000}"/>
    <cellStyle name="Total 11 4 18" xfId="11952" xr:uid="{00000000-0005-0000-0000-0000C6140000}"/>
    <cellStyle name="Total 11 4 19" xfId="12777" xr:uid="{00000000-0005-0000-0000-0000C7140000}"/>
    <cellStyle name="Total 11 4 2" xfId="4989" xr:uid="{00000000-0005-0000-0000-0000C8140000}"/>
    <cellStyle name="Total 11 4 3" xfId="5427" xr:uid="{00000000-0005-0000-0000-0000C9140000}"/>
    <cellStyle name="Total 11 4 4" xfId="5865" xr:uid="{00000000-0005-0000-0000-0000CA140000}"/>
    <cellStyle name="Total 11 4 5" xfId="6302" xr:uid="{00000000-0005-0000-0000-0000CB140000}"/>
    <cellStyle name="Total 11 4 6" xfId="6739" xr:uid="{00000000-0005-0000-0000-0000CC140000}"/>
    <cellStyle name="Total 11 4 7" xfId="7176" xr:uid="{00000000-0005-0000-0000-0000CD140000}"/>
    <cellStyle name="Total 11 4 8" xfId="7613" xr:uid="{00000000-0005-0000-0000-0000CE140000}"/>
    <cellStyle name="Total 11 4 9" xfId="8461" xr:uid="{00000000-0005-0000-0000-0000CF140000}"/>
    <cellStyle name="Total 11 5" xfId="12367" xr:uid="{00000000-0005-0000-0000-0000D0140000}"/>
    <cellStyle name="Total 11 6" xfId="12428" xr:uid="{00000000-0005-0000-0000-0000D1140000}"/>
    <cellStyle name="Total 11 7" xfId="12479" xr:uid="{00000000-0005-0000-0000-0000D2140000}"/>
    <cellStyle name="Total 12" xfId="768" xr:uid="{00000000-0005-0000-0000-0000D3140000}"/>
    <cellStyle name="Total 12 2" xfId="4040" xr:uid="{00000000-0005-0000-0000-0000D4140000}"/>
    <cellStyle name="Total 12 2 2" xfId="4232" xr:uid="{00000000-0005-0000-0000-0000D5140000}"/>
    <cellStyle name="Total 12 2 2 10" xfId="8178" xr:uid="{00000000-0005-0000-0000-0000D6140000}"/>
    <cellStyle name="Total 12 2 2 11" xfId="9053" xr:uid="{00000000-0005-0000-0000-0000D7140000}"/>
    <cellStyle name="Total 12 2 2 12" xfId="8998" xr:uid="{00000000-0005-0000-0000-0000D8140000}"/>
    <cellStyle name="Total 12 2 2 13" xfId="9666" xr:uid="{00000000-0005-0000-0000-0000D9140000}"/>
    <cellStyle name="Total 12 2 2 14" xfId="10138" xr:uid="{00000000-0005-0000-0000-0000DA140000}"/>
    <cellStyle name="Total 12 2 2 15" xfId="10880" xr:uid="{00000000-0005-0000-0000-0000DB140000}"/>
    <cellStyle name="Total 12 2 2 16" xfId="11025" xr:uid="{00000000-0005-0000-0000-0000DC140000}"/>
    <cellStyle name="Total 12 2 2 17" xfId="11494" xr:uid="{00000000-0005-0000-0000-0000DD140000}"/>
    <cellStyle name="Total 12 2 2 18" xfId="12167" xr:uid="{00000000-0005-0000-0000-0000DE140000}"/>
    <cellStyle name="Total 12 2 2 19" xfId="12565" xr:uid="{00000000-0005-0000-0000-0000DF140000}"/>
    <cellStyle name="Total 12 2 2 2" xfId="4777" xr:uid="{00000000-0005-0000-0000-0000E0140000}"/>
    <cellStyle name="Total 12 2 2 3" xfId="5215" xr:uid="{00000000-0005-0000-0000-0000E1140000}"/>
    <cellStyle name="Total 12 2 2 4" xfId="5653" xr:uid="{00000000-0005-0000-0000-0000E2140000}"/>
    <cellStyle name="Total 12 2 2 5" xfId="6090" xr:uid="{00000000-0005-0000-0000-0000E3140000}"/>
    <cellStyle name="Total 12 2 2 6" xfId="6527" xr:uid="{00000000-0005-0000-0000-0000E4140000}"/>
    <cellStyle name="Total 12 2 2 7" xfId="6964" xr:uid="{00000000-0005-0000-0000-0000E5140000}"/>
    <cellStyle name="Total 12 2 2 8" xfId="7401" xr:uid="{00000000-0005-0000-0000-0000E6140000}"/>
    <cellStyle name="Total 12 2 2 9" xfId="8249" xr:uid="{00000000-0005-0000-0000-0000E7140000}"/>
    <cellStyle name="Total 12 2 3" xfId="4445" xr:uid="{00000000-0005-0000-0000-0000E8140000}"/>
    <cellStyle name="Total 12 2 3 10" xfId="7965" xr:uid="{00000000-0005-0000-0000-0000E9140000}"/>
    <cellStyle name="Total 12 2 3 11" xfId="9268" xr:uid="{00000000-0005-0000-0000-0000EA140000}"/>
    <cellStyle name="Total 12 2 3 12" xfId="8836" xr:uid="{00000000-0005-0000-0000-0000EB140000}"/>
    <cellStyle name="Total 12 2 3 13" xfId="9881" xr:uid="{00000000-0005-0000-0000-0000EC140000}"/>
    <cellStyle name="Total 12 2 3 14" xfId="10353" xr:uid="{00000000-0005-0000-0000-0000ED140000}"/>
    <cellStyle name="Total 12 2 3 15" xfId="10555" xr:uid="{00000000-0005-0000-0000-0000EE140000}"/>
    <cellStyle name="Total 12 2 3 16" xfId="11240" xr:uid="{00000000-0005-0000-0000-0000EF140000}"/>
    <cellStyle name="Total 12 2 3 17" xfId="11709" xr:uid="{00000000-0005-0000-0000-0000F0140000}"/>
    <cellStyle name="Total 12 2 3 18" xfId="12303" xr:uid="{00000000-0005-0000-0000-0000F1140000}"/>
    <cellStyle name="Total 12 2 3 19" xfId="12780" xr:uid="{00000000-0005-0000-0000-0000F2140000}"/>
    <cellStyle name="Total 12 2 3 2" xfId="4992" xr:uid="{00000000-0005-0000-0000-0000F3140000}"/>
    <cellStyle name="Total 12 2 3 3" xfId="5430" xr:uid="{00000000-0005-0000-0000-0000F4140000}"/>
    <cellStyle name="Total 12 2 3 4" xfId="5868" xr:uid="{00000000-0005-0000-0000-0000F5140000}"/>
    <cellStyle name="Total 12 2 3 5" xfId="6305" xr:uid="{00000000-0005-0000-0000-0000F6140000}"/>
    <cellStyle name="Total 12 2 3 6" xfId="6742" xr:uid="{00000000-0005-0000-0000-0000F7140000}"/>
    <cellStyle name="Total 12 2 3 7" xfId="7179" xr:uid="{00000000-0005-0000-0000-0000F8140000}"/>
    <cellStyle name="Total 12 2 3 8" xfId="7616" xr:uid="{00000000-0005-0000-0000-0000F9140000}"/>
    <cellStyle name="Total 12 2 3 9" xfId="8464" xr:uid="{00000000-0005-0000-0000-0000FA140000}"/>
    <cellStyle name="Total 12 3" xfId="4231" xr:uid="{00000000-0005-0000-0000-0000FB140000}"/>
    <cellStyle name="Total 12 3 10" xfId="8179" xr:uid="{00000000-0005-0000-0000-0000FC140000}"/>
    <cellStyle name="Total 12 3 11" xfId="9052" xr:uid="{00000000-0005-0000-0000-0000FD140000}"/>
    <cellStyle name="Total 12 3 12" xfId="8999" xr:uid="{00000000-0005-0000-0000-0000FE140000}"/>
    <cellStyle name="Total 12 3 13" xfId="9665" xr:uid="{00000000-0005-0000-0000-0000FF140000}"/>
    <cellStyle name="Total 12 3 14" xfId="10137" xr:uid="{00000000-0005-0000-0000-000000150000}"/>
    <cellStyle name="Total 12 3 15" xfId="10823" xr:uid="{00000000-0005-0000-0000-000001150000}"/>
    <cellStyle name="Total 12 3 16" xfId="11024" xr:uid="{00000000-0005-0000-0000-000002150000}"/>
    <cellStyle name="Total 12 3 17" xfId="11493" xr:uid="{00000000-0005-0000-0000-000003150000}"/>
    <cellStyle name="Total 12 3 18" xfId="12252" xr:uid="{00000000-0005-0000-0000-000004150000}"/>
    <cellStyle name="Total 12 3 19" xfId="12564" xr:uid="{00000000-0005-0000-0000-000005150000}"/>
    <cellStyle name="Total 12 3 2" xfId="4776" xr:uid="{00000000-0005-0000-0000-000006150000}"/>
    <cellStyle name="Total 12 3 3" xfId="5214" xr:uid="{00000000-0005-0000-0000-000007150000}"/>
    <cellStyle name="Total 12 3 4" xfId="5652" xr:uid="{00000000-0005-0000-0000-000008150000}"/>
    <cellStyle name="Total 12 3 5" xfId="6089" xr:uid="{00000000-0005-0000-0000-000009150000}"/>
    <cellStyle name="Total 12 3 6" xfId="6526" xr:uid="{00000000-0005-0000-0000-00000A150000}"/>
    <cellStyle name="Total 12 3 7" xfId="6963" xr:uid="{00000000-0005-0000-0000-00000B150000}"/>
    <cellStyle name="Total 12 3 8" xfId="7400" xr:uid="{00000000-0005-0000-0000-00000C150000}"/>
    <cellStyle name="Total 12 3 9" xfId="8248" xr:uid="{00000000-0005-0000-0000-00000D150000}"/>
    <cellStyle name="Total 12 4" xfId="4444" xr:uid="{00000000-0005-0000-0000-00000E150000}"/>
    <cellStyle name="Total 12 4 10" xfId="7966" xr:uid="{00000000-0005-0000-0000-00000F150000}"/>
    <cellStyle name="Total 12 4 11" xfId="9267" xr:uid="{00000000-0005-0000-0000-000010150000}"/>
    <cellStyle name="Total 12 4 12" xfId="8837" xr:uid="{00000000-0005-0000-0000-000011150000}"/>
    <cellStyle name="Total 12 4 13" xfId="9880" xr:uid="{00000000-0005-0000-0000-000012150000}"/>
    <cellStyle name="Total 12 4 14" xfId="10352" xr:uid="{00000000-0005-0000-0000-000013150000}"/>
    <cellStyle name="Total 12 4 15" xfId="10595" xr:uid="{00000000-0005-0000-0000-000014150000}"/>
    <cellStyle name="Total 12 4 16" xfId="11239" xr:uid="{00000000-0005-0000-0000-000015150000}"/>
    <cellStyle name="Total 12 4 17" xfId="11708" xr:uid="{00000000-0005-0000-0000-000016150000}"/>
    <cellStyle name="Total 12 4 18" xfId="12331" xr:uid="{00000000-0005-0000-0000-000017150000}"/>
    <cellStyle name="Total 12 4 19" xfId="12779" xr:uid="{00000000-0005-0000-0000-000018150000}"/>
    <cellStyle name="Total 12 4 2" xfId="4991" xr:uid="{00000000-0005-0000-0000-000019150000}"/>
    <cellStyle name="Total 12 4 3" xfId="5429" xr:uid="{00000000-0005-0000-0000-00001A150000}"/>
    <cellStyle name="Total 12 4 4" xfId="5867" xr:uid="{00000000-0005-0000-0000-00001B150000}"/>
    <cellStyle name="Total 12 4 5" xfId="6304" xr:uid="{00000000-0005-0000-0000-00001C150000}"/>
    <cellStyle name="Total 12 4 6" xfId="6741" xr:uid="{00000000-0005-0000-0000-00001D150000}"/>
    <cellStyle name="Total 12 4 7" xfId="7178" xr:uid="{00000000-0005-0000-0000-00001E150000}"/>
    <cellStyle name="Total 12 4 8" xfId="7615" xr:uid="{00000000-0005-0000-0000-00001F150000}"/>
    <cellStyle name="Total 12 4 9" xfId="8463" xr:uid="{00000000-0005-0000-0000-000020150000}"/>
    <cellStyle name="Total 12 5" xfId="12368" xr:uid="{00000000-0005-0000-0000-000021150000}"/>
    <cellStyle name="Total 12 6" xfId="12429" xr:uid="{00000000-0005-0000-0000-000022150000}"/>
    <cellStyle name="Total 12 7" xfId="12473" xr:uid="{00000000-0005-0000-0000-000023150000}"/>
    <cellStyle name="Total 13" xfId="769" xr:uid="{00000000-0005-0000-0000-000024150000}"/>
    <cellStyle name="Total 13 2" xfId="4041" xr:uid="{00000000-0005-0000-0000-000025150000}"/>
    <cellStyle name="Total 13 2 2" xfId="4234" xr:uid="{00000000-0005-0000-0000-000026150000}"/>
    <cellStyle name="Total 13 2 2 10" xfId="8176" xr:uid="{00000000-0005-0000-0000-000027150000}"/>
    <cellStyle name="Total 13 2 2 11" xfId="9055" xr:uid="{00000000-0005-0000-0000-000028150000}"/>
    <cellStyle name="Total 13 2 2 12" xfId="8996" xr:uid="{00000000-0005-0000-0000-000029150000}"/>
    <cellStyle name="Total 13 2 2 13" xfId="9668" xr:uid="{00000000-0005-0000-0000-00002A150000}"/>
    <cellStyle name="Total 13 2 2 14" xfId="10140" xr:uid="{00000000-0005-0000-0000-00002B150000}"/>
    <cellStyle name="Total 13 2 2 15" xfId="10761" xr:uid="{00000000-0005-0000-0000-00002C150000}"/>
    <cellStyle name="Total 13 2 2 16" xfId="11027" xr:uid="{00000000-0005-0000-0000-00002D150000}"/>
    <cellStyle name="Total 13 2 2 17" xfId="11496" xr:uid="{00000000-0005-0000-0000-00002E150000}"/>
    <cellStyle name="Total 13 2 2 18" xfId="12107" xr:uid="{00000000-0005-0000-0000-00002F150000}"/>
    <cellStyle name="Total 13 2 2 19" xfId="12567" xr:uid="{00000000-0005-0000-0000-000030150000}"/>
    <cellStyle name="Total 13 2 2 2" xfId="4779" xr:uid="{00000000-0005-0000-0000-000031150000}"/>
    <cellStyle name="Total 13 2 2 3" xfId="5217" xr:uid="{00000000-0005-0000-0000-000032150000}"/>
    <cellStyle name="Total 13 2 2 4" xfId="5655" xr:uid="{00000000-0005-0000-0000-000033150000}"/>
    <cellStyle name="Total 13 2 2 5" xfId="6092" xr:uid="{00000000-0005-0000-0000-000034150000}"/>
    <cellStyle name="Total 13 2 2 6" xfId="6529" xr:uid="{00000000-0005-0000-0000-000035150000}"/>
    <cellStyle name="Total 13 2 2 7" xfId="6966" xr:uid="{00000000-0005-0000-0000-000036150000}"/>
    <cellStyle name="Total 13 2 2 8" xfId="7403" xr:uid="{00000000-0005-0000-0000-000037150000}"/>
    <cellStyle name="Total 13 2 2 9" xfId="8251" xr:uid="{00000000-0005-0000-0000-000038150000}"/>
    <cellStyle name="Total 13 2 3" xfId="4447" xr:uid="{00000000-0005-0000-0000-000039150000}"/>
    <cellStyle name="Total 13 2 3 10" xfId="7963" xr:uid="{00000000-0005-0000-0000-00003A150000}"/>
    <cellStyle name="Total 13 2 3 11" xfId="9270" xr:uid="{00000000-0005-0000-0000-00003B150000}"/>
    <cellStyle name="Total 13 2 3 12" xfId="9480" xr:uid="{00000000-0005-0000-0000-00003C150000}"/>
    <cellStyle name="Total 13 2 3 13" xfId="9883" xr:uid="{00000000-0005-0000-0000-00003D150000}"/>
    <cellStyle name="Total 13 2 3 14" xfId="10355" xr:uid="{00000000-0005-0000-0000-00003E150000}"/>
    <cellStyle name="Total 13 2 3 15" xfId="10935" xr:uid="{00000000-0005-0000-0000-00003F150000}"/>
    <cellStyle name="Total 13 2 3 16" xfId="11242" xr:uid="{00000000-0005-0000-0000-000040150000}"/>
    <cellStyle name="Total 13 2 3 17" xfId="11711" xr:uid="{00000000-0005-0000-0000-000041150000}"/>
    <cellStyle name="Total 13 2 3 18" xfId="12244" xr:uid="{00000000-0005-0000-0000-000042150000}"/>
    <cellStyle name="Total 13 2 3 19" xfId="12782" xr:uid="{00000000-0005-0000-0000-000043150000}"/>
    <cellStyle name="Total 13 2 3 2" xfId="4994" xr:uid="{00000000-0005-0000-0000-000044150000}"/>
    <cellStyle name="Total 13 2 3 3" xfId="5432" xr:uid="{00000000-0005-0000-0000-000045150000}"/>
    <cellStyle name="Total 13 2 3 4" xfId="5870" xr:uid="{00000000-0005-0000-0000-000046150000}"/>
    <cellStyle name="Total 13 2 3 5" xfId="6307" xr:uid="{00000000-0005-0000-0000-000047150000}"/>
    <cellStyle name="Total 13 2 3 6" xfId="6744" xr:uid="{00000000-0005-0000-0000-000048150000}"/>
    <cellStyle name="Total 13 2 3 7" xfId="7181" xr:uid="{00000000-0005-0000-0000-000049150000}"/>
    <cellStyle name="Total 13 2 3 8" xfId="7618" xr:uid="{00000000-0005-0000-0000-00004A150000}"/>
    <cellStyle name="Total 13 2 3 9" xfId="8466" xr:uid="{00000000-0005-0000-0000-00004B150000}"/>
    <cellStyle name="Total 13 3" xfId="4233" xr:uid="{00000000-0005-0000-0000-00004C150000}"/>
    <cellStyle name="Total 13 3 10" xfId="8177" xr:uid="{00000000-0005-0000-0000-00004D150000}"/>
    <cellStyle name="Total 13 3 11" xfId="9054" xr:uid="{00000000-0005-0000-0000-00004E150000}"/>
    <cellStyle name="Total 13 3 12" xfId="8997" xr:uid="{00000000-0005-0000-0000-00004F150000}"/>
    <cellStyle name="Total 13 3 13" xfId="9667" xr:uid="{00000000-0005-0000-0000-000050150000}"/>
    <cellStyle name="Total 13 3 14" xfId="10139" xr:uid="{00000000-0005-0000-0000-000051150000}"/>
    <cellStyle name="Total 13 3 15" xfId="10799" xr:uid="{00000000-0005-0000-0000-000052150000}"/>
    <cellStyle name="Total 13 3 16" xfId="11026" xr:uid="{00000000-0005-0000-0000-000053150000}"/>
    <cellStyle name="Total 13 3 17" xfId="11495" xr:uid="{00000000-0005-0000-0000-000054150000}"/>
    <cellStyle name="Total 13 3 18" xfId="12215" xr:uid="{00000000-0005-0000-0000-000055150000}"/>
    <cellStyle name="Total 13 3 19" xfId="12566" xr:uid="{00000000-0005-0000-0000-000056150000}"/>
    <cellStyle name="Total 13 3 2" xfId="4778" xr:uid="{00000000-0005-0000-0000-000057150000}"/>
    <cellStyle name="Total 13 3 3" xfId="5216" xr:uid="{00000000-0005-0000-0000-000058150000}"/>
    <cellStyle name="Total 13 3 4" xfId="5654" xr:uid="{00000000-0005-0000-0000-000059150000}"/>
    <cellStyle name="Total 13 3 5" xfId="6091" xr:uid="{00000000-0005-0000-0000-00005A150000}"/>
    <cellStyle name="Total 13 3 6" xfId="6528" xr:uid="{00000000-0005-0000-0000-00005B150000}"/>
    <cellStyle name="Total 13 3 7" xfId="6965" xr:uid="{00000000-0005-0000-0000-00005C150000}"/>
    <cellStyle name="Total 13 3 8" xfId="7402" xr:uid="{00000000-0005-0000-0000-00005D150000}"/>
    <cellStyle name="Total 13 3 9" xfId="8250" xr:uid="{00000000-0005-0000-0000-00005E150000}"/>
    <cellStyle name="Total 13 4" xfId="4446" xr:uid="{00000000-0005-0000-0000-00005F150000}"/>
    <cellStyle name="Total 13 4 10" xfId="7964" xr:uid="{00000000-0005-0000-0000-000060150000}"/>
    <cellStyle name="Total 13 4 11" xfId="9269" xr:uid="{00000000-0005-0000-0000-000061150000}"/>
    <cellStyle name="Total 13 4 12" xfId="8835" xr:uid="{00000000-0005-0000-0000-000062150000}"/>
    <cellStyle name="Total 13 4 13" xfId="9882" xr:uid="{00000000-0005-0000-0000-000063150000}"/>
    <cellStyle name="Total 13 4 14" xfId="10354" xr:uid="{00000000-0005-0000-0000-000064150000}"/>
    <cellStyle name="Total 13 4 15" xfId="10920" xr:uid="{00000000-0005-0000-0000-000065150000}"/>
    <cellStyle name="Total 13 4 16" xfId="11241" xr:uid="{00000000-0005-0000-0000-000066150000}"/>
    <cellStyle name="Total 13 4 17" xfId="11710" xr:uid="{00000000-0005-0000-0000-000067150000}"/>
    <cellStyle name="Total 13 4 18" xfId="12275" xr:uid="{00000000-0005-0000-0000-000068150000}"/>
    <cellStyle name="Total 13 4 19" xfId="12781" xr:uid="{00000000-0005-0000-0000-000069150000}"/>
    <cellStyle name="Total 13 4 2" xfId="4993" xr:uid="{00000000-0005-0000-0000-00006A150000}"/>
    <cellStyle name="Total 13 4 3" xfId="5431" xr:uid="{00000000-0005-0000-0000-00006B150000}"/>
    <cellStyle name="Total 13 4 4" xfId="5869" xr:uid="{00000000-0005-0000-0000-00006C150000}"/>
    <cellStyle name="Total 13 4 5" xfId="6306" xr:uid="{00000000-0005-0000-0000-00006D150000}"/>
    <cellStyle name="Total 13 4 6" xfId="6743" xr:uid="{00000000-0005-0000-0000-00006E150000}"/>
    <cellStyle name="Total 13 4 7" xfId="7180" xr:uid="{00000000-0005-0000-0000-00006F150000}"/>
    <cellStyle name="Total 13 4 8" xfId="7617" xr:uid="{00000000-0005-0000-0000-000070150000}"/>
    <cellStyle name="Total 13 4 9" xfId="8465" xr:uid="{00000000-0005-0000-0000-000071150000}"/>
    <cellStyle name="Total 13 5" xfId="12369" xr:uid="{00000000-0005-0000-0000-000072150000}"/>
    <cellStyle name="Total 13 6" xfId="12430" xr:uid="{00000000-0005-0000-0000-000073150000}"/>
    <cellStyle name="Total 13 7" xfId="12468" xr:uid="{00000000-0005-0000-0000-000074150000}"/>
    <cellStyle name="Total 14" xfId="770" xr:uid="{00000000-0005-0000-0000-000075150000}"/>
    <cellStyle name="Total 14 2" xfId="4042" xr:uid="{00000000-0005-0000-0000-000076150000}"/>
    <cellStyle name="Total 14 2 2" xfId="4236" xr:uid="{00000000-0005-0000-0000-000077150000}"/>
    <cellStyle name="Total 14 2 2 10" xfId="8174" xr:uid="{00000000-0005-0000-0000-000078150000}"/>
    <cellStyle name="Total 14 2 2 11" xfId="9057" xr:uid="{00000000-0005-0000-0000-000079150000}"/>
    <cellStyle name="Total 14 2 2 12" xfId="8994" xr:uid="{00000000-0005-0000-0000-00007A150000}"/>
    <cellStyle name="Total 14 2 2 13" xfId="9670" xr:uid="{00000000-0005-0000-0000-00007B150000}"/>
    <cellStyle name="Total 14 2 2 14" xfId="10142" xr:uid="{00000000-0005-0000-0000-00007C150000}"/>
    <cellStyle name="Total 14 2 2 15" xfId="10684" xr:uid="{00000000-0005-0000-0000-00007D150000}"/>
    <cellStyle name="Total 14 2 2 16" xfId="11029" xr:uid="{00000000-0005-0000-0000-00007E150000}"/>
    <cellStyle name="Total 14 2 2 17" xfId="11498" xr:uid="{00000000-0005-0000-0000-00007F150000}"/>
    <cellStyle name="Total 14 2 2 18" xfId="12091" xr:uid="{00000000-0005-0000-0000-000080150000}"/>
    <cellStyle name="Total 14 2 2 19" xfId="12569" xr:uid="{00000000-0005-0000-0000-000081150000}"/>
    <cellStyle name="Total 14 2 2 2" xfId="4781" xr:uid="{00000000-0005-0000-0000-000082150000}"/>
    <cellStyle name="Total 14 2 2 3" xfId="5219" xr:uid="{00000000-0005-0000-0000-000083150000}"/>
    <cellStyle name="Total 14 2 2 4" xfId="5657" xr:uid="{00000000-0005-0000-0000-000084150000}"/>
    <cellStyle name="Total 14 2 2 5" xfId="6094" xr:uid="{00000000-0005-0000-0000-000085150000}"/>
    <cellStyle name="Total 14 2 2 6" xfId="6531" xr:uid="{00000000-0005-0000-0000-000086150000}"/>
    <cellStyle name="Total 14 2 2 7" xfId="6968" xr:uid="{00000000-0005-0000-0000-000087150000}"/>
    <cellStyle name="Total 14 2 2 8" xfId="7405" xr:uid="{00000000-0005-0000-0000-000088150000}"/>
    <cellStyle name="Total 14 2 2 9" xfId="8253" xr:uid="{00000000-0005-0000-0000-000089150000}"/>
    <cellStyle name="Total 14 2 3" xfId="4449" xr:uid="{00000000-0005-0000-0000-00008A150000}"/>
    <cellStyle name="Total 14 2 3 10" xfId="7961" xr:uid="{00000000-0005-0000-0000-00008B150000}"/>
    <cellStyle name="Total 14 2 3 11" xfId="9272" xr:uid="{00000000-0005-0000-0000-00008C150000}"/>
    <cellStyle name="Total 14 2 3 12" xfId="9471" xr:uid="{00000000-0005-0000-0000-00008D150000}"/>
    <cellStyle name="Total 14 2 3 13" xfId="9885" xr:uid="{00000000-0005-0000-0000-00008E150000}"/>
    <cellStyle name="Total 14 2 3 14" xfId="10357" xr:uid="{00000000-0005-0000-0000-00008F150000}"/>
    <cellStyle name="Total 14 2 3 15" xfId="10891" xr:uid="{00000000-0005-0000-0000-000090150000}"/>
    <cellStyle name="Total 14 2 3 16" xfId="11244" xr:uid="{00000000-0005-0000-0000-000091150000}"/>
    <cellStyle name="Total 14 2 3 17" xfId="11713" xr:uid="{00000000-0005-0000-0000-000092150000}"/>
    <cellStyle name="Total 14 2 3 18" xfId="12207" xr:uid="{00000000-0005-0000-0000-000093150000}"/>
    <cellStyle name="Total 14 2 3 19" xfId="12784" xr:uid="{00000000-0005-0000-0000-000094150000}"/>
    <cellStyle name="Total 14 2 3 2" xfId="4996" xr:uid="{00000000-0005-0000-0000-000095150000}"/>
    <cellStyle name="Total 14 2 3 3" xfId="5434" xr:uid="{00000000-0005-0000-0000-000096150000}"/>
    <cellStyle name="Total 14 2 3 4" xfId="5872" xr:uid="{00000000-0005-0000-0000-000097150000}"/>
    <cellStyle name="Total 14 2 3 5" xfId="6309" xr:uid="{00000000-0005-0000-0000-000098150000}"/>
    <cellStyle name="Total 14 2 3 6" xfId="6746" xr:uid="{00000000-0005-0000-0000-000099150000}"/>
    <cellStyle name="Total 14 2 3 7" xfId="7183" xr:uid="{00000000-0005-0000-0000-00009A150000}"/>
    <cellStyle name="Total 14 2 3 8" xfId="7620" xr:uid="{00000000-0005-0000-0000-00009B150000}"/>
    <cellStyle name="Total 14 2 3 9" xfId="8468" xr:uid="{00000000-0005-0000-0000-00009C150000}"/>
    <cellStyle name="Total 14 3" xfId="4235" xr:uid="{00000000-0005-0000-0000-00009D150000}"/>
    <cellStyle name="Total 14 3 10" xfId="8175" xr:uid="{00000000-0005-0000-0000-00009E150000}"/>
    <cellStyle name="Total 14 3 11" xfId="9056" xr:uid="{00000000-0005-0000-0000-00009F150000}"/>
    <cellStyle name="Total 14 3 12" xfId="8995" xr:uid="{00000000-0005-0000-0000-0000A0150000}"/>
    <cellStyle name="Total 14 3 13" xfId="9669" xr:uid="{00000000-0005-0000-0000-0000A1150000}"/>
    <cellStyle name="Total 14 3 14" xfId="10141" xr:uid="{00000000-0005-0000-0000-0000A2150000}"/>
    <cellStyle name="Total 14 3 15" xfId="10723" xr:uid="{00000000-0005-0000-0000-0000A3150000}"/>
    <cellStyle name="Total 14 3 16" xfId="11028" xr:uid="{00000000-0005-0000-0000-0000A4150000}"/>
    <cellStyle name="Total 14 3 17" xfId="11497" xr:uid="{00000000-0005-0000-0000-0000A5150000}"/>
    <cellStyle name="Total 14 3 18" xfId="12150" xr:uid="{00000000-0005-0000-0000-0000A6150000}"/>
    <cellStyle name="Total 14 3 19" xfId="12568" xr:uid="{00000000-0005-0000-0000-0000A7150000}"/>
    <cellStyle name="Total 14 3 2" xfId="4780" xr:uid="{00000000-0005-0000-0000-0000A8150000}"/>
    <cellStyle name="Total 14 3 3" xfId="5218" xr:uid="{00000000-0005-0000-0000-0000A9150000}"/>
    <cellStyle name="Total 14 3 4" xfId="5656" xr:uid="{00000000-0005-0000-0000-0000AA150000}"/>
    <cellStyle name="Total 14 3 5" xfId="6093" xr:uid="{00000000-0005-0000-0000-0000AB150000}"/>
    <cellStyle name="Total 14 3 6" xfId="6530" xr:uid="{00000000-0005-0000-0000-0000AC150000}"/>
    <cellStyle name="Total 14 3 7" xfId="6967" xr:uid="{00000000-0005-0000-0000-0000AD150000}"/>
    <cellStyle name="Total 14 3 8" xfId="7404" xr:uid="{00000000-0005-0000-0000-0000AE150000}"/>
    <cellStyle name="Total 14 3 9" xfId="8252" xr:uid="{00000000-0005-0000-0000-0000AF150000}"/>
    <cellStyle name="Total 14 4" xfId="4448" xr:uid="{00000000-0005-0000-0000-0000B0150000}"/>
    <cellStyle name="Total 14 4 10" xfId="7962" xr:uid="{00000000-0005-0000-0000-0000B1150000}"/>
    <cellStyle name="Total 14 4 11" xfId="9271" xr:uid="{00000000-0005-0000-0000-0000B2150000}"/>
    <cellStyle name="Total 14 4 12" xfId="9512" xr:uid="{00000000-0005-0000-0000-0000B3150000}"/>
    <cellStyle name="Total 14 4 13" xfId="9884" xr:uid="{00000000-0005-0000-0000-0000B4150000}"/>
    <cellStyle name="Total 14 4 14" xfId="10356" xr:uid="{00000000-0005-0000-0000-0000B5150000}"/>
    <cellStyle name="Total 14 4 15" xfId="10854" xr:uid="{00000000-0005-0000-0000-0000B6150000}"/>
    <cellStyle name="Total 14 4 16" xfId="11243" xr:uid="{00000000-0005-0000-0000-0000B7150000}"/>
    <cellStyle name="Total 14 4 17" xfId="11712" xr:uid="{00000000-0005-0000-0000-0000B8150000}"/>
    <cellStyle name="Total 14 4 18" xfId="12219" xr:uid="{00000000-0005-0000-0000-0000B9150000}"/>
    <cellStyle name="Total 14 4 19" xfId="12783" xr:uid="{00000000-0005-0000-0000-0000BA150000}"/>
    <cellStyle name="Total 14 4 2" xfId="4995" xr:uid="{00000000-0005-0000-0000-0000BB150000}"/>
    <cellStyle name="Total 14 4 3" xfId="5433" xr:uid="{00000000-0005-0000-0000-0000BC150000}"/>
    <cellStyle name="Total 14 4 4" xfId="5871" xr:uid="{00000000-0005-0000-0000-0000BD150000}"/>
    <cellStyle name="Total 14 4 5" xfId="6308" xr:uid="{00000000-0005-0000-0000-0000BE150000}"/>
    <cellStyle name="Total 14 4 6" xfId="6745" xr:uid="{00000000-0005-0000-0000-0000BF150000}"/>
    <cellStyle name="Total 14 4 7" xfId="7182" xr:uid="{00000000-0005-0000-0000-0000C0150000}"/>
    <cellStyle name="Total 14 4 8" xfId="7619" xr:uid="{00000000-0005-0000-0000-0000C1150000}"/>
    <cellStyle name="Total 14 4 9" xfId="8467" xr:uid="{00000000-0005-0000-0000-0000C2150000}"/>
    <cellStyle name="Total 14 5" xfId="12370" xr:uid="{00000000-0005-0000-0000-0000C3150000}"/>
    <cellStyle name="Total 14 6" xfId="12431" xr:uid="{00000000-0005-0000-0000-0000C4150000}"/>
    <cellStyle name="Total 14 7" xfId="12518" xr:uid="{00000000-0005-0000-0000-0000C5150000}"/>
    <cellStyle name="Total 15" xfId="771" xr:uid="{00000000-0005-0000-0000-0000C6150000}"/>
    <cellStyle name="Total 15 2" xfId="4043" xr:uid="{00000000-0005-0000-0000-0000C7150000}"/>
    <cellStyle name="Total 15 2 2" xfId="4238" xr:uid="{00000000-0005-0000-0000-0000C8150000}"/>
    <cellStyle name="Total 15 2 2 10" xfId="8172" xr:uid="{00000000-0005-0000-0000-0000C9150000}"/>
    <cellStyle name="Total 15 2 2 11" xfId="9059" xr:uid="{00000000-0005-0000-0000-0000CA150000}"/>
    <cellStyle name="Total 15 2 2 12" xfId="8992" xr:uid="{00000000-0005-0000-0000-0000CB150000}"/>
    <cellStyle name="Total 15 2 2 13" xfId="9672" xr:uid="{00000000-0005-0000-0000-0000CC150000}"/>
    <cellStyle name="Total 15 2 2 14" xfId="10144" xr:uid="{00000000-0005-0000-0000-0000CD150000}"/>
    <cellStyle name="Total 15 2 2 15" xfId="10606" xr:uid="{00000000-0005-0000-0000-0000CE150000}"/>
    <cellStyle name="Total 15 2 2 16" xfId="11031" xr:uid="{00000000-0005-0000-0000-0000CF150000}"/>
    <cellStyle name="Total 15 2 2 17" xfId="11500" xr:uid="{00000000-0005-0000-0000-0000D0150000}"/>
    <cellStyle name="Total 15 2 2 18" xfId="12032" xr:uid="{00000000-0005-0000-0000-0000D1150000}"/>
    <cellStyle name="Total 15 2 2 19" xfId="12571" xr:uid="{00000000-0005-0000-0000-0000D2150000}"/>
    <cellStyle name="Total 15 2 2 2" xfId="4783" xr:uid="{00000000-0005-0000-0000-0000D3150000}"/>
    <cellStyle name="Total 15 2 2 3" xfId="5221" xr:uid="{00000000-0005-0000-0000-0000D4150000}"/>
    <cellStyle name="Total 15 2 2 4" xfId="5659" xr:uid="{00000000-0005-0000-0000-0000D5150000}"/>
    <cellStyle name="Total 15 2 2 5" xfId="6096" xr:uid="{00000000-0005-0000-0000-0000D6150000}"/>
    <cellStyle name="Total 15 2 2 6" xfId="6533" xr:uid="{00000000-0005-0000-0000-0000D7150000}"/>
    <cellStyle name="Total 15 2 2 7" xfId="6970" xr:uid="{00000000-0005-0000-0000-0000D8150000}"/>
    <cellStyle name="Total 15 2 2 8" xfId="7407" xr:uid="{00000000-0005-0000-0000-0000D9150000}"/>
    <cellStyle name="Total 15 2 2 9" xfId="8255" xr:uid="{00000000-0005-0000-0000-0000DA150000}"/>
    <cellStyle name="Total 15 2 3" xfId="4451" xr:uid="{00000000-0005-0000-0000-0000DB150000}"/>
    <cellStyle name="Total 15 2 3 10" xfId="7959" xr:uid="{00000000-0005-0000-0000-0000DC150000}"/>
    <cellStyle name="Total 15 2 3 11" xfId="9274" xr:uid="{00000000-0005-0000-0000-0000DD150000}"/>
    <cellStyle name="Total 15 2 3 12" xfId="9479" xr:uid="{00000000-0005-0000-0000-0000DE150000}"/>
    <cellStyle name="Total 15 2 3 13" xfId="9887" xr:uid="{00000000-0005-0000-0000-0000DF150000}"/>
    <cellStyle name="Total 15 2 3 14" xfId="10359" xr:uid="{00000000-0005-0000-0000-0000E0150000}"/>
    <cellStyle name="Total 15 2 3 15" xfId="10771" xr:uid="{00000000-0005-0000-0000-0000E1150000}"/>
    <cellStyle name="Total 15 2 3 16" xfId="11246" xr:uid="{00000000-0005-0000-0000-0000E2150000}"/>
    <cellStyle name="Total 15 2 3 17" xfId="11715" xr:uid="{00000000-0005-0000-0000-0000E3150000}"/>
    <cellStyle name="Total 15 2 3 18" xfId="12141" xr:uid="{00000000-0005-0000-0000-0000E4150000}"/>
    <cellStyle name="Total 15 2 3 19" xfId="12786" xr:uid="{00000000-0005-0000-0000-0000E5150000}"/>
    <cellStyle name="Total 15 2 3 2" xfId="4998" xr:uid="{00000000-0005-0000-0000-0000E6150000}"/>
    <cellStyle name="Total 15 2 3 3" xfId="5436" xr:uid="{00000000-0005-0000-0000-0000E7150000}"/>
    <cellStyle name="Total 15 2 3 4" xfId="5874" xr:uid="{00000000-0005-0000-0000-0000E8150000}"/>
    <cellStyle name="Total 15 2 3 5" xfId="6311" xr:uid="{00000000-0005-0000-0000-0000E9150000}"/>
    <cellStyle name="Total 15 2 3 6" xfId="6748" xr:uid="{00000000-0005-0000-0000-0000EA150000}"/>
    <cellStyle name="Total 15 2 3 7" xfId="7185" xr:uid="{00000000-0005-0000-0000-0000EB150000}"/>
    <cellStyle name="Total 15 2 3 8" xfId="7622" xr:uid="{00000000-0005-0000-0000-0000EC150000}"/>
    <cellStyle name="Total 15 2 3 9" xfId="8470" xr:uid="{00000000-0005-0000-0000-0000ED150000}"/>
    <cellStyle name="Total 15 3" xfId="4237" xr:uid="{00000000-0005-0000-0000-0000EE150000}"/>
    <cellStyle name="Total 15 3 10" xfId="8173" xr:uid="{00000000-0005-0000-0000-0000EF150000}"/>
    <cellStyle name="Total 15 3 11" xfId="9058" xr:uid="{00000000-0005-0000-0000-0000F0150000}"/>
    <cellStyle name="Total 15 3 12" xfId="8993" xr:uid="{00000000-0005-0000-0000-0000F1150000}"/>
    <cellStyle name="Total 15 3 13" xfId="9671" xr:uid="{00000000-0005-0000-0000-0000F2150000}"/>
    <cellStyle name="Total 15 3 14" xfId="10143" xr:uid="{00000000-0005-0000-0000-0000F3150000}"/>
    <cellStyle name="Total 15 3 15" xfId="10645" xr:uid="{00000000-0005-0000-0000-0000F4150000}"/>
    <cellStyle name="Total 15 3 16" xfId="11030" xr:uid="{00000000-0005-0000-0000-0000F5150000}"/>
    <cellStyle name="Total 15 3 17" xfId="11499" xr:uid="{00000000-0005-0000-0000-0000F6150000}"/>
    <cellStyle name="Total 15 3 18" xfId="12061" xr:uid="{00000000-0005-0000-0000-0000F7150000}"/>
    <cellStyle name="Total 15 3 19" xfId="12570" xr:uid="{00000000-0005-0000-0000-0000F8150000}"/>
    <cellStyle name="Total 15 3 2" xfId="4782" xr:uid="{00000000-0005-0000-0000-0000F9150000}"/>
    <cellStyle name="Total 15 3 3" xfId="5220" xr:uid="{00000000-0005-0000-0000-0000FA150000}"/>
    <cellStyle name="Total 15 3 4" xfId="5658" xr:uid="{00000000-0005-0000-0000-0000FB150000}"/>
    <cellStyle name="Total 15 3 5" xfId="6095" xr:uid="{00000000-0005-0000-0000-0000FC150000}"/>
    <cellStyle name="Total 15 3 6" xfId="6532" xr:uid="{00000000-0005-0000-0000-0000FD150000}"/>
    <cellStyle name="Total 15 3 7" xfId="6969" xr:uid="{00000000-0005-0000-0000-0000FE150000}"/>
    <cellStyle name="Total 15 3 8" xfId="7406" xr:uid="{00000000-0005-0000-0000-0000FF150000}"/>
    <cellStyle name="Total 15 3 9" xfId="8254" xr:uid="{00000000-0005-0000-0000-000000160000}"/>
    <cellStyle name="Total 15 4" xfId="4450" xr:uid="{00000000-0005-0000-0000-000001160000}"/>
    <cellStyle name="Total 15 4 10" xfId="7960" xr:uid="{00000000-0005-0000-0000-000002160000}"/>
    <cellStyle name="Total 15 4 11" xfId="9273" xr:uid="{00000000-0005-0000-0000-000003160000}"/>
    <cellStyle name="Total 15 4 12" xfId="9502" xr:uid="{00000000-0005-0000-0000-000004160000}"/>
    <cellStyle name="Total 15 4 13" xfId="9886" xr:uid="{00000000-0005-0000-0000-000005160000}"/>
    <cellStyle name="Total 15 4 14" xfId="10358" xr:uid="{00000000-0005-0000-0000-000006160000}"/>
    <cellStyle name="Total 15 4 15" xfId="10810" xr:uid="{00000000-0005-0000-0000-000007160000}"/>
    <cellStyle name="Total 15 4 16" xfId="11245" xr:uid="{00000000-0005-0000-0000-000008160000}"/>
    <cellStyle name="Total 15 4 17" xfId="11714" xr:uid="{00000000-0005-0000-0000-000009160000}"/>
    <cellStyle name="Total 15 4 18" xfId="12115" xr:uid="{00000000-0005-0000-0000-00000A160000}"/>
    <cellStyle name="Total 15 4 19" xfId="12785" xr:uid="{00000000-0005-0000-0000-00000B160000}"/>
    <cellStyle name="Total 15 4 2" xfId="4997" xr:uid="{00000000-0005-0000-0000-00000C160000}"/>
    <cellStyle name="Total 15 4 3" xfId="5435" xr:uid="{00000000-0005-0000-0000-00000D160000}"/>
    <cellStyle name="Total 15 4 4" xfId="5873" xr:uid="{00000000-0005-0000-0000-00000E160000}"/>
    <cellStyle name="Total 15 4 5" xfId="6310" xr:uid="{00000000-0005-0000-0000-00000F160000}"/>
    <cellStyle name="Total 15 4 6" xfId="6747" xr:uid="{00000000-0005-0000-0000-000010160000}"/>
    <cellStyle name="Total 15 4 7" xfId="7184" xr:uid="{00000000-0005-0000-0000-000011160000}"/>
    <cellStyle name="Total 15 4 8" xfId="7621" xr:uid="{00000000-0005-0000-0000-000012160000}"/>
    <cellStyle name="Total 15 4 9" xfId="8469" xr:uid="{00000000-0005-0000-0000-000013160000}"/>
    <cellStyle name="Total 15 5" xfId="12371" xr:uid="{00000000-0005-0000-0000-000014160000}"/>
    <cellStyle name="Total 15 6" xfId="12432" xr:uid="{00000000-0005-0000-0000-000015160000}"/>
    <cellStyle name="Total 15 7" xfId="12510" xr:uid="{00000000-0005-0000-0000-000016160000}"/>
    <cellStyle name="Total 16" xfId="772" xr:uid="{00000000-0005-0000-0000-000017160000}"/>
    <cellStyle name="Total 16 2" xfId="4044" xr:uid="{00000000-0005-0000-0000-000018160000}"/>
    <cellStyle name="Total 16 2 2" xfId="4240" xr:uid="{00000000-0005-0000-0000-000019160000}"/>
    <cellStyle name="Total 16 2 2 10" xfId="8170" xr:uid="{00000000-0005-0000-0000-00001A160000}"/>
    <cellStyle name="Total 16 2 2 11" xfId="9061" xr:uid="{00000000-0005-0000-0000-00001B160000}"/>
    <cellStyle name="Total 16 2 2 12" xfId="8990" xr:uid="{00000000-0005-0000-0000-00001C160000}"/>
    <cellStyle name="Total 16 2 2 13" xfId="9674" xr:uid="{00000000-0005-0000-0000-00001D160000}"/>
    <cellStyle name="Total 16 2 2 14" xfId="10146" xr:uid="{00000000-0005-0000-0000-00001E160000}"/>
    <cellStyle name="Total 16 2 2 15" xfId="10909" xr:uid="{00000000-0005-0000-0000-00001F160000}"/>
    <cellStyle name="Total 16 2 2 16" xfId="11033" xr:uid="{00000000-0005-0000-0000-000020160000}"/>
    <cellStyle name="Total 16 2 2 17" xfId="11502" xr:uid="{00000000-0005-0000-0000-000021160000}"/>
    <cellStyle name="Total 16 2 2 18" xfId="11975" xr:uid="{00000000-0005-0000-0000-000022160000}"/>
    <cellStyle name="Total 16 2 2 19" xfId="12573" xr:uid="{00000000-0005-0000-0000-000023160000}"/>
    <cellStyle name="Total 16 2 2 2" xfId="4785" xr:uid="{00000000-0005-0000-0000-000024160000}"/>
    <cellStyle name="Total 16 2 2 3" xfId="5223" xr:uid="{00000000-0005-0000-0000-000025160000}"/>
    <cellStyle name="Total 16 2 2 4" xfId="5661" xr:uid="{00000000-0005-0000-0000-000026160000}"/>
    <cellStyle name="Total 16 2 2 5" xfId="6098" xr:uid="{00000000-0005-0000-0000-000027160000}"/>
    <cellStyle name="Total 16 2 2 6" xfId="6535" xr:uid="{00000000-0005-0000-0000-000028160000}"/>
    <cellStyle name="Total 16 2 2 7" xfId="6972" xr:uid="{00000000-0005-0000-0000-000029160000}"/>
    <cellStyle name="Total 16 2 2 8" xfId="7409" xr:uid="{00000000-0005-0000-0000-00002A160000}"/>
    <cellStyle name="Total 16 2 2 9" xfId="8257" xr:uid="{00000000-0005-0000-0000-00002B160000}"/>
    <cellStyle name="Total 16 2 3" xfId="4453" xr:uid="{00000000-0005-0000-0000-00002C160000}"/>
    <cellStyle name="Total 16 2 3 10" xfId="7957" xr:uid="{00000000-0005-0000-0000-00002D160000}"/>
    <cellStyle name="Total 16 2 3 11" xfId="9276" xr:uid="{00000000-0005-0000-0000-00002E160000}"/>
    <cellStyle name="Total 16 2 3 12" xfId="9609" xr:uid="{00000000-0005-0000-0000-00002F160000}"/>
    <cellStyle name="Total 16 2 3 13" xfId="9889" xr:uid="{00000000-0005-0000-0000-000030160000}"/>
    <cellStyle name="Total 16 2 3 14" xfId="10361" xr:uid="{00000000-0005-0000-0000-000031160000}"/>
    <cellStyle name="Total 16 2 3 15" xfId="10694" xr:uid="{00000000-0005-0000-0000-000032160000}"/>
    <cellStyle name="Total 16 2 3 16" xfId="11248" xr:uid="{00000000-0005-0000-0000-000033160000}"/>
    <cellStyle name="Total 16 2 3 17" xfId="11717" xr:uid="{00000000-0005-0000-0000-000034160000}"/>
    <cellStyle name="Total 16 2 3 18" xfId="12052" xr:uid="{00000000-0005-0000-0000-000035160000}"/>
    <cellStyle name="Total 16 2 3 19" xfId="12788" xr:uid="{00000000-0005-0000-0000-000036160000}"/>
    <cellStyle name="Total 16 2 3 2" xfId="5000" xr:uid="{00000000-0005-0000-0000-000037160000}"/>
    <cellStyle name="Total 16 2 3 3" xfId="5438" xr:uid="{00000000-0005-0000-0000-000038160000}"/>
    <cellStyle name="Total 16 2 3 4" xfId="5876" xr:uid="{00000000-0005-0000-0000-000039160000}"/>
    <cellStyle name="Total 16 2 3 5" xfId="6313" xr:uid="{00000000-0005-0000-0000-00003A160000}"/>
    <cellStyle name="Total 16 2 3 6" xfId="6750" xr:uid="{00000000-0005-0000-0000-00003B160000}"/>
    <cellStyle name="Total 16 2 3 7" xfId="7187" xr:uid="{00000000-0005-0000-0000-00003C160000}"/>
    <cellStyle name="Total 16 2 3 8" xfId="7624" xr:uid="{00000000-0005-0000-0000-00003D160000}"/>
    <cellStyle name="Total 16 2 3 9" xfId="8472" xr:uid="{00000000-0005-0000-0000-00003E160000}"/>
    <cellStyle name="Total 16 3" xfId="4239" xr:uid="{00000000-0005-0000-0000-00003F160000}"/>
    <cellStyle name="Total 16 3 10" xfId="8171" xr:uid="{00000000-0005-0000-0000-000040160000}"/>
    <cellStyle name="Total 16 3 11" xfId="9060" xr:uid="{00000000-0005-0000-0000-000041160000}"/>
    <cellStyle name="Total 16 3 12" xfId="8991" xr:uid="{00000000-0005-0000-0000-000042160000}"/>
    <cellStyle name="Total 16 3 13" xfId="9673" xr:uid="{00000000-0005-0000-0000-000043160000}"/>
    <cellStyle name="Total 16 3 14" xfId="10145" xr:uid="{00000000-0005-0000-0000-000044160000}"/>
    <cellStyle name="Total 16 3 15" xfId="10566" xr:uid="{00000000-0005-0000-0000-000045160000}"/>
    <cellStyle name="Total 16 3 16" xfId="11032" xr:uid="{00000000-0005-0000-0000-000046160000}"/>
    <cellStyle name="Total 16 3 17" xfId="11501" xr:uid="{00000000-0005-0000-0000-000047160000}"/>
    <cellStyle name="Total 16 3 18" xfId="12003" xr:uid="{00000000-0005-0000-0000-000048160000}"/>
    <cellStyle name="Total 16 3 19" xfId="12572" xr:uid="{00000000-0005-0000-0000-000049160000}"/>
    <cellStyle name="Total 16 3 2" xfId="4784" xr:uid="{00000000-0005-0000-0000-00004A160000}"/>
    <cellStyle name="Total 16 3 3" xfId="5222" xr:uid="{00000000-0005-0000-0000-00004B160000}"/>
    <cellStyle name="Total 16 3 4" xfId="5660" xr:uid="{00000000-0005-0000-0000-00004C160000}"/>
    <cellStyle name="Total 16 3 5" xfId="6097" xr:uid="{00000000-0005-0000-0000-00004D160000}"/>
    <cellStyle name="Total 16 3 6" xfId="6534" xr:uid="{00000000-0005-0000-0000-00004E160000}"/>
    <cellStyle name="Total 16 3 7" xfId="6971" xr:uid="{00000000-0005-0000-0000-00004F160000}"/>
    <cellStyle name="Total 16 3 8" xfId="7408" xr:uid="{00000000-0005-0000-0000-000050160000}"/>
    <cellStyle name="Total 16 3 9" xfId="8256" xr:uid="{00000000-0005-0000-0000-000051160000}"/>
    <cellStyle name="Total 16 4" xfId="4452" xr:uid="{00000000-0005-0000-0000-000052160000}"/>
    <cellStyle name="Total 16 4 10" xfId="7958" xr:uid="{00000000-0005-0000-0000-000053160000}"/>
    <cellStyle name="Total 16 4 11" xfId="9275" xr:uid="{00000000-0005-0000-0000-000054160000}"/>
    <cellStyle name="Total 16 4 12" xfId="9494" xr:uid="{00000000-0005-0000-0000-000055160000}"/>
    <cellStyle name="Total 16 4 13" xfId="9888" xr:uid="{00000000-0005-0000-0000-000056160000}"/>
    <cellStyle name="Total 16 4 14" xfId="10360" xr:uid="{00000000-0005-0000-0000-000057160000}"/>
    <cellStyle name="Total 16 4 15" xfId="10733" xr:uid="{00000000-0005-0000-0000-000058160000}"/>
    <cellStyle name="Total 16 4 16" xfId="11247" xr:uid="{00000000-0005-0000-0000-000059160000}"/>
    <cellStyle name="Total 16 4 17" xfId="11716" xr:uid="{00000000-0005-0000-0000-00005A160000}"/>
    <cellStyle name="Total 16 4 18" xfId="12082" xr:uid="{00000000-0005-0000-0000-00005B160000}"/>
    <cellStyle name="Total 16 4 19" xfId="12787" xr:uid="{00000000-0005-0000-0000-00005C160000}"/>
    <cellStyle name="Total 16 4 2" xfId="4999" xr:uid="{00000000-0005-0000-0000-00005D160000}"/>
    <cellStyle name="Total 16 4 3" xfId="5437" xr:uid="{00000000-0005-0000-0000-00005E160000}"/>
    <cellStyle name="Total 16 4 4" xfId="5875" xr:uid="{00000000-0005-0000-0000-00005F160000}"/>
    <cellStyle name="Total 16 4 5" xfId="6312" xr:uid="{00000000-0005-0000-0000-000060160000}"/>
    <cellStyle name="Total 16 4 6" xfId="6749" xr:uid="{00000000-0005-0000-0000-000061160000}"/>
    <cellStyle name="Total 16 4 7" xfId="7186" xr:uid="{00000000-0005-0000-0000-000062160000}"/>
    <cellStyle name="Total 16 4 8" xfId="7623" xr:uid="{00000000-0005-0000-0000-000063160000}"/>
    <cellStyle name="Total 16 4 9" xfId="8471" xr:uid="{00000000-0005-0000-0000-000064160000}"/>
    <cellStyle name="Total 16 5" xfId="12372" xr:uid="{00000000-0005-0000-0000-000065160000}"/>
    <cellStyle name="Total 16 6" xfId="12433" xr:uid="{00000000-0005-0000-0000-000066160000}"/>
    <cellStyle name="Total 16 7" xfId="12502" xr:uid="{00000000-0005-0000-0000-000067160000}"/>
    <cellStyle name="Total 17" xfId="773" xr:uid="{00000000-0005-0000-0000-000068160000}"/>
    <cellStyle name="Total 17 2" xfId="4045" xr:uid="{00000000-0005-0000-0000-000069160000}"/>
    <cellStyle name="Total 17 2 2" xfId="4242" xr:uid="{00000000-0005-0000-0000-00006A160000}"/>
    <cellStyle name="Total 17 2 2 10" xfId="8168" xr:uid="{00000000-0005-0000-0000-00006B160000}"/>
    <cellStyle name="Total 17 2 2 11" xfId="9063" xr:uid="{00000000-0005-0000-0000-00006C160000}"/>
    <cellStyle name="Total 17 2 2 12" xfId="8988" xr:uid="{00000000-0005-0000-0000-00006D160000}"/>
    <cellStyle name="Total 17 2 2 13" xfId="9676" xr:uid="{00000000-0005-0000-0000-00006E160000}"/>
    <cellStyle name="Total 17 2 2 14" xfId="10148" xr:uid="{00000000-0005-0000-0000-00006F160000}"/>
    <cellStyle name="Total 17 2 2 15" xfId="10843" xr:uid="{00000000-0005-0000-0000-000070160000}"/>
    <cellStyle name="Total 17 2 2 16" xfId="11035" xr:uid="{00000000-0005-0000-0000-000071160000}"/>
    <cellStyle name="Total 17 2 2 17" xfId="11504" xr:uid="{00000000-0005-0000-0000-000072160000}"/>
    <cellStyle name="Total 17 2 2 18" xfId="11917" xr:uid="{00000000-0005-0000-0000-000073160000}"/>
    <cellStyle name="Total 17 2 2 19" xfId="12575" xr:uid="{00000000-0005-0000-0000-000074160000}"/>
    <cellStyle name="Total 17 2 2 2" xfId="4787" xr:uid="{00000000-0005-0000-0000-000075160000}"/>
    <cellStyle name="Total 17 2 2 3" xfId="5225" xr:uid="{00000000-0005-0000-0000-000076160000}"/>
    <cellStyle name="Total 17 2 2 4" xfId="5663" xr:uid="{00000000-0005-0000-0000-000077160000}"/>
    <cellStyle name="Total 17 2 2 5" xfId="6100" xr:uid="{00000000-0005-0000-0000-000078160000}"/>
    <cellStyle name="Total 17 2 2 6" xfId="6537" xr:uid="{00000000-0005-0000-0000-000079160000}"/>
    <cellStyle name="Total 17 2 2 7" xfId="6974" xr:uid="{00000000-0005-0000-0000-00007A160000}"/>
    <cellStyle name="Total 17 2 2 8" xfId="7411" xr:uid="{00000000-0005-0000-0000-00007B160000}"/>
    <cellStyle name="Total 17 2 2 9" xfId="8259" xr:uid="{00000000-0005-0000-0000-00007C160000}"/>
    <cellStyle name="Total 17 2 3" xfId="4455" xr:uid="{00000000-0005-0000-0000-00007D160000}"/>
    <cellStyle name="Total 17 2 3 10" xfId="7955" xr:uid="{00000000-0005-0000-0000-00007E160000}"/>
    <cellStyle name="Total 17 2 3 11" xfId="9278" xr:uid="{00000000-0005-0000-0000-00007F160000}"/>
    <cellStyle name="Total 17 2 3 12" xfId="9475" xr:uid="{00000000-0005-0000-0000-000080160000}"/>
    <cellStyle name="Total 17 2 3 13" xfId="9891" xr:uid="{00000000-0005-0000-0000-000081160000}"/>
    <cellStyle name="Total 17 2 3 14" xfId="10363" xr:uid="{00000000-0005-0000-0000-000082160000}"/>
    <cellStyle name="Total 17 2 3 15" xfId="10615" xr:uid="{00000000-0005-0000-0000-000083160000}"/>
    <cellStyle name="Total 17 2 3 16" xfId="11250" xr:uid="{00000000-0005-0000-0000-000084160000}"/>
    <cellStyle name="Total 17 2 3 17" xfId="11719" xr:uid="{00000000-0005-0000-0000-000085160000}"/>
    <cellStyle name="Total 17 2 3 18" xfId="11994" xr:uid="{00000000-0005-0000-0000-000086160000}"/>
    <cellStyle name="Total 17 2 3 19" xfId="12790" xr:uid="{00000000-0005-0000-0000-000087160000}"/>
    <cellStyle name="Total 17 2 3 2" xfId="5002" xr:uid="{00000000-0005-0000-0000-000088160000}"/>
    <cellStyle name="Total 17 2 3 3" xfId="5440" xr:uid="{00000000-0005-0000-0000-000089160000}"/>
    <cellStyle name="Total 17 2 3 4" xfId="5878" xr:uid="{00000000-0005-0000-0000-00008A160000}"/>
    <cellStyle name="Total 17 2 3 5" xfId="6315" xr:uid="{00000000-0005-0000-0000-00008B160000}"/>
    <cellStyle name="Total 17 2 3 6" xfId="6752" xr:uid="{00000000-0005-0000-0000-00008C160000}"/>
    <cellStyle name="Total 17 2 3 7" xfId="7189" xr:uid="{00000000-0005-0000-0000-00008D160000}"/>
    <cellStyle name="Total 17 2 3 8" xfId="7626" xr:uid="{00000000-0005-0000-0000-00008E160000}"/>
    <cellStyle name="Total 17 2 3 9" xfId="8474" xr:uid="{00000000-0005-0000-0000-00008F160000}"/>
    <cellStyle name="Total 17 3" xfId="4241" xr:uid="{00000000-0005-0000-0000-000090160000}"/>
    <cellStyle name="Total 17 3 10" xfId="8169" xr:uid="{00000000-0005-0000-0000-000091160000}"/>
    <cellStyle name="Total 17 3 11" xfId="9062" xr:uid="{00000000-0005-0000-0000-000092160000}"/>
    <cellStyle name="Total 17 3 12" xfId="8989" xr:uid="{00000000-0005-0000-0000-000093160000}"/>
    <cellStyle name="Total 17 3 13" xfId="9675" xr:uid="{00000000-0005-0000-0000-000094160000}"/>
    <cellStyle name="Total 17 3 14" xfId="10147" xr:uid="{00000000-0005-0000-0000-000095160000}"/>
    <cellStyle name="Total 17 3 15" xfId="10946" xr:uid="{00000000-0005-0000-0000-000096160000}"/>
    <cellStyle name="Total 17 3 16" xfId="11034" xr:uid="{00000000-0005-0000-0000-000097160000}"/>
    <cellStyle name="Total 17 3 17" xfId="11503" xr:uid="{00000000-0005-0000-0000-000098160000}"/>
    <cellStyle name="Total 17 3 18" xfId="11946" xr:uid="{00000000-0005-0000-0000-000099160000}"/>
    <cellStyle name="Total 17 3 19" xfId="12574" xr:uid="{00000000-0005-0000-0000-00009A160000}"/>
    <cellStyle name="Total 17 3 2" xfId="4786" xr:uid="{00000000-0005-0000-0000-00009B160000}"/>
    <cellStyle name="Total 17 3 3" xfId="5224" xr:uid="{00000000-0005-0000-0000-00009C160000}"/>
    <cellStyle name="Total 17 3 4" xfId="5662" xr:uid="{00000000-0005-0000-0000-00009D160000}"/>
    <cellStyle name="Total 17 3 5" xfId="6099" xr:uid="{00000000-0005-0000-0000-00009E160000}"/>
    <cellStyle name="Total 17 3 6" xfId="6536" xr:uid="{00000000-0005-0000-0000-00009F160000}"/>
    <cellStyle name="Total 17 3 7" xfId="6973" xr:uid="{00000000-0005-0000-0000-0000A0160000}"/>
    <cellStyle name="Total 17 3 8" xfId="7410" xr:uid="{00000000-0005-0000-0000-0000A1160000}"/>
    <cellStyle name="Total 17 3 9" xfId="8258" xr:uid="{00000000-0005-0000-0000-0000A2160000}"/>
    <cellStyle name="Total 17 4" xfId="4454" xr:uid="{00000000-0005-0000-0000-0000A3160000}"/>
    <cellStyle name="Total 17 4 10" xfId="7956" xr:uid="{00000000-0005-0000-0000-0000A4160000}"/>
    <cellStyle name="Total 17 4 11" xfId="9277" xr:uid="{00000000-0005-0000-0000-0000A5160000}"/>
    <cellStyle name="Total 17 4 12" xfId="9520" xr:uid="{00000000-0005-0000-0000-0000A6160000}"/>
    <cellStyle name="Total 17 4 13" xfId="9890" xr:uid="{00000000-0005-0000-0000-0000A7160000}"/>
    <cellStyle name="Total 17 4 14" xfId="10362" xr:uid="{00000000-0005-0000-0000-0000A8160000}"/>
    <cellStyle name="Total 17 4 15" xfId="10655" xr:uid="{00000000-0005-0000-0000-0000A9160000}"/>
    <cellStyle name="Total 17 4 16" xfId="11249" xr:uid="{00000000-0005-0000-0000-0000AA160000}"/>
    <cellStyle name="Total 17 4 17" xfId="11718" xr:uid="{00000000-0005-0000-0000-0000AB160000}"/>
    <cellStyle name="Total 17 4 18" xfId="12023" xr:uid="{00000000-0005-0000-0000-0000AC160000}"/>
    <cellStyle name="Total 17 4 19" xfId="12789" xr:uid="{00000000-0005-0000-0000-0000AD160000}"/>
    <cellStyle name="Total 17 4 2" xfId="5001" xr:uid="{00000000-0005-0000-0000-0000AE160000}"/>
    <cellStyle name="Total 17 4 3" xfId="5439" xr:uid="{00000000-0005-0000-0000-0000AF160000}"/>
    <cellStyle name="Total 17 4 4" xfId="5877" xr:uid="{00000000-0005-0000-0000-0000B0160000}"/>
    <cellStyle name="Total 17 4 5" xfId="6314" xr:uid="{00000000-0005-0000-0000-0000B1160000}"/>
    <cellStyle name="Total 17 4 6" xfId="6751" xr:uid="{00000000-0005-0000-0000-0000B2160000}"/>
    <cellStyle name="Total 17 4 7" xfId="7188" xr:uid="{00000000-0005-0000-0000-0000B3160000}"/>
    <cellStyle name="Total 17 4 8" xfId="7625" xr:uid="{00000000-0005-0000-0000-0000B4160000}"/>
    <cellStyle name="Total 17 4 9" xfId="8473" xr:uid="{00000000-0005-0000-0000-0000B5160000}"/>
    <cellStyle name="Total 17 5" xfId="12373" xr:uid="{00000000-0005-0000-0000-0000B6160000}"/>
    <cellStyle name="Total 17 6" xfId="12434" xr:uid="{00000000-0005-0000-0000-0000B7160000}"/>
    <cellStyle name="Total 17 7" xfId="12497" xr:uid="{00000000-0005-0000-0000-0000B8160000}"/>
    <cellStyle name="Total 18" xfId="774" xr:uid="{00000000-0005-0000-0000-0000B9160000}"/>
    <cellStyle name="Total 18 2" xfId="4046" xr:uid="{00000000-0005-0000-0000-0000BA160000}"/>
    <cellStyle name="Total 18 2 2" xfId="4244" xr:uid="{00000000-0005-0000-0000-0000BB160000}"/>
    <cellStyle name="Total 18 2 2 10" xfId="8166" xr:uid="{00000000-0005-0000-0000-0000BC160000}"/>
    <cellStyle name="Total 18 2 2 11" xfId="9065" xr:uid="{00000000-0005-0000-0000-0000BD160000}"/>
    <cellStyle name="Total 18 2 2 12" xfId="8986" xr:uid="{00000000-0005-0000-0000-0000BE160000}"/>
    <cellStyle name="Total 18 2 2 13" xfId="9678" xr:uid="{00000000-0005-0000-0000-0000BF160000}"/>
    <cellStyle name="Total 18 2 2 14" xfId="10150" xr:uid="{00000000-0005-0000-0000-0000C0160000}"/>
    <cellStyle name="Total 18 2 2 15" xfId="10109" xr:uid="{00000000-0005-0000-0000-0000C1160000}"/>
    <cellStyle name="Total 18 2 2 16" xfId="11037" xr:uid="{00000000-0005-0000-0000-0000C2160000}"/>
    <cellStyle name="Total 18 2 2 17" xfId="11506" xr:uid="{00000000-0005-0000-0000-0000C3160000}"/>
    <cellStyle name="Total 18 2 2 18" xfId="12305" xr:uid="{00000000-0005-0000-0000-0000C4160000}"/>
    <cellStyle name="Total 18 2 2 19" xfId="12577" xr:uid="{00000000-0005-0000-0000-0000C5160000}"/>
    <cellStyle name="Total 18 2 2 2" xfId="4789" xr:uid="{00000000-0005-0000-0000-0000C6160000}"/>
    <cellStyle name="Total 18 2 2 3" xfId="5227" xr:uid="{00000000-0005-0000-0000-0000C7160000}"/>
    <cellStyle name="Total 18 2 2 4" xfId="5665" xr:uid="{00000000-0005-0000-0000-0000C8160000}"/>
    <cellStyle name="Total 18 2 2 5" xfId="6102" xr:uid="{00000000-0005-0000-0000-0000C9160000}"/>
    <cellStyle name="Total 18 2 2 6" xfId="6539" xr:uid="{00000000-0005-0000-0000-0000CA160000}"/>
    <cellStyle name="Total 18 2 2 7" xfId="6976" xr:uid="{00000000-0005-0000-0000-0000CB160000}"/>
    <cellStyle name="Total 18 2 2 8" xfId="7413" xr:uid="{00000000-0005-0000-0000-0000CC160000}"/>
    <cellStyle name="Total 18 2 2 9" xfId="8261" xr:uid="{00000000-0005-0000-0000-0000CD160000}"/>
    <cellStyle name="Total 18 2 3" xfId="4457" xr:uid="{00000000-0005-0000-0000-0000CE160000}"/>
    <cellStyle name="Total 18 2 3 10" xfId="7953" xr:uid="{00000000-0005-0000-0000-0000CF160000}"/>
    <cellStyle name="Total 18 2 3 11" xfId="9280" xr:uid="{00000000-0005-0000-0000-0000D0160000}"/>
    <cellStyle name="Total 18 2 3 12" xfId="9469" xr:uid="{00000000-0005-0000-0000-0000D1160000}"/>
    <cellStyle name="Total 18 2 3 13" xfId="9893" xr:uid="{00000000-0005-0000-0000-0000D2160000}"/>
    <cellStyle name="Total 18 2 3 14" xfId="10365" xr:uid="{00000000-0005-0000-0000-0000D3160000}"/>
    <cellStyle name="Total 18 2 3 15" xfId="10973" xr:uid="{00000000-0005-0000-0000-0000D4160000}"/>
    <cellStyle name="Total 18 2 3 16" xfId="11252" xr:uid="{00000000-0005-0000-0000-0000D5160000}"/>
    <cellStyle name="Total 18 2 3 17" xfId="11721" xr:uid="{00000000-0005-0000-0000-0000D6160000}"/>
    <cellStyle name="Total 18 2 3 18" xfId="11937" xr:uid="{00000000-0005-0000-0000-0000D7160000}"/>
    <cellStyle name="Total 18 2 3 19" xfId="12792" xr:uid="{00000000-0005-0000-0000-0000D8160000}"/>
    <cellStyle name="Total 18 2 3 2" xfId="5004" xr:uid="{00000000-0005-0000-0000-0000D9160000}"/>
    <cellStyle name="Total 18 2 3 3" xfId="5442" xr:uid="{00000000-0005-0000-0000-0000DA160000}"/>
    <cellStyle name="Total 18 2 3 4" xfId="5880" xr:uid="{00000000-0005-0000-0000-0000DB160000}"/>
    <cellStyle name="Total 18 2 3 5" xfId="6317" xr:uid="{00000000-0005-0000-0000-0000DC160000}"/>
    <cellStyle name="Total 18 2 3 6" xfId="6754" xr:uid="{00000000-0005-0000-0000-0000DD160000}"/>
    <cellStyle name="Total 18 2 3 7" xfId="7191" xr:uid="{00000000-0005-0000-0000-0000DE160000}"/>
    <cellStyle name="Total 18 2 3 8" xfId="7628" xr:uid="{00000000-0005-0000-0000-0000DF160000}"/>
    <cellStyle name="Total 18 2 3 9" xfId="8476" xr:uid="{00000000-0005-0000-0000-0000E0160000}"/>
    <cellStyle name="Total 18 3" xfId="4243" xr:uid="{00000000-0005-0000-0000-0000E1160000}"/>
    <cellStyle name="Total 18 3 10" xfId="8167" xr:uid="{00000000-0005-0000-0000-0000E2160000}"/>
    <cellStyle name="Total 18 3 11" xfId="9064" xr:uid="{00000000-0005-0000-0000-0000E3160000}"/>
    <cellStyle name="Total 18 3 12" xfId="8987" xr:uid="{00000000-0005-0000-0000-0000E4160000}"/>
    <cellStyle name="Total 18 3 13" xfId="9677" xr:uid="{00000000-0005-0000-0000-0000E5160000}"/>
    <cellStyle name="Total 18 3 14" xfId="10149" xr:uid="{00000000-0005-0000-0000-0000E6160000}"/>
    <cellStyle name="Total 18 3 15" xfId="10110" xr:uid="{00000000-0005-0000-0000-0000E7160000}"/>
    <cellStyle name="Total 18 3 16" xfId="11036" xr:uid="{00000000-0005-0000-0000-0000E8160000}"/>
    <cellStyle name="Total 18 3 17" xfId="11505" xr:uid="{00000000-0005-0000-0000-0000E9160000}"/>
    <cellStyle name="Total 18 3 18" xfId="12324" xr:uid="{00000000-0005-0000-0000-0000EA160000}"/>
    <cellStyle name="Total 18 3 19" xfId="12576" xr:uid="{00000000-0005-0000-0000-0000EB160000}"/>
    <cellStyle name="Total 18 3 2" xfId="4788" xr:uid="{00000000-0005-0000-0000-0000EC160000}"/>
    <cellStyle name="Total 18 3 3" xfId="5226" xr:uid="{00000000-0005-0000-0000-0000ED160000}"/>
    <cellStyle name="Total 18 3 4" xfId="5664" xr:uid="{00000000-0005-0000-0000-0000EE160000}"/>
    <cellStyle name="Total 18 3 5" xfId="6101" xr:uid="{00000000-0005-0000-0000-0000EF160000}"/>
    <cellStyle name="Total 18 3 6" xfId="6538" xr:uid="{00000000-0005-0000-0000-0000F0160000}"/>
    <cellStyle name="Total 18 3 7" xfId="6975" xr:uid="{00000000-0005-0000-0000-0000F1160000}"/>
    <cellStyle name="Total 18 3 8" xfId="7412" xr:uid="{00000000-0005-0000-0000-0000F2160000}"/>
    <cellStyle name="Total 18 3 9" xfId="8260" xr:uid="{00000000-0005-0000-0000-0000F3160000}"/>
    <cellStyle name="Total 18 4" xfId="4456" xr:uid="{00000000-0005-0000-0000-0000F4160000}"/>
    <cellStyle name="Total 18 4 10" xfId="7954" xr:uid="{00000000-0005-0000-0000-0000F5160000}"/>
    <cellStyle name="Total 18 4 11" xfId="9279" xr:uid="{00000000-0005-0000-0000-0000F6160000}"/>
    <cellStyle name="Total 18 4 12" xfId="9514" xr:uid="{00000000-0005-0000-0000-0000F7160000}"/>
    <cellStyle name="Total 18 4 13" xfId="9892" xr:uid="{00000000-0005-0000-0000-0000F8160000}"/>
    <cellStyle name="Total 18 4 14" xfId="10364" xr:uid="{00000000-0005-0000-0000-0000F9160000}"/>
    <cellStyle name="Total 18 4 15" xfId="10576" xr:uid="{00000000-0005-0000-0000-0000FA160000}"/>
    <cellStyle name="Total 18 4 16" xfId="11251" xr:uid="{00000000-0005-0000-0000-0000FB160000}"/>
    <cellStyle name="Total 18 4 17" xfId="11720" xr:uid="{00000000-0005-0000-0000-0000FC160000}"/>
    <cellStyle name="Total 18 4 18" xfId="11966" xr:uid="{00000000-0005-0000-0000-0000FD160000}"/>
    <cellStyle name="Total 18 4 19" xfId="12791" xr:uid="{00000000-0005-0000-0000-0000FE160000}"/>
    <cellStyle name="Total 18 4 2" xfId="5003" xr:uid="{00000000-0005-0000-0000-0000FF160000}"/>
    <cellStyle name="Total 18 4 3" xfId="5441" xr:uid="{00000000-0005-0000-0000-000000170000}"/>
    <cellStyle name="Total 18 4 4" xfId="5879" xr:uid="{00000000-0005-0000-0000-000001170000}"/>
    <cellStyle name="Total 18 4 5" xfId="6316" xr:uid="{00000000-0005-0000-0000-000002170000}"/>
    <cellStyle name="Total 18 4 6" xfId="6753" xr:uid="{00000000-0005-0000-0000-000003170000}"/>
    <cellStyle name="Total 18 4 7" xfId="7190" xr:uid="{00000000-0005-0000-0000-000004170000}"/>
    <cellStyle name="Total 18 4 8" xfId="7627" xr:uid="{00000000-0005-0000-0000-000005170000}"/>
    <cellStyle name="Total 18 4 9" xfId="8475" xr:uid="{00000000-0005-0000-0000-000006170000}"/>
    <cellStyle name="Total 18 5" xfId="12374" xr:uid="{00000000-0005-0000-0000-000007170000}"/>
    <cellStyle name="Total 18 6" xfId="12435" xr:uid="{00000000-0005-0000-0000-000008170000}"/>
    <cellStyle name="Total 18 7" xfId="12464" xr:uid="{00000000-0005-0000-0000-000009170000}"/>
    <cellStyle name="Total 19" xfId="775" xr:uid="{00000000-0005-0000-0000-00000A170000}"/>
    <cellStyle name="Total 19 2" xfId="4047" xr:uid="{00000000-0005-0000-0000-00000B170000}"/>
    <cellStyle name="Total 19 2 2" xfId="4246" xr:uid="{00000000-0005-0000-0000-00000C170000}"/>
    <cellStyle name="Total 19 2 2 10" xfId="8164" xr:uid="{00000000-0005-0000-0000-00000D170000}"/>
    <cellStyle name="Total 19 2 2 11" xfId="9067" xr:uid="{00000000-0005-0000-0000-00000E170000}"/>
    <cellStyle name="Total 19 2 2 12" xfId="8984" xr:uid="{00000000-0005-0000-0000-00000F170000}"/>
    <cellStyle name="Total 19 2 2 13" xfId="9680" xr:uid="{00000000-0005-0000-0000-000010170000}"/>
    <cellStyle name="Total 19 2 2 14" xfId="10152" xr:uid="{00000000-0005-0000-0000-000011170000}"/>
    <cellStyle name="Total 19 2 2 15" xfId="10817" xr:uid="{00000000-0005-0000-0000-000012170000}"/>
    <cellStyle name="Total 19 2 2 16" xfId="11039" xr:uid="{00000000-0005-0000-0000-000013170000}"/>
    <cellStyle name="Total 19 2 2 17" xfId="11508" xr:uid="{00000000-0005-0000-0000-000014170000}"/>
    <cellStyle name="Total 19 2 2 18" xfId="12238" xr:uid="{00000000-0005-0000-0000-000015170000}"/>
    <cellStyle name="Total 19 2 2 19" xfId="12579" xr:uid="{00000000-0005-0000-0000-000016170000}"/>
    <cellStyle name="Total 19 2 2 2" xfId="4791" xr:uid="{00000000-0005-0000-0000-000017170000}"/>
    <cellStyle name="Total 19 2 2 3" xfId="5229" xr:uid="{00000000-0005-0000-0000-000018170000}"/>
    <cellStyle name="Total 19 2 2 4" xfId="5667" xr:uid="{00000000-0005-0000-0000-000019170000}"/>
    <cellStyle name="Total 19 2 2 5" xfId="6104" xr:uid="{00000000-0005-0000-0000-00001A170000}"/>
    <cellStyle name="Total 19 2 2 6" xfId="6541" xr:uid="{00000000-0005-0000-0000-00001B170000}"/>
    <cellStyle name="Total 19 2 2 7" xfId="6978" xr:uid="{00000000-0005-0000-0000-00001C170000}"/>
    <cellStyle name="Total 19 2 2 8" xfId="7415" xr:uid="{00000000-0005-0000-0000-00001D170000}"/>
    <cellStyle name="Total 19 2 2 9" xfId="8263" xr:uid="{00000000-0005-0000-0000-00001E170000}"/>
    <cellStyle name="Total 19 2 3" xfId="4459" xr:uid="{00000000-0005-0000-0000-00001F170000}"/>
    <cellStyle name="Total 19 2 3 10" xfId="7951" xr:uid="{00000000-0005-0000-0000-000020170000}"/>
    <cellStyle name="Total 19 2 3 11" xfId="9282" xr:uid="{00000000-0005-0000-0000-000021170000}"/>
    <cellStyle name="Total 19 2 3 12" xfId="9477" xr:uid="{00000000-0005-0000-0000-000022170000}"/>
    <cellStyle name="Total 19 2 3 13" xfId="9895" xr:uid="{00000000-0005-0000-0000-000023170000}"/>
    <cellStyle name="Total 19 2 3 14" xfId="10367" xr:uid="{00000000-0005-0000-0000-000024170000}"/>
    <cellStyle name="Total 19 2 3 15" xfId="10833" xr:uid="{00000000-0005-0000-0000-000025170000}"/>
    <cellStyle name="Total 19 2 3 16" xfId="11254" xr:uid="{00000000-0005-0000-0000-000026170000}"/>
    <cellStyle name="Total 19 2 3 17" xfId="11723" xr:uid="{00000000-0005-0000-0000-000027170000}"/>
    <cellStyle name="Total 19 2 3 18" xfId="12315" xr:uid="{00000000-0005-0000-0000-000028170000}"/>
    <cellStyle name="Total 19 2 3 19" xfId="12794" xr:uid="{00000000-0005-0000-0000-000029170000}"/>
    <cellStyle name="Total 19 2 3 2" xfId="5006" xr:uid="{00000000-0005-0000-0000-00002A170000}"/>
    <cellStyle name="Total 19 2 3 3" xfId="5444" xr:uid="{00000000-0005-0000-0000-00002B170000}"/>
    <cellStyle name="Total 19 2 3 4" xfId="5882" xr:uid="{00000000-0005-0000-0000-00002C170000}"/>
    <cellStyle name="Total 19 2 3 5" xfId="6319" xr:uid="{00000000-0005-0000-0000-00002D170000}"/>
    <cellStyle name="Total 19 2 3 6" xfId="6756" xr:uid="{00000000-0005-0000-0000-00002E170000}"/>
    <cellStyle name="Total 19 2 3 7" xfId="7193" xr:uid="{00000000-0005-0000-0000-00002F170000}"/>
    <cellStyle name="Total 19 2 3 8" xfId="7630" xr:uid="{00000000-0005-0000-0000-000030170000}"/>
    <cellStyle name="Total 19 2 3 9" xfId="8478" xr:uid="{00000000-0005-0000-0000-000031170000}"/>
    <cellStyle name="Total 19 3" xfId="4245" xr:uid="{00000000-0005-0000-0000-000032170000}"/>
    <cellStyle name="Total 19 3 10" xfId="8165" xr:uid="{00000000-0005-0000-0000-000033170000}"/>
    <cellStyle name="Total 19 3 11" xfId="9066" xr:uid="{00000000-0005-0000-0000-000034170000}"/>
    <cellStyle name="Total 19 3 12" xfId="8985" xr:uid="{00000000-0005-0000-0000-000035170000}"/>
    <cellStyle name="Total 19 3 13" xfId="9679" xr:uid="{00000000-0005-0000-0000-000036170000}"/>
    <cellStyle name="Total 19 3 14" xfId="10151" xr:uid="{00000000-0005-0000-0000-000037170000}"/>
    <cellStyle name="Total 19 3 15" xfId="10898" xr:uid="{00000000-0005-0000-0000-000038170000}"/>
    <cellStyle name="Total 19 3 16" xfId="11038" xr:uid="{00000000-0005-0000-0000-000039170000}"/>
    <cellStyle name="Total 19 3 17" xfId="11507" xr:uid="{00000000-0005-0000-0000-00003A170000}"/>
    <cellStyle name="Total 19 3 18" xfId="12268" xr:uid="{00000000-0005-0000-0000-00003B170000}"/>
    <cellStyle name="Total 19 3 19" xfId="12578" xr:uid="{00000000-0005-0000-0000-00003C170000}"/>
    <cellStyle name="Total 19 3 2" xfId="4790" xr:uid="{00000000-0005-0000-0000-00003D170000}"/>
    <cellStyle name="Total 19 3 3" xfId="5228" xr:uid="{00000000-0005-0000-0000-00003E170000}"/>
    <cellStyle name="Total 19 3 4" xfId="5666" xr:uid="{00000000-0005-0000-0000-00003F170000}"/>
    <cellStyle name="Total 19 3 5" xfId="6103" xr:uid="{00000000-0005-0000-0000-000040170000}"/>
    <cellStyle name="Total 19 3 6" xfId="6540" xr:uid="{00000000-0005-0000-0000-000041170000}"/>
    <cellStyle name="Total 19 3 7" xfId="6977" xr:uid="{00000000-0005-0000-0000-000042170000}"/>
    <cellStyle name="Total 19 3 8" xfId="7414" xr:uid="{00000000-0005-0000-0000-000043170000}"/>
    <cellStyle name="Total 19 3 9" xfId="8262" xr:uid="{00000000-0005-0000-0000-000044170000}"/>
    <cellStyle name="Total 19 4" xfId="4458" xr:uid="{00000000-0005-0000-0000-000045170000}"/>
    <cellStyle name="Total 19 4 10" xfId="7952" xr:uid="{00000000-0005-0000-0000-000046170000}"/>
    <cellStyle name="Total 19 4 11" xfId="9281" xr:uid="{00000000-0005-0000-0000-000047170000}"/>
    <cellStyle name="Total 19 4 12" xfId="9504" xr:uid="{00000000-0005-0000-0000-000048170000}"/>
    <cellStyle name="Total 19 4 13" xfId="9894" xr:uid="{00000000-0005-0000-0000-000049170000}"/>
    <cellStyle name="Total 19 4 14" xfId="10366" xr:uid="{00000000-0005-0000-0000-00004A170000}"/>
    <cellStyle name="Total 19 4 15" xfId="10956" xr:uid="{00000000-0005-0000-0000-00004B170000}"/>
    <cellStyle name="Total 19 4 16" xfId="11253" xr:uid="{00000000-0005-0000-0000-00004C170000}"/>
    <cellStyle name="Total 19 4 17" xfId="11722" xr:uid="{00000000-0005-0000-0000-00004D170000}"/>
    <cellStyle name="Total 19 4 18" xfId="11908" xr:uid="{00000000-0005-0000-0000-00004E170000}"/>
    <cellStyle name="Total 19 4 19" xfId="12793" xr:uid="{00000000-0005-0000-0000-00004F170000}"/>
    <cellStyle name="Total 19 4 2" xfId="5005" xr:uid="{00000000-0005-0000-0000-000050170000}"/>
    <cellStyle name="Total 19 4 3" xfId="5443" xr:uid="{00000000-0005-0000-0000-000051170000}"/>
    <cellStyle name="Total 19 4 4" xfId="5881" xr:uid="{00000000-0005-0000-0000-000052170000}"/>
    <cellStyle name="Total 19 4 5" xfId="6318" xr:uid="{00000000-0005-0000-0000-000053170000}"/>
    <cellStyle name="Total 19 4 6" xfId="6755" xr:uid="{00000000-0005-0000-0000-000054170000}"/>
    <cellStyle name="Total 19 4 7" xfId="7192" xr:uid="{00000000-0005-0000-0000-000055170000}"/>
    <cellStyle name="Total 19 4 8" xfId="7629" xr:uid="{00000000-0005-0000-0000-000056170000}"/>
    <cellStyle name="Total 19 4 9" xfId="8477" xr:uid="{00000000-0005-0000-0000-000057170000}"/>
    <cellStyle name="Total 19 5" xfId="12375" xr:uid="{00000000-0005-0000-0000-000058170000}"/>
    <cellStyle name="Total 19 6" xfId="12436" xr:uid="{00000000-0005-0000-0000-000059170000}"/>
    <cellStyle name="Total 19 7" xfId="12493" xr:uid="{00000000-0005-0000-0000-00005A170000}"/>
    <cellStyle name="Total 2" xfId="776" xr:uid="{00000000-0005-0000-0000-00005B170000}"/>
    <cellStyle name="Total 2 2" xfId="4048" xr:uid="{00000000-0005-0000-0000-00005C170000}"/>
    <cellStyle name="Total 2 2 10" xfId="8163" xr:uid="{00000000-0005-0000-0000-00005D170000}"/>
    <cellStyle name="Total 2 2 11" xfId="9068" xr:uid="{00000000-0005-0000-0000-00005E170000}"/>
    <cellStyle name="Total 2 2 12" xfId="8983" xr:uid="{00000000-0005-0000-0000-00005F170000}"/>
    <cellStyle name="Total 2 2 13" xfId="9681" xr:uid="{00000000-0005-0000-0000-000060170000}"/>
    <cellStyle name="Total 2 2 14" xfId="10153" xr:uid="{00000000-0005-0000-0000-000061170000}"/>
    <cellStyle name="Total 2 2 15" xfId="10778" xr:uid="{00000000-0005-0000-0000-000062170000}"/>
    <cellStyle name="Total 2 2 16" xfId="11040" xr:uid="{00000000-0005-0000-0000-000063170000}"/>
    <cellStyle name="Total 2 2 17" xfId="11509" xr:uid="{00000000-0005-0000-0000-000064170000}"/>
    <cellStyle name="Total 2 2 18" xfId="12174" xr:uid="{00000000-0005-0000-0000-000065170000}"/>
    <cellStyle name="Total 2 2 19" xfId="12580" xr:uid="{00000000-0005-0000-0000-000066170000}"/>
    <cellStyle name="Total 2 2 2" xfId="4792" xr:uid="{00000000-0005-0000-0000-000067170000}"/>
    <cellStyle name="Total 2 2 3" xfId="5230" xr:uid="{00000000-0005-0000-0000-000068170000}"/>
    <cellStyle name="Total 2 2 4" xfId="5668" xr:uid="{00000000-0005-0000-0000-000069170000}"/>
    <cellStyle name="Total 2 2 5" xfId="6105" xr:uid="{00000000-0005-0000-0000-00006A170000}"/>
    <cellStyle name="Total 2 2 6" xfId="6542" xr:uid="{00000000-0005-0000-0000-00006B170000}"/>
    <cellStyle name="Total 2 2 7" xfId="6979" xr:uid="{00000000-0005-0000-0000-00006C170000}"/>
    <cellStyle name="Total 2 2 8" xfId="7416" xr:uid="{00000000-0005-0000-0000-00006D170000}"/>
    <cellStyle name="Total 2 2 9" xfId="8264" xr:uid="{00000000-0005-0000-0000-00006E170000}"/>
    <cellStyle name="Total 2 3" xfId="4460" xr:uid="{00000000-0005-0000-0000-00006F170000}"/>
    <cellStyle name="Total 2 3 10" xfId="7950" xr:uid="{00000000-0005-0000-0000-000070170000}"/>
    <cellStyle name="Total 2 3 11" xfId="9283" xr:uid="{00000000-0005-0000-0000-000071170000}"/>
    <cellStyle name="Total 2 3 12" xfId="9496" xr:uid="{00000000-0005-0000-0000-000072170000}"/>
    <cellStyle name="Total 2 3 13" xfId="9896" xr:uid="{00000000-0005-0000-0000-000073170000}"/>
    <cellStyle name="Total 2 3 14" xfId="10368" xr:uid="{00000000-0005-0000-0000-000074170000}"/>
    <cellStyle name="Total 2 3 15" xfId="10870" xr:uid="{00000000-0005-0000-0000-000075170000}"/>
    <cellStyle name="Total 2 3 16" xfId="11255" xr:uid="{00000000-0005-0000-0000-000076170000}"/>
    <cellStyle name="Total 2 3 17" xfId="11724" xr:uid="{00000000-0005-0000-0000-000077170000}"/>
    <cellStyle name="Total 2 3 18" xfId="12292" xr:uid="{00000000-0005-0000-0000-000078170000}"/>
    <cellStyle name="Total 2 3 19" xfId="12795" xr:uid="{00000000-0005-0000-0000-000079170000}"/>
    <cellStyle name="Total 2 3 2" xfId="5007" xr:uid="{00000000-0005-0000-0000-00007A170000}"/>
    <cellStyle name="Total 2 3 3" xfId="5445" xr:uid="{00000000-0005-0000-0000-00007B170000}"/>
    <cellStyle name="Total 2 3 4" xfId="5883" xr:uid="{00000000-0005-0000-0000-00007C170000}"/>
    <cellStyle name="Total 2 3 5" xfId="6320" xr:uid="{00000000-0005-0000-0000-00007D170000}"/>
    <cellStyle name="Total 2 3 6" xfId="6757" xr:uid="{00000000-0005-0000-0000-00007E170000}"/>
    <cellStyle name="Total 2 3 7" xfId="7194" xr:uid="{00000000-0005-0000-0000-00007F170000}"/>
    <cellStyle name="Total 2 3 8" xfId="7631" xr:uid="{00000000-0005-0000-0000-000080170000}"/>
    <cellStyle name="Total 2 3 9" xfId="8479" xr:uid="{00000000-0005-0000-0000-000081170000}"/>
    <cellStyle name="Total 2 4" xfId="12376" xr:uid="{00000000-0005-0000-0000-000082170000}"/>
    <cellStyle name="Total 2 5" xfId="12437" xr:uid="{00000000-0005-0000-0000-000083170000}"/>
    <cellStyle name="Total 2 6" xfId="12483" xr:uid="{00000000-0005-0000-0000-000084170000}"/>
    <cellStyle name="Total 20" xfId="4049" xr:uid="{00000000-0005-0000-0000-000085170000}"/>
    <cellStyle name="Total 20 2" xfId="4050" xr:uid="{00000000-0005-0000-0000-000086170000}"/>
    <cellStyle name="Total 20 2 2" xfId="4248" xr:uid="{00000000-0005-0000-0000-000087170000}"/>
    <cellStyle name="Total 20 2 2 10" xfId="8161" xr:uid="{00000000-0005-0000-0000-000088170000}"/>
    <cellStyle name="Total 20 2 2 11" xfId="9070" xr:uid="{00000000-0005-0000-0000-000089170000}"/>
    <cellStyle name="Total 20 2 2 12" xfId="8981" xr:uid="{00000000-0005-0000-0000-00008A170000}"/>
    <cellStyle name="Total 20 2 2 13" xfId="9683" xr:uid="{00000000-0005-0000-0000-00008B170000}"/>
    <cellStyle name="Total 20 2 2 14" xfId="10155" xr:uid="{00000000-0005-0000-0000-00008C170000}"/>
    <cellStyle name="Total 20 2 2 15" xfId="10701" xr:uid="{00000000-0005-0000-0000-00008D170000}"/>
    <cellStyle name="Total 20 2 2 16" xfId="11042" xr:uid="{00000000-0005-0000-0000-00008E170000}"/>
    <cellStyle name="Total 20 2 2 17" xfId="11511" xr:uid="{00000000-0005-0000-0000-00008F170000}"/>
    <cellStyle name="Total 20 2 2 18" xfId="12123" xr:uid="{00000000-0005-0000-0000-000090170000}"/>
    <cellStyle name="Total 20 2 2 19" xfId="12582" xr:uid="{00000000-0005-0000-0000-000091170000}"/>
    <cellStyle name="Total 20 2 2 2" xfId="4794" xr:uid="{00000000-0005-0000-0000-000092170000}"/>
    <cellStyle name="Total 20 2 2 3" xfId="5232" xr:uid="{00000000-0005-0000-0000-000093170000}"/>
    <cellStyle name="Total 20 2 2 4" xfId="5670" xr:uid="{00000000-0005-0000-0000-000094170000}"/>
    <cellStyle name="Total 20 2 2 5" xfId="6107" xr:uid="{00000000-0005-0000-0000-000095170000}"/>
    <cellStyle name="Total 20 2 2 6" xfId="6544" xr:uid="{00000000-0005-0000-0000-000096170000}"/>
    <cellStyle name="Total 20 2 2 7" xfId="6981" xr:uid="{00000000-0005-0000-0000-000097170000}"/>
    <cellStyle name="Total 20 2 2 8" xfId="7418" xr:uid="{00000000-0005-0000-0000-000098170000}"/>
    <cellStyle name="Total 20 2 2 9" xfId="8266" xr:uid="{00000000-0005-0000-0000-000099170000}"/>
    <cellStyle name="Total 20 2 3" xfId="4462" xr:uid="{00000000-0005-0000-0000-00009A170000}"/>
    <cellStyle name="Total 20 2 3 10" xfId="7948" xr:uid="{00000000-0005-0000-0000-00009B170000}"/>
    <cellStyle name="Total 20 2 3 11" xfId="9285" xr:uid="{00000000-0005-0000-0000-00009C170000}"/>
    <cellStyle name="Total 20 2 3 12" xfId="9608" xr:uid="{00000000-0005-0000-0000-00009D170000}"/>
    <cellStyle name="Total 20 2 3 13" xfId="9898" xr:uid="{00000000-0005-0000-0000-00009E170000}"/>
    <cellStyle name="Total 20 2 3 14" xfId="10370" xr:uid="{00000000-0005-0000-0000-00009F170000}"/>
    <cellStyle name="Total 20 2 3 15" xfId="10751" xr:uid="{00000000-0005-0000-0000-0000A0170000}"/>
    <cellStyle name="Total 20 2 3 16" xfId="11257" xr:uid="{00000000-0005-0000-0000-0000A1170000}"/>
    <cellStyle name="Total 20 2 3 17" xfId="11726" xr:uid="{00000000-0005-0000-0000-0000A2170000}"/>
    <cellStyle name="Total 20 2 3 18" xfId="12229" xr:uid="{00000000-0005-0000-0000-0000A3170000}"/>
    <cellStyle name="Total 20 2 3 19" xfId="12797" xr:uid="{00000000-0005-0000-0000-0000A4170000}"/>
    <cellStyle name="Total 20 2 3 2" xfId="5009" xr:uid="{00000000-0005-0000-0000-0000A5170000}"/>
    <cellStyle name="Total 20 2 3 3" xfId="5447" xr:uid="{00000000-0005-0000-0000-0000A6170000}"/>
    <cellStyle name="Total 20 2 3 4" xfId="5885" xr:uid="{00000000-0005-0000-0000-0000A7170000}"/>
    <cellStyle name="Total 20 2 3 5" xfId="6322" xr:uid="{00000000-0005-0000-0000-0000A8170000}"/>
    <cellStyle name="Total 20 2 3 6" xfId="6759" xr:uid="{00000000-0005-0000-0000-0000A9170000}"/>
    <cellStyle name="Total 20 2 3 7" xfId="7196" xr:uid="{00000000-0005-0000-0000-0000AA170000}"/>
    <cellStyle name="Total 20 2 3 8" xfId="7633" xr:uid="{00000000-0005-0000-0000-0000AB170000}"/>
    <cellStyle name="Total 20 2 3 9" xfId="8481" xr:uid="{00000000-0005-0000-0000-0000AC170000}"/>
    <cellStyle name="Total 20 3" xfId="4247" xr:uid="{00000000-0005-0000-0000-0000AD170000}"/>
    <cellStyle name="Total 20 3 10" xfId="8162" xr:uid="{00000000-0005-0000-0000-0000AE170000}"/>
    <cellStyle name="Total 20 3 11" xfId="9069" xr:uid="{00000000-0005-0000-0000-0000AF170000}"/>
    <cellStyle name="Total 20 3 12" xfId="8982" xr:uid="{00000000-0005-0000-0000-0000B0170000}"/>
    <cellStyle name="Total 20 3 13" xfId="9682" xr:uid="{00000000-0005-0000-0000-0000B1170000}"/>
    <cellStyle name="Total 20 3 14" xfId="10154" xr:uid="{00000000-0005-0000-0000-0000B2170000}"/>
    <cellStyle name="Total 20 3 15" xfId="10740" xr:uid="{00000000-0005-0000-0000-0000B3170000}"/>
    <cellStyle name="Total 20 3 16" xfId="11041" xr:uid="{00000000-0005-0000-0000-0000B4170000}"/>
    <cellStyle name="Total 20 3 17" xfId="11510" xr:uid="{00000000-0005-0000-0000-0000B5170000}"/>
    <cellStyle name="Total 20 3 18" xfId="12200" xr:uid="{00000000-0005-0000-0000-0000B6170000}"/>
    <cellStyle name="Total 20 3 19" xfId="12581" xr:uid="{00000000-0005-0000-0000-0000B7170000}"/>
    <cellStyle name="Total 20 3 2" xfId="4793" xr:uid="{00000000-0005-0000-0000-0000B8170000}"/>
    <cellStyle name="Total 20 3 3" xfId="5231" xr:uid="{00000000-0005-0000-0000-0000B9170000}"/>
    <cellStyle name="Total 20 3 4" xfId="5669" xr:uid="{00000000-0005-0000-0000-0000BA170000}"/>
    <cellStyle name="Total 20 3 5" xfId="6106" xr:uid="{00000000-0005-0000-0000-0000BB170000}"/>
    <cellStyle name="Total 20 3 6" xfId="6543" xr:uid="{00000000-0005-0000-0000-0000BC170000}"/>
    <cellStyle name="Total 20 3 7" xfId="6980" xr:uid="{00000000-0005-0000-0000-0000BD170000}"/>
    <cellStyle name="Total 20 3 8" xfId="7417" xr:uid="{00000000-0005-0000-0000-0000BE170000}"/>
    <cellStyle name="Total 20 3 9" xfId="8265" xr:uid="{00000000-0005-0000-0000-0000BF170000}"/>
    <cellStyle name="Total 20 4" xfId="4461" xr:uid="{00000000-0005-0000-0000-0000C0170000}"/>
    <cellStyle name="Total 20 4 10" xfId="7949" xr:uid="{00000000-0005-0000-0000-0000C1170000}"/>
    <cellStyle name="Total 20 4 11" xfId="9284" xr:uid="{00000000-0005-0000-0000-0000C2170000}"/>
    <cellStyle name="Total 20 4 12" xfId="9600" xr:uid="{00000000-0005-0000-0000-0000C3170000}"/>
    <cellStyle name="Total 20 4 13" xfId="9897" xr:uid="{00000000-0005-0000-0000-0000C4170000}"/>
    <cellStyle name="Total 20 4 14" xfId="10369" xr:uid="{00000000-0005-0000-0000-0000C5170000}"/>
    <cellStyle name="Total 20 4 15" xfId="10789" xr:uid="{00000000-0005-0000-0000-0000C6170000}"/>
    <cellStyle name="Total 20 4 16" xfId="11256" xr:uid="{00000000-0005-0000-0000-0000C7170000}"/>
    <cellStyle name="Total 20 4 17" xfId="11725" xr:uid="{00000000-0005-0000-0000-0000C8170000}"/>
    <cellStyle name="Total 20 4 18" xfId="12259" xr:uid="{00000000-0005-0000-0000-0000C9170000}"/>
    <cellStyle name="Total 20 4 19" xfId="12796" xr:uid="{00000000-0005-0000-0000-0000CA170000}"/>
    <cellStyle name="Total 20 4 2" xfId="5008" xr:uid="{00000000-0005-0000-0000-0000CB170000}"/>
    <cellStyle name="Total 20 4 3" xfId="5446" xr:uid="{00000000-0005-0000-0000-0000CC170000}"/>
    <cellStyle name="Total 20 4 4" xfId="5884" xr:uid="{00000000-0005-0000-0000-0000CD170000}"/>
    <cellStyle name="Total 20 4 5" xfId="6321" xr:uid="{00000000-0005-0000-0000-0000CE170000}"/>
    <cellStyle name="Total 20 4 6" xfId="6758" xr:uid="{00000000-0005-0000-0000-0000CF170000}"/>
    <cellStyle name="Total 20 4 7" xfId="7195" xr:uid="{00000000-0005-0000-0000-0000D0170000}"/>
    <cellStyle name="Total 20 4 8" xfId="7632" xr:uid="{00000000-0005-0000-0000-0000D1170000}"/>
    <cellStyle name="Total 20 4 9" xfId="8480" xr:uid="{00000000-0005-0000-0000-0000D2170000}"/>
    <cellStyle name="Total 21" xfId="4051" xr:uid="{00000000-0005-0000-0000-0000D3170000}"/>
    <cellStyle name="Total 21 2" xfId="4052" xr:uid="{00000000-0005-0000-0000-0000D4170000}"/>
    <cellStyle name="Total 21 2 2" xfId="4250" xr:uid="{00000000-0005-0000-0000-0000D5170000}"/>
    <cellStyle name="Total 21 2 2 10" xfId="8159" xr:uid="{00000000-0005-0000-0000-0000D6170000}"/>
    <cellStyle name="Total 21 2 2 11" xfId="9072" xr:uid="{00000000-0005-0000-0000-0000D7170000}"/>
    <cellStyle name="Total 21 2 2 12" xfId="8979" xr:uid="{00000000-0005-0000-0000-0000D8170000}"/>
    <cellStyle name="Total 21 2 2 13" xfId="9685" xr:uid="{00000000-0005-0000-0000-0000D9170000}"/>
    <cellStyle name="Total 21 2 2 14" xfId="10157" xr:uid="{00000000-0005-0000-0000-0000DA170000}"/>
    <cellStyle name="Total 21 2 2 15" xfId="10622" xr:uid="{00000000-0005-0000-0000-0000DB170000}"/>
    <cellStyle name="Total 21 2 2 16" xfId="11044" xr:uid="{00000000-0005-0000-0000-0000DC170000}"/>
    <cellStyle name="Total 21 2 2 17" xfId="11513" xr:uid="{00000000-0005-0000-0000-0000DD170000}"/>
    <cellStyle name="Total 21 2 2 18" xfId="11463" xr:uid="{00000000-0005-0000-0000-0000DE170000}"/>
    <cellStyle name="Total 21 2 2 19" xfId="12584" xr:uid="{00000000-0005-0000-0000-0000DF170000}"/>
    <cellStyle name="Total 21 2 2 2" xfId="4796" xr:uid="{00000000-0005-0000-0000-0000E0170000}"/>
    <cellStyle name="Total 21 2 2 3" xfId="5234" xr:uid="{00000000-0005-0000-0000-0000E1170000}"/>
    <cellStyle name="Total 21 2 2 4" xfId="5672" xr:uid="{00000000-0005-0000-0000-0000E2170000}"/>
    <cellStyle name="Total 21 2 2 5" xfId="6109" xr:uid="{00000000-0005-0000-0000-0000E3170000}"/>
    <cellStyle name="Total 21 2 2 6" xfId="6546" xr:uid="{00000000-0005-0000-0000-0000E4170000}"/>
    <cellStyle name="Total 21 2 2 7" xfId="6983" xr:uid="{00000000-0005-0000-0000-0000E5170000}"/>
    <cellStyle name="Total 21 2 2 8" xfId="7420" xr:uid="{00000000-0005-0000-0000-0000E6170000}"/>
    <cellStyle name="Total 21 2 2 9" xfId="8268" xr:uid="{00000000-0005-0000-0000-0000E7170000}"/>
    <cellStyle name="Total 21 2 3" xfId="4464" xr:uid="{00000000-0005-0000-0000-0000E8170000}"/>
    <cellStyle name="Total 21 2 3 10" xfId="7946" xr:uid="{00000000-0005-0000-0000-0000E9170000}"/>
    <cellStyle name="Total 21 2 3 11" xfId="9287" xr:uid="{00000000-0005-0000-0000-0000EA170000}"/>
    <cellStyle name="Total 21 2 3 12" xfId="9476" xr:uid="{00000000-0005-0000-0000-0000EB170000}"/>
    <cellStyle name="Total 21 2 3 13" xfId="9900" xr:uid="{00000000-0005-0000-0000-0000EC170000}"/>
    <cellStyle name="Total 21 2 3 14" xfId="10372" xr:uid="{00000000-0005-0000-0000-0000ED170000}"/>
    <cellStyle name="Total 21 2 3 15" xfId="10674" xr:uid="{00000000-0005-0000-0000-0000EE170000}"/>
    <cellStyle name="Total 21 2 3 16" xfId="11259" xr:uid="{00000000-0005-0000-0000-0000EF170000}"/>
    <cellStyle name="Total 21 2 3 17" xfId="11728" xr:uid="{00000000-0005-0000-0000-0000F0170000}"/>
    <cellStyle name="Total 21 2 3 18" xfId="12191" xr:uid="{00000000-0005-0000-0000-0000F1170000}"/>
    <cellStyle name="Total 21 2 3 19" xfId="12799" xr:uid="{00000000-0005-0000-0000-0000F2170000}"/>
    <cellStyle name="Total 21 2 3 2" xfId="5011" xr:uid="{00000000-0005-0000-0000-0000F3170000}"/>
    <cellStyle name="Total 21 2 3 3" xfId="5449" xr:uid="{00000000-0005-0000-0000-0000F4170000}"/>
    <cellStyle name="Total 21 2 3 4" xfId="5887" xr:uid="{00000000-0005-0000-0000-0000F5170000}"/>
    <cellStyle name="Total 21 2 3 5" xfId="6324" xr:uid="{00000000-0005-0000-0000-0000F6170000}"/>
    <cellStyle name="Total 21 2 3 6" xfId="6761" xr:uid="{00000000-0005-0000-0000-0000F7170000}"/>
    <cellStyle name="Total 21 2 3 7" xfId="7198" xr:uid="{00000000-0005-0000-0000-0000F8170000}"/>
    <cellStyle name="Total 21 2 3 8" xfId="7635" xr:uid="{00000000-0005-0000-0000-0000F9170000}"/>
    <cellStyle name="Total 21 2 3 9" xfId="8483" xr:uid="{00000000-0005-0000-0000-0000FA170000}"/>
    <cellStyle name="Total 21 3" xfId="4249" xr:uid="{00000000-0005-0000-0000-0000FB170000}"/>
    <cellStyle name="Total 21 3 10" xfId="8160" xr:uid="{00000000-0005-0000-0000-0000FC170000}"/>
    <cellStyle name="Total 21 3 11" xfId="9071" xr:uid="{00000000-0005-0000-0000-0000FD170000}"/>
    <cellStyle name="Total 21 3 12" xfId="8980" xr:uid="{00000000-0005-0000-0000-0000FE170000}"/>
    <cellStyle name="Total 21 3 13" xfId="9684" xr:uid="{00000000-0005-0000-0000-0000FF170000}"/>
    <cellStyle name="Total 21 3 14" xfId="10156" xr:uid="{00000000-0005-0000-0000-000000180000}"/>
    <cellStyle name="Total 21 3 15" xfId="10662" xr:uid="{00000000-0005-0000-0000-000001180000}"/>
    <cellStyle name="Total 21 3 16" xfId="11043" xr:uid="{00000000-0005-0000-0000-000002180000}"/>
    <cellStyle name="Total 21 3 17" xfId="11512" xr:uid="{00000000-0005-0000-0000-000003180000}"/>
    <cellStyle name="Total 21 3 18" xfId="11464" xr:uid="{00000000-0005-0000-0000-000004180000}"/>
    <cellStyle name="Total 21 3 19" xfId="12583" xr:uid="{00000000-0005-0000-0000-000005180000}"/>
    <cellStyle name="Total 21 3 2" xfId="4795" xr:uid="{00000000-0005-0000-0000-000006180000}"/>
    <cellStyle name="Total 21 3 3" xfId="5233" xr:uid="{00000000-0005-0000-0000-000007180000}"/>
    <cellStyle name="Total 21 3 4" xfId="5671" xr:uid="{00000000-0005-0000-0000-000008180000}"/>
    <cellStyle name="Total 21 3 5" xfId="6108" xr:uid="{00000000-0005-0000-0000-000009180000}"/>
    <cellStyle name="Total 21 3 6" xfId="6545" xr:uid="{00000000-0005-0000-0000-00000A180000}"/>
    <cellStyle name="Total 21 3 7" xfId="6982" xr:uid="{00000000-0005-0000-0000-00000B180000}"/>
    <cellStyle name="Total 21 3 8" xfId="7419" xr:uid="{00000000-0005-0000-0000-00000C180000}"/>
    <cellStyle name="Total 21 3 9" xfId="8267" xr:uid="{00000000-0005-0000-0000-00000D180000}"/>
    <cellStyle name="Total 21 4" xfId="4463" xr:uid="{00000000-0005-0000-0000-00000E180000}"/>
    <cellStyle name="Total 21 4 10" xfId="7947" xr:uid="{00000000-0005-0000-0000-00000F180000}"/>
    <cellStyle name="Total 21 4 11" xfId="9286" xr:uid="{00000000-0005-0000-0000-000010180000}"/>
    <cellStyle name="Total 21 4 12" xfId="9519" xr:uid="{00000000-0005-0000-0000-000011180000}"/>
    <cellStyle name="Total 21 4 13" xfId="9899" xr:uid="{00000000-0005-0000-0000-000012180000}"/>
    <cellStyle name="Total 21 4 14" xfId="10371" xr:uid="{00000000-0005-0000-0000-000013180000}"/>
    <cellStyle name="Total 21 4 15" xfId="10713" xr:uid="{00000000-0005-0000-0000-000014180000}"/>
    <cellStyle name="Total 21 4 16" xfId="11258" xr:uid="{00000000-0005-0000-0000-000015180000}"/>
    <cellStyle name="Total 21 4 17" xfId="11727" xr:uid="{00000000-0005-0000-0000-000016180000}"/>
    <cellStyle name="Total 21 4 18" xfId="12182" xr:uid="{00000000-0005-0000-0000-000017180000}"/>
    <cellStyle name="Total 21 4 19" xfId="12798" xr:uid="{00000000-0005-0000-0000-000018180000}"/>
    <cellStyle name="Total 21 4 2" xfId="5010" xr:uid="{00000000-0005-0000-0000-000019180000}"/>
    <cellStyle name="Total 21 4 3" xfId="5448" xr:uid="{00000000-0005-0000-0000-00001A180000}"/>
    <cellStyle name="Total 21 4 4" xfId="5886" xr:uid="{00000000-0005-0000-0000-00001B180000}"/>
    <cellStyle name="Total 21 4 5" xfId="6323" xr:uid="{00000000-0005-0000-0000-00001C180000}"/>
    <cellStyle name="Total 21 4 6" xfId="6760" xr:uid="{00000000-0005-0000-0000-00001D180000}"/>
    <cellStyle name="Total 21 4 7" xfId="7197" xr:uid="{00000000-0005-0000-0000-00001E180000}"/>
    <cellStyle name="Total 21 4 8" xfId="7634" xr:uid="{00000000-0005-0000-0000-00001F180000}"/>
    <cellStyle name="Total 21 4 9" xfId="8482" xr:uid="{00000000-0005-0000-0000-000020180000}"/>
    <cellStyle name="Total 22" xfId="4053" xr:uid="{00000000-0005-0000-0000-000021180000}"/>
    <cellStyle name="Total 22 2" xfId="4054" xr:uid="{00000000-0005-0000-0000-000022180000}"/>
    <cellStyle name="Total 22 2 2" xfId="4252" xr:uid="{00000000-0005-0000-0000-000023180000}"/>
    <cellStyle name="Total 22 2 2 10" xfId="8157" xr:uid="{00000000-0005-0000-0000-000024180000}"/>
    <cellStyle name="Total 22 2 2 11" xfId="9074" xr:uid="{00000000-0005-0000-0000-000025180000}"/>
    <cellStyle name="Total 22 2 2 12" xfId="8977" xr:uid="{00000000-0005-0000-0000-000026180000}"/>
    <cellStyle name="Total 22 2 2 13" xfId="9687" xr:uid="{00000000-0005-0000-0000-000027180000}"/>
    <cellStyle name="Total 22 2 2 14" xfId="10159" xr:uid="{00000000-0005-0000-0000-000028180000}"/>
    <cellStyle name="Total 22 2 2 15" xfId="10978" xr:uid="{00000000-0005-0000-0000-000029180000}"/>
    <cellStyle name="Total 22 2 2 16" xfId="11046" xr:uid="{00000000-0005-0000-0000-00002A180000}"/>
    <cellStyle name="Total 22 2 2 17" xfId="11515" xr:uid="{00000000-0005-0000-0000-00002B180000}"/>
    <cellStyle name="Total 22 2 2 18" xfId="12103" xr:uid="{00000000-0005-0000-0000-00002C180000}"/>
    <cellStyle name="Total 22 2 2 19" xfId="12586" xr:uid="{00000000-0005-0000-0000-00002D180000}"/>
    <cellStyle name="Total 22 2 2 2" xfId="4798" xr:uid="{00000000-0005-0000-0000-00002E180000}"/>
    <cellStyle name="Total 22 2 2 3" xfId="5236" xr:uid="{00000000-0005-0000-0000-00002F180000}"/>
    <cellStyle name="Total 22 2 2 4" xfId="5674" xr:uid="{00000000-0005-0000-0000-000030180000}"/>
    <cellStyle name="Total 22 2 2 5" xfId="6111" xr:uid="{00000000-0005-0000-0000-000031180000}"/>
    <cellStyle name="Total 22 2 2 6" xfId="6548" xr:uid="{00000000-0005-0000-0000-000032180000}"/>
    <cellStyle name="Total 22 2 2 7" xfId="6985" xr:uid="{00000000-0005-0000-0000-000033180000}"/>
    <cellStyle name="Total 22 2 2 8" xfId="7422" xr:uid="{00000000-0005-0000-0000-000034180000}"/>
    <cellStyle name="Total 22 2 2 9" xfId="8270" xr:uid="{00000000-0005-0000-0000-000035180000}"/>
    <cellStyle name="Total 22 2 3" xfId="4466" xr:uid="{00000000-0005-0000-0000-000036180000}"/>
    <cellStyle name="Total 22 2 3 10" xfId="7944" xr:uid="{00000000-0005-0000-0000-000037180000}"/>
    <cellStyle name="Total 22 2 3 11" xfId="9289" xr:uid="{00000000-0005-0000-0000-000038180000}"/>
    <cellStyle name="Total 22 2 3 12" xfId="9470" xr:uid="{00000000-0005-0000-0000-000039180000}"/>
    <cellStyle name="Total 22 2 3 13" xfId="9902" xr:uid="{00000000-0005-0000-0000-00003A180000}"/>
    <cellStyle name="Total 22 2 3 14" xfId="10374" xr:uid="{00000000-0005-0000-0000-00003B180000}"/>
    <cellStyle name="Total 22 2 3 15" xfId="10596" xr:uid="{00000000-0005-0000-0000-00003C180000}"/>
    <cellStyle name="Total 22 2 3 16" xfId="11261" xr:uid="{00000000-0005-0000-0000-00003D180000}"/>
    <cellStyle name="Total 22 2 3 17" xfId="11730" xr:uid="{00000000-0005-0000-0000-00003E180000}"/>
    <cellStyle name="Total 22 2 3 18" xfId="12157" xr:uid="{00000000-0005-0000-0000-00003F180000}"/>
    <cellStyle name="Total 22 2 3 19" xfId="12801" xr:uid="{00000000-0005-0000-0000-000040180000}"/>
    <cellStyle name="Total 22 2 3 2" xfId="5013" xr:uid="{00000000-0005-0000-0000-000041180000}"/>
    <cellStyle name="Total 22 2 3 3" xfId="5451" xr:uid="{00000000-0005-0000-0000-000042180000}"/>
    <cellStyle name="Total 22 2 3 4" xfId="5889" xr:uid="{00000000-0005-0000-0000-000043180000}"/>
    <cellStyle name="Total 22 2 3 5" xfId="6326" xr:uid="{00000000-0005-0000-0000-000044180000}"/>
    <cellStyle name="Total 22 2 3 6" xfId="6763" xr:uid="{00000000-0005-0000-0000-000045180000}"/>
    <cellStyle name="Total 22 2 3 7" xfId="7200" xr:uid="{00000000-0005-0000-0000-000046180000}"/>
    <cellStyle name="Total 22 2 3 8" xfId="7637" xr:uid="{00000000-0005-0000-0000-000047180000}"/>
    <cellStyle name="Total 22 2 3 9" xfId="8485" xr:uid="{00000000-0005-0000-0000-000048180000}"/>
    <cellStyle name="Total 22 3" xfId="4251" xr:uid="{00000000-0005-0000-0000-000049180000}"/>
    <cellStyle name="Total 22 3 10" xfId="8158" xr:uid="{00000000-0005-0000-0000-00004A180000}"/>
    <cellStyle name="Total 22 3 11" xfId="9073" xr:uid="{00000000-0005-0000-0000-00004B180000}"/>
    <cellStyle name="Total 22 3 12" xfId="8978" xr:uid="{00000000-0005-0000-0000-00004C180000}"/>
    <cellStyle name="Total 22 3 13" xfId="9686" xr:uid="{00000000-0005-0000-0000-00004D180000}"/>
    <cellStyle name="Total 22 3 14" xfId="10158" xr:uid="{00000000-0005-0000-0000-00004E180000}"/>
    <cellStyle name="Total 22 3 15" xfId="10583" xr:uid="{00000000-0005-0000-0000-00004F180000}"/>
    <cellStyle name="Total 22 3 16" xfId="11045" xr:uid="{00000000-0005-0000-0000-000050180000}"/>
    <cellStyle name="Total 22 3 17" xfId="11514" xr:uid="{00000000-0005-0000-0000-000051180000}"/>
    <cellStyle name="Total 22 3 18" xfId="12162" xr:uid="{00000000-0005-0000-0000-000052180000}"/>
    <cellStyle name="Total 22 3 19" xfId="12585" xr:uid="{00000000-0005-0000-0000-000053180000}"/>
    <cellStyle name="Total 22 3 2" xfId="4797" xr:uid="{00000000-0005-0000-0000-000054180000}"/>
    <cellStyle name="Total 22 3 3" xfId="5235" xr:uid="{00000000-0005-0000-0000-000055180000}"/>
    <cellStyle name="Total 22 3 4" xfId="5673" xr:uid="{00000000-0005-0000-0000-000056180000}"/>
    <cellStyle name="Total 22 3 5" xfId="6110" xr:uid="{00000000-0005-0000-0000-000057180000}"/>
    <cellStyle name="Total 22 3 6" xfId="6547" xr:uid="{00000000-0005-0000-0000-000058180000}"/>
    <cellStyle name="Total 22 3 7" xfId="6984" xr:uid="{00000000-0005-0000-0000-000059180000}"/>
    <cellStyle name="Total 22 3 8" xfId="7421" xr:uid="{00000000-0005-0000-0000-00005A180000}"/>
    <cellStyle name="Total 22 3 9" xfId="8269" xr:uid="{00000000-0005-0000-0000-00005B180000}"/>
    <cellStyle name="Total 22 4" xfId="4465" xr:uid="{00000000-0005-0000-0000-00005C180000}"/>
    <cellStyle name="Total 22 4 10" xfId="7945" xr:uid="{00000000-0005-0000-0000-00005D180000}"/>
    <cellStyle name="Total 22 4 11" xfId="9288" xr:uid="{00000000-0005-0000-0000-00005E180000}"/>
    <cellStyle name="Total 22 4 12" xfId="9513" xr:uid="{00000000-0005-0000-0000-00005F180000}"/>
    <cellStyle name="Total 22 4 13" xfId="9901" xr:uid="{00000000-0005-0000-0000-000060180000}"/>
    <cellStyle name="Total 22 4 14" xfId="10373" xr:uid="{00000000-0005-0000-0000-000061180000}"/>
    <cellStyle name="Total 22 4 15" xfId="10635" xr:uid="{00000000-0005-0000-0000-000062180000}"/>
    <cellStyle name="Total 22 4 16" xfId="11260" xr:uid="{00000000-0005-0000-0000-000063180000}"/>
    <cellStyle name="Total 22 4 17" xfId="11729" xr:uid="{00000000-0005-0000-0000-000064180000}"/>
    <cellStyle name="Total 22 4 18" xfId="12132" xr:uid="{00000000-0005-0000-0000-000065180000}"/>
    <cellStyle name="Total 22 4 19" xfId="12800" xr:uid="{00000000-0005-0000-0000-000066180000}"/>
    <cellStyle name="Total 22 4 2" xfId="5012" xr:uid="{00000000-0005-0000-0000-000067180000}"/>
    <cellStyle name="Total 22 4 3" xfId="5450" xr:uid="{00000000-0005-0000-0000-000068180000}"/>
    <cellStyle name="Total 22 4 4" xfId="5888" xr:uid="{00000000-0005-0000-0000-000069180000}"/>
    <cellStyle name="Total 22 4 5" xfId="6325" xr:uid="{00000000-0005-0000-0000-00006A180000}"/>
    <cellStyle name="Total 22 4 6" xfId="6762" xr:uid="{00000000-0005-0000-0000-00006B180000}"/>
    <cellStyle name="Total 22 4 7" xfId="7199" xr:uid="{00000000-0005-0000-0000-00006C180000}"/>
    <cellStyle name="Total 22 4 8" xfId="7636" xr:uid="{00000000-0005-0000-0000-00006D180000}"/>
    <cellStyle name="Total 22 4 9" xfId="8484" xr:uid="{00000000-0005-0000-0000-00006E180000}"/>
    <cellStyle name="Total 23" xfId="4055" xr:uid="{00000000-0005-0000-0000-00006F180000}"/>
    <cellStyle name="Total 23 2" xfId="4056" xr:uid="{00000000-0005-0000-0000-000070180000}"/>
    <cellStyle name="Total 23 2 2" xfId="4254" xr:uid="{00000000-0005-0000-0000-000071180000}"/>
    <cellStyle name="Total 23 2 2 10" xfId="8155" xr:uid="{00000000-0005-0000-0000-000072180000}"/>
    <cellStyle name="Total 23 2 2 11" xfId="9076" xr:uid="{00000000-0005-0000-0000-000073180000}"/>
    <cellStyle name="Total 23 2 2 12" xfId="8975" xr:uid="{00000000-0005-0000-0000-000074180000}"/>
    <cellStyle name="Total 23 2 2 13" xfId="9689" xr:uid="{00000000-0005-0000-0000-000075180000}"/>
    <cellStyle name="Total 23 2 2 14" xfId="10161" xr:uid="{00000000-0005-0000-0000-000076180000}"/>
    <cellStyle name="Total 23 2 2 15" xfId="10826" xr:uid="{00000000-0005-0000-0000-000077180000}"/>
    <cellStyle name="Total 23 2 2 16" xfId="11048" xr:uid="{00000000-0005-0000-0000-000078180000}"/>
    <cellStyle name="Total 23 2 2 17" xfId="11517" xr:uid="{00000000-0005-0000-0000-000079180000}"/>
    <cellStyle name="Total 23 2 2 18" xfId="12044" xr:uid="{00000000-0005-0000-0000-00007A180000}"/>
    <cellStyle name="Total 23 2 2 19" xfId="12588" xr:uid="{00000000-0005-0000-0000-00007B180000}"/>
    <cellStyle name="Total 23 2 2 2" xfId="4800" xr:uid="{00000000-0005-0000-0000-00007C180000}"/>
    <cellStyle name="Total 23 2 2 3" xfId="5238" xr:uid="{00000000-0005-0000-0000-00007D180000}"/>
    <cellStyle name="Total 23 2 2 4" xfId="5676" xr:uid="{00000000-0005-0000-0000-00007E180000}"/>
    <cellStyle name="Total 23 2 2 5" xfId="6113" xr:uid="{00000000-0005-0000-0000-00007F180000}"/>
    <cellStyle name="Total 23 2 2 6" xfId="6550" xr:uid="{00000000-0005-0000-0000-000080180000}"/>
    <cellStyle name="Total 23 2 2 7" xfId="6987" xr:uid="{00000000-0005-0000-0000-000081180000}"/>
    <cellStyle name="Total 23 2 2 8" xfId="7424" xr:uid="{00000000-0005-0000-0000-000082180000}"/>
    <cellStyle name="Total 23 2 2 9" xfId="8272" xr:uid="{00000000-0005-0000-0000-000083180000}"/>
    <cellStyle name="Total 23 2 3" xfId="4468" xr:uid="{00000000-0005-0000-0000-000084180000}"/>
    <cellStyle name="Total 23 2 3 10" xfId="7942" xr:uid="{00000000-0005-0000-0000-000085180000}"/>
    <cellStyle name="Total 23 2 3 11" xfId="9291" xr:uid="{00000000-0005-0000-0000-000086180000}"/>
    <cellStyle name="Total 23 2 3 12" xfId="9478" xr:uid="{00000000-0005-0000-0000-000087180000}"/>
    <cellStyle name="Total 23 2 3 13" xfId="9904" xr:uid="{00000000-0005-0000-0000-000088180000}"/>
    <cellStyle name="Total 23 2 3 14" xfId="10376" xr:uid="{00000000-0005-0000-0000-000089180000}"/>
    <cellStyle name="Total 23 2 3 15" xfId="10919" xr:uid="{00000000-0005-0000-0000-00008A180000}"/>
    <cellStyle name="Total 23 2 3 16" xfId="11263" xr:uid="{00000000-0005-0000-0000-00008B180000}"/>
    <cellStyle name="Total 23 2 3 17" xfId="11732" xr:uid="{00000000-0005-0000-0000-00008C180000}"/>
    <cellStyle name="Total 23 2 3 18" xfId="12068" xr:uid="{00000000-0005-0000-0000-00008D180000}"/>
    <cellStyle name="Total 23 2 3 19" xfId="12803" xr:uid="{00000000-0005-0000-0000-00008E180000}"/>
    <cellStyle name="Total 23 2 3 2" xfId="5015" xr:uid="{00000000-0005-0000-0000-00008F180000}"/>
    <cellStyle name="Total 23 2 3 3" xfId="5453" xr:uid="{00000000-0005-0000-0000-000090180000}"/>
    <cellStyle name="Total 23 2 3 4" xfId="5891" xr:uid="{00000000-0005-0000-0000-000091180000}"/>
    <cellStyle name="Total 23 2 3 5" xfId="6328" xr:uid="{00000000-0005-0000-0000-000092180000}"/>
    <cellStyle name="Total 23 2 3 6" xfId="6765" xr:uid="{00000000-0005-0000-0000-000093180000}"/>
    <cellStyle name="Total 23 2 3 7" xfId="7202" xr:uid="{00000000-0005-0000-0000-000094180000}"/>
    <cellStyle name="Total 23 2 3 8" xfId="7639" xr:uid="{00000000-0005-0000-0000-000095180000}"/>
    <cellStyle name="Total 23 2 3 9" xfId="8487" xr:uid="{00000000-0005-0000-0000-000096180000}"/>
    <cellStyle name="Total 23 3" xfId="4253" xr:uid="{00000000-0005-0000-0000-000097180000}"/>
    <cellStyle name="Total 23 3 10" xfId="8156" xr:uid="{00000000-0005-0000-0000-000098180000}"/>
    <cellStyle name="Total 23 3 11" xfId="9075" xr:uid="{00000000-0005-0000-0000-000099180000}"/>
    <cellStyle name="Total 23 3 12" xfId="8976" xr:uid="{00000000-0005-0000-0000-00009A180000}"/>
    <cellStyle name="Total 23 3 13" xfId="9688" xr:uid="{00000000-0005-0000-0000-00009B180000}"/>
    <cellStyle name="Total 23 3 14" xfId="10160" xr:uid="{00000000-0005-0000-0000-00009C180000}"/>
    <cellStyle name="Total 23 3 15" xfId="10963" xr:uid="{00000000-0005-0000-0000-00009D180000}"/>
    <cellStyle name="Total 23 3 16" xfId="11047" xr:uid="{00000000-0005-0000-0000-00009E180000}"/>
    <cellStyle name="Total 23 3 17" xfId="11516" xr:uid="{00000000-0005-0000-0000-00009F180000}"/>
    <cellStyle name="Total 23 3 18" xfId="12073" xr:uid="{00000000-0005-0000-0000-0000A0180000}"/>
    <cellStyle name="Total 23 3 19" xfId="12587" xr:uid="{00000000-0005-0000-0000-0000A1180000}"/>
    <cellStyle name="Total 23 3 2" xfId="4799" xr:uid="{00000000-0005-0000-0000-0000A2180000}"/>
    <cellStyle name="Total 23 3 3" xfId="5237" xr:uid="{00000000-0005-0000-0000-0000A3180000}"/>
    <cellStyle name="Total 23 3 4" xfId="5675" xr:uid="{00000000-0005-0000-0000-0000A4180000}"/>
    <cellStyle name="Total 23 3 5" xfId="6112" xr:uid="{00000000-0005-0000-0000-0000A5180000}"/>
    <cellStyle name="Total 23 3 6" xfId="6549" xr:uid="{00000000-0005-0000-0000-0000A6180000}"/>
    <cellStyle name="Total 23 3 7" xfId="6986" xr:uid="{00000000-0005-0000-0000-0000A7180000}"/>
    <cellStyle name="Total 23 3 8" xfId="7423" xr:uid="{00000000-0005-0000-0000-0000A8180000}"/>
    <cellStyle name="Total 23 3 9" xfId="8271" xr:uid="{00000000-0005-0000-0000-0000A9180000}"/>
    <cellStyle name="Total 23 4" xfId="4467" xr:uid="{00000000-0005-0000-0000-0000AA180000}"/>
    <cellStyle name="Total 23 4 10" xfId="7943" xr:uid="{00000000-0005-0000-0000-0000AB180000}"/>
    <cellStyle name="Total 23 4 11" xfId="9290" xr:uid="{00000000-0005-0000-0000-0000AC180000}"/>
    <cellStyle name="Total 23 4 12" xfId="9503" xr:uid="{00000000-0005-0000-0000-0000AD180000}"/>
    <cellStyle name="Total 23 4 13" xfId="9903" xr:uid="{00000000-0005-0000-0000-0000AE180000}"/>
    <cellStyle name="Total 23 4 14" xfId="10375" xr:uid="{00000000-0005-0000-0000-0000AF180000}"/>
    <cellStyle name="Total 23 4 15" xfId="10556" xr:uid="{00000000-0005-0000-0000-0000B0180000}"/>
    <cellStyle name="Total 23 4 16" xfId="11262" xr:uid="{00000000-0005-0000-0000-0000B1180000}"/>
    <cellStyle name="Total 23 4 17" xfId="11731" xr:uid="{00000000-0005-0000-0000-0000B2180000}"/>
    <cellStyle name="Total 23 4 18" xfId="12098" xr:uid="{00000000-0005-0000-0000-0000B3180000}"/>
    <cellStyle name="Total 23 4 19" xfId="12802" xr:uid="{00000000-0005-0000-0000-0000B4180000}"/>
    <cellStyle name="Total 23 4 2" xfId="5014" xr:uid="{00000000-0005-0000-0000-0000B5180000}"/>
    <cellStyle name="Total 23 4 3" xfId="5452" xr:uid="{00000000-0005-0000-0000-0000B6180000}"/>
    <cellStyle name="Total 23 4 4" xfId="5890" xr:uid="{00000000-0005-0000-0000-0000B7180000}"/>
    <cellStyle name="Total 23 4 5" xfId="6327" xr:uid="{00000000-0005-0000-0000-0000B8180000}"/>
    <cellStyle name="Total 23 4 6" xfId="6764" xr:uid="{00000000-0005-0000-0000-0000B9180000}"/>
    <cellStyle name="Total 23 4 7" xfId="7201" xr:uid="{00000000-0005-0000-0000-0000BA180000}"/>
    <cellStyle name="Total 23 4 8" xfId="7638" xr:uid="{00000000-0005-0000-0000-0000BB180000}"/>
    <cellStyle name="Total 23 4 9" xfId="8486" xr:uid="{00000000-0005-0000-0000-0000BC180000}"/>
    <cellStyle name="Total 24" xfId="4057" xr:uid="{00000000-0005-0000-0000-0000BD180000}"/>
    <cellStyle name="Total 24 2" xfId="4058" xr:uid="{00000000-0005-0000-0000-0000BE180000}"/>
    <cellStyle name="Total 24 2 2" xfId="4256" xr:uid="{00000000-0005-0000-0000-0000BF180000}"/>
    <cellStyle name="Total 24 2 2 10" xfId="8153" xr:uid="{00000000-0005-0000-0000-0000C0180000}"/>
    <cellStyle name="Total 24 2 2 11" xfId="9078" xr:uid="{00000000-0005-0000-0000-0000C1180000}"/>
    <cellStyle name="Total 24 2 2 12" xfId="8973" xr:uid="{00000000-0005-0000-0000-0000C2180000}"/>
    <cellStyle name="Total 24 2 2 13" xfId="9691" xr:uid="{00000000-0005-0000-0000-0000C3180000}"/>
    <cellStyle name="Total 24 2 2 14" xfId="10163" xr:uid="{00000000-0005-0000-0000-0000C4180000}"/>
    <cellStyle name="Total 24 2 2 15" xfId="10796" xr:uid="{00000000-0005-0000-0000-0000C5180000}"/>
    <cellStyle name="Total 24 2 2 16" xfId="11050" xr:uid="{00000000-0005-0000-0000-0000C6180000}"/>
    <cellStyle name="Total 24 2 2 17" xfId="11519" xr:uid="{00000000-0005-0000-0000-0000C7180000}"/>
    <cellStyle name="Total 24 2 2 18" xfId="11987" xr:uid="{00000000-0005-0000-0000-0000C8180000}"/>
    <cellStyle name="Total 24 2 2 19" xfId="12590" xr:uid="{00000000-0005-0000-0000-0000C9180000}"/>
    <cellStyle name="Total 24 2 2 2" xfId="4802" xr:uid="{00000000-0005-0000-0000-0000CA180000}"/>
    <cellStyle name="Total 24 2 2 3" xfId="5240" xr:uid="{00000000-0005-0000-0000-0000CB180000}"/>
    <cellStyle name="Total 24 2 2 4" xfId="5678" xr:uid="{00000000-0005-0000-0000-0000CC180000}"/>
    <cellStyle name="Total 24 2 2 5" xfId="6115" xr:uid="{00000000-0005-0000-0000-0000CD180000}"/>
    <cellStyle name="Total 24 2 2 6" xfId="6552" xr:uid="{00000000-0005-0000-0000-0000CE180000}"/>
    <cellStyle name="Total 24 2 2 7" xfId="6989" xr:uid="{00000000-0005-0000-0000-0000CF180000}"/>
    <cellStyle name="Total 24 2 2 8" xfId="7426" xr:uid="{00000000-0005-0000-0000-0000D0180000}"/>
    <cellStyle name="Total 24 2 2 9" xfId="8274" xr:uid="{00000000-0005-0000-0000-0000D1180000}"/>
    <cellStyle name="Total 24 2 3" xfId="4470" xr:uid="{00000000-0005-0000-0000-0000D2180000}"/>
    <cellStyle name="Total 24 2 3 10" xfId="7940" xr:uid="{00000000-0005-0000-0000-0000D3180000}"/>
    <cellStyle name="Total 24 2 3 11" xfId="9293" xr:uid="{00000000-0005-0000-0000-0000D4180000}"/>
    <cellStyle name="Total 24 2 3 12" xfId="9601" xr:uid="{00000000-0005-0000-0000-0000D5180000}"/>
    <cellStyle name="Total 24 2 3 13" xfId="9906" xr:uid="{00000000-0005-0000-0000-0000D6180000}"/>
    <cellStyle name="Total 24 2 3 14" xfId="10378" xr:uid="{00000000-0005-0000-0000-0000D7180000}"/>
    <cellStyle name="Total 24 2 3 15" xfId="10853" xr:uid="{00000000-0005-0000-0000-0000D8180000}"/>
    <cellStyle name="Total 24 2 3 16" xfId="11265" xr:uid="{00000000-0005-0000-0000-0000D9180000}"/>
    <cellStyle name="Total 24 2 3 17" xfId="11734" xr:uid="{00000000-0005-0000-0000-0000DA180000}"/>
    <cellStyle name="Total 24 2 3 18" xfId="12010" xr:uid="{00000000-0005-0000-0000-0000DB180000}"/>
    <cellStyle name="Total 24 2 3 19" xfId="12805" xr:uid="{00000000-0005-0000-0000-0000DC180000}"/>
    <cellStyle name="Total 24 2 3 2" xfId="5017" xr:uid="{00000000-0005-0000-0000-0000DD180000}"/>
    <cellStyle name="Total 24 2 3 3" xfId="5455" xr:uid="{00000000-0005-0000-0000-0000DE180000}"/>
    <cellStyle name="Total 24 2 3 4" xfId="5893" xr:uid="{00000000-0005-0000-0000-0000DF180000}"/>
    <cellStyle name="Total 24 2 3 5" xfId="6330" xr:uid="{00000000-0005-0000-0000-0000E0180000}"/>
    <cellStyle name="Total 24 2 3 6" xfId="6767" xr:uid="{00000000-0005-0000-0000-0000E1180000}"/>
    <cellStyle name="Total 24 2 3 7" xfId="7204" xr:uid="{00000000-0005-0000-0000-0000E2180000}"/>
    <cellStyle name="Total 24 2 3 8" xfId="7641" xr:uid="{00000000-0005-0000-0000-0000E3180000}"/>
    <cellStyle name="Total 24 2 3 9" xfId="8489" xr:uid="{00000000-0005-0000-0000-0000E4180000}"/>
    <cellStyle name="Total 24 3" xfId="4255" xr:uid="{00000000-0005-0000-0000-0000E5180000}"/>
    <cellStyle name="Total 24 3 10" xfId="8154" xr:uid="{00000000-0005-0000-0000-0000E6180000}"/>
    <cellStyle name="Total 24 3 11" xfId="9077" xr:uid="{00000000-0005-0000-0000-0000E7180000}"/>
    <cellStyle name="Total 24 3 12" xfId="8974" xr:uid="{00000000-0005-0000-0000-0000E8180000}"/>
    <cellStyle name="Total 24 3 13" xfId="9690" xr:uid="{00000000-0005-0000-0000-0000E9180000}"/>
    <cellStyle name="Total 24 3 14" xfId="10162" xr:uid="{00000000-0005-0000-0000-0000EA180000}"/>
    <cellStyle name="Total 24 3 15" xfId="10877" xr:uid="{00000000-0005-0000-0000-0000EB180000}"/>
    <cellStyle name="Total 24 3 16" xfId="11049" xr:uid="{00000000-0005-0000-0000-0000EC180000}"/>
    <cellStyle name="Total 24 3 17" xfId="11518" xr:uid="{00000000-0005-0000-0000-0000ED180000}"/>
    <cellStyle name="Total 24 3 18" xfId="12015" xr:uid="{00000000-0005-0000-0000-0000EE180000}"/>
    <cellStyle name="Total 24 3 19" xfId="12589" xr:uid="{00000000-0005-0000-0000-0000EF180000}"/>
    <cellStyle name="Total 24 3 2" xfId="4801" xr:uid="{00000000-0005-0000-0000-0000F0180000}"/>
    <cellStyle name="Total 24 3 3" xfId="5239" xr:uid="{00000000-0005-0000-0000-0000F1180000}"/>
    <cellStyle name="Total 24 3 4" xfId="5677" xr:uid="{00000000-0005-0000-0000-0000F2180000}"/>
    <cellStyle name="Total 24 3 5" xfId="6114" xr:uid="{00000000-0005-0000-0000-0000F3180000}"/>
    <cellStyle name="Total 24 3 6" xfId="6551" xr:uid="{00000000-0005-0000-0000-0000F4180000}"/>
    <cellStyle name="Total 24 3 7" xfId="6988" xr:uid="{00000000-0005-0000-0000-0000F5180000}"/>
    <cellStyle name="Total 24 3 8" xfId="7425" xr:uid="{00000000-0005-0000-0000-0000F6180000}"/>
    <cellStyle name="Total 24 3 9" xfId="8273" xr:uid="{00000000-0005-0000-0000-0000F7180000}"/>
    <cellStyle name="Total 24 4" xfId="4469" xr:uid="{00000000-0005-0000-0000-0000F8180000}"/>
    <cellStyle name="Total 24 4 10" xfId="7941" xr:uid="{00000000-0005-0000-0000-0000F9180000}"/>
    <cellStyle name="Total 24 4 11" xfId="9292" xr:uid="{00000000-0005-0000-0000-0000FA180000}"/>
    <cellStyle name="Total 24 4 12" xfId="9495" xr:uid="{00000000-0005-0000-0000-0000FB180000}"/>
    <cellStyle name="Total 24 4 13" xfId="9905" xr:uid="{00000000-0005-0000-0000-0000FC180000}"/>
    <cellStyle name="Total 24 4 14" xfId="10377" xr:uid="{00000000-0005-0000-0000-0000FD180000}"/>
    <cellStyle name="Total 24 4 15" xfId="10936" xr:uid="{00000000-0005-0000-0000-0000FE180000}"/>
    <cellStyle name="Total 24 4 16" xfId="11264" xr:uid="{00000000-0005-0000-0000-0000FF180000}"/>
    <cellStyle name="Total 24 4 17" xfId="11733" xr:uid="{00000000-0005-0000-0000-000000190000}"/>
    <cellStyle name="Total 24 4 18" xfId="12039" xr:uid="{00000000-0005-0000-0000-000001190000}"/>
    <cellStyle name="Total 24 4 19" xfId="12804" xr:uid="{00000000-0005-0000-0000-000002190000}"/>
    <cellStyle name="Total 24 4 2" xfId="5016" xr:uid="{00000000-0005-0000-0000-000003190000}"/>
    <cellStyle name="Total 24 4 3" xfId="5454" xr:uid="{00000000-0005-0000-0000-000004190000}"/>
    <cellStyle name="Total 24 4 4" xfId="5892" xr:uid="{00000000-0005-0000-0000-000005190000}"/>
    <cellStyle name="Total 24 4 5" xfId="6329" xr:uid="{00000000-0005-0000-0000-000006190000}"/>
    <cellStyle name="Total 24 4 6" xfId="6766" xr:uid="{00000000-0005-0000-0000-000007190000}"/>
    <cellStyle name="Total 24 4 7" xfId="7203" xr:uid="{00000000-0005-0000-0000-000008190000}"/>
    <cellStyle name="Total 24 4 8" xfId="7640" xr:uid="{00000000-0005-0000-0000-000009190000}"/>
    <cellStyle name="Total 24 4 9" xfId="8488" xr:uid="{00000000-0005-0000-0000-00000A190000}"/>
    <cellStyle name="Total 25" xfId="4059" xr:uid="{00000000-0005-0000-0000-00000B190000}"/>
    <cellStyle name="Total 25 2" xfId="4060" xr:uid="{00000000-0005-0000-0000-00000C190000}"/>
    <cellStyle name="Total 25 2 2" xfId="4258" xr:uid="{00000000-0005-0000-0000-00000D190000}"/>
    <cellStyle name="Total 25 2 2 10" xfId="8151" xr:uid="{00000000-0005-0000-0000-00000E190000}"/>
    <cellStyle name="Total 25 2 2 11" xfId="9080" xr:uid="{00000000-0005-0000-0000-00000F190000}"/>
    <cellStyle name="Total 25 2 2 12" xfId="8971" xr:uid="{00000000-0005-0000-0000-000010190000}"/>
    <cellStyle name="Total 25 2 2 13" xfId="9693" xr:uid="{00000000-0005-0000-0000-000011190000}"/>
    <cellStyle name="Total 25 2 2 14" xfId="10165" xr:uid="{00000000-0005-0000-0000-000012190000}"/>
    <cellStyle name="Total 25 2 2 15" xfId="10720" xr:uid="{00000000-0005-0000-0000-000013190000}"/>
    <cellStyle name="Total 25 2 2 16" xfId="11052" xr:uid="{00000000-0005-0000-0000-000014190000}"/>
    <cellStyle name="Total 25 2 2 17" xfId="11521" xr:uid="{00000000-0005-0000-0000-000015190000}"/>
    <cellStyle name="Total 25 2 2 18" xfId="11929" xr:uid="{00000000-0005-0000-0000-000016190000}"/>
    <cellStyle name="Total 25 2 2 19" xfId="12592" xr:uid="{00000000-0005-0000-0000-000017190000}"/>
    <cellStyle name="Total 25 2 2 2" xfId="4804" xr:uid="{00000000-0005-0000-0000-000018190000}"/>
    <cellStyle name="Total 25 2 2 3" xfId="5242" xr:uid="{00000000-0005-0000-0000-000019190000}"/>
    <cellStyle name="Total 25 2 2 4" xfId="5680" xr:uid="{00000000-0005-0000-0000-00001A190000}"/>
    <cellStyle name="Total 25 2 2 5" xfId="6117" xr:uid="{00000000-0005-0000-0000-00001B190000}"/>
    <cellStyle name="Total 25 2 2 6" xfId="6554" xr:uid="{00000000-0005-0000-0000-00001C190000}"/>
    <cellStyle name="Total 25 2 2 7" xfId="6991" xr:uid="{00000000-0005-0000-0000-00001D190000}"/>
    <cellStyle name="Total 25 2 2 8" xfId="7428" xr:uid="{00000000-0005-0000-0000-00001E190000}"/>
    <cellStyle name="Total 25 2 2 9" xfId="8276" xr:uid="{00000000-0005-0000-0000-00001F190000}"/>
    <cellStyle name="Total 25 2 3" xfId="4472" xr:uid="{00000000-0005-0000-0000-000020190000}"/>
    <cellStyle name="Total 25 2 3 10" xfId="7938" xr:uid="{00000000-0005-0000-0000-000021190000}"/>
    <cellStyle name="Total 25 2 3 11" xfId="9295" xr:uid="{00000000-0005-0000-0000-000022190000}"/>
    <cellStyle name="Total 25 2 3 12" xfId="9607" xr:uid="{00000000-0005-0000-0000-000023190000}"/>
    <cellStyle name="Total 25 2 3 13" xfId="9908" xr:uid="{00000000-0005-0000-0000-000024190000}"/>
    <cellStyle name="Total 25 2 3 14" xfId="10380" xr:uid="{00000000-0005-0000-0000-000025190000}"/>
    <cellStyle name="Total 25 2 3 15" xfId="10099" xr:uid="{00000000-0005-0000-0000-000026190000}"/>
    <cellStyle name="Total 25 2 3 16" xfId="11267" xr:uid="{00000000-0005-0000-0000-000027190000}"/>
    <cellStyle name="Total 25 2 3 17" xfId="11736" xr:uid="{00000000-0005-0000-0000-000028190000}"/>
    <cellStyle name="Total 25 2 3 18" xfId="11953" xr:uid="{00000000-0005-0000-0000-000029190000}"/>
    <cellStyle name="Total 25 2 3 19" xfId="12807" xr:uid="{00000000-0005-0000-0000-00002A190000}"/>
    <cellStyle name="Total 25 2 3 2" xfId="5019" xr:uid="{00000000-0005-0000-0000-00002B190000}"/>
    <cellStyle name="Total 25 2 3 3" xfId="5457" xr:uid="{00000000-0005-0000-0000-00002C190000}"/>
    <cellStyle name="Total 25 2 3 4" xfId="5895" xr:uid="{00000000-0005-0000-0000-00002D190000}"/>
    <cellStyle name="Total 25 2 3 5" xfId="6332" xr:uid="{00000000-0005-0000-0000-00002E190000}"/>
    <cellStyle name="Total 25 2 3 6" xfId="6769" xr:uid="{00000000-0005-0000-0000-00002F190000}"/>
    <cellStyle name="Total 25 2 3 7" xfId="7206" xr:uid="{00000000-0005-0000-0000-000030190000}"/>
    <cellStyle name="Total 25 2 3 8" xfId="7643" xr:uid="{00000000-0005-0000-0000-000031190000}"/>
    <cellStyle name="Total 25 2 3 9" xfId="8491" xr:uid="{00000000-0005-0000-0000-000032190000}"/>
    <cellStyle name="Total 25 3" xfId="4257" xr:uid="{00000000-0005-0000-0000-000033190000}"/>
    <cellStyle name="Total 25 3 10" xfId="8152" xr:uid="{00000000-0005-0000-0000-000034190000}"/>
    <cellStyle name="Total 25 3 11" xfId="9079" xr:uid="{00000000-0005-0000-0000-000035190000}"/>
    <cellStyle name="Total 25 3 12" xfId="8972" xr:uid="{00000000-0005-0000-0000-000036190000}"/>
    <cellStyle name="Total 25 3 13" xfId="9692" xr:uid="{00000000-0005-0000-0000-000037190000}"/>
    <cellStyle name="Total 25 3 14" xfId="10164" xr:uid="{00000000-0005-0000-0000-000038190000}"/>
    <cellStyle name="Total 25 3 15" xfId="10758" xr:uid="{00000000-0005-0000-0000-000039190000}"/>
    <cellStyle name="Total 25 3 16" xfId="11051" xr:uid="{00000000-0005-0000-0000-00003A190000}"/>
    <cellStyle name="Total 25 3 17" xfId="11520" xr:uid="{00000000-0005-0000-0000-00003B190000}"/>
    <cellStyle name="Total 25 3 18" xfId="11958" xr:uid="{00000000-0005-0000-0000-00003C190000}"/>
    <cellStyle name="Total 25 3 19" xfId="12591" xr:uid="{00000000-0005-0000-0000-00003D190000}"/>
    <cellStyle name="Total 25 3 2" xfId="4803" xr:uid="{00000000-0005-0000-0000-00003E190000}"/>
    <cellStyle name="Total 25 3 3" xfId="5241" xr:uid="{00000000-0005-0000-0000-00003F190000}"/>
    <cellStyle name="Total 25 3 4" xfId="5679" xr:uid="{00000000-0005-0000-0000-000040190000}"/>
    <cellStyle name="Total 25 3 5" xfId="6116" xr:uid="{00000000-0005-0000-0000-000041190000}"/>
    <cellStyle name="Total 25 3 6" xfId="6553" xr:uid="{00000000-0005-0000-0000-000042190000}"/>
    <cellStyle name="Total 25 3 7" xfId="6990" xr:uid="{00000000-0005-0000-0000-000043190000}"/>
    <cellStyle name="Total 25 3 8" xfId="7427" xr:uid="{00000000-0005-0000-0000-000044190000}"/>
    <cellStyle name="Total 25 3 9" xfId="8275" xr:uid="{00000000-0005-0000-0000-000045190000}"/>
    <cellStyle name="Total 25 4" xfId="4471" xr:uid="{00000000-0005-0000-0000-000046190000}"/>
    <cellStyle name="Total 25 4 10" xfId="7939" xr:uid="{00000000-0005-0000-0000-000047190000}"/>
    <cellStyle name="Total 25 4 11" xfId="9294" xr:uid="{00000000-0005-0000-0000-000048190000}"/>
    <cellStyle name="Total 25 4 12" xfId="9602" xr:uid="{00000000-0005-0000-0000-000049190000}"/>
    <cellStyle name="Total 25 4 13" xfId="9907" xr:uid="{00000000-0005-0000-0000-00004A190000}"/>
    <cellStyle name="Total 25 4 14" xfId="10379" xr:uid="{00000000-0005-0000-0000-00004B190000}"/>
    <cellStyle name="Total 25 4 15" xfId="10100" xr:uid="{00000000-0005-0000-0000-00004C190000}"/>
    <cellStyle name="Total 25 4 16" xfId="11266" xr:uid="{00000000-0005-0000-0000-00004D190000}"/>
    <cellStyle name="Total 25 4 17" xfId="11735" xr:uid="{00000000-0005-0000-0000-00004E190000}"/>
    <cellStyle name="Total 25 4 18" xfId="11982" xr:uid="{00000000-0005-0000-0000-00004F190000}"/>
    <cellStyle name="Total 25 4 19" xfId="12806" xr:uid="{00000000-0005-0000-0000-000050190000}"/>
    <cellStyle name="Total 25 4 2" xfId="5018" xr:uid="{00000000-0005-0000-0000-000051190000}"/>
    <cellStyle name="Total 25 4 3" xfId="5456" xr:uid="{00000000-0005-0000-0000-000052190000}"/>
    <cellStyle name="Total 25 4 4" xfId="5894" xr:uid="{00000000-0005-0000-0000-000053190000}"/>
    <cellStyle name="Total 25 4 5" xfId="6331" xr:uid="{00000000-0005-0000-0000-000054190000}"/>
    <cellStyle name="Total 25 4 6" xfId="6768" xr:uid="{00000000-0005-0000-0000-000055190000}"/>
    <cellStyle name="Total 25 4 7" xfId="7205" xr:uid="{00000000-0005-0000-0000-000056190000}"/>
    <cellStyle name="Total 25 4 8" xfId="7642" xr:uid="{00000000-0005-0000-0000-000057190000}"/>
    <cellStyle name="Total 25 4 9" xfId="8490" xr:uid="{00000000-0005-0000-0000-000058190000}"/>
    <cellStyle name="Total 26" xfId="4061" xr:uid="{00000000-0005-0000-0000-000059190000}"/>
    <cellStyle name="Total 26 2" xfId="4062" xr:uid="{00000000-0005-0000-0000-00005A190000}"/>
    <cellStyle name="Total 26 2 2" xfId="4260" xr:uid="{00000000-0005-0000-0000-00005B190000}"/>
    <cellStyle name="Total 26 2 2 10" xfId="8149" xr:uid="{00000000-0005-0000-0000-00005C190000}"/>
    <cellStyle name="Total 26 2 2 11" xfId="9082" xr:uid="{00000000-0005-0000-0000-00005D190000}"/>
    <cellStyle name="Total 26 2 2 12" xfId="8969" xr:uid="{00000000-0005-0000-0000-00005E190000}"/>
    <cellStyle name="Total 26 2 2 13" xfId="9695" xr:uid="{00000000-0005-0000-0000-00005F190000}"/>
    <cellStyle name="Total 26 2 2 14" xfId="10167" xr:uid="{00000000-0005-0000-0000-000060190000}"/>
    <cellStyle name="Total 26 2 2 15" xfId="10642" xr:uid="{00000000-0005-0000-0000-000061190000}"/>
    <cellStyle name="Total 26 2 2 16" xfId="11054" xr:uid="{00000000-0005-0000-0000-000062190000}"/>
    <cellStyle name="Total 26 2 2 17" xfId="11523" xr:uid="{00000000-0005-0000-0000-000063190000}"/>
    <cellStyle name="Total 26 2 2 18" xfId="12288" xr:uid="{00000000-0005-0000-0000-000064190000}"/>
    <cellStyle name="Total 26 2 2 19" xfId="12594" xr:uid="{00000000-0005-0000-0000-000065190000}"/>
    <cellStyle name="Total 26 2 2 2" xfId="4806" xr:uid="{00000000-0005-0000-0000-000066190000}"/>
    <cellStyle name="Total 26 2 2 3" xfId="5244" xr:uid="{00000000-0005-0000-0000-000067190000}"/>
    <cellStyle name="Total 26 2 2 4" xfId="5682" xr:uid="{00000000-0005-0000-0000-000068190000}"/>
    <cellStyle name="Total 26 2 2 5" xfId="6119" xr:uid="{00000000-0005-0000-0000-000069190000}"/>
    <cellStyle name="Total 26 2 2 6" xfId="6556" xr:uid="{00000000-0005-0000-0000-00006A190000}"/>
    <cellStyle name="Total 26 2 2 7" xfId="6993" xr:uid="{00000000-0005-0000-0000-00006B190000}"/>
    <cellStyle name="Total 26 2 2 8" xfId="7430" xr:uid="{00000000-0005-0000-0000-00006C190000}"/>
    <cellStyle name="Total 26 2 2 9" xfId="8278" xr:uid="{00000000-0005-0000-0000-00006D190000}"/>
    <cellStyle name="Total 26 2 3" xfId="4474" xr:uid="{00000000-0005-0000-0000-00006E190000}"/>
    <cellStyle name="Total 26 2 3 10" xfId="7936" xr:uid="{00000000-0005-0000-0000-00006F190000}"/>
    <cellStyle name="Total 26 2 3 11" xfId="9297" xr:uid="{00000000-0005-0000-0000-000070190000}"/>
    <cellStyle name="Total 26 2 3 12" xfId="8831" xr:uid="{00000000-0005-0000-0000-000071190000}"/>
    <cellStyle name="Total 26 2 3 13" xfId="9910" xr:uid="{00000000-0005-0000-0000-000072190000}"/>
    <cellStyle name="Total 26 2 3 14" xfId="10382" xr:uid="{00000000-0005-0000-0000-000073190000}"/>
    <cellStyle name="Total 26 2 3 15" xfId="10807" xr:uid="{00000000-0005-0000-0000-000074190000}"/>
    <cellStyle name="Total 26 2 3 16" xfId="11269" xr:uid="{00000000-0005-0000-0000-000075190000}"/>
    <cellStyle name="Total 26 2 3 17" xfId="11738" xr:uid="{00000000-0005-0000-0000-000076190000}"/>
    <cellStyle name="Total 26 2 3 18" xfId="12332" xr:uid="{00000000-0005-0000-0000-000077190000}"/>
    <cellStyle name="Total 26 2 3 19" xfId="12809" xr:uid="{00000000-0005-0000-0000-000078190000}"/>
    <cellStyle name="Total 26 2 3 2" xfId="5021" xr:uid="{00000000-0005-0000-0000-000079190000}"/>
    <cellStyle name="Total 26 2 3 3" xfId="5459" xr:uid="{00000000-0005-0000-0000-00007A190000}"/>
    <cellStyle name="Total 26 2 3 4" xfId="5897" xr:uid="{00000000-0005-0000-0000-00007B190000}"/>
    <cellStyle name="Total 26 2 3 5" xfId="6334" xr:uid="{00000000-0005-0000-0000-00007C190000}"/>
    <cellStyle name="Total 26 2 3 6" xfId="6771" xr:uid="{00000000-0005-0000-0000-00007D190000}"/>
    <cellStyle name="Total 26 2 3 7" xfId="7208" xr:uid="{00000000-0005-0000-0000-00007E190000}"/>
    <cellStyle name="Total 26 2 3 8" xfId="7645" xr:uid="{00000000-0005-0000-0000-00007F190000}"/>
    <cellStyle name="Total 26 2 3 9" xfId="8493" xr:uid="{00000000-0005-0000-0000-000080190000}"/>
    <cellStyle name="Total 26 3" xfId="4259" xr:uid="{00000000-0005-0000-0000-000081190000}"/>
    <cellStyle name="Total 26 3 10" xfId="8150" xr:uid="{00000000-0005-0000-0000-000082190000}"/>
    <cellStyle name="Total 26 3 11" xfId="9081" xr:uid="{00000000-0005-0000-0000-000083190000}"/>
    <cellStyle name="Total 26 3 12" xfId="8970" xr:uid="{00000000-0005-0000-0000-000084190000}"/>
    <cellStyle name="Total 26 3 13" xfId="9694" xr:uid="{00000000-0005-0000-0000-000085190000}"/>
    <cellStyle name="Total 26 3 14" xfId="10166" xr:uid="{00000000-0005-0000-0000-000086190000}"/>
    <cellStyle name="Total 26 3 15" xfId="10681" xr:uid="{00000000-0005-0000-0000-000087190000}"/>
    <cellStyle name="Total 26 3 16" xfId="11053" xr:uid="{00000000-0005-0000-0000-000088190000}"/>
    <cellStyle name="Total 26 3 17" xfId="11522" xr:uid="{00000000-0005-0000-0000-000089190000}"/>
    <cellStyle name="Total 26 3 18" xfId="12337" xr:uid="{00000000-0005-0000-0000-00008A190000}"/>
    <cellStyle name="Total 26 3 19" xfId="12593" xr:uid="{00000000-0005-0000-0000-00008B190000}"/>
    <cellStyle name="Total 26 3 2" xfId="4805" xr:uid="{00000000-0005-0000-0000-00008C190000}"/>
    <cellStyle name="Total 26 3 3" xfId="5243" xr:uid="{00000000-0005-0000-0000-00008D190000}"/>
    <cellStyle name="Total 26 3 4" xfId="5681" xr:uid="{00000000-0005-0000-0000-00008E190000}"/>
    <cellStyle name="Total 26 3 5" xfId="6118" xr:uid="{00000000-0005-0000-0000-00008F190000}"/>
    <cellStyle name="Total 26 3 6" xfId="6555" xr:uid="{00000000-0005-0000-0000-000090190000}"/>
    <cellStyle name="Total 26 3 7" xfId="6992" xr:uid="{00000000-0005-0000-0000-000091190000}"/>
    <cellStyle name="Total 26 3 8" xfId="7429" xr:uid="{00000000-0005-0000-0000-000092190000}"/>
    <cellStyle name="Total 26 3 9" xfId="8277" xr:uid="{00000000-0005-0000-0000-000093190000}"/>
    <cellStyle name="Total 26 4" xfId="4473" xr:uid="{00000000-0005-0000-0000-000094190000}"/>
    <cellStyle name="Total 26 4 10" xfId="7937" xr:uid="{00000000-0005-0000-0000-000095190000}"/>
    <cellStyle name="Total 26 4 11" xfId="9296" xr:uid="{00000000-0005-0000-0000-000096190000}"/>
    <cellStyle name="Total 26 4 12" xfId="9518" xr:uid="{00000000-0005-0000-0000-000097190000}"/>
    <cellStyle name="Total 26 4 13" xfId="9909" xr:uid="{00000000-0005-0000-0000-000098190000}"/>
    <cellStyle name="Total 26 4 14" xfId="10381" xr:uid="{00000000-0005-0000-0000-000099190000}"/>
    <cellStyle name="Total 26 4 15" xfId="10888" xr:uid="{00000000-0005-0000-0000-00009A190000}"/>
    <cellStyle name="Total 26 4 16" xfId="11268" xr:uid="{00000000-0005-0000-0000-00009B190000}"/>
    <cellStyle name="Total 26 4 17" xfId="11737" xr:uid="{00000000-0005-0000-0000-00009C190000}"/>
    <cellStyle name="Total 26 4 18" xfId="11924" xr:uid="{00000000-0005-0000-0000-00009D190000}"/>
    <cellStyle name="Total 26 4 19" xfId="12808" xr:uid="{00000000-0005-0000-0000-00009E190000}"/>
    <cellStyle name="Total 26 4 2" xfId="5020" xr:uid="{00000000-0005-0000-0000-00009F190000}"/>
    <cellStyle name="Total 26 4 3" xfId="5458" xr:uid="{00000000-0005-0000-0000-0000A0190000}"/>
    <cellStyle name="Total 26 4 4" xfId="5896" xr:uid="{00000000-0005-0000-0000-0000A1190000}"/>
    <cellStyle name="Total 26 4 5" xfId="6333" xr:uid="{00000000-0005-0000-0000-0000A2190000}"/>
    <cellStyle name="Total 26 4 6" xfId="6770" xr:uid="{00000000-0005-0000-0000-0000A3190000}"/>
    <cellStyle name="Total 26 4 7" xfId="7207" xr:uid="{00000000-0005-0000-0000-0000A4190000}"/>
    <cellStyle name="Total 26 4 8" xfId="7644" xr:uid="{00000000-0005-0000-0000-0000A5190000}"/>
    <cellStyle name="Total 26 4 9" xfId="8492" xr:uid="{00000000-0005-0000-0000-0000A6190000}"/>
    <cellStyle name="Total 27" xfId="4063" xr:uid="{00000000-0005-0000-0000-0000A7190000}"/>
    <cellStyle name="Total 27 2" xfId="4064" xr:uid="{00000000-0005-0000-0000-0000A8190000}"/>
    <cellStyle name="Total 27 2 2" xfId="4262" xr:uid="{00000000-0005-0000-0000-0000A9190000}"/>
    <cellStyle name="Total 27 2 2 10" xfId="8147" xr:uid="{00000000-0005-0000-0000-0000AA190000}"/>
    <cellStyle name="Total 27 2 2 11" xfId="9084" xr:uid="{00000000-0005-0000-0000-0000AB190000}"/>
    <cellStyle name="Total 27 2 2 12" xfId="8967" xr:uid="{00000000-0005-0000-0000-0000AC190000}"/>
    <cellStyle name="Total 27 2 2 13" xfId="9697" xr:uid="{00000000-0005-0000-0000-0000AD190000}"/>
    <cellStyle name="Total 27 2 2 14" xfId="10169" xr:uid="{00000000-0005-0000-0000-0000AE190000}"/>
    <cellStyle name="Total 27 2 2 15" xfId="10563" xr:uid="{00000000-0005-0000-0000-0000AF190000}"/>
    <cellStyle name="Total 27 2 2 16" xfId="11056" xr:uid="{00000000-0005-0000-0000-0000B0190000}"/>
    <cellStyle name="Total 27 2 2 17" xfId="11525" xr:uid="{00000000-0005-0000-0000-0000B1190000}"/>
    <cellStyle name="Total 27 2 2 18" xfId="12250" xr:uid="{00000000-0005-0000-0000-0000B2190000}"/>
    <cellStyle name="Total 27 2 2 19" xfId="12596" xr:uid="{00000000-0005-0000-0000-0000B3190000}"/>
    <cellStyle name="Total 27 2 2 2" xfId="4808" xr:uid="{00000000-0005-0000-0000-0000B4190000}"/>
    <cellStyle name="Total 27 2 2 3" xfId="5246" xr:uid="{00000000-0005-0000-0000-0000B5190000}"/>
    <cellStyle name="Total 27 2 2 4" xfId="5684" xr:uid="{00000000-0005-0000-0000-0000B6190000}"/>
    <cellStyle name="Total 27 2 2 5" xfId="6121" xr:uid="{00000000-0005-0000-0000-0000B7190000}"/>
    <cellStyle name="Total 27 2 2 6" xfId="6558" xr:uid="{00000000-0005-0000-0000-0000B8190000}"/>
    <cellStyle name="Total 27 2 2 7" xfId="6995" xr:uid="{00000000-0005-0000-0000-0000B9190000}"/>
    <cellStyle name="Total 27 2 2 8" xfId="7432" xr:uid="{00000000-0005-0000-0000-0000BA190000}"/>
    <cellStyle name="Total 27 2 2 9" xfId="8280" xr:uid="{00000000-0005-0000-0000-0000BB190000}"/>
    <cellStyle name="Total 27 2 3" xfId="4476" xr:uid="{00000000-0005-0000-0000-0000BC190000}"/>
    <cellStyle name="Total 27 2 3 10" xfId="7934" xr:uid="{00000000-0005-0000-0000-0000BD190000}"/>
    <cellStyle name="Total 27 2 3 11" xfId="9299" xr:uid="{00000000-0005-0000-0000-0000BE190000}"/>
    <cellStyle name="Total 27 2 3 12" xfId="8829" xr:uid="{00000000-0005-0000-0000-0000BF190000}"/>
    <cellStyle name="Total 27 2 3 13" xfId="9912" xr:uid="{00000000-0005-0000-0000-0000C0190000}"/>
    <cellStyle name="Total 27 2 3 14" xfId="10384" xr:uid="{00000000-0005-0000-0000-0000C1190000}"/>
    <cellStyle name="Total 27 2 3 15" xfId="10730" xr:uid="{00000000-0005-0000-0000-0000C2190000}"/>
    <cellStyle name="Total 27 2 3 16" xfId="11271" xr:uid="{00000000-0005-0000-0000-0000C3190000}"/>
    <cellStyle name="Total 27 2 3 17" xfId="11740" xr:uid="{00000000-0005-0000-0000-0000C4190000}"/>
    <cellStyle name="Total 27 2 3 18" xfId="12276" xr:uid="{00000000-0005-0000-0000-0000C5190000}"/>
    <cellStyle name="Total 27 2 3 19" xfId="12811" xr:uid="{00000000-0005-0000-0000-0000C6190000}"/>
    <cellStyle name="Total 27 2 3 2" xfId="5023" xr:uid="{00000000-0005-0000-0000-0000C7190000}"/>
    <cellStyle name="Total 27 2 3 3" xfId="5461" xr:uid="{00000000-0005-0000-0000-0000C8190000}"/>
    <cellStyle name="Total 27 2 3 4" xfId="5899" xr:uid="{00000000-0005-0000-0000-0000C9190000}"/>
    <cellStyle name="Total 27 2 3 5" xfId="6336" xr:uid="{00000000-0005-0000-0000-0000CA190000}"/>
    <cellStyle name="Total 27 2 3 6" xfId="6773" xr:uid="{00000000-0005-0000-0000-0000CB190000}"/>
    <cellStyle name="Total 27 2 3 7" xfId="7210" xr:uid="{00000000-0005-0000-0000-0000CC190000}"/>
    <cellStyle name="Total 27 2 3 8" xfId="7647" xr:uid="{00000000-0005-0000-0000-0000CD190000}"/>
    <cellStyle name="Total 27 2 3 9" xfId="8495" xr:uid="{00000000-0005-0000-0000-0000CE190000}"/>
    <cellStyle name="Total 27 3" xfId="4261" xr:uid="{00000000-0005-0000-0000-0000CF190000}"/>
    <cellStyle name="Total 27 3 10" xfId="8148" xr:uid="{00000000-0005-0000-0000-0000D0190000}"/>
    <cellStyle name="Total 27 3 11" xfId="9083" xr:uid="{00000000-0005-0000-0000-0000D1190000}"/>
    <cellStyle name="Total 27 3 12" xfId="8968" xr:uid="{00000000-0005-0000-0000-0000D2190000}"/>
    <cellStyle name="Total 27 3 13" xfId="9696" xr:uid="{00000000-0005-0000-0000-0000D3190000}"/>
    <cellStyle name="Total 27 3 14" xfId="10168" xr:uid="{00000000-0005-0000-0000-0000D4190000}"/>
    <cellStyle name="Total 27 3 15" xfId="10603" xr:uid="{00000000-0005-0000-0000-0000D5190000}"/>
    <cellStyle name="Total 27 3 16" xfId="11055" xr:uid="{00000000-0005-0000-0000-0000D6190000}"/>
    <cellStyle name="Total 27 3 17" xfId="11524" xr:uid="{00000000-0005-0000-0000-0000D7190000}"/>
    <cellStyle name="Total 27 3 18" xfId="12281" xr:uid="{00000000-0005-0000-0000-0000D8190000}"/>
    <cellStyle name="Total 27 3 19" xfId="12595" xr:uid="{00000000-0005-0000-0000-0000D9190000}"/>
    <cellStyle name="Total 27 3 2" xfId="4807" xr:uid="{00000000-0005-0000-0000-0000DA190000}"/>
    <cellStyle name="Total 27 3 3" xfId="5245" xr:uid="{00000000-0005-0000-0000-0000DB190000}"/>
    <cellStyle name="Total 27 3 4" xfId="5683" xr:uid="{00000000-0005-0000-0000-0000DC190000}"/>
    <cellStyle name="Total 27 3 5" xfId="6120" xr:uid="{00000000-0005-0000-0000-0000DD190000}"/>
    <cellStyle name="Total 27 3 6" xfId="6557" xr:uid="{00000000-0005-0000-0000-0000DE190000}"/>
    <cellStyle name="Total 27 3 7" xfId="6994" xr:uid="{00000000-0005-0000-0000-0000DF190000}"/>
    <cellStyle name="Total 27 3 8" xfId="7431" xr:uid="{00000000-0005-0000-0000-0000E0190000}"/>
    <cellStyle name="Total 27 3 9" xfId="8279" xr:uid="{00000000-0005-0000-0000-0000E1190000}"/>
    <cellStyle name="Total 27 4" xfId="4475" xr:uid="{00000000-0005-0000-0000-0000E2190000}"/>
    <cellStyle name="Total 27 4 10" xfId="7935" xr:uid="{00000000-0005-0000-0000-0000E3190000}"/>
    <cellStyle name="Total 27 4 11" xfId="9298" xr:uid="{00000000-0005-0000-0000-0000E4190000}"/>
    <cellStyle name="Total 27 4 12" xfId="8830" xr:uid="{00000000-0005-0000-0000-0000E5190000}"/>
    <cellStyle name="Total 27 4 13" xfId="9911" xr:uid="{00000000-0005-0000-0000-0000E6190000}"/>
    <cellStyle name="Total 27 4 14" xfId="10383" xr:uid="{00000000-0005-0000-0000-0000E7190000}"/>
    <cellStyle name="Total 27 4 15" xfId="10768" xr:uid="{00000000-0005-0000-0000-0000E8190000}"/>
    <cellStyle name="Total 27 4 16" xfId="11270" xr:uid="{00000000-0005-0000-0000-0000E9190000}"/>
    <cellStyle name="Total 27 4 17" xfId="11739" xr:uid="{00000000-0005-0000-0000-0000EA190000}"/>
    <cellStyle name="Total 27 4 18" xfId="12299" xr:uid="{00000000-0005-0000-0000-0000EB190000}"/>
    <cellStyle name="Total 27 4 19" xfId="12810" xr:uid="{00000000-0005-0000-0000-0000EC190000}"/>
    <cellStyle name="Total 27 4 2" xfId="5022" xr:uid="{00000000-0005-0000-0000-0000ED190000}"/>
    <cellStyle name="Total 27 4 3" xfId="5460" xr:uid="{00000000-0005-0000-0000-0000EE190000}"/>
    <cellStyle name="Total 27 4 4" xfId="5898" xr:uid="{00000000-0005-0000-0000-0000EF190000}"/>
    <cellStyle name="Total 27 4 5" xfId="6335" xr:uid="{00000000-0005-0000-0000-0000F0190000}"/>
    <cellStyle name="Total 27 4 6" xfId="6772" xr:uid="{00000000-0005-0000-0000-0000F1190000}"/>
    <cellStyle name="Total 27 4 7" xfId="7209" xr:uid="{00000000-0005-0000-0000-0000F2190000}"/>
    <cellStyle name="Total 27 4 8" xfId="7646" xr:uid="{00000000-0005-0000-0000-0000F3190000}"/>
    <cellStyle name="Total 27 4 9" xfId="8494" xr:uid="{00000000-0005-0000-0000-0000F4190000}"/>
    <cellStyle name="Total 28" xfId="4065" xr:uid="{00000000-0005-0000-0000-0000F5190000}"/>
    <cellStyle name="Total 28 2" xfId="4066" xr:uid="{00000000-0005-0000-0000-0000F6190000}"/>
    <cellStyle name="Total 28 2 2" xfId="4264" xr:uid="{00000000-0005-0000-0000-0000F7190000}"/>
    <cellStyle name="Total 28 2 2 10" xfId="8145" xr:uid="{00000000-0005-0000-0000-0000F8190000}"/>
    <cellStyle name="Total 28 2 2 11" xfId="9086" xr:uid="{00000000-0005-0000-0000-0000F9190000}"/>
    <cellStyle name="Total 28 2 2 12" xfId="8965" xr:uid="{00000000-0005-0000-0000-0000FA190000}"/>
    <cellStyle name="Total 28 2 2 13" xfId="9699" xr:uid="{00000000-0005-0000-0000-0000FB190000}"/>
    <cellStyle name="Total 28 2 2 14" xfId="10171" xr:uid="{00000000-0005-0000-0000-0000FC190000}"/>
    <cellStyle name="Total 28 2 2 15" xfId="10943" xr:uid="{00000000-0005-0000-0000-0000FD190000}"/>
    <cellStyle name="Total 28 2 2 16" xfId="11058" xr:uid="{00000000-0005-0000-0000-0000FE190000}"/>
    <cellStyle name="Total 28 2 2 17" xfId="11527" xr:uid="{00000000-0005-0000-0000-0000FF190000}"/>
    <cellStyle name="Total 28 2 2 18" xfId="12213" xr:uid="{00000000-0005-0000-0000-0000001A0000}"/>
    <cellStyle name="Total 28 2 2 19" xfId="12598" xr:uid="{00000000-0005-0000-0000-0000011A0000}"/>
    <cellStyle name="Total 28 2 2 2" xfId="4810" xr:uid="{00000000-0005-0000-0000-0000021A0000}"/>
    <cellStyle name="Total 28 2 2 3" xfId="5248" xr:uid="{00000000-0005-0000-0000-0000031A0000}"/>
    <cellStyle name="Total 28 2 2 4" xfId="5686" xr:uid="{00000000-0005-0000-0000-0000041A0000}"/>
    <cellStyle name="Total 28 2 2 5" xfId="6123" xr:uid="{00000000-0005-0000-0000-0000051A0000}"/>
    <cellStyle name="Total 28 2 2 6" xfId="6560" xr:uid="{00000000-0005-0000-0000-0000061A0000}"/>
    <cellStyle name="Total 28 2 2 7" xfId="6997" xr:uid="{00000000-0005-0000-0000-0000071A0000}"/>
    <cellStyle name="Total 28 2 2 8" xfId="7434" xr:uid="{00000000-0005-0000-0000-0000081A0000}"/>
    <cellStyle name="Total 28 2 2 9" xfId="8282" xr:uid="{00000000-0005-0000-0000-0000091A0000}"/>
    <cellStyle name="Total 28 2 3" xfId="4478" xr:uid="{00000000-0005-0000-0000-00000A1A0000}"/>
    <cellStyle name="Total 28 2 3 10" xfId="7932" xr:uid="{00000000-0005-0000-0000-00000B1A0000}"/>
    <cellStyle name="Total 28 2 3 11" xfId="9301" xr:uid="{00000000-0005-0000-0000-00000C1A0000}"/>
    <cellStyle name="Total 28 2 3 12" xfId="8827" xr:uid="{00000000-0005-0000-0000-00000D1A0000}"/>
    <cellStyle name="Total 28 2 3 13" xfId="9914" xr:uid="{00000000-0005-0000-0000-00000E1A0000}"/>
    <cellStyle name="Total 28 2 3 14" xfId="10386" xr:uid="{00000000-0005-0000-0000-00000F1A0000}"/>
    <cellStyle name="Total 28 2 3 15" xfId="10652" xr:uid="{00000000-0005-0000-0000-0000101A0000}"/>
    <cellStyle name="Total 28 2 3 16" xfId="11273" xr:uid="{00000000-0005-0000-0000-0000111A0000}"/>
    <cellStyle name="Total 28 2 3 17" xfId="11742" xr:uid="{00000000-0005-0000-0000-0000121A0000}"/>
    <cellStyle name="Total 28 2 3 18" xfId="12217" xr:uid="{00000000-0005-0000-0000-0000131A0000}"/>
    <cellStyle name="Total 28 2 3 19" xfId="12813" xr:uid="{00000000-0005-0000-0000-0000141A0000}"/>
    <cellStyle name="Total 28 2 3 2" xfId="5025" xr:uid="{00000000-0005-0000-0000-0000151A0000}"/>
    <cellStyle name="Total 28 2 3 3" xfId="5463" xr:uid="{00000000-0005-0000-0000-0000161A0000}"/>
    <cellStyle name="Total 28 2 3 4" xfId="5901" xr:uid="{00000000-0005-0000-0000-0000171A0000}"/>
    <cellStyle name="Total 28 2 3 5" xfId="6338" xr:uid="{00000000-0005-0000-0000-0000181A0000}"/>
    <cellStyle name="Total 28 2 3 6" xfId="6775" xr:uid="{00000000-0005-0000-0000-0000191A0000}"/>
    <cellStyle name="Total 28 2 3 7" xfId="7212" xr:uid="{00000000-0005-0000-0000-00001A1A0000}"/>
    <cellStyle name="Total 28 2 3 8" xfId="7649" xr:uid="{00000000-0005-0000-0000-00001B1A0000}"/>
    <cellStyle name="Total 28 2 3 9" xfId="8497" xr:uid="{00000000-0005-0000-0000-00001C1A0000}"/>
    <cellStyle name="Total 28 3" xfId="4263" xr:uid="{00000000-0005-0000-0000-00001D1A0000}"/>
    <cellStyle name="Total 28 3 10" xfId="8146" xr:uid="{00000000-0005-0000-0000-00001E1A0000}"/>
    <cellStyle name="Total 28 3 11" xfId="9085" xr:uid="{00000000-0005-0000-0000-00001F1A0000}"/>
    <cellStyle name="Total 28 3 12" xfId="8966" xr:uid="{00000000-0005-0000-0000-0000201A0000}"/>
    <cellStyle name="Total 28 3 13" xfId="9698" xr:uid="{00000000-0005-0000-0000-0000211A0000}"/>
    <cellStyle name="Total 28 3 14" xfId="10170" xr:uid="{00000000-0005-0000-0000-0000221A0000}"/>
    <cellStyle name="Total 28 3 15" xfId="10912" xr:uid="{00000000-0005-0000-0000-0000231A0000}"/>
    <cellStyle name="Total 28 3 16" xfId="11057" xr:uid="{00000000-0005-0000-0000-0000241A0000}"/>
    <cellStyle name="Total 28 3 17" xfId="11526" xr:uid="{00000000-0005-0000-0000-0000251A0000}"/>
    <cellStyle name="Total 28 3 18" xfId="12169" xr:uid="{00000000-0005-0000-0000-0000261A0000}"/>
    <cellStyle name="Total 28 3 19" xfId="12597" xr:uid="{00000000-0005-0000-0000-0000271A0000}"/>
    <cellStyle name="Total 28 3 2" xfId="4809" xr:uid="{00000000-0005-0000-0000-0000281A0000}"/>
    <cellStyle name="Total 28 3 3" xfId="5247" xr:uid="{00000000-0005-0000-0000-0000291A0000}"/>
    <cellStyle name="Total 28 3 4" xfId="5685" xr:uid="{00000000-0005-0000-0000-00002A1A0000}"/>
    <cellStyle name="Total 28 3 5" xfId="6122" xr:uid="{00000000-0005-0000-0000-00002B1A0000}"/>
    <cellStyle name="Total 28 3 6" xfId="6559" xr:uid="{00000000-0005-0000-0000-00002C1A0000}"/>
    <cellStyle name="Total 28 3 7" xfId="6996" xr:uid="{00000000-0005-0000-0000-00002D1A0000}"/>
    <cellStyle name="Total 28 3 8" xfId="7433" xr:uid="{00000000-0005-0000-0000-00002E1A0000}"/>
    <cellStyle name="Total 28 3 9" xfId="8281" xr:uid="{00000000-0005-0000-0000-00002F1A0000}"/>
    <cellStyle name="Total 28 4" xfId="4477" xr:uid="{00000000-0005-0000-0000-0000301A0000}"/>
    <cellStyle name="Total 28 4 10" xfId="7933" xr:uid="{00000000-0005-0000-0000-0000311A0000}"/>
    <cellStyle name="Total 28 4 11" xfId="9300" xr:uid="{00000000-0005-0000-0000-0000321A0000}"/>
    <cellStyle name="Total 28 4 12" xfId="8828" xr:uid="{00000000-0005-0000-0000-0000331A0000}"/>
    <cellStyle name="Total 28 4 13" xfId="9913" xr:uid="{00000000-0005-0000-0000-0000341A0000}"/>
    <cellStyle name="Total 28 4 14" xfId="10385" xr:uid="{00000000-0005-0000-0000-0000351A0000}"/>
    <cellStyle name="Total 28 4 15" xfId="10691" xr:uid="{00000000-0005-0000-0000-0000361A0000}"/>
    <cellStyle name="Total 28 4 16" xfId="11272" xr:uid="{00000000-0005-0000-0000-0000371A0000}"/>
    <cellStyle name="Total 28 4 17" xfId="11741" xr:uid="{00000000-0005-0000-0000-0000381A0000}"/>
    <cellStyle name="Total 28 4 18" xfId="12245" xr:uid="{00000000-0005-0000-0000-0000391A0000}"/>
    <cellStyle name="Total 28 4 19" xfId="12812" xr:uid="{00000000-0005-0000-0000-00003A1A0000}"/>
    <cellStyle name="Total 28 4 2" xfId="5024" xr:uid="{00000000-0005-0000-0000-00003B1A0000}"/>
    <cellStyle name="Total 28 4 3" xfId="5462" xr:uid="{00000000-0005-0000-0000-00003C1A0000}"/>
    <cellStyle name="Total 28 4 4" xfId="5900" xr:uid="{00000000-0005-0000-0000-00003D1A0000}"/>
    <cellStyle name="Total 28 4 5" xfId="6337" xr:uid="{00000000-0005-0000-0000-00003E1A0000}"/>
    <cellStyle name="Total 28 4 6" xfId="6774" xr:uid="{00000000-0005-0000-0000-00003F1A0000}"/>
    <cellStyle name="Total 28 4 7" xfId="7211" xr:uid="{00000000-0005-0000-0000-0000401A0000}"/>
    <cellStyle name="Total 28 4 8" xfId="7648" xr:uid="{00000000-0005-0000-0000-0000411A0000}"/>
    <cellStyle name="Total 28 4 9" xfId="8496" xr:uid="{00000000-0005-0000-0000-0000421A0000}"/>
    <cellStyle name="Total 29" xfId="4067" xr:uid="{00000000-0005-0000-0000-0000431A0000}"/>
    <cellStyle name="Total 29 2" xfId="4068" xr:uid="{00000000-0005-0000-0000-0000441A0000}"/>
    <cellStyle name="Total 29 2 2" xfId="4266" xr:uid="{00000000-0005-0000-0000-0000451A0000}"/>
    <cellStyle name="Total 29 2 2 10" xfId="8143" xr:uid="{00000000-0005-0000-0000-0000461A0000}"/>
    <cellStyle name="Total 29 2 2 11" xfId="9088" xr:uid="{00000000-0005-0000-0000-0000471A0000}"/>
    <cellStyle name="Total 29 2 2 12" xfId="8963" xr:uid="{00000000-0005-0000-0000-0000481A0000}"/>
    <cellStyle name="Total 29 2 2 13" xfId="9701" xr:uid="{00000000-0005-0000-0000-0000491A0000}"/>
    <cellStyle name="Total 29 2 2 14" xfId="10173" xr:uid="{00000000-0005-0000-0000-00004A1A0000}"/>
    <cellStyle name="Total 29 2 2 15" xfId="10899" xr:uid="{00000000-0005-0000-0000-00004B1A0000}"/>
    <cellStyle name="Total 29 2 2 16" xfId="11060" xr:uid="{00000000-0005-0000-0000-00004C1A0000}"/>
    <cellStyle name="Total 29 2 2 17" xfId="11529" xr:uid="{00000000-0005-0000-0000-00004D1A0000}"/>
    <cellStyle name="Total 29 2 2 18" xfId="12147" xr:uid="{00000000-0005-0000-0000-00004E1A0000}"/>
    <cellStyle name="Total 29 2 2 19" xfId="12600" xr:uid="{00000000-0005-0000-0000-00004F1A0000}"/>
    <cellStyle name="Total 29 2 2 2" xfId="4812" xr:uid="{00000000-0005-0000-0000-0000501A0000}"/>
    <cellStyle name="Total 29 2 2 3" xfId="5250" xr:uid="{00000000-0005-0000-0000-0000511A0000}"/>
    <cellStyle name="Total 29 2 2 4" xfId="5688" xr:uid="{00000000-0005-0000-0000-0000521A0000}"/>
    <cellStyle name="Total 29 2 2 5" xfId="6125" xr:uid="{00000000-0005-0000-0000-0000531A0000}"/>
    <cellStyle name="Total 29 2 2 6" xfId="6562" xr:uid="{00000000-0005-0000-0000-0000541A0000}"/>
    <cellStyle name="Total 29 2 2 7" xfId="6999" xr:uid="{00000000-0005-0000-0000-0000551A0000}"/>
    <cellStyle name="Total 29 2 2 8" xfId="7436" xr:uid="{00000000-0005-0000-0000-0000561A0000}"/>
    <cellStyle name="Total 29 2 2 9" xfId="8284" xr:uid="{00000000-0005-0000-0000-0000571A0000}"/>
    <cellStyle name="Total 29 2 3" xfId="4480" xr:uid="{00000000-0005-0000-0000-0000581A0000}"/>
    <cellStyle name="Total 29 2 3 10" xfId="7931" xr:uid="{00000000-0005-0000-0000-0000591A0000}"/>
    <cellStyle name="Total 29 2 3 11" xfId="9303" xr:uid="{00000000-0005-0000-0000-00005A1A0000}"/>
    <cellStyle name="Total 29 2 3 12" xfId="8825" xr:uid="{00000000-0005-0000-0000-00005B1A0000}"/>
    <cellStyle name="Total 29 2 3 13" xfId="9916" xr:uid="{00000000-0005-0000-0000-00005C1A0000}"/>
    <cellStyle name="Total 29 2 3 14" xfId="10388" xr:uid="{00000000-0005-0000-0000-00005D1A0000}"/>
    <cellStyle name="Total 29 2 3 15" xfId="10573" xr:uid="{00000000-0005-0000-0000-00005E1A0000}"/>
    <cellStyle name="Total 29 2 3 16" xfId="11275" xr:uid="{00000000-0005-0000-0000-00005F1A0000}"/>
    <cellStyle name="Total 29 2 3 17" xfId="11744" xr:uid="{00000000-0005-0000-0000-0000601A0000}"/>
    <cellStyle name="Total 29 2 3 18" xfId="12114" xr:uid="{00000000-0005-0000-0000-0000611A0000}"/>
    <cellStyle name="Total 29 2 3 19" xfId="12815" xr:uid="{00000000-0005-0000-0000-0000621A0000}"/>
    <cellStyle name="Total 29 2 3 2" xfId="5027" xr:uid="{00000000-0005-0000-0000-0000631A0000}"/>
    <cellStyle name="Total 29 2 3 3" xfId="5465" xr:uid="{00000000-0005-0000-0000-0000641A0000}"/>
    <cellStyle name="Total 29 2 3 4" xfId="5903" xr:uid="{00000000-0005-0000-0000-0000651A0000}"/>
    <cellStyle name="Total 29 2 3 5" xfId="6340" xr:uid="{00000000-0005-0000-0000-0000661A0000}"/>
    <cellStyle name="Total 29 2 3 6" xfId="6777" xr:uid="{00000000-0005-0000-0000-0000671A0000}"/>
    <cellStyle name="Total 29 2 3 7" xfId="7214" xr:uid="{00000000-0005-0000-0000-0000681A0000}"/>
    <cellStyle name="Total 29 2 3 8" xfId="7651" xr:uid="{00000000-0005-0000-0000-0000691A0000}"/>
    <cellStyle name="Total 29 2 3 9" xfId="8499" xr:uid="{00000000-0005-0000-0000-00006A1A0000}"/>
    <cellStyle name="Total 29 3" xfId="4265" xr:uid="{00000000-0005-0000-0000-00006B1A0000}"/>
    <cellStyle name="Total 29 3 10" xfId="8144" xr:uid="{00000000-0005-0000-0000-00006C1A0000}"/>
    <cellStyle name="Total 29 3 11" xfId="9087" xr:uid="{00000000-0005-0000-0000-00006D1A0000}"/>
    <cellStyle name="Total 29 3 12" xfId="8964" xr:uid="{00000000-0005-0000-0000-00006E1A0000}"/>
    <cellStyle name="Total 29 3 13" xfId="9700" xr:uid="{00000000-0005-0000-0000-00006F1A0000}"/>
    <cellStyle name="Total 29 3 14" xfId="10172" xr:uid="{00000000-0005-0000-0000-0000701A0000}"/>
    <cellStyle name="Total 29 3 15" xfId="10846" xr:uid="{00000000-0005-0000-0000-0000711A0000}"/>
    <cellStyle name="Total 29 3 16" xfId="11059" xr:uid="{00000000-0005-0000-0000-0000721A0000}"/>
    <cellStyle name="Total 29 3 17" xfId="11528" xr:uid="{00000000-0005-0000-0000-0000731A0000}"/>
    <cellStyle name="Total 29 3 18" xfId="12109" xr:uid="{00000000-0005-0000-0000-0000741A0000}"/>
    <cellStyle name="Total 29 3 19" xfId="12599" xr:uid="{00000000-0005-0000-0000-0000751A0000}"/>
    <cellStyle name="Total 29 3 2" xfId="4811" xr:uid="{00000000-0005-0000-0000-0000761A0000}"/>
    <cellStyle name="Total 29 3 3" xfId="5249" xr:uid="{00000000-0005-0000-0000-0000771A0000}"/>
    <cellStyle name="Total 29 3 4" xfId="5687" xr:uid="{00000000-0005-0000-0000-0000781A0000}"/>
    <cellStyle name="Total 29 3 5" xfId="6124" xr:uid="{00000000-0005-0000-0000-0000791A0000}"/>
    <cellStyle name="Total 29 3 6" xfId="6561" xr:uid="{00000000-0005-0000-0000-00007A1A0000}"/>
    <cellStyle name="Total 29 3 7" xfId="6998" xr:uid="{00000000-0005-0000-0000-00007B1A0000}"/>
    <cellStyle name="Total 29 3 8" xfId="7435" xr:uid="{00000000-0005-0000-0000-00007C1A0000}"/>
    <cellStyle name="Total 29 3 9" xfId="8283" xr:uid="{00000000-0005-0000-0000-00007D1A0000}"/>
    <cellStyle name="Total 29 4" xfId="4479" xr:uid="{00000000-0005-0000-0000-00007E1A0000}"/>
    <cellStyle name="Total 29 4 10" xfId="7811" xr:uid="{00000000-0005-0000-0000-00007F1A0000}"/>
    <cellStyle name="Total 29 4 11" xfId="9302" xr:uid="{00000000-0005-0000-0000-0000801A0000}"/>
    <cellStyle name="Total 29 4 12" xfId="8826" xr:uid="{00000000-0005-0000-0000-0000811A0000}"/>
    <cellStyle name="Total 29 4 13" xfId="9915" xr:uid="{00000000-0005-0000-0000-0000821A0000}"/>
    <cellStyle name="Total 29 4 14" xfId="10387" xr:uid="{00000000-0005-0000-0000-0000831A0000}"/>
    <cellStyle name="Total 29 4 15" xfId="10612" xr:uid="{00000000-0005-0000-0000-0000841A0000}"/>
    <cellStyle name="Total 29 4 16" xfId="11274" xr:uid="{00000000-0005-0000-0000-0000851A0000}"/>
    <cellStyle name="Total 29 4 17" xfId="11743" xr:uid="{00000000-0005-0000-0000-0000861A0000}"/>
    <cellStyle name="Total 29 4 18" xfId="12208" xr:uid="{00000000-0005-0000-0000-0000871A0000}"/>
    <cellStyle name="Total 29 4 19" xfId="12814" xr:uid="{00000000-0005-0000-0000-0000881A0000}"/>
    <cellStyle name="Total 29 4 2" xfId="5026" xr:uid="{00000000-0005-0000-0000-0000891A0000}"/>
    <cellStyle name="Total 29 4 3" xfId="5464" xr:uid="{00000000-0005-0000-0000-00008A1A0000}"/>
    <cellStyle name="Total 29 4 4" xfId="5902" xr:uid="{00000000-0005-0000-0000-00008B1A0000}"/>
    <cellStyle name="Total 29 4 5" xfId="6339" xr:uid="{00000000-0005-0000-0000-00008C1A0000}"/>
    <cellStyle name="Total 29 4 6" xfId="6776" xr:uid="{00000000-0005-0000-0000-00008D1A0000}"/>
    <cellStyle name="Total 29 4 7" xfId="7213" xr:uid="{00000000-0005-0000-0000-00008E1A0000}"/>
    <cellStyle name="Total 29 4 8" xfId="7650" xr:uid="{00000000-0005-0000-0000-00008F1A0000}"/>
    <cellStyle name="Total 29 4 9" xfId="8498" xr:uid="{00000000-0005-0000-0000-0000901A0000}"/>
    <cellStyle name="Total 3" xfId="777" xr:uid="{00000000-0005-0000-0000-0000911A0000}"/>
    <cellStyle name="Total 3 2" xfId="4069" xr:uid="{00000000-0005-0000-0000-0000921A0000}"/>
    <cellStyle name="Total 3 2 2" xfId="4268" xr:uid="{00000000-0005-0000-0000-0000931A0000}"/>
    <cellStyle name="Total 3 2 2 10" xfId="8141" xr:uid="{00000000-0005-0000-0000-0000941A0000}"/>
    <cellStyle name="Total 3 2 2 11" xfId="9090" xr:uid="{00000000-0005-0000-0000-0000951A0000}"/>
    <cellStyle name="Total 3 2 2 12" xfId="8961" xr:uid="{00000000-0005-0000-0000-0000961A0000}"/>
    <cellStyle name="Total 3 2 2 13" xfId="9703" xr:uid="{00000000-0005-0000-0000-0000971A0000}"/>
    <cellStyle name="Total 3 2 2 14" xfId="10175" xr:uid="{00000000-0005-0000-0000-0000981A0000}"/>
    <cellStyle name="Total 3 2 2 15" xfId="10779" xr:uid="{00000000-0005-0000-0000-0000991A0000}"/>
    <cellStyle name="Total 3 2 2 16" xfId="11062" xr:uid="{00000000-0005-0000-0000-00009A1A0000}"/>
    <cellStyle name="Total 3 2 2 17" xfId="11531" xr:uid="{00000000-0005-0000-0000-00009B1A0000}"/>
    <cellStyle name="Total 3 2 2 18" xfId="12058" xr:uid="{00000000-0005-0000-0000-00009C1A0000}"/>
    <cellStyle name="Total 3 2 2 19" xfId="12602" xr:uid="{00000000-0005-0000-0000-00009D1A0000}"/>
    <cellStyle name="Total 3 2 2 2" xfId="4814" xr:uid="{00000000-0005-0000-0000-00009E1A0000}"/>
    <cellStyle name="Total 3 2 2 3" xfId="5252" xr:uid="{00000000-0005-0000-0000-00009F1A0000}"/>
    <cellStyle name="Total 3 2 2 4" xfId="5690" xr:uid="{00000000-0005-0000-0000-0000A01A0000}"/>
    <cellStyle name="Total 3 2 2 5" xfId="6127" xr:uid="{00000000-0005-0000-0000-0000A11A0000}"/>
    <cellStyle name="Total 3 2 2 6" xfId="6564" xr:uid="{00000000-0005-0000-0000-0000A21A0000}"/>
    <cellStyle name="Total 3 2 2 7" xfId="7001" xr:uid="{00000000-0005-0000-0000-0000A31A0000}"/>
    <cellStyle name="Total 3 2 2 8" xfId="7438" xr:uid="{00000000-0005-0000-0000-0000A41A0000}"/>
    <cellStyle name="Total 3 2 2 9" xfId="8286" xr:uid="{00000000-0005-0000-0000-0000A51A0000}"/>
    <cellStyle name="Total 3 2 3" xfId="4482" xr:uid="{00000000-0005-0000-0000-0000A61A0000}"/>
    <cellStyle name="Total 3 2 3 10" xfId="7929" xr:uid="{00000000-0005-0000-0000-0000A71A0000}"/>
    <cellStyle name="Total 3 2 3 11" xfId="9305" xr:uid="{00000000-0005-0000-0000-0000A81A0000}"/>
    <cellStyle name="Total 3 2 3 12" xfId="8823" xr:uid="{00000000-0005-0000-0000-0000A91A0000}"/>
    <cellStyle name="Total 3 2 3 13" xfId="9918" xr:uid="{00000000-0005-0000-0000-0000AA1A0000}"/>
    <cellStyle name="Total 3 2 3 14" xfId="10390" xr:uid="{00000000-0005-0000-0000-0000AB1A0000}"/>
    <cellStyle name="Total 3 2 3 15" xfId="10953" xr:uid="{00000000-0005-0000-0000-0000AC1A0000}"/>
    <cellStyle name="Total 3 2 3 16" xfId="11277" xr:uid="{00000000-0005-0000-0000-0000AD1A0000}"/>
    <cellStyle name="Total 3 2 3 17" xfId="11746" xr:uid="{00000000-0005-0000-0000-0000AE1A0000}"/>
    <cellStyle name="Total 3 2 3 18" xfId="12083" xr:uid="{00000000-0005-0000-0000-0000AF1A0000}"/>
    <cellStyle name="Total 3 2 3 19" xfId="12817" xr:uid="{00000000-0005-0000-0000-0000B01A0000}"/>
    <cellStyle name="Total 3 2 3 2" xfId="5029" xr:uid="{00000000-0005-0000-0000-0000B11A0000}"/>
    <cellStyle name="Total 3 2 3 3" xfId="5467" xr:uid="{00000000-0005-0000-0000-0000B21A0000}"/>
    <cellStyle name="Total 3 2 3 4" xfId="5905" xr:uid="{00000000-0005-0000-0000-0000B31A0000}"/>
    <cellStyle name="Total 3 2 3 5" xfId="6342" xr:uid="{00000000-0005-0000-0000-0000B41A0000}"/>
    <cellStyle name="Total 3 2 3 6" xfId="6779" xr:uid="{00000000-0005-0000-0000-0000B51A0000}"/>
    <cellStyle name="Total 3 2 3 7" xfId="7216" xr:uid="{00000000-0005-0000-0000-0000B61A0000}"/>
    <cellStyle name="Total 3 2 3 8" xfId="7653" xr:uid="{00000000-0005-0000-0000-0000B71A0000}"/>
    <cellStyle name="Total 3 2 3 9" xfId="8501" xr:uid="{00000000-0005-0000-0000-0000B81A0000}"/>
    <cellStyle name="Total 3 3" xfId="4267" xr:uid="{00000000-0005-0000-0000-0000B91A0000}"/>
    <cellStyle name="Total 3 3 10" xfId="8142" xr:uid="{00000000-0005-0000-0000-0000BA1A0000}"/>
    <cellStyle name="Total 3 3 11" xfId="9089" xr:uid="{00000000-0005-0000-0000-0000BB1A0000}"/>
    <cellStyle name="Total 3 3 12" xfId="8962" xr:uid="{00000000-0005-0000-0000-0000BC1A0000}"/>
    <cellStyle name="Total 3 3 13" xfId="9702" xr:uid="{00000000-0005-0000-0000-0000BD1A0000}"/>
    <cellStyle name="Total 3 3 14" xfId="10174" xr:uid="{00000000-0005-0000-0000-0000BE1A0000}"/>
    <cellStyle name="Total 3 3 15" xfId="10818" xr:uid="{00000000-0005-0000-0000-0000BF1A0000}"/>
    <cellStyle name="Total 3 3 16" xfId="11061" xr:uid="{00000000-0005-0000-0000-0000C01A0000}"/>
    <cellStyle name="Total 3 3 17" xfId="11530" xr:uid="{00000000-0005-0000-0000-0000C11A0000}"/>
    <cellStyle name="Total 3 3 18" xfId="12088" xr:uid="{00000000-0005-0000-0000-0000C21A0000}"/>
    <cellStyle name="Total 3 3 19" xfId="12601" xr:uid="{00000000-0005-0000-0000-0000C31A0000}"/>
    <cellStyle name="Total 3 3 2" xfId="4813" xr:uid="{00000000-0005-0000-0000-0000C41A0000}"/>
    <cellStyle name="Total 3 3 3" xfId="5251" xr:uid="{00000000-0005-0000-0000-0000C51A0000}"/>
    <cellStyle name="Total 3 3 4" xfId="5689" xr:uid="{00000000-0005-0000-0000-0000C61A0000}"/>
    <cellStyle name="Total 3 3 5" xfId="6126" xr:uid="{00000000-0005-0000-0000-0000C71A0000}"/>
    <cellStyle name="Total 3 3 6" xfId="6563" xr:uid="{00000000-0005-0000-0000-0000C81A0000}"/>
    <cellStyle name="Total 3 3 7" xfId="7000" xr:uid="{00000000-0005-0000-0000-0000C91A0000}"/>
    <cellStyle name="Total 3 3 8" xfId="7437" xr:uid="{00000000-0005-0000-0000-0000CA1A0000}"/>
    <cellStyle name="Total 3 3 9" xfId="8285" xr:uid="{00000000-0005-0000-0000-0000CB1A0000}"/>
    <cellStyle name="Total 3 4" xfId="4481" xr:uid="{00000000-0005-0000-0000-0000CC1A0000}"/>
    <cellStyle name="Total 3 4 10" xfId="7930" xr:uid="{00000000-0005-0000-0000-0000CD1A0000}"/>
    <cellStyle name="Total 3 4 11" xfId="9304" xr:uid="{00000000-0005-0000-0000-0000CE1A0000}"/>
    <cellStyle name="Total 3 4 12" xfId="8824" xr:uid="{00000000-0005-0000-0000-0000CF1A0000}"/>
    <cellStyle name="Total 3 4 13" xfId="9917" xr:uid="{00000000-0005-0000-0000-0000D01A0000}"/>
    <cellStyle name="Total 3 4 14" xfId="10389" xr:uid="{00000000-0005-0000-0000-0000D11A0000}"/>
    <cellStyle name="Total 3 4 15" xfId="10905" xr:uid="{00000000-0005-0000-0000-0000D21A0000}"/>
    <cellStyle name="Total 3 4 16" xfId="11276" xr:uid="{00000000-0005-0000-0000-0000D31A0000}"/>
    <cellStyle name="Total 3 4 17" xfId="11745" xr:uid="{00000000-0005-0000-0000-0000D41A0000}"/>
    <cellStyle name="Total 3 4 18" xfId="12142" xr:uid="{00000000-0005-0000-0000-0000D51A0000}"/>
    <cellStyle name="Total 3 4 19" xfId="12816" xr:uid="{00000000-0005-0000-0000-0000D61A0000}"/>
    <cellStyle name="Total 3 4 2" xfId="5028" xr:uid="{00000000-0005-0000-0000-0000D71A0000}"/>
    <cellStyle name="Total 3 4 3" xfId="5466" xr:uid="{00000000-0005-0000-0000-0000D81A0000}"/>
    <cellStyle name="Total 3 4 4" xfId="5904" xr:uid="{00000000-0005-0000-0000-0000D91A0000}"/>
    <cellStyle name="Total 3 4 5" xfId="6341" xr:uid="{00000000-0005-0000-0000-0000DA1A0000}"/>
    <cellStyle name="Total 3 4 6" xfId="6778" xr:uid="{00000000-0005-0000-0000-0000DB1A0000}"/>
    <cellStyle name="Total 3 4 7" xfId="7215" xr:uid="{00000000-0005-0000-0000-0000DC1A0000}"/>
    <cellStyle name="Total 3 4 8" xfId="7652" xr:uid="{00000000-0005-0000-0000-0000DD1A0000}"/>
    <cellStyle name="Total 3 4 9" xfId="8500" xr:uid="{00000000-0005-0000-0000-0000DE1A0000}"/>
    <cellStyle name="Total 3 5" xfId="12377" xr:uid="{00000000-0005-0000-0000-0000DF1A0000}"/>
    <cellStyle name="Total 3 6" xfId="12438" xr:uid="{00000000-0005-0000-0000-0000E01A0000}"/>
    <cellStyle name="Total 3 7" xfId="12472" xr:uid="{00000000-0005-0000-0000-0000E11A0000}"/>
    <cellStyle name="Total 30" xfId="4070" xr:uid="{00000000-0005-0000-0000-0000E21A0000}"/>
    <cellStyle name="Total 30 2" xfId="4071" xr:uid="{00000000-0005-0000-0000-0000E31A0000}"/>
    <cellStyle name="Total 30 2 2" xfId="4270" xr:uid="{00000000-0005-0000-0000-0000E41A0000}"/>
    <cellStyle name="Total 30 2 2 10" xfId="8139" xr:uid="{00000000-0005-0000-0000-0000E51A0000}"/>
    <cellStyle name="Total 30 2 2 11" xfId="9092" xr:uid="{00000000-0005-0000-0000-0000E61A0000}"/>
    <cellStyle name="Total 30 2 2 12" xfId="8959" xr:uid="{00000000-0005-0000-0000-0000E71A0000}"/>
    <cellStyle name="Total 30 2 2 13" xfId="9705" xr:uid="{00000000-0005-0000-0000-0000E81A0000}"/>
    <cellStyle name="Total 30 2 2 14" xfId="10177" xr:uid="{00000000-0005-0000-0000-0000E91A0000}"/>
    <cellStyle name="Total 30 2 2 15" xfId="10702" xr:uid="{00000000-0005-0000-0000-0000EA1A0000}"/>
    <cellStyle name="Total 30 2 2 16" xfId="11064" xr:uid="{00000000-0005-0000-0000-0000EB1A0000}"/>
    <cellStyle name="Total 30 2 2 17" xfId="11533" xr:uid="{00000000-0005-0000-0000-0000EC1A0000}"/>
    <cellStyle name="Total 30 2 2 18" xfId="12000" xr:uid="{00000000-0005-0000-0000-0000ED1A0000}"/>
    <cellStyle name="Total 30 2 2 19" xfId="12604" xr:uid="{00000000-0005-0000-0000-0000EE1A0000}"/>
    <cellStyle name="Total 30 2 2 2" xfId="4816" xr:uid="{00000000-0005-0000-0000-0000EF1A0000}"/>
    <cellStyle name="Total 30 2 2 3" xfId="5254" xr:uid="{00000000-0005-0000-0000-0000F01A0000}"/>
    <cellStyle name="Total 30 2 2 4" xfId="5692" xr:uid="{00000000-0005-0000-0000-0000F11A0000}"/>
    <cellStyle name="Total 30 2 2 5" xfId="6129" xr:uid="{00000000-0005-0000-0000-0000F21A0000}"/>
    <cellStyle name="Total 30 2 2 6" xfId="6566" xr:uid="{00000000-0005-0000-0000-0000F31A0000}"/>
    <cellStyle name="Total 30 2 2 7" xfId="7003" xr:uid="{00000000-0005-0000-0000-0000F41A0000}"/>
    <cellStyle name="Total 30 2 2 8" xfId="7440" xr:uid="{00000000-0005-0000-0000-0000F51A0000}"/>
    <cellStyle name="Total 30 2 2 9" xfId="8288" xr:uid="{00000000-0005-0000-0000-0000F61A0000}"/>
    <cellStyle name="Total 30 2 3" xfId="4484" xr:uid="{00000000-0005-0000-0000-0000F71A0000}"/>
    <cellStyle name="Total 30 2 3 10" xfId="7927" xr:uid="{00000000-0005-0000-0000-0000F81A0000}"/>
    <cellStyle name="Total 30 2 3 11" xfId="9307" xr:uid="{00000000-0005-0000-0000-0000F91A0000}"/>
    <cellStyle name="Total 30 2 3 12" xfId="8821" xr:uid="{00000000-0005-0000-0000-0000FA1A0000}"/>
    <cellStyle name="Total 30 2 3 13" xfId="9920" xr:uid="{00000000-0005-0000-0000-0000FB1A0000}"/>
    <cellStyle name="Total 30 2 3 14" xfId="10392" xr:uid="{00000000-0005-0000-0000-0000FC1A0000}"/>
    <cellStyle name="Total 30 2 3 15" xfId="10867" xr:uid="{00000000-0005-0000-0000-0000FD1A0000}"/>
    <cellStyle name="Total 30 2 3 16" xfId="11279" xr:uid="{00000000-0005-0000-0000-0000FE1A0000}"/>
    <cellStyle name="Total 30 2 3 17" xfId="11748" xr:uid="{00000000-0005-0000-0000-0000FF1A0000}"/>
    <cellStyle name="Total 30 2 3 18" xfId="12024" xr:uid="{00000000-0005-0000-0000-0000001B0000}"/>
    <cellStyle name="Total 30 2 3 19" xfId="12819" xr:uid="{00000000-0005-0000-0000-0000011B0000}"/>
    <cellStyle name="Total 30 2 3 2" xfId="5031" xr:uid="{00000000-0005-0000-0000-0000021B0000}"/>
    <cellStyle name="Total 30 2 3 3" xfId="5469" xr:uid="{00000000-0005-0000-0000-0000031B0000}"/>
    <cellStyle name="Total 30 2 3 4" xfId="5907" xr:uid="{00000000-0005-0000-0000-0000041B0000}"/>
    <cellStyle name="Total 30 2 3 5" xfId="6344" xr:uid="{00000000-0005-0000-0000-0000051B0000}"/>
    <cellStyle name="Total 30 2 3 6" xfId="6781" xr:uid="{00000000-0005-0000-0000-0000061B0000}"/>
    <cellStyle name="Total 30 2 3 7" xfId="7218" xr:uid="{00000000-0005-0000-0000-0000071B0000}"/>
    <cellStyle name="Total 30 2 3 8" xfId="7655" xr:uid="{00000000-0005-0000-0000-0000081B0000}"/>
    <cellStyle name="Total 30 2 3 9" xfId="8503" xr:uid="{00000000-0005-0000-0000-0000091B0000}"/>
    <cellStyle name="Total 30 3" xfId="4269" xr:uid="{00000000-0005-0000-0000-00000A1B0000}"/>
    <cellStyle name="Total 30 3 10" xfId="8140" xr:uid="{00000000-0005-0000-0000-00000B1B0000}"/>
    <cellStyle name="Total 30 3 11" xfId="9091" xr:uid="{00000000-0005-0000-0000-00000C1B0000}"/>
    <cellStyle name="Total 30 3 12" xfId="8960" xr:uid="{00000000-0005-0000-0000-00000D1B0000}"/>
    <cellStyle name="Total 30 3 13" xfId="9704" xr:uid="{00000000-0005-0000-0000-00000E1B0000}"/>
    <cellStyle name="Total 30 3 14" xfId="10176" xr:uid="{00000000-0005-0000-0000-00000F1B0000}"/>
    <cellStyle name="Total 30 3 15" xfId="10741" xr:uid="{00000000-0005-0000-0000-0000101B0000}"/>
    <cellStyle name="Total 30 3 16" xfId="11063" xr:uid="{00000000-0005-0000-0000-0000111B0000}"/>
    <cellStyle name="Total 30 3 17" xfId="11532" xr:uid="{00000000-0005-0000-0000-0000121B0000}"/>
    <cellStyle name="Total 30 3 18" xfId="12029" xr:uid="{00000000-0005-0000-0000-0000131B0000}"/>
    <cellStyle name="Total 30 3 19" xfId="12603" xr:uid="{00000000-0005-0000-0000-0000141B0000}"/>
    <cellStyle name="Total 30 3 2" xfId="4815" xr:uid="{00000000-0005-0000-0000-0000151B0000}"/>
    <cellStyle name="Total 30 3 3" xfId="5253" xr:uid="{00000000-0005-0000-0000-0000161B0000}"/>
    <cellStyle name="Total 30 3 4" xfId="5691" xr:uid="{00000000-0005-0000-0000-0000171B0000}"/>
    <cellStyle name="Total 30 3 5" xfId="6128" xr:uid="{00000000-0005-0000-0000-0000181B0000}"/>
    <cellStyle name="Total 30 3 6" xfId="6565" xr:uid="{00000000-0005-0000-0000-0000191B0000}"/>
    <cellStyle name="Total 30 3 7" xfId="7002" xr:uid="{00000000-0005-0000-0000-00001A1B0000}"/>
    <cellStyle name="Total 30 3 8" xfId="7439" xr:uid="{00000000-0005-0000-0000-00001B1B0000}"/>
    <cellStyle name="Total 30 3 9" xfId="8287" xr:uid="{00000000-0005-0000-0000-00001C1B0000}"/>
    <cellStyle name="Total 30 4" xfId="4483" xr:uid="{00000000-0005-0000-0000-00001D1B0000}"/>
    <cellStyle name="Total 30 4 10" xfId="7928" xr:uid="{00000000-0005-0000-0000-00001E1B0000}"/>
    <cellStyle name="Total 30 4 11" xfId="9306" xr:uid="{00000000-0005-0000-0000-00001F1B0000}"/>
    <cellStyle name="Total 30 4 12" xfId="8822" xr:uid="{00000000-0005-0000-0000-0000201B0000}"/>
    <cellStyle name="Total 30 4 13" xfId="9919" xr:uid="{00000000-0005-0000-0000-0000211B0000}"/>
    <cellStyle name="Total 30 4 14" xfId="10391" xr:uid="{00000000-0005-0000-0000-0000221B0000}"/>
    <cellStyle name="Total 30 4 15" xfId="10836" xr:uid="{00000000-0005-0000-0000-0000231B0000}"/>
    <cellStyle name="Total 30 4 16" xfId="11278" xr:uid="{00000000-0005-0000-0000-0000241B0000}"/>
    <cellStyle name="Total 30 4 17" xfId="11747" xr:uid="{00000000-0005-0000-0000-0000251B0000}"/>
    <cellStyle name="Total 30 4 18" xfId="12053" xr:uid="{00000000-0005-0000-0000-0000261B0000}"/>
    <cellStyle name="Total 30 4 19" xfId="12818" xr:uid="{00000000-0005-0000-0000-0000271B0000}"/>
    <cellStyle name="Total 30 4 2" xfId="5030" xr:uid="{00000000-0005-0000-0000-0000281B0000}"/>
    <cellStyle name="Total 30 4 3" xfId="5468" xr:uid="{00000000-0005-0000-0000-0000291B0000}"/>
    <cellStyle name="Total 30 4 4" xfId="5906" xr:uid="{00000000-0005-0000-0000-00002A1B0000}"/>
    <cellStyle name="Total 30 4 5" xfId="6343" xr:uid="{00000000-0005-0000-0000-00002B1B0000}"/>
    <cellStyle name="Total 30 4 6" xfId="6780" xr:uid="{00000000-0005-0000-0000-00002C1B0000}"/>
    <cellStyle name="Total 30 4 7" xfId="7217" xr:uid="{00000000-0005-0000-0000-00002D1B0000}"/>
    <cellStyle name="Total 30 4 8" xfId="7654" xr:uid="{00000000-0005-0000-0000-00002E1B0000}"/>
    <cellStyle name="Total 30 4 9" xfId="8502" xr:uid="{00000000-0005-0000-0000-00002F1B0000}"/>
    <cellStyle name="Total 31" xfId="4072" xr:uid="{00000000-0005-0000-0000-0000301B0000}"/>
    <cellStyle name="Total 31 2" xfId="4073" xr:uid="{00000000-0005-0000-0000-0000311B0000}"/>
    <cellStyle name="Total 31 2 2" xfId="4272" xr:uid="{00000000-0005-0000-0000-0000321B0000}"/>
    <cellStyle name="Total 31 2 2 10" xfId="8137" xr:uid="{00000000-0005-0000-0000-0000331B0000}"/>
    <cellStyle name="Total 31 2 2 11" xfId="9094" xr:uid="{00000000-0005-0000-0000-0000341B0000}"/>
    <cellStyle name="Total 31 2 2 12" xfId="8957" xr:uid="{00000000-0005-0000-0000-0000351B0000}"/>
    <cellStyle name="Total 31 2 2 13" xfId="9707" xr:uid="{00000000-0005-0000-0000-0000361B0000}"/>
    <cellStyle name="Total 31 2 2 14" xfId="10179" xr:uid="{00000000-0005-0000-0000-0000371B0000}"/>
    <cellStyle name="Total 31 2 2 15" xfId="10623" xr:uid="{00000000-0005-0000-0000-0000381B0000}"/>
    <cellStyle name="Total 31 2 2 16" xfId="11066" xr:uid="{00000000-0005-0000-0000-0000391B0000}"/>
    <cellStyle name="Total 31 2 2 17" xfId="11535" xr:uid="{00000000-0005-0000-0000-00003A1B0000}"/>
    <cellStyle name="Total 31 2 2 18" xfId="11943" xr:uid="{00000000-0005-0000-0000-00003B1B0000}"/>
    <cellStyle name="Total 31 2 2 19" xfId="12606" xr:uid="{00000000-0005-0000-0000-00003C1B0000}"/>
    <cellStyle name="Total 31 2 2 2" xfId="4818" xr:uid="{00000000-0005-0000-0000-00003D1B0000}"/>
    <cellStyle name="Total 31 2 2 3" xfId="5256" xr:uid="{00000000-0005-0000-0000-00003E1B0000}"/>
    <cellStyle name="Total 31 2 2 4" xfId="5694" xr:uid="{00000000-0005-0000-0000-00003F1B0000}"/>
    <cellStyle name="Total 31 2 2 5" xfId="6131" xr:uid="{00000000-0005-0000-0000-0000401B0000}"/>
    <cellStyle name="Total 31 2 2 6" xfId="6568" xr:uid="{00000000-0005-0000-0000-0000411B0000}"/>
    <cellStyle name="Total 31 2 2 7" xfId="7005" xr:uid="{00000000-0005-0000-0000-0000421B0000}"/>
    <cellStyle name="Total 31 2 2 8" xfId="7442" xr:uid="{00000000-0005-0000-0000-0000431B0000}"/>
    <cellStyle name="Total 31 2 2 9" xfId="8290" xr:uid="{00000000-0005-0000-0000-0000441B0000}"/>
    <cellStyle name="Total 31 2 3" xfId="4486" xr:uid="{00000000-0005-0000-0000-0000451B0000}"/>
    <cellStyle name="Total 31 2 3 10" xfId="7925" xr:uid="{00000000-0005-0000-0000-0000461B0000}"/>
    <cellStyle name="Total 31 2 3 11" xfId="9309" xr:uid="{00000000-0005-0000-0000-0000471B0000}"/>
    <cellStyle name="Total 31 2 3 12" xfId="8819" xr:uid="{00000000-0005-0000-0000-0000481B0000}"/>
    <cellStyle name="Total 31 2 3 13" xfId="9922" xr:uid="{00000000-0005-0000-0000-0000491B0000}"/>
    <cellStyle name="Total 31 2 3 14" xfId="10394" xr:uid="{00000000-0005-0000-0000-00004A1B0000}"/>
    <cellStyle name="Total 31 2 3 15" xfId="10748" xr:uid="{00000000-0005-0000-0000-00004B1B0000}"/>
    <cellStyle name="Total 31 2 3 16" xfId="11281" xr:uid="{00000000-0005-0000-0000-00004C1B0000}"/>
    <cellStyle name="Total 31 2 3 17" xfId="11750" xr:uid="{00000000-0005-0000-0000-00004D1B0000}"/>
    <cellStyle name="Total 31 2 3 18" xfId="11967" xr:uid="{00000000-0005-0000-0000-00004E1B0000}"/>
    <cellStyle name="Total 31 2 3 19" xfId="12821" xr:uid="{00000000-0005-0000-0000-00004F1B0000}"/>
    <cellStyle name="Total 31 2 3 2" xfId="5033" xr:uid="{00000000-0005-0000-0000-0000501B0000}"/>
    <cellStyle name="Total 31 2 3 3" xfId="5471" xr:uid="{00000000-0005-0000-0000-0000511B0000}"/>
    <cellStyle name="Total 31 2 3 4" xfId="5909" xr:uid="{00000000-0005-0000-0000-0000521B0000}"/>
    <cellStyle name="Total 31 2 3 5" xfId="6346" xr:uid="{00000000-0005-0000-0000-0000531B0000}"/>
    <cellStyle name="Total 31 2 3 6" xfId="6783" xr:uid="{00000000-0005-0000-0000-0000541B0000}"/>
    <cellStyle name="Total 31 2 3 7" xfId="7220" xr:uid="{00000000-0005-0000-0000-0000551B0000}"/>
    <cellStyle name="Total 31 2 3 8" xfId="7657" xr:uid="{00000000-0005-0000-0000-0000561B0000}"/>
    <cellStyle name="Total 31 2 3 9" xfId="8505" xr:uid="{00000000-0005-0000-0000-0000571B0000}"/>
    <cellStyle name="Total 31 3" xfId="4271" xr:uid="{00000000-0005-0000-0000-0000581B0000}"/>
    <cellStyle name="Total 31 3 10" xfId="8138" xr:uid="{00000000-0005-0000-0000-0000591B0000}"/>
    <cellStyle name="Total 31 3 11" xfId="9093" xr:uid="{00000000-0005-0000-0000-00005A1B0000}"/>
    <cellStyle name="Total 31 3 12" xfId="8958" xr:uid="{00000000-0005-0000-0000-00005B1B0000}"/>
    <cellStyle name="Total 31 3 13" xfId="9706" xr:uid="{00000000-0005-0000-0000-00005C1B0000}"/>
    <cellStyle name="Total 31 3 14" xfId="10178" xr:uid="{00000000-0005-0000-0000-00005D1B0000}"/>
    <cellStyle name="Total 31 3 15" xfId="10663" xr:uid="{00000000-0005-0000-0000-00005E1B0000}"/>
    <cellStyle name="Total 31 3 16" xfId="11065" xr:uid="{00000000-0005-0000-0000-00005F1B0000}"/>
    <cellStyle name="Total 31 3 17" xfId="11534" xr:uid="{00000000-0005-0000-0000-0000601B0000}"/>
    <cellStyle name="Total 31 3 18" xfId="11972" xr:uid="{00000000-0005-0000-0000-0000611B0000}"/>
    <cellStyle name="Total 31 3 19" xfId="12605" xr:uid="{00000000-0005-0000-0000-0000621B0000}"/>
    <cellStyle name="Total 31 3 2" xfId="4817" xr:uid="{00000000-0005-0000-0000-0000631B0000}"/>
    <cellStyle name="Total 31 3 3" xfId="5255" xr:uid="{00000000-0005-0000-0000-0000641B0000}"/>
    <cellStyle name="Total 31 3 4" xfId="5693" xr:uid="{00000000-0005-0000-0000-0000651B0000}"/>
    <cellStyle name="Total 31 3 5" xfId="6130" xr:uid="{00000000-0005-0000-0000-0000661B0000}"/>
    <cellStyle name="Total 31 3 6" xfId="6567" xr:uid="{00000000-0005-0000-0000-0000671B0000}"/>
    <cellStyle name="Total 31 3 7" xfId="7004" xr:uid="{00000000-0005-0000-0000-0000681B0000}"/>
    <cellStyle name="Total 31 3 8" xfId="7441" xr:uid="{00000000-0005-0000-0000-0000691B0000}"/>
    <cellStyle name="Total 31 3 9" xfId="8289" xr:uid="{00000000-0005-0000-0000-00006A1B0000}"/>
    <cellStyle name="Total 31 4" xfId="4485" xr:uid="{00000000-0005-0000-0000-00006B1B0000}"/>
    <cellStyle name="Total 31 4 10" xfId="7926" xr:uid="{00000000-0005-0000-0000-00006C1B0000}"/>
    <cellStyle name="Total 31 4 11" xfId="9308" xr:uid="{00000000-0005-0000-0000-00006D1B0000}"/>
    <cellStyle name="Total 31 4 12" xfId="8820" xr:uid="{00000000-0005-0000-0000-00006E1B0000}"/>
    <cellStyle name="Total 31 4 13" xfId="9921" xr:uid="{00000000-0005-0000-0000-00006F1B0000}"/>
    <cellStyle name="Total 31 4 14" xfId="10393" xr:uid="{00000000-0005-0000-0000-0000701B0000}"/>
    <cellStyle name="Total 31 4 15" xfId="10786" xr:uid="{00000000-0005-0000-0000-0000711B0000}"/>
    <cellStyle name="Total 31 4 16" xfId="11280" xr:uid="{00000000-0005-0000-0000-0000721B0000}"/>
    <cellStyle name="Total 31 4 17" xfId="11749" xr:uid="{00000000-0005-0000-0000-0000731B0000}"/>
    <cellStyle name="Total 31 4 18" xfId="11995" xr:uid="{00000000-0005-0000-0000-0000741B0000}"/>
    <cellStyle name="Total 31 4 19" xfId="12820" xr:uid="{00000000-0005-0000-0000-0000751B0000}"/>
    <cellStyle name="Total 31 4 2" xfId="5032" xr:uid="{00000000-0005-0000-0000-0000761B0000}"/>
    <cellStyle name="Total 31 4 3" xfId="5470" xr:uid="{00000000-0005-0000-0000-0000771B0000}"/>
    <cellStyle name="Total 31 4 4" xfId="5908" xr:uid="{00000000-0005-0000-0000-0000781B0000}"/>
    <cellStyle name="Total 31 4 5" xfId="6345" xr:uid="{00000000-0005-0000-0000-0000791B0000}"/>
    <cellStyle name="Total 31 4 6" xfId="6782" xr:uid="{00000000-0005-0000-0000-00007A1B0000}"/>
    <cellStyle name="Total 31 4 7" xfId="7219" xr:uid="{00000000-0005-0000-0000-00007B1B0000}"/>
    <cellStyle name="Total 31 4 8" xfId="7656" xr:uid="{00000000-0005-0000-0000-00007C1B0000}"/>
    <cellStyle name="Total 31 4 9" xfId="8504" xr:uid="{00000000-0005-0000-0000-00007D1B0000}"/>
    <cellStyle name="Total 32" xfId="4074" xr:uid="{00000000-0005-0000-0000-00007E1B0000}"/>
    <cellStyle name="Total 32 2" xfId="4075" xr:uid="{00000000-0005-0000-0000-00007F1B0000}"/>
    <cellStyle name="Total 32 2 2" xfId="4274" xr:uid="{00000000-0005-0000-0000-0000801B0000}"/>
    <cellStyle name="Total 32 2 2 10" xfId="8135" xr:uid="{00000000-0005-0000-0000-0000811B0000}"/>
    <cellStyle name="Total 32 2 2 11" xfId="9096" xr:uid="{00000000-0005-0000-0000-0000821B0000}"/>
    <cellStyle name="Total 32 2 2 12" xfId="8955" xr:uid="{00000000-0005-0000-0000-0000831B0000}"/>
    <cellStyle name="Total 32 2 2 13" xfId="9709" xr:uid="{00000000-0005-0000-0000-0000841B0000}"/>
    <cellStyle name="Total 32 2 2 14" xfId="10181" xr:uid="{00000000-0005-0000-0000-0000851B0000}"/>
    <cellStyle name="Total 32 2 2 15" xfId="10971" xr:uid="{00000000-0005-0000-0000-0000861B0000}"/>
    <cellStyle name="Total 32 2 2 16" xfId="11068" xr:uid="{00000000-0005-0000-0000-0000871B0000}"/>
    <cellStyle name="Total 32 2 2 17" xfId="11537" xr:uid="{00000000-0005-0000-0000-0000881B0000}"/>
    <cellStyle name="Total 32 2 2 18" xfId="12321" xr:uid="{00000000-0005-0000-0000-0000891B0000}"/>
    <cellStyle name="Total 32 2 2 19" xfId="12608" xr:uid="{00000000-0005-0000-0000-00008A1B0000}"/>
    <cellStyle name="Total 32 2 2 2" xfId="4820" xr:uid="{00000000-0005-0000-0000-00008B1B0000}"/>
    <cellStyle name="Total 32 2 2 3" xfId="5258" xr:uid="{00000000-0005-0000-0000-00008C1B0000}"/>
    <cellStyle name="Total 32 2 2 4" xfId="5696" xr:uid="{00000000-0005-0000-0000-00008D1B0000}"/>
    <cellStyle name="Total 32 2 2 5" xfId="6133" xr:uid="{00000000-0005-0000-0000-00008E1B0000}"/>
    <cellStyle name="Total 32 2 2 6" xfId="6570" xr:uid="{00000000-0005-0000-0000-00008F1B0000}"/>
    <cellStyle name="Total 32 2 2 7" xfId="7007" xr:uid="{00000000-0005-0000-0000-0000901B0000}"/>
    <cellStyle name="Total 32 2 2 8" xfId="7444" xr:uid="{00000000-0005-0000-0000-0000911B0000}"/>
    <cellStyle name="Total 32 2 2 9" xfId="8292" xr:uid="{00000000-0005-0000-0000-0000921B0000}"/>
    <cellStyle name="Total 32 2 3" xfId="4488" xr:uid="{00000000-0005-0000-0000-0000931B0000}"/>
    <cellStyle name="Total 32 2 3 10" xfId="7923" xr:uid="{00000000-0005-0000-0000-0000941B0000}"/>
    <cellStyle name="Total 32 2 3 11" xfId="9311" xr:uid="{00000000-0005-0000-0000-0000951B0000}"/>
    <cellStyle name="Total 32 2 3 12" xfId="8817" xr:uid="{00000000-0005-0000-0000-0000961B0000}"/>
    <cellStyle name="Total 32 2 3 13" xfId="9924" xr:uid="{00000000-0005-0000-0000-0000971B0000}"/>
    <cellStyle name="Total 32 2 3 14" xfId="10396" xr:uid="{00000000-0005-0000-0000-0000981B0000}"/>
    <cellStyle name="Total 32 2 3 15" xfId="10671" xr:uid="{00000000-0005-0000-0000-0000991B0000}"/>
    <cellStyle name="Total 32 2 3 16" xfId="11283" xr:uid="{00000000-0005-0000-0000-00009A1B0000}"/>
    <cellStyle name="Total 32 2 3 17" xfId="11752" xr:uid="{00000000-0005-0000-0000-00009B1B0000}"/>
    <cellStyle name="Total 32 2 3 18" xfId="11909" xr:uid="{00000000-0005-0000-0000-00009C1B0000}"/>
    <cellStyle name="Total 32 2 3 19" xfId="12823" xr:uid="{00000000-0005-0000-0000-00009D1B0000}"/>
    <cellStyle name="Total 32 2 3 2" xfId="5035" xr:uid="{00000000-0005-0000-0000-00009E1B0000}"/>
    <cellStyle name="Total 32 2 3 3" xfId="5473" xr:uid="{00000000-0005-0000-0000-00009F1B0000}"/>
    <cellStyle name="Total 32 2 3 4" xfId="5911" xr:uid="{00000000-0005-0000-0000-0000A01B0000}"/>
    <cellStyle name="Total 32 2 3 5" xfId="6348" xr:uid="{00000000-0005-0000-0000-0000A11B0000}"/>
    <cellStyle name="Total 32 2 3 6" xfId="6785" xr:uid="{00000000-0005-0000-0000-0000A21B0000}"/>
    <cellStyle name="Total 32 2 3 7" xfId="7222" xr:uid="{00000000-0005-0000-0000-0000A31B0000}"/>
    <cellStyle name="Total 32 2 3 8" xfId="7659" xr:uid="{00000000-0005-0000-0000-0000A41B0000}"/>
    <cellStyle name="Total 32 2 3 9" xfId="8507" xr:uid="{00000000-0005-0000-0000-0000A51B0000}"/>
    <cellStyle name="Total 32 3" xfId="4273" xr:uid="{00000000-0005-0000-0000-0000A61B0000}"/>
    <cellStyle name="Total 32 3 10" xfId="8136" xr:uid="{00000000-0005-0000-0000-0000A71B0000}"/>
    <cellStyle name="Total 32 3 11" xfId="9095" xr:uid="{00000000-0005-0000-0000-0000A81B0000}"/>
    <cellStyle name="Total 32 3 12" xfId="8956" xr:uid="{00000000-0005-0000-0000-0000A91B0000}"/>
    <cellStyle name="Total 32 3 13" xfId="9708" xr:uid="{00000000-0005-0000-0000-0000AA1B0000}"/>
    <cellStyle name="Total 32 3 14" xfId="10180" xr:uid="{00000000-0005-0000-0000-0000AB1B0000}"/>
    <cellStyle name="Total 32 3 15" xfId="10584" xr:uid="{00000000-0005-0000-0000-0000AC1B0000}"/>
    <cellStyle name="Total 32 3 16" xfId="11067" xr:uid="{00000000-0005-0000-0000-0000AD1B0000}"/>
    <cellStyle name="Total 32 3 17" xfId="11536" xr:uid="{00000000-0005-0000-0000-0000AE1B0000}"/>
    <cellStyle name="Total 32 3 18" xfId="11914" xr:uid="{00000000-0005-0000-0000-0000AF1B0000}"/>
    <cellStyle name="Total 32 3 19" xfId="12607" xr:uid="{00000000-0005-0000-0000-0000B01B0000}"/>
    <cellStyle name="Total 32 3 2" xfId="4819" xr:uid="{00000000-0005-0000-0000-0000B11B0000}"/>
    <cellStyle name="Total 32 3 3" xfId="5257" xr:uid="{00000000-0005-0000-0000-0000B21B0000}"/>
    <cellStyle name="Total 32 3 4" xfId="5695" xr:uid="{00000000-0005-0000-0000-0000B31B0000}"/>
    <cellStyle name="Total 32 3 5" xfId="6132" xr:uid="{00000000-0005-0000-0000-0000B41B0000}"/>
    <cellStyle name="Total 32 3 6" xfId="6569" xr:uid="{00000000-0005-0000-0000-0000B51B0000}"/>
    <cellStyle name="Total 32 3 7" xfId="7006" xr:uid="{00000000-0005-0000-0000-0000B61B0000}"/>
    <cellStyle name="Total 32 3 8" xfId="7443" xr:uid="{00000000-0005-0000-0000-0000B71B0000}"/>
    <cellStyle name="Total 32 3 9" xfId="8291" xr:uid="{00000000-0005-0000-0000-0000B81B0000}"/>
    <cellStyle name="Total 32 4" xfId="4487" xr:uid="{00000000-0005-0000-0000-0000B91B0000}"/>
    <cellStyle name="Total 32 4 10" xfId="7924" xr:uid="{00000000-0005-0000-0000-0000BA1B0000}"/>
    <cellStyle name="Total 32 4 11" xfId="9310" xr:uid="{00000000-0005-0000-0000-0000BB1B0000}"/>
    <cellStyle name="Total 32 4 12" xfId="8818" xr:uid="{00000000-0005-0000-0000-0000BC1B0000}"/>
    <cellStyle name="Total 32 4 13" xfId="9923" xr:uid="{00000000-0005-0000-0000-0000BD1B0000}"/>
    <cellStyle name="Total 32 4 14" xfId="10395" xr:uid="{00000000-0005-0000-0000-0000BE1B0000}"/>
    <cellStyle name="Total 32 4 15" xfId="10710" xr:uid="{00000000-0005-0000-0000-0000BF1B0000}"/>
    <cellStyle name="Total 32 4 16" xfId="11282" xr:uid="{00000000-0005-0000-0000-0000C01B0000}"/>
    <cellStyle name="Total 32 4 17" xfId="11751" xr:uid="{00000000-0005-0000-0000-0000C11B0000}"/>
    <cellStyle name="Total 32 4 18" xfId="11938" xr:uid="{00000000-0005-0000-0000-0000C21B0000}"/>
    <cellStyle name="Total 32 4 19" xfId="12822" xr:uid="{00000000-0005-0000-0000-0000C31B0000}"/>
    <cellStyle name="Total 32 4 2" xfId="5034" xr:uid="{00000000-0005-0000-0000-0000C41B0000}"/>
    <cellStyle name="Total 32 4 3" xfId="5472" xr:uid="{00000000-0005-0000-0000-0000C51B0000}"/>
    <cellStyle name="Total 32 4 4" xfId="5910" xr:uid="{00000000-0005-0000-0000-0000C61B0000}"/>
    <cellStyle name="Total 32 4 5" xfId="6347" xr:uid="{00000000-0005-0000-0000-0000C71B0000}"/>
    <cellStyle name="Total 32 4 6" xfId="6784" xr:uid="{00000000-0005-0000-0000-0000C81B0000}"/>
    <cellStyle name="Total 32 4 7" xfId="7221" xr:uid="{00000000-0005-0000-0000-0000C91B0000}"/>
    <cellStyle name="Total 32 4 8" xfId="7658" xr:uid="{00000000-0005-0000-0000-0000CA1B0000}"/>
    <cellStyle name="Total 32 4 9" xfId="8506" xr:uid="{00000000-0005-0000-0000-0000CB1B0000}"/>
    <cellStyle name="Total 33" xfId="4076" xr:uid="{00000000-0005-0000-0000-0000CC1B0000}"/>
    <cellStyle name="Total 33 2" xfId="4077" xr:uid="{00000000-0005-0000-0000-0000CD1B0000}"/>
    <cellStyle name="Total 33 2 2" xfId="4276" xr:uid="{00000000-0005-0000-0000-0000CE1B0000}"/>
    <cellStyle name="Total 33 2 2 10" xfId="8133" xr:uid="{00000000-0005-0000-0000-0000CF1B0000}"/>
    <cellStyle name="Total 33 2 2 11" xfId="9098" xr:uid="{00000000-0005-0000-0000-0000D01B0000}"/>
    <cellStyle name="Total 33 2 2 12" xfId="8953" xr:uid="{00000000-0005-0000-0000-0000D11B0000}"/>
    <cellStyle name="Total 33 2 2 13" xfId="9711" xr:uid="{00000000-0005-0000-0000-0000D21B0000}"/>
    <cellStyle name="Total 33 2 2 14" xfId="10183" xr:uid="{00000000-0005-0000-0000-0000D31B0000}"/>
    <cellStyle name="Total 33 2 2 15" xfId="10825" xr:uid="{00000000-0005-0000-0000-0000D41B0000}"/>
    <cellStyle name="Total 33 2 2 16" xfId="11070" xr:uid="{00000000-0005-0000-0000-0000D51B0000}"/>
    <cellStyle name="Total 33 2 2 17" xfId="11539" xr:uid="{00000000-0005-0000-0000-0000D61B0000}"/>
    <cellStyle name="Total 33 2 2 18" xfId="12265" xr:uid="{00000000-0005-0000-0000-0000D71B0000}"/>
    <cellStyle name="Total 33 2 2 19" xfId="12610" xr:uid="{00000000-0005-0000-0000-0000D81B0000}"/>
    <cellStyle name="Total 33 2 2 2" xfId="4822" xr:uid="{00000000-0005-0000-0000-0000D91B0000}"/>
    <cellStyle name="Total 33 2 2 3" xfId="5260" xr:uid="{00000000-0005-0000-0000-0000DA1B0000}"/>
    <cellStyle name="Total 33 2 2 4" xfId="5698" xr:uid="{00000000-0005-0000-0000-0000DB1B0000}"/>
    <cellStyle name="Total 33 2 2 5" xfId="6135" xr:uid="{00000000-0005-0000-0000-0000DC1B0000}"/>
    <cellStyle name="Total 33 2 2 6" xfId="6572" xr:uid="{00000000-0005-0000-0000-0000DD1B0000}"/>
    <cellStyle name="Total 33 2 2 7" xfId="7009" xr:uid="{00000000-0005-0000-0000-0000DE1B0000}"/>
    <cellStyle name="Total 33 2 2 8" xfId="7446" xr:uid="{00000000-0005-0000-0000-0000DF1B0000}"/>
    <cellStyle name="Total 33 2 2 9" xfId="8294" xr:uid="{00000000-0005-0000-0000-0000E01B0000}"/>
    <cellStyle name="Total 33 2 3" xfId="4490" xr:uid="{00000000-0005-0000-0000-0000E11B0000}"/>
    <cellStyle name="Total 33 2 3 10" xfId="7921" xr:uid="{00000000-0005-0000-0000-0000E21B0000}"/>
    <cellStyle name="Total 33 2 3 11" xfId="9313" xr:uid="{00000000-0005-0000-0000-0000E31B0000}"/>
    <cellStyle name="Total 33 2 3 12" xfId="9606" xr:uid="{00000000-0005-0000-0000-0000E41B0000}"/>
    <cellStyle name="Total 33 2 3 13" xfId="9926" xr:uid="{00000000-0005-0000-0000-0000E51B0000}"/>
    <cellStyle name="Total 33 2 3 14" xfId="10398" xr:uid="{00000000-0005-0000-0000-0000E61B0000}"/>
    <cellStyle name="Total 33 2 3 15" xfId="10593" xr:uid="{00000000-0005-0000-0000-0000E71B0000}"/>
    <cellStyle name="Total 33 2 3 16" xfId="11285" xr:uid="{00000000-0005-0000-0000-0000E81B0000}"/>
    <cellStyle name="Total 33 2 3 17" xfId="11754" xr:uid="{00000000-0005-0000-0000-0000E91B0000}"/>
    <cellStyle name="Total 33 2 3 18" xfId="12290" xr:uid="{00000000-0005-0000-0000-0000EA1B0000}"/>
    <cellStyle name="Total 33 2 3 19" xfId="12825" xr:uid="{00000000-0005-0000-0000-0000EB1B0000}"/>
    <cellStyle name="Total 33 2 3 2" xfId="5037" xr:uid="{00000000-0005-0000-0000-0000EC1B0000}"/>
    <cellStyle name="Total 33 2 3 3" xfId="5475" xr:uid="{00000000-0005-0000-0000-0000ED1B0000}"/>
    <cellStyle name="Total 33 2 3 4" xfId="5913" xr:uid="{00000000-0005-0000-0000-0000EE1B0000}"/>
    <cellStyle name="Total 33 2 3 5" xfId="6350" xr:uid="{00000000-0005-0000-0000-0000EF1B0000}"/>
    <cellStyle name="Total 33 2 3 6" xfId="6787" xr:uid="{00000000-0005-0000-0000-0000F01B0000}"/>
    <cellStyle name="Total 33 2 3 7" xfId="7224" xr:uid="{00000000-0005-0000-0000-0000F11B0000}"/>
    <cellStyle name="Total 33 2 3 8" xfId="7661" xr:uid="{00000000-0005-0000-0000-0000F21B0000}"/>
    <cellStyle name="Total 33 2 3 9" xfId="8509" xr:uid="{00000000-0005-0000-0000-0000F31B0000}"/>
    <cellStyle name="Total 33 3" xfId="4275" xr:uid="{00000000-0005-0000-0000-0000F41B0000}"/>
    <cellStyle name="Total 33 3 10" xfId="8134" xr:uid="{00000000-0005-0000-0000-0000F51B0000}"/>
    <cellStyle name="Total 33 3 11" xfId="9097" xr:uid="{00000000-0005-0000-0000-0000F61B0000}"/>
    <cellStyle name="Total 33 3 12" xfId="8954" xr:uid="{00000000-0005-0000-0000-0000F71B0000}"/>
    <cellStyle name="Total 33 3 13" xfId="9710" xr:uid="{00000000-0005-0000-0000-0000F81B0000}"/>
    <cellStyle name="Total 33 3 14" xfId="10182" xr:uid="{00000000-0005-0000-0000-0000F91B0000}"/>
    <cellStyle name="Total 33 3 15" xfId="10964" xr:uid="{00000000-0005-0000-0000-0000FA1B0000}"/>
    <cellStyle name="Total 33 3 16" xfId="11069" xr:uid="{00000000-0005-0000-0000-0000FB1B0000}"/>
    <cellStyle name="Total 33 3 17" xfId="11538" xr:uid="{00000000-0005-0000-0000-0000FC1B0000}"/>
    <cellStyle name="Total 33 3 18" xfId="12300" xr:uid="{00000000-0005-0000-0000-0000FD1B0000}"/>
    <cellStyle name="Total 33 3 19" xfId="12609" xr:uid="{00000000-0005-0000-0000-0000FE1B0000}"/>
    <cellStyle name="Total 33 3 2" xfId="4821" xr:uid="{00000000-0005-0000-0000-0000FF1B0000}"/>
    <cellStyle name="Total 33 3 3" xfId="5259" xr:uid="{00000000-0005-0000-0000-0000001C0000}"/>
    <cellStyle name="Total 33 3 4" xfId="5697" xr:uid="{00000000-0005-0000-0000-0000011C0000}"/>
    <cellStyle name="Total 33 3 5" xfId="6134" xr:uid="{00000000-0005-0000-0000-0000021C0000}"/>
    <cellStyle name="Total 33 3 6" xfId="6571" xr:uid="{00000000-0005-0000-0000-0000031C0000}"/>
    <cellStyle name="Total 33 3 7" xfId="7008" xr:uid="{00000000-0005-0000-0000-0000041C0000}"/>
    <cellStyle name="Total 33 3 8" xfId="7445" xr:uid="{00000000-0005-0000-0000-0000051C0000}"/>
    <cellStyle name="Total 33 3 9" xfId="8293" xr:uid="{00000000-0005-0000-0000-0000061C0000}"/>
    <cellStyle name="Total 33 4" xfId="4489" xr:uid="{00000000-0005-0000-0000-0000071C0000}"/>
    <cellStyle name="Total 33 4 10" xfId="7922" xr:uid="{00000000-0005-0000-0000-0000081C0000}"/>
    <cellStyle name="Total 33 4 11" xfId="9312" xr:uid="{00000000-0005-0000-0000-0000091C0000}"/>
    <cellStyle name="Total 33 4 12" xfId="8816" xr:uid="{00000000-0005-0000-0000-00000A1C0000}"/>
    <cellStyle name="Total 33 4 13" xfId="9925" xr:uid="{00000000-0005-0000-0000-00000B1C0000}"/>
    <cellStyle name="Total 33 4 14" xfId="10397" xr:uid="{00000000-0005-0000-0000-00000C1C0000}"/>
    <cellStyle name="Total 33 4 15" xfId="10632" xr:uid="{00000000-0005-0000-0000-00000D1C0000}"/>
    <cellStyle name="Total 33 4 16" xfId="11284" xr:uid="{00000000-0005-0000-0000-00000E1C0000}"/>
    <cellStyle name="Total 33 4 17" xfId="11753" xr:uid="{00000000-0005-0000-0000-00000F1C0000}"/>
    <cellStyle name="Total 33 4 18" xfId="12316" xr:uid="{00000000-0005-0000-0000-0000101C0000}"/>
    <cellStyle name="Total 33 4 19" xfId="12824" xr:uid="{00000000-0005-0000-0000-0000111C0000}"/>
    <cellStyle name="Total 33 4 2" xfId="5036" xr:uid="{00000000-0005-0000-0000-0000121C0000}"/>
    <cellStyle name="Total 33 4 3" xfId="5474" xr:uid="{00000000-0005-0000-0000-0000131C0000}"/>
    <cellStyle name="Total 33 4 4" xfId="5912" xr:uid="{00000000-0005-0000-0000-0000141C0000}"/>
    <cellStyle name="Total 33 4 5" xfId="6349" xr:uid="{00000000-0005-0000-0000-0000151C0000}"/>
    <cellStyle name="Total 33 4 6" xfId="6786" xr:uid="{00000000-0005-0000-0000-0000161C0000}"/>
    <cellStyle name="Total 33 4 7" xfId="7223" xr:uid="{00000000-0005-0000-0000-0000171C0000}"/>
    <cellStyle name="Total 33 4 8" xfId="7660" xr:uid="{00000000-0005-0000-0000-0000181C0000}"/>
    <cellStyle name="Total 33 4 9" xfId="8508" xr:uid="{00000000-0005-0000-0000-0000191C0000}"/>
    <cellStyle name="Total 34" xfId="4078" xr:uid="{00000000-0005-0000-0000-00001A1C0000}"/>
    <cellStyle name="Total 34 2" xfId="4079" xr:uid="{00000000-0005-0000-0000-00001B1C0000}"/>
    <cellStyle name="Total 34 2 2" xfId="4278" xr:uid="{00000000-0005-0000-0000-00001C1C0000}"/>
    <cellStyle name="Total 34 2 2 10" xfId="7814" xr:uid="{00000000-0005-0000-0000-00001D1C0000}"/>
    <cellStyle name="Total 34 2 2 11" xfId="9100" xr:uid="{00000000-0005-0000-0000-00001E1C0000}"/>
    <cellStyle name="Total 34 2 2 12" xfId="8951" xr:uid="{00000000-0005-0000-0000-00001F1C0000}"/>
    <cellStyle name="Total 34 2 2 13" xfId="9713" xr:uid="{00000000-0005-0000-0000-0000201C0000}"/>
    <cellStyle name="Total 34 2 2 14" xfId="10185" xr:uid="{00000000-0005-0000-0000-0000211C0000}"/>
    <cellStyle name="Total 34 2 2 15" xfId="10797" xr:uid="{00000000-0005-0000-0000-0000221C0000}"/>
    <cellStyle name="Total 34 2 2 16" xfId="11072" xr:uid="{00000000-0005-0000-0000-0000231C0000}"/>
    <cellStyle name="Total 34 2 2 17" xfId="11541" xr:uid="{00000000-0005-0000-0000-0000241C0000}"/>
    <cellStyle name="Total 34 2 2 18" xfId="12177" xr:uid="{00000000-0005-0000-0000-0000251C0000}"/>
    <cellStyle name="Total 34 2 2 19" xfId="12612" xr:uid="{00000000-0005-0000-0000-0000261C0000}"/>
    <cellStyle name="Total 34 2 2 2" xfId="4824" xr:uid="{00000000-0005-0000-0000-0000271C0000}"/>
    <cellStyle name="Total 34 2 2 3" xfId="5262" xr:uid="{00000000-0005-0000-0000-0000281C0000}"/>
    <cellStyle name="Total 34 2 2 4" xfId="5700" xr:uid="{00000000-0005-0000-0000-0000291C0000}"/>
    <cellStyle name="Total 34 2 2 5" xfId="6137" xr:uid="{00000000-0005-0000-0000-00002A1C0000}"/>
    <cellStyle name="Total 34 2 2 6" xfId="6574" xr:uid="{00000000-0005-0000-0000-00002B1C0000}"/>
    <cellStyle name="Total 34 2 2 7" xfId="7011" xr:uid="{00000000-0005-0000-0000-00002C1C0000}"/>
    <cellStyle name="Total 34 2 2 8" xfId="7448" xr:uid="{00000000-0005-0000-0000-00002D1C0000}"/>
    <cellStyle name="Total 34 2 2 9" xfId="8296" xr:uid="{00000000-0005-0000-0000-00002E1C0000}"/>
    <cellStyle name="Total 34 2 3" xfId="4492" xr:uid="{00000000-0005-0000-0000-00002F1C0000}"/>
    <cellStyle name="Total 34 2 3 10" xfId="7919" xr:uid="{00000000-0005-0000-0000-0000301C0000}"/>
    <cellStyle name="Total 34 2 3 11" xfId="9315" xr:uid="{00000000-0005-0000-0000-0000311C0000}"/>
    <cellStyle name="Total 34 2 3 12" xfId="9540" xr:uid="{00000000-0005-0000-0000-0000321C0000}"/>
    <cellStyle name="Total 34 2 3 13" xfId="9928" xr:uid="{00000000-0005-0000-0000-0000331C0000}"/>
    <cellStyle name="Total 34 2 3 14" xfId="10400" xr:uid="{00000000-0005-0000-0000-0000341C0000}"/>
    <cellStyle name="Total 34 2 3 15" xfId="10922" xr:uid="{00000000-0005-0000-0000-0000351C0000}"/>
    <cellStyle name="Total 34 2 3 16" xfId="11287" xr:uid="{00000000-0005-0000-0000-0000361C0000}"/>
    <cellStyle name="Total 34 2 3 17" xfId="11756" xr:uid="{00000000-0005-0000-0000-0000371C0000}"/>
    <cellStyle name="Total 34 2 3 18" xfId="12230" xr:uid="{00000000-0005-0000-0000-0000381C0000}"/>
    <cellStyle name="Total 34 2 3 19" xfId="12827" xr:uid="{00000000-0005-0000-0000-0000391C0000}"/>
    <cellStyle name="Total 34 2 3 2" xfId="5039" xr:uid="{00000000-0005-0000-0000-00003A1C0000}"/>
    <cellStyle name="Total 34 2 3 3" xfId="5477" xr:uid="{00000000-0005-0000-0000-00003B1C0000}"/>
    <cellStyle name="Total 34 2 3 4" xfId="5915" xr:uid="{00000000-0005-0000-0000-00003C1C0000}"/>
    <cellStyle name="Total 34 2 3 5" xfId="6352" xr:uid="{00000000-0005-0000-0000-00003D1C0000}"/>
    <cellStyle name="Total 34 2 3 6" xfId="6789" xr:uid="{00000000-0005-0000-0000-00003E1C0000}"/>
    <cellStyle name="Total 34 2 3 7" xfId="7226" xr:uid="{00000000-0005-0000-0000-00003F1C0000}"/>
    <cellStyle name="Total 34 2 3 8" xfId="7663" xr:uid="{00000000-0005-0000-0000-0000401C0000}"/>
    <cellStyle name="Total 34 2 3 9" xfId="8511" xr:uid="{00000000-0005-0000-0000-0000411C0000}"/>
    <cellStyle name="Total 34 3" xfId="4277" xr:uid="{00000000-0005-0000-0000-0000421C0000}"/>
    <cellStyle name="Total 34 3 10" xfId="8132" xr:uid="{00000000-0005-0000-0000-0000431C0000}"/>
    <cellStyle name="Total 34 3 11" xfId="9099" xr:uid="{00000000-0005-0000-0000-0000441C0000}"/>
    <cellStyle name="Total 34 3 12" xfId="8952" xr:uid="{00000000-0005-0000-0000-0000451C0000}"/>
    <cellStyle name="Total 34 3 13" xfId="9712" xr:uid="{00000000-0005-0000-0000-0000461C0000}"/>
    <cellStyle name="Total 34 3 14" xfId="10184" xr:uid="{00000000-0005-0000-0000-0000471C0000}"/>
    <cellStyle name="Total 34 3 15" xfId="10878" xr:uid="{00000000-0005-0000-0000-0000481C0000}"/>
    <cellStyle name="Total 34 3 16" xfId="11071" xr:uid="{00000000-0005-0000-0000-0000491C0000}"/>
    <cellStyle name="Total 34 3 17" xfId="11540" xr:uid="{00000000-0005-0000-0000-00004A1C0000}"/>
    <cellStyle name="Total 34 3 18" xfId="12235" xr:uid="{00000000-0005-0000-0000-00004B1C0000}"/>
    <cellStyle name="Total 34 3 19" xfId="12611" xr:uid="{00000000-0005-0000-0000-00004C1C0000}"/>
    <cellStyle name="Total 34 3 2" xfId="4823" xr:uid="{00000000-0005-0000-0000-00004D1C0000}"/>
    <cellStyle name="Total 34 3 3" xfId="5261" xr:uid="{00000000-0005-0000-0000-00004E1C0000}"/>
    <cellStyle name="Total 34 3 4" xfId="5699" xr:uid="{00000000-0005-0000-0000-00004F1C0000}"/>
    <cellStyle name="Total 34 3 5" xfId="6136" xr:uid="{00000000-0005-0000-0000-0000501C0000}"/>
    <cellStyle name="Total 34 3 6" xfId="6573" xr:uid="{00000000-0005-0000-0000-0000511C0000}"/>
    <cellStyle name="Total 34 3 7" xfId="7010" xr:uid="{00000000-0005-0000-0000-0000521C0000}"/>
    <cellStyle name="Total 34 3 8" xfId="7447" xr:uid="{00000000-0005-0000-0000-0000531C0000}"/>
    <cellStyle name="Total 34 3 9" xfId="8295" xr:uid="{00000000-0005-0000-0000-0000541C0000}"/>
    <cellStyle name="Total 34 4" xfId="4491" xr:uid="{00000000-0005-0000-0000-0000551C0000}"/>
    <cellStyle name="Total 34 4 10" xfId="7920" xr:uid="{00000000-0005-0000-0000-0000561C0000}"/>
    <cellStyle name="Total 34 4 11" xfId="9314" xr:uid="{00000000-0005-0000-0000-0000571C0000}"/>
    <cellStyle name="Total 34 4 12" xfId="9511" xr:uid="{00000000-0005-0000-0000-0000581C0000}"/>
    <cellStyle name="Total 34 4 13" xfId="9927" xr:uid="{00000000-0005-0000-0000-0000591C0000}"/>
    <cellStyle name="Total 34 4 14" xfId="10399" xr:uid="{00000000-0005-0000-0000-00005A1C0000}"/>
    <cellStyle name="Total 34 4 15" xfId="10553" xr:uid="{00000000-0005-0000-0000-00005B1C0000}"/>
    <cellStyle name="Total 34 4 16" xfId="11286" xr:uid="{00000000-0005-0000-0000-00005C1C0000}"/>
    <cellStyle name="Total 34 4 17" xfId="11755" xr:uid="{00000000-0005-0000-0000-00005D1C0000}"/>
    <cellStyle name="Total 34 4 18" xfId="12260" xr:uid="{00000000-0005-0000-0000-00005E1C0000}"/>
    <cellStyle name="Total 34 4 19" xfId="12826" xr:uid="{00000000-0005-0000-0000-00005F1C0000}"/>
    <cellStyle name="Total 34 4 2" xfId="5038" xr:uid="{00000000-0005-0000-0000-0000601C0000}"/>
    <cellStyle name="Total 34 4 3" xfId="5476" xr:uid="{00000000-0005-0000-0000-0000611C0000}"/>
    <cellStyle name="Total 34 4 4" xfId="5914" xr:uid="{00000000-0005-0000-0000-0000621C0000}"/>
    <cellStyle name="Total 34 4 5" xfId="6351" xr:uid="{00000000-0005-0000-0000-0000631C0000}"/>
    <cellStyle name="Total 34 4 6" xfId="6788" xr:uid="{00000000-0005-0000-0000-0000641C0000}"/>
    <cellStyle name="Total 34 4 7" xfId="7225" xr:uid="{00000000-0005-0000-0000-0000651C0000}"/>
    <cellStyle name="Total 34 4 8" xfId="7662" xr:uid="{00000000-0005-0000-0000-0000661C0000}"/>
    <cellStyle name="Total 34 4 9" xfId="8510" xr:uid="{00000000-0005-0000-0000-0000671C0000}"/>
    <cellStyle name="Total 35" xfId="4080" xr:uid="{00000000-0005-0000-0000-0000681C0000}"/>
    <cellStyle name="Total 35 2" xfId="4081" xr:uid="{00000000-0005-0000-0000-0000691C0000}"/>
    <cellStyle name="Total 35 2 2" xfId="4280" xr:uid="{00000000-0005-0000-0000-00006A1C0000}"/>
    <cellStyle name="Total 35 2 2 10" xfId="8130" xr:uid="{00000000-0005-0000-0000-00006B1C0000}"/>
    <cellStyle name="Total 35 2 2 11" xfId="9102" xr:uid="{00000000-0005-0000-0000-00006C1C0000}"/>
    <cellStyle name="Total 35 2 2 12" xfId="8949" xr:uid="{00000000-0005-0000-0000-00006D1C0000}"/>
    <cellStyle name="Total 35 2 2 13" xfId="9715" xr:uid="{00000000-0005-0000-0000-00006E1C0000}"/>
    <cellStyle name="Total 35 2 2 14" xfId="10187" xr:uid="{00000000-0005-0000-0000-00006F1C0000}"/>
    <cellStyle name="Total 35 2 2 15" xfId="10721" xr:uid="{00000000-0005-0000-0000-0000701C0000}"/>
    <cellStyle name="Total 35 2 2 16" xfId="11074" xr:uid="{00000000-0005-0000-0000-0000711C0000}"/>
    <cellStyle name="Total 35 2 2 17" xfId="11543" xr:uid="{00000000-0005-0000-0000-0000721C0000}"/>
    <cellStyle name="Total 35 2 2 18" xfId="12126" xr:uid="{00000000-0005-0000-0000-0000731C0000}"/>
    <cellStyle name="Total 35 2 2 19" xfId="12614" xr:uid="{00000000-0005-0000-0000-0000741C0000}"/>
    <cellStyle name="Total 35 2 2 2" xfId="4826" xr:uid="{00000000-0005-0000-0000-0000751C0000}"/>
    <cellStyle name="Total 35 2 2 3" xfId="5264" xr:uid="{00000000-0005-0000-0000-0000761C0000}"/>
    <cellStyle name="Total 35 2 2 4" xfId="5702" xr:uid="{00000000-0005-0000-0000-0000771C0000}"/>
    <cellStyle name="Total 35 2 2 5" xfId="6139" xr:uid="{00000000-0005-0000-0000-0000781C0000}"/>
    <cellStyle name="Total 35 2 2 6" xfId="6576" xr:uid="{00000000-0005-0000-0000-0000791C0000}"/>
    <cellStyle name="Total 35 2 2 7" xfId="7013" xr:uid="{00000000-0005-0000-0000-00007A1C0000}"/>
    <cellStyle name="Total 35 2 2 8" xfId="7450" xr:uid="{00000000-0005-0000-0000-00007B1C0000}"/>
    <cellStyle name="Total 35 2 2 9" xfId="8298" xr:uid="{00000000-0005-0000-0000-00007C1C0000}"/>
    <cellStyle name="Total 35 2 3" xfId="4494" xr:uid="{00000000-0005-0000-0000-00007D1C0000}"/>
    <cellStyle name="Total 35 2 3 10" xfId="7917" xr:uid="{00000000-0005-0000-0000-00007E1C0000}"/>
    <cellStyle name="Total 35 2 3 11" xfId="9317" xr:uid="{00000000-0005-0000-0000-00007F1C0000}"/>
    <cellStyle name="Total 35 2 3 12" xfId="9481" xr:uid="{00000000-0005-0000-0000-0000801C0000}"/>
    <cellStyle name="Total 35 2 3 13" xfId="9930" xr:uid="{00000000-0005-0000-0000-0000811C0000}"/>
    <cellStyle name="Total 35 2 3 14" xfId="10402" xr:uid="{00000000-0005-0000-0000-0000821C0000}"/>
    <cellStyle name="Total 35 2 3 15" xfId="10856" xr:uid="{00000000-0005-0000-0000-0000831C0000}"/>
    <cellStyle name="Total 35 2 3 16" xfId="11289" xr:uid="{00000000-0005-0000-0000-0000841C0000}"/>
    <cellStyle name="Total 35 2 3 17" xfId="11758" xr:uid="{00000000-0005-0000-0000-0000851C0000}"/>
    <cellStyle name="Total 35 2 3 18" xfId="12192" xr:uid="{00000000-0005-0000-0000-0000861C0000}"/>
    <cellStyle name="Total 35 2 3 19" xfId="12829" xr:uid="{00000000-0005-0000-0000-0000871C0000}"/>
    <cellStyle name="Total 35 2 3 2" xfId="5041" xr:uid="{00000000-0005-0000-0000-0000881C0000}"/>
    <cellStyle name="Total 35 2 3 3" xfId="5479" xr:uid="{00000000-0005-0000-0000-0000891C0000}"/>
    <cellStyle name="Total 35 2 3 4" xfId="5917" xr:uid="{00000000-0005-0000-0000-00008A1C0000}"/>
    <cellStyle name="Total 35 2 3 5" xfId="6354" xr:uid="{00000000-0005-0000-0000-00008B1C0000}"/>
    <cellStyle name="Total 35 2 3 6" xfId="6791" xr:uid="{00000000-0005-0000-0000-00008C1C0000}"/>
    <cellStyle name="Total 35 2 3 7" xfId="7228" xr:uid="{00000000-0005-0000-0000-00008D1C0000}"/>
    <cellStyle name="Total 35 2 3 8" xfId="7665" xr:uid="{00000000-0005-0000-0000-00008E1C0000}"/>
    <cellStyle name="Total 35 2 3 9" xfId="8513" xr:uid="{00000000-0005-0000-0000-00008F1C0000}"/>
    <cellStyle name="Total 35 3" xfId="4279" xr:uid="{00000000-0005-0000-0000-0000901C0000}"/>
    <cellStyle name="Total 35 3 10" xfId="8131" xr:uid="{00000000-0005-0000-0000-0000911C0000}"/>
    <cellStyle name="Total 35 3 11" xfId="9101" xr:uid="{00000000-0005-0000-0000-0000921C0000}"/>
    <cellStyle name="Total 35 3 12" xfId="8950" xr:uid="{00000000-0005-0000-0000-0000931C0000}"/>
    <cellStyle name="Total 35 3 13" xfId="9714" xr:uid="{00000000-0005-0000-0000-0000941C0000}"/>
    <cellStyle name="Total 35 3 14" xfId="10186" xr:uid="{00000000-0005-0000-0000-0000951C0000}"/>
    <cellStyle name="Total 35 3 15" xfId="10759" xr:uid="{00000000-0005-0000-0000-0000961C0000}"/>
    <cellStyle name="Total 35 3 16" xfId="11073" xr:uid="{00000000-0005-0000-0000-0000971C0000}"/>
    <cellStyle name="Total 35 3 17" xfId="11542" xr:uid="{00000000-0005-0000-0000-0000981C0000}"/>
    <cellStyle name="Total 35 3 18" xfId="12197" xr:uid="{00000000-0005-0000-0000-0000991C0000}"/>
    <cellStyle name="Total 35 3 19" xfId="12613" xr:uid="{00000000-0005-0000-0000-00009A1C0000}"/>
    <cellStyle name="Total 35 3 2" xfId="4825" xr:uid="{00000000-0005-0000-0000-00009B1C0000}"/>
    <cellStyle name="Total 35 3 3" xfId="5263" xr:uid="{00000000-0005-0000-0000-00009C1C0000}"/>
    <cellStyle name="Total 35 3 4" xfId="5701" xr:uid="{00000000-0005-0000-0000-00009D1C0000}"/>
    <cellStyle name="Total 35 3 5" xfId="6138" xr:uid="{00000000-0005-0000-0000-00009E1C0000}"/>
    <cellStyle name="Total 35 3 6" xfId="6575" xr:uid="{00000000-0005-0000-0000-00009F1C0000}"/>
    <cellStyle name="Total 35 3 7" xfId="7012" xr:uid="{00000000-0005-0000-0000-0000A01C0000}"/>
    <cellStyle name="Total 35 3 8" xfId="7449" xr:uid="{00000000-0005-0000-0000-0000A11C0000}"/>
    <cellStyle name="Total 35 3 9" xfId="8297" xr:uid="{00000000-0005-0000-0000-0000A21C0000}"/>
    <cellStyle name="Total 35 4" xfId="4493" xr:uid="{00000000-0005-0000-0000-0000A31C0000}"/>
    <cellStyle name="Total 35 4 10" xfId="7918" xr:uid="{00000000-0005-0000-0000-0000A41C0000}"/>
    <cellStyle name="Total 35 4 11" xfId="9316" xr:uid="{00000000-0005-0000-0000-0000A51C0000}"/>
    <cellStyle name="Total 35 4 12" xfId="9507" xr:uid="{00000000-0005-0000-0000-0000A61C0000}"/>
    <cellStyle name="Total 35 4 13" xfId="9929" xr:uid="{00000000-0005-0000-0000-0000A71C0000}"/>
    <cellStyle name="Total 35 4 14" xfId="10401" xr:uid="{00000000-0005-0000-0000-0000A81C0000}"/>
    <cellStyle name="Total 35 4 15" xfId="10933" xr:uid="{00000000-0005-0000-0000-0000A91C0000}"/>
    <cellStyle name="Total 35 4 16" xfId="11288" xr:uid="{00000000-0005-0000-0000-0000AA1C0000}"/>
    <cellStyle name="Total 35 4 17" xfId="11757" xr:uid="{00000000-0005-0000-0000-0000AB1C0000}"/>
    <cellStyle name="Total 35 4 18" xfId="12181" xr:uid="{00000000-0005-0000-0000-0000AC1C0000}"/>
    <cellStyle name="Total 35 4 19" xfId="12828" xr:uid="{00000000-0005-0000-0000-0000AD1C0000}"/>
    <cellStyle name="Total 35 4 2" xfId="5040" xr:uid="{00000000-0005-0000-0000-0000AE1C0000}"/>
    <cellStyle name="Total 35 4 3" xfId="5478" xr:uid="{00000000-0005-0000-0000-0000AF1C0000}"/>
    <cellStyle name="Total 35 4 4" xfId="5916" xr:uid="{00000000-0005-0000-0000-0000B01C0000}"/>
    <cellStyle name="Total 35 4 5" xfId="6353" xr:uid="{00000000-0005-0000-0000-0000B11C0000}"/>
    <cellStyle name="Total 35 4 6" xfId="6790" xr:uid="{00000000-0005-0000-0000-0000B21C0000}"/>
    <cellStyle name="Total 35 4 7" xfId="7227" xr:uid="{00000000-0005-0000-0000-0000B31C0000}"/>
    <cellStyle name="Total 35 4 8" xfId="7664" xr:uid="{00000000-0005-0000-0000-0000B41C0000}"/>
    <cellStyle name="Total 35 4 9" xfId="8512" xr:uid="{00000000-0005-0000-0000-0000B51C0000}"/>
    <cellStyle name="Total 36" xfId="4082" xr:uid="{00000000-0005-0000-0000-0000B61C0000}"/>
    <cellStyle name="Total 36 2" xfId="4083" xr:uid="{00000000-0005-0000-0000-0000B71C0000}"/>
    <cellStyle name="Total 36 2 2" xfId="4282" xr:uid="{00000000-0005-0000-0000-0000B81C0000}"/>
    <cellStyle name="Total 36 2 2 10" xfId="8128" xr:uid="{00000000-0005-0000-0000-0000B91C0000}"/>
    <cellStyle name="Total 36 2 2 11" xfId="9104" xr:uid="{00000000-0005-0000-0000-0000BA1C0000}"/>
    <cellStyle name="Total 36 2 2 12" xfId="8947" xr:uid="{00000000-0005-0000-0000-0000BB1C0000}"/>
    <cellStyle name="Total 36 2 2 13" xfId="9717" xr:uid="{00000000-0005-0000-0000-0000BC1C0000}"/>
    <cellStyle name="Total 36 2 2 14" xfId="10189" xr:uid="{00000000-0005-0000-0000-0000BD1C0000}"/>
    <cellStyle name="Total 36 2 2 15" xfId="10643" xr:uid="{00000000-0005-0000-0000-0000BE1C0000}"/>
    <cellStyle name="Total 36 2 2 16" xfId="11076" xr:uid="{00000000-0005-0000-0000-0000BF1C0000}"/>
    <cellStyle name="Total 36 2 2 17" xfId="11545" xr:uid="{00000000-0005-0000-0000-0000C01C0000}"/>
    <cellStyle name="Total 36 2 2 18" xfId="12104" xr:uid="{00000000-0005-0000-0000-0000C11C0000}"/>
    <cellStyle name="Total 36 2 2 19" xfId="12616" xr:uid="{00000000-0005-0000-0000-0000C21C0000}"/>
    <cellStyle name="Total 36 2 2 2" xfId="4828" xr:uid="{00000000-0005-0000-0000-0000C31C0000}"/>
    <cellStyle name="Total 36 2 2 3" xfId="5266" xr:uid="{00000000-0005-0000-0000-0000C41C0000}"/>
    <cellStyle name="Total 36 2 2 4" xfId="5704" xr:uid="{00000000-0005-0000-0000-0000C51C0000}"/>
    <cellStyle name="Total 36 2 2 5" xfId="6141" xr:uid="{00000000-0005-0000-0000-0000C61C0000}"/>
    <cellStyle name="Total 36 2 2 6" xfId="6578" xr:uid="{00000000-0005-0000-0000-0000C71C0000}"/>
    <cellStyle name="Total 36 2 2 7" xfId="7015" xr:uid="{00000000-0005-0000-0000-0000C81C0000}"/>
    <cellStyle name="Total 36 2 2 8" xfId="7452" xr:uid="{00000000-0005-0000-0000-0000C91C0000}"/>
    <cellStyle name="Total 36 2 2 9" xfId="8300" xr:uid="{00000000-0005-0000-0000-0000CA1C0000}"/>
    <cellStyle name="Total 36 2 3" xfId="4496" xr:uid="{00000000-0005-0000-0000-0000CB1C0000}"/>
    <cellStyle name="Total 36 2 3 10" xfId="7915" xr:uid="{00000000-0005-0000-0000-0000CC1C0000}"/>
    <cellStyle name="Total 36 2 3 11" xfId="9319" xr:uid="{00000000-0005-0000-0000-0000CD1C0000}"/>
    <cellStyle name="Total 36 2 3 12" xfId="9482" xr:uid="{00000000-0005-0000-0000-0000CE1C0000}"/>
    <cellStyle name="Total 36 2 3 13" xfId="9932" xr:uid="{00000000-0005-0000-0000-0000CF1C0000}"/>
    <cellStyle name="Total 36 2 3 14" xfId="10404" xr:uid="{00000000-0005-0000-0000-0000D01C0000}"/>
    <cellStyle name="Total 36 2 3 15" xfId="10808" xr:uid="{00000000-0005-0000-0000-0000D11C0000}"/>
    <cellStyle name="Total 36 2 3 16" xfId="11291" xr:uid="{00000000-0005-0000-0000-0000D21C0000}"/>
    <cellStyle name="Total 36 2 3 17" xfId="11760" xr:uid="{00000000-0005-0000-0000-0000D31C0000}"/>
    <cellStyle name="Total 36 2 3 18" xfId="11456" xr:uid="{00000000-0005-0000-0000-0000D41C0000}"/>
    <cellStyle name="Total 36 2 3 19" xfId="12831" xr:uid="{00000000-0005-0000-0000-0000D51C0000}"/>
    <cellStyle name="Total 36 2 3 2" xfId="5043" xr:uid="{00000000-0005-0000-0000-0000D61C0000}"/>
    <cellStyle name="Total 36 2 3 3" xfId="5481" xr:uid="{00000000-0005-0000-0000-0000D71C0000}"/>
    <cellStyle name="Total 36 2 3 4" xfId="5919" xr:uid="{00000000-0005-0000-0000-0000D81C0000}"/>
    <cellStyle name="Total 36 2 3 5" xfId="6356" xr:uid="{00000000-0005-0000-0000-0000D91C0000}"/>
    <cellStyle name="Total 36 2 3 6" xfId="6793" xr:uid="{00000000-0005-0000-0000-0000DA1C0000}"/>
    <cellStyle name="Total 36 2 3 7" xfId="7230" xr:uid="{00000000-0005-0000-0000-0000DB1C0000}"/>
    <cellStyle name="Total 36 2 3 8" xfId="7667" xr:uid="{00000000-0005-0000-0000-0000DC1C0000}"/>
    <cellStyle name="Total 36 2 3 9" xfId="8515" xr:uid="{00000000-0005-0000-0000-0000DD1C0000}"/>
    <cellStyle name="Total 36 3" xfId="4281" xr:uid="{00000000-0005-0000-0000-0000DE1C0000}"/>
    <cellStyle name="Total 36 3 10" xfId="8129" xr:uid="{00000000-0005-0000-0000-0000DF1C0000}"/>
    <cellStyle name="Total 36 3 11" xfId="9103" xr:uid="{00000000-0005-0000-0000-0000E01C0000}"/>
    <cellStyle name="Total 36 3 12" xfId="8948" xr:uid="{00000000-0005-0000-0000-0000E11C0000}"/>
    <cellStyle name="Total 36 3 13" xfId="9716" xr:uid="{00000000-0005-0000-0000-0000E21C0000}"/>
    <cellStyle name="Total 36 3 14" xfId="10188" xr:uid="{00000000-0005-0000-0000-0000E31C0000}"/>
    <cellStyle name="Total 36 3 15" xfId="10682" xr:uid="{00000000-0005-0000-0000-0000E41C0000}"/>
    <cellStyle name="Total 36 3 16" xfId="11075" xr:uid="{00000000-0005-0000-0000-0000E51C0000}"/>
    <cellStyle name="Total 36 3 17" xfId="11544" xr:uid="{00000000-0005-0000-0000-0000E61C0000}"/>
    <cellStyle name="Total 36 3 18" xfId="12163" xr:uid="{00000000-0005-0000-0000-0000E71C0000}"/>
    <cellStyle name="Total 36 3 19" xfId="12615" xr:uid="{00000000-0005-0000-0000-0000E81C0000}"/>
    <cellStyle name="Total 36 3 2" xfId="4827" xr:uid="{00000000-0005-0000-0000-0000E91C0000}"/>
    <cellStyle name="Total 36 3 3" xfId="5265" xr:uid="{00000000-0005-0000-0000-0000EA1C0000}"/>
    <cellStyle name="Total 36 3 4" xfId="5703" xr:uid="{00000000-0005-0000-0000-0000EB1C0000}"/>
    <cellStyle name="Total 36 3 5" xfId="6140" xr:uid="{00000000-0005-0000-0000-0000EC1C0000}"/>
    <cellStyle name="Total 36 3 6" xfId="6577" xr:uid="{00000000-0005-0000-0000-0000ED1C0000}"/>
    <cellStyle name="Total 36 3 7" xfId="7014" xr:uid="{00000000-0005-0000-0000-0000EE1C0000}"/>
    <cellStyle name="Total 36 3 8" xfId="7451" xr:uid="{00000000-0005-0000-0000-0000EF1C0000}"/>
    <cellStyle name="Total 36 3 9" xfId="8299" xr:uid="{00000000-0005-0000-0000-0000F01C0000}"/>
    <cellStyle name="Total 36 4" xfId="4495" xr:uid="{00000000-0005-0000-0000-0000F11C0000}"/>
    <cellStyle name="Total 36 4 10" xfId="7916" xr:uid="{00000000-0005-0000-0000-0000F21C0000}"/>
    <cellStyle name="Total 36 4 11" xfId="9318" xr:uid="{00000000-0005-0000-0000-0000F31C0000}"/>
    <cellStyle name="Total 36 4 12" xfId="9493" xr:uid="{00000000-0005-0000-0000-0000F41C0000}"/>
    <cellStyle name="Total 36 4 13" xfId="9931" xr:uid="{00000000-0005-0000-0000-0000F51C0000}"/>
    <cellStyle name="Total 36 4 14" xfId="10403" xr:uid="{00000000-0005-0000-0000-0000F61C0000}"/>
    <cellStyle name="Total 36 4 15" xfId="10889" xr:uid="{00000000-0005-0000-0000-0000F71C0000}"/>
    <cellStyle name="Total 36 4 16" xfId="11290" xr:uid="{00000000-0005-0000-0000-0000F81C0000}"/>
    <cellStyle name="Total 36 4 17" xfId="11759" xr:uid="{00000000-0005-0000-0000-0000F91C0000}"/>
    <cellStyle name="Total 36 4 18" xfId="12131" xr:uid="{00000000-0005-0000-0000-0000FA1C0000}"/>
    <cellStyle name="Total 36 4 19" xfId="12830" xr:uid="{00000000-0005-0000-0000-0000FB1C0000}"/>
    <cellStyle name="Total 36 4 2" xfId="5042" xr:uid="{00000000-0005-0000-0000-0000FC1C0000}"/>
    <cellStyle name="Total 36 4 3" xfId="5480" xr:uid="{00000000-0005-0000-0000-0000FD1C0000}"/>
    <cellStyle name="Total 36 4 4" xfId="5918" xr:uid="{00000000-0005-0000-0000-0000FE1C0000}"/>
    <cellStyle name="Total 36 4 5" xfId="6355" xr:uid="{00000000-0005-0000-0000-0000FF1C0000}"/>
    <cellStyle name="Total 36 4 6" xfId="6792" xr:uid="{00000000-0005-0000-0000-0000001D0000}"/>
    <cellStyle name="Total 36 4 7" xfId="7229" xr:uid="{00000000-0005-0000-0000-0000011D0000}"/>
    <cellStyle name="Total 36 4 8" xfId="7666" xr:uid="{00000000-0005-0000-0000-0000021D0000}"/>
    <cellStyle name="Total 36 4 9" xfId="8514" xr:uid="{00000000-0005-0000-0000-0000031D0000}"/>
    <cellStyle name="Total 37" xfId="4084" xr:uid="{00000000-0005-0000-0000-0000041D0000}"/>
    <cellStyle name="Total 37 2" xfId="4085" xr:uid="{00000000-0005-0000-0000-0000051D0000}"/>
    <cellStyle name="Total 37 2 2" xfId="4284" xr:uid="{00000000-0005-0000-0000-0000061D0000}"/>
    <cellStyle name="Total 37 2 2 10" xfId="8126" xr:uid="{00000000-0005-0000-0000-0000071D0000}"/>
    <cellStyle name="Total 37 2 2 11" xfId="9106" xr:uid="{00000000-0005-0000-0000-0000081D0000}"/>
    <cellStyle name="Total 37 2 2 12" xfId="8718" xr:uid="{00000000-0005-0000-0000-0000091D0000}"/>
    <cellStyle name="Total 37 2 2 13" xfId="9719" xr:uid="{00000000-0005-0000-0000-00000A1D0000}"/>
    <cellStyle name="Total 37 2 2 14" xfId="10191" xr:uid="{00000000-0005-0000-0000-00000B1D0000}"/>
    <cellStyle name="Total 37 2 2 15" xfId="10564" xr:uid="{00000000-0005-0000-0000-00000C1D0000}"/>
    <cellStyle name="Total 37 2 2 16" xfId="11078" xr:uid="{00000000-0005-0000-0000-00000D1D0000}"/>
    <cellStyle name="Total 37 2 2 17" xfId="11547" xr:uid="{00000000-0005-0000-0000-00000E1D0000}"/>
    <cellStyle name="Total 37 2 2 18" xfId="12045" xr:uid="{00000000-0005-0000-0000-00000F1D0000}"/>
    <cellStyle name="Total 37 2 2 19" xfId="12618" xr:uid="{00000000-0005-0000-0000-0000101D0000}"/>
    <cellStyle name="Total 37 2 2 2" xfId="4830" xr:uid="{00000000-0005-0000-0000-0000111D0000}"/>
    <cellStyle name="Total 37 2 2 3" xfId="5268" xr:uid="{00000000-0005-0000-0000-0000121D0000}"/>
    <cellStyle name="Total 37 2 2 4" xfId="5706" xr:uid="{00000000-0005-0000-0000-0000131D0000}"/>
    <cellStyle name="Total 37 2 2 5" xfId="6143" xr:uid="{00000000-0005-0000-0000-0000141D0000}"/>
    <cellStyle name="Total 37 2 2 6" xfId="6580" xr:uid="{00000000-0005-0000-0000-0000151D0000}"/>
    <cellStyle name="Total 37 2 2 7" xfId="7017" xr:uid="{00000000-0005-0000-0000-0000161D0000}"/>
    <cellStyle name="Total 37 2 2 8" xfId="7454" xr:uid="{00000000-0005-0000-0000-0000171D0000}"/>
    <cellStyle name="Total 37 2 2 9" xfId="8302" xr:uid="{00000000-0005-0000-0000-0000181D0000}"/>
    <cellStyle name="Total 37 2 3" xfId="4498" xr:uid="{00000000-0005-0000-0000-0000191D0000}"/>
    <cellStyle name="Total 37 2 3 10" xfId="7913" xr:uid="{00000000-0005-0000-0000-00001A1D0000}"/>
    <cellStyle name="Total 37 2 3 11" xfId="9321" xr:uid="{00000000-0005-0000-0000-00001B1D0000}"/>
    <cellStyle name="Total 37 2 3 12" xfId="9603" xr:uid="{00000000-0005-0000-0000-00001C1D0000}"/>
    <cellStyle name="Total 37 2 3 13" xfId="9934" xr:uid="{00000000-0005-0000-0000-00001D1D0000}"/>
    <cellStyle name="Total 37 2 3 14" xfId="10406" xr:uid="{00000000-0005-0000-0000-00001E1D0000}"/>
    <cellStyle name="Total 37 2 3 15" xfId="10731" xr:uid="{00000000-0005-0000-0000-00001F1D0000}"/>
    <cellStyle name="Total 37 2 3 16" xfId="11293" xr:uid="{00000000-0005-0000-0000-0000201D0000}"/>
    <cellStyle name="Total 37 2 3 17" xfId="11762" xr:uid="{00000000-0005-0000-0000-0000211D0000}"/>
    <cellStyle name="Total 37 2 3 18" xfId="12154" xr:uid="{00000000-0005-0000-0000-0000221D0000}"/>
    <cellStyle name="Total 37 2 3 19" xfId="12833" xr:uid="{00000000-0005-0000-0000-0000231D0000}"/>
    <cellStyle name="Total 37 2 3 2" xfId="5045" xr:uid="{00000000-0005-0000-0000-0000241D0000}"/>
    <cellStyle name="Total 37 2 3 3" xfId="5483" xr:uid="{00000000-0005-0000-0000-0000251D0000}"/>
    <cellStyle name="Total 37 2 3 4" xfId="5921" xr:uid="{00000000-0005-0000-0000-0000261D0000}"/>
    <cellStyle name="Total 37 2 3 5" xfId="6358" xr:uid="{00000000-0005-0000-0000-0000271D0000}"/>
    <cellStyle name="Total 37 2 3 6" xfId="6795" xr:uid="{00000000-0005-0000-0000-0000281D0000}"/>
    <cellStyle name="Total 37 2 3 7" xfId="7232" xr:uid="{00000000-0005-0000-0000-0000291D0000}"/>
    <cellStyle name="Total 37 2 3 8" xfId="7669" xr:uid="{00000000-0005-0000-0000-00002A1D0000}"/>
    <cellStyle name="Total 37 2 3 9" xfId="8517" xr:uid="{00000000-0005-0000-0000-00002B1D0000}"/>
    <cellStyle name="Total 37 3" xfId="4283" xr:uid="{00000000-0005-0000-0000-00002C1D0000}"/>
    <cellStyle name="Total 37 3 10" xfId="8127" xr:uid="{00000000-0005-0000-0000-00002D1D0000}"/>
    <cellStyle name="Total 37 3 11" xfId="9105" xr:uid="{00000000-0005-0000-0000-00002E1D0000}"/>
    <cellStyle name="Total 37 3 12" xfId="8946" xr:uid="{00000000-0005-0000-0000-00002F1D0000}"/>
    <cellStyle name="Total 37 3 13" xfId="9718" xr:uid="{00000000-0005-0000-0000-0000301D0000}"/>
    <cellStyle name="Total 37 3 14" xfId="10190" xr:uid="{00000000-0005-0000-0000-0000311D0000}"/>
    <cellStyle name="Total 37 3 15" xfId="10604" xr:uid="{00000000-0005-0000-0000-0000321D0000}"/>
    <cellStyle name="Total 37 3 16" xfId="11077" xr:uid="{00000000-0005-0000-0000-0000331D0000}"/>
    <cellStyle name="Total 37 3 17" xfId="11546" xr:uid="{00000000-0005-0000-0000-0000341D0000}"/>
    <cellStyle name="Total 37 3 18" xfId="12074" xr:uid="{00000000-0005-0000-0000-0000351D0000}"/>
    <cellStyle name="Total 37 3 19" xfId="12617" xr:uid="{00000000-0005-0000-0000-0000361D0000}"/>
    <cellStyle name="Total 37 3 2" xfId="4829" xr:uid="{00000000-0005-0000-0000-0000371D0000}"/>
    <cellStyle name="Total 37 3 3" xfId="5267" xr:uid="{00000000-0005-0000-0000-0000381D0000}"/>
    <cellStyle name="Total 37 3 4" xfId="5705" xr:uid="{00000000-0005-0000-0000-0000391D0000}"/>
    <cellStyle name="Total 37 3 5" xfId="6142" xr:uid="{00000000-0005-0000-0000-00003A1D0000}"/>
    <cellStyle name="Total 37 3 6" xfId="6579" xr:uid="{00000000-0005-0000-0000-00003B1D0000}"/>
    <cellStyle name="Total 37 3 7" xfId="7016" xr:uid="{00000000-0005-0000-0000-00003C1D0000}"/>
    <cellStyle name="Total 37 3 8" xfId="7453" xr:uid="{00000000-0005-0000-0000-00003D1D0000}"/>
    <cellStyle name="Total 37 3 9" xfId="8301" xr:uid="{00000000-0005-0000-0000-00003E1D0000}"/>
    <cellStyle name="Total 37 4" xfId="4497" xr:uid="{00000000-0005-0000-0000-00003F1D0000}"/>
    <cellStyle name="Total 37 4 10" xfId="7914" xr:uid="{00000000-0005-0000-0000-0000401D0000}"/>
    <cellStyle name="Total 37 4 11" xfId="9320" xr:uid="{00000000-0005-0000-0000-0000411D0000}"/>
    <cellStyle name="Total 37 4 12" xfId="9492" xr:uid="{00000000-0005-0000-0000-0000421D0000}"/>
    <cellStyle name="Total 37 4 13" xfId="9933" xr:uid="{00000000-0005-0000-0000-0000431D0000}"/>
    <cellStyle name="Total 37 4 14" xfId="10405" xr:uid="{00000000-0005-0000-0000-0000441D0000}"/>
    <cellStyle name="Total 37 4 15" xfId="10769" xr:uid="{00000000-0005-0000-0000-0000451D0000}"/>
    <cellStyle name="Total 37 4 16" xfId="11292" xr:uid="{00000000-0005-0000-0000-0000461D0000}"/>
    <cellStyle name="Total 37 4 17" xfId="11761" xr:uid="{00000000-0005-0000-0000-0000471D0000}"/>
    <cellStyle name="Total 37 4 18" xfId="11455" xr:uid="{00000000-0005-0000-0000-0000481D0000}"/>
    <cellStyle name="Total 37 4 19" xfId="12832" xr:uid="{00000000-0005-0000-0000-0000491D0000}"/>
    <cellStyle name="Total 37 4 2" xfId="5044" xr:uid="{00000000-0005-0000-0000-00004A1D0000}"/>
    <cellStyle name="Total 37 4 3" xfId="5482" xr:uid="{00000000-0005-0000-0000-00004B1D0000}"/>
    <cellStyle name="Total 37 4 4" xfId="5920" xr:uid="{00000000-0005-0000-0000-00004C1D0000}"/>
    <cellStyle name="Total 37 4 5" xfId="6357" xr:uid="{00000000-0005-0000-0000-00004D1D0000}"/>
    <cellStyle name="Total 37 4 6" xfId="6794" xr:uid="{00000000-0005-0000-0000-00004E1D0000}"/>
    <cellStyle name="Total 37 4 7" xfId="7231" xr:uid="{00000000-0005-0000-0000-00004F1D0000}"/>
    <cellStyle name="Total 37 4 8" xfId="7668" xr:uid="{00000000-0005-0000-0000-0000501D0000}"/>
    <cellStyle name="Total 37 4 9" xfId="8516" xr:uid="{00000000-0005-0000-0000-0000511D0000}"/>
    <cellStyle name="Total 38" xfId="4086" xr:uid="{00000000-0005-0000-0000-0000521D0000}"/>
    <cellStyle name="Total 38 2" xfId="4087" xr:uid="{00000000-0005-0000-0000-0000531D0000}"/>
    <cellStyle name="Total 38 2 2" xfId="4286" xr:uid="{00000000-0005-0000-0000-0000541D0000}"/>
    <cellStyle name="Total 38 2 2 10" xfId="8124" xr:uid="{00000000-0005-0000-0000-0000551D0000}"/>
    <cellStyle name="Total 38 2 2 11" xfId="9108" xr:uid="{00000000-0005-0000-0000-0000561D0000}"/>
    <cellStyle name="Total 38 2 2 12" xfId="8944" xr:uid="{00000000-0005-0000-0000-0000571D0000}"/>
    <cellStyle name="Total 38 2 2 13" xfId="9721" xr:uid="{00000000-0005-0000-0000-0000581D0000}"/>
    <cellStyle name="Total 38 2 2 14" xfId="10193" xr:uid="{00000000-0005-0000-0000-0000591D0000}"/>
    <cellStyle name="Total 38 2 2 15" xfId="10944" xr:uid="{00000000-0005-0000-0000-00005A1D0000}"/>
    <cellStyle name="Total 38 2 2 16" xfId="11080" xr:uid="{00000000-0005-0000-0000-00005B1D0000}"/>
    <cellStyle name="Total 38 2 2 17" xfId="11549" xr:uid="{00000000-0005-0000-0000-00005C1D0000}"/>
    <cellStyle name="Total 38 2 2 18" xfId="11988" xr:uid="{00000000-0005-0000-0000-00005D1D0000}"/>
    <cellStyle name="Total 38 2 2 19" xfId="12620" xr:uid="{00000000-0005-0000-0000-00005E1D0000}"/>
    <cellStyle name="Total 38 2 2 2" xfId="4832" xr:uid="{00000000-0005-0000-0000-00005F1D0000}"/>
    <cellStyle name="Total 38 2 2 3" xfId="5270" xr:uid="{00000000-0005-0000-0000-0000601D0000}"/>
    <cellStyle name="Total 38 2 2 4" xfId="5708" xr:uid="{00000000-0005-0000-0000-0000611D0000}"/>
    <cellStyle name="Total 38 2 2 5" xfId="6145" xr:uid="{00000000-0005-0000-0000-0000621D0000}"/>
    <cellStyle name="Total 38 2 2 6" xfId="6582" xr:uid="{00000000-0005-0000-0000-0000631D0000}"/>
    <cellStyle name="Total 38 2 2 7" xfId="7019" xr:uid="{00000000-0005-0000-0000-0000641D0000}"/>
    <cellStyle name="Total 38 2 2 8" xfId="7456" xr:uid="{00000000-0005-0000-0000-0000651D0000}"/>
    <cellStyle name="Total 38 2 2 9" xfId="8304" xr:uid="{00000000-0005-0000-0000-0000661D0000}"/>
    <cellStyle name="Total 38 2 3" xfId="4500" xr:uid="{00000000-0005-0000-0000-0000671D0000}"/>
    <cellStyle name="Total 38 2 3 10" xfId="7911" xr:uid="{00000000-0005-0000-0000-0000681D0000}"/>
    <cellStyle name="Total 38 2 3 11" xfId="9323" xr:uid="{00000000-0005-0000-0000-0000691D0000}"/>
    <cellStyle name="Total 38 2 3 12" xfId="8813" xr:uid="{00000000-0005-0000-0000-00006A1D0000}"/>
    <cellStyle name="Total 38 2 3 13" xfId="9936" xr:uid="{00000000-0005-0000-0000-00006B1D0000}"/>
    <cellStyle name="Total 38 2 3 14" xfId="10408" xr:uid="{00000000-0005-0000-0000-00006C1D0000}"/>
    <cellStyle name="Total 38 2 3 15" xfId="10653" xr:uid="{00000000-0005-0000-0000-00006D1D0000}"/>
    <cellStyle name="Total 38 2 3 16" xfId="11295" xr:uid="{00000000-0005-0000-0000-00006E1D0000}"/>
    <cellStyle name="Total 38 2 3 17" xfId="11764" xr:uid="{00000000-0005-0000-0000-00006F1D0000}"/>
    <cellStyle name="Total 38 2 3 18" xfId="12065" xr:uid="{00000000-0005-0000-0000-0000701D0000}"/>
    <cellStyle name="Total 38 2 3 19" xfId="12835" xr:uid="{00000000-0005-0000-0000-0000711D0000}"/>
    <cellStyle name="Total 38 2 3 2" xfId="5047" xr:uid="{00000000-0005-0000-0000-0000721D0000}"/>
    <cellStyle name="Total 38 2 3 3" xfId="5485" xr:uid="{00000000-0005-0000-0000-0000731D0000}"/>
    <cellStyle name="Total 38 2 3 4" xfId="5923" xr:uid="{00000000-0005-0000-0000-0000741D0000}"/>
    <cellStyle name="Total 38 2 3 5" xfId="6360" xr:uid="{00000000-0005-0000-0000-0000751D0000}"/>
    <cellStyle name="Total 38 2 3 6" xfId="6797" xr:uid="{00000000-0005-0000-0000-0000761D0000}"/>
    <cellStyle name="Total 38 2 3 7" xfId="7234" xr:uid="{00000000-0005-0000-0000-0000771D0000}"/>
    <cellStyle name="Total 38 2 3 8" xfId="7671" xr:uid="{00000000-0005-0000-0000-0000781D0000}"/>
    <cellStyle name="Total 38 2 3 9" xfId="8519" xr:uid="{00000000-0005-0000-0000-0000791D0000}"/>
    <cellStyle name="Total 38 3" xfId="4285" xr:uid="{00000000-0005-0000-0000-00007A1D0000}"/>
    <cellStyle name="Total 38 3 10" xfId="8125" xr:uid="{00000000-0005-0000-0000-00007B1D0000}"/>
    <cellStyle name="Total 38 3 11" xfId="9107" xr:uid="{00000000-0005-0000-0000-00007C1D0000}"/>
    <cellStyle name="Total 38 3 12" xfId="8945" xr:uid="{00000000-0005-0000-0000-00007D1D0000}"/>
    <cellStyle name="Total 38 3 13" xfId="9720" xr:uid="{00000000-0005-0000-0000-00007E1D0000}"/>
    <cellStyle name="Total 38 3 14" xfId="10192" xr:uid="{00000000-0005-0000-0000-00007F1D0000}"/>
    <cellStyle name="Total 38 3 15" xfId="10911" xr:uid="{00000000-0005-0000-0000-0000801D0000}"/>
    <cellStyle name="Total 38 3 16" xfId="11079" xr:uid="{00000000-0005-0000-0000-0000811D0000}"/>
    <cellStyle name="Total 38 3 17" xfId="11548" xr:uid="{00000000-0005-0000-0000-0000821D0000}"/>
    <cellStyle name="Total 38 3 18" xfId="12016" xr:uid="{00000000-0005-0000-0000-0000831D0000}"/>
    <cellStyle name="Total 38 3 19" xfId="12619" xr:uid="{00000000-0005-0000-0000-0000841D0000}"/>
    <cellStyle name="Total 38 3 2" xfId="4831" xr:uid="{00000000-0005-0000-0000-0000851D0000}"/>
    <cellStyle name="Total 38 3 3" xfId="5269" xr:uid="{00000000-0005-0000-0000-0000861D0000}"/>
    <cellStyle name="Total 38 3 4" xfId="5707" xr:uid="{00000000-0005-0000-0000-0000871D0000}"/>
    <cellStyle name="Total 38 3 5" xfId="6144" xr:uid="{00000000-0005-0000-0000-0000881D0000}"/>
    <cellStyle name="Total 38 3 6" xfId="6581" xr:uid="{00000000-0005-0000-0000-0000891D0000}"/>
    <cellStyle name="Total 38 3 7" xfId="7018" xr:uid="{00000000-0005-0000-0000-00008A1D0000}"/>
    <cellStyle name="Total 38 3 8" xfId="7455" xr:uid="{00000000-0005-0000-0000-00008B1D0000}"/>
    <cellStyle name="Total 38 3 9" xfId="8303" xr:uid="{00000000-0005-0000-0000-00008C1D0000}"/>
    <cellStyle name="Total 38 4" xfId="4499" xr:uid="{00000000-0005-0000-0000-00008D1D0000}"/>
    <cellStyle name="Total 38 4 10" xfId="7912" xr:uid="{00000000-0005-0000-0000-00008E1D0000}"/>
    <cellStyle name="Total 38 4 11" xfId="9322" xr:uid="{00000000-0005-0000-0000-00008F1D0000}"/>
    <cellStyle name="Total 38 4 12" xfId="8814" xr:uid="{00000000-0005-0000-0000-0000901D0000}"/>
    <cellStyle name="Total 38 4 13" xfId="9935" xr:uid="{00000000-0005-0000-0000-0000911D0000}"/>
    <cellStyle name="Total 38 4 14" xfId="10407" xr:uid="{00000000-0005-0000-0000-0000921D0000}"/>
    <cellStyle name="Total 38 4 15" xfId="10692" xr:uid="{00000000-0005-0000-0000-0000931D0000}"/>
    <cellStyle name="Total 38 4 16" xfId="11294" xr:uid="{00000000-0005-0000-0000-0000941D0000}"/>
    <cellStyle name="Total 38 4 17" xfId="11763" xr:uid="{00000000-0005-0000-0000-0000951D0000}"/>
    <cellStyle name="Total 38 4 18" xfId="12095" xr:uid="{00000000-0005-0000-0000-0000961D0000}"/>
    <cellStyle name="Total 38 4 19" xfId="12834" xr:uid="{00000000-0005-0000-0000-0000971D0000}"/>
    <cellStyle name="Total 38 4 2" xfId="5046" xr:uid="{00000000-0005-0000-0000-0000981D0000}"/>
    <cellStyle name="Total 38 4 3" xfId="5484" xr:uid="{00000000-0005-0000-0000-0000991D0000}"/>
    <cellStyle name="Total 38 4 4" xfId="5922" xr:uid="{00000000-0005-0000-0000-00009A1D0000}"/>
    <cellStyle name="Total 38 4 5" xfId="6359" xr:uid="{00000000-0005-0000-0000-00009B1D0000}"/>
    <cellStyle name="Total 38 4 6" xfId="6796" xr:uid="{00000000-0005-0000-0000-00009C1D0000}"/>
    <cellStyle name="Total 38 4 7" xfId="7233" xr:uid="{00000000-0005-0000-0000-00009D1D0000}"/>
    <cellStyle name="Total 38 4 8" xfId="7670" xr:uid="{00000000-0005-0000-0000-00009E1D0000}"/>
    <cellStyle name="Total 38 4 9" xfId="8518" xr:uid="{00000000-0005-0000-0000-00009F1D0000}"/>
    <cellStyle name="Total 39" xfId="4088" xr:uid="{00000000-0005-0000-0000-0000A01D0000}"/>
    <cellStyle name="Total 39 2" xfId="4089" xr:uid="{00000000-0005-0000-0000-0000A11D0000}"/>
    <cellStyle name="Total 39 2 2" xfId="4288" xr:uid="{00000000-0005-0000-0000-0000A21D0000}"/>
    <cellStyle name="Total 39 2 2 10" xfId="8122" xr:uid="{00000000-0005-0000-0000-0000A31D0000}"/>
    <cellStyle name="Total 39 2 2 11" xfId="9110" xr:uid="{00000000-0005-0000-0000-0000A41D0000}"/>
    <cellStyle name="Total 39 2 2 12" xfId="8942" xr:uid="{00000000-0005-0000-0000-0000A51D0000}"/>
    <cellStyle name="Total 39 2 2 13" xfId="9723" xr:uid="{00000000-0005-0000-0000-0000A61D0000}"/>
    <cellStyle name="Total 39 2 2 14" xfId="10195" xr:uid="{00000000-0005-0000-0000-0000A71D0000}"/>
    <cellStyle name="Total 39 2 2 15" xfId="10108" xr:uid="{00000000-0005-0000-0000-0000A81D0000}"/>
    <cellStyle name="Total 39 2 2 16" xfId="11082" xr:uid="{00000000-0005-0000-0000-0000A91D0000}"/>
    <cellStyle name="Total 39 2 2 17" xfId="11551" xr:uid="{00000000-0005-0000-0000-0000AA1D0000}"/>
    <cellStyle name="Total 39 2 2 18" xfId="11930" xr:uid="{00000000-0005-0000-0000-0000AB1D0000}"/>
    <cellStyle name="Total 39 2 2 19" xfId="12622" xr:uid="{00000000-0005-0000-0000-0000AC1D0000}"/>
    <cellStyle name="Total 39 2 2 2" xfId="4834" xr:uid="{00000000-0005-0000-0000-0000AD1D0000}"/>
    <cellStyle name="Total 39 2 2 3" xfId="5272" xr:uid="{00000000-0005-0000-0000-0000AE1D0000}"/>
    <cellStyle name="Total 39 2 2 4" xfId="5710" xr:uid="{00000000-0005-0000-0000-0000AF1D0000}"/>
    <cellStyle name="Total 39 2 2 5" xfId="6147" xr:uid="{00000000-0005-0000-0000-0000B01D0000}"/>
    <cellStyle name="Total 39 2 2 6" xfId="6584" xr:uid="{00000000-0005-0000-0000-0000B11D0000}"/>
    <cellStyle name="Total 39 2 2 7" xfId="7021" xr:uid="{00000000-0005-0000-0000-0000B21D0000}"/>
    <cellStyle name="Total 39 2 2 8" xfId="7458" xr:uid="{00000000-0005-0000-0000-0000B31D0000}"/>
    <cellStyle name="Total 39 2 2 9" xfId="8306" xr:uid="{00000000-0005-0000-0000-0000B41D0000}"/>
    <cellStyle name="Total 39 2 3" xfId="4502" xr:uid="{00000000-0005-0000-0000-0000B51D0000}"/>
    <cellStyle name="Total 39 2 3 10" xfId="7909" xr:uid="{00000000-0005-0000-0000-0000B61D0000}"/>
    <cellStyle name="Total 39 2 3 11" xfId="9325" xr:uid="{00000000-0005-0000-0000-0000B71D0000}"/>
    <cellStyle name="Total 39 2 3 12" xfId="8811" xr:uid="{00000000-0005-0000-0000-0000B81D0000}"/>
    <cellStyle name="Total 39 2 3 13" xfId="9938" xr:uid="{00000000-0005-0000-0000-0000B91D0000}"/>
    <cellStyle name="Total 39 2 3 14" xfId="10410" xr:uid="{00000000-0005-0000-0000-0000BA1D0000}"/>
    <cellStyle name="Total 39 2 3 15" xfId="10574" xr:uid="{00000000-0005-0000-0000-0000BB1D0000}"/>
    <cellStyle name="Total 39 2 3 16" xfId="11297" xr:uid="{00000000-0005-0000-0000-0000BC1D0000}"/>
    <cellStyle name="Total 39 2 3 17" xfId="11766" xr:uid="{00000000-0005-0000-0000-0000BD1D0000}"/>
    <cellStyle name="Total 39 2 3 18" xfId="12007" xr:uid="{00000000-0005-0000-0000-0000BE1D0000}"/>
    <cellStyle name="Total 39 2 3 19" xfId="12837" xr:uid="{00000000-0005-0000-0000-0000BF1D0000}"/>
    <cellStyle name="Total 39 2 3 2" xfId="5049" xr:uid="{00000000-0005-0000-0000-0000C01D0000}"/>
    <cellStyle name="Total 39 2 3 3" xfId="5487" xr:uid="{00000000-0005-0000-0000-0000C11D0000}"/>
    <cellStyle name="Total 39 2 3 4" xfId="5925" xr:uid="{00000000-0005-0000-0000-0000C21D0000}"/>
    <cellStyle name="Total 39 2 3 5" xfId="6362" xr:uid="{00000000-0005-0000-0000-0000C31D0000}"/>
    <cellStyle name="Total 39 2 3 6" xfId="6799" xr:uid="{00000000-0005-0000-0000-0000C41D0000}"/>
    <cellStyle name="Total 39 2 3 7" xfId="7236" xr:uid="{00000000-0005-0000-0000-0000C51D0000}"/>
    <cellStyle name="Total 39 2 3 8" xfId="7673" xr:uid="{00000000-0005-0000-0000-0000C61D0000}"/>
    <cellStyle name="Total 39 2 3 9" xfId="8521" xr:uid="{00000000-0005-0000-0000-0000C71D0000}"/>
    <cellStyle name="Total 39 3" xfId="4287" xr:uid="{00000000-0005-0000-0000-0000C81D0000}"/>
    <cellStyle name="Total 39 3 10" xfId="8123" xr:uid="{00000000-0005-0000-0000-0000C91D0000}"/>
    <cellStyle name="Total 39 3 11" xfId="9109" xr:uid="{00000000-0005-0000-0000-0000CA1D0000}"/>
    <cellStyle name="Total 39 3 12" xfId="8943" xr:uid="{00000000-0005-0000-0000-0000CB1D0000}"/>
    <cellStyle name="Total 39 3 13" xfId="9722" xr:uid="{00000000-0005-0000-0000-0000CC1D0000}"/>
    <cellStyle name="Total 39 3 14" xfId="10194" xr:uid="{00000000-0005-0000-0000-0000CD1D0000}"/>
    <cellStyle name="Total 39 3 15" xfId="10845" xr:uid="{00000000-0005-0000-0000-0000CE1D0000}"/>
    <cellStyle name="Total 39 3 16" xfId="11081" xr:uid="{00000000-0005-0000-0000-0000CF1D0000}"/>
    <cellStyle name="Total 39 3 17" xfId="11550" xr:uid="{00000000-0005-0000-0000-0000D01D0000}"/>
    <cellStyle name="Total 39 3 18" xfId="11959" xr:uid="{00000000-0005-0000-0000-0000D11D0000}"/>
    <cellStyle name="Total 39 3 19" xfId="12621" xr:uid="{00000000-0005-0000-0000-0000D21D0000}"/>
    <cellStyle name="Total 39 3 2" xfId="4833" xr:uid="{00000000-0005-0000-0000-0000D31D0000}"/>
    <cellStyle name="Total 39 3 3" xfId="5271" xr:uid="{00000000-0005-0000-0000-0000D41D0000}"/>
    <cellStyle name="Total 39 3 4" xfId="5709" xr:uid="{00000000-0005-0000-0000-0000D51D0000}"/>
    <cellStyle name="Total 39 3 5" xfId="6146" xr:uid="{00000000-0005-0000-0000-0000D61D0000}"/>
    <cellStyle name="Total 39 3 6" xfId="6583" xr:uid="{00000000-0005-0000-0000-0000D71D0000}"/>
    <cellStyle name="Total 39 3 7" xfId="7020" xr:uid="{00000000-0005-0000-0000-0000D81D0000}"/>
    <cellStyle name="Total 39 3 8" xfId="7457" xr:uid="{00000000-0005-0000-0000-0000D91D0000}"/>
    <cellStyle name="Total 39 3 9" xfId="8305" xr:uid="{00000000-0005-0000-0000-0000DA1D0000}"/>
    <cellStyle name="Total 39 4" xfId="4501" xr:uid="{00000000-0005-0000-0000-0000DB1D0000}"/>
    <cellStyle name="Total 39 4 10" xfId="7910" xr:uid="{00000000-0005-0000-0000-0000DC1D0000}"/>
    <cellStyle name="Total 39 4 11" xfId="9324" xr:uid="{00000000-0005-0000-0000-0000DD1D0000}"/>
    <cellStyle name="Total 39 4 12" xfId="8812" xr:uid="{00000000-0005-0000-0000-0000DE1D0000}"/>
    <cellStyle name="Total 39 4 13" xfId="9937" xr:uid="{00000000-0005-0000-0000-0000DF1D0000}"/>
    <cellStyle name="Total 39 4 14" xfId="10409" xr:uid="{00000000-0005-0000-0000-0000E01D0000}"/>
    <cellStyle name="Total 39 4 15" xfId="10613" xr:uid="{00000000-0005-0000-0000-0000E11D0000}"/>
    <cellStyle name="Total 39 4 16" xfId="11296" xr:uid="{00000000-0005-0000-0000-0000E21D0000}"/>
    <cellStyle name="Total 39 4 17" xfId="11765" xr:uid="{00000000-0005-0000-0000-0000E31D0000}"/>
    <cellStyle name="Total 39 4 18" xfId="12036" xr:uid="{00000000-0005-0000-0000-0000E41D0000}"/>
    <cellStyle name="Total 39 4 19" xfId="12836" xr:uid="{00000000-0005-0000-0000-0000E51D0000}"/>
    <cellStyle name="Total 39 4 2" xfId="5048" xr:uid="{00000000-0005-0000-0000-0000E61D0000}"/>
    <cellStyle name="Total 39 4 3" xfId="5486" xr:uid="{00000000-0005-0000-0000-0000E71D0000}"/>
    <cellStyle name="Total 39 4 4" xfId="5924" xr:uid="{00000000-0005-0000-0000-0000E81D0000}"/>
    <cellStyle name="Total 39 4 5" xfId="6361" xr:uid="{00000000-0005-0000-0000-0000E91D0000}"/>
    <cellStyle name="Total 39 4 6" xfId="6798" xr:uid="{00000000-0005-0000-0000-0000EA1D0000}"/>
    <cellStyle name="Total 39 4 7" xfId="7235" xr:uid="{00000000-0005-0000-0000-0000EB1D0000}"/>
    <cellStyle name="Total 39 4 8" xfId="7672" xr:uid="{00000000-0005-0000-0000-0000EC1D0000}"/>
    <cellStyle name="Total 39 4 9" xfId="8520" xr:uid="{00000000-0005-0000-0000-0000ED1D0000}"/>
    <cellStyle name="Total 4" xfId="778" xr:uid="{00000000-0005-0000-0000-0000EE1D0000}"/>
    <cellStyle name="Total 4 2" xfId="4090" xr:uid="{00000000-0005-0000-0000-0000EF1D0000}"/>
    <cellStyle name="Total 4 2 2" xfId="4290" xr:uid="{00000000-0005-0000-0000-0000F01D0000}"/>
    <cellStyle name="Total 4 2 2 10" xfId="8120" xr:uid="{00000000-0005-0000-0000-0000F11D0000}"/>
    <cellStyle name="Total 4 2 2 11" xfId="9112" xr:uid="{00000000-0005-0000-0000-0000F21D0000}"/>
    <cellStyle name="Total 4 2 2 12" xfId="8940" xr:uid="{00000000-0005-0000-0000-0000F31D0000}"/>
    <cellStyle name="Total 4 2 2 13" xfId="9725" xr:uid="{00000000-0005-0000-0000-0000F41D0000}"/>
    <cellStyle name="Total 4 2 2 14" xfId="10197" xr:uid="{00000000-0005-0000-0000-0000F51D0000}"/>
    <cellStyle name="Total 4 2 2 15" xfId="10896" xr:uid="{00000000-0005-0000-0000-0000F61D0000}"/>
    <cellStyle name="Total 4 2 2 16" xfId="11084" xr:uid="{00000000-0005-0000-0000-0000F71D0000}"/>
    <cellStyle name="Total 4 2 2 17" xfId="11553" xr:uid="{00000000-0005-0000-0000-0000F81D0000}"/>
    <cellStyle name="Total 4 2 2 18" xfId="12286" xr:uid="{00000000-0005-0000-0000-0000F91D0000}"/>
    <cellStyle name="Total 4 2 2 19" xfId="12624" xr:uid="{00000000-0005-0000-0000-0000FA1D0000}"/>
    <cellStyle name="Total 4 2 2 2" xfId="4836" xr:uid="{00000000-0005-0000-0000-0000FB1D0000}"/>
    <cellStyle name="Total 4 2 2 3" xfId="5274" xr:uid="{00000000-0005-0000-0000-0000FC1D0000}"/>
    <cellStyle name="Total 4 2 2 4" xfId="5712" xr:uid="{00000000-0005-0000-0000-0000FD1D0000}"/>
    <cellStyle name="Total 4 2 2 5" xfId="6149" xr:uid="{00000000-0005-0000-0000-0000FE1D0000}"/>
    <cellStyle name="Total 4 2 2 6" xfId="6586" xr:uid="{00000000-0005-0000-0000-0000FF1D0000}"/>
    <cellStyle name="Total 4 2 2 7" xfId="7023" xr:uid="{00000000-0005-0000-0000-0000001E0000}"/>
    <cellStyle name="Total 4 2 2 8" xfId="7460" xr:uid="{00000000-0005-0000-0000-0000011E0000}"/>
    <cellStyle name="Total 4 2 2 9" xfId="8308" xr:uid="{00000000-0005-0000-0000-0000021E0000}"/>
    <cellStyle name="Total 4 2 3" xfId="4504" xr:uid="{00000000-0005-0000-0000-0000031E0000}"/>
    <cellStyle name="Total 4 2 3 10" xfId="7907" xr:uid="{00000000-0005-0000-0000-0000041E0000}"/>
    <cellStyle name="Total 4 2 3 11" xfId="9327" xr:uid="{00000000-0005-0000-0000-0000051E0000}"/>
    <cellStyle name="Total 4 2 3 12" xfId="8809" xr:uid="{00000000-0005-0000-0000-0000061E0000}"/>
    <cellStyle name="Total 4 2 3 13" xfId="9940" xr:uid="{00000000-0005-0000-0000-0000071E0000}"/>
    <cellStyle name="Total 4 2 3 14" xfId="10412" xr:uid="{00000000-0005-0000-0000-0000081E0000}"/>
    <cellStyle name="Total 4 2 3 15" xfId="10954" xr:uid="{00000000-0005-0000-0000-0000091E0000}"/>
    <cellStyle name="Total 4 2 3 16" xfId="11299" xr:uid="{00000000-0005-0000-0000-00000A1E0000}"/>
    <cellStyle name="Total 4 2 3 17" xfId="11768" xr:uid="{00000000-0005-0000-0000-00000B1E0000}"/>
    <cellStyle name="Total 4 2 3 18" xfId="11950" xr:uid="{00000000-0005-0000-0000-00000C1E0000}"/>
    <cellStyle name="Total 4 2 3 19" xfId="12839" xr:uid="{00000000-0005-0000-0000-00000D1E0000}"/>
    <cellStyle name="Total 4 2 3 2" xfId="5051" xr:uid="{00000000-0005-0000-0000-00000E1E0000}"/>
    <cellStyle name="Total 4 2 3 3" xfId="5489" xr:uid="{00000000-0005-0000-0000-00000F1E0000}"/>
    <cellStyle name="Total 4 2 3 4" xfId="5927" xr:uid="{00000000-0005-0000-0000-0000101E0000}"/>
    <cellStyle name="Total 4 2 3 5" xfId="6364" xr:uid="{00000000-0005-0000-0000-0000111E0000}"/>
    <cellStyle name="Total 4 2 3 6" xfId="6801" xr:uid="{00000000-0005-0000-0000-0000121E0000}"/>
    <cellStyle name="Total 4 2 3 7" xfId="7238" xr:uid="{00000000-0005-0000-0000-0000131E0000}"/>
    <cellStyle name="Total 4 2 3 8" xfId="7675" xr:uid="{00000000-0005-0000-0000-0000141E0000}"/>
    <cellStyle name="Total 4 2 3 9" xfId="8523" xr:uid="{00000000-0005-0000-0000-0000151E0000}"/>
    <cellStyle name="Total 4 3" xfId="4289" xr:uid="{00000000-0005-0000-0000-0000161E0000}"/>
    <cellStyle name="Total 4 3 10" xfId="8121" xr:uid="{00000000-0005-0000-0000-0000171E0000}"/>
    <cellStyle name="Total 4 3 11" xfId="9111" xr:uid="{00000000-0005-0000-0000-0000181E0000}"/>
    <cellStyle name="Total 4 3 12" xfId="8941" xr:uid="{00000000-0005-0000-0000-0000191E0000}"/>
    <cellStyle name="Total 4 3 13" xfId="9724" xr:uid="{00000000-0005-0000-0000-00001A1E0000}"/>
    <cellStyle name="Total 4 3 14" xfId="10196" xr:uid="{00000000-0005-0000-0000-00001B1E0000}"/>
    <cellStyle name="Total 4 3 15" xfId="10107" xr:uid="{00000000-0005-0000-0000-00001C1E0000}"/>
    <cellStyle name="Total 4 3 16" xfId="11083" xr:uid="{00000000-0005-0000-0000-00001D1E0000}"/>
    <cellStyle name="Total 4 3 17" xfId="11552" xr:uid="{00000000-0005-0000-0000-00001E1E0000}"/>
    <cellStyle name="Total 4 3 18" xfId="12338" xr:uid="{00000000-0005-0000-0000-00001F1E0000}"/>
    <cellStyle name="Total 4 3 19" xfId="12623" xr:uid="{00000000-0005-0000-0000-0000201E0000}"/>
    <cellStyle name="Total 4 3 2" xfId="4835" xr:uid="{00000000-0005-0000-0000-0000211E0000}"/>
    <cellStyle name="Total 4 3 3" xfId="5273" xr:uid="{00000000-0005-0000-0000-0000221E0000}"/>
    <cellStyle name="Total 4 3 4" xfId="5711" xr:uid="{00000000-0005-0000-0000-0000231E0000}"/>
    <cellStyle name="Total 4 3 5" xfId="6148" xr:uid="{00000000-0005-0000-0000-0000241E0000}"/>
    <cellStyle name="Total 4 3 6" xfId="6585" xr:uid="{00000000-0005-0000-0000-0000251E0000}"/>
    <cellStyle name="Total 4 3 7" xfId="7022" xr:uid="{00000000-0005-0000-0000-0000261E0000}"/>
    <cellStyle name="Total 4 3 8" xfId="7459" xr:uid="{00000000-0005-0000-0000-0000271E0000}"/>
    <cellStyle name="Total 4 3 9" xfId="8307" xr:uid="{00000000-0005-0000-0000-0000281E0000}"/>
    <cellStyle name="Total 4 4" xfId="4503" xr:uid="{00000000-0005-0000-0000-0000291E0000}"/>
    <cellStyle name="Total 4 4 10" xfId="7908" xr:uid="{00000000-0005-0000-0000-00002A1E0000}"/>
    <cellStyle name="Total 4 4 11" xfId="9326" xr:uid="{00000000-0005-0000-0000-00002B1E0000}"/>
    <cellStyle name="Total 4 4 12" xfId="8810" xr:uid="{00000000-0005-0000-0000-00002C1E0000}"/>
    <cellStyle name="Total 4 4 13" xfId="9939" xr:uid="{00000000-0005-0000-0000-00002D1E0000}"/>
    <cellStyle name="Total 4 4 14" xfId="10411" xr:uid="{00000000-0005-0000-0000-00002E1E0000}"/>
    <cellStyle name="Total 4 4 15" xfId="10904" xr:uid="{00000000-0005-0000-0000-00002F1E0000}"/>
    <cellStyle name="Total 4 4 16" xfId="11298" xr:uid="{00000000-0005-0000-0000-0000301E0000}"/>
    <cellStyle name="Total 4 4 17" xfId="11767" xr:uid="{00000000-0005-0000-0000-0000311E0000}"/>
    <cellStyle name="Total 4 4 18" xfId="11979" xr:uid="{00000000-0005-0000-0000-0000321E0000}"/>
    <cellStyle name="Total 4 4 19" xfId="12838" xr:uid="{00000000-0005-0000-0000-0000331E0000}"/>
    <cellStyle name="Total 4 4 2" xfId="5050" xr:uid="{00000000-0005-0000-0000-0000341E0000}"/>
    <cellStyle name="Total 4 4 3" xfId="5488" xr:uid="{00000000-0005-0000-0000-0000351E0000}"/>
    <cellStyle name="Total 4 4 4" xfId="5926" xr:uid="{00000000-0005-0000-0000-0000361E0000}"/>
    <cellStyle name="Total 4 4 5" xfId="6363" xr:uid="{00000000-0005-0000-0000-0000371E0000}"/>
    <cellStyle name="Total 4 4 6" xfId="6800" xr:uid="{00000000-0005-0000-0000-0000381E0000}"/>
    <cellStyle name="Total 4 4 7" xfId="7237" xr:uid="{00000000-0005-0000-0000-0000391E0000}"/>
    <cellStyle name="Total 4 4 8" xfId="7674" xr:uid="{00000000-0005-0000-0000-00003A1E0000}"/>
    <cellStyle name="Total 4 4 9" xfId="8522" xr:uid="{00000000-0005-0000-0000-00003B1E0000}"/>
    <cellStyle name="Total 4 5" xfId="12378" xr:uid="{00000000-0005-0000-0000-00003C1E0000}"/>
    <cellStyle name="Total 4 6" xfId="12439" xr:uid="{00000000-0005-0000-0000-00003D1E0000}"/>
    <cellStyle name="Total 4 7" xfId="12520" xr:uid="{00000000-0005-0000-0000-00003E1E0000}"/>
    <cellStyle name="Total 40" xfId="4091" xr:uid="{00000000-0005-0000-0000-00003F1E0000}"/>
    <cellStyle name="Total 40 2" xfId="4092" xr:uid="{00000000-0005-0000-0000-0000401E0000}"/>
    <cellStyle name="Total 40 2 2" xfId="4292" xr:uid="{00000000-0005-0000-0000-0000411E0000}"/>
    <cellStyle name="Total 40 2 2 10" xfId="8118" xr:uid="{00000000-0005-0000-0000-0000421E0000}"/>
    <cellStyle name="Total 40 2 2 11" xfId="9114" xr:uid="{00000000-0005-0000-0000-0000431E0000}"/>
    <cellStyle name="Total 40 2 2 12" xfId="8938" xr:uid="{00000000-0005-0000-0000-0000441E0000}"/>
    <cellStyle name="Total 40 2 2 13" xfId="9727" xr:uid="{00000000-0005-0000-0000-0000451E0000}"/>
    <cellStyle name="Total 40 2 2 14" xfId="10199" xr:uid="{00000000-0005-0000-0000-0000461E0000}"/>
    <cellStyle name="Total 40 2 2 15" xfId="10776" xr:uid="{00000000-0005-0000-0000-0000471E0000}"/>
    <cellStyle name="Total 40 2 2 16" xfId="11086" xr:uid="{00000000-0005-0000-0000-0000481E0000}"/>
    <cellStyle name="Total 40 2 2 17" xfId="11555" xr:uid="{00000000-0005-0000-0000-0000491E0000}"/>
    <cellStyle name="Total 40 2 2 18" xfId="12251" xr:uid="{00000000-0005-0000-0000-00004A1E0000}"/>
    <cellStyle name="Total 40 2 2 19" xfId="12626" xr:uid="{00000000-0005-0000-0000-00004B1E0000}"/>
    <cellStyle name="Total 40 2 2 2" xfId="4838" xr:uid="{00000000-0005-0000-0000-00004C1E0000}"/>
    <cellStyle name="Total 40 2 2 3" xfId="5276" xr:uid="{00000000-0005-0000-0000-00004D1E0000}"/>
    <cellStyle name="Total 40 2 2 4" xfId="5714" xr:uid="{00000000-0005-0000-0000-00004E1E0000}"/>
    <cellStyle name="Total 40 2 2 5" xfId="6151" xr:uid="{00000000-0005-0000-0000-00004F1E0000}"/>
    <cellStyle name="Total 40 2 2 6" xfId="6588" xr:uid="{00000000-0005-0000-0000-0000501E0000}"/>
    <cellStyle name="Total 40 2 2 7" xfId="7025" xr:uid="{00000000-0005-0000-0000-0000511E0000}"/>
    <cellStyle name="Total 40 2 2 8" xfId="7462" xr:uid="{00000000-0005-0000-0000-0000521E0000}"/>
    <cellStyle name="Total 40 2 2 9" xfId="8310" xr:uid="{00000000-0005-0000-0000-0000531E0000}"/>
    <cellStyle name="Total 40 2 3" xfId="4506" xr:uid="{00000000-0005-0000-0000-0000541E0000}"/>
    <cellStyle name="Total 40 2 3 10" xfId="7905" xr:uid="{00000000-0005-0000-0000-0000551E0000}"/>
    <cellStyle name="Total 40 2 3 11" xfId="9329" xr:uid="{00000000-0005-0000-0000-0000561E0000}"/>
    <cellStyle name="Total 40 2 3 12" xfId="9615" xr:uid="{00000000-0005-0000-0000-0000571E0000}"/>
    <cellStyle name="Total 40 2 3 13" xfId="9942" xr:uid="{00000000-0005-0000-0000-0000581E0000}"/>
    <cellStyle name="Total 40 2 3 14" xfId="10414" xr:uid="{00000000-0005-0000-0000-0000591E0000}"/>
    <cellStyle name="Total 40 2 3 15" xfId="10868" xr:uid="{00000000-0005-0000-0000-00005A1E0000}"/>
    <cellStyle name="Total 40 2 3 16" xfId="11301" xr:uid="{00000000-0005-0000-0000-00005B1E0000}"/>
    <cellStyle name="Total 40 2 3 17" xfId="11770" xr:uid="{00000000-0005-0000-0000-00005C1E0000}"/>
    <cellStyle name="Total 40 2 3 18" xfId="12329" xr:uid="{00000000-0005-0000-0000-00005D1E0000}"/>
    <cellStyle name="Total 40 2 3 19" xfId="12841" xr:uid="{00000000-0005-0000-0000-00005E1E0000}"/>
    <cellStyle name="Total 40 2 3 2" xfId="5053" xr:uid="{00000000-0005-0000-0000-00005F1E0000}"/>
    <cellStyle name="Total 40 2 3 3" xfId="5491" xr:uid="{00000000-0005-0000-0000-0000601E0000}"/>
    <cellStyle name="Total 40 2 3 4" xfId="5929" xr:uid="{00000000-0005-0000-0000-0000611E0000}"/>
    <cellStyle name="Total 40 2 3 5" xfId="6366" xr:uid="{00000000-0005-0000-0000-0000621E0000}"/>
    <cellStyle name="Total 40 2 3 6" xfId="6803" xr:uid="{00000000-0005-0000-0000-0000631E0000}"/>
    <cellStyle name="Total 40 2 3 7" xfId="7240" xr:uid="{00000000-0005-0000-0000-0000641E0000}"/>
    <cellStyle name="Total 40 2 3 8" xfId="7677" xr:uid="{00000000-0005-0000-0000-0000651E0000}"/>
    <cellStyle name="Total 40 2 3 9" xfId="8525" xr:uid="{00000000-0005-0000-0000-0000661E0000}"/>
    <cellStyle name="Total 40 3" xfId="4291" xr:uid="{00000000-0005-0000-0000-0000671E0000}"/>
    <cellStyle name="Total 40 3 10" xfId="8119" xr:uid="{00000000-0005-0000-0000-0000681E0000}"/>
    <cellStyle name="Total 40 3 11" xfId="9113" xr:uid="{00000000-0005-0000-0000-0000691E0000}"/>
    <cellStyle name="Total 40 3 12" xfId="8939" xr:uid="{00000000-0005-0000-0000-00006A1E0000}"/>
    <cellStyle name="Total 40 3 13" xfId="9726" xr:uid="{00000000-0005-0000-0000-00006B1E0000}"/>
    <cellStyle name="Total 40 3 14" xfId="10198" xr:uid="{00000000-0005-0000-0000-00006C1E0000}"/>
    <cellStyle name="Total 40 3 15" xfId="10815" xr:uid="{00000000-0005-0000-0000-00006D1E0000}"/>
    <cellStyle name="Total 40 3 16" xfId="11085" xr:uid="{00000000-0005-0000-0000-00006E1E0000}"/>
    <cellStyle name="Total 40 3 17" xfId="11554" xr:uid="{00000000-0005-0000-0000-00006F1E0000}"/>
    <cellStyle name="Total 40 3 18" xfId="12282" xr:uid="{00000000-0005-0000-0000-0000701E0000}"/>
    <cellStyle name="Total 40 3 19" xfId="12625" xr:uid="{00000000-0005-0000-0000-0000711E0000}"/>
    <cellStyle name="Total 40 3 2" xfId="4837" xr:uid="{00000000-0005-0000-0000-0000721E0000}"/>
    <cellStyle name="Total 40 3 3" xfId="5275" xr:uid="{00000000-0005-0000-0000-0000731E0000}"/>
    <cellStyle name="Total 40 3 4" xfId="5713" xr:uid="{00000000-0005-0000-0000-0000741E0000}"/>
    <cellStyle name="Total 40 3 5" xfId="6150" xr:uid="{00000000-0005-0000-0000-0000751E0000}"/>
    <cellStyle name="Total 40 3 6" xfId="6587" xr:uid="{00000000-0005-0000-0000-0000761E0000}"/>
    <cellStyle name="Total 40 3 7" xfId="7024" xr:uid="{00000000-0005-0000-0000-0000771E0000}"/>
    <cellStyle name="Total 40 3 8" xfId="7461" xr:uid="{00000000-0005-0000-0000-0000781E0000}"/>
    <cellStyle name="Total 40 3 9" xfId="8309" xr:uid="{00000000-0005-0000-0000-0000791E0000}"/>
    <cellStyle name="Total 40 4" xfId="4505" xr:uid="{00000000-0005-0000-0000-00007A1E0000}"/>
    <cellStyle name="Total 40 4 10" xfId="7906" xr:uid="{00000000-0005-0000-0000-00007B1E0000}"/>
    <cellStyle name="Total 40 4 11" xfId="9328" xr:uid="{00000000-0005-0000-0000-00007C1E0000}"/>
    <cellStyle name="Total 40 4 12" xfId="8808" xr:uid="{00000000-0005-0000-0000-00007D1E0000}"/>
    <cellStyle name="Total 40 4 13" xfId="9941" xr:uid="{00000000-0005-0000-0000-00007E1E0000}"/>
    <cellStyle name="Total 40 4 14" xfId="10413" xr:uid="{00000000-0005-0000-0000-00007F1E0000}"/>
    <cellStyle name="Total 40 4 15" xfId="10835" xr:uid="{00000000-0005-0000-0000-0000801E0000}"/>
    <cellStyle name="Total 40 4 16" xfId="11300" xr:uid="{00000000-0005-0000-0000-0000811E0000}"/>
    <cellStyle name="Total 40 4 17" xfId="11769" xr:uid="{00000000-0005-0000-0000-0000821E0000}"/>
    <cellStyle name="Total 40 4 18" xfId="11921" xr:uid="{00000000-0005-0000-0000-0000831E0000}"/>
    <cellStyle name="Total 40 4 19" xfId="12840" xr:uid="{00000000-0005-0000-0000-0000841E0000}"/>
    <cellStyle name="Total 40 4 2" xfId="5052" xr:uid="{00000000-0005-0000-0000-0000851E0000}"/>
    <cellStyle name="Total 40 4 3" xfId="5490" xr:uid="{00000000-0005-0000-0000-0000861E0000}"/>
    <cellStyle name="Total 40 4 4" xfId="5928" xr:uid="{00000000-0005-0000-0000-0000871E0000}"/>
    <cellStyle name="Total 40 4 5" xfId="6365" xr:uid="{00000000-0005-0000-0000-0000881E0000}"/>
    <cellStyle name="Total 40 4 6" xfId="6802" xr:uid="{00000000-0005-0000-0000-0000891E0000}"/>
    <cellStyle name="Total 40 4 7" xfId="7239" xr:uid="{00000000-0005-0000-0000-00008A1E0000}"/>
    <cellStyle name="Total 40 4 8" xfId="7676" xr:uid="{00000000-0005-0000-0000-00008B1E0000}"/>
    <cellStyle name="Total 40 4 9" xfId="8524" xr:uid="{00000000-0005-0000-0000-00008C1E0000}"/>
    <cellStyle name="Total 41" xfId="4093" xr:uid="{00000000-0005-0000-0000-00008D1E0000}"/>
    <cellStyle name="Total 41 2" xfId="4094" xr:uid="{00000000-0005-0000-0000-00008E1E0000}"/>
    <cellStyle name="Total 41 2 2" xfId="4294" xr:uid="{00000000-0005-0000-0000-00008F1E0000}"/>
    <cellStyle name="Total 41 2 2 10" xfId="8116" xr:uid="{00000000-0005-0000-0000-0000901E0000}"/>
    <cellStyle name="Total 41 2 2 11" xfId="9116" xr:uid="{00000000-0005-0000-0000-0000911E0000}"/>
    <cellStyle name="Total 41 2 2 12" xfId="8936" xr:uid="{00000000-0005-0000-0000-0000921E0000}"/>
    <cellStyle name="Total 41 2 2 13" xfId="9729" xr:uid="{00000000-0005-0000-0000-0000931E0000}"/>
    <cellStyle name="Total 41 2 2 14" xfId="10201" xr:uid="{00000000-0005-0000-0000-0000941E0000}"/>
    <cellStyle name="Total 41 2 2 15" xfId="10699" xr:uid="{00000000-0005-0000-0000-0000951E0000}"/>
    <cellStyle name="Total 41 2 2 16" xfId="11088" xr:uid="{00000000-0005-0000-0000-0000961E0000}"/>
    <cellStyle name="Total 41 2 2 17" xfId="11557" xr:uid="{00000000-0005-0000-0000-0000971E0000}"/>
    <cellStyle name="Total 41 2 2 18" xfId="12214" xr:uid="{00000000-0005-0000-0000-0000981E0000}"/>
    <cellStyle name="Total 41 2 2 19" xfId="12628" xr:uid="{00000000-0005-0000-0000-0000991E0000}"/>
    <cellStyle name="Total 41 2 2 2" xfId="4840" xr:uid="{00000000-0005-0000-0000-00009A1E0000}"/>
    <cellStyle name="Total 41 2 2 3" xfId="5278" xr:uid="{00000000-0005-0000-0000-00009B1E0000}"/>
    <cellStyle name="Total 41 2 2 4" xfId="5716" xr:uid="{00000000-0005-0000-0000-00009C1E0000}"/>
    <cellStyle name="Total 41 2 2 5" xfId="6153" xr:uid="{00000000-0005-0000-0000-00009D1E0000}"/>
    <cellStyle name="Total 41 2 2 6" xfId="6590" xr:uid="{00000000-0005-0000-0000-00009E1E0000}"/>
    <cellStyle name="Total 41 2 2 7" xfId="7027" xr:uid="{00000000-0005-0000-0000-00009F1E0000}"/>
    <cellStyle name="Total 41 2 2 8" xfId="7464" xr:uid="{00000000-0005-0000-0000-0000A01E0000}"/>
    <cellStyle name="Total 41 2 2 9" xfId="8312" xr:uid="{00000000-0005-0000-0000-0000A11E0000}"/>
    <cellStyle name="Total 41 2 3" xfId="4508" xr:uid="{00000000-0005-0000-0000-0000A21E0000}"/>
    <cellStyle name="Total 41 2 3 10" xfId="7903" xr:uid="{00000000-0005-0000-0000-0000A31E0000}"/>
    <cellStyle name="Total 41 2 3 11" xfId="9331" xr:uid="{00000000-0005-0000-0000-0000A41E0000}"/>
    <cellStyle name="Total 41 2 3 12" xfId="9574" xr:uid="{00000000-0005-0000-0000-0000A51E0000}"/>
    <cellStyle name="Total 41 2 3 13" xfId="9944" xr:uid="{00000000-0005-0000-0000-0000A61E0000}"/>
    <cellStyle name="Total 41 2 3 14" xfId="10416" xr:uid="{00000000-0005-0000-0000-0000A71E0000}"/>
    <cellStyle name="Total 41 2 3 15" xfId="10749" xr:uid="{00000000-0005-0000-0000-0000A81E0000}"/>
    <cellStyle name="Total 41 2 3 16" xfId="11303" xr:uid="{00000000-0005-0000-0000-0000A91E0000}"/>
    <cellStyle name="Total 41 2 3 17" xfId="11772" xr:uid="{00000000-0005-0000-0000-0000AA1E0000}"/>
    <cellStyle name="Total 41 2 3 18" xfId="12273" xr:uid="{00000000-0005-0000-0000-0000AB1E0000}"/>
    <cellStyle name="Total 41 2 3 19" xfId="12843" xr:uid="{00000000-0005-0000-0000-0000AC1E0000}"/>
    <cellStyle name="Total 41 2 3 2" xfId="5055" xr:uid="{00000000-0005-0000-0000-0000AD1E0000}"/>
    <cellStyle name="Total 41 2 3 3" xfId="5493" xr:uid="{00000000-0005-0000-0000-0000AE1E0000}"/>
    <cellStyle name="Total 41 2 3 4" xfId="5931" xr:uid="{00000000-0005-0000-0000-0000AF1E0000}"/>
    <cellStyle name="Total 41 2 3 5" xfId="6368" xr:uid="{00000000-0005-0000-0000-0000B01E0000}"/>
    <cellStyle name="Total 41 2 3 6" xfId="6805" xr:uid="{00000000-0005-0000-0000-0000B11E0000}"/>
    <cellStyle name="Total 41 2 3 7" xfId="7242" xr:uid="{00000000-0005-0000-0000-0000B21E0000}"/>
    <cellStyle name="Total 41 2 3 8" xfId="7679" xr:uid="{00000000-0005-0000-0000-0000B31E0000}"/>
    <cellStyle name="Total 41 2 3 9" xfId="8527" xr:uid="{00000000-0005-0000-0000-0000B41E0000}"/>
    <cellStyle name="Total 41 3" xfId="4293" xr:uid="{00000000-0005-0000-0000-0000B51E0000}"/>
    <cellStyle name="Total 41 3 10" xfId="8117" xr:uid="{00000000-0005-0000-0000-0000B61E0000}"/>
    <cellStyle name="Total 41 3 11" xfId="9115" xr:uid="{00000000-0005-0000-0000-0000B71E0000}"/>
    <cellStyle name="Total 41 3 12" xfId="8937" xr:uid="{00000000-0005-0000-0000-0000B81E0000}"/>
    <cellStyle name="Total 41 3 13" xfId="9728" xr:uid="{00000000-0005-0000-0000-0000B91E0000}"/>
    <cellStyle name="Total 41 3 14" xfId="10200" xr:uid="{00000000-0005-0000-0000-0000BA1E0000}"/>
    <cellStyle name="Total 41 3 15" xfId="10738" xr:uid="{00000000-0005-0000-0000-0000BB1E0000}"/>
    <cellStyle name="Total 41 3 16" xfId="11087" xr:uid="{00000000-0005-0000-0000-0000BC1E0000}"/>
    <cellStyle name="Total 41 3 17" xfId="11556" xr:uid="{00000000-0005-0000-0000-0000BD1E0000}"/>
    <cellStyle name="Total 41 3 18" xfId="12168" xr:uid="{00000000-0005-0000-0000-0000BE1E0000}"/>
    <cellStyle name="Total 41 3 19" xfId="12627" xr:uid="{00000000-0005-0000-0000-0000BF1E0000}"/>
    <cellStyle name="Total 41 3 2" xfId="4839" xr:uid="{00000000-0005-0000-0000-0000C01E0000}"/>
    <cellStyle name="Total 41 3 3" xfId="5277" xr:uid="{00000000-0005-0000-0000-0000C11E0000}"/>
    <cellStyle name="Total 41 3 4" xfId="5715" xr:uid="{00000000-0005-0000-0000-0000C21E0000}"/>
    <cellStyle name="Total 41 3 5" xfId="6152" xr:uid="{00000000-0005-0000-0000-0000C31E0000}"/>
    <cellStyle name="Total 41 3 6" xfId="6589" xr:uid="{00000000-0005-0000-0000-0000C41E0000}"/>
    <cellStyle name="Total 41 3 7" xfId="7026" xr:uid="{00000000-0005-0000-0000-0000C51E0000}"/>
    <cellStyle name="Total 41 3 8" xfId="7463" xr:uid="{00000000-0005-0000-0000-0000C61E0000}"/>
    <cellStyle name="Total 41 3 9" xfId="8311" xr:uid="{00000000-0005-0000-0000-0000C71E0000}"/>
    <cellStyle name="Total 41 4" xfId="4507" xr:uid="{00000000-0005-0000-0000-0000C81E0000}"/>
    <cellStyle name="Total 41 4 10" xfId="7904" xr:uid="{00000000-0005-0000-0000-0000C91E0000}"/>
    <cellStyle name="Total 41 4 11" xfId="9330" xr:uid="{00000000-0005-0000-0000-0000CA1E0000}"/>
    <cellStyle name="Total 41 4 12" xfId="9583" xr:uid="{00000000-0005-0000-0000-0000CB1E0000}"/>
    <cellStyle name="Total 41 4 13" xfId="9943" xr:uid="{00000000-0005-0000-0000-0000CC1E0000}"/>
    <cellStyle name="Total 41 4 14" xfId="10415" xr:uid="{00000000-0005-0000-0000-0000CD1E0000}"/>
    <cellStyle name="Total 41 4 15" xfId="10787" xr:uid="{00000000-0005-0000-0000-0000CE1E0000}"/>
    <cellStyle name="Total 41 4 16" xfId="11302" xr:uid="{00000000-0005-0000-0000-0000CF1E0000}"/>
    <cellStyle name="Total 41 4 17" xfId="11771" xr:uid="{00000000-0005-0000-0000-0000D01E0000}"/>
    <cellStyle name="Total 41 4 18" xfId="12308" xr:uid="{00000000-0005-0000-0000-0000D11E0000}"/>
    <cellStyle name="Total 41 4 19" xfId="12842" xr:uid="{00000000-0005-0000-0000-0000D21E0000}"/>
    <cellStyle name="Total 41 4 2" xfId="5054" xr:uid="{00000000-0005-0000-0000-0000D31E0000}"/>
    <cellStyle name="Total 41 4 3" xfId="5492" xr:uid="{00000000-0005-0000-0000-0000D41E0000}"/>
    <cellStyle name="Total 41 4 4" xfId="5930" xr:uid="{00000000-0005-0000-0000-0000D51E0000}"/>
    <cellStyle name="Total 41 4 5" xfId="6367" xr:uid="{00000000-0005-0000-0000-0000D61E0000}"/>
    <cellStyle name="Total 41 4 6" xfId="6804" xr:uid="{00000000-0005-0000-0000-0000D71E0000}"/>
    <cellStyle name="Total 41 4 7" xfId="7241" xr:uid="{00000000-0005-0000-0000-0000D81E0000}"/>
    <cellStyle name="Total 41 4 8" xfId="7678" xr:uid="{00000000-0005-0000-0000-0000D91E0000}"/>
    <cellStyle name="Total 41 4 9" xfId="8526" xr:uid="{00000000-0005-0000-0000-0000DA1E0000}"/>
    <cellStyle name="Total 42" xfId="4095" xr:uid="{00000000-0005-0000-0000-0000DB1E0000}"/>
    <cellStyle name="Total 42 2" xfId="4096" xr:uid="{00000000-0005-0000-0000-0000DC1E0000}"/>
    <cellStyle name="Total 42 2 2" xfId="4296" xr:uid="{00000000-0005-0000-0000-0000DD1E0000}"/>
    <cellStyle name="Total 42 2 2 10" xfId="8114" xr:uid="{00000000-0005-0000-0000-0000DE1E0000}"/>
    <cellStyle name="Total 42 2 2 11" xfId="9118" xr:uid="{00000000-0005-0000-0000-0000DF1E0000}"/>
    <cellStyle name="Total 42 2 2 12" xfId="8934" xr:uid="{00000000-0005-0000-0000-0000E01E0000}"/>
    <cellStyle name="Total 42 2 2 13" xfId="9731" xr:uid="{00000000-0005-0000-0000-0000E11E0000}"/>
    <cellStyle name="Total 42 2 2 14" xfId="10203" xr:uid="{00000000-0005-0000-0000-0000E21E0000}"/>
    <cellStyle name="Total 42 2 2 15" xfId="10620" xr:uid="{00000000-0005-0000-0000-0000E31E0000}"/>
    <cellStyle name="Total 42 2 2 16" xfId="11090" xr:uid="{00000000-0005-0000-0000-0000E41E0000}"/>
    <cellStyle name="Total 42 2 2 17" xfId="11559" xr:uid="{00000000-0005-0000-0000-0000E51E0000}"/>
    <cellStyle name="Total 42 2 2 18" xfId="12148" xr:uid="{00000000-0005-0000-0000-0000E61E0000}"/>
    <cellStyle name="Total 42 2 2 19" xfId="12630" xr:uid="{00000000-0005-0000-0000-0000E71E0000}"/>
    <cellStyle name="Total 42 2 2 2" xfId="4842" xr:uid="{00000000-0005-0000-0000-0000E81E0000}"/>
    <cellStyle name="Total 42 2 2 3" xfId="5280" xr:uid="{00000000-0005-0000-0000-0000E91E0000}"/>
    <cellStyle name="Total 42 2 2 4" xfId="5718" xr:uid="{00000000-0005-0000-0000-0000EA1E0000}"/>
    <cellStyle name="Total 42 2 2 5" xfId="6155" xr:uid="{00000000-0005-0000-0000-0000EB1E0000}"/>
    <cellStyle name="Total 42 2 2 6" xfId="6592" xr:uid="{00000000-0005-0000-0000-0000EC1E0000}"/>
    <cellStyle name="Total 42 2 2 7" xfId="7029" xr:uid="{00000000-0005-0000-0000-0000ED1E0000}"/>
    <cellStyle name="Total 42 2 2 8" xfId="7466" xr:uid="{00000000-0005-0000-0000-0000EE1E0000}"/>
    <cellStyle name="Total 42 2 2 9" xfId="8314" xr:uid="{00000000-0005-0000-0000-0000EF1E0000}"/>
    <cellStyle name="Total 42 2 3" xfId="4510" xr:uid="{00000000-0005-0000-0000-0000F01E0000}"/>
    <cellStyle name="Total 42 2 3 10" xfId="7901" xr:uid="{00000000-0005-0000-0000-0000F11E0000}"/>
    <cellStyle name="Total 42 2 3 11" xfId="9333" xr:uid="{00000000-0005-0000-0000-0000F21E0000}"/>
    <cellStyle name="Total 42 2 3 12" xfId="9553" xr:uid="{00000000-0005-0000-0000-0000F31E0000}"/>
    <cellStyle name="Total 42 2 3 13" xfId="9946" xr:uid="{00000000-0005-0000-0000-0000F41E0000}"/>
    <cellStyle name="Total 42 2 3 14" xfId="10418" xr:uid="{00000000-0005-0000-0000-0000F51E0000}"/>
    <cellStyle name="Total 42 2 3 15" xfId="10672" xr:uid="{00000000-0005-0000-0000-0000F61E0000}"/>
    <cellStyle name="Total 42 2 3 16" xfId="11305" xr:uid="{00000000-0005-0000-0000-0000F71E0000}"/>
    <cellStyle name="Total 42 2 3 17" xfId="11774" xr:uid="{00000000-0005-0000-0000-0000F81E0000}"/>
    <cellStyle name="Total 42 2 3 18" xfId="12220" xr:uid="{00000000-0005-0000-0000-0000F91E0000}"/>
    <cellStyle name="Total 42 2 3 19" xfId="12845" xr:uid="{00000000-0005-0000-0000-0000FA1E0000}"/>
    <cellStyle name="Total 42 2 3 2" xfId="5057" xr:uid="{00000000-0005-0000-0000-0000FB1E0000}"/>
    <cellStyle name="Total 42 2 3 3" xfId="5495" xr:uid="{00000000-0005-0000-0000-0000FC1E0000}"/>
    <cellStyle name="Total 42 2 3 4" xfId="5933" xr:uid="{00000000-0005-0000-0000-0000FD1E0000}"/>
    <cellStyle name="Total 42 2 3 5" xfId="6370" xr:uid="{00000000-0005-0000-0000-0000FE1E0000}"/>
    <cellStyle name="Total 42 2 3 6" xfId="6807" xr:uid="{00000000-0005-0000-0000-0000FF1E0000}"/>
    <cellStyle name="Total 42 2 3 7" xfId="7244" xr:uid="{00000000-0005-0000-0000-0000001F0000}"/>
    <cellStyle name="Total 42 2 3 8" xfId="7681" xr:uid="{00000000-0005-0000-0000-0000011F0000}"/>
    <cellStyle name="Total 42 2 3 9" xfId="8529" xr:uid="{00000000-0005-0000-0000-0000021F0000}"/>
    <cellStyle name="Total 42 3" xfId="4295" xr:uid="{00000000-0005-0000-0000-0000031F0000}"/>
    <cellStyle name="Total 42 3 10" xfId="8115" xr:uid="{00000000-0005-0000-0000-0000041F0000}"/>
    <cellStyle name="Total 42 3 11" xfId="9117" xr:uid="{00000000-0005-0000-0000-0000051F0000}"/>
    <cellStyle name="Total 42 3 12" xfId="8935" xr:uid="{00000000-0005-0000-0000-0000061F0000}"/>
    <cellStyle name="Total 42 3 13" xfId="9730" xr:uid="{00000000-0005-0000-0000-0000071F0000}"/>
    <cellStyle name="Total 42 3 14" xfId="10202" xr:uid="{00000000-0005-0000-0000-0000081F0000}"/>
    <cellStyle name="Total 42 3 15" xfId="10660" xr:uid="{00000000-0005-0000-0000-0000091F0000}"/>
    <cellStyle name="Total 42 3 16" xfId="11089" xr:uid="{00000000-0005-0000-0000-00000A1F0000}"/>
    <cellStyle name="Total 42 3 17" xfId="11558" xr:uid="{00000000-0005-0000-0000-00000B1F0000}"/>
    <cellStyle name="Total 42 3 18" xfId="12108" xr:uid="{00000000-0005-0000-0000-00000C1F0000}"/>
    <cellStyle name="Total 42 3 19" xfId="12629" xr:uid="{00000000-0005-0000-0000-00000D1F0000}"/>
    <cellStyle name="Total 42 3 2" xfId="4841" xr:uid="{00000000-0005-0000-0000-00000E1F0000}"/>
    <cellStyle name="Total 42 3 3" xfId="5279" xr:uid="{00000000-0005-0000-0000-00000F1F0000}"/>
    <cellStyle name="Total 42 3 4" xfId="5717" xr:uid="{00000000-0005-0000-0000-0000101F0000}"/>
    <cellStyle name="Total 42 3 5" xfId="6154" xr:uid="{00000000-0005-0000-0000-0000111F0000}"/>
    <cellStyle name="Total 42 3 6" xfId="6591" xr:uid="{00000000-0005-0000-0000-0000121F0000}"/>
    <cellStyle name="Total 42 3 7" xfId="7028" xr:uid="{00000000-0005-0000-0000-0000131F0000}"/>
    <cellStyle name="Total 42 3 8" xfId="7465" xr:uid="{00000000-0005-0000-0000-0000141F0000}"/>
    <cellStyle name="Total 42 3 9" xfId="8313" xr:uid="{00000000-0005-0000-0000-0000151F0000}"/>
    <cellStyle name="Total 42 4" xfId="4509" xr:uid="{00000000-0005-0000-0000-0000161F0000}"/>
    <cellStyle name="Total 42 4 10" xfId="7902" xr:uid="{00000000-0005-0000-0000-0000171F0000}"/>
    <cellStyle name="Total 42 4 11" xfId="9332" xr:uid="{00000000-0005-0000-0000-0000181F0000}"/>
    <cellStyle name="Total 42 4 12" xfId="9563" xr:uid="{00000000-0005-0000-0000-0000191F0000}"/>
    <cellStyle name="Total 42 4 13" xfId="9945" xr:uid="{00000000-0005-0000-0000-00001A1F0000}"/>
    <cellStyle name="Total 42 4 14" xfId="10417" xr:uid="{00000000-0005-0000-0000-00001B1F0000}"/>
    <cellStyle name="Total 42 4 15" xfId="10711" xr:uid="{00000000-0005-0000-0000-00001C1F0000}"/>
    <cellStyle name="Total 42 4 16" xfId="11304" xr:uid="{00000000-0005-0000-0000-00001D1F0000}"/>
    <cellStyle name="Total 42 4 17" xfId="11773" xr:uid="{00000000-0005-0000-0000-00001E1F0000}"/>
    <cellStyle name="Total 42 4 18" xfId="12242" xr:uid="{00000000-0005-0000-0000-00001F1F0000}"/>
    <cellStyle name="Total 42 4 19" xfId="12844" xr:uid="{00000000-0005-0000-0000-0000201F0000}"/>
    <cellStyle name="Total 42 4 2" xfId="5056" xr:uid="{00000000-0005-0000-0000-0000211F0000}"/>
    <cellStyle name="Total 42 4 3" xfId="5494" xr:uid="{00000000-0005-0000-0000-0000221F0000}"/>
    <cellStyle name="Total 42 4 4" xfId="5932" xr:uid="{00000000-0005-0000-0000-0000231F0000}"/>
    <cellStyle name="Total 42 4 5" xfId="6369" xr:uid="{00000000-0005-0000-0000-0000241F0000}"/>
    <cellStyle name="Total 42 4 6" xfId="6806" xr:uid="{00000000-0005-0000-0000-0000251F0000}"/>
    <cellStyle name="Total 42 4 7" xfId="7243" xr:uid="{00000000-0005-0000-0000-0000261F0000}"/>
    <cellStyle name="Total 42 4 8" xfId="7680" xr:uid="{00000000-0005-0000-0000-0000271F0000}"/>
    <cellStyle name="Total 42 4 9" xfId="8528" xr:uid="{00000000-0005-0000-0000-0000281F0000}"/>
    <cellStyle name="Total 43" xfId="4097" xr:uid="{00000000-0005-0000-0000-0000291F0000}"/>
    <cellStyle name="Total 43 2" xfId="4098" xr:uid="{00000000-0005-0000-0000-00002A1F0000}"/>
    <cellStyle name="Total 43 2 2" xfId="4298" xr:uid="{00000000-0005-0000-0000-00002B1F0000}"/>
    <cellStyle name="Total 43 2 2 10" xfId="8112" xr:uid="{00000000-0005-0000-0000-00002C1F0000}"/>
    <cellStyle name="Total 43 2 2 11" xfId="9120" xr:uid="{00000000-0005-0000-0000-00002D1F0000}"/>
    <cellStyle name="Total 43 2 2 12" xfId="8932" xr:uid="{00000000-0005-0000-0000-00002E1F0000}"/>
    <cellStyle name="Total 43 2 2 13" xfId="9733" xr:uid="{00000000-0005-0000-0000-00002F1F0000}"/>
    <cellStyle name="Total 43 2 2 14" xfId="10205" xr:uid="{00000000-0005-0000-0000-0000301F0000}"/>
    <cellStyle name="Total 43 2 2 15" xfId="10974" xr:uid="{00000000-0005-0000-0000-0000311F0000}"/>
    <cellStyle name="Total 43 2 2 16" xfId="11092" xr:uid="{00000000-0005-0000-0000-0000321F0000}"/>
    <cellStyle name="Total 43 2 2 17" xfId="11561" xr:uid="{00000000-0005-0000-0000-0000331F0000}"/>
    <cellStyle name="Total 43 2 2 18" xfId="12059" xr:uid="{00000000-0005-0000-0000-0000341F0000}"/>
    <cellStyle name="Total 43 2 2 19" xfId="12632" xr:uid="{00000000-0005-0000-0000-0000351F0000}"/>
    <cellStyle name="Total 43 2 2 2" xfId="4844" xr:uid="{00000000-0005-0000-0000-0000361F0000}"/>
    <cellStyle name="Total 43 2 2 3" xfId="5282" xr:uid="{00000000-0005-0000-0000-0000371F0000}"/>
    <cellStyle name="Total 43 2 2 4" xfId="5720" xr:uid="{00000000-0005-0000-0000-0000381F0000}"/>
    <cellStyle name="Total 43 2 2 5" xfId="6157" xr:uid="{00000000-0005-0000-0000-0000391F0000}"/>
    <cellStyle name="Total 43 2 2 6" xfId="6594" xr:uid="{00000000-0005-0000-0000-00003A1F0000}"/>
    <cellStyle name="Total 43 2 2 7" xfId="7031" xr:uid="{00000000-0005-0000-0000-00003B1F0000}"/>
    <cellStyle name="Total 43 2 2 8" xfId="7468" xr:uid="{00000000-0005-0000-0000-00003C1F0000}"/>
    <cellStyle name="Total 43 2 2 9" xfId="8316" xr:uid="{00000000-0005-0000-0000-00003D1F0000}"/>
    <cellStyle name="Total 43 2 3" xfId="4512" xr:uid="{00000000-0005-0000-0000-00003E1F0000}"/>
    <cellStyle name="Total 43 2 3 10" xfId="7899" xr:uid="{00000000-0005-0000-0000-00003F1F0000}"/>
    <cellStyle name="Total 43 2 3 11" xfId="9335" xr:uid="{00000000-0005-0000-0000-0000401F0000}"/>
    <cellStyle name="Total 43 2 3 12" xfId="9535" xr:uid="{00000000-0005-0000-0000-0000411F0000}"/>
    <cellStyle name="Total 43 2 3 13" xfId="9948" xr:uid="{00000000-0005-0000-0000-0000421F0000}"/>
    <cellStyle name="Total 43 2 3 14" xfId="10420" xr:uid="{00000000-0005-0000-0000-0000431F0000}"/>
    <cellStyle name="Total 43 2 3 15" xfId="10594" xr:uid="{00000000-0005-0000-0000-0000441F0000}"/>
    <cellStyle name="Total 43 2 3 16" xfId="11307" xr:uid="{00000000-0005-0000-0000-0000451F0000}"/>
    <cellStyle name="Total 43 2 3 17" xfId="11776" xr:uid="{00000000-0005-0000-0000-0000461F0000}"/>
    <cellStyle name="Total 43 2 3 18" xfId="12117" xr:uid="{00000000-0005-0000-0000-0000471F0000}"/>
    <cellStyle name="Total 43 2 3 19" xfId="12847" xr:uid="{00000000-0005-0000-0000-0000481F0000}"/>
    <cellStyle name="Total 43 2 3 2" xfId="5059" xr:uid="{00000000-0005-0000-0000-0000491F0000}"/>
    <cellStyle name="Total 43 2 3 3" xfId="5497" xr:uid="{00000000-0005-0000-0000-00004A1F0000}"/>
    <cellStyle name="Total 43 2 3 4" xfId="5935" xr:uid="{00000000-0005-0000-0000-00004B1F0000}"/>
    <cellStyle name="Total 43 2 3 5" xfId="6372" xr:uid="{00000000-0005-0000-0000-00004C1F0000}"/>
    <cellStyle name="Total 43 2 3 6" xfId="6809" xr:uid="{00000000-0005-0000-0000-00004D1F0000}"/>
    <cellStyle name="Total 43 2 3 7" xfId="7246" xr:uid="{00000000-0005-0000-0000-00004E1F0000}"/>
    <cellStyle name="Total 43 2 3 8" xfId="7683" xr:uid="{00000000-0005-0000-0000-00004F1F0000}"/>
    <cellStyle name="Total 43 2 3 9" xfId="8531" xr:uid="{00000000-0005-0000-0000-0000501F0000}"/>
    <cellStyle name="Total 43 3" xfId="4297" xr:uid="{00000000-0005-0000-0000-0000511F0000}"/>
    <cellStyle name="Total 43 3 10" xfId="8113" xr:uid="{00000000-0005-0000-0000-0000521F0000}"/>
    <cellStyle name="Total 43 3 11" xfId="9119" xr:uid="{00000000-0005-0000-0000-0000531F0000}"/>
    <cellStyle name="Total 43 3 12" xfId="8933" xr:uid="{00000000-0005-0000-0000-0000541F0000}"/>
    <cellStyle name="Total 43 3 13" xfId="9732" xr:uid="{00000000-0005-0000-0000-0000551F0000}"/>
    <cellStyle name="Total 43 3 14" xfId="10204" xr:uid="{00000000-0005-0000-0000-0000561F0000}"/>
    <cellStyle name="Total 43 3 15" xfId="10581" xr:uid="{00000000-0005-0000-0000-0000571F0000}"/>
    <cellStyle name="Total 43 3 16" xfId="11091" xr:uid="{00000000-0005-0000-0000-0000581F0000}"/>
    <cellStyle name="Total 43 3 17" xfId="11560" xr:uid="{00000000-0005-0000-0000-0000591F0000}"/>
    <cellStyle name="Total 43 3 18" xfId="12089" xr:uid="{00000000-0005-0000-0000-00005A1F0000}"/>
    <cellStyle name="Total 43 3 19" xfId="12631" xr:uid="{00000000-0005-0000-0000-00005B1F0000}"/>
    <cellStyle name="Total 43 3 2" xfId="4843" xr:uid="{00000000-0005-0000-0000-00005C1F0000}"/>
    <cellStyle name="Total 43 3 3" xfId="5281" xr:uid="{00000000-0005-0000-0000-00005D1F0000}"/>
    <cellStyle name="Total 43 3 4" xfId="5719" xr:uid="{00000000-0005-0000-0000-00005E1F0000}"/>
    <cellStyle name="Total 43 3 5" xfId="6156" xr:uid="{00000000-0005-0000-0000-00005F1F0000}"/>
    <cellStyle name="Total 43 3 6" xfId="6593" xr:uid="{00000000-0005-0000-0000-0000601F0000}"/>
    <cellStyle name="Total 43 3 7" xfId="7030" xr:uid="{00000000-0005-0000-0000-0000611F0000}"/>
    <cellStyle name="Total 43 3 8" xfId="7467" xr:uid="{00000000-0005-0000-0000-0000621F0000}"/>
    <cellStyle name="Total 43 3 9" xfId="8315" xr:uid="{00000000-0005-0000-0000-0000631F0000}"/>
    <cellStyle name="Total 43 4" xfId="4511" xr:uid="{00000000-0005-0000-0000-0000641F0000}"/>
    <cellStyle name="Total 43 4 10" xfId="7900" xr:uid="{00000000-0005-0000-0000-0000651F0000}"/>
    <cellStyle name="Total 43 4 11" xfId="9334" xr:uid="{00000000-0005-0000-0000-0000661F0000}"/>
    <cellStyle name="Total 43 4 12" xfId="9543" xr:uid="{00000000-0005-0000-0000-0000671F0000}"/>
    <cellStyle name="Total 43 4 13" xfId="9947" xr:uid="{00000000-0005-0000-0000-0000681F0000}"/>
    <cellStyle name="Total 43 4 14" xfId="10419" xr:uid="{00000000-0005-0000-0000-0000691F0000}"/>
    <cellStyle name="Total 43 4 15" xfId="10633" xr:uid="{00000000-0005-0000-0000-00006A1F0000}"/>
    <cellStyle name="Total 43 4 16" xfId="11306" xr:uid="{00000000-0005-0000-0000-00006B1F0000}"/>
    <cellStyle name="Total 43 4 17" xfId="11775" xr:uid="{00000000-0005-0000-0000-00006C1F0000}"/>
    <cellStyle name="Total 43 4 18" xfId="12205" xr:uid="{00000000-0005-0000-0000-00006D1F0000}"/>
    <cellStyle name="Total 43 4 19" xfId="12846" xr:uid="{00000000-0005-0000-0000-00006E1F0000}"/>
    <cellStyle name="Total 43 4 2" xfId="5058" xr:uid="{00000000-0005-0000-0000-00006F1F0000}"/>
    <cellStyle name="Total 43 4 3" xfId="5496" xr:uid="{00000000-0005-0000-0000-0000701F0000}"/>
    <cellStyle name="Total 43 4 4" xfId="5934" xr:uid="{00000000-0005-0000-0000-0000711F0000}"/>
    <cellStyle name="Total 43 4 5" xfId="6371" xr:uid="{00000000-0005-0000-0000-0000721F0000}"/>
    <cellStyle name="Total 43 4 6" xfId="6808" xr:uid="{00000000-0005-0000-0000-0000731F0000}"/>
    <cellStyle name="Total 43 4 7" xfId="7245" xr:uid="{00000000-0005-0000-0000-0000741F0000}"/>
    <cellStyle name="Total 43 4 8" xfId="7682" xr:uid="{00000000-0005-0000-0000-0000751F0000}"/>
    <cellStyle name="Total 43 4 9" xfId="8530" xr:uid="{00000000-0005-0000-0000-0000761F0000}"/>
    <cellStyle name="Total 44" xfId="4099" xr:uid="{00000000-0005-0000-0000-0000771F0000}"/>
    <cellStyle name="Total 44 2" xfId="4100" xr:uid="{00000000-0005-0000-0000-0000781F0000}"/>
    <cellStyle name="Total 44 2 2" xfId="4300" xr:uid="{00000000-0005-0000-0000-0000791F0000}"/>
    <cellStyle name="Total 44 2 2 10" xfId="8110" xr:uid="{00000000-0005-0000-0000-00007A1F0000}"/>
    <cellStyle name="Total 44 2 2 11" xfId="9122" xr:uid="{00000000-0005-0000-0000-00007B1F0000}"/>
    <cellStyle name="Total 44 2 2 12" xfId="8930" xr:uid="{00000000-0005-0000-0000-00007C1F0000}"/>
    <cellStyle name="Total 44 2 2 13" xfId="9735" xr:uid="{00000000-0005-0000-0000-00007D1F0000}"/>
    <cellStyle name="Total 44 2 2 14" xfId="10207" xr:uid="{00000000-0005-0000-0000-00007E1F0000}"/>
    <cellStyle name="Total 44 2 2 15" xfId="10828" xr:uid="{00000000-0005-0000-0000-00007F1F0000}"/>
    <cellStyle name="Total 44 2 2 16" xfId="11094" xr:uid="{00000000-0005-0000-0000-0000801F0000}"/>
    <cellStyle name="Total 44 2 2 17" xfId="11563" xr:uid="{00000000-0005-0000-0000-0000811F0000}"/>
    <cellStyle name="Total 44 2 2 18" xfId="12001" xr:uid="{00000000-0005-0000-0000-0000821F0000}"/>
    <cellStyle name="Total 44 2 2 19" xfId="12634" xr:uid="{00000000-0005-0000-0000-0000831F0000}"/>
    <cellStyle name="Total 44 2 2 2" xfId="4846" xr:uid="{00000000-0005-0000-0000-0000841F0000}"/>
    <cellStyle name="Total 44 2 2 3" xfId="5284" xr:uid="{00000000-0005-0000-0000-0000851F0000}"/>
    <cellStyle name="Total 44 2 2 4" xfId="5722" xr:uid="{00000000-0005-0000-0000-0000861F0000}"/>
    <cellStyle name="Total 44 2 2 5" xfId="6159" xr:uid="{00000000-0005-0000-0000-0000871F0000}"/>
    <cellStyle name="Total 44 2 2 6" xfId="6596" xr:uid="{00000000-0005-0000-0000-0000881F0000}"/>
    <cellStyle name="Total 44 2 2 7" xfId="7033" xr:uid="{00000000-0005-0000-0000-0000891F0000}"/>
    <cellStyle name="Total 44 2 2 8" xfId="7470" xr:uid="{00000000-0005-0000-0000-00008A1F0000}"/>
    <cellStyle name="Total 44 2 2 9" xfId="8318" xr:uid="{00000000-0005-0000-0000-00008B1F0000}"/>
    <cellStyle name="Total 44 2 3" xfId="4514" xr:uid="{00000000-0005-0000-0000-00008C1F0000}"/>
    <cellStyle name="Total 44 2 3 10" xfId="7897" xr:uid="{00000000-0005-0000-0000-00008D1F0000}"/>
    <cellStyle name="Total 44 2 3 11" xfId="9337" xr:uid="{00000000-0005-0000-0000-00008E1F0000}"/>
    <cellStyle name="Total 44 2 3 12" xfId="9594" xr:uid="{00000000-0005-0000-0000-00008F1F0000}"/>
    <cellStyle name="Total 44 2 3 13" xfId="9950" xr:uid="{00000000-0005-0000-0000-0000901F0000}"/>
    <cellStyle name="Total 44 2 3 14" xfId="10422" xr:uid="{00000000-0005-0000-0000-0000911F0000}"/>
    <cellStyle name="Total 44 2 3 15" xfId="10921" xr:uid="{00000000-0005-0000-0000-0000921F0000}"/>
    <cellStyle name="Total 44 2 3 16" xfId="11309" xr:uid="{00000000-0005-0000-0000-0000931F0000}"/>
    <cellStyle name="Total 44 2 3 17" xfId="11778" xr:uid="{00000000-0005-0000-0000-0000941F0000}"/>
    <cellStyle name="Total 44 2 3 18" xfId="12080" xr:uid="{00000000-0005-0000-0000-0000951F0000}"/>
    <cellStyle name="Total 44 2 3 19" xfId="12849" xr:uid="{00000000-0005-0000-0000-0000961F0000}"/>
    <cellStyle name="Total 44 2 3 2" xfId="5061" xr:uid="{00000000-0005-0000-0000-0000971F0000}"/>
    <cellStyle name="Total 44 2 3 3" xfId="5499" xr:uid="{00000000-0005-0000-0000-0000981F0000}"/>
    <cellStyle name="Total 44 2 3 4" xfId="5937" xr:uid="{00000000-0005-0000-0000-0000991F0000}"/>
    <cellStyle name="Total 44 2 3 5" xfId="6374" xr:uid="{00000000-0005-0000-0000-00009A1F0000}"/>
    <cellStyle name="Total 44 2 3 6" xfId="6811" xr:uid="{00000000-0005-0000-0000-00009B1F0000}"/>
    <cellStyle name="Total 44 2 3 7" xfId="7248" xr:uid="{00000000-0005-0000-0000-00009C1F0000}"/>
    <cellStyle name="Total 44 2 3 8" xfId="7685" xr:uid="{00000000-0005-0000-0000-00009D1F0000}"/>
    <cellStyle name="Total 44 2 3 9" xfId="8533" xr:uid="{00000000-0005-0000-0000-00009E1F0000}"/>
    <cellStyle name="Total 44 3" xfId="4299" xr:uid="{00000000-0005-0000-0000-00009F1F0000}"/>
    <cellStyle name="Total 44 3 10" xfId="8111" xr:uid="{00000000-0005-0000-0000-0000A01F0000}"/>
    <cellStyle name="Total 44 3 11" xfId="9121" xr:uid="{00000000-0005-0000-0000-0000A11F0000}"/>
    <cellStyle name="Total 44 3 12" xfId="8931" xr:uid="{00000000-0005-0000-0000-0000A21F0000}"/>
    <cellStyle name="Total 44 3 13" xfId="9734" xr:uid="{00000000-0005-0000-0000-0000A31F0000}"/>
    <cellStyle name="Total 44 3 14" xfId="10206" xr:uid="{00000000-0005-0000-0000-0000A41F0000}"/>
    <cellStyle name="Total 44 3 15" xfId="10961" xr:uid="{00000000-0005-0000-0000-0000A51F0000}"/>
    <cellStyle name="Total 44 3 16" xfId="11093" xr:uid="{00000000-0005-0000-0000-0000A61F0000}"/>
    <cellStyle name="Total 44 3 17" xfId="11562" xr:uid="{00000000-0005-0000-0000-0000A71F0000}"/>
    <cellStyle name="Total 44 3 18" xfId="12030" xr:uid="{00000000-0005-0000-0000-0000A81F0000}"/>
    <cellStyle name="Total 44 3 19" xfId="12633" xr:uid="{00000000-0005-0000-0000-0000A91F0000}"/>
    <cellStyle name="Total 44 3 2" xfId="4845" xr:uid="{00000000-0005-0000-0000-0000AA1F0000}"/>
    <cellStyle name="Total 44 3 3" xfId="5283" xr:uid="{00000000-0005-0000-0000-0000AB1F0000}"/>
    <cellStyle name="Total 44 3 4" xfId="5721" xr:uid="{00000000-0005-0000-0000-0000AC1F0000}"/>
    <cellStyle name="Total 44 3 5" xfId="6158" xr:uid="{00000000-0005-0000-0000-0000AD1F0000}"/>
    <cellStyle name="Total 44 3 6" xfId="6595" xr:uid="{00000000-0005-0000-0000-0000AE1F0000}"/>
    <cellStyle name="Total 44 3 7" xfId="7032" xr:uid="{00000000-0005-0000-0000-0000AF1F0000}"/>
    <cellStyle name="Total 44 3 8" xfId="7469" xr:uid="{00000000-0005-0000-0000-0000B01F0000}"/>
    <cellStyle name="Total 44 3 9" xfId="8317" xr:uid="{00000000-0005-0000-0000-0000B11F0000}"/>
    <cellStyle name="Total 44 4" xfId="4513" xr:uid="{00000000-0005-0000-0000-0000B21F0000}"/>
    <cellStyle name="Total 44 4 10" xfId="7898" xr:uid="{00000000-0005-0000-0000-0000B31F0000}"/>
    <cellStyle name="Total 44 4 11" xfId="9336" xr:uid="{00000000-0005-0000-0000-0000B41F0000}"/>
    <cellStyle name="Total 44 4 12" xfId="9527" xr:uid="{00000000-0005-0000-0000-0000B51F0000}"/>
    <cellStyle name="Total 44 4 13" xfId="9949" xr:uid="{00000000-0005-0000-0000-0000B61F0000}"/>
    <cellStyle name="Total 44 4 14" xfId="10421" xr:uid="{00000000-0005-0000-0000-0000B71F0000}"/>
    <cellStyle name="Total 44 4 15" xfId="10554" xr:uid="{00000000-0005-0000-0000-0000B81F0000}"/>
    <cellStyle name="Total 44 4 16" xfId="11308" xr:uid="{00000000-0005-0000-0000-0000B91F0000}"/>
    <cellStyle name="Total 44 4 17" xfId="11777" xr:uid="{00000000-0005-0000-0000-0000BA1F0000}"/>
    <cellStyle name="Total 44 4 18" xfId="12139" xr:uid="{00000000-0005-0000-0000-0000BB1F0000}"/>
    <cellStyle name="Total 44 4 19" xfId="12848" xr:uid="{00000000-0005-0000-0000-0000BC1F0000}"/>
    <cellStyle name="Total 44 4 2" xfId="5060" xr:uid="{00000000-0005-0000-0000-0000BD1F0000}"/>
    <cellStyle name="Total 44 4 3" xfId="5498" xr:uid="{00000000-0005-0000-0000-0000BE1F0000}"/>
    <cellStyle name="Total 44 4 4" xfId="5936" xr:uid="{00000000-0005-0000-0000-0000BF1F0000}"/>
    <cellStyle name="Total 44 4 5" xfId="6373" xr:uid="{00000000-0005-0000-0000-0000C01F0000}"/>
    <cellStyle name="Total 44 4 6" xfId="6810" xr:uid="{00000000-0005-0000-0000-0000C11F0000}"/>
    <cellStyle name="Total 44 4 7" xfId="7247" xr:uid="{00000000-0005-0000-0000-0000C21F0000}"/>
    <cellStyle name="Total 44 4 8" xfId="7684" xr:uid="{00000000-0005-0000-0000-0000C31F0000}"/>
    <cellStyle name="Total 44 4 9" xfId="8532" xr:uid="{00000000-0005-0000-0000-0000C41F0000}"/>
    <cellStyle name="Total 45" xfId="4101" xr:uid="{00000000-0005-0000-0000-0000C51F0000}"/>
    <cellStyle name="Total 45 2" xfId="4102" xr:uid="{00000000-0005-0000-0000-0000C61F0000}"/>
    <cellStyle name="Total 45 2 2" xfId="4302" xr:uid="{00000000-0005-0000-0000-0000C71F0000}"/>
    <cellStyle name="Total 45 2 2 10" xfId="8108" xr:uid="{00000000-0005-0000-0000-0000C81F0000}"/>
    <cellStyle name="Total 45 2 2 11" xfId="9124" xr:uid="{00000000-0005-0000-0000-0000C91F0000}"/>
    <cellStyle name="Total 45 2 2 12" xfId="8928" xr:uid="{00000000-0005-0000-0000-0000CA1F0000}"/>
    <cellStyle name="Total 45 2 2 13" xfId="9737" xr:uid="{00000000-0005-0000-0000-0000CB1F0000}"/>
    <cellStyle name="Total 45 2 2 14" xfId="10209" xr:uid="{00000000-0005-0000-0000-0000CC1F0000}"/>
    <cellStyle name="Total 45 2 2 15" xfId="10794" xr:uid="{00000000-0005-0000-0000-0000CD1F0000}"/>
    <cellStyle name="Total 45 2 2 16" xfId="11096" xr:uid="{00000000-0005-0000-0000-0000CE1F0000}"/>
    <cellStyle name="Total 45 2 2 17" xfId="11565" xr:uid="{00000000-0005-0000-0000-0000CF1F0000}"/>
    <cellStyle name="Total 45 2 2 18" xfId="11944" xr:uid="{00000000-0005-0000-0000-0000D01F0000}"/>
    <cellStyle name="Total 45 2 2 19" xfId="12636" xr:uid="{00000000-0005-0000-0000-0000D11F0000}"/>
    <cellStyle name="Total 45 2 2 2" xfId="4848" xr:uid="{00000000-0005-0000-0000-0000D21F0000}"/>
    <cellStyle name="Total 45 2 2 3" xfId="5286" xr:uid="{00000000-0005-0000-0000-0000D31F0000}"/>
    <cellStyle name="Total 45 2 2 4" xfId="5724" xr:uid="{00000000-0005-0000-0000-0000D41F0000}"/>
    <cellStyle name="Total 45 2 2 5" xfId="6161" xr:uid="{00000000-0005-0000-0000-0000D51F0000}"/>
    <cellStyle name="Total 45 2 2 6" xfId="6598" xr:uid="{00000000-0005-0000-0000-0000D61F0000}"/>
    <cellStyle name="Total 45 2 2 7" xfId="7035" xr:uid="{00000000-0005-0000-0000-0000D71F0000}"/>
    <cellStyle name="Total 45 2 2 8" xfId="7472" xr:uid="{00000000-0005-0000-0000-0000D81F0000}"/>
    <cellStyle name="Total 45 2 2 9" xfId="8320" xr:uid="{00000000-0005-0000-0000-0000D91F0000}"/>
    <cellStyle name="Total 45 2 3" xfId="4516" xr:uid="{00000000-0005-0000-0000-0000DA1F0000}"/>
    <cellStyle name="Total 45 2 3 10" xfId="7895" xr:uid="{00000000-0005-0000-0000-0000DB1F0000}"/>
    <cellStyle name="Total 45 2 3 11" xfId="9339" xr:uid="{00000000-0005-0000-0000-0000DC1F0000}"/>
    <cellStyle name="Total 45 2 3 12" xfId="9584" xr:uid="{00000000-0005-0000-0000-0000DD1F0000}"/>
    <cellStyle name="Total 45 2 3 13" xfId="9952" xr:uid="{00000000-0005-0000-0000-0000DE1F0000}"/>
    <cellStyle name="Total 45 2 3 14" xfId="10424" xr:uid="{00000000-0005-0000-0000-0000DF1F0000}"/>
    <cellStyle name="Total 45 2 3 15" xfId="10855" xr:uid="{00000000-0005-0000-0000-0000E01F0000}"/>
    <cellStyle name="Total 45 2 3 16" xfId="11311" xr:uid="{00000000-0005-0000-0000-0000E11F0000}"/>
    <cellStyle name="Total 45 2 3 17" xfId="11780" xr:uid="{00000000-0005-0000-0000-0000E21F0000}"/>
    <cellStyle name="Total 45 2 3 18" xfId="12021" xr:uid="{00000000-0005-0000-0000-0000E31F0000}"/>
    <cellStyle name="Total 45 2 3 19" xfId="12851" xr:uid="{00000000-0005-0000-0000-0000E41F0000}"/>
    <cellStyle name="Total 45 2 3 2" xfId="5063" xr:uid="{00000000-0005-0000-0000-0000E51F0000}"/>
    <cellStyle name="Total 45 2 3 3" xfId="5501" xr:uid="{00000000-0005-0000-0000-0000E61F0000}"/>
    <cellStyle name="Total 45 2 3 4" xfId="5939" xr:uid="{00000000-0005-0000-0000-0000E71F0000}"/>
    <cellStyle name="Total 45 2 3 5" xfId="6376" xr:uid="{00000000-0005-0000-0000-0000E81F0000}"/>
    <cellStyle name="Total 45 2 3 6" xfId="6813" xr:uid="{00000000-0005-0000-0000-0000E91F0000}"/>
    <cellStyle name="Total 45 2 3 7" xfId="7250" xr:uid="{00000000-0005-0000-0000-0000EA1F0000}"/>
    <cellStyle name="Total 45 2 3 8" xfId="7687" xr:uid="{00000000-0005-0000-0000-0000EB1F0000}"/>
    <cellStyle name="Total 45 2 3 9" xfId="8535" xr:uid="{00000000-0005-0000-0000-0000EC1F0000}"/>
    <cellStyle name="Total 45 3" xfId="4301" xr:uid="{00000000-0005-0000-0000-0000ED1F0000}"/>
    <cellStyle name="Total 45 3 10" xfId="8109" xr:uid="{00000000-0005-0000-0000-0000EE1F0000}"/>
    <cellStyle name="Total 45 3 11" xfId="9123" xr:uid="{00000000-0005-0000-0000-0000EF1F0000}"/>
    <cellStyle name="Total 45 3 12" xfId="8929" xr:uid="{00000000-0005-0000-0000-0000F01F0000}"/>
    <cellStyle name="Total 45 3 13" xfId="9736" xr:uid="{00000000-0005-0000-0000-0000F11F0000}"/>
    <cellStyle name="Total 45 3 14" xfId="10208" xr:uid="{00000000-0005-0000-0000-0000F21F0000}"/>
    <cellStyle name="Total 45 3 15" xfId="10875" xr:uid="{00000000-0005-0000-0000-0000F31F0000}"/>
    <cellStyle name="Total 45 3 16" xfId="11095" xr:uid="{00000000-0005-0000-0000-0000F41F0000}"/>
    <cellStyle name="Total 45 3 17" xfId="11564" xr:uid="{00000000-0005-0000-0000-0000F51F0000}"/>
    <cellStyle name="Total 45 3 18" xfId="11973" xr:uid="{00000000-0005-0000-0000-0000F61F0000}"/>
    <cellStyle name="Total 45 3 19" xfId="12635" xr:uid="{00000000-0005-0000-0000-0000F71F0000}"/>
    <cellStyle name="Total 45 3 2" xfId="4847" xr:uid="{00000000-0005-0000-0000-0000F81F0000}"/>
    <cellStyle name="Total 45 3 3" xfId="5285" xr:uid="{00000000-0005-0000-0000-0000F91F0000}"/>
    <cellStyle name="Total 45 3 4" xfId="5723" xr:uid="{00000000-0005-0000-0000-0000FA1F0000}"/>
    <cellStyle name="Total 45 3 5" xfId="6160" xr:uid="{00000000-0005-0000-0000-0000FB1F0000}"/>
    <cellStyle name="Total 45 3 6" xfId="6597" xr:uid="{00000000-0005-0000-0000-0000FC1F0000}"/>
    <cellStyle name="Total 45 3 7" xfId="7034" xr:uid="{00000000-0005-0000-0000-0000FD1F0000}"/>
    <cellStyle name="Total 45 3 8" xfId="7471" xr:uid="{00000000-0005-0000-0000-0000FE1F0000}"/>
    <cellStyle name="Total 45 3 9" xfId="8319" xr:uid="{00000000-0005-0000-0000-0000FF1F0000}"/>
    <cellStyle name="Total 45 4" xfId="4515" xr:uid="{00000000-0005-0000-0000-000000200000}"/>
    <cellStyle name="Total 45 4 10" xfId="7896" xr:uid="{00000000-0005-0000-0000-000001200000}"/>
    <cellStyle name="Total 45 4 11" xfId="9338" xr:uid="{00000000-0005-0000-0000-000002200000}"/>
    <cellStyle name="Total 45 4 12" xfId="9616" xr:uid="{00000000-0005-0000-0000-000003200000}"/>
    <cellStyle name="Total 45 4 13" xfId="9951" xr:uid="{00000000-0005-0000-0000-000004200000}"/>
    <cellStyle name="Total 45 4 14" xfId="10423" xr:uid="{00000000-0005-0000-0000-000005200000}"/>
    <cellStyle name="Total 45 4 15" xfId="10934" xr:uid="{00000000-0005-0000-0000-000006200000}"/>
    <cellStyle name="Total 45 4 16" xfId="11310" xr:uid="{00000000-0005-0000-0000-000007200000}"/>
    <cellStyle name="Total 45 4 17" xfId="11779" xr:uid="{00000000-0005-0000-0000-000008200000}"/>
    <cellStyle name="Total 45 4 18" xfId="12050" xr:uid="{00000000-0005-0000-0000-000009200000}"/>
    <cellStyle name="Total 45 4 19" xfId="12850" xr:uid="{00000000-0005-0000-0000-00000A200000}"/>
    <cellStyle name="Total 45 4 2" xfId="5062" xr:uid="{00000000-0005-0000-0000-00000B200000}"/>
    <cellStyle name="Total 45 4 3" xfId="5500" xr:uid="{00000000-0005-0000-0000-00000C200000}"/>
    <cellStyle name="Total 45 4 4" xfId="5938" xr:uid="{00000000-0005-0000-0000-00000D200000}"/>
    <cellStyle name="Total 45 4 5" xfId="6375" xr:uid="{00000000-0005-0000-0000-00000E200000}"/>
    <cellStyle name="Total 45 4 6" xfId="6812" xr:uid="{00000000-0005-0000-0000-00000F200000}"/>
    <cellStyle name="Total 45 4 7" xfId="7249" xr:uid="{00000000-0005-0000-0000-000010200000}"/>
    <cellStyle name="Total 45 4 8" xfId="7686" xr:uid="{00000000-0005-0000-0000-000011200000}"/>
    <cellStyle name="Total 45 4 9" xfId="8534" xr:uid="{00000000-0005-0000-0000-000012200000}"/>
    <cellStyle name="Total 46" xfId="4103" xr:uid="{00000000-0005-0000-0000-000013200000}"/>
    <cellStyle name="Total 46 2" xfId="4104" xr:uid="{00000000-0005-0000-0000-000014200000}"/>
    <cellStyle name="Total 46 2 2" xfId="4304" xr:uid="{00000000-0005-0000-0000-000015200000}"/>
    <cellStyle name="Total 46 2 2 10" xfId="8106" xr:uid="{00000000-0005-0000-0000-000016200000}"/>
    <cellStyle name="Total 46 2 2 11" xfId="9126" xr:uid="{00000000-0005-0000-0000-000017200000}"/>
    <cellStyle name="Total 46 2 2 12" xfId="8926" xr:uid="{00000000-0005-0000-0000-000018200000}"/>
    <cellStyle name="Total 46 2 2 13" xfId="9739" xr:uid="{00000000-0005-0000-0000-000019200000}"/>
    <cellStyle name="Total 46 2 2 14" xfId="10211" xr:uid="{00000000-0005-0000-0000-00001A200000}"/>
    <cellStyle name="Total 46 2 2 15" xfId="10718" xr:uid="{00000000-0005-0000-0000-00001B200000}"/>
    <cellStyle name="Total 46 2 2 16" xfId="11098" xr:uid="{00000000-0005-0000-0000-00001C200000}"/>
    <cellStyle name="Total 46 2 2 17" xfId="11567" xr:uid="{00000000-0005-0000-0000-00001D200000}"/>
    <cellStyle name="Total 46 2 2 18" xfId="12322" xr:uid="{00000000-0005-0000-0000-00001E200000}"/>
    <cellStyle name="Total 46 2 2 19" xfId="12638" xr:uid="{00000000-0005-0000-0000-00001F200000}"/>
    <cellStyle name="Total 46 2 2 2" xfId="4850" xr:uid="{00000000-0005-0000-0000-000020200000}"/>
    <cellStyle name="Total 46 2 2 3" xfId="5288" xr:uid="{00000000-0005-0000-0000-000021200000}"/>
    <cellStyle name="Total 46 2 2 4" xfId="5726" xr:uid="{00000000-0005-0000-0000-000022200000}"/>
    <cellStyle name="Total 46 2 2 5" xfId="6163" xr:uid="{00000000-0005-0000-0000-000023200000}"/>
    <cellStyle name="Total 46 2 2 6" xfId="6600" xr:uid="{00000000-0005-0000-0000-000024200000}"/>
    <cellStyle name="Total 46 2 2 7" xfId="7037" xr:uid="{00000000-0005-0000-0000-000025200000}"/>
    <cellStyle name="Total 46 2 2 8" xfId="7474" xr:uid="{00000000-0005-0000-0000-000026200000}"/>
    <cellStyle name="Total 46 2 2 9" xfId="8322" xr:uid="{00000000-0005-0000-0000-000027200000}"/>
    <cellStyle name="Total 46 2 3" xfId="4518" xr:uid="{00000000-0005-0000-0000-000028200000}"/>
    <cellStyle name="Total 46 2 3 10" xfId="7893" xr:uid="{00000000-0005-0000-0000-000029200000}"/>
    <cellStyle name="Total 46 2 3 11" xfId="9341" xr:uid="{00000000-0005-0000-0000-00002A200000}"/>
    <cellStyle name="Total 46 2 3 12" xfId="9564" xr:uid="{00000000-0005-0000-0000-00002B200000}"/>
    <cellStyle name="Total 46 2 3 13" xfId="9954" xr:uid="{00000000-0005-0000-0000-00002C200000}"/>
    <cellStyle name="Total 46 2 3 14" xfId="10426" xr:uid="{00000000-0005-0000-0000-00002D200000}"/>
    <cellStyle name="Total 46 2 3 15" xfId="10097" xr:uid="{00000000-0005-0000-0000-00002E200000}"/>
    <cellStyle name="Total 46 2 3 16" xfId="11313" xr:uid="{00000000-0005-0000-0000-00002F200000}"/>
    <cellStyle name="Total 46 2 3 17" xfId="11782" xr:uid="{00000000-0005-0000-0000-000030200000}"/>
    <cellStyle name="Total 46 2 3 18" xfId="11964" xr:uid="{00000000-0005-0000-0000-000031200000}"/>
    <cellStyle name="Total 46 2 3 19" xfId="12853" xr:uid="{00000000-0005-0000-0000-000032200000}"/>
    <cellStyle name="Total 46 2 3 2" xfId="5065" xr:uid="{00000000-0005-0000-0000-000033200000}"/>
    <cellStyle name="Total 46 2 3 3" xfId="5503" xr:uid="{00000000-0005-0000-0000-000034200000}"/>
    <cellStyle name="Total 46 2 3 4" xfId="5941" xr:uid="{00000000-0005-0000-0000-000035200000}"/>
    <cellStyle name="Total 46 2 3 5" xfId="6378" xr:uid="{00000000-0005-0000-0000-000036200000}"/>
    <cellStyle name="Total 46 2 3 6" xfId="6815" xr:uid="{00000000-0005-0000-0000-000037200000}"/>
    <cellStyle name="Total 46 2 3 7" xfId="7252" xr:uid="{00000000-0005-0000-0000-000038200000}"/>
    <cellStyle name="Total 46 2 3 8" xfId="7689" xr:uid="{00000000-0005-0000-0000-000039200000}"/>
    <cellStyle name="Total 46 2 3 9" xfId="8537" xr:uid="{00000000-0005-0000-0000-00003A200000}"/>
    <cellStyle name="Total 46 3" xfId="4303" xr:uid="{00000000-0005-0000-0000-00003B200000}"/>
    <cellStyle name="Total 46 3 10" xfId="8107" xr:uid="{00000000-0005-0000-0000-00003C200000}"/>
    <cellStyle name="Total 46 3 11" xfId="9125" xr:uid="{00000000-0005-0000-0000-00003D200000}"/>
    <cellStyle name="Total 46 3 12" xfId="8927" xr:uid="{00000000-0005-0000-0000-00003E200000}"/>
    <cellStyle name="Total 46 3 13" xfId="9738" xr:uid="{00000000-0005-0000-0000-00003F200000}"/>
    <cellStyle name="Total 46 3 14" xfId="10210" xr:uid="{00000000-0005-0000-0000-000040200000}"/>
    <cellStyle name="Total 46 3 15" xfId="10756" xr:uid="{00000000-0005-0000-0000-000041200000}"/>
    <cellStyle name="Total 46 3 16" xfId="11097" xr:uid="{00000000-0005-0000-0000-000042200000}"/>
    <cellStyle name="Total 46 3 17" xfId="11566" xr:uid="{00000000-0005-0000-0000-000043200000}"/>
    <cellStyle name="Total 46 3 18" xfId="11915" xr:uid="{00000000-0005-0000-0000-000044200000}"/>
    <cellStyle name="Total 46 3 19" xfId="12637" xr:uid="{00000000-0005-0000-0000-000045200000}"/>
    <cellStyle name="Total 46 3 2" xfId="4849" xr:uid="{00000000-0005-0000-0000-000046200000}"/>
    <cellStyle name="Total 46 3 3" xfId="5287" xr:uid="{00000000-0005-0000-0000-000047200000}"/>
    <cellStyle name="Total 46 3 4" xfId="5725" xr:uid="{00000000-0005-0000-0000-000048200000}"/>
    <cellStyle name="Total 46 3 5" xfId="6162" xr:uid="{00000000-0005-0000-0000-000049200000}"/>
    <cellStyle name="Total 46 3 6" xfId="6599" xr:uid="{00000000-0005-0000-0000-00004A200000}"/>
    <cellStyle name="Total 46 3 7" xfId="7036" xr:uid="{00000000-0005-0000-0000-00004B200000}"/>
    <cellStyle name="Total 46 3 8" xfId="7473" xr:uid="{00000000-0005-0000-0000-00004C200000}"/>
    <cellStyle name="Total 46 3 9" xfId="8321" xr:uid="{00000000-0005-0000-0000-00004D200000}"/>
    <cellStyle name="Total 46 4" xfId="4517" xr:uid="{00000000-0005-0000-0000-00004E200000}"/>
    <cellStyle name="Total 46 4 10" xfId="7894" xr:uid="{00000000-0005-0000-0000-00004F200000}"/>
    <cellStyle name="Total 46 4 11" xfId="9340" xr:uid="{00000000-0005-0000-0000-000050200000}"/>
    <cellStyle name="Total 46 4 12" xfId="9575" xr:uid="{00000000-0005-0000-0000-000051200000}"/>
    <cellStyle name="Total 46 4 13" xfId="9953" xr:uid="{00000000-0005-0000-0000-000052200000}"/>
    <cellStyle name="Total 46 4 14" xfId="10425" xr:uid="{00000000-0005-0000-0000-000053200000}"/>
    <cellStyle name="Total 46 4 15" xfId="10098" xr:uid="{00000000-0005-0000-0000-000054200000}"/>
    <cellStyle name="Total 46 4 16" xfId="11312" xr:uid="{00000000-0005-0000-0000-000055200000}"/>
    <cellStyle name="Total 46 4 17" xfId="11781" xr:uid="{00000000-0005-0000-0000-000056200000}"/>
    <cellStyle name="Total 46 4 18" xfId="11992" xr:uid="{00000000-0005-0000-0000-000057200000}"/>
    <cellStyle name="Total 46 4 19" xfId="12852" xr:uid="{00000000-0005-0000-0000-000058200000}"/>
    <cellStyle name="Total 46 4 2" xfId="5064" xr:uid="{00000000-0005-0000-0000-000059200000}"/>
    <cellStyle name="Total 46 4 3" xfId="5502" xr:uid="{00000000-0005-0000-0000-00005A200000}"/>
    <cellStyle name="Total 46 4 4" xfId="5940" xr:uid="{00000000-0005-0000-0000-00005B200000}"/>
    <cellStyle name="Total 46 4 5" xfId="6377" xr:uid="{00000000-0005-0000-0000-00005C200000}"/>
    <cellStyle name="Total 46 4 6" xfId="6814" xr:uid="{00000000-0005-0000-0000-00005D200000}"/>
    <cellStyle name="Total 46 4 7" xfId="7251" xr:uid="{00000000-0005-0000-0000-00005E200000}"/>
    <cellStyle name="Total 46 4 8" xfId="7688" xr:uid="{00000000-0005-0000-0000-00005F200000}"/>
    <cellStyle name="Total 46 4 9" xfId="8536" xr:uid="{00000000-0005-0000-0000-000060200000}"/>
    <cellStyle name="Total 47" xfId="4105" xr:uid="{00000000-0005-0000-0000-000061200000}"/>
    <cellStyle name="Total 47 2" xfId="4106" xr:uid="{00000000-0005-0000-0000-000062200000}"/>
    <cellStyle name="Total 47 2 2" xfId="4306" xr:uid="{00000000-0005-0000-0000-000063200000}"/>
    <cellStyle name="Total 47 2 2 10" xfId="8104" xr:uid="{00000000-0005-0000-0000-000064200000}"/>
    <cellStyle name="Total 47 2 2 11" xfId="9128" xr:uid="{00000000-0005-0000-0000-000065200000}"/>
    <cellStyle name="Total 47 2 2 12" xfId="8924" xr:uid="{00000000-0005-0000-0000-000066200000}"/>
    <cellStyle name="Total 47 2 2 13" xfId="9741" xr:uid="{00000000-0005-0000-0000-000067200000}"/>
    <cellStyle name="Total 47 2 2 14" xfId="10213" xr:uid="{00000000-0005-0000-0000-000068200000}"/>
    <cellStyle name="Total 47 2 2 15" xfId="10640" xr:uid="{00000000-0005-0000-0000-000069200000}"/>
    <cellStyle name="Total 47 2 2 16" xfId="11100" xr:uid="{00000000-0005-0000-0000-00006A200000}"/>
    <cellStyle name="Total 47 2 2 17" xfId="11569" xr:uid="{00000000-0005-0000-0000-00006B200000}"/>
    <cellStyle name="Total 47 2 2 18" xfId="12266" xr:uid="{00000000-0005-0000-0000-00006C200000}"/>
    <cellStyle name="Total 47 2 2 19" xfId="12640" xr:uid="{00000000-0005-0000-0000-00006D200000}"/>
    <cellStyle name="Total 47 2 2 2" xfId="4852" xr:uid="{00000000-0005-0000-0000-00006E200000}"/>
    <cellStyle name="Total 47 2 2 3" xfId="5290" xr:uid="{00000000-0005-0000-0000-00006F200000}"/>
    <cellStyle name="Total 47 2 2 4" xfId="5728" xr:uid="{00000000-0005-0000-0000-000070200000}"/>
    <cellStyle name="Total 47 2 2 5" xfId="6165" xr:uid="{00000000-0005-0000-0000-000071200000}"/>
    <cellStyle name="Total 47 2 2 6" xfId="6602" xr:uid="{00000000-0005-0000-0000-000072200000}"/>
    <cellStyle name="Total 47 2 2 7" xfId="7039" xr:uid="{00000000-0005-0000-0000-000073200000}"/>
    <cellStyle name="Total 47 2 2 8" xfId="7476" xr:uid="{00000000-0005-0000-0000-000074200000}"/>
    <cellStyle name="Total 47 2 2 9" xfId="8324" xr:uid="{00000000-0005-0000-0000-000075200000}"/>
    <cellStyle name="Total 47 2 3" xfId="4520" xr:uid="{00000000-0005-0000-0000-000076200000}"/>
    <cellStyle name="Total 47 2 3 10" xfId="7891" xr:uid="{00000000-0005-0000-0000-000077200000}"/>
    <cellStyle name="Total 47 2 3 11" xfId="9343" xr:uid="{00000000-0005-0000-0000-000078200000}"/>
    <cellStyle name="Total 47 2 3 12" xfId="9544" xr:uid="{00000000-0005-0000-0000-000079200000}"/>
    <cellStyle name="Total 47 2 3 13" xfId="9956" xr:uid="{00000000-0005-0000-0000-00007A200000}"/>
    <cellStyle name="Total 47 2 3 14" xfId="10428" xr:uid="{00000000-0005-0000-0000-00007B200000}"/>
    <cellStyle name="Total 47 2 3 15" xfId="10805" xr:uid="{00000000-0005-0000-0000-00007C200000}"/>
    <cellStyle name="Total 47 2 3 16" xfId="11315" xr:uid="{00000000-0005-0000-0000-00007D200000}"/>
    <cellStyle name="Total 47 2 3 17" xfId="11784" xr:uid="{00000000-0005-0000-0000-00007E200000}"/>
    <cellStyle name="Total 47 2 3 18" xfId="11906" xr:uid="{00000000-0005-0000-0000-00007F200000}"/>
    <cellStyle name="Total 47 2 3 19" xfId="12855" xr:uid="{00000000-0005-0000-0000-000080200000}"/>
    <cellStyle name="Total 47 2 3 2" xfId="5067" xr:uid="{00000000-0005-0000-0000-000081200000}"/>
    <cellStyle name="Total 47 2 3 3" xfId="5505" xr:uid="{00000000-0005-0000-0000-000082200000}"/>
    <cellStyle name="Total 47 2 3 4" xfId="5943" xr:uid="{00000000-0005-0000-0000-000083200000}"/>
    <cellStyle name="Total 47 2 3 5" xfId="6380" xr:uid="{00000000-0005-0000-0000-000084200000}"/>
    <cellStyle name="Total 47 2 3 6" xfId="6817" xr:uid="{00000000-0005-0000-0000-000085200000}"/>
    <cellStyle name="Total 47 2 3 7" xfId="7254" xr:uid="{00000000-0005-0000-0000-000086200000}"/>
    <cellStyle name="Total 47 2 3 8" xfId="7691" xr:uid="{00000000-0005-0000-0000-000087200000}"/>
    <cellStyle name="Total 47 2 3 9" xfId="8539" xr:uid="{00000000-0005-0000-0000-000088200000}"/>
    <cellStyle name="Total 47 3" xfId="4305" xr:uid="{00000000-0005-0000-0000-000089200000}"/>
    <cellStyle name="Total 47 3 10" xfId="8105" xr:uid="{00000000-0005-0000-0000-00008A200000}"/>
    <cellStyle name="Total 47 3 11" xfId="9127" xr:uid="{00000000-0005-0000-0000-00008B200000}"/>
    <cellStyle name="Total 47 3 12" xfId="8925" xr:uid="{00000000-0005-0000-0000-00008C200000}"/>
    <cellStyle name="Total 47 3 13" xfId="9740" xr:uid="{00000000-0005-0000-0000-00008D200000}"/>
    <cellStyle name="Total 47 3 14" xfId="10212" xr:uid="{00000000-0005-0000-0000-00008E200000}"/>
    <cellStyle name="Total 47 3 15" xfId="10679" xr:uid="{00000000-0005-0000-0000-00008F200000}"/>
    <cellStyle name="Total 47 3 16" xfId="11099" xr:uid="{00000000-0005-0000-0000-000090200000}"/>
    <cellStyle name="Total 47 3 17" xfId="11568" xr:uid="{00000000-0005-0000-0000-000091200000}"/>
    <cellStyle name="Total 47 3 18" xfId="12254" xr:uid="{00000000-0005-0000-0000-000092200000}"/>
    <cellStyle name="Total 47 3 19" xfId="12639" xr:uid="{00000000-0005-0000-0000-000093200000}"/>
    <cellStyle name="Total 47 3 2" xfId="4851" xr:uid="{00000000-0005-0000-0000-000094200000}"/>
    <cellStyle name="Total 47 3 3" xfId="5289" xr:uid="{00000000-0005-0000-0000-000095200000}"/>
    <cellStyle name="Total 47 3 4" xfId="5727" xr:uid="{00000000-0005-0000-0000-000096200000}"/>
    <cellStyle name="Total 47 3 5" xfId="6164" xr:uid="{00000000-0005-0000-0000-000097200000}"/>
    <cellStyle name="Total 47 3 6" xfId="6601" xr:uid="{00000000-0005-0000-0000-000098200000}"/>
    <cellStyle name="Total 47 3 7" xfId="7038" xr:uid="{00000000-0005-0000-0000-000099200000}"/>
    <cellStyle name="Total 47 3 8" xfId="7475" xr:uid="{00000000-0005-0000-0000-00009A200000}"/>
    <cellStyle name="Total 47 3 9" xfId="8323" xr:uid="{00000000-0005-0000-0000-00009B200000}"/>
    <cellStyle name="Total 47 4" xfId="4519" xr:uid="{00000000-0005-0000-0000-00009C200000}"/>
    <cellStyle name="Total 47 4 10" xfId="7892" xr:uid="{00000000-0005-0000-0000-00009D200000}"/>
    <cellStyle name="Total 47 4 11" xfId="9342" xr:uid="{00000000-0005-0000-0000-00009E200000}"/>
    <cellStyle name="Total 47 4 12" xfId="9554" xr:uid="{00000000-0005-0000-0000-00009F200000}"/>
    <cellStyle name="Total 47 4 13" xfId="9955" xr:uid="{00000000-0005-0000-0000-0000A0200000}"/>
    <cellStyle name="Total 47 4 14" xfId="10427" xr:uid="{00000000-0005-0000-0000-0000A1200000}"/>
    <cellStyle name="Total 47 4 15" xfId="10886" xr:uid="{00000000-0005-0000-0000-0000A2200000}"/>
    <cellStyle name="Total 47 4 16" xfId="11314" xr:uid="{00000000-0005-0000-0000-0000A3200000}"/>
    <cellStyle name="Total 47 4 17" xfId="11783" xr:uid="{00000000-0005-0000-0000-0000A4200000}"/>
    <cellStyle name="Total 47 4 18" xfId="11935" xr:uid="{00000000-0005-0000-0000-0000A5200000}"/>
    <cellStyle name="Total 47 4 19" xfId="12854" xr:uid="{00000000-0005-0000-0000-0000A6200000}"/>
    <cellStyle name="Total 47 4 2" xfId="5066" xr:uid="{00000000-0005-0000-0000-0000A7200000}"/>
    <cellStyle name="Total 47 4 3" xfId="5504" xr:uid="{00000000-0005-0000-0000-0000A8200000}"/>
    <cellStyle name="Total 47 4 4" xfId="5942" xr:uid="{00000000-0005-0000-0000-0000A9200000}"/>
    <cellStyle name="Total 47 4 5" xfId="6379" xr:uid="{00000000-0005-0000-0000-0000AA200000}"/>
    <cellStyle name="Total 47 4 6" xfId="6816" xr:uid="{00000000-0005-0000-0000-0000AB200000}"/>
    <cellStyle name="Total 47 4 7" xfId="7253" xr:uid="{00000000-0005-0000-0000-0000AC200000}"/>
    <cellStyle name="Total 47 4 8" xfId="7690" xr:uid="{00000000-0005-0000-0000-0000AD200000}"/>
    <cellStyle name="Total 47 4 9" xfId="8538" xr:uid="{00000000-0005-0000-0000-0000AE200000}"/>
    <cellStyle name="Total 48" xfId="4107" xr:uid="{00000000-0005-0000-0000-0000AF200000}"/>
    <cellStyle name="Total 48 2" xfId="4108" xr:uid="{00000000-0005-0000-0000-0000B0200000}"/>
    <cellStyle name="Total 48 2 2" xfId="4308" xr:uid="{00000000-0005-0000-0000-0000B1200000}"/>
    <cellStyle name="Total 48 2 2 10" xfId="8102" xr:uid="{00000000-0005-0000-0000-0000B2200000}"/>
    <cellStyle name="Total 48 2 2 11" xfId="9130" xr:uid="{00000000-0005-0000-0000-0000B3200000}"/>
    <cellStyle name="Total 48 2 2 12" xfId="8922" xr:uid="{00000000-0005-0000-0000-0000B4200000}"/>
    <cellStyle name="Total 48 2 2 13" xfId="9743" xr:uid="{00000000-0005-0000-0000-0000B5200000}"/>
    <cellStyle name="Total 48 2 2 14" xfId="10215" xr:uid="{00000000-0005-0000-0000-0000B6200000}"/>
    <cellStyle name="Total 48 2 2 15" xfId="10561" xr:uid="{00000000-0005-0000-0000-0000B7200000}"/>
    <cellStyle name="Total 48 2 2 16" xfId="11102" xr:uid="{00000000-0005-0000-0000-0000B8200000}"/>
    <cellStyle name="Total 48 2 2 17" xfId="11571" xr:uid="{00000000-0005-0000-0000-0000B9200000}"/>
    <cellStyle name="Total 48 2 2 18" xfId="12176" xr:uid="{00000000-0005-0000-0000-0000BA200000}"/>
    <cellStyle name="Total 48 2 2 19" xfId="12642" xr:uid="{00000000-0005-0000-0000-0000BB200000}"/>
    <cellStyle name="Total 48 2 2 2" xfId="4854" xr:uid="{00000000-0005-0000-0000-0000BC200000}"/>
    <cellStyle name="Total 48 2 2 3" xfId="5292" xr:uid="{00000000-0005-0000-0000-0000BD200000}"/>
    <cellStyle name="Total 48 2 2 4" xfId="5730" xr:uid="{00000000-0005-0000-0000-0000BE200000}"/>
    <cellStyle name="Total 48 2 2 5" xfId="6167" xr:uid="{00000000-0005-0000-0000-0000BF200000}"/>
    <cellStyle name="Total 48 2 2 6" xfId="6604" xr:uid="{00000000-0005-0000-0000-0000C0200000}"/>
    <cellStyle name="Total 48 2 2 7" xfId="7041" xr:uid="{00000000-0005-0000-0000-0000C1200000}"/>
    <cellStyle name="Total 48 2 2 8" xfId="7478" xr:uid="{00000000-0005-0000-0000-0000C2200000}"/>
    <cellStyle name="Total 48 2 2 9" xfId="8326" xr:uid="{00000000-0005-0000-0000-0000C3200000}"/>
    <cellStyle name="Total 48 2 3" xfId="4522" xr:uid="{00000000-0005-0000-0000-0000C4200000}"/>
    <cellStyle name="Total 48 2 3 10" xfId="7889" xr:uid="{00000000-0005-0000-0000-0000C5200000}"/>
    <cellStyle name="Total 48 2 3 11" xfId="9345" xr:uid="{00000000-0005-0000-0000-0000C6200000}"/>
    <cellStyle name="Total 48 2 3 12" xfId="9528" xr:uid="{00000000-0005-0000-0000-0000C7200000}"/>
    <cellStyle name="Total 48 2 3 13" xfId="9958" xr:uid="{00000000-0005-0000-0000-0000C8200000}"/>
    <cellStyle name="Total 48 2 3 14" xfId="10430" xr:uid="{00000000-0005-0000-0000-0000C9200000}"/>
    <cellStyle name="Total 48 2 3 15" xfId="10728" xr:uid="{00000000-0005-0000-0000-0000CA200000}"/>
    <cellStyle name="Total 48 2 3 16" xfId="11317" xr:uid="{00000000-0005-0000-0000-0000CB200000}"/>
    <cellStyle name="Total 48 2 3 17" xfId="11786" xr:uid="{00000000-0005-0000-0000-0000CC200000}"/>
    <cellStyle name="Total 48 2 3 18" xfId="12296" xr:uid="{00000000-0005-0000-0000-0000CD200000}"/>
    <cellStyle name="Total 48 2 3 19" xfId="12857" xr:uid="{00000000-0005-0000-0000-0000CE200000}"/>
    <cellStyle name="Total 48 2 3 2" xfId="5069" xr:uid="{00000000-0005-0000-0000-0000CF200000}"/>
    <cellStyle name="Total 48 2 3 3" xfId="5507" xr:uid="{00000000-0005-0000-0000-0000D0200000}"/>
    <cellStyle name="Total 48 2 3 4" xfId="5945" xr:uid="{00000000-0005-0000-0000-0000D1200000}"/>
    <cellStyle name="Total 48 2 3 5" xfId="6382" xr:uid="{00000000-0005-0000-0000-0000D2200000}"/>
    <cellStyle name="Total 48 2 3 6" xfId="6819" xr:uid="{00000000-0005-0000-0000-0000D3200000}"/>
    <cellStyle name="Total 48 2 3 7" xfId="7256" xr:uid="{00000000-0005-0000-0000-0000D4200000}"/>
    <cellStyle name="Total 48 2 3 8" xfId="7693" xr:uid="{00000000-0005-0000-0000-0000D5200000}"/>
    <cellStyle name="Total 48 2 3 9" xfId="8541" xr:uid="{00000000-0005-0000-0000-0000D6200000}"/>
    <cellStyle name="Total 48 3" xfId="4307" xr:uid="{00000000-0005-0000-0000-0000D7200000}"/>
    <cellStyle name="Total 48 3 10" xfId="8103" xr:uid="{00000000-0005-0000-0000-0000D8200000}"/>
    <cellStyle name="Total 48 3 11" xfId="9129" xr:uid="{00000000-0005-0000-0000-0000D9200000}"/>
    <cellStyle name="Total 48 3 12" xfId="8923" xr:uid="{00000000-0005-0000-0000-0000DA200000}"/>
    <cellStyle name="Total 48 3 13" xfId="9742" xr:uid="{00000000-0005-0000-0000-0000DB200000}"/>
    <cellStyle name="Total 48 3 14" xfId="10214" xr:uid="{00000000-0005-0000-0000-0000DC200000}"/>
    <cellStyle name="Total 48 3 15" xfId="10601" xr:uid="{00000000-0005-0000-0000-0000DD200000}"/>
    <cellStyle name="Total 48 3 16" xfId="11101" xr:uid="{00000000-0005-0000-0000-0000DE200000}"/>
    <cellStyle name="Total 48 3 17" xfId="11570" xr:uid="{00000000-0005-0000-0000-0000DF200000}"/>
    <cellStyle name="Total 48 3 18" xfId="12236" xr:uid="{00000000-0005-0000-0000-0000E0200000}"/>
    <cellStyle name="Total 48 3 19" xfId="12641" xr:uid="{00000000-0005-0000-0000-0000E1200000}"/>
    <cellStyle name="Total 48 3 2" xfId="4853" xr:uid="{00000000-0005-0000-0000-0000E2200000}"/>
    <cellStyle name="Total 48 3 3" xfId="5291" xr:uid="{00000000-0005-0000-0000-0000E3200000}"/>
    <cellStyle name="Total 48 3 4" xfId="5729" xr:uid="{00000000-0005-0000-0000-0000E4200000}"/>
    <cellStyle name="Total 48 3 5" xfId="6166" xr:uid="{00000000-0005-0000-0000-0000E5200000}"/>
    <cellStyle name="Total 48 3 6" xfId="6603" xr:uid="{00000000-0005-0000-0000-0000E6200000}"/>
    <cellStyle name="Total 48 3 7" xfId="7040" xr:uid="{00000000-0005-0000-0000-0000E7200000}"/>
    <cellStyle name="Total 48 3 8" xfId="7477" xr:uid="{00000000-0005-0000-0000-0000E8200000}"/>
    <cellStyle name="Total 48 3 9" xfId="8325" xr:uid="{00000000-0005-0000-0000-0000E9200000}"/>
    <cellStyle name="Total 48 4" xfId="4521" xr:uid="{00000000-0005-0000-0000-0000EA200000}"/>
    <cellStyle name="Total 48 4 10" xfId="7890" xr:uid="{00000000-0005-0000-0000-0000EB200000}"/>
    <cellStyle name="Total 48 4 11" xfId="9344" xr:uid="{00000000-0005-0000-0000-0000EC200000}"/>
    <cellStyle name="Total 48 4 12" xfId="9536" xr:uid="{00000000-0005-0000-0000-0000ED200000}"/>
    <cellStyle name="Total 48 4 13" xfId="9957" xr:uid="{00000000-0005-0000-0000-0000EE200000}"/>
    <cellStyle name="Total 48 4 14" xfId="10429" xr:uid="{00000000-0005-0000-0000-0000EF200000}"/>
    <cellStyle name="Total 48 4 15" xfId="10766" xr:uid="{00000000-0005-0000-0000-0000F0200000}"/>
    <cellStyle name="Total 48 4 16" xfId="11316" xr:uid="{00000000-0005-0000-0000-0000F1200000}"/>
    <cellStyle name="Total 48 4 17" xfId="11785" xr:uid="{00000000-0005-0000-0000-0000F2200000}"/>
    <cellStyle name="Total 48 4 18" xfId="12313" xr:uid="{00000000-0005-0000-0000-0000F3200000}"/>
    <cellStyle name="Total 48 4 19" xfId="12856" xr:uid="{00000000-0005-0000-0000-0000F4200000}"/>
    <cellStyle name="Total 48 4 2" xfId="5068" xr:uid="{00000000-0005-0000-0000-0000F5200000}"/>
    <cellStyle name="Total 48 4 3" xfId="5506" xr:uid="{00000000-0005-0000-0000-0000F6200000}"/>
    <cellStyle name="Total 48 4 4" xfId="5944" xr:uid="{00000000-0005-0000-0000-0000F7200000}"/>
    <cellStyle name="Total 48 4 5" xfId="6381" xr:uid="{00000000-0005-0000-0000-0000F8200000}"/>
    <cellStyle name="Total 48 4 6" xfId="6818" xr:uid="{00000000-0005-0000-0000-0000F9200000}"/>
    <cellStyle name="Total 48 4 7" xfId="7255" xr:uid="{00000000-0005-0000-0000-0000FA200000}"/>
    <cellStyle name="Total 48 4 8" xfId="7692" xr:uid="{00000000-0005-0000-0000-0000FB200000}"/>
    <cellStyle name="Total 48 4 9" xfId="8540" xr:uid="{00000000-0005-0000-0000-0000FC200000}"/>
    <cellStyle name="Total 49" xfId="4109" xr:uid="{00000000-0005-0000-0000-0000FD200000}"/>
    <cellStyle name="Total 49 2" xfId="4110" xr:uid="{00000000-0005-0000-0000-0000FE200000}"/>
    <cellStyle name="Total 49 2 2" xfId="4310" xr:uid="{00000000-0005-0000-0000-0000FF200000}"/>
    <cellStyle name="Total 49 2 2 10" xfId="8100" xr:uid="{00000000-0005-0000-0000-000000210000}"/>
    <cellStyle name="Total 49 2 2 11" xfId="9132" xr:uid="{00000000-0005-0000-0000-000001210000}"/>
    <cellStyle name="Total 49 2 2 12" xfId="8920" xr:uid="{00000000-0005-0000-0000-000002210000}"/>
    <cellStyle name="Total 49 2 2 13" xfId="9745" xr:uid="{00000000-0005-0000-0000-000003210000}"/>
    <cellStyle name="Total 49 2 2 14" xfId="10217" xr:uid="{00000000-0005-0000-0000-000004210000}"/>
    <cellStyle name="Total 49 2 2 15" xfId="10941" xr:uid="{00000000-0005-0000-0000-000005210000}"/>
    <cellStyle name="Total 49 2 2 16" xfId="11104" xr:uid="{00000000-0005-0000-0000-000006210000}"/>
    <cellStyle name="Total 49 2 2 17" xfId="11573" xr:uid="{00000000-0005-0000-0000-000007210000}"/>
    <cellStyle name="Total 49 2 2 18" xfId="12125" xr:uid="{00000000-0005-0000-0000-000008210000}"/>
    <cellStyle name="Total 49 2 2 19" xfId="12644" xr:uid="{00000000-0005-0000-0000-000009210000}"/>
    <cellStyle name="Total 49 2 2 2" xfId="4856" xr:uid="{00000000-0005-0000-0000-00000A210000}"/>
    <cellStyle name="Total 49 2 2 3" xfId="5294" xr:uid="{00000000-0005-0000-0000-00000B210000}"/>
    <cellStyle name="Total 49 2 2 4" xfId="5732" xr:uid="{00000000-0005-0000-0000-00000C210000}"/>
    <cellStyle name="Total 49 2 2 5" xfId="6169" xr:uid="{00000000-0005-0000-0000-00000D210000}"/>
    <cellStyle name="Total 49 2 2 6" xfId="6606" xr:uid="{00000000-0005-0000-0000-00000E210000}"/>
    <cellStyle name="Total 49 2 2 7" xfId="7043" xr:uid="{00000000-0005-0000-0000-00000F210000}"/>
    <cellStyle name="Total 49 2 2 8" xfId="7480" xr:uid="{00000000-0005-0000-0000-000010210000}"/>
    <cellStyle name="Total 49 2 2 9" xfId="8328" xr:uid="{00000000-0005-0000-0000-000011210000}"/>
    <cellStyle name="Total 49 2 3" xfId="4524" xr:uid="{00000000-0005-0000-0000-000012210000}"/>
    <cellStyle name="Total 49 2 3 10" xfId="7887" xr:uid="{00000000-0005-0000-0000-000013210000}"/>
    <cellStyle name="Total 49 2 3 11" xfId="9347" xr:uid="{00000000-0005-0000-0000-000014210000}"/>
    <cellStyle name="Total 49 2 3 12" xfId="9614" xr:uid="{00000000-0005-0000-0000-000015210000}"/>
    <cellStyle name="Total 49 2 3 13" xfId="9960" xr:uid="{00000000-0005-0000-0000-000016210000}"/>
    <cellStyle name="Total 49 2 3 14" xfId="10432" xr:uid="{00000000-0005-0000-0000-000017210000}"/>
    <cellStyle name="Total 49 2 3 15" xfId="10650" xr:uid="{00000000-0005-0000-0000-000018210000}"/>
    <cellStyle name="Total 49 2 3 16" xfId="11319" xr:uid="{00000000-0005-0000-0000-000019210000}"/>
    <cellStyle name="Total 49 2 3 17" xfId="11788" xr:uid="{00000000-0005-0000-0000-00001A210000}"/>
    <cellStyle name="Total 49 2 3 18" xfId="12227" xr:uid="{00000000-0005-0000-0000-00001B210000}"/>
    <cellStyle name="Total 49 2 3 19" xfId="12859" xr:uid="{00000000-0005-0000-0000-00001C210000}"/>
    <cellStyle name="Total 49 2 3 2" xfId="5071" xr:uid="{00000000-0005-0000-0000-00001D210000}"/>
    <cellStyle name="Total 49 2 3 3" xfId="5509" xr:uid="{00000000-0005-0000-0000-00001E210000}"/>
    <cellStyle name="Total 49 2 3 4" xfId="5947" xr:uid="{00000000-0005-0000-0000-00001F210000}"/>
    <cellStyle name="Total 49 2 3 5" xfId="6384" xr:uid="{00000000-0005-0000-0000-000020210000}"/>
    <cellStyle name="Total 49 2 3 6" xfId="6821" xr:uid="{00000000-0005-0000-0000-000021210000}"/>
    <cellStyle name="Total 49 2 3 7" xfId="7258" xr:uid="{00000000-0005-0000-0000-000022210000}"/>
    <cellStyle name="Total 49 2 3 8" xfId="7695" xr:uid="{00000000-0005-0000-0000-000023210000}"/>
    <cellStyle name="Total 49 2 3 9" xfId="8543" xr:uid="{00000000-0005-0000-0000-000024210000}"/>
    <cellStyle name="Total 49 3" xfId="4309" xr:uid="{00000000-0005-0000-0000-000025210000}"/>
    <cellStyle name="Total 49 3 10" xfId="8101" xr:uid="{00000000-0005-0000-0000-000026210000}"/>
    <cellStyle name="Total 49 3 11" xfId="9131" xr:uid="{00000000-0005-0000-0000-000027210000}"/>
    <cellStyle name="Total 49 3 12" xfId="8921" xr:uid="{00000000-0005-0000-0000-000028210000}"/>
    <cellStyle name="Total 49 3 13" xfId="9744" xr:uid="{00000000-0005-0000-0000-000029210000}"/>
    <cellStyle name="Total 49 3 14" xfId="10216" xr:uid="{00000000-0005-0000-0000-00002A210000}"/>
    <cellStyle name="Total 49 3 15" xfId="10914" xr:uid="{00000000-0005-0000-0000-00002B210000}"/>
    <cellStyle name="Total 49 3 16" xfId="11103" xr:uid="{00000000-0005-0000-0000-00002C210000}"/>
    <cellStyle name="Total 49 3 17" xfId="11572" xr:uid="{00000000-0005-0000-0000-00002D210000}"/>
    <cellStyle name="Total 49 3 18" xfId="12198" xr:uid="{00000000-0005-0000-0000-00002E210000}"/>
    <cellStyle name="Total 49 3 19" xfId="12643" xr:uid="{00000000-0005-0000-0000-00002F210000}"/>
    <cellStyle name="Total 49 3 2" xfId="4855" xr:uid="{00000000-0005-0000-0000-000030210000}"/>
    <cellStyle name="Total 49 3 3" xfId="5293" xr:uid="{00000000-0005-0000-0000-000031210000}"/>
    <cellStyle name="Total 49 3 4" xfId="5731" xr:uid="{00000000-0005-0000-0000-000032210000}"/>
    <cellStyle name="Total 49 3 5" xfId="6168" xr:uid="{00000000-0005-0000-0000-000033210000}"/>
    <cellStyle name="Total 49 3 6" xfId="6605" xr:uid="{00000000-0005-0000-0000-000034210000}"/>
    <cellStyle name="Total 49 3 7" xfId="7042" xr:uid="{00000000-0005-0000-0000-000035210000}"/>
    <cellStyle name="Total 49 3 8" xfId="7479" xr:uid="{00000000-0005-0000-0000-000036210000}"/>
    <cellStyle name="Total 49 3 9" xfId="8327" xr:uid="{00000000-0005-0000-0000-000037210000}"/>
    <cellStyle name="Total 49 4" xfId="4523" xr:uid="{00000000-0005-0000-0000-000038210000}"/>
    <cellStyle name="Total 49 4 10" xfId="7888" xr:uid="{00000000-0005-0000-0000-000039210000}"/>
    <cellStyle name="Total 49 4 11" xfId="9346" xr:uid="{00000000-0005-0000-0000-00003A210000}"/>
    <cellStyle name="Total 49 4 12" xfId="9593" xr:uid="{00000000-0005-0000-0000-00003B210000}"/>
    <cellStyle name="Total 49 4 13" xfId="9959" xr:uid="{00000000-0005-0000-0000-00003C210000}"/>
    <cellStyle name="Total 49 4 14" xfId="10431" xr:uid="{00000000-0005-0000-0000-00003D210000}"/>
    <cellStyle name="Total 49 4 15" xfId="10689" xr:uid="{00000000-0005-0000-0000-00003E210000}"/>
    <cellStyle name="Total 49 4 16" xfId="11318" xr:uid="{00000000-0005-0000-0000-00003F210000}"/>
    <cellStyle name="Total 49 4 17" xfId="11787" xr:uid="{00000000-0005-0000-0000-000040210000}"/>
    <cellStyle name="Total 49 4 18" xfId="12257" xr:uid="{00000000-0005-0000-0000-000041210000}"/>
    <cellStyle name="Total 49 4 19" xfId="12858" xr:uid="{00000000-0005-0000-0000-000042210000}"/>
    <cellStyle name="Total 49 4 2" xfId="5070" xr:uid="{00000000-0005-0000-0000-000043210000}"/>
    <cellStyle name="Total 49 4 3" xfId="5508" xr:uid="{00000000-0005-0000-0000-000044210000}"/>
    <cellStyle name="Total 49 4 4" xfId="5946" xr:uid="{00000000-0005-0000-0000-000045210000}"/>
    <cellStyle name="Total 49 4 5" xfId="6383" xr:uid="{00000000-0005-0000-0000-000046210000}"/>
    <cellStyle name="Total 49 4 6" xfId="6820" xr:uid="{00000000-0005-0000-0000-000047210000}"/>
    <cellStyle name="Total 49 4 7" xfId="7257" xr:uid="{00000000-0005-0000-0000-000048210000}"/>
    <cellStyle name="Total 49 4 8" xfId="7694" xr:uid="{00000000-0005-0000-0000-000049210000}"/>
    <cellStyle name="Total 49 4 9" xfId="8542" xr:uid="{00000000-0005-0000-0000-00004A210000}"/>
    <cellStyle name="Total 5" xfId="779" xr:uid="{00000000-0005-0000-0000-00004B210000}"/>
    <cellStyle name="Total 5 2" xfId="4111" xr:uid="{00000000-0005-0000-0000-00004C210000}"/>
    <cellStyle name="Total 5 2 2" xfId="4312" xr:uid="{00000000-0005-0000-0000-00004D210000}"/>
    <cellStyle name="Total 5 2 2 10" xfId="8098" xr:uid="{00000000-0005-0000-0000-00004E210000}"/>
    <cellStyle name="Total 5 2 2 11" xfId="9134" xr:uid="{00000000-0005-0000-0000-00004F210000}"/>
    <cellStyle name="Total 5 2 2 12" xfId="8918" xr:uid="{00000000-0005-0000-0000-000050210000}"/>
    <cellStyle name="Total 5 2 2 13" xfId="9747" xr:uid="{00000000-0005-0000-0000-000051210000}"/>
    <cellStyle name="Total 5 2 2 14" xfId="10219" xr:uid="{00000000-0005-0000-0000-000052210000}"/>
    <cellStyle name="Total 5 2 2 15" xfId="10897" xr:uid="{00000000-0005-0000-0000-000053210000}"/>
    <cellStyle name="Total 5 2 2 16" xfId="11106" xr:uid="{00000000-0005-0000-0000-000054210000}"/>
    <cellStyle name="Total 5 2 2 17" xfId="11575" xr:uid="{00000000-0005-0000-0000-000055210000}"/>
    <cellStyle name="Total 5 2 2 18" xfId="11461" xr:uid="{00000000-0005-0000-0000-000056210000}"/>
    <cellStyle name="Total 5 2 2 19" xfId="12646" xr:uid="{00000000-0005-0000-0000-000057210000}"/>
    <cellStyle name="Total 5 2 2 2" xfId="4858" xr:uid="{00000000-0005-0000-0000-000058210000}"/>
    <cellStyle name="Total 5 2 2 3" xfId="5296" xr:uid="{00000000-0005-0000-0000-000059210000}"/>
    <cellStyle name="Total 5 2 2 4" xfId="5734" xr:uid="{00000000-0005-0000-0000-00005A210000}"/>
    <cellStyle name="Total 5 2 2 5" xfId="6171" xr:uid="{00000000-0005-0000-0000-00005B210000}"/>
    <cellStyle name="Total 5 2 2 6" xfId="6608" xr:uid="{00000000-0005-0000-0000-00005C210000}"/>
    <cellStyle name="Total 5 2 2 7" xfId="7045" xr:uid="{00000000-0005-0000-0000-00005D210000}"/>
    <cellStyle name="Total 5 2 2 8" xfId="7482" xr:uid="{00000000-0005-0000-0000-00005E210000}"/>
    <cellStyle name="Total 5 2 2 9" xfId="8330" xr:uid="{00000000-0005-0000-0000-00005F210000}"/>
    <cellStyle name="Total 5 2 3" xfId="4526" xr:uid="{00000000-0005-0000-0000-000060210000}"/>
    <cellStyle name="Total 5 2 3 10" xfId="7885" xr:uid="{00000000-0005-0000-0000-000061210000}"/>
    <cellStyle name="Total 5 2 3 11" xfId="9349" xr:uid="{00000000-0005-0000-0000-000062210000}"/>
    <cellStyle name="Total 5 2 3 12" xfId="9573" xr:uid="{00000000-0005-0000-0000-000063210000}"/>
    <cellStyle name="Total 5 2 3 13" xfId="9962" xr:uid="{00000000-0005-0000-0000-000064210000}"/>
    <cellStyle name="Total 5 2 3 14" xfId="10434" xr:uid="{00000000-0005-0000-0000-000065210000}"/>
    <cellStyle name="Total 5 2 3 15" xfId="10571" xr:uid="{00000000-0005-0000-0000-000066210000}"/>
    <cellStyle name="Total 5 2 3 16" xfId="11321" xr:uid="{00000000-0005-0000-0000-000067210000}"/>
    <cellStyle name="Total 5 2 3 17" xfId="11790" xr:uid="{00000000-0005-0000-0000-000068210000}"/>
    <cellStyle name="Total 5 2 3 18" xfId="12189" xr:uid="{00000000-0005-0000-0000-000069210000}"/>
    <cellStyle name="Total 5 2 3 19" xfId="12861" xr:uid="{00000000-0005-0000-0000-00006A210000}"/>
    <cellStyle name="Total 5 2 3 2" xfId="5073" xr:uid="{00000000-0005-0000-0000-00006B210000}"/>
    <cellStyle name="Total 5 2 3 3" xfId="5511" xr:uid="{00000000-0005-0000-0000-00006C210000}"/>
    <cellStyle name="Total 5 2 3 4" xfId="5949" xr:uid="{00000000-0005-0000-0000-00006D210000}"/>
    <cellStyle name="Total 5 2 3 5" xfId="6386" xr:uid="{00000000-0005-0000-0000-00006E210000}"/>
    <cellStyle name="Total 5 2 3 6" xfId="6823" xr:uid="{00000000-0005-0000-0000-00006F210000}"/>
    <cellStyle name="Total 5 2 3 7" xfId="7260" xr:uid="{00000000-0005-0000-0000-000070210000}"/>
    <cellStyle name="Total 5 2 3 8" xfId="7697" xr:uid="{00000000-0005-0000-0000-000071210000}"/>
    <cellStyle name="Total 5 2 3 9" xfId="8545" xr:uid="{00000000-0005-0000-0000-000072210000}"/>
    <cellStyle name="Total 5 3" xfId="4311" xr:uid="{00000000-0005-0000-0000-000073210000}"/>
    <cellStyle name="Total 5 3 10" xfId="8099" xr:uid="{00000000-0005-0000-0000-000074210000}"/>
    <cellStyle name="Total 5 3 11" xfId="9133" xr:uid="{00000000-0005-0000-0000-000075210000}"/>
    <cellStyle name="Total 5 3 12" xfId="8919" xr:uid="{00000000-0005-0000-0000-000076210000}"/>
    <cellStyle name="Total 5 3 13" xfId="9746" xr:uid="{00000000-0005-0000-0000-000077210000}"/>
    <cellStyle name="Total 5 3 14" xfId="10218" xr:uid="{00000000-0005-0000-0000-000078210000}"/>
    <cellStyle name="Total 5 3 15" xfId="10848" xr:uid="{00000000-0005-0000-0000-000079210000}"/>
    <cellStyle name="Total 5 3 16" xfId="11105" xr:uid="{00000000-0005-0000-0000-00007A210000}"/>
    <cellStyle name="Total 5 3 17" xfId="11574" xr:uid="{00000000-0005-0000-0000-00007B210000}"/>
    <cellStyle name="Total 5 3 18" xfId="11462" xr:uid="{00000000-0005-0000-0000-00007C210000}"/>
    <cellStyle name="Total 5 3 19" xfId="12645" xr:uid="{00000000-0005-0000-0000-00007D210000}"/>
    <cellStyle name="Total 5 3 2" xfId="4857" xr:uid="{00000000-0005-0000-0000-00007E210000}"/>
    <cellStyle name="Total 5 3 3" xfId="5295" xr:uid="{00000000-0005-0000-0000-00007F210000}"/>
    <cellStyle name="Total 5 3 4" xfId="5733" xr:uid="{00000000-0005-0000-0000-000080210000}"/>
    <cellStyle name="Total 5 3 5" xfId="6170" xr:uid="{00000000-0005-0000-0000-000081210000}"/>
    <cellStyle name="Total 5 3 6" xfId="6607" xr:uid="{00000000-0005-0000-0000-000082210000}"/>
    <cellStyle name="Total 5 3 7" xfId="7044" xr:uid="{00000000-0005-0000-0000-000083210000}"/>
    <cellStyle name="Total 5 3 8" xfId="7481" xr:uid="{00000000-0005-0000-0000-000084210000}"/>
    <cellStyle name="Total 5 3 9" xfId="8329" xr:uid="{00000000-0005-0000-0000-000085210000}"/>
    <cellStyle name="Total 5 4" xfId="4525" xr:uid="{00000000-0005-0000-0000-000086210000}"/>
    <cellStyle name="Total 5 4 10" xfId="7886" xr:uid="{00000000-0005-0000-0000-000087210000}"/>
    <cellStyle name="Total 5 4 11" xfId="9348" xr:uid="{00000000-0005-0000-0000-000088210000}"/>
    <cellStyle name="Total 5 4 12" xfId="9582" xr:uid="{00000000-0005-0000-0000-000089210000}"/>
    <cellStyle name="Total 5 4 13" xfId="9961" xr:uid="{00000000-0005-0000-0000-00008A210000}"/>
    <cellStyle name="Total 5 4 14" xfId="10433" xr:uid="{00000000-0005-0000-0000-00008B210000}"/>
    <cellStyle name="Total 5 4 15" xfId="10610" xr:uid="{00000000-0005-0000-0000-00008C210000}"/>
    <cellStyle name="Total 5 4 16" xfId="11320" xr:uid="{00000000-0005-0000-0000-00008D210000}"/>
    <cellStyle name="Total 5 4 17" xfId="11789" xr:uid="{00000000-0005-0000-0000-00008E210000}"/>
    <cellStyle name="Total 5 4 18" xfId="12184" xr:uid="{00000000-0005-0000-0000-00008F210000}"/>
    <cellStyle name="Total 5 4 19" xfId="12860" xr:uid="{00000000-0005-0000-0000-000090210000}"/>
    <cellStyle name="Total 5 4 2" xfId="5072" xr:uid="{00000000-0005-0000-0000-000091210000}"/>
    <cellStyle name="Total 5 4 3" xfId="5510" xr:uid="{00000000-0005-0000-0000-000092210000}"/>
    <cellStyle name="Total 5 4 4" xfId="5948" xr:uid="{00000000-0005-0000-0000-000093210000}"/>
    <cellStyle name="Total 5 4 5" xfId="6385" xr:uid="{00000000-0005-0000-0000-000094210000}"/>
    <cellStyle name="Total 5 4 6" xfId="6822" xr:uid="{00000000-0005-0000-0000-000095210000}"/>
    <cellStyle name="Total 5 4 7" xfId="7259" xr:uid="{00000000-0005-0000-0000-000096210000}"/>
    <cellStyle name="Total 5 4 8" xfId="7696" xr:uid="{00000000-0005-0000-0000-000097210000}"/>
    <cellStyle name="Total 5 4 9" xfId="8544" xr:uid="{00000000-0005-0000-0000-000098210000}"/>
    <cellStyle name="Total 5 5" xfId="12379" xr:uid="{00000000-0005-0000-0000-000099210000}"/>
    <cellStyle name="Total 5 6" xfId="12440" xr:uid="{00000000-0005-0000-0000-00009A210000}"/>
    <cellStyle name="Total 5 7" xfId="12501" xr:uid="{00000000-0005-0000-0000-00009B210000}"/>
    <cellStyle name="Total 50" xfId="4112" xr:uid="{00000000-0005-0000-0000-00009C210000}"/>
    <cellStyle name="Total 50 2" xfId="4113" xr:uid="{00000000-0005-0000-0000-00009D210000}"/>
    <cellStyle name="Total 50 2 2" xfId="4314" xr:uid="{00000000-0005-0000-0000-00009E210000}"/>
    <cellStyle name="Total 50 2 2 10" xfId="8096" xr:uid="{00000000-0005-0000-0000-00009F210000}"/>
    <cellStyle name="Total 50 2 2 11" xfId="9136" xr:uid="{00000000-0005-0000-0000-0000A0210000}"/>
    <cellStyle name="Total 50 2 2 12" xfId="8916" xr:uid="{00000000-0005-0000-0000-0000A1210000}"/>
    <cellStyle name="Total 50 2 2 13" xfId="9749" xr:uid="{00000000-0005-0000-0000-0000A2210000}"/>
    <cellStyle name="Total 50 2 2 14" xfId="10221" xr:uid="{00000000-0005-0000-0000-0000A3210000}"/>
    <cellStyle name="Total 50 2 2 15" xfId="10777" xr:uid="{00000000-0005-0000-0000-0000A4210000}"/>
    <cellStyle name="Total 50 2 2 16" xfId="11108" xr:uid="{00000000-0005-0000-0000-0000A5210000}"/>
    <cellStyle name="Total 50 2 2 17" xfId="11577" xr:uid="{00000000-0005-0000-0000-0000A6210000}"/>
    <cellStyle name="Total 50 2 2 18" xfId="12101" xr:uid="{00000000-0005-0000-0000-0000A7210000}"/>
    <cellStyle name="Total 50 2 2 19" xfId="12648" xr:uid="{00000000-0005-0000-0000-0000A8210000}"/>
    <cellStyle name="Total 50 2 2 2" xfId="4860" xr:uid="{00000000-0005-0000-0000-0000A9210000}"/>
    <cellStyle name="Total 50 2 2 3" xfId="5298" xr:uid="{00000000-0005-0000-0000-0000AA210000}"/>
    <cellStyle name="Total 50 2 2 4" xfId="5736" xr:uid="{00000000-0005-0000-0000-0000AB210000}"/>
    <cellStyle name="Total 50 2 2 5" xfId="6173" xr:uid="{00000000-0005-0000-0000-0000AC210000}"/>
    <cellStyle name="Total 50 2 2 6" xfId="6610" xr:uid="{00000000-0005-0000-0000-0000AD210000}"/>
    <cellStyle name="Total 50 2 2 7" xfId="7047" xr:uid="{00000000-0005-0000-0000-0000AE210000}"/>
    <cellStyle name="Total 50 2 2 8" xfId="7484" xr:uid="{00000000-0005-0000-0000-0000AF210000}"/>
    <cellStyle name="Total 50 2 2 9" xfId="8332" xr:uid="{00000000-0005-0000-0000-0000B0210000}"/>
    <cellStyle name="Total 50 2 3" xfId="4528" xr:uid="{00000000-0005-0000-0000-0000B1210000}"/>
    <cellStyle name="Total 50 2 3 10" xfId="7883" xr:uid="{00000000-0005-0000-0000-0000B2210000}"/>
    <cellStyle name="Total 50 2 3 11" xfId="9351" xr:uid="{00000000-0005-0000-0000-0000B3210000}"/>
    <cellStyle name="Total 50 2 3 12" xfId="9552" xr:uid="{00000000-0005-0000-0000-0000B4210000}"/>
    <cellStyle name="Total 50 2 3 13" xfId="9964" xr:uid="{00000000-0005-0000-0000-0000B5210000}"/>
    <cellStyle name="Total 50 2 3 14" xfId="10436" xr:uid="{00000000-0005-0000-0000-0000B6210000}"/>
    <cellStyle name="Total 50 2 3 15" xfId="10951" xr:uid="{00000000-0005-0000-0000-0000B7210000}"/>
    <cellStyle name="Total 50 2 3 16" xfId="11323" xr:uid="{00000000-0005-0000-0000-0000B8210000}"/>
    <cellStyle name="Total 50 2 3 17" xfId="11792" xr:uid="{00000000-0005-0000-0000-0000B9210000}"/>
    <cellStyle name="Total 50 2 3 18" xfId="12155" xr:uid="{00000000-0005-0000-0000-0000BA210000}"/>
    <cellStyle name="Total 50 2 3 19" xfId="12863" xr:uid="{00000000-0005-0000-0000-0000BB210000}"/>
    <cellStyle name="Total 50 2 3 2" xfId="5075" xr:uid="{00000000-0005-0000-0000-0000BC210000}"/>
    <cellStyle name="Total 50 2 3 3" xfId="5513" xr:uid="{00000000-0005-0000-0000-0000BD210000}"/>
    <cellStyle name="Total 50 2 3 4" xfId="5951" xr:uid="{00000000-0005-0000-0000-0000BE210000}"/>
    <cellStyle name="Total 50 2 3 5" xfId="6388" xr:uid="{00000000-0005-0000-0000-0000BF210000}"/>
    <cellStyle name="Total 50 2 3 6" xfId="6825" xr:uid="{00000000-0005-0000-0000-0000C0210000}"/>
    <cellStyle name="Total 50 2 3 7" xfId="7262" xr:uid="{00000000-0005-0000-0000-0000C1210000}"/>
    <cellStyle name="Total 50 2 3 8" xfId="7699" xr:uid="{00000000-0005-0000-0000-0000C2210000}"/>
    <cellStyle name="Total 50 2 3 9" xfId="8547" xr:uid="{00000000-0005-0000-0000-0000C3210000}"/>
    <cellStyle name="Total 50 3" xfId="4313" xr:uid="{00000000-0005-0000-0000-0000C4210000}"/>
    <cellStyle name="Total 50 3 10" xfId="8097" xr:uid="{00000000-0005-0000-0000-0000C5210000}"/>
    <cellStyle name="Total 50 3 11" xfId="9135" xr:uid="{00000000-0005-0000-0000-0000C6210000}"/>
    <cellStyle name="Total 50 3 12" xfId="8917" xr:uid="{00000000-0005-0000-0000-0000C7210000}"/>
    <cellStyle name="Total 50 3 13" xfId="9748" xr:uid="{00000000-0005-0000-0000-0000C8210000}"/>
    <cellStyle name="Total 50 3 14" xfId="10220" xr:uid="{00000000-0005-0000-0000-0000C9210000}"/>
    <cellStyle name="Total 50 3 15" xfId="10816" xr:uid="{00000000-0005-0000-0000-0000CA210000}"/>
    <cellStyle name="Total 50 3 16" xfId="11107" xr:uid="{00000000-0005-0000-0000-0000CB210000}"/>
    <cellStyle name="Total 50 3 17" xfId="11576" xr:uid="{00000000-0005-0000-0000-0000CC210000}"/>
    <cellStyle name="Total 50 3 18" xfId="12160" xr:uid="{00000000-0005-0000-0000-0000CD210000}"/>
    <cellStyle name="Total 50 3 19" xfId="12647" xr:uid="{00000000-0005-0000-0000-0000CE210000}"/>
    <cellStyle name="Total 50 3 2" xfId="4859" xr:uid="{00000000-0005-0000-0000-0000CF210000}"/>
    <cellStyle name="Total 50 3 3" xfId="5297" xr:uid="{00000000-0005-0000-0000-0000D0210000}"/>
    <cellStyle name="Total 50 3 4" xfId="5735" xr:uid="{00000000-0005-0000-0000-0000D1210000}"/>
    <cellStyle name="Total 50 3 5" xfId="6172" xr:uid="{00000000-0005-0000-0000-0000D2210000}"/>
    <cellStyle name="Total 50 3 6" xfId="6609" xr:uid="{00000000-0005-0000-0000-0000D3210000}"/>
    <cellStyle name="Total 50 3 7" xfId="7046" xr:uid="{00000000-0005-0000-0000-0000D4210000}"/>
    <cellStyle name="Total 50 3 8" xfId="7483" xr:uid="{00000000-0005-0000-0000-0000D5210000}"/>
    <cellStyle name="Total 50 3 9" xfId="8331" xr:uid="{00000000-0005-0000-0000-0000D6210000}"/>
    <cellStyle name="Total 50 4" xfId="4527" xr:uid="{00000000-0005-0000-0000-0000D7210000}"/>
    <cellStyle name="Total 50 4 10" xfId="7884" xr:uid="{00000000-0005-0000-0000-0000D8210000}"/>
    <cellStyle name="Total 50 4 11" xfId="9350" xr:uid="{00000000-0005-0000-0000-0000D9210000}"/>
    <cellStyle name="Total 50 4 12" xfId="9562" xr:uid="{00000000-0005-0000-0000-0000DA210000}"/>
    <cellStyle name="Total 50 4 13" xfId="9963" xr:uid="{00000000-0005-0000-0000-0000DB210000}"/>
    <cellStyle name="Total 50 4 14" xfId="10435" xr:uid="{00000000-0005-0000-0000-0000DC210000}"/>
    <cellStyle name="Total 50 4 15" xfId="10907" xr:uid="{00000000-0005-0000-0000-0000DD210000}"/>
    <cellStyle name="Total 50 4 16" xfId="11322" xr:uid="{00000000-0005-0000-0000-0000DE210000}"/>
    <cellStyle name="Total 50 4 17" xfId="11791" xr:uid="{00000000-0005-0000-0000-0000DF210000}"/>
    <cellStyle name="Total 50 4 18" xfId="12134" xr:uid="{00000000-0005-0000-0000-0000E0210000}"/>
    <cellStyle name="Total 50 4 19" xfId="12862" xr:uid="{00000000-0005-0000-0000-0000E1210000}"/>
    <cellStyle name="Total 50 4 2" xfId="5074" xr:uid="{00000000-0005-0000-0000-0000E2210000}"/>
    <cellStyle name="Total 50 4 3" xfId="5512" xr:uid="{00000000-0005-0000-0000-0000E3210000}"/>
    <cellStyle name="Total 50 4 4" xfId="5950" xr:uid="{00000000-0005-0000-0000-0000E4210000}"/>
    <cellStyle name="Total 50 4 5" xfId="6387" xr:uid="{00000000-0005-0000-0000-0000E5210000}"/>
    <cellStyle name="Total 50 4 6" xfId="6824" xr:uid="{00000000-0005-0000-0000-0000E6210000}"/>
    <cellStyle name="Total 50 4 7" xfId="7261" xr:uid="{00000000-0005-0000-0000-0000E7210000}"/>
    <cellStyle name="Total 50 4 8" xfId="7698" xr:uid="{00000000-0005-0000-0000-0000E8210000}"/>
    <cellStyle name="Total 50 4 9" xfId="8546" xr:uid="{00000000-0005-0000-0000-0000E9210000}"/>
    <cellStyle name="Total 51" xfId="4114" xr:uid="{00000000-0005-0000-0000-0000EA210000}"/>
    <cellStyle name="Total 51 2" xfId="4115" xr:uid="{00000000-0005-0000-0000-0000EB210000}"/>
    <cellStyle name="Total 51 2 2" xfId="4316" xr:uid="{00000000-0005-0000-0000-0000EC210000}"/>
    <cellStyle name="Total 51 2 2 10" xfId="8094" xr:uid="{00000000-0005-0000-0000-0000ED210000}"/>
    <cellStyle name="Total 51 2 2 11" xfId="9138" xr:uid="{00000000-0005-0000-0000-0000EE210000}"/>
    <cellStyle name="Total 51 2 2 12" xfId="8914" xr:uid="{00000000-0005-0000-0000-0000EF210000}"/>
    <cellStyle name="Total 51 2 2 13" xfId="9751" xr:uid="{00000000-0005-0000-0000-0000F0210000}"/>
    <cellStyle name="Total 51 2 2 14" xfId="10223" xr:uid="{00000000-0005-0000-0000-0000F1210000}"/>
    <cellStyle name="Total 51 2 2 15" xfId="10700" xr:uid="{00000000-0005-0000-0000-0000F2210000}"/>
    <cellStyle name="Total 51 2 2 16" xfId="11110" xr:uid="{00000000-0005-0000-0000-0000F3210000}"/>
    <cellStyle name="Total 51 2 2 17" xfId="11579" xr:uid="{00000000-0005-0000-0000-0000F4210000}"/>
    <cellStyle name="Total 51 2 2 18" xfId="12042" xr:uid="{00000000-0005-0000-0000-0000F5210000}"/>
    <cellStyle name="Total 51 2 2 19" xfId="12650" xr:uid="{00000000-0005-0000-0000-0000F6210000}"/>
    <cellStyle name="Total 51 2 2 2" xfId="4862" xr:uid="{00000000-0005-0000-0000-0000F7210000}"/>
    <cellStyle name="Total 51 2 2 3" xfId="5300" xr:uid="{00000000-0005-0000-0000-0000F8210000}"/>
    <cellStyle name="Total 51 2 2 4" xfId="5738" xr:uid="{00000000-0005-0000-0000-0000F9210000}"/>
    <cellStyle name="Total 51 2 2 5" xfId="6175" xr:uid="{00000000-0005-0000-0000-0000FA210000}"/>
    <cellStyle name="Total 51 2 2 6" xfId="6612" xr:uid="{00000000-0005-0000-0000-0000FB210000}"/>
    <cellStyle name="Total 51 2 2 7" xfId="7049" xr:uid="{00000000-0005-0000-0000-0000FC210000}"/>
    <cellStyle name="Total 51 2 2 8" xfId="7486" xr:uid="{00000000-0005-0000-0000-0000FD210000}"/>
    <cellStyle name="Total 51 2 2 9" xfId="8334" xr:uid="{00000000-0005-0000-0000-0000FE210000}"/>
    <cellStyle name="Total 51 2 3" xfId="4530" xr:uid="{00000000-0005-0000-0000-0000FF210000}"/>
    <cellStyle name="Total 51 2 3 10" xfId="7881" xr:uid="{00000000-0005-0000-0000-000000220000}"/>
    <cellStyle name="Total 51 2 3 11" xfId="9353" xr:uid="{00000000-0005-0000-0000-000001220000}"/>
    <cellStyle name="Total 51 2 3 12" xfId="9534" xr:uid="{00000000-0005-0000-0000-000002220000}"/>
    <cellStyle name="Total 51 2 3 13" xfId="9966" xr:uid="{00000000-0005-0000-0000-000003220000}"/>
    <cellStyle name="Total 51 2 3 14" xfId="10438" xr:uid="{00000000-0005-0000-0000-000004220000}"/>
    <cellStyle name="Total 51 2 3 15" xfId="10865" xr:uid="{00000000-0005-0000-0000-000005220000}"/>
    <cellStyle name="Total 51 2 3 16" xfId="11325" xr:uid="{00000000-0005-0000-0000-000006220000}"/>
    <cellStyle name="Total 51 2 3 17" xfId="11794" xr:uid="{00000000-0005-0000-0000-000007220000}"/>
    <cellStyle name="Total 51 2 3 18" xfId="12066" xr:uid="{00000000-0005-0000-0000-000008220000}"/>
    <cellStyle name="Total 51 2 3 19" xfId="12865" xr:uid="{00000000-0005-0000-0000-000009220000}"/>
    <cellStyle name="Total 51 2 3 2" xfId="5077" xr:uid="{00000000-0005-0000-0000-00000A220000}"/>
    <cellStyle name="Total 51 2 3 3" xfId="5515" xr:uid="{00000000-0005-0000-0000-00000B220000}"/>
    <cellStyle name="Total 51 2 3 4" xfId="5953" xr:uid="{00000000-0005-0000-0000-00000C220000}"/>
    <cellStyle name="Total 51 2 3 5" xfId="6390" xr:uid="{00000000-0005-0000-0000-00000D220000}"/>
    <cellStyle name="Total 51 2 3 6" xfId="6827" xr:uid="{00000000-0005-0000-0000-00000E220000}"/>
    <cellStyle name="Total 51 2 3 7" xfId="7264" xr:uid="{00000000-0005-0000-0000-00000F220000}"/>
    <cellStyle name="Total 51 2 3 8" xfId="7701" xr:uid="{00000000-0005-0000-0000-000010220000}"/>
    <cellStyle name="Total 51 2 3 9" xfId="8549" xr:uid="{00000000-0005-0000-0000-000011220000}"/>
    <cellStyle name="Total 51 3" xfId="4315" xr:uid="{00000000-0005-0000-0000-000012220000}"/>
    <cellStyle name="Total 51 3 10" xfId="8095" xr:uid="{00000000-0005-0000-0000-000013220000}"/>
    <cellStyle name="Total 51 3 11" xfId="9137" xr:uid="{00000000-0005-0000-0000-000014220000}"/>
    <cellStyle name="Total 51 3 12" xfId="8915" xr:uid="{00000000-0005-0000-0000-000015220000}"/>
    <cellStyle name="Total 51 3 13" xfId="9750" xr:uid="{00000000-0005-0000-0000-000016220000}"/>
    <cellStyle name="Total 51 3 14" xfId="10222" xr:uid="{00000000-0005-0000-0000-000017220000}"/>
    <cellStyle name="Total 51 3 15" xfId="10739" xr:uid="{00000000-0005-0000-0000-000018220000}"/>
    <cellStyle name="Total 51 3 16" xfId="11109" xr:uid="{00000000-0005-0000-0000-000019220000}"/>
    <cellStyle name="Total 51 3 17" xfId="11578" xr:uid="{00000000-0005-0000-0000-00001A220000}"/>
    <cellStyle name="Total 51 3 18" xfId="12071" xr:uid="{00000000-0005-0000-0000-00001B220000}"/>
    <cellStyle name="Total 51 3 19" xfId="12649" xr:uid="{00000000-0005-0000-0000-00001C220000}"/>
    <cellStyle name="Total 51 3 2" xfId="4861" xr:uid="{00000000-0005-0000-0000-00001D220000}"/>
    <cellStyle name="Total 51 3 3" xfId="5299" xr:uid="{00000000-0005-0000-0000-00001E220000}"/>
    <cellStyle name="Total 51 3 4" xfId="5737" xr:uid="{00000000-0005-0000-0000-00001F220000}"/>
    <cellStyle name="Total 51 3 5" xfId="6174" xr:uid="{00000000-0005-0000-0000-000020220000}"/>
    <cellStyle name="Total 51 3 6" xfId="6611" xr:uid="{00000000-0005-0000-0000-000021220000}"/>
    <cellStyle name="Total 51 3 7" xfId="7048" xr:uid="{00000000-0005-0000-0000-000022220000}"/>
    <cellStyle name="Total 51 3 8" xfId="7485" xr:uid="{00000000-0005-0000-0000-000023220000}"/>
    <cellStyle name="Total 51 3 9" xfId="8333" xr:uid="{00000000-0005-0000-0000-000024220000}"/>
    <cellStyle name="Total 51 4" xfId="4529" xr:uid="{00000000-0005-0000-0000-000025220000}"/>
    <cellStyle name="Total 51 4 10" xfId="7882" xr:uid="{00000000-0005-0000-0000-000026220000}"/>
    <cellStyle name="Total 51 4 11" xfId="9352" xr:uid="{00000000-0005-0000-0000-000027220000}"/>
    <cellStyle name="Total 51 4 12" xfId="9542" xr:uid="{00000000-0005-0000-0000-000028220000}"/>
    <cellStyle name="Total 51 4 13" xfId="9965" xr:uid="{00000000-0005-0000-0000-000029220000}"/>
    <cellStyle name="Total 51 4 14" xfId="10437" xr:uid="{00000000-0005-0000-0000-00002A220000}"/>
    <cellStyle name="Total 51 4 15" xfId="10838" xr:uid="{00000000-0005-0000-0000-00002B220000}"/>
    <cellStyle name="Total 51 4 16" xfId="11324" xr:uid="{00000000-0005-0000-0000-00002C220000}"/>
    <cellStyle name="Total 51 4 17" xfId="11793" xr:uid="{00000000-0005-0000-0000-00002D220000}"/>
    <cellStyle name="Total 51 4 18" xfId="12096" xr:uid="{00000000-0005-0000-0000-00002E220000}"/>
    <cellStyle name="Total 51 4 19" xfId="12864" xr:uid="{00000000-0005-0000-0000-00002F220000}"/>
    <cellStyle name="Total 51 4 2" xfId="5076" xr:uid="{00000000-0005-0000-0000-000030220000}"/>
    <cellStyle name="Total 51 4 3" xfId="5514" xr:uid="{00000000-0005-0000-0000-000031220000}"/>
    <cellStyle name="Total 51 4 4" xfId="5952" xr:uid="{00000000-0005-0000-0000-000032220000}"/>
    <cellStyle name="Total 51 4 5" xfId="6389" xr:uid="{00000000-0005-0000-0000-000033220000}"/>
    <cellStyle name="Total 51 4 6" xfId="6826" xr:uid="{00000000-0005-0000-0000-000034220000}"/>
    <cellStyle name="Total 51 4 7" xfId="7263" xr:uid="{00000000-0005-0000-0000-000035220000}"/>
    <cellStyle name="Total 51 4 8" xfId="7700" xr:uid="{00000000-0005-0000-0000-000036220000}"/>
    <cellStyle name="Total 51 4 9" xfId="8548" xr:uid="{00000000-0005-0000-0000-000037220000}"/>
    <cellStyle name="Total 52" xfId="4116" xr:uid="{00000000-0005-0000-0000-000038220000}"/>
    <cellStyle name="Total 52 2" xfId="4317" xr:uid="{00000000-0005-0000-0000-000039220000}"/>
    <cellStyle name="Total 52 2 10" xfId="8093" xr:uid="{00000000-0005-0000-0000-00003A220000}"/>
    <cellStyle name="Total 52 2 11" xfId="9139" xr:uid="{00000000-0005-0000-0000-00003B220000}"/>
    <cellStyle name="Total 52 2 12" xfId="8913" xr:uid="{00000000-0005-0000-0000-00003C220000}"/>
    <cellStyle name="Total 52 2 13" xfId="9752" xr:uid="{00000000-0005-0000-0000-00003D220000}"/>
    <cellStyle name="Total 52 2 14" xfId="10224" xr:uid="{00000000-0005-0000-0000-00003E220000}"/>
    <cellStyle name="Total 52 2 15" xfId="10661" xr:uid="{00000000-0005-0000-0000-00003F220000}"/>
    <cellStyle name="Total 52 2 16" xfId="11111" xr:uid="{00000000-0005-0000-0000-000040220000}"/>
    <cellStyle name="Total 52 2 17" xfId="11580" xr:uid="{00000000-0005-0000-0000-000041220000}"/>
    <cellStyle name="Total 52 2 18" xfId="12013" xr:uid="{00000000-0005-0000-0000-000042220000}"/>
    <cellStyle name="Total 52 2 19" xfId="12651" xr:uid="{00000000-0005-0000-0000-000043220000}"/>
    <cellStyle name="Total 52 2 2" xfId="4863" xr:uid="{00000000-0005-0000-0000-000044220000}"/>
    <cellStyle name="Total 52 2 3" xfId="5301" xr:uid="{00000000-0005-0000-0000-000045220000}"/>
    <cellStyle name="Total 52 2 4" xfId="5739" xr:uid="{00000000-0005-0000-0000-000046220000}"/>
    <cellStyle name="Total 52 2 5" xfId="6176" xr:uid="{00000000-0005-0000-0000-000047220000}"/>
    <cellStyle name="Total 52 2 6" xfId="6613" xr:uid="{00000000-0005-0000-0000-000048220000}"/>
    <cellStyle name="Total 52 2 7" xfId="7050" xr:uid="{00000000-0005-0000-0000-000049220000}"/>
    <cellStyle name="Total 52 2 8" xfId="7487" xr:uid="{00000000-0005-0000-0000-00004A220000}"/>
    <cellStyle name="Total 52 2 9" xfId="8335" xr:uid="{00000000-0005-0000-0000-00004B220000}"/>
    <cellStyle name="Total 52 3" xfId="4531" xr:uid="{00000000-0005-0000-0000-00004C220000}"/>
    <cellStyle name="Total 52 3 10" xfId="7880" xr:uid="{00000000-0005-0000-0000-00004D220000}"/>
    <cellStyle name="Total 52 3 11" xfId="9354" xr:uid="{00000000-0005-0000-0000-00004E220000}"/>
    <cellStyle name="Total 52 3 12" xfId="9526" xr:uid="{00000000-0005-0000-0000-00004F220000}"/>
    <cellStyle name="Total 52 3 13" xfId="9967" xr:uid="{00000000-0005-0000-0000-000050220000}"/>
    <cellStyle name="Total 52 3 14" xfId="10439" xr:uid="{00000000-0005-0000-0000-000051220000}"/>
    <cellStyle name="Total 52 3 15" xfId="10784" xr:uid="{00000000-0005-0000-0000-000052220000}"/>
    <cellStyle name="Total 52 3 16" xfId="11326" xr:uid="{00000000-0005-0000-0000-000053220000}"/>
    <cellStyle name="Total 52 3 17" xfId="11795" xr:uid="{00000000-0005-0000-0000-000054220000}"/>
    <cellStyle name="Total 52 3 18" xfId="12037" xr:uid="{00000000-0005-0000-0000-000055220000}"/>
    <cellStyle name="Total 52 3 19" xfId="12866" xr:uid="{00000000-0005-0000-0000-000056220000}"/>
    <cellStyle name="Total 52 3 2" xfId="5078" xr:uid="{00000000-0005-0000-0000-000057220000}"/>
    <cellStyle name="Total 52 3 3" xfId="5516" xr:uid="{00000000-0005-0000-0000-000058220000}"/>
    <cellStyle name="Total 52 3 4" xfId="5954" xr:uid="{00000000-0005-0000-0000-000059220000}"/>
    <cellStyle name="Total 52 3 5" xfId="6391" xr:uid="{00000000-0005-0000-0000-00005A220000}"/>
    <cellStyle name="Total 52 3 6" xfId="6828" xr:uid="{00000000-0005-0000-0000-00005B220000}"/>
    <cellStyle name="Total 52 3 7" xfId="7265" xr:uid="{00000000-0005-0000-0000-00005C220000}"/>
    <cellStyle name="Total 52 3 8" xfId="7702" xr:uid="{00000000-0005-0000-0000-00005D220000}"/>
    <cellStyle name="Total 52 3 9" xfId="8550" xr:uid="{00000000-0005-0000-0000-00005E220000}"/>
    <cellStyle name="Total 6" xfId="780" xr:uid="{00000000-0005-0000-0000-00005F220000}"/>
    <cellStyle name="Total 6 2" xfId="4117" xr:uid="{00000000-0005-0000-0000-000060220000}"/>
    <cellStyle name="Total 6 2 2" xfId="4319" xr:uid="{00000000-0005-0000-0000-000061220000}"/>
    <cellStyle name="Total 6 2 2 10" xfId="8091" xr:uid="{00000000-0005-0000-0000-000062220000}"/>
    <cellStyle name="Total 6 2 2 11" xfId="9141" xr:uid="{00000000-0005-0000-0000-000063220000}"/>
    <cellStyle name="Total 6 2 2 12" xfId="8911" xr:uid="{00000000-0005-0000-0000-000064220000}"/>
    <cellStyle name="Total 6 2 2 13" xfId="9754" xr:uid="{00000000-0005-0000-0000-000065220000}"/>
    <cellStyle name="Total 6 2 2 14" xfId="10226" xr:uid="{00000000-0005-0000-0000-000066220000}"/>
    <cellStyle name="Total 6 2 2 15" xfId="10582" xr:uid="{00000000-0005-0000-0000-000067220000}"/>
    <cellStyle name="Total 6 2 2 16" xfId="11113" xr:uid="{00000000-0005-0000-0000-000068220000}"/>
    <cellStyle name="Total 6 2 2 17" xfId="11582" xr:uid="{00000000-0005-0000-0000-000069220000}"/>
    <cellStyle name="Total 6 2 2 18" xfId="11956" xr:uid="{00000000-0005-0000-0000-00006A220000}"/>
    <cellStyle name="Total 6 2 2 19" xfId="12653" xr:uid="{00000000-0005-0000-0000-00006B220000}"/>
    <cellStyle name="Total 6 2 2 2" xfId="4865" xr:uid="{00000000-0005-0000-0000-00006C220000}"/>
    <cellStyle name="Total 6 2 2 3" xfId="5303" xr:uid="{00000000-0005-0000-0000-00006D220000}"/>
    <cellStyle name="Total 6 2 2 4" xfId="5741" xr:uid="{00000000-0005-0000-0000-00006E220000}"/>
    <cellStyle name="Total 6 2 2 5" xfId="6178" xr:uid="{00000000-0005-0000-0000-00006F220000}"/>
    <cellStyle name="Total 6 2 2 6" xfId="6615" xr:uid="{00000000-0005-0000-0000-000070220000}"/>
    <cellStyle name="Total 6 2 2 7" xfId="7052" xr:uid="{00000000-0005-0000-0000-000071220000}"/>
    <cellStyle name="Total 6 2 2 8" xfId="7489" xr:uid="{00000000-0005-0000-0000-000072220000}"/>
    <cellStyle name="Total 6 2 2 9" xfId="8337" xr:uid="{00000000-0005-0000-0000-000073220000}"/>
    <cellStyle name="Total 6 2 3" xfId="4533" xr:uid="{00000000-0005-0000-0000-000074220000}"/>
    <cellStyle name="Total 6 2 3 10" xfId="7878" xr:uid="{00000000-0005-0000-0000-000075220000}"/>
    <cellStyle name="Total 6 2 3 11" xfId="9356" xr:uid="{00000000-0005-0000-0000-000076220000}"/>
    <cellStyle name="Total 6 2 3 12" xfId="9617" xr:uid="{00000000-0005-0000-0000-000077220000}"/>
    <cellStyle name="Total 6 2 3 13" xfId="9969" xr:uid="{00000000-0005-0000-0000-000078220000}"/>
    <cellStyle name="Total 6 2 3 14" xfId="10441" xr:uid="{00000000-0005-0000-0000-000079220000}"/>
    <cellStyle name="Total 6 2 3 15" xfId="10708" xr:uid="{00000000-0005-0000-0000-00007A220000}"/>
    <cellStyle name="Total 6 2 3 16" xfId="11328" xr:uid="{00000000-0005-0000-0000-00007B220000}"/>
    <cellStyle name="Total 6 2 3 17" xfId="11797" xr:uid="{00000000-0005-0000-0000-00007C220000}"/>
    <cellStyle name="Total 6 2 3 18" xfId="11980" xr:uid="{00000000-0005-0000-0000-00007D220000}"/>
    <cellStyle name="Total 6 2 3 19" xfId="12868" xr:uid="{00000000-0005-0000-0000-00007E220000}"/>
    <cellStyle name="Total 6 2 3 2" xfId="5080" xr:uid="{00000000-0005-0000-0000-00007F220000}"/>
    <cellStyle name="Total 6 2 3 3" xfId="5518" xr:uid="{00000000-0005-0000-0000-000080220000}"/>
    <cellStyle name="Total 6 2 3 4" xfId="5956" xr:uid="{00000000-0005-0000-0000-000081220000}"/>
    <cellStyle name="Total 6 2 3 5" xfId="6393" xr:uid="{00000000-0005-0000-0000-000082220000}"/>
    <cellStyle name="Total 6 2 3 6" xfId="6830" xr:uid="{00000000-0005-0000-0000-000083220000}"/>
    <cellStyle name="Total 6 2 3 7" xfId="7267" xr:uid="{00000000-0005-0000-0000-000084220000}"/>
    <cellStyle name="Total 6 2 3 8" xfId="7704" xr:uid="{00000000-0005-0000-0000-000085220000}"/>
    <cellStyle name="Total 6 2 3 9" xfId="8552" xr:uid="{00000000-0005-0000-0000-000086220000}"/>
    <cellStyle name="Total 6 3" xfId="4318" xr:uid="{00000000-0005-0000-0000-000087220000}"/>
    <cellStyle name="Total 6 3 10" xfId="8092" xr:uid="{00000000-0005-0000-0000-000088220000}"/>
    <cellStyle name="Total 6 3 11" xfId="9140" xr:uid="{00000000-0005-0000-0000-000089220000}"/>
    <cellStyle name="Total 6 3 12" xfId="8912" xr:uid="{00000000-0005-0000-0000-00008A220000}"/>
    <cellStyle name="Total 6 3 13" xfId="9753" xr:uid="{00000000-0005-0000-0000-00008B220000}"/>
    <cellStyle name="Total 6 3 14" xfId="10225" xr:uid="{00000000-0005-0000-0000-00008C220000}"/>
    <cellStyle name="Total 6 3 15" xfId="10621" xr:uid="{00000000-0005-0000-0000-00008D220000}"/>
    <cellStyle name="Total 6 3 16" xfId="11112" xr:uid="{00000000-0005-0000-0000-00008E220000}"/>
    <cellStyle name="Total 6 3 17" xfId="11581" xr:uid="{00000000-0005-0000-0000-00008F220000}"/>
    <cellStyle name="Total 6 3 18" xfId="11985" xr:uid="{00000000-0005-0000-0000-000090220000}"/>
    <cellStyle name="Total 6 3 19" xfId="12652" xr:uid="{00000000-0005-0000-0000-000091220000}"/>
    <cellStyle name="Total 6 3 2" xfId="4864" xr:uid="{00000000-0005-0000-0000-000092220000}"/>
    <cellStyle name="Total 6 3 3" xfId="5302" xr:uid="{00000000-0005-0000-0000-000093220000}"/>
    <cellStyle name="Total 6 3 4" xfId="5740" xr:uid="{00000000-0005-0000-0000-000094220000}"/>
    <cellStyle name="Total 6 3 5" xfId="6177" xr:uid="{00000000-0005-0000-0000-000095220000}"/>
    <cellStyle name="Total 6 3 6" xfId="6614" xr:uid="{00000000-0005-0000-0000-000096220000}"/>
    <cellStyle name="Total 6 3 7" xfId="7051" xr:uid="{00000000-0005-0000-0000-000097220000}"/>
    <cellStyle name="Total 6 3 8" xfId="7488" xr:uid="{00000000-0005-0000-0000-000098220000}"/>
    <cellStyle name="Total 6 3 9" xfId="8336" xr:uid="{00000000-0005-0000-0000-000099220000}"/>
    <cellStyle name="Total 6 4" xfId="4532" xr:uid="{00000000-0005-0000-0000-00009A220000}"/>
    <cellStyle name="Total 6 4 10" xfId="7879" xr:uid="{00000000-0005-0000-0000-00009B220000}"/>
    <cellStyle name="Total 6 4 11" xfId="9355" xr:uid="{00000000-0005-0000-0000-00009C220000}"/>
    <cellStyle name="Total 6 4 12" xfId="9595" xr:uid="{00000000-0005-0000-0000-00009D220000}"/>
    <cellStyle name="Total 6 4 13" xfId="9968" xr:uid="{00000000-0005-0000-0000-00009E220000}"/>
    <cellStyle name="Total 6 4 14" xfId="10440" xr:uid="{00000000-0005-0000-0000-00009F220000}"/>
    <cellStyle name="Total 6 4 15" xfId="10746" xr:uid="{00000000-0005-0000-0000-0000A0220000}"/>
    <cellStyle name="Total 6 4 16" xfId="11327" xr:uid="{00000000-0005-0000-0000-0000A1220000}"/>
    <cellStyle name="Total 6 4 17" xfId="11796" xr:uid="{00000000-0005-0000-0000-0000A2220000}"/>
    <cellStyle name="Total 6 4 18" xfId="12008" xr:uid="{00000000-0005-0000-0000-0000A3220000}"/>
    <cellStyle name="Total 6 4 19" xfId="12867" xr:uid="{00000000-0005-0000-0000-0000A4220000}"/>
    <cellStyle name="Total 6 4 2" xfId="5079" xr:uid="{00000000-0005-0000-0000-0000A5220000}"/>
    <cellStyle name="Total 6 4 3" xfId="5517" xr:uid="{00000000-0005-0000-0000-0000A6220000}"/>
    <cellStyle name="Total 6 4 4" xfId="5955" xr:uid="{00000000-0005-0000-0000-0000A7220000}"/>
    <cellStyle name="Total 6 4 5" xfId="6392" xr:uid="{00000000-0005-0000-0000-0000A8220000}"/>
    <cellStyle name="Total 6 4 6" xfId="6829" xr:uid="{00000000-0005-0000-0000-0000A9220000}"/>
    <cellStyle name="Total 6 4 7" xfId="7266" xr:uid="{00000000-0005-0000-0000-0000AA220000}"/>
    <cellStyle name="Total 6 4 8" xfId="7703" xr:uid="{00000000-0005-0000-0000-0000AB220000}"/>
    <cellStyle name="Total 6 4 9" xfId="8551" xr:uid="{00000000-0005-0000-0000-0000AC220000}"/>
    <cellStyle name="Total 6 5" xfId="12380" xr:uid="{00000000-0005-0000-0000-0000AD220000}"/>
    <cellStyle name="Total 6 6" xfId="12441" xr:uid="{00000000-0005-0000-0000-0000AE220000}"/>
    <cellStyle name="Total 6 7" xfId="12492" xr:uid="{00000000-0005-0000-0000-0000AF220000}"/>
    <cellStyle name="Total 7" xfId="781" xr:uid="{00000000-0005-0000-0000-0000B0220000}"/>
    <cellStyle name="Total 7 2" xfId="4118" xr:uid="{00000000-0005-0000-0000-0000B1220000}"/>
    <cellStyle name="Total 7 2 2" xfId="4321" xr:uid="{00000000-0005-0000-0000-0000B2220000}"/>
    <cellStyle name="Total 7 2 2 10" xfId="8089" xr:uid="{00000000-0005-0000-0000-0000B3220000}"/>
    <cellStyle name="Total 7 2 2 11" xfId="9143" xr:uid="{00000000-0005-0000-0000-0000B4220000}"/>
    <cellStyle name="Total 7 2 2 12" xfId="8909" xr:uid="{00000000-0005-0000-0000-0000B5220000}"/>
    <cellStyle name="Total 7 2 2 13" xfId="9756" xr:uid="{00000000-0005-0000-0000-0000B6220000}"/>
    <cellStyle name="Total 7 2 2 14" xfId="10228" xr:uid="{00000000-0005-0000-0000-0000B7220000}"/>
    <cellStyle name="Total 7 2 2 15" xfId="10962" xr:uid="{00000000-0005-0000-0000-0000B8220000}"/>
    <cellStyle name="Total 7 2 2 16" xfId="11115" xr:uid="{00000000-0005-0000-0000-0000B9220000}"/>
    <cellStyle name="Total 7 2 2 17" xfId="11584" xr:uid="{00000000-0005-0000-0000-0000BA220000}"/>
    <cellStyle name="Total 7 2 2 18" xfId="12335" xr:uid="{00000000-0005-0000-0000-0000BB220000}"/>
    <cellStyle name="Total 7 2 2 19" xfId="12655" xr:uid="{00000000-0005-0000-0000-0000BC220000}"/>
    <cellStyle name="Total 7 2 2 2" xfId="4867" xr:uid="{00000000-0005-0000-0000-0000BD220000}"/>
    <cellStyle name="Total 7 2 2 3" xfId="5305" xr:uid="{00000000-0005-0000-0000-0000BE220000}"/>
    <cellStyle name="Total 7 2 2 4" xfId="5743" xr:uid="{00000000-0005-0000-0000-0000BF220000}"/>
    <cellStyle name="Total 7 2 2 5" xfId="6180" xr:uid="{00000000-0005-0000-0000-0000C0220000}"/>
    <cellStyle name="Total 7 2 2 6" xfId="6617" xr:uid="{00000000-0005-0000-0000-0000C1220000}"/>
    <cellStyle name="Total 7 2 2 7" xfId="7054" xr:uid="{00000000-0005-0000-0000-0000C2220000}"/>
    <cellStyle name="Total 7 2 2 8" xfId="7491" xr:uid="{00000000-0005-0000-0000-0000C3220000}"/>
    <cellStyle name="Total 7 2 2 9" xfId="8339" xr:uid="{00000000-0005-0000-0000-0000C4220000}"/>
    <cellStyle name="Total 7 2 3" xfId="4535" xr:uid="{00000000-0005-0000-0000-0000C5220000}"/>
    <cellStyle name="Total 7 2 3 10" xfId="7876" xr:uid="{00000000-0005-0000-0000-0000C6220000}"/>
    <cellStyle name="Total 7 2 3 11" xfId="9358" xr:uid="{00000000-0005-0000-0000-0000C7220000}"/>
    <cellStyle name="Total 7 2 3 12" xfId="9576" xr:uid="{00000000-0005-0000-0000-0000C8220000}"/>
    <cellStyle name="Total 7 2 3 13" xfId="9971" xr:uid="{00000000-0005-0000-0000-0000C9220000}"/>
    <cellStyle name="Total 7 2 3 14" xfId="10443" xr:uid="{00000000-0005-0000-0000-0000CA220000}"/>
    <cellStyle name="Total 7 2 3 15" xfId="10630" xr:uid="{00000000-0005-0000-0000-0000CB220000}"/>
    <cellStyle name="Total 7 2 3 16" xfId="11330" xr:uid="{00000000-0005-0000-0000-0000CC220000}"/>
    <cellStyle name="Total 7 2 3 17" xfId="11799" xr:uid="{00000000-0005-0000-0000-0000CD220000}"/>
    <cellStyle name="Total 7 2 3 18" xfId="11922" xr:uid="{00000000-0005-0000-0000-0000CE220000}"/>
    <cellStyle name="Total 7 2 3 19" xfId="12870" xr:uid="{00000000-0005-0000-0000-0000CF220000}"/>
    <cellStyle name="Total 7 2 3 2" xfId="5082" xr:uid="{00000000-0005-0000-0000-0000D0220000}"/>
    <cellStyle name="Total 7 2 3 3" xfId="5520" xr:uid="{00000000-0005-0000-0000-0000D1220000}"/>
    <cellStyle name="Total 7 2 3 4" xfId="5958" xr:uid="{00000000-0005-0000-0000-0000D2220000}"/>
    <cellStyle name="Total 7 2 3 5" xfId="6395" xr:uid="{00000000-0005-0000-0000-0000D3220000}"/>
    <cellStyle name="Total 7 2 3 6" xfId="6832" xr:uid="{00000000-0005-0000-0000-0000D4220000}"/>
    <cellStyle name="Total 7 2 3 7" xfId="7269" xr:uid="{00000000-0005-0000-0000-0000D5220000}"/>
    <cellStyle name="Total 7 2 3 8" xfId="7706" xr:uid="{00000000-0005-0000-0000-0000D6220000}"/>
    <cellStyle name="Total 7 2 3 9" xfId="8554" xr:uid="{00000000-0005-0000-0000-0000D7220000}"/>
    <cellStyle name="Total 7 3" xfId="4320" xr:uid="{00000000-0005-0000-0000-0000D8220000}"/>
    <cellStyle name="Total 7 3 10" xfId="8090" xr:uid="{00000000-0005-0000-0000-0000D9220000}"/>
    <cellStyle name="Total 7 3 11" xfId="9142" xr:uid="{00000000-0005-0000-0000-0000DA220000}"/>
    <cellStyle name="Total 7 3 12" xfId="8910" xr:uid="{00000000-0005-0000-0000-0000DB220000}"/>
    <cellStyle name="Total 7 3 13" xfId="9755" xr:uid="{00000000-0005-0000-0000-0000DC220000}"/>
    <cellStyle name="Total 7 3 14" xfId="10227" xr:uid="{00000000-0005-0000-0000-0000DD220000}"/>
    <cellStyle name="Total 7 3 15" xfId="10980" xr:uid="{00000000-0005-0000-0000-0000DE220000}"/>
    <cellStyle name="Total 7 3 16" xfId="11114" xr:uid="{00000000-0005-0000-0000-0000DF220000}"/>
    <cellStyle name="Total 7 3 17" xfId="11583" xr:uid="{00000000-0005-0000-0000-0000E0220000}"/>
    <cellStyle name="Total 7 3 18" xfId="11927" xr:uid="{00000000-0005-0000-0000-0000E1220000}"/>
    <cellStyle name="Total 7 3 19" xfId="12654" xr:uid="{00000000-0005-0000-0000-0000E2220000}"/>
    <cellStyle name="Total 7 3 2" xfId="4866" xr:uid="{00000000-0005-0000-0000-0000E3220000}"/>
    <cellStyle name="Total 7 3 3" xfId="5304" xr:uid="{00000000-0005-0000-0000-0000E4220000}"/>
    <cellStyle name="Total 7 3 4" xfId="5742" xr:uid="{00000000-0005-0000-0000-0000E5220000}"/>
    <cellStyle name="Total 7 3 5" xfId="6179" xr:uid="{00000000-0005-0000-0000-0000E6220000}"/>
    <cellStyle name="Total 7 3 6" xfId="6616" xr:uid="{00000000-0005-0000-0000-0000E7220000}"/>
    <cellStyle name="Total 7 3 7" xfId="7053" xr:uid="{00000000-0005-0000-0000-0000E8220000}"/>
    <cellStyle name="Total 7 3 8" xfId="7490" xr:uid="{00000000-0005-0000-0000-0000E9220000}"/>
    <cellStyle name="Total 7 3 9" xfId="8338" xr:uid="{00000000-0005-0000-0000-0000EA220000}"/>
    <cellStyle name="Total 7 4" xfId="4534" xr:uid="{00000000-0005-0000-0000-0000EB220000}"/>
    <cellStyle name="Total 7 4 10" xfId="7877" xr:uid="{00000000-0005-0000-0000-0000EC220000}"/>
    <cellStyle name="Total 7 4 11" xfId="9357" xr:uid="{00000000-0005-0000-0000-0000ED220000}"/>
    <cellStyle name="Total 7 4 12" xfId="9585" xr:uid="{00000000-0005-0000-0000-0000EE220000}"/>
    <cellStyle name="Total 7 4 13" xfId="9970" xr:uid="{00000000-0005-0000-0000-0000EF220000}"/>
    <cellStyle name="Total 7 4 14" xfId="10442" xr:uid="{00000000-0005-0000-0000-0000F0220000}"/>
    <cellStyle name="Total 7 4 15" xfId="10669" xr:uid="{00000000-0005-0000-0000-0000F1220000}"/>
    <cellStyle name="Total 7 4 16" xfId="11329" xr:uid="{00000000-0005-0000-0000-0000F2220000}"/>
    <cellStyle name="Total 7 4 17" xfId="11798" xr:uid="{00000000-0005-0000-0000-0000F3220000}"/>
    <cellStyle name="Total 7 4 18" xfId="11951" xr:uid="{00000000-0005-0000-0000-0000F4220000}"/>
    <cellStyle name="Total 7 4 19" xfId="12869" xr:uid="{00000000-0005-0000-0000-0000F5220000}"/>
    <cellStyle name="Total 7 4 2" xfId="5081" xr:uid="{00000000-0005-0000-0000-0000F6220000}"/>
    <cellStyle name="Total 7 4 3" xfId="5519" xr:uid="{00000000-0005-0000-0000-0000F7220000}"/>
    <cellStyle name="Total 7 4 4" xfId="5957" xr:uid="{00000000-0005-0000-0000-0000F8220000}"/>
    <cellStyle name="Total 7 4 5" xfId="6394" xr:uid="{00000000-0005-0000-0000-0000F9220000}"/>
    <cellStyle name="Total 7 4 6" xfId="6831" xr:uid="{00000000-0005-0000-0000-0000FA220000}"/>
    <cellStyle name="Total 7 4 7" xfId="7268" xr:uid="{00000000-0005-0000-0000-0000FB220000}"/>
    <cellStyle name="Total 7 4 8" xfId="7705" xr:uid="{00000000-0005-0000-0000-0000FC220000}"/>
    <cellStyle name="Total 7 4 9" xfId="8553" xr:uid="{00000000-0005-0000-0000-0000FD220000}"/>
    <cellStyle name="Total 7 5" xfId="12381" xr:uid="{00000000-0005-0000-0000-0000FE220000}"/>
    <cellStyle name="Total 7 6" xfId="12442" xr:uid="{00000000-0005-0000-0000-0000FF220000}"/>
    <cellStyle name="Total 7 7" xfId="12482" xr:uid="{00000000-0005-0000-0000-000000230000}"/>
    <cellStyle name="Total 8" xfId="782" xr:uid="{00000000-0005-0000-0000-000001230000}"/>
    <cellStyle name="Total 8 2" xfId="4119" xr:uid="{00000000-0005-0000-0000-000002230000}"/>
    <cellStyle name="Total 8 2 2" xfId="4323" xr:uid="{00000000-0005-0000-0000-000003230000}"/>
    <cellStyle name="Total 8 2 2 10" xfId="8087" xr:uid="{00000000-0005-0000-0000-000004230000}"/>
    <cellStyle name="Total 8 2 2 11" xfId="9145" xr:uid="{00000000-0005-0000-0000-000005230000}"/>
    <cellStyle name="Total 8 2 2 12" xfId="8907" xr:uid="{00000000-0005-0000-0000-000006230000}"/>
    <cellStyle name="Total 8 2 2 13" xfId="9758" xr:uid="{00000000-0005-0000-0000-000007230000}"/>
    <cellStyle name="Total 8 2 2 14" xfId="10230" xr:uid="{00000000-0005-0000-0000-000008230000}"/>
    <cellStyle name="Total 8 2 2 15" xfId="10876" xr:uid="{00000000-0005-0000-0000-000009230000}"/>
    <cellStyle name="Total 8 2 2 16" xfId="11117" xr:uid="{00000000-0005-0000-0000-00000A230000}"/>
    <cellStyle name="Total 8 2 2 17" xfId="11586" xr:uid="{00000000-0005-0000-0000-00000B230000}"/>
    <cellStyle name="Total 8 2 2 18" xfId="12279" xr:uid="{00000000-0005-0000-0000-00000C230000}"/>
    <cellStyle name="Total 8 2 2 19" xfId="12657" xr:uid="{00000000-0005-0000-0000-00000D230000}"/>
    <cellStyle name="Total 8 2 2 2" xfId="4869" xr:uid="{00000000-0005-0000-0000-00000E230000}"/>
    <cellStyle name="Total 8 2 2 3" xfId="5307" xr:uid="{00000000-0005-0000-0000-00000F230000}"/>
    <cellStyle name="Total 8 2 2 4" xfId="5745" xr:uid="{00000000-0005-0000-0000-000010230000}"/>
    <cellStyle name="Total 8 2 2 5" xfId="6182" xr:uid="{00000000-0005-0000-0000-000011230000}"/>
    <cellStyle name="Total 8 2 2 6" xfId="6619" xr:uid="{00000000-0005-0000-0000-000012230000}"/>
    <cellStyle name="Total 8 2 2 7" xfId="7056" xr:uid="{00000000-0005-0000-0000-000013230000}"/>
    <cellStyle name="Total 8 2 2 8" xfId="7493" xr:uid="{00000000-0005-0000-0000-000014230000}"/>
    <cellStyle name="Total 8 2 2 9" xfId="8341" xr:uid="{00000000-0005-0000-0000-000015230000}"/>
    <cellStyle name="Total 8 2 3" xfId="4537" xr:uid="{00000000-0005-0000-0000-000016230000}"/>
    <cellStyle name="Total 8 2 3 10" xfId="7874" xr:uid="{00000000-0005-0000-0000-000017230000}"/>
    <cellStyle name="Total 8 2 3 11" xfId="9360" xr:uid="{00000000-0005-0000-0000-000018230000}"/>
    <cellStyle name="Total 8 2 3 12" xfId="9555" xr:uid="{00000000-0005-0000-0000-000019230000}"/>
    <cellStyle name="Total 8 2 3 13" xfId="9973" xr:uid="{00000000-0005-0000-0000-00001A230000}"/>
    <cellStyle name="Total 8 2 3 14" xfId="10445" xr:uid="{00000000-0005-0000-0000-00001B230000}"/>
    <cellStyle name="Total 8 2 3 15" xfId="10551" xr:uid="{00000000-0005-0000-0000-00001C230000}"/>
    <cellStyle name="Total 8 2 3 16" xfId="11332" xr:uid="{00000000-0005-0000-0000-00001D230000}"/>
    <cellStyle name="Total 8 2 3 17" xfId="11801" xr:uid="{00000000-0005-0000-0000-00001E230000}"/>
    <cellStyle name="Total 8 2 3 18" xfId="12301" xr:uid="{00000000-0005-0000-0000-00001F230000}"/>
    <cellStyle name="Total 8 2 3 19" xfId="12872" xr:uid="{00000000-0005-0000-0000-000020230000}"/>
    <cellStyle name="Total 8 2 3 2" xfId="5084" xr:uid="{00000000-0005-0000-0000-000021230000}"/>
    <cellStyle name="Total 8 2 3 3" xfId="5522" xr:uid="{00000000-0005-0000-0000-000022230000}"/>
    <cellStyle name="Total 8 2 3 4" xfId="5960" xr:uid="{00000000-0005-0000-0000-000023230000}"/>
    <cellStyle name="Total 8 2 3 5" xfId="6397" xr:uid="{00000000-0005-0000-0000-000024230000}"/>
    <cellStyle name="Total 8 2 3 6" xfId="6834" xr:uid="{00000000-0005-0000-0000-000025230000}"/>
    <cellStyle name="Total 8 2 3 7" xfId="7271" xr:uid="{00000000-0005-0000-0000-000026230000}"/>
    <cellStyle name="Total 8 2 3 8" xfId="7708" xr:uid="{00000000-0005-0000-0000-000027230000}"/>
    <cellStyle name="Total 8 2 3 9" xfId="8556" xr:uid="{00000000-0005-0000-0000-000028230000}"/>
    <cellStyle name="Total 8 3" xfId="4322" xr:uid="{00000000-0005-0000-0000-000029230000}"/>
    <cellStyle name="Total 8 3 10" xfId="8088" xr:uid="{00000000-0005-0000-0000-00002A230000}"/>
    <cellStyle name="Total 8 3 11" xfId="9144" xr:uid="{00000000-0005-0000-0000-00002B230000}"/>
    <cellStyle name="Total 8 3 12" xfId="8908" xr:uid="{00000000-0005-0000-0000-00002C230000}"/>
    <cellStyle name="Total 8 3 13" xfId="9757" xr:uid="{00000000-0005-0000-0000-00002D230000}"/>
    <cellStyle name="Total 8 3 14" xfId="10229" xr:uid="{00000000-0005-0000-0000-00002E230000}"/>
    <cellStyle name="Total 8 3 15" xfId="10827" xr:uid="{00000000-0005-0000-0000-00002F230000}"/>
    <cellStyle name="Total 8 3 16" xfId="11116" xr:uid="{00000000-0005-0000-0000-000030230000}"/>
    <cellStyle name="Total 8 3 17" xfId="11585" xr:uid="{00000000-0005-0000-0000-000031230000}"/>
    <cellStyle name="Total 8 3 18" xfId="12293" xr:uid="{00000000-0005-0000-0000-000032230000}"/>
    <cellStyle name="Total 8 3 19" xfId="12656" xr:uid="{00000000-0005-0000-0000-000033230000}"/>
    <cellStyle name="Total 8 3 2" xfId="4868" xr:uid="{00000000-0005-0000-0000-000034230000}"/>
    <cellStyle name="Total 8 3 3" xfId="5306" xr:uid="{00000000-0005-0000-0000-000035230000}"/>
    <cellStyle name="Total 8 3 4" xfId="5744" xr:uid="{00000000-0005-0000-0000-000036230000}"/>
    <cellStyle name="Total 8 3 5" xfId="6181" xr:uid="{00000000-0005-0000-0000-000037230000}"/>
    <cellStyle name="Total 8 3 6" xfId="6618" xr:uid="{00000000-0005-0000-0000-000038230000}"/>
    <cellStyle name="Total 8 3 7" xfId="7055" xr:uid="{00000000-0005-0000-0000-000039230000}"/>
    <cellStyle name="Total 8 3 8" xfId="7492" xr:uid="{00000000-0005-0000-0000-00003A230000}"/>
    <cellStyle name="Total 8 3 9" xfId="8340" xr:uid="{00000000-0005-0000-0000-00003B230000}"/>
    <cellStyle name="Total 8 4" xfId="4536" xr:uid="{00000000-0005-0000-0000-00003C230000}"/>
    <cellStyle name="Total 8 4 10" xfId="7875" xr:uid="{00000000-0005-0000-0000-00003D230000}"/>
    <cellStyle name="Total 8 4 11" xfId="9359" xr:uid="{00000000-0005-0000-0000-00003E230000}"/>
    <cellStyle name="Total 8 4 12" xfId="9565" xr:uid="{00000000-0005-0000-0000-00003F230000}"/>
    <cellStyle name="Total 8 4 13" xfId="9972" xr:uid="{00000000-0005-0000-0000-000040230000}"/>
    <cellStyle name="Total 8 4 14" xfId="10444" xr:uid="{00000000-0005-0000-0000-000041230000}"/>
    <cellStyle name="Total 8 4 15" xfId="10591" xr:uid="{00000000-0005-0000-0000-000042230000}"/>
    <cellStyle name="Total 8 4 16" xfId="11331" xr:uid="{00000000-0005-0000-0000-000043230000}"/>
    <cellStyle name="Total 8 4 17" xfId="11800" xr:uid="{00000000-0005-0000-0000-000044230000}"/>
    <cellStyle name="Total 8 4 18" xfId="12330" xr:uid="{00000000-0005-0000-0000-000045230000}"/>
    <cellStyle name="Total 8 4 19" xfId="12871" xr:uid="{00000000-0005-0000-0000-000046230000}"/>
    <cellStyle name="Total 8 4 2" xfId="5083" xr:uid="{00000000-0005-0000-0000-000047230000}"/>
    <cellStyle name="Total 8 4 3" xfId="5521" xr:uid="{00000000-0005-0000-0000-000048230000}"/>
    <cellStyle name="Total 8 4 4" xfId="5959" xr:uid="{00000000-0005-0000-0000-000049230000}"/>
    <cellStyle name="Total 8 4 5" xfId="6396" xr:uid="{00000000-0005-0000-0000-00004A230000}"/>
    <cellStyle name="Total 8 4 6" xfId="6833" xr:uid="{00000000-0005-0000-0000-00004B230000}"/>
    <cellStyle name="Total 8 4 7" xfId="7270" xr:uid="{00000000-0005-0000-0000-00004C230000}"/>
    <cellStyle name="Total 8 4 8" xfId="7707" xr:uid="{00000000-0005-0000-0000-00004D230000}"/>
    <cellStyle name="Total 8 4 9" xfId="8555" xr:uid="{00000000-0005-0000-0000-00004E230000}"/>
    <cellStyle name="Total 8 5" xfId="12382" xr:uid="{00000000-0005-0000-0000-00004F230000}"/>
    <cellStyle name="Total 8 6" xfId="12443" xr:uid="{00000000-0005-0000-0000-000050230000}"/>
    <cellStyle name="Total 8 7" xfId="12477" xr:uid="{00000000-0005-0000-0000-000051230000}"/>
    <cellStyle name="Total 9" xfId="783" xr:uid="{00000000-0005-0000-0000-000052230000}"/>
    <cellStyle name="Total 9 2" xfId="4120" xr:uid="{00000000-0005-0000-0000-000053230000}"/>
    <cellStyle name="Total 9 2 2" xfId="4325" xr:uid="{00000000-0005-0000-0000-000054230000}"/>
    <cellStyle name="Total 9 2 2 10" xfId="8085" xr:uid="{00000000-0005-0000-0000-000055230000}"/>
    <cellStyle name="Total 9 2 2 11" xfId="9147" xr:uid="{00000000-0005-0000-0000-000056230000}"/>
    <cellStyle name="Total 9 2 2 12" xfId="8905" xr:uid="{00000000-0005-0000-0000-000057230000}"/>
    <cellStyle name="Total 9 2 2 13" xfId="9760" xr:uid="{00000000-0005-0000-0000-000058230000}"/>
    <cellStyle name="Total 9 2 2 14" xfId="10232" xr:uid="{00000000-0005-0000-0000-000059230000}"/>
    <cellStyle name="Total 9 2 2 15" xfId="10757" xr:uid="{00000000-0005-0000-0000-00005A230000}"/>
    <cellStyle name="Total 9 2 2 16" xfId="11119" xr:uid="{00000000-0005-0000-0000-00005B230000}"/>
    <cellStyle name="Total 9 2 2 17" xfId="11588" xr:uid="{00000000-0005-0000-0000-00005C230000}"/>
    <cellStyle name="Total 9 2 2 18" xfId="12171" xr:uid="{00000000-0005-0000-0000-00005D230000}"/>
    <cellStyle name="Total 9 2 2 19" xfId="12659" xr:uid="{00000000-0005-0000-0000-00005E230000}"/>
    <cellStyle name="Total 9 2 2 2" xfId="4871" xr:uid="{00000000-0005-0000-0000-00005F230000}"/>
    <cellStyle name="Total 9 2 2 3" xfId="5309" xr:uid="{00000000-0005-0000-0000-000060230000}"/>
    <cellStyle name="Total 9 2 2 4" xfId="5747" xr:uid="{00000000-0005-0000-0000-000061230000}"/>
    <cellStyle name="Total 9 2 2 5" xfId="6184" xr:uid="{00000000-0005-0000-0000-000062230000}"/>
    <cellStyle name="Total 9 2 2 6" xfId="6621" xr:uid="{00000000-0005-0000-0000-000063230000}"/>
    <cellStyle name="Total 9 2 2 7" xfId="7058" xr:uid="{00000000-0005-0000-0000-000064230000}"/>
    <cellStyle name="Total 9 2 2 8" xfId="7495" xr:uid="{00000000-0005-0000-0000-000065230000}"/>
    <cellStyle name="Total 9 2 2 9" xfId="8343" xr:uid="{00000000-0005-0000-0000-000066230000}"/>
    <cellStyle name="Total 9 2 3" xfId="4539" xr:uid="{00000000-0005-0000-0000-000067230000}"/>
    <cellStyle name="Total 9 2 3 10" xfId="7872" xr:uid="{00000000-0005-0000-0000-000068230000}"/>
    <cellStyle name="Total 9 2 3 11" xfId="9362" xr:uid="{00000000-0005-0000-0000-000069230000}"/>
    <cellStyle name="Total 9 2 3 12" xfId="9537" xr:uid="{00000000-0005-0000-0000-00006A230000}"/>
    <cellStyle name="Total 9 2 3 13" xfId="9975" xr:uid="{00000000-0005-0000-0000-00006B230000}"/>
    <cellStyle name="Total 9 2 3 14" xfId="10447" xr:uid="{00000000-0005-0000-0000-00006C230000}"/>
    <cellStyle name="Total 9 2 3 15" xfId="10931" xr:uid="{00000000-0005-0000-0000-00006D230000}"/>
    <cellStyle name="Total 9 2 3 16" xfId="11334" xr:uid="{00000000-0005-0000-0000-00006E230000}"/>
    <cellStyle name="Total 9 2 3 17" xfId="11803" xr:uid="{00000000-0005-0000-0000-00006F230000}"/>
    <cellStyle name="Total 9 2 3 18" xfId="12243" xr:uid="{00000000-0005-0000-0000-000070230000}"/>
    <cellStyle name="Total 9 2 3 19" xfId="12874" xr:uid="{00000000-0005-0000-0000-000071230000}"/>
    <cellStyle name="Total 9 2 3 2" xfId="5086" xr:uid="{00000000-0005-0000-0000-000072230000}"/>
    <cellStyle name="Total 9 2 3 3" xfId="5524" xr:uid="{00000000-0005-0000-0000-000073230000}"/>
    <cellStyle name="Total 9 2 3 4" xfId="5962" xr:uid="{00000000-0005-0000-0000-000074230000}"/>
    <cellStyle name="Total 9 2 3 5" xfId="6399" xr:uid="{00000000-0005-0000-0000-000075230000}"/>
    <cellStyle name="Total 9 2 3 6" xfId="6836" xr:uid="{00000000-0005-0000-0000-000076230000}"/>
    <cellStyle name="Total 9 2 3 7" xfId="7273" xr:uid="{00000000-0005-0000-0000-000077230000}"/>
    <cellStyle name="Total 9 2 3 8" xfId="7710" xr:uid="{00000000-0005-0000-0000-000078230000}"/>
    <cellStyle name="Total 9 2 3 9" xfId="8558" xr:uid="{00000000-0005-0000-0000-000079230000}"/>
    <cellStyle name="Total 9 3" xfId="4324" xr:uid="{00000000-0005-0000-0000-00007A230000}"/>
    <cellStyle name="Total 9 3 10" xfId="8086" xr:uid="{00000000-0005-0000-0000-00007B230000}"/>
    <cellStyle name="Total 9 3 11" xfId="9146" xr:uid="{00000000-0005-0000-0000-00007C230000}"/>
    <cellStyle name="Total 9 3 12" xfId="8906" xr:uid="{00000000-0005-0000-0000-00007D230000}"/>
    <cellStyle name="Total 9 3 13" xfId="9759" xr:uid="{00000000-0005-0000-0000-00007E230000}"/>
    <cellStyle name="Total 9 3 14" xfId="10231" xr:uid="{00000000-0005-0000-0000-00007F230000}"/>
    <cellStyle name="Total 9 3 15" xfId="10795" xr:uid="{00000000-0005-0000-0000-000080230000}"/>
    <cellStyle name="Total 9 3 16" xfId="11118" xr:uid="{00000000-0005-0000-0000-000081230000}"/>
    <cellStyle name="Total 9 3 17" xfId="11587" xr:uid="{00000000-0005-0000-0000-000082230000}"/>
    <cellStyle name="Total 9 3 18" xfId="12248" xr:uid="{00000000-0005-0000-0000-000083230000}"/>
    <cellStyle name="Total 9 3 19" xfId="12658" xr:uid="{00000000-0005-0000-0000-000084230000}"/>
    <cellStyle name="Total 9 3 2" xfId="4870" xr:uid="{00000000-0005-0000-0000-000085230000}"/>
    <cellStyle name="Total 9 3 3" xfId="5308" xr:uid="{00000000-0005-0000-0000-000086230000}"/>
    <cellStyle name="Total 9 3 4" xfId="5746" xr:uid="{00000000-0005-0000-0000-000087230000}"/>
    <cellStyle name="Total 9 3 5" xfId="6183" xr:uid="{00000000-0005-0000-0000-000088230000}"/>
    <cellStyle name="Total 9 3 6" xfId="6620" xr:uid="{00000000-0005-0000-0000-000089230000}"/>
    <cellStyle name="Total 9 3 7" xfId="7057" xr:uid="{00000000-0005-0000-0000-00008A230000}"/>
    <cellStyle name="Total 9 3 8" xfId="7494" xr:uid="{00000000-0005-0000-0000-00008B230000}"/>
    <cellStyle name="Total 9 3 9" xfId="8342" xr:uid="{00000000-0005-0000-0000-00008C230000}"/>
    <cellStyle name="Total 9 4" xfId="4538" xr:uid="{00000000-0005-0000-0000-00008D230000}"/>
    <cellStyle name="Total 9 4 10" xfId="7873" xr:uid="{00000000-0005-0000-0000-00008E230000}"/>
    <cellStyle name="Total 9 4 11" xfId="9361" xr:uid="{00000000-0005-0000-0000-00008F230000}"/>
    <cellStyle name="Total 9 4 12" xfId="9545" xr:uid="{00000000-0005-0000-0000-000090230000}"/>
    <cellStyle name="Total 9 4 13" xfId="9974" xr:uid="{00000000-0005-0000-0000-000091230000}"/>
    <cellStyle name="Total 9 4 14" xfId="10446" xr:uid="{00000000-0005-0000-0000-000092230000}"/>
    <cellStyle name="Total 9 4 15" xfId="10924" xr:uid="{00000000-0005-0000-0000-000093230000}"/>
    <cellStyle name="Total 9 4 16" xfId="11333" xr:uid="{00000000-0005-0000-0000-000094230000}"/>
    <cellStyle name="Total 9 4 17" xfId="11802" xr:uid="{00000000-0005-0000-0000-000095230000}"/>
    <cellStyle name="Total 9 4 18" xfId="12274" xr:uid="{00000000-0005-0000-0000-000096230000}"/>
    <cellStyle name="Total 9 4 19" xfId="12873" xr:uid="{00000000-0005-0000-0000-000097230000}"/>
    <cellStyle name="Total 9 4 2" xfId="5085" xr:uid="{00000000-0005-0000-0000-000098230000}"/>
    <cellStyle name="Total 9 4 3" xfId="5523" xr:uid="{00000000-0005-0000-0000-000099230000}"/>
    <cellStyle name="Total 9 4 4" xfId="5961" xr:uid="{00000000-0005-0000-0000-00009A230000}"/>
    <cellStyle name="Total 9 4 5" xfId="6398" xr:uid="{00000000-0005-0000-0000-00009B230000}"/>
    <cellStyle name="Total 9 4 6" xfId="6835" xr:uid="{00000000-0005-0000-0000-00009C230000}"/>
    <cellStyle name="Total 9 4 7" xfId="7272" xr:uid="{00000000-0005-0000-0000-00009D230000}"/>
    <cellStyle name="Total 9 4 8" xfId="7709" xr:uid="{00000000-0005-0000-0000-00009E230000}"/>
    <cellStyle name="Total 9 4 9" xfId="8557" xr:uid="{00000000-0005-0000-0000-00009F230000}"/>
    <cellStyle name="Total 9 5" xfId="12383" xr:uid="{00000000-0005-0000-0000-0000A0230000}"/>
    <cellStyle name="Total 9 6" xfId="12444" xr:uid="{00000000-0005-0000-0000-0000A1230000}"/>
    <cellStyle name="Total 9 7" xfId="12471" xr:uid="{00000000-0005-0000-0000-0000A2230000}"/>
    <cellStyle name="Warning Text" xfId="14" builtinId="11" customBuiltin="1"/>
    <cellStyle name="Warning Text 10" xfId="784" xr:uid="{00000000-0005-0000-0000-0000A4230000}"/>
    <cellStyle name="Warning Text 10 2" xfId="4121" xr:uid="{00000000-0005-0000-0000-0000A5230000}"/>
    <cellStyle name="Warning Text 10 2 2" xfId="4327" xr:uid="{00000000-0005-0000-0000-0000A6230000}"/>
    <cellStyle name="Warning Text 10 2 2 10" xfId="8083" xr:uid="{00000000-0005-0000-0000-0000A7230000}"/>
    <cellStyle name="Warning Text 10 2 2 11" xfId="9149" xr:uid="{00000000-0005-0000-0000-0000A8230000}"/>
    <cellStyle name="Warning Text 10 2 2 12" xfId="8903" xr:uid="{00000000-0005-0000-0000-0000A9230000}"/>
    <cellStyle name="Warning Text 10 2 2 13" xfId="9762" xr:uid="{00000000-0005-0000-0000-0000AA230000}"/>
    <cellStyle name="Warning Text 10 2 2 14" xfId="10234" xr:uid="{00000000-0005-0000-0000-0000AB230000}"/>
    <cellStyle name="Warning Text 10 2 2 15" xfId="10680" xr:uid="{00000000-0005-0000-0000-0000AC230000}"/>
    <cellStyle name="Warning Text 10 2 2 16" xfId="11121" xr:uid="{00000000-0005-0000-0000-0000AD230000}"/>
    <cellStyle name="Warning Text 10 2 2 17" xfId="11590" xr:uid="{00000000-0005-0000-0000-0000AE230000}"/>
    <cellStyle name="Warning Text 10 2 2 18" xfId="12111" xr:uid="{00000000-0005-0000-0000-0000AF230000}"/>
    <cellStyle name="Warning Text 10 2 2 19" xfId="12661" xr:uid="{00000000-0005-0000-0000-0000B0230000}"/>
    <cellStyle name="Warning Text 10 2 2 2" xfId="4873" xr:uid="{00000000-0005-0000-0000-0000B1230000}"/>
    <cellStyle name="Warning Text 10 2 2 3" xfId="5311" xr:uid="{00000000-0005-0000-0000-0000B2230000}"/>
    <cellStyle name="Warning Text 10 2 2 4" xfId="5749" xr:uid="{00000000-0005-0000-0000-0000B3230000}"/>
    <cellStyle name="Warning Text 10 2 2 5" xfId="6186" xr:uid="{00000000-0005-0000-0000-0000B4230000}"/>
    <cellStyle name="Warning Text 10 2 2 6" xfId="6623" xr:uid="{00000000-0005-0000-0000-0000B5230000}"/>
    <cellStyle name="Warning Text 10 2 2 7" xfId="7060" xr:uid="{00000000-0005-0000-0000-0000B6230000}"/>
    <cellStyle name="Warning Text 10 2 2 8" xfId="7497" xr:uid="{00000000-0005-0000-0000-0000B7230000}"/>
    <cellStyle name="Warning Text 10 2 2 9" xfId="8345" xr:uid="{00000000-0005-0000-0000-0000B8230000}"/>
    <cellStyle name="Warning Text 10 2 3" xfId="4541" xr:uid="{00000000-0005-0000-0000-0000B9230000}"/>
    <cellStyle name="Warning Text 10 2 3 10" xfId="7870" xr:uid="{00000000-0005-0000-0000-0000BA230000}"/>
    <cellStyle name="Warning Text 10 2 3 11" xfId="9364" xr:uid="{00000000-0005-0000-0000-0000BB230000}"/>
    <cellStyle name="Warning Text 10 2 3 12" xfId="9592" xr:uid="{00000000-0005-0000-0000-0000BC230000}"/>
    <cellStyle name="Warning Text 10 2 3 13" xfId="9977" xr:uid="{00000000-0005-0000-0000-0000BD230000}"/>
    <cellStyle name="Warning Text 10 2 3 14" xfId="10449" xr:uid="{00000000-0005-0000-0000-0000BE230000}"/>
    <cellStyle name="Warning Text 10 2 3 15" xfId="10887" xr:uid="{00000000-0005-0000-0000-0000BF230000}"/>
    <cellStyle name="Warning Text 10 2 3 16" xfId="11336" xr:uid="{00000000-0005-0000-0000-0000C0230000}"/>
    <cellStyle name="Warning Text 10 2 3 17" xfId="11805" xr:uid="{00000000-0005-0000-0000-0000C1230000}"/>
    <cellStyle name="Warning Text 10 2 3 18" xfId="12206" xr:uid="{00000000-0005-0000-0000-0000C2230000}"/>
    <cellStyle name="Warning Text 10 2 3 19" xfId="12876" xr:uid="{00000000-0005-0000-0000-0000C3230000}"/>
    <cellStyle name="Warning Text 10 2 3 2" xfId="5088" xr:uid="{00000000-0005-0000-0000-0000C4230000}"/>
    <cellStyle name="Warning Text 10 2 3 3" xfId="5526" xr:uid="{00000000-0005-0000-0000-0000C5230000}"/>
    <cellStyle name="Warning Text 10 2 3 4" xfId="5964" xr:uid="{00000000-0005-0000-0000-0000C6230000}"/>
    <cellStyle name="Warning Text 10 2 3 5" xfId="6401" xr:uid="{00000000-0005-0000-0000-0000C7230000}"/>
    <cellStyle name="Warning Text 10 2 3 6" xfId="6838" xr:uid="{00000000-0005-0000-0000-0000C8230000}"/>
    <cellStyle name="Warning Text 10 2 3 7" xfId="7275" xr:uid="{00000000-0005-0000-0000-0000C9230000}"/>
    <cellStyle name="Warning Text 10 2 3 8" xfId="7712" xr:uid="{00000000-0005-0000-0000-0000CA230000}"/>
    <cellStyle name="Warning Text 10 2 3 9" xfId="8560" xr:uid="{00000000-0005-0000-0000-0000CB230000}"/>
    <cellStyle name="Warning Text 10 3" xfId="4326" xr:uid="{00000000-0005-0000-0000-0000CC230000}"/>
    <cellStyle name="Warning Text 10 3 10" xfId="8084" xr:uid="{00000000-0005-0000-0000-0000CD230000}"/>
    <cellStyle name="Warning Text 10 3 11" xfId="9148" xr:uid="{00000000-0005-0000-0000-0000CE230000}"/>
    <cellStyle name="Warning Text 10 3 12" xfId="8904" xr:uid="{00000000-0005-0000-0000-0000CF230000}"/>
    <cellStyle name="Warning Text 10 3 13" xfId="9761" xr:uid="{00000000-0005-0000-0000-0000D0230000}"/>
    <cellStyle name="Warning Text 10 3 14" xfId="10233" xr:uid="{00000000-0005-0000-0000-0000D1230000}"/>
    <cellStyle name="Warning Text 10 3 15" xfId="10719" xr:uid="{00000000-0005-0000-0000-0000D2230000}"/>
    <cellStyle name="Warning Text 10 3 16" xfId="11120" xr:uid="{00000000-0005-0000-0000-0000D3230000}"/>
    <cellStyle name="Warning Text 10 3 17" xfId="11589" xr:uid="{00000000-0005-0000-0000-0000D4230000}"/>
    <cellStyle name="Warning Text 10 3 18" xfId="12211" xr:uid="{00000000-0005-0000-0000-0000D5230000}"/>
    <cellStyle name="Warning Text 10 3 19" xfId="12660" xr:uid="{00000000-0005-0000-0000-0000D6230000}"/>
    <cellStyle name="Warning Text 10 3 2" xfId="4872" xr:uid="{00000000-0005-0000-0000-0000D7230000}"/>
    <cellStyle name="Warning Text 10 3 3" xfId="5310" xr:uid="{00000000-0005-0000-0000-0000D8230000}"/>
    <cellStyle name="Warning Text 10 3 4" xfId="5748" xr:uid="{00000000-0005-0000-0000-0000D9230000}"/>
    <cellStyle name="Warning Text 10 3 5" xfId="6185" xr:uid="{00000000-0005-0000-0000-0000DA230000}"/>
    <cellStyle name="Warning Text 10 3 6" xfId="6622" xr:uid="{00000000-0005-0000-0000-0000DB230000}"/>
    <cellStyle name="Warning Text 10 3 7" xfId="7059" xr:uid="{00000000-0005-0000-0000-0000DC230000}"/>
    <cellStyle name="Warning Text 10 3 8" xfId="7496" xr:uid="{00000000-0005-0000-0000-0000DD230000}"/>
    <cellStyle name="Warning Text 10 3 9" xfId="8344" xr:uid="{00000000-0005-0000-0000-0000DE230000}"/>
    <cellStyle name="Warning Text 10 4" xfId="4540" xr:uid="{00000000-0005-0000-0000-0000DF230000}"/>
    <cellStyle name="Warning Text 10 4 10" xfId="7871" xr:uid="{00000000-0005-0000-0000-0000E0230000}"/>
    <cellStyle name="Warning Text 10 4 11" xfId="9363" xr:uid="{00000000-0005-0000-0000-0000E1230000}"/>
    <cellStyle name="Warning Text 10 4 12" xfId="9529" xr:uid="{00000000-0005-0000-0000-0000E2230000}"/>
    <cellStyle name="Warning Text 10 4 13" xfId="9976" xr:uid="{00000000-0005-0000-0000-0000E3230000}"/>
    <cellStyle name="Warning Text 10 4 14" xfId="10448" xr:uid="{00000000-0005-0000-0000-0000E4230000}"/>
    <cellStyle name="Warning Text 10 4 15" xfId="10858" xr:uid="{00000000-0005-0000-0000-0000E5230000}"/>
    <cellStyle name="Warning Text 10 4 16" xfId="11335" xr:uid="{00000000-0005-0000-0000-0000E6230000}"/>
    <cellStyle name="Warning Text 10 4 17" xfId="11804" xr:uid="{00000000-0005-0000-0000-0000E7230000}"/>
    <cellStyle name="Warning Text 10 4 18" xfId="12216" xr:uid="{00000000-0005-0000-0000-0000E8230000}"/>
    <cellStyle name="Warning Text 10 4 19" xfId="12875" xr:uid="{00000000-0005-0000-0000-0000E9230000}"/>
    <cellStyle name="Warning Text 10 4 2" xfId="5087" xr:uid="{00000000-0005-0000-0000-0000EA230000}"/>
    <cellStyle name="Warning Text 10 4 3" xfId="5525" xr:uid="{00000000-0005-0000-0000-0000EB230000}"/>
    <cellStyle name="Warning Text 10 4 4" xfId="5963" xr:uid="{00000000-0005-0000-0000-0000EC230000}"/>
    <cellStyle name="Warning Text 10 4 5" xfId="6400" xr:uid="{00000000-0005-0000-0000-0000ED230000}"/>
    <cellStyle name="Warning Text 10 4 6" xfId="6837" xr:uid="{00000000-0005-0000-0000-0000EE230000}"/>
    <cellStyle name="Warning Text 10 4 7" xfId="7274" xr:uid="{00000000-0005-0000-0000-0000EF230000}"/>
    <cellStyle name="Warning Text 10 4 8" xfId="7711" xr:uid="{00000000-0005-0000-0000-0000F0230000}"/>
    <cellStyle name="Warning Text 10 4 9" xfId="8559" xr:uid="{00000000-0005-0000-0000-0000F1230000}"/>
    <cellStyle name="Warning Text 10 5" xfId="12384" xr:uid="{00000000-0005-0000-0000-0000F2230000}"/>
    <cellStyle name="Warning Text 10 6" xfId="12445" xr:uid="{00000000-0005-0000-0000-0000F3230000}"/>
    <cellStyle name="Warning Text 10 7" xfId="12521" xr:uid="{00000000-0005-0000-0000-0000F4230000}"/>
    <cellStyle name="Warning Text 11" xfId="785" xr:uid="{00000000-0005-0000-0000-0000F5230000}"/>
    <cellStyle name="Warning Text 11 2" xfId="4122" xr:uid="{00000000-0005-0000-0000-0000F6230000}"/>
    <cellStyle name="Warning Text 11 2 2" xfId="4329" xr:uid="{00000000-0005-0000-0000-0000F7230000}"/>
    <cellStyle name="Warning Text 11 2 2 10" xfId="8081" xr:uid="{00000000-0005-0000-0000-0000F8230000}"/>
    <cellStyle name="Warning Text 11 2 2 11" xfId="9151" xr:uid="{00000000-0005-0000-0000-0000F9230000}"/>
    <cellStyle name="Warning Text 11 2 2 12" xfId="8901" xr:uid="{00000000-0005-0000-0000-0000FA230000}"/>
    <cellStyle name="Warning Text 11 2 2 13" xfId="9764" xr:uid="{00000000-0005-0000-0000-0000FB230000}"/>
    <cellStyle name="Warning Text 11 2 2 14" xfId="10236" xr:uid="{00000000-0005-0000-0000-0000FC230000}"/>
    <cellStyle name="Warning Text 11 2 2 15" xfId="10602" xr:uid="{00000000-0005-0000-0000-0000FD230000}"/>
    <cellStyle name="Warning Text 11 2 2 16" xfId="11123" xr:uid="{00000000-0005-0000-0000-0000FE230000}"/>
    <cellStyle name="Warning Text 11 2 2 17" xfId="11592" xr:uid="{00000000-0005-0000-0000-0000FF230000}"/>
    <cellStyle name="Warning Text 11 2 2 18" xfId="12086" xr:uid="{00000000-0005-0000-0000-000000240000}"/>
    <cellStyle name="Warning Text 11 2 2 19" xfId="12663" xr:uid="{00000000-0005-0000-0000-000001240000}"/>
    <cellStyle name="Warning Text 11 2 2 2" xfId="4875" xr:uid="{00000000-0005-0000-0000-000002240000}"/>
    <cellStyle name="Warning Text 11 2 2 3" xfId="5313" xr:uid="{00000000-0005-0000-0000-000003240000}"/>
    <cellStyle name="Warning Text 11 2 2 4" xfId="5751" xr:uid="{00000000-0005-0000-0000-000004240000}"/>
    <cellStyle name="Warning Text 11 2 2 5" xfId="6188" xr:uid="{00000000-0005-0000-0000-000005240000}"/>
    <cellStyle name="Warning Text 11 2 2 6" xfId="6625" xr:uid="{00000000-0005-0000-0000-000006240000}"/>
    <cellStyle name="Warning Text 11 2 2 7" xfId="7062" xr:uid="{00000000-0005-0000-0000-000007240000}"/>
    <cellStyle name="Warning Text 11 2 2 8" xfId="7499" xr:uid="{00000000-0005-0000-0000-000008240000}"/>
    <cellStyle name="Warning Text 11 2 2 9" xfId="8347" xr:uid="{00000000-0005-0000-0000-000009240000}"/>
    <cellStyle name="Warning Text 11 2 3" xfId="4543" xr:uid="{00000000-0005-0000-0000-00000A240000}"/>
    <cellStyle name="Warning Text 11 2 3 10" xfId="7868" xr:uid="{00000000-0005-0000-0000-00000B240000}"/>
    <cellStyle name="Warning Text 11 2 3 11" xfId="9366" xr:uid="{00000000-0005-0000-0000-00000C240000}"/>
    <cellStyle name="Warning Text 11 2 3 12" xfId="9506" xr:uid="{00000000-0005-0000-0000-00000D240000}"/>
    <cellStyle name="Warning Text 11 2 3 13" xfId="9979" xr:uid="{00000000-0005-0000-0000-00000E240000}"/>
    <cellStyle name="Warning Text 11 2 3 14" xfId="10451" xr:uid="{00000000-0005-0000-0000-00000F240000}"/>
    <cellStyle name="Warning Text 11 2 3 15" xfId="10767" xr:uid="{00000000-0005-0000-0000-000010240000}"/>
    <cellStyle name="Warning Text 11 2 3 16" xfId="11338" xr:uid="{00000000-0005-0000-0000-000011240000}"/>
    <cellStyle name="Warning Text 11 2 3 17" xfId="11807" xr:uid="{00000000-0005-0000-0000-000012240000}"/>
    <cellStyle name="Warning Text 11 2 3 18" xfId="12140" xr:uid="{00000000-0005-0000-0000-000013240000}"/>
    <cellStyle name="Warning Text 11 2 3 19" xfId="12878" xr:uid="{00000000-0005-0000-0000-000014240000}"/>
    <cellStyle name="Warning Text 11 2 3 2" xfId="5090" xr:uid="{00000000-0005-0000-0000-000015240000}"/>
    <cellStyle name="Warning Text 11 2 3 3" xfId="5528" xr:uid="{00000000-0005-0000-0000-000016240000}"/>
    <cellStyle name="Warning Text 11 2 3 4" xfId="5966" xr:uid="{00000000-0005-0000-0000-000017240000}"/>
    <cellStyle name="Warning Text 11 2 3 5" xfId="6403" xr:uid="{00000000-0005-0000-0000-000018240000}"/>
    <cellStyle name="Warning Text 11 2 3 6" xfId="6840" xr:uid="{00000000-0005-0000-0000-000019240000}"/>
    <cellStyle name="Warning Text 11 2 3 7" xfId="7277" xr:uid="{00000000-0005-0000-0000-00001A240000}"/>
    <cellStyle name="Warning Text 11 2 3 8" xfId="7714" xr:uid="{00000000-0005-0000-0000-00001B240000}"/>
    <cellStyle name="Warning Text 11 2 3 9" xfId="8562" xr:uid="{00000000-0005-0000-0000-00001C240000}"/>
    <cellStyle name="Warning Text 11 3" xfId="4328" xr:uid="{00000000-0005-0000-0000-00001D240000}"/>
    <cellStyle name="Warning Text 11 3 10" xfId="8082" xr:uid="{00000000-0005-0000-0000-00001E240000}"/>
    <cellStyle name="Warning Text 11 3 11" xfId="9150" xr:uid="{00000000-0005-0000-0000-00001F240000}"/>
    <cellStyle name="Warning Text 11 3 12" xfId="8902" xr:uid="{00000000-0005-0000-0000-000020240000}"/>
    <cellStyle name="Warning Text 11 3 13" xfId="9763" xr:uid="{00000000-0005-0000-0000-000021240000}"/>
    <cellStyle name="Warning Text 11 3 14" xfId="10235" xr:uid="{00000000-0005-0000-0000-000022240000}"/>
    <cellStyle name="Warning Text 11 3 15" xfId="10641" xr:uid="{00000000-0005-0000-0000-000023240000}"/>
    <cellStyle name="Warning Text 11 3 16" xfId="11122" xr:uid="{00000000-0005-0000-0000-000024240000}"/>
    <cellStyle name="Warning Text 11 3 17" xfId="11591" xr:uid="{00000000-0005-0000-0000-000025240000}"/>
    <cellStyle name="Warning Text 11 3 18" xfId="12145" xr:uid="{00000000-0005-0000-0000-000026240000}"/>
    <cellStyle name="Warning Text 11 3 19" xfId="12662" xr:uid="{00000000-0005-0000-0000-000027240000}"/>
    <cellStyle name="Warning Text 11 3 2" xfId="4874" xr:uid="{00000000-0005-0000-0000-000028240000}"/>
    <cellStyle name="Warning Text 11 3 3" xfId="5312" xr:uid="{00000000-0005-0000-0000-000029240000}"/>
    <cellStyle name="Warning Text 11 3 4" xfId="5750" xr:uid="{00000000-0005-0000-0000-00002A240000}"/>
    <cellStyle name="Warning Text 11 3 5" xfId="6187" xr:uid="{00000000-0005-0000-0000-00002B240000}"/>
    <cellStyle name="Warning Text 11 3 6" xfId="6624" xr:uid="{00000000-0005-0000-0000-00002C240000}"/>
    <cellStyle name="Warning Text 11 3 7" xfId="7061" xr:uid="{00000000-0005-0000-0000-00002D240000}"/>
    <cellStyle name="Warning Text 11 3 8" xfId="7498" xr:uid="{00000000-0005-0000-0000-00002E240000}"/>
    <cellStyle name="Warning Text 11 3 9" xfId="8346" xr:uid="{00000000-0005-0000-0000-00002F240000}"/>
    <cellStyle name="Warning Text 11 4" xfId="4542" xr:uid="{00000000-0005-0000-0000-000030240000}"/>
    <cellStyle name="Warning Text 11 4 10" xfId="7869" xr:uid="{00000000-0005-0000-0000-000031240000}"/>
    <cellStyle name="Warning Text 11 4 11" xfId="9365" xr:uid="{00000000-0005-0000-0000-000032240000}"/>
    <cellStyle name="Warning Text 11 4 12" xfId="9605" xr:uid="{00000000-0005-0000-0000-000033240000}"/>
    <cellStyle name="Warning Text 11 4 13" xfId="9978" xr:uid="{00000000-0005-0000-0000-000034240000}"/>
    <cellStyle name="Warning Text 11 4 14" xfId="10450" xr:uid="{00000000-0005-0000-0000-000035240000}"/>
    <cellStyle name="Warning Text 11 4 15" xfId="10806" xr:uid="{00000000-0005-0000-0000-000036240000}"/>
    <cellStyle name="Warning Text 11 4 16" xfId="11337" xr:uid="{00000000-0005-0000-0000-000037240000}"/>
    <cellStyle name="Warning Text 11 4 17" xfId="11806" xr:uid="{00000000-0005-0000-0000-000038240000}"/>
    <cellStyle name="Warning Text 11 4 18" xfId="12116" xr:uid="{00000000-0005-0000-0000-000039240000}"/>
    <cellStyle name="Warning Text 11 4 19" xfId="12877" xr:uid="{00000000-0005-0000-0000-00003A240000}"/>
    <cellStyle name="Warning Text 11 4 2" xfId="5089" xr:uid="{00000000-0005-0000-0000-00003B240000}"/>
    <cellStyle name="Warning Text 11 4 3" xfId="5527" xr:uid="{00000000-0005-0000-0000-00003C240000}"/>
    <cellStyle name="Warning Text 11 4 4" xfId="5965" xr:uid="{00000000-0005-0000-0000-00003D240000}"/>
    <cellStyle name="Warning Text 11 4 5" xfId="6402" xr:uid="{00000000-0005-0000-0000-00003E240000}"/>
    <cellStyle name="Warning Text 11 4 6" xfId="6839" xr:uid="{00000000-0005-0000-0000-00003F240000}"/>
    <cellStyle name="Warning Text 11 4 7" xfId="7276" xr:uid="{00000000-0005-0000-0000-000040240000}"/>
    <cellStyle name="Warning Text 11 4 8" xfId="7713" xr:uid="{00000000-0005-0000-0000-000041240000}"/>
    <cellStyle name="Warning Text 11 4 9" xfId="8561" xr:uid="{00000000-0005-0000-0000-000042240000}"/>
    <cellStyle name="Warning Text 11 5" xfId="12385" xr:uid="{00000000-0005-0000-0000-000043240000}"/>
    <cellStyle name="Warning Text 11 6" xfId="12446" xr:uid="{00000000-0005-0000-0000-000044240000}"/>
    <cellStyle name="Warning Text 11 7" xfId="12516" xr:uid="{00000000-0005-0000-0000-000045240000}"/>
    <cellStyle name="Warning Text 12" xfId="786" xr:uid="{00000000-0005-0000-0000-000046240000}"/>
    <cellStyle name="Warning Text 12 2" xfId="4123" xr:uid="{00000000-0005-0000-0000-000047240000}"/>
    <cellStyle name="Warning Text 12 2 2" xfId="4331" xr:uid="{00000000-0005-0000-0000-000048240000}"/>
    <cellStyle name="Warning Text 12 2 2 10" xfId="8079" xr:uid="{00000000-0005-0000-0000-000049240000}"/>
    <cellStyle name="Warning Text 12 2 2 11" xfId="9153" xr:uid="{00000000-0005-0000-0000-00004A240000}"/>
    <cellStyle name="Warning Text 12 2 2 12" xfId="8899" xr:uid="{00000000-0005-0000-0000-00004B240000}"/>
    <cellStyle name="Warning Text 12 2 2 13" xfId="9766" xr:uid="{00000000-0005-0000-0000-00004C240000}"/>
    <cellStyle name="Warning Text 12 2 2 14" xfId="10238" xr:uid="{00000000-0005-0000-0000-00004D240000}"/>
    <cellStyle name="Warning Text 12 2 2 15" xfId="10913" xr:uid="{00000000-0005-0000-0000-00004E240000}"/>
    <cellStyle name="Warning Text 12 2 2 16" xfId="11125" xr:uid="{00000000-0005-0000-0000-00004F240000}"/>
    <cellStyle name="Warning Text 12 2 2 17" xfId="11594" xr:uid="{00000000-0005-0000-0000-000050240000}"/>
    <cellStyle name="Warning Text 12 2 2 18" xfId="12027" xr:uid="{00000000-0005-0000-0000-000051240000}"/>
    <cellStyle name="Warning Text 12 2 2 19" xfId="12665" xr:uid="{00000000-0005-0000-0000-000052240000}"/>
    <cellStyle name="Warning Text 12 2 2 2" xfId="4877" xr:uid="{00000000-0005-0000-0000-000053240000}"/>
    <cellStyle name="Warning Text 12 2 2 3" xfId="5315" xr:uid="{00000000-0005-0000-0000-000054240000}"/>
    <cellStyle name="Warning Text 12 2 2 4" xfId="5753" xr:uid="{00000000-0005-0000-0000-000055240000}"/>
    <cellStyle name="Warning Text 12 2 2 5" xfId="6190" xr:uid="{00000000-0005-0000-0000-000056240000}"/>
    <cellStyle name="Warning Text 12 2 2 6" xfId="6627" xr:uid="{00000000-0005-0000-0000-000057240000}"/>
    <cellStyle name="Warning Text 12 2 2 7" xfId="7064" xr:uid="{00000000-0005-0000-0000-000058240000}"/>
    <cellStyle name="Warning Text 12 2 2 8" xfId="7501" xr:uid="{00000000-0005-0000-0000-000059240000}"/>
    <cellStyle name="Warning Text 12 2 2 9" xfId="8349" xr:uid="{00000000-0005-0000-0000-00005A240000}"/>
    <cellStyle name="Warning Text 12 2 3" xfId="4545" xr:uid="{00000000-0005-0000-0000-00005B240000}"/>
    <cellStyle name="Warning Text 12 2 3 10" xfId="7866" xr:uid="{00000000-0005-0000-0000-00005C240000}"/>
    <cellStyle name="Warning Text 12 2 3 11" xfId="9368" xr:uid="{00000000-0005-0000-0000-00005D240000}"/>
    <cellStyle name="Warning Text 12 2 3 12" xfId="9498" xr:uid="{00000000-0005-0000-0000-00005E240000}"/>
    <cellStyle name="Warning Text 12 2 3 13" xfId="9981" xr:uid="{00000000-0005-0000-0000-00005F240000}"/>
    <cellStyle name="Warning Text 12 2 3 14" xfId="10453" xr:uid="{00000000-0005-0000-0000-000060240000}"/>
    <cellStyle name="Warning Text 12 2 3 15" xfId="10690" xr:uid="{00000000-0005-0000-0000-000061240000}"/>
    <cellStyle name="Warning Text 12 2 3 16" xfId="11340" xr:uid="{00000000-0005-0000-0000-000062240000}"/>
    <cellStyle name="Warning Text 12 2 3 17" xfId="11809" xr:uid="{00000000-0005-0000-0000-000063240000}"/>
    <cellStyle name="Warning Text 12 2 3 18" xfId="12051" xr:uid="{00000000-0005-0000-0000-000064240000}"/>
    <cellStyle name="Warning Text 12 2 3 19" xfId="12880" xr:uid="{00000000-0005-0000-0000-000065240000}"/>
    <cellStyle name="Warning Text 12 2 3 2" xfId="5092" xr:uid="{00000000-0005-0000-0000-000066240000}"/>
    <cellStyle name="Warning Text 12 2 3 3" xfId="5530" xr:uid="{00000000-0005-0000-0000-000067240000}"/>
    <cellStyle name="Warning Text 12 2 3 4" xfId="5968" xr:uid="{00000000-0005-0000-0000-000068240000}"/>
    <cellStyle name="Warning Text 12 2 3 5" xfId="6405" xr:uid="{00000000-0005-0000-0000-000069240000}"/>
    <cellStyle name="Warning Text 12 2 3 6" xfId="6842" xr:uid="{00000000-0005-0000-0000-00006A240000}"/>
    <cellStyle name="Warning Text 12 2 3 7" xfId="7279" xr:uid="{00000000-0005-0000-0000-00006B240000}"/>
    <cellStyle name="Warning Text 12 2 3 8" xfId="7716" xr:uid="{00000000-0005-0000-0000-00006C240000}"/>
    <cellStyle name="Warning Text 12 2 3 9" xfId="8564" xr:uid="{00000000-0005-0000-0000-00006D240000}"/>
    <cellStyle name="Warning Text 12 3" xfId="4330" xr:uid="{00000000-0005-0000-0000-00006E240000}"/>
    <cellStyle name="Warning Text 12 3 10" xfId="8080" xr:uid="{00000000-0005-0000-0000-00006F240000}"/>
    <cellStyle name="Warning Text 12 3 11" xfId="9152" xr:uid="{00000000-0005-0000-0000-000070240000}"/>
    <cellStyle name="Warning Text 12 3 12" xfId="8900" xr:uid="{00000000-0005-0000-0000-000071240000}"/>
    <cellStyle name="Warning Text 12 3 13" xfId="9765" xr:uid="{00000000-0005-0000-0000-000072240000}"/>
    <cellStyle name="Warning Text 12 3 14" xfId="10237" xr:uid="{00000000-0005-0000-0000-000073240000}"/>
    <cellStyle name="Warning Text 12 3 15" xfId="10562" xr:uid="{00000000-0005-0000-0000-000074240000}"/>
    <cellStyle name="Warning Text 12 3 16" xfId="11124" xr:uid="{00000000-0005-0000-0000-000075240000}"/>
    <cellStyle name="Warning Text 12 3 17" xfId="11593" xr:uid="{00000000-0005-0000-0000-000076240000}"/>
    <cellStyle name="Warning Text 12 3 18" xfId="12056" xr:uid="{00000000-0005-0000-0000-000077240000}"/>
    <cellStyle name="Warning Text 12 3 19" xfId="12664" xr:uid="{00000000-0005-0000-0000-000078240000}"/>
    <cellStyle name="Warning Text 12 3 2" xfId="4876" xr:uid="{00000000-0005-0000-0000-000079240000}"/>
    <cellStyle name="Warning Text 12 3 3" xfId="5314" xr:uid="{00000000-0005-0000-0000-00007A240000}"/>
    <cellStyle name="Warning Text 12 3 4" xfId="5752" xr:uid="{00000000-0005-0000-0000-00007B240000}"/>
    <cellStyle name="Warning Text 12 3 5" xfId="6189" xr:uid="{00000000-0005-0000-0000-00007C240000}"/>
    <cellStyle name="Warning Text 12 3 6" xfId="6626" xr:uid="{00000000-0005-0000-0000-00007D240000}"/>
    <cellStyle name="Warning Text 12 3 7" xfId="7063" xr:uid="{00000000-0005-0000-0000-00007E240000}"/>
    <cellStyle name="Warning Text 12 3 8" xfId="7500" xr:uid="{00000000-0005-0000-0000-00007F240000}"/>
    <cellStyle name="Warning Text 12 3 9" xfId="8348" xr:uid="{00000000-0005-0000-0000-000080240000}"/>
    <cellStyle name="Warning Text 12 4" xfId="4544" xr:uid="{00000000-0005-0000-0000-000081240000}"/>
    <cellStyle name="Warning Text 12 4 10" xfId="7867" xr:uid="{00000000-0005-0000-0000-000082240000}"/>
    <cellStyle name="Warning Text 12 4 11" xfId="9367" xr:uid="{00000000-0005-0000-0000-000083240000}"/>
    <cellStyle name="Warning Text 12 4 12" xfId="9524" xr:uid="{00000000-0005-0000-0000-000084240000}"/>
    <cellStyle name="Warning Text 12 4 13" xfId="9980" xr:uid="{00000000-0005-0000-0000-000085240000}"/>
    <cellStyle name="Warning Text 12 4 14" xfId="10452" xr:uid="{00000000-0005-0000-0000-000086240000}"/>
    <cellStyle name="Warning Text 12 4 15" xfId="10729" xr:uid="{00000000-0005-0000-0000-000087240000}"/>
    <cellStyle name="Warning Text 12 4 16" xfId="11339" xr:uid="{00000000-0005-0000-0000-000088240000}"/>
    <cellStyle name="Warning Text 12 4 17" xfId="11808" xr:uid="{00000000-0005-0000-0000-000089240000}"/>
    <cellStyle name="Warning Text 12 4 18" xfId="12081" xr:uid="{00000000-0005-0000-0000-00008A240000}"/>
    <cellStyle name="Warning Text 12 4 19" xfId="12879" xr:uid="{00000000-0005-0000-0000-00008B240000}"/>
    <cellStyle name="Warning Text 12 4 2" xfId="5091" xr:uid="{00000000-0005-0000-0000-00008C240000}"/>
    <cellStyle name="Warning Text 12 4 3" xfId="5529" xr:uid="{00000000-0005-0000-0000-00008D240000}"/>
    <cellStyle name="Warning Text 12 4 4" xfId="5967" xr:uid="{00000000-0005-0000-0000-00008E240000}"/>
    <cellStyle name="Warning Text 12 4 5" xfId="6404" xr:uid="{00000000-0005-0000-0000-00008F240000}"/>
    <cellStyle name="Warning Text 12 4 6" xfId="6841" xr:uid="{00000000-0005-0000-0000-000090240000}"/>
    <cellStyle name="Warning Text 12 4 7" xfId="7278" xr:uid="{00000000-0005-0000-0000-000091240000}"/>
    <cellStyle name="Warning Text 12 4 8" xfId="7715" xr:uid="{00000000-0005-0000-0000-000092240000}"/>
    <cellStyle name="Warning Text 12 4 9" xfId="8563" xr:uid="{00000000-0005-0000-0000-000093240000}"/>
    <cellStyle name="Warning Text 12 5" xfId="12386" xr:uid="{00000000-0005-0000-0000-000094240000}"/>
    <cellStyle name="Warning Text 12 6" xfId="12447" xr:uid="{00000000-0005-0000-0000-000095240000}"/>
    <cellStyle name="Warning Text 12 7" xfId="12509" xr:uid="{00000000-0005-0000-0000-000096240000}"/>
    <cellStyle name="Warning Text 13" xfId="787" xr:uid="{00000000-0005-0000-0000-000097240000}"/>
    <cellStyle name="Warning Text 13 2" xfId="4124" xr:uid="{00000000-0005-0000-0000-000098240000}"/>
    <cellStyle name="Warning Text 13 2 2" xfId="4333" xr:uid="{00000000-0005-0000-0000-000099240000}"/>
    <cellStyle name="Warning Text 13 2 2 10" xfId="8077" xr:uid="{00000000-0005-0000-0000-00009A240000}"/>
    <cellStyle name="Warning Text 13 2 2 11" xfId="9155" xr:uid="{00000000-0005-0000-0000-00009B240000}"/>
    <cellStyle name="Warning Text 13 2 2 12" xfId="8897" xr:uid="{00000000-0005-0000-0000-00009C240000}"/>
    <cellStyle name="Warning Text 13 2 2 13" xfId="9768" xr:uid="{00000000-0005-0000-0000-00009D240000}"/>
    <cellStyle name="Warning Text 13 2 2 14" xfId="10240" xr:uid="{00000000-0005-0000-0000-00009E240000}"/>
    <cellStyle name="Warning Text 13 2 2 15" xfId="10847" xr:uid="{00000000-0005-0000-0000-00009F240000}"/>
    <cellStyle name="Warning Text 13 2 2 16" xfId="11127" xr:uid="{00000000-0005-0000-0000-0000A0240000}"/>
    <cellStyle name="Warning Text 13 2 2 17" xfId="11596" xr:uid="{00000000-0005-0000-0000-0000A1240000}"/>
    <cellStyle name="Warning Text 13 2 2 18" xfId="11970" xr:uid="{00000000-0005-0000-0000-0000A2240000}"/>
    <cellStyle name="Warning Text 13 2 2 19" xfId="12667" xr:uid="{00000000-0005-0000-0000-0000A3240000}"/>
    <cellStyle name="Warning Text 13 2 2 2" xfId="4879" xr:uid="{00000000-0005-0000-0000-0000A4240000}"/>
    <cellStyle name="Warning Text 13 2 2 3" xfId="5317" xr:uid="{00000000-0005-0000-0000-0000A5240000}"/>
    <cellStyle name="Warning Text 13 2 2 4" xfId="5755" xr:uid="{00000000-0005-0000-0000-0000A6240000}"/>
    <cellStyle name="Warning Text 13 2 2 5" xfId="6192" xr:uid="{00000000-0005-0000-0000-0000A7240000}"/>
    <cellStyle name="Warning Text 13 2 2 6" xfId="6629" xr:uid="{00000000-0005-0000-0000-0000A8240000}"/>
    <cellStyle name="Warning Text 13 2 2 7" xfId="7066" xr:uid="{00000000-0005-0000-0000-0000A9240000}"/>
    <cellStyle name="Warning Text 13 2 2 8" xfId="7503" xr:uid="{00000000-0005-0000-0000-0000AA240000}"/>
    <cellStyle name="Warning Text 13 2 2 9" xfId="8351" xr:uid="{00000000-0005-0000-0000-0000AB240000}"/>
    <cellStyle name="Warning Text 13 2 3" xfId="4547" xr:uid="{00000000-0005-0000-0000-0000AC240000}"/>
    <cellStyle name="Warning Text 13 2 3 10" xfId="7864" xr:uid="{00000000-0005-0000-0000-0000AD240000}"/>
    <cellStyle name="Warning Text 13 2 3 11" xfId="9370" xr:uid="{00000000-0005-0000-0000-0000AE240000}"/>
    <cellStyle name="Warning Text 13 2 3 12" xfId="9491" xr:uid="{00000000-0005-0000-0000-0000AF240000}"/>
    <cellStyle name="Warning Text 13 2 3 13" xfId="9983" xr:uid="{00000000-0005-0000-0000-0000B0240000}"/>
    <cellStyle name="Warning Text 13 2 3 14" xfId="10455" xr:uid="{00000000-0005-0000-0000-0000B1240000}"/>
    <cellStyle name="Warning Text 13 2 3 15" xfId="10611" xr:uid="{00000000-0005-0000-0000-0000B2240000}"/>
    <cellStyle name="Warning Text 13 2 3 16" xfId="11342" xr:uid="{00000000-0005-0000-0000-0000B3240000}"/>
    <cellStyle name="Warning Text 13 2 3 17" xfId="11811" xr:uid="{00000000-0005-0000-0000-0000B4240000}"/>
    <cellStyle name="Warning Text 13 2 3 18" xfId="11993" xr:uid="{00000000-0005-0000-0000-0000B5240000}"/>
    <cellStyle name="Warning Text 13 2 3 19" xfId="12882" xr:uid="{00000000-0005-0000-0000-0000B6240000}"/>
    <cellStyle name="Warning Text 13 2 3 2" xfId="5094" xr:uid="{00000000-0005-0000-0000-0000B7240000}"/>
    <cellStyle name="Warning Text 13 2 3 3" xfId="5532" xr:uid="{00000000-0005-0000-0000-0000B8240000}"/>
    <cellStyle name="Warning Text 13 2 3 4" xfId="5970" xr:uid="{00000000-0005-0000-0000-0000B9240000}"/>
    <cellStyle name="Warning Text 13 2 3 5" xfId="6407" xr:uid="{00000000-0005-0000-0000-0000BA240000}"/>
    <cellStyle name="Warning Text 13 2 3 6" xfId="6844" xr:uid="{00000000-0005-0000-0000-0000BB240000}"/>
    <cellStyle name="Warning Text 13 2 3 7" xfId="7281" xr:uid="{00000000-0005-0000-0000-0000BC240000}"/>
    <cellStyle name="Warning Text 13 2 3 8" xfId="7718" xr:uid="{00000000-0005-0000-0000-0000BD240000}"/>
    <cellStyle name="Warning Text 13 2 3 9" xfId="8566" xr:uid="{00000000-0005-0000-0000-0000BE240000}"/>
    <cellStyle name="Warning Text 13 3" xfId="4332" xr:uid="{00000000-0005-0000-0000-0000BF240000}"/>
    <cellStyle name="Warning Text 13 3 10" xfId="8078" xr:uid="{00000000-0005-0000-0000-0000C0240000}"/>
    <cellStyle name="Warning Text 13 3 11" xfId="9154" xr:uid="{00000000-0005-0000-0000-0000C1240000}"/>
    <cellStyle name="Warning Text 13 3 12" xfId="8898" xr:uid="{00000000-0005-0000-0000-0000C2240000}"/>
    <cellStyle name="Warning Text 13 3 13" xfId="9767" xr:uid="{00000000-0005-0000-0000-0000C3240000}"/>
    <cellStyle name="Warning Text 13 3 14" xfId="10239" xr:uid="{00000000-0005-0000-0000-0000C4240000}"/>
    <cellStyle name="Warning Text 13 3 15" xfId="10942" xr:uid="{00000000-0005-0000-0000-0000C5240000}"/>
    <cellStyle name="Warning Text 13 3 16" xfId="11126" xr:uid="{00000000-0005-0000-0000-0000C6240000}"/>
    <cellStyle name="Warning Text 13 3 17" xfId="11595" xr:uid="{00000000-0005-0000-0000-0000C7240000}"/>
    <cellStyle name="Warning Text 13 3 18" xfId="11998" xr:uid="{00000000-0005-0000-0000-0000C8240000}"/>
    <cellStyle name="Warning Text 13 3 19" xfId="12666" xr:uid="{00000000-0005-0000-0000-0000C9240000}"/>
    <cellStyle name="Warning Text 13 3 2" xfId="4878" xr:uid="{00000000-0005-0000-0000-0000CA240000}"/>
    <cellStyle name="Warning Text 13 3 3" xfId="5316" xr:uid="{00000000-0005-0000-0000-0000CB240000}"/>
    <cellStyle name="Warning Text 13 3 4" xfId="5754" xr:uid="{00000000-0005-0000-0000-0000CC240000}"/>
    <cellStyle name="Warning Text 13 3 5" xfId="6191" xr:uid="{00000000-0005-0000-0000-0000CD240000}"/>
    <cellStyle name="Warning Text 13 3 6" xfId="6628" xr:uid="{00000000-0005-0000-0000-0000CE240000}"/>
    <cellStyle name="Warning Text 13 3 7" xfId="7065" xr:uid="{00000000-0005-0000-0000-0000CF240000}"/>
    <cellStyle name="Warning Text 13 3 8" xfId="7502" xr:uid="{00000000-0005-0000-0000-0000D0240000}"/>
    <cellStyle name="Warning Text 13 3 9" xfId="8350" xr:uid="{00000000-0005-0000-0000-0000D1240000}"/>
    <cellStyle name="Warning Text 13 4" xfId="4546" xr:uid="{00000000-0005-0000-0000-0000D2240000}"/>
    <cellStyle name="Warning Text 13 4 10" xfId="7865" xr:uid="{00000000-0005-0000-0000-0000D3240000}"/>
    <cellStyle name="Warning Text 13 4 11" xfId="9369" xr:uid="{00000000-0005-0000-0000-0000D4240000}"/>
    <cellStyle name="Warning Text 13 4 12" xfId="9483" xr:uid="{00000000-0005-0000-0000-0000D5240000}"/>
    <cellStyle name="Warning Text 13 4 13" xfId="9982" xr:uid="{00000000-0005-0000-0000-0000D6240000}"/>
    <cellStyle name="Warning Text 13 4 14" xfId="10454" xr:uid="{00000000-0005-0000-0000-0000D7240000}"/>
    <cellStyle name="Warning Text 13 4 15" xfId="10651" xr:uid="{00000000-0005-0000-0000-0000D8240000}"/>
    <cellStyle name="Warning Text 13 4 16" xfId="11341" xr:uid="{00000000-0005-0000-0000-0000D9240000}"/>
    <cellStyle name="Warning Text 13 4 17" xfId="11810" xr:uid="{00000000-0005-0000-0000-0000DA240000}"/>
    <cellStyle name="Warning Text 13 4 18" xfId="12022" xr:uid="{00000000-0005-0000-0000-0000DB240000}"/>
    <cellStyle name="Warning Text 13 4 19" xfId="12881" xr:uid="{00000000-0005-0000-0000-0000DC240000}"/>
    <cellStyle name="Warning Text 13 4 2" xfId="5093" xr:uid="{00000000-0005-0000-0000-0000DD240000}"/>
    <cellStyle name="Warning Text 13 4 3" xfId="5531" xr:uid="{00000000-0005-0000-0000-0000DE240000}"/>
    <cellStyle name="Warning Text 13 4 4" xfId="5969" xr:uid="{00000000-0005-0000-0000-0000DF240000}"/>
    <cellStyle name="Warning Text 13 4 5" xfId="6406" xr:uid="{00000000-0005-0000-0000-0000E0240000}"/>
    <cellStyle name="Warning Text 13 4 6" xfId="6843" xr:uid="{00000000-0005-0000-0000-0000E1240000}"/>
    <cellStyle name="Warning Text 13 4 7" xfId="7280" xr:uid="{00000000-0005-0000-0000-0000E2240000}"/>
    <cellStyle name="Warning Text 13 4 8" xfId="7717" xr:uid="{00000000-0005-0000-0000-0000E3240000}"/>
    <cellStyle name="Warning Text 13 4 9" xfId="8565" xr:uid="{00000000-0005-0000-0000-0000E4240000}"/>
    <cellStyle name="Warning Text 13 5" xfId="12387" xr:uid="{00000000-0005-0000-0000-0000E5240000}"/>
    <cellStyle name="Warning Text 13 6" xfId="12448" xr:uid="{00000000-0005-0000-0000-0000E6240000}"/>
    <cellStyle name="Warning Text 13 7" xfId="12500" xr:uid="{00000000-0005-0000-0000-0000E7240000}"/>
    <cellStyle name="Warning Text 14" xfId="788" xr:uid="{00000000-0005-0000-0000-0000E8240000}"/>
    <cellStyle name="Warning Text 14 2" xfId="4125" xr:uid="{00000000-0005-0000-0000-0000E9240000}"/>
    <cellStyle name="Warning Text 14 2 2" xfId="4335" xr:uid="{00000000-0005-0000-0000-0000EA240000}"/>
    <cellStyle name="Warning Text 14 2 2 10" xfId="8075" xr:uid="{00000000-0005-0000-0000-0000EB240000}"/>
    <cellStyle name="Warning Text 14 2 2 11" xfId="9157" xr:uid="{00000000-0005-0000-0000-0000EC240000}"/>
    <cellStyle name="Warning Text 14 2 2 12" xfId="8895" xr:uid="{00000000-0005-0000-0000-0000ED240000}"/>
    <cellStyle name="Warning Text 14 2 2 13" xfId="9770" xr:uid="{00000000-0005-0000-0000-0000EE240000}"/>
    <cellStyle name="Warning Text 14 2 2 14" xfId="10242" xr:uid="{00000000-0005-0000-0000-0000EF240000}"/>
    <cellStyle name="Warning Text 14 2 2 15" xfId="10105" xr:uid="{00000000-0005-0000-0000-0000F0240000}"/>
    <cellStyle name="Warning Text 14 2 2 16" xfId="11129" xr:uid="{00000000-0005-0000-0000-0000F1240000}"/>
    <cellStyle name="Warning Text 14 2 2 17" xfId="11598" xr:uid="{00000000-0005-0000-0000-0000F2240000}"/>
    <cellStyle name="Warning Text 14 2 2 18" xfId="11912" xr:uid="{00000000-0005-0000-0000-0000F3240000}"/>
    <cellStyle name="Warning Text 14 2 2 19" xfId="12669" xr:uid="{00000000-0005-0000-0000-0000F4240000}"/>
    <cellStyle name="Warning Text 14 2 2 2" xfId="4881" xr:uid="{00000000-0005-0000-0000-0000F5240000}"/>
    <cellStyle name="Warning Text 14 2 2 3" xfId="5319" xr:uid="{00000000-0005-0000-0000-0000F6240000}"/>
    <cellStyle name="Warning Text 14 2 2 4" xfId="5757" xr:uid="{00000000-0005-0000-0000-0000F7240000}"/>
    <cellStyle name="Warning Text 14 2 2 5" xfId="6194" xr:uid="{00000000-0005-0000-0000-0000F8240000}"/>
    <cellStyle name="Warning Text 14 2 2 6" xfId="6631" xr:uid="{00000000-0005-0000-0000-0000F9240000}"/>
    <cellStyle name="Warning Text 14 2 2 7" xfId="7068" xr:uid="{00000000-0005-0000-0000-0000FA240000}"/>
    <cellStyle name="Warning Text 14 2 2 8" xfId="7505" xr:uid="{00000000-0005-0000-0000-0000FB240000}"/>
    <cellStyle name="Warning Text 14 2 2 9" xfId="8353" xr:uid="{00000000-0005-0000-0000-0000FC240000}"/>
    <cellStyle name="Warning Text 14 2 3" xfId="4549" xr:uid="{00000000-0005-0000-0000-0000FD240000}"/>
    <cellStyle name="Warning Text 14 2 3 10" xfId="7862" xr:uid="{00000000-0005-0000-0000-0000FE240000}"/>
    <cellStyle name="Warning Text 14 2 3 11" xfId="9372" xr:uid="{00000000-0005-0000-0000-0000FF240000}"/>
    <cellStyle name="Warning Text 14 2 3 12" xfId="9489" xr:uid="{00000000-0005-0000-0000-000000250000}"/>
    <cellStyle name="Warning Text 14 2 3 13" xfId="9985" xr:uid="{00000000-0005-0000-0000-000001250000}"/>
    <cellStyle name="Warning Text 14 2 3 14" xfId="10457" xr:uid="{00000000-0005-0000-0000-000002250000}"/>
    <cellStyle name="Warning Text 14 2 3 15" xfId="10906" xr:uid="{00000000-0005-0000-0000-000003250000}"/>
    <cellStyle name="Warning Text 14 2 3 16" xfId="11344" xr:uid="{00000000-0005-0000-0000-000004250000}"/>
    <cellStyle name="Warning Text 14 2 3 17" xfId="11813" xr:uid="{00000000-0005-0000-0000-000005250000}"/>
    <cellStyle name="Warning Text 14 2 3 18" xfId="11936" xr:uid="{00000000-0005-0000-0000-000006250000}"/>
    <cellStyle name="Warning Text 14 2 3 19" xfId="12884" xr:uid="{00000000-0005-0000-0000-000007250000}"/>
    <cellStyle name="Warning Text 14 2 3 2" xfId="5096" xr:uid="{00000000-0005-0000-0000-000008250000}"/>
    <cellStyle name="Warning Text 14 2 3 3" xfId="5534" xr:uid="{00000000-0005-0000-0000-000009250000}"/>
    <cellStyle name="Warning Text 14 2 3 4" xfId="5972" xr:uid="{00000000-0005-0000-0000-00000A250000}"/>
    <cellStyle name="Warning Text 14 2 3 5" xfId="6409" xr:uid="{00000000-0005-0000-0000-00000B250000}"/>
    <cellStyle name="Warning Text 14 2 3 6" xfId="6846" xr:uid="{00000000-0005-0000-0000-00000C250000}"/>
    <cellStyle name="Warning Text 14 2 3 7" xfId="7283" xr:uid="{00000000-0005-0000-0000-00000D250000}"/>
    <cellStyle name="Warning Text 14 2 3 8" xfId="7720" xr:uid="{00000000-0005-0000-0000-00000E250000}"/>
    <cellStyle name="Warning Text 14 2 3 9" xfId="8568" xr:uid="{00000000-0005-0000-0000-00000F250000}"/>
    <cellStyle name="Warning Text 14 3" xfId="4334" xr:uid="{00000000-0005-0000-0000-000010250000}"/>
    <cellStyle name="Warning Text 14 3 10" xfId="8076" xr:uid="{00000000-0005-0000-0000-000011250000}"/>
    <cellStyle name="Warning Text 14 3 11" xfId="9156" xr:uid="{00000000-0005-0000-0000-000012250000}"/>
    <cellStyle name="Warning Text 14 3 12" xfId="8896" xr:uid="{00000000-0005-0000-0000-000013250000}"/>
    <cellStyle name="Warning Text 14 3 13" xfId="9769" xr:uid="{00000000-0005-0000-0000-000014250000}"/>
    <cellStyle name="Warning Text 14 3 14" xfId="10241" xr:uid="{00000000-0005-0000-0000-000015250000}"/>
    <cellStyle name="Warning Text 14 3 15" xfId="10106" xr:uid="{00000000-0005-0000-0000-000016250000}"/>
    <cellStyle name="Warning Text 14 3 16" xfId="11128" xr:uid="{00000000-0005-0000-0000-000017250000}"/>
    <cellStyle name="Warning Text 14 3 17" xfId="11597" xr:uid="{00000000-0005-0000-0000-000018250000}"/>
    <cellStyle name="Warning Text 14 3 18" xfId="11941" xr:uid="{00000000-0005-0000-0000-000019250000}"/>
    <cellStyle name="Warning Text 14 3 19" xfId="12668" xr:uid="{00000000-0005-0000-0000-00001A250000}"/>
    <cellStyle name="Warning Text 14 3 2" xfId="4880" xr:uid="{00000000-0005-0000-0000-00001B250000}"/>
    <cellStyle name="Warning Text 14 3 3" xfId="5318" xr:uid="{00000000-0005-0000-0000-00001C250000}"/>
    <cellStyle name="Warning Text 14 3 4" xfId="5756" xr:uid="{00000000-0005-0000-0000-00001D250000}"/>
    <cellStyle name="Warning Text 14 3 5" xfId="6193" xr:uid="{00000000-0005-0000-0000-00001E250000}"/>
    <cellStyle name="Warning Text 14 3 6" xfId="6630" xr:uid="{00000000-0005-0000-0000-00001F250000}"/>
    <cellStyle name="Warning Text 14 3 7" xfId="7067" xr:uid="{00000000-0005-0000-0000-000020250000}"/>
    <cellStyle name="Warning Text 14 3 8" xfId="7504" xr:uid="{00000000-0005-0000-0000-000021250000}"/>
    <cellStyle name="Warning Text 14 3 9" xfId="8352" xr:uid="{00000000-0005-0000-0000-000022250000}"/>
    <cellStyle name="Warning Text 14 4" xfId="4548" xr:uid="{00000000-0005-0000-0000-000023250000}"/>
    <cellStyle name="Warning Text 14 4 10" xfId="7863" xr:uid="{00000000-0005-0000-0000-000024250000}"/>
    <cellStyle name="Warning Text 14 4 11" xfId="9371" xr:uid="{00000000-0005-0000-0000-000025250000}"/>
    <cellStyle name="Warning Text 14 4 12" xfId="9485" xr:uid="{00000000-0005-0000-0000-000026250000}"/>
    <cellStyle name="Warning Text 14 4 13" xfId="9984" xr:uid="{00000000-0005-0000-0000-000027250000}"/>
    <cellStyle name="Warning Text 14 4 14" xfId="10456" xr:uid="{00000000-0005-0000-0000-000028250000}"/>
    <cellStyle name="Warning Text 14 4 15" xfId="10572" xr:uid="{00000000-0005-0000-0000-000029250000}"/>
    <cellStyle name="Warning Text 14 4 16" xfId="11343" xr:uid="{00000000-0005-0000-0000-00002A250000}"/>
    <cellStyle name="Warning Text 14 4 17" xfId="11812" xr:uid="{00000000-0005-0000-0000-00002B250000}"/>
    <cellStyle name="Warning Text 14 4 18" xfId="11965" xr:uid="{00000000-0005-0000-0000-00002C250000}"/>
    <cellStyle name="Warning Text 14 4 19" xfId="12883" xr:uid="{00000000-0005-0000-0000-00002D250000}"/>
    <cellStyle name="Warning Text 14 4 2" xfId="5095" xr:uid="{00000000-0005-0000-0000-00002E250000}"/>
    <cellStyle name="Warning Text 14 4 3" xfId="5533" xr:uid="{00000000-0005-0000-0000-00002F250000}"/>
    <cellStyle name="Warning Text 14 4 4" xfId="5971" xr:uid="{00000000-0005-0000-0000-000030250000}"/>
    <cellStyle name="Warning Text 14 4 5" xfId="6408" xr:uid="{00000000-0005-0000-0000-000031250000}"/>
    <cellStyle name="Warning Text 14 4 6" xfId="6845" xr:uid="{00000000-0005-0000-0000-000032250000}"/>
    <cellStyle name="Warning Text 14 4 7" xfId="7282" xr:uid="{00000000-0005-0000-0000-000033250000}"/>
    <cellStyle name="Warning Text 14 4 8" xfId="7719" xr:uid="{00000000-0005-0000-0000-000034250000}"/>
    <cellStyle name="Warning Text 14 4 9" xfId="8567" xr:uid="{00000000-0005-0000-0000-000035250000}"/>
    <cellStyle name="Warning Text 14 5" xfId="12388" xr:uid="{00000000-0005-0000-0000-000036250000}"/>
    <cellStyle name="Warning Text 14 6" xfId="12449" xr:uid="{00000000-0005-0000-0000-000037250000}"/>
    <cellStyle name="Warning Text 14 7" xfId="12489" xr:uid="{00000000-0005-0000-0000-000038250000}"/>
    <cellStyle name="Warning Text 15" xfId="789" xr:uid="{00000000-0005-0000-0000-000039250000}"/>
    <cellStyle name="Warning Text 15 2" xfId="4126" xr:uid="{00000000-0005-0000-0000-00003A250000}"/>
    <cellStyle name="Warning Text 15 2 2" xfId="4337" xr:uid="{00000000-0005-0000-0000-00003B250000}"/>
    <cellStyle name="Warning Text 15 2 2 10" xfId="8073" xr:uid="{00000000-0005-0000-0000-00003C250000}"/>
    <cellStyle name="Warning Text 15 2 2 11" xfId="9159" xr:uid="{00000000-0005-0000-0000-00003D250000}"/>
    <cellStyle name="Warning Text 15 2 2 12" xfId="8893" xr:uid="{00000000-0005-0000-0000-00003E250000}"/>
    <cellStyle name="Warning Text 15 2 2 13" xfId="9772" xr:uid="{00000000-0005-0000-0000-00003F250000}"/>
    <cellStyle name="Warning Text 15 2 2 14" xfId="10244" xr:uid="{00000000-0005-0000-0000-000040250000}"/>
    <cellStyle name="Warning Text 15 2 2 15" xfId="10813" xr:uid="{00000000-0005-0000-0000-000041250000}"/>
    <cellStyle name="Warning Text 15 2 2 16" xfId="11131" xr:uid="{00000000-0005-0000-0000-000042250000}"/>
    <cellStyle name="Warning Text 15 2 2 17" xfId="11600" xr:uid="{00000000-0005-0000-0000-000043250000}"/>
    <cellStyle name="Warning Text 15 2 2 18" xfId="12306" xr:uid="{00000000-0005-0000-0000-000044250000}"/>
    <cellStyle name="Warning Text 15 2 2 19" xfId="12671" xr:uid="{00000000-0005-0000-0000-000045250000}"/>
    <cellStyle name="Warning Text 15 2 2 2" xfId="4883" xr:uid="{00000000-0005-0000-0000-000046250000}"/>
    <cellStyle name="Warning Text 15 2 2 3" xfId="5321" xr:uid="{00000000-0005-0000-0000-000047250000}"/>
    <cellStyle name="Warning Text 15 2 2 4" xfId="5759" xr:uid="{00000000-0005-0000-0000-000048250000}"/>
    <cellStyle name="Warning Text 15 2 2 5" xfId="6196" xr:uid="{00000000-0005-0000-0000-000049250000}"/>
    <cellStyle name="Warning Text 15 2 2 6" xfId="6633" xr:uid="{00000000-0005-0000-0000-00004A250000}"/>
    <cellStyle name="Warning Text 15 2 2 7" xfId="7070" xr:uid="{00000000-0005-0000-0000-00004B250000}"/>
    <cellStyle name="Warning Text 15 2 2 8" xfId="7507" xr:uid="{00000000-0005-0000-0000-00004C250000}"/>
    <cellStyle name="Warning Text 15 2 2 9" xfId="8355" xr:uid="{00000000-0005-0000-0000-00004D250000}"/>
    <cellStyle name="Warning Text 15 2 3" xfId="4551" xr:uid="{00000000-0005-0000-0000-00004E250000}"/>
    <cellStyle name="Warning Text 15 2 3 10" xfId="7860" xr:uid="{00000000-0005-0000-0000-00004F250000}"/>
    <cellStyle name="Warning Text 15 2 3 11" xfId="9374" xr:uid="{00000000-0005-0000-0000-000050250000}"/>
    <cellStyle name="Warning Text 15 2 3 12" xfId="8806" xr:uid="{00000000-0005-0000-0000-000051250000}"/>
    <cellStyle name="Warning Text 15 2 3 13" xfId="9987" xr:uid="{00000000-0005-0000-0000-000052250000}"/>
    <cellStyle name="Warning Text 15 2 3 14" xfId="10459" xr:uid="{00000000-0005-0000-0000-000053250000}"/>
    <cellStyle name="Warning Text 15 2 3 15" xfId="10837" xr:uid="{00000000-0005-0000-0000-000054250000}"/>
    <cellStyle name="Warning Text 15 2 3 16" xfId="11346" xr:uid="{00000000-0005-0000-0000-000055250000}"/>
    <cellStyle name="Warning Text 15 2 3 17" xfId="11815" xr:uid="{00000000-0005-0000-0000-000056250000}"/>
    <cellStyle name="Warning Text 15 2 3 18" xfId="12314" xr:uid="{00000000-0005-0000-0000-000057250000}"/>
    <cellStyle name="Warning Text 15 2 3 19" xfId="12886" xr:uid="{00000000-0005-0000-0000-000058250000}"/>
    <cellStyle name="Warning Text 15 2 3 2" xfId="5098" xr:uid="{00000000-0005-0000-0000-000059250000}"/>
    <cellStyle name="Warning Text 15 2 3 3" xfId="5536" xr:uid="{00000000-0005-0000-0000-00005A250000}"/>
    <cellStyle name="Warning Text 15 2 3 4" xfId="5974" xr:uid="{00000000-0005-0000-0000-00005B250000}"/>
    <cellStyle name="Warning Text 15 2 3 5" xfId="6411" xr:uid="{00000000-0005-0000-0000-00005C250000}"/>
    <cellStyle name="Warning Text 15 2 3 6" xfId="6848" xr:uid="{00000000-0005-0000-0000-00005D250000}"/>
    <cellStyle name="Warning Text 15 2 3 7" xfId="7285" xr:uid="{00000000-0005-0000-0000-00005E250000}"/>
    <cellStyle name="Warning Text 15 2 3 8" xfId="7722" xr:uid="{00000000-0005-0000-0000-00005F250000}"/>
    <cellStyle name="Warning Text 15 2 3 9" xfId="8570" xr:uid="{00000000-0005-0000-0000-000060250000}"/>
    <cellStyle name="Warning Text 15 3" xfId="4336" xr:uid="{00000000-0005-0000-0000-000061250000}"/>
    <cellStyle name="Warning Text 15 3 10" xfId="8074" xr:uid="{00000000-0005-0000-0000-000062250000}"/>
    <cellStyle name="Warning Text 15 3 11" xfId="9158" xr:uid="{00000000-0005-0000-0000-000063250000}"/>
    <cellStyle name="Warning Text 15 3 12" xfId="8894" xr:uid="{00000000-0005-0000-0000-000064250000}"/>
    <cellStyle name="Warning Text 15 3 13" xfId="9771" xr:uid="{00000000-0005-0000-0000-000065250000}"/>
    <cellStyle name="Warning Text 15 3 14" xfId="10243" xr:uid="{00000000-0005-0000-0000-000066250000}"/>
    <cellStyle name="Warning Text 15 3 15" xfId="10894" xr:uid="{00000000-0005-0000-0000-000067250000}"/>
    <cellStyle name="Warning Text 15 3 16" xfId="11130" xr:uid="{00000000-0005-0000-0000-000068250000}"/>
    <cellStyle name="Warning Text 15 3 17" xfId="11599" xr:uid="{00000000-0005-0000-0000-000069250000}"/>
    <cellStyle name="Warning Text 15 3 18" xfId="12319" xr:uid="{00000000-0005-0000-0000-00006A250000}"/>
    <cellStyle name="Warning Text 15 3 19" xfId="12670" xr:uid="{00000000-0005-0000-0000-00006B250000}"/>
    <cellStyle name="Warning Text 15 3 2" xfId="4882" xr:uid="{00000000-0005-0000-0000-00006C250000}"/>
    <cellStyle name="Warning Text 15 3 3" xfId="5320" xr:uid="{00000000-0005-0000-0000-00006D250000}"/>
    <cellStyle name="Warning Text 15 3 4" xfId="5758" xr:uid="{00000000-0005-0000-0000-00006E250000}"/>
    <cellStyle name="Warning Text 15 3 5" xfId="6195" xr:uid="{00000000-0005-0000-0000-00006F250000}"/>
    <cellStyle name="Warning Text 15 3 6" xfId="6632" xr:uid="{00000000-0005-0000-0000-000070250000}"/>
    <cellStyle name="Warning Text 15 3 7" xfId="7069" xr:uid="{00000000-0005-0000-0000-000071250000}"/>
    <cellStyle name="Warning Text 15 3 8" xfId="7506" xr:uid="{00000000-0005-0000-0000-000072250000}"/>
    <cellStyle name="Warning Text 15 3 9" xfId="8354" xr:uid="{00000000-0005-0000-0000-000073250000}"/>
    <cellStyle name="Warning Text 15 4" xfId="4550" xr:uid="{00000000-0005-0000-0000-000074250000}"/>
    <cellStyle name="Warning Text 15 4 10" xfId="7861" xr:uid="{00000000-0005-0000-0000-000075250000}"/>
    <cellStyle name="Warning Text 15 4 11" xfId="9373" xr:uid="{00000000-0005-0000-0000-000076250000}"/>
    <cellStyle name="Warning Text 15 4 12" xfId="9621" xr:uid="{00000000-0005-0000-0000-000077250000}"/>
    <cellStyle name="Warning Text 15 4 13" xfId="9986" xr:uid="{00000000-0005-0000-0000-000078250000}"/>
    <cellStyle name="Warning Text 15 4 14" xfId="10458" xr:uid="{00000000-0005-0000-0000-000079250000}"/>
    <cellStyle name="Warning Text 15 4 15" xfId="10952" xr:uid="{00000000-0005-0000-0000-00007A250000}"/>
    <cellStyle name="Warning Text 15 4 16" xfId="11345" xr:uid="{00000000-0005-0000-0000-00007B250000}"/>
    <cellStyle name="Warning Text 15 4 17" xfId="11814" xr:uid="{00000000-0005-0000-0000-00007C250000}"/>
    <cellStyle name="Warning Text 15 4 18" xfId="11907" xr:uid="{00000000-0005-0000-0000-00007D250000}"/>
    <cellStyle name="Warning Text 15 4 19" xfId="12885" xr:uid="{00000000-0005-0000-0000-00007E250000}"/>
    <cellStyle name="Warning Text 15 4 2" xfId="5097" xr:uid="{00000000-0005-0000-0000-00007F250000}"/>
    <cellStyle name="Warning Text 15 4 3" xfId="5535" xr:uid="{00000000-0005-0000-0000-000080250000}"/>
    <cellStyle name="Warning Text 15 4 4" xfId="5973" xr:uid="{00000000-0005-0000-0000-000081250000}"/>
    <cellStyle name="Warning Text 15 4 5" xfId="6410" xr:uid="{00000000-0005-0000-0000-000082250000}"/>
    <cellStyle name="Warning Text 15 4 6" xfId="6847" xr:uid="{00000000-0005-0000-0000-000083250000}"/>
    <cellStyle name="Warning Text 15 4 7" xfId="7284" xr:uid="{00000000-0005-0000-0000-000084250000}"/>
    <cellStyle name="Warning Text 15 4 8" xfId="7721" xr:uid="{00000000-0005-0000-0000-000085250000}"/>
    <cellStyle name="Warning Text 15 4 9" xfId="8569" xr:uid="{00000000-0005-0000-0000-000086250000}"/>
    <cellStyle name="Warning Text 15 5" xfId="12389" xr:uid="{00000000-0005-0000-0000-000087250000}"/>
    <cellStyle name="Warning Text 15 6" xfId="12450" xr:uid="{00000000-0005-0000-0000-000088250000}"/>
    <cellStyle name="Warning Text 15 7" xfId="12491" xr:uid="{00000000-0005-0000-0000-000089250000}"/>
    <cellStyle name="Warning Text 16" xfId="790" xr:uid="{00000000-0005-0000-0000-00008A250000}"/>
    <cellStyle name="Warning Text 16 2" xfId="4127" xr:uid="{00000000-0005-0000-0000-00008B250000}"/>
    <cellStyle name="Warning Text 16 2 2" xfId="4339" xr:uid="{00000000-0005-0000-0000-00008C250000}"/>
    <cellStyle name="Warning Text 16 2 2 10" xfId="8071" xr:uid="{00000000-0005-0000-0000-00008D250000}"/>
    <cellStyle name="Warning Text 16 2 2 11" xfId="9161" xr:uid="{00000000-0005-0000-0000-00008E250000}"/>
    <cellStyle name="Warning Text 16 2 2 12" xfId="8891" xr:uid="{00000000-0005-0000-0000-00008F250000}"/>
    <cellStyle name="Warning Text 16 2 2 13" xfId="9774" xr:uid="{00000000-0005-0000-0000-000090250000}"/>
    <cellStyle name="Warning Text 16 2 2 14" xfId="10246" xr:uid="{00000000-0005-0000-0000-000091250000}"/>
    <cellStyle name="Warning Text 16 2 2 15" xfId="10736" xr:uid="{00000000-0005-0000-0000-000092250000}"/>
    <cellStyle name="Warning Text 16 2 2 16" xfId="11133" xr:uid="{00000000-0005-0000-0000-000093250000}"/>
    <cellStyle name="Warning Text 16 2 2 17" xfId="11602" xr:uid="{00000000-0005-0000-0000-000094250000}"/>
    <cellStyle name="Warning Text 16 2 2 18" xfId="12233" xr:uid="{00000000-0005-0000-0000-000095250000}"/>
    <cellStyle name="Warning Text 16 2 2 19" xfId="12673" xr:uid="{00000000-0005-0000-0000-000096250000}"/>
    <cellStyle name="Warning Text 16 2 2 2" xfId="4885" xr:uid="{00000000-0005-0000-0000-000097250000}"/>
    <cellStyle name="Warning Text 16 2 2 3" xfId="5323" xr:uid="{00000000-0005-0000-0000-000098250000}"/>
    <cellStyle name="Warning Text 16 2 2 4" xfId="5761" xr:uid="{00000000-0005-0000-0000-000099250000}"/>
    <cellStyle name="Warning Text 16 2 2 5" xfId="6198" xr:uid="{00000000-0005-0000-0000-00009A250000}"/>
    <cellStyle name="Warning Text 16 2 2 6" xfId="6635" xr:uid="{00000000-0005-0000-0000-00009B250000}"/>
    <cellStyle name="Warning Text 16 2 2 7" xfId="7072" xr:uid="{00000000-0005-0000-0000-00009C250000}"/>
    <cellStyle name="Warning Text 16 2 2 8" xfId="7509" xr:uid="{00000000-0005-0000-0000-00009D250000}"/>
    <cellStyle name="Warning Text 16 2 2 9" xfId="8357" xr:uid="{00000000-0005-0000-0000-00009E250000}"/>
    <cellStyle name="Warning Text 16 2 3" xfId="4553" xr:uid="{00000000-0005-0000-0000-00009F250000}"/>
    <cellStyle name="Warning Text 16 2 3 10" xfId="7858" xr:uid="{00000000-0005-0000-0000-0000A0250000}"/>
    <cellStyle name="Warning Text 16 2 3 11" xfId="9376" xr:uid="{00000000-0005-0000-0000-0000A1250000}"/>
    <cellStyle name="Warning Text 16 2 3 12" xfId="9505" xr:uid="{00000000-0005-0000-0000-0000A2250000}"/>
    <cellStyle name="Warning Text 16 2 3 13" xfId="9989" xr:uid="{00000000-0005-0000-0000-0000A3250000}"/>
    <cellStyle name="Warning Text 16 2 3 14" xfId="10461" xr:uid="{00000000-0005-0000-0000-0000A4250000}"/>
    <cellStyle name="Warning Text 16 2 3 15" xfId="10785" xr:uid="{00000000-0005-0000-0000-0000A5250000}"/>
    <cellStyle name="Warning Text 16 2 3 16" xfId="11348" xr:uid="{00000000-0005-0000-0000-0000A6250000}"/>
    <cellStyle name="Warning Text 16 2 3 17" xfId="11817" xr:uid="{00000000-0005-0000-0000-0000A7250000}"/>
    <cellStyle name="Warning Text 16 2 3 18" xfId="12258" xr:uid="{00000000-0005-0000-0000-0000A8250000}"/>
    <cellStyle name="Warning Text 16 2 3 19" xfId="12888" xr:uid="{00000000-0005-0000-0000-0000A9250000}"/>
    <cellStyle name="Warning Text 16 2 3 2" xfId="5100" xr:uid="{00000000-0005-0000-0000-0000AA250000}"/>
    <cellStyle name="Warning Text 16 2 3 3" xfId="5538" xr:uid="{00000000-0005-0000-0000-0000AB250000}"/>
    <cellStyle name="Warning Text 16 2 3 4" xfId="5976" xr:uid="{00000000-0005-0000-0000-0000AC250000}"/>
    <cellStyle name="Warning Text 16 2 3 5" xfId="6413" xr:uid="{00000000-0005-0000-0000-0000AD250000}"/>
    <cellStyle name="Warning Text 16 2 3 6" xfId="6850" xr:uid="{00000000-0005-0000-0000-0000AE250000}"/>
    <cellStyle name="Warning Text 16 2 3 7" xfId="7287" xr:uid="{00000000-0005-0000-0000-0000AF250000}"/>
    <cellStyle name="Warning Text 16 2 3 8" xfId="7724" xr:uid="{00000000-0005-0000-0000-0000B0250000}"/>
    <cellStyle name="Warning Text 16 2 3 9" xfId="8572" xr:uid="{00000000-0005-0000-0000-0000B1250000}"/>
    <cellStyle name="Warning Text 16 3" xfId="4338" xr:uid="{00000000-0005-0000-0000-0000B2250000}"/>
    <cellStyle name="Warning Text 16 3 10" xfId="8072" xr:uid="{00000000-0005-0000-0000-0000B3250000}"/>
    <cellStyle name="Warning Text 16 3 11" xfId="9160" xr:uid="{00000000-0005-0000-0000-0000B4250000}"/>
    <cellStyle name="Warning Text 16 3 12" xfId="8892" xr:uid="{00000000-0005-0000-0000-0000B5250000}"/>
    <cellStyle name="Warning Text 16 3 13" xfId="9773" xr:uid="{00000000-0005-0000-0000-0000B6250000}"/>
    <cellStyle name="Warning Text 16 3 14" xfId="10245" xr:uid="{00000000-0005-0000-0000-0000B7250000}"/>
    <cellStyle name="Warning Text 16 3 15" xfId="10774" xr:uid="{00000000-0005-0000-0000-0000B8250000}"/>
    <cellStyle name="Warning Text 16 3 16" xfId="11132" xr:uid="{00000000-0005-0000-0000-0000B9250000}"/>
    <cellStyle name="Warning Text 16 3 17" xfId="11601" xr:uid="{00000000-0005-0000-0000-0000BA250000}"/>
    <cellStyle name="Warning Text 16 3 18" xfId="12263" xr:uid="{00000000-0005-0000-0000-0000BB250000}"/>
    <cellStyle name="Warning Text 16 3 19" xfId="12672" xr:uid="{00000000-0005-0000-0000-0000BC250000}"/>
    <cellStyle name="Warning Text 16 3 2" xfId="4884" xr:uid="{00000000-0005-0000-0000-0000BD250000}"/>
    <cellStyle name="Warning Text 16 3 3" xfId="5322" xr:uid="{00000000-0005-0000-0000-0000BE250000}"/>
    <cellStyle name="Warning Text 16 3 4" xfId="5760" xr:uid="{00000000-0005-0000-0000-0000BF250000}"/>
    <cellStyle name="Warning Text 16 3 5" xfId="6197" xr:uid="{00000000-0005-0000-0000-0000C0250000}"/>
    <cellStyle name="Warning Text 16 3 6" xfId="6634" xr:uid="{00000000-0005-0000-0000-0000C1250000}"/>
    <cellStyle name="Warning Text 16 3 7" xfId="7071" xr:uid="{00000000-0005-0000-0000-0000C2250000}"/>
    <cellStyle name="Warning Text 16 3 8" xfId="7508" xr:uid="{00000000-0005-0000-0000-0000C3250000}"/>
    <cellStyle name="Warning Text 16 3 9" xfId="8356" xr:uid="{00000000-0005-0000-0000-0000C4250000}"/>
    <cellStyle name="Warning Text 16 4" xfId="4552" xr:uid="{00000000-0005-0000-0000-0000C5250000}"/>
    <cellStyle name="Warning Text 16 4 10" xfId="7859" xr:uid="{00000000-0005-0000-0000-0000C6250000}"/>
    <cellStyle name="Warning Text 16 4 11" xfId="9375" xr:uid="{00000000-0005-0000-0000-0000C7250000}"/>
    <cellStyle name="Warning Text 16 4 12" xfId="9604" xr:uid="{00000000-0005-0000-0000-0000C8250000}"/>
    <cellStyle name="Warning Text 16 4 13" xfId="9988" xr:uid="{00000000-0005-0000-0000-0000C9250000}"/>
    <cellStyle name="Warning Text 16 4 14" xfId="10460" xr:uid="{00000000-0005-0000-0000-0000CA250000}"/>
    <cellStyle name="Warning Text 16 4 15" xfId="10866" xr:uid="{00000000-0005-0000-0000-0000CB250000}"/>
    <cellStyle name="Warning Text 16 4 16" xfId="11347" xr:uid="{00000000-0005-0000-0000-0000CC250000}"/>
    <cellStyle name="Warning Text 16 4 17" xfId="11816" xr:uid="{00000000-0005-0000-0000-0000CD250000}"/>
    <cellStyle name="Warning Text 16 4 18" xfId="12294" xr:uid="{00000000-0005-0000-0000-0000CE250000}"/>
    <cellStyle name="Warning Text 16 4 19" xfId="12887" xr:uid="{00000000-0005-0000-0000-0000CF250000}"/>
    <cellStyle name="Warning Text 16 4 2" xfId="5099" xr:uid="{00000000-0005-0000-0000-0000D0250000}"/>
    <cellStyle name="Warning Text 16 4 3" xfId="5537" xr:uid="{00000000-0005-0000-0000-0000D1250000}"/>
    <cellStyle name="Warning Text 16 4 4" xfId="5975" xr:uid="{00000000-0005-0000-0000-0000D2250000}"/>
    <cellStyle name="Warning Text 16 4 5" xfId="6412" xr:uid="{00000000-0005-0000-0000-0000D3250000}"/>
    <cellStyle name="Warning Text 16 4 6" xfId="6849" xr:uid="{00000000-0005-0000-0000-0000D4250000}"/>
    <cellStyle name="Warning Text 16 4 7" xfId="7286" xr:uid="{00000000-0005-0000-0000-0000D5250000}"/>
    <cellStyle name="Warning Text 16 4 8" xfId="7723" xr:uid="{00000000-0005-0000-0000-0000D6250000}"/>
    <cellStyle name="Warning Text 16 4 9" xfId="8571" xr:uid="{00000000-0005-0000-0000-0000D7250000}"/>
    <cellStyle name="Warning Text 16 5" xfId="12390" xr:uid="{00000000-0005-0000-0000-0000D8250000}"/>
    <cellStyle name="Warning Text 16 6" xfId="12451" xr:uid="{00000000-0005-0000-0000-0000D9250000}"/>
    <cellStyle name="Warning Text 16 7" xfId="12481" xr:uid="{00000000-0005-0000-0000-0000DA250000}"/>
    <cellStyle name="Warning Text 17" xfId="791" xr:uid="{00000000-0005-0000-0000-0000DB250000}"/>
    <cellStyle name="Warning Text 17 2" xfId="4128" xr:uid="{00000000-0005-0000-0000-0000DC250000}"/>
    <cellStyle name="Warning Text 17 2 2" xfId="4341" xr:uid="{00000000-0005-0000-0000-0000DD250000}"/>
    <cellStyle name="Warning Text 17 2 2 10" xfId="8069" xr:uid="{00000000-0005-0000-0000-0000DE250000}"/>
    <cellStyle name="Warning Text 17 2 2 11" xfId="9163" xr:uid="{00000000-0005-0000-0000-0000DF250000}"/>
    <cellStyle name="Warning Text 17 2 2 12" xfId="8889" xr:uid="{00000000-0005-0000-0000-0000E0250000}"/>
    <cellStyle name="Warning Text 17 2 2 13" xfId="9776" xr:uid="{00000000-0005-0000-0000-0000E1250000}"/>
    <cellStyle name="Warning Text 17 2 2 14" xfId="10248" xr:uid="{00000000-0005-0000-0000-0000E2250000}"/>
    <cellStyle name="Warning Text 17 2 2 15" xfId="10658" xr:uid="{00000000-0005-0000-0000-0000E3250000}"/>
    <cellStyle name="Warning Text 17 2 2 16" xfId="11135" xr:uid="{00000000-0005-0000-0000-0000E4250000}"/>
    <cellStyle name="Warning Text 17 2 2 17" xfId="11604" xr:uid="{00000000-0005-0000-0000-0000E5250000}"/>
    <cellStyle name="Warning Text 17 2 2 18" xfId="12195" xr:uid="{00000000-0005-0000-0000-0000E6250000}"/>
    <cellStyle name="Warning Text 17 2 2 19" xfId="12675" xr:uid="{00000000-0005-0000-0000-0000E7250000}"/>
    <cellStyle name="Warning Text 17 2 2 2" xfId="4887" xr:uid="{00000000-0005-0000-0000-0000E8250000}"/>
    <cellStyle name="Warning Text 17 2 2 3" xfId="5325" xr:uid="{00000000-0005-0000-0000-0000E9250000}"/>
    <cellStyle name="Warning Text 17 2 2 4" xfId="5763" xr:uid="{00000000-0005-0000-0000-0000EA250000}"/>
    <cellStyle name="Warning Text 17 2 2 5" xfId="6200" xr:uid="{00000000-0005-0000-0000-0000EB250000}"/>
    <cellStyle name="Warning Text 17 2 2 6" xfId="6637" xr:uid="{00000000-0005-0000-0000-0000EC250000}"/>
    <cellStyle name="Warning Text 17 2 2 7" xfId="7074" xr:uid="{00000000-0005-0000-0000-0000ED250000}"/>
    <cellStyle name="Warning Text 17 2 2 8" xfId="7511" xr:uid="{00000000-0005-0000-0000-0000EE250000}"/>
    <cellStyle name="Warning Text 17 2 2 9" xfId="8359" xr:uid="{00000000-0005-0000-0000-0000EF250000}"/>
    <cellStyle name="Warning Text 17 2 3" xfId="4555" xr:uid="{00000000-0005-0000-0000-0000F0250000}"/>
    <cellStyle name="Warning Text 17 2 3 10" xfId="7856" xr:uid="{00000000-0005-0000-0000-0000F1250000}"/>
    <cellStyle name="Warning Text 17 2 3 11" xfId="9378" xr:uid="{00000000-0005-0000-0000-0000F2250000}"/>
    <cellStyle name="Warning Text 17 2 3 12" xfId="9497" xr:uid="{00000000-0005-0000-0000-0000F3250000}"/>
    <cellStyle name="Warning Text 17 2 3 13" xfId="9991" xr:uid="{00000000-0005-0000-0000-0000F4250000}"/>
    <cellStyle name="Warning Text 17 2 3 14" xfId="10463" xr:uid="{00000000-0005-0000-0000-0000F5250000}"/>
    <cellStyle name="Warning Text 17 2 3 15" xfId="10709" xr:uid="{00000000-0005-0000-0000-0000F6250000}"/>
    <cellStyle name="Warning Text 17 2 3 16" xfId="11350" xr:uid="{00000000-0005-0000-0000-0000F7250000}"/>
    <cellStyle name="Warning Text 17 2 3 17" xfId="11819" xr:uid="{00000000-0005-0000-0000-0000F8250000}"/>
    <cellStyle name="Warning Text 17 2 3 18" xfId="12183" xr:uid="{00000000-0005-0000-0000-0000F9250000}"/>
    <cellStyle name="Warning Text 17 2 3 19" xfId="12890" xr:uid="{00000000-0005-0000-0000-0000FA250000}"/>
    <cellStyle name="Warning Text 17 2 3 2" xfId="5102" xr:uid="{00000000-0005-0000-0000-0000FB250000}"/>
    <cellStyle name="Warning Text 17 2 3 3" xfId="5540" xr:uid="{00000000-0005-0000-0000-0000FC250000}"/>
    <cellStyle name="Warning Text 17 2 3 4" xfId="5978" xr:uid="{00000000-0005-0000-0000-0000FD250000}"/>
    <cellStyle name="Warning Text 17 2 3 5" xfId="6415" xr:uid="{00000000-0005-0000-0000-0000FE250000}"/>
    <cellStyle name="Warning Text 17 2 3 6" xfId="6852" xr:uid="{00000000-0005-0000-0000-0000FF250000}"/>
    <cellStyle name="Warning Text 17 2 3 7" xfId="7289" xr:uid="{00000000-0005-0000-0000-000000260000}"/>
    <cellStyle name="Warning Text 17 2 3 8" xfId="7726" xr:uid="{00000000-0005-0000-0000-000001260000}"/>
    <cellStyle name="Warning Text 17 2 3 9" xfId="8574" xr:uid="{00000000-0005-0000-0000-000002260000}"/>
    <cellStyle name="Warning Text 17 3" xfId="4340" xr:uid="{00000000-0005-0000-0000-000003260000}"/>
    <cellStyle name="Warning Text 17 3 10" xfId="8070" xr:uid="{00000000-0005-0000-0000-000004260000}"/>
    <cellStyle name="Warning Text 17 3 11" xfId="9162" xr:uid="{00000000-0005-0000-0000-000005260000}"/>
    <cellStyle name="Warning Text 17 3 12" xfId="8890" xr:uid="{00000000-0005-0000-0000-000006260000}"/>
    <cellStyle name="Warning Text 17 3 13" xfId="9775" xr:uid="{00000000-0005-0000-0000-000007260000}"/>
    <cellStyle name="Warning Text 17 3 14" xfId="10247" xr:uid="{00000000-0005-0000-0000-000008260000}"/>
    <cellStyle name="Warning Text 17 3 15" xfId="10697" xr:uid="{00000000-0005-0000-0000-000009260000}"/>
    <cellStyle name="Warning Text 17 3 16" xfId="11134" xr:uid="{00000000-0005-0000-0000-00000A260000}"/>
    <cellStyle name="Warning Text 17 3 17" xfId="11603" xr:uid="{00000000-0005-0000-0000-00000B260000}"/>
    <cellStyle name="Warning Text 17 3 18" xfId="12179" xr:uid="{00000000-0005-0000-0000-00000C260000}"/>
    <cellStyle name="Warning Text 17 3 19" xfId="12674" xr:uid="{00000000-0005-0000-0000-00000D260000}"/>
    <cellStyle name="Warning Text 17 3 2" xfId="4886" xr:uid="{00000000-0005-0000-0000-00000E260000}"/>
    <cellStyle name="Warning Text 17 3 3" xfId="5324" xr:uid="{00000000-0005-0000-0000-00000F260000}"/>
    <cellStyle name="Warning Text 17 3 4" xfId="5762" xr:uid="{00000000-0005-0000-0000-000010260000}"/>
    <cellStyle name="Warning Text 17 3 5" xfId="6199" xr:uid="{00000000-0005-0000-0000-000011260000}"/>
    <cellStyle name="Warning Text 17 3 6" xfId="6636" xr:uid="{00000000-0005-0000-0000-000012260000}"/>
    <cellStyle name="Warning Text 17 3 7" xfId="7073" xr:uid="{00000000-0005-0000-0000-000013260000}"/>
    <cellStyle name="Warning Text 17 3 8" xfId="7510" xr:uid="{00000000-0005-0000-0000-000014260000}"/>
    <cellStyle name="Warning Text 17 3 9" xfId="8358" xr:uid="{00000000-0005-0000-0000-000015260000}"/>
    <cellStyle name="Warning Text 17 4" xfId="4554" xr:uid="{00000000-0005-0000-0000-000016260000}"/>
    <cellStyle name="Warning Text 17 4 10" xfId="7857" xr:uid="{00000000-0005-0000-0000-000017260000}"/>
    <cellStyle name="Warning Text 17 4 11" xfId="9377" xr:uid="{00000000-0005-0000-0000-000018260000}"/>
    <cellStyle name="Warning Text 17 4 12" xfId="9487" xr:uid="{00000000-0005-0000-0000-000019260000}"/>
    <cellStyle name="Warning Text 17 4 13" xfId="9990" xr:uid="{00000000-0005-0000-0000-00001A260000}"/>
    <cellStyle name="Warning Text 17 4 14" xfId="10462" xr:uid="{00000000-0005-0000-0000-00001B260000}"/>
    <cellStyle name="Warning Text 17 4 15" xfId="10747" xr:uid="{00000000-0005-0000-0000-00001C260000}"/>
    <cellStyle name="Warning Text 17 4 16" xfId="11349" xr:uid="{00000000-0005-0000-0000-00001D260000}"/>
    <cellStyle name="Warning Text 17 4 17" xfId="11818" xr:uid="{00000000-0005-0000-0000-00001E260000}"/>
    <cellStyle name="Warning Text 17 4 18" xfId="12228" xr:uid="{00000000-0005-0000-0000-00001F260000}"/>
    <cellStyle name="Warning Text 17 4 19" xfId="12889" xr:uid="{00000000-0005-0000-0000-000020260000}"/>
    <cellStyle name="Warning Text 17 4 2" xfId="5101" xr:uid="{00000000-0005-0000-0000-000021260000}"/>
    <cellStyle name="Warning Text 17 4 3" xfId="5539" xr:uid="{00000000-0005-0000-0000-000022260000}"/>
    <cellStyle name="Warning Text 17 4 4" xfId="5977" xr:uid="{00000000-0005-0000-0000-000023260000}"/>
    <cellStyle name="Warning Text 17 4 5" xfId="6414" xr:uid="{00000000-0005-0000-0000-000024260000}"/>
    <cellStyle name="Warning Text 17 4 6" xfId="6851" xr:uid="{00000000-0005-0000-0000-000025260000}"/>
    <cellStyle name="Warning Text 17 4 7" xfId="7288" xr:uid="{00000000-0005-0000-0000-000026260000}"/>
    <cellStyle name="Warning Text 17 4 8" xfId="7725" xr:uid="{00000000-0005-0000-0000-000027260000}"/>
    <cellStyle name="Warning Text 17 4 9" xfId="8573" xr:uid="{00000000-0005-0000-0000-000028260000}"/>
    <cellStyle name="Warning Text 17 5" xfId="12391" xr:uid="{00000000-0005-0000-0000-000029260000}"/>
    <cellStyle name="Warning Text 17 6" xfId="12452" xr:uid="{00000000-0005-0000-0000-00002A260000}"/>
    <cellStyle name="Warning Text 17 7" xfId="12476" xr:uid="{00000000-0005-0000-0000-00002B260000}"/>
    <cellStyle name="Warning Text 18" xfId="792" xr:uid="{00000000-0005-0000-0000-00002C260000}"/>
    <cellStyle name="Warning Text 18 2" xfId="4129" xr:uid="{00000000-0005-0000-0000-00002D260000}"/>
    <cellStyle name="Warning Text 18 2 2" xfId="4343" xr:uid="{00000000-0005-0000-0000-00002E260000}"/>
    <cellStyle name="Warning Text 18 2 2 10" xfId="8067" xr:uid="{00000000-0005-0000-0000-00002F260000}"/>
    <cellStyle name="Warning Text 18 2 2 11" xfId="9165" xr:uid="{00000000-0005-0000-0000-000030260000}"/>
    <cellStyle name="Warning Text 18 2 2 12" xfId="8887" xr:uid="{00000000-0005-0000-0000-000031260000}"/>
    <cellStyle name="Warning Text 18 2 2 13" xfId="9778" xr:uid="{00000000-0005-0000-0000-000032260000}"/>
    <cellStyle name="Warning Text 18 2 2 14" xfId="10250" xr:uid="{00000000-0005-0000-0000-000033260000}"/>
    <cellStyle name="Warning Text 18 2 2 15" xfId="10579" xr:uid="{00000000-0005-0000-0000-000034260000}"/>
    <cellStyle name="Warning Text 18 2 2 16" xfId="11137" xr:uid="{00000000-0005-0000-0000-000035260000}"/>
    <cellStyle name="Warning Text 18 2 2 17" xfId="11606" xr:uid="{00000000-0005-0000-0000-000036260000}"/>
    <cellStyle name="Warning Text 18 2 2 18" xfId="12161" xr:uid="{00000000-0005-0000-0000-000037260000}"/>
    <cellStyle name="Warning Text 18 2 2 19" xfId="12677" xr:uid="{00000000-0005-0000-0000-000038260000}"/>
    <cellStyle name="Warning Text 18 2 2 2" xfId="4889" xr:uid="{00000000-0005-0000-0000-000039260000}"/>
    <cellStyle name="Warning Text 18 2 2 3" xfId="5327" xr:uid="{00000000-0005-0000-0000-00003A260000}"/>
    <cellStyle name="Warning Text 18 2 2 4" xfId="5765" xr:uid="{00000000-0005-0000-0000-00003B260000}"/>
    <cellStyle name="Warning Text 18 2 2 5" xfId="6202" xr:uid="{00000000-0005-0000-0000-00003C260000}"/>
    <cellStyle name="Warning Text 18 2 2 6" xfId="6639" xr:uid="{00000000-0005-0000-0000-00003D260000}"/>
    <cellStyle name="Warning Text 18 2 2 7" xfId="7076" xr:uid="{00000000-0005-0000-0000-00003E260000}"/>
    <cellStyle name="Warning Text 18 2 2 8" xfId="7513" xr:uid="{00000000-0005-0000-0000-00003F260000}"/>
    <cellStyle name="Warning Text 18 2 2 9" xfId="8361" xr:uid="{00000000-0005-0000-0000-000040260000}"/>
    <cellStyle name="Warning Text 18 2 3" xfId="4557" xr:uid="{00000000-0005-0000-0000-000041260000}"/>
    <cellStyle name="Warning Text 18 2 3 10" xfId="7854" xr:uid="{00000000-0005-0000-0000-000042260000}"/>
    <cellStyle name="Warning Text 18 2 3 11" xfId="9380" xr:uid="{00000000-0005-0000-0000-000043260000}"/>
    <cellStyle name="Warning Text 18 2 3 12" xfId="9490" xr:uid="{00000000-0005-0000-0000-000044260000}"/>
    <cellStyle name="Warning Text 18 2 3 13" xfId="9993" xr:uid="{00000000-0005-0000-0000-000045260000}"/>
    <cellStyle name="Warning Text 18 2 3 14" xfId="10465" xr:uid="{00000000-0005-0000-0000-000046260000}"/>
    <cellStyle name="Warning Text 18 2 3 15" xfId="10631" xr:uid="{00000000-0005-0000-0000-000047260000}"/>
    <cellStyle name="Warning Text 18 2 3 16" xfId="11352" xr:uid="{00000000-0005-0000-0000-000048260000}"/>
    <cellStyle name="Warning Text 18 2 3 17" xfId="11821" xr:uid="{00000000-0005-0000-0000-000049260000}"/>
    <cellStyle name="Warning Text 18 2 3 18" xfId="12133" xr:uid="{00000000-0005-0000-0000-00004A260000}"/>
    <cellStyle name="Warning Text 18 2 3 19" xfId="12892" xr:uid="{00000000-0005-0000-0000-00004B260000}"/>
    <cellStyle name="Warning Text 18 2 3 2" xfId="5104" xr:uid="{00000000-0005-0000-0000-00004C260000}"/>
    <cellStyle name="Warning Text 18 2 3 3" xfId="5542" xr:uid="{00000000-0005-0000-0000-00004D260000}"/>
    <cellStyle name="Warning Text 18 2 3 4" xfId="5980" xr:uid="{00000000-0005-0000-0000-00004E260000}"/>
    <cellStyle name="Warning Text 18 2 3 5" xfId="6417" xr:uid="{00000000-0005-0000-0000-00004F260000}"/>
    <cellStyle name="Warning Text 18 2 3 6" xfId="6854" xr:uid="{00000000-0005-0000-0000-000050260000}"/>
    <cellStyle name="Warning Text 18 2 3 7" xfId="7291" xr:uid="{00000000-0005-0000-0000-000051260000}"/>
    <cellStyle name="Warning Text 18 2 3 8" xfId="7728" xr:uid="{00000000-0005-0000-0000-000052260000}"/>
    <cellStyle name="Warning Text 18 2 3 9" xfId="8576" xr:uid="{00000000-0005-0000-0000-000053260000}"/>
    <cellStyle name="Warning Text 18 3" xfId="4342" xr:uid="{00000000-0005-0000-0000-000054260000}"/>
    <cellStyle name="Warning Text 18 3 10" xfId="8068" xr:uid="{00000000-0005-0000-0000-000055260000}"/>
    <cellStyle name="Warning Text 18 3 11" xfId="9164" xr:uid="{00000000-0005-0000-0000-000056260000}"/>
    <cellStyle name="Warning Text 18 3 12" xfId="8888" xr:uid="{00000000-0005-0000-0000-000057260000}"/>
    <cellStyle name="Warning Text 18 3 13" xfId="9777" xr:uid="{00000000-0005-0000-0000-000058260000}"/>
    <cellStyle name="Warning Text 18 3 14" xfId="10249" xr:uid="{00000000-0005-0000-0000-000059260000}"/>
    <cellStyle name="Warning Text 18 3 15" xfId="10618" xr:uid="{00000000-0005-0000-0000-00005A260000}"/>
    <cellStyle name="Warning Text 18 3 16" xfId="11136" xr:uid="{00000000-0005-0000-0000-00005B260000}"/>
    <cellStyle name="Warning Text 18 3 17" xfId="11605" xr:uid="{00000000-0005-0000-0000-00005C260000}"/>
    <cellStyle name="Warning Text 18 3 18" xfId="12128" xr:uid="{00000000-0005-0000-0000-00005D260000}"/>
    <cellStyle name="Warning Text 18 3 19" xfId="12676" xr:uid="{00000000-0005-0000-0000-00005E260000}"/>
    <cellStyle name="Warning Text 18 3 2" xfId="4888" xr:uid="{00000000-0005-0000-0000-00005F260000}"/>
    <cellStyle name="Warning Text 18 3 3" xfId="5326" xr:uid="{00000000-0005-0000-0000-000060260000}"/>
    <cellStyle name="Warning Text 18 3 4" xfId="5764" xr:uid="{00000000-0005-0000-0000-000061260000}"/>
    <cellStyle name="Warning Text 18 3 5" xfId="6201" xr:uid="{00000000-0005-0000-0000-000062260000}"/>
    <cellStyle name="Warning Text 18 3 6" xfId="6638" xr:uid="{00000000-0005-0000-0000-000063260000}"/>
    <cellStyle name="Warning Text 18 3 7" xfId="7075" xr:uid="{00000000-0005-0000-0000-000064260000}"/>
    <cellStyle name="Warning Text 18 3 8" xfId="7512" xr:uid="{00000000-0005-0000-0000-000065260000}"/>
    <cellStyle name="Warning Text 18 3 9" xfId="8360" xr:uid="{00000000-0005-0000-0000-000066260000}"/>
    <cellStyle name="Warning Text 18 4" xfId="4556" xr:uid="{00000000-0005-0000-0000-000067260000}"/>
    <cellStyle name="Warning Text 18 4 10" xfId="7855" xr:uid="{00000000-0005-0000-0000-000068260000}"/>
    <cellStyle name="Warning Text 18 4 11" xfId="9379" xr:uid="{00000000-0005-0000-0000-000069260000}"/>
    <cellStyle name="Warning Text 18 4 12" xfId="9484" xr:uid="{00000000-0005-0000-0000-00006A260000}"/>
    <cellStyle name="Warning Text 18 4 13" xfId="9992" xr:uid="{00000000-0005-0000-0000-00006B260000}"/>
    <cellStyle name="Warning Text 18 4 14" xfId="10464" xr:uid="{00000000-0005-0000-0000-00006C260000}"/>
    <cellStyle name="Warning Text 18 4 15" xfId="10670" xr:uid="{00000000-0005-0000-0000-00006D260000}"/>
    <cellStyle name="Warning Text 18 4 16" xfId="11351" xr:uid="{00000000-0005-0000-0000-00006E260000}"/>
    <cellStyle name="Warning Text 18 4 17" xfId="11820" xr:uid="{00000000-0005-0000-0000-00006F260000}"/>
    <cellStyle name="Warning Text 18 4 18" xfId="12190" xr:uid="{00000000-0005-0000-0000-000070260000}"/>
    <cellStyle name="Warning Text 18 4 19" xfId="12891" xr:uid="{00000000-0005-0000-0000-000071260000}"/>
    <cellStyle name="Warning Text 18 4 2" xfId="5103" xr:uid="{00000000-0005-0000-0000-000072260000}"/>
    <cellStyle name="Warning Text 18 4 3" xfId="5541" xr:uid="{00000000-0005-0000-0000-000073260000}"/>
    <cellStyle name="Warning Text 18 4 4" xfId="5979" xr:uid="{00000000-0005-0000-0000-000074260000}"/>
    <cellStyle name="Warning Text 18 4 5" xfId="6416" xr:uid="{00000000-0005-0000-0000-000075260000}"/>
    <cellStyle name="Warning Text 18 4 6" xfId="6853" xr:uid="{00000000-0005-0000-0000-000076260000}"/>
    <cellStyle name="Warning Text 18 4 7" xfId="7290" xr:uid="{00000000-0005-0000-0000-000077260000}"/>
    <cellStyle name="Warning Text 18 4 8" xfId="7727" xr:uid="{00000000-0005-0000-0000-000078260000}"/>
    <cellStyle name="Warning Text 18 4 9" xfId="8575" xr:uid="{00000000-0005-0000-0000-000079260000}"/>
    <cellStyle name="Warning Text 18 5" xfId="12392" xr:uid="{00000000-0005-0000-0000-00007A260000}"/>
    <cellStyle name="Warning Text 18 6" xfId="12453" xr:uid="{00000000-0005-0000-0000-00007B260000}"/>
    <cellStyle name="Warning Text 18 7" xfId="12470" xr:uid="{00000000-0005-0000-0000-00007C260000}"/>
    <cellStyle name="Warning Text 19" xfId="793" xr:uid="{00000000-0005-0000-0000-00007D260000}"/>
    <cellStyle name="Warning Text 19 2" xfId="4130" xr:uid="{00000000-0005-0000-0000-00007E260000}"/>
    <cellStyle name="Warning Text 19 2 2" xfId="4345" xr:uid="{00000000-0005-0000-0000-00007F260000}"/>
    <cellStyle name="Warning Text 19 2 2 10" xfId="8065" xr:uid="{00000000-0005-0000-0000-000080260000}"/>
    <cellStyle name="Warning Text 19 2 2 11" xfId="9167" xr:uid="{00000000-0005-0000-0000-000081260000}"/>
    <cellStyle name="Warning Text 19 2 2 12" xfId="8885" xr:uid="{00000000-0005-0000-0000-000082260000}"/>
    <cellStyle name="Warning Text 19 2 2 13" xfId="9780" xr:uid="{00000000-0005-0000-0000-000083260000}"/>
    <cellStyle name="Warning Text 19 2 2 14" xfId="10252" xr:uid="{00000000-0005-0000-0000-000084260000}"/>
    <cellStyle name="Warning Text 19 2 2 15" xfId="10959" xr:uid="{00000000-0005-0000-0000-000085260000}"/>
    <cellStyle name="Warning Text 19 2 2 16" xfId="11139" xr:uid="{00000000-0005-0000-0000-000086260000}"/>
    <cellStyle name="Warning Text 19 2 2 17" xfId="11608" xr:uid="{00000000-0005-0000-0000-000087260000}"/>
    <cellStyle name="Warning Text 19 2 2 18" xfId="12072" xr:uid="{00000000-0005-0000-0000-000088260000}"/>
    <cellStyle name="Warning Text 19 2 2 19" xfId="12679" xr:uid="{00000000-0005-0000-0000-000089260000}"/>
    <cellStyle name="Warning Text 19 2 2 2" xfId="4891" xr:uid="{00000000-0005-0000-0000-00008A260000}"/>
    <cellStyle name="Warning Text 19 2 2 3" xfId="5329" xr:uid="{00000000-0005-0000-0000-00008B260000}"/>
    <cellStyle name="Warning Text 19 2 2 4" xfId="5767" xr:uid="{00000000-0005-0000-0000-00008C260000}"/>
    <cellStyle name="Warning Text 19 2 2 5" xfId="6204" xr:uid="{00000000-0005-0000-0000-00008D260000}"/>
    <cellStyle name="Warning Text 19 2 2 6" xfId="6641" xr:uid="{00000000-0005-0000-0000-00008E260000}"/>
    <cellStyle name="Warning Text 19 2 2 7" xfId="7078" xr:uid="{00000000-0005-0000-0000-00008F260000}"/>
    <cellStyle name="Warning Text 19 2 2 8" xfId="7515" xr:uid="{00000000-0005-0000-0000-000090260000}"/>
    <cellStyle name="Warning Text 19 2 2 9" xfId="8363" xr:uid="{00000000-0005-0000-0000-000091260000}"/>
    <cellStyle name="Warning Text 19 2 3" xfId="4559" xr:uid="{00000000-0005-0000-0000-000092260000}"/>
    <cellStyle name="Warning Text 19 2 3 10" xfId="7852" xr:uid="{00000000-0005-0000-0000-000093260000}"/>
    <cellStyle name="Warning Text 19 2 3 11" xfId="9382" xr:uid="{00000000-0005-0000-0000-000094260000}"/>
    <cellStyle name="Warning Text 19 2 3 12" xfId="9488" xr:uid="{00000000-0005-0000-0000-000095260000}"/>
    <cellStyle name="Warning Text 19 2 3 13" xfId="9995" xr:uid="{00000000-0005-0000-0000-000096260000}"/>
    <cellStyle name="Warning Text 19 2 3 14" xfId="10467" xr:uid="{00000000-0005-0000-0000-000097260000}"/>
    <cellStyle name="Warning Text 19 2 3 15" xfId="10552" xr:uid="{00000000-0005-0000-0000-000098260000}"/>
    <cellStyle name="Warning Text 19 2 3 16" xfId="11354" xr:uid="{00000000-0005-0000-0000-000099260000}"/>
    <cellStyle name="Warning Text 19 2 3 17" xfId="11823" xr:uid="{00000000-0005-0000-0000-00009A260000}"/>
    <cellStyle name="Warning Text 19 2 3 18" xfId="11453" xr:uid="{00000000-0005-0000-0000-00009B260000}"/>
    <cellStyle name="Warning Text 19 2 3 19" xfId="12894" xr:uid="{00000000-0005-0000-0000-00009C260000}"/>
    <cellStyle name="Warning Text 19 2 3 2" xfId="5106" xr:uid="{00000000-0005-0000-0000-00009D260000}"/>
    <cellStyle name="Warning Text 19 2 3 3" xfId="5544" xr:uid="{00000000-0005-0000-0000-00009E260000}"/>
    <cellStyle name="Warning Text 19 2 3 4" xfId="5982" xr:uid="{00000000-0005-0000-0000-00009F260000}"/>
    <cellStyle name="Warning Text 19 2 3 5" xfId="6419" xr:uid="{00000000-0005-0000-0000-0000A0260000}"/>
    <cellStyle name="Warning Text 19 2 3 6" xfId="6856" xr:uid="{00000000-0005-0000-0000-0000A1260000}"/>
    <cellStyle name="Warning Text 19 2 3 7" xfId="7293" xr:uid="{00000000-0005-0000-0000-0000A2260000}"/>
    <cellStyle name="Warning Text 19 2 3 8" xfId="7730" xr:uid="{00000000-0005-0000-0000-0000A3260000}"/>
    <cellStyle name="Warning Text 19 2 3 9" xfId="8578" xr:uid="{00000000-0005-0000-0000-0000A4260000}"/>
    <cellStyle name="Warning Text 19 3" xfId="4344" xr:uid="{00000000-0005-0000-0000-0000A5260000}"/>
    <cellStyle name="Warning Text 19 3 10" xfId="8066" xr:uid="{00000000-0005-0000-0000-0000A6260000}"/>
    <cellStyle name="Warning Text 19 3 11" xfId="9166" xr:uid="{00000000-0005-0000-0000-0000A7260000}"/>
    <cellStyle name="Warning Text 19 3 12" xfId="8886" xr:uid="{00000000-0005-0000-0000-0000A8260000}"/>
    <cellStyle name="Warning Text 19 3 13" xfId="9779" xr:uid="{00000000-0005-0000-0000-0000A9260000}"/>
    <cellStyle name="Warning Text 19 3 14" xfId="10251" xr:uid="{00000000-0005-0000-0000-0000AA260000}"/>
    <cellStyle name="Warning Text 19 3 15" xfId="10975" xr:uid="{00000000-0005-0000-0000-0000AB260000}"/>
    <cellStyle name="Warning Text 19 3 16" xfId="11138" xr:uid="{00000000-0005-0000-0000-0000AC260000}"/>
    <cellStyle name="Warning Text 19 3 17" xfId="11607" xr:uid="{00000000-0005-0000-0000-0000AD260000}"/>
    <cellStyle name="Warning Text 19 3 18" xfId="12102" xr:uid="{00000000-0005-0000-0000-0000AE260000}"/>
    <cellStyle name="Warning Text 19 3 19" xfId="12678" xr:uid="{00000000-0005-0000-0000-0000AF260000}"/>
    <cellStyle name="Warning Text 19 3 2" xfId="4890" xr:uid="{00000000-0005-0000-0000-0000B0260000}"/>
    <cellStyle name="Warning Text 19 3 3" xfId="5328" xr:uid="{00000000-0005-0000-0000-0000B1260000}"/>
    <cellStyle name="Warning Text 19 3 4" xfId="5766" xr:uid="{00000000-0005-0000-0000-0000B2260000}"/>
    <cellStyle name="Warning Text 19 3 5" xfId="6203" xr:uid="{00000000-0005-0000-0000-0000B3260000}"/>
    <cellStyle name="Warning Text 19 3 6" xfId="6640" xr:uid="{00000000-0005-0000-0000-0000B4260000}"/>
    <cellStyle name="Warning Text 19 3 7" xfId="7077" xr:uid="{00000000-0005-0000-0000-0000B5260000}"/>
    <cellStyle name="Warning Text 19 3 8" xfId="7514" xr:uid="{00000000-0005-0000-0000-0000B6260000}"/>
    <cellStyle name="Warning Text 19 3 9" xfId="8362" xr:uid="{00000000-0005-0000-0000-0000B7260000}"/>
    <cellStyle name="Warning Text 19 4" xfId="4558" xr:uid="{00000000-0005-0000-0000-0000B8260000}"/>
    <cellStyle name="Warning Text 19 4 10" xfId="7853" xr:uid="{00000000-0005-0000-0000-0000B9260000}"/>
    <cellStyle name="Warning Text 19 4 11" xfId="9381" xr:uid="{00000000-0005-0000-0000-0000BA260000}"/>
    <cellStyle name="Warning Text 19 4 12" xfId="9486" xr:uid="{00000000-0005-0000-0000-0000BB260000}"/>
    <cellStyle name="Warning Text 19 4 13" xfId="9994" xr:uid="{00000000-0005-0000-0000-0000BC260000}"/>
    <cellStyle name="Warning Text 19 4 14" xfId="10466" xr:uid="{00000000-0005-0000-0000-0000BD260000}"/>
    <cellStyle name="Warning Text 19 4 15" xfId="10592" xr:uid="{00000000-0005-0000-0000-0000BE260000}"/>
    <cellStyle name="Warning Text 19 4 16" xfId="11353" xr:uid="{00000000-0005-0000-0000-0000BF260000}"/>
    <cellStyle name="Warning Text 19 4 17" xfId="11822" xr:uid="{00000000-0005-0000-0000-0000C0260000}"/>
    <cellStyle name="Warning Text 19 4 18" xfId="11454" xr:uid="{00000000-0005-0000-0000-0000C1260000}"/>
    <cellStyle name="Warning Text 19 4 19" xfId="12893" xr:uid="{00000000-0005-0000-0000-0000C2260000}"/>
    <cellStyle name="Warning Text 19 4 2" xfId="5105" xr:uid="{00000000-0005-0000-0000-0000C3260000}"/>
    <cellStyle name="Warning Text 19 4 3" xfId="5543" xr:uid="{00000000-0005-0000-0000-0000C4260000}"/>
    <cellStyle name="Warning Text 19 4 4" xfId="5981" xr:uid="{00000000-0005-0000-0000-0000C5260000}"/>
    <cellStyle name="Warning Text 19 4 5" xfId="6418" xr:uid="{00000000-0005-0000-0000-0000C6260000}"/>
    <cellStyle name="Warning Text 19 4 6" xfId="6855" xr:uid="{00000000-0005-0000-0000-0000C7260000}"/>
    <cellStyle name="Warning Text 19 4 7" xfId="7292" xr:uid="{00000000-0005-0000-0000-0000C8260000}"/>
    <cellStyle name="Warning Text 19 4 8" xfId="7729" xr:uid="{00000000-0005-0000-0000-0000C9260000}"/>
    <cellStyle name="Warning Text 19 4 9" xfId="8577" xr:uid="{00000000-0005-0000-0000-0000CA260000}"/>
    <cellStyle name="Warning Text 19 5" xfId="12393" xr:uid="{00000000-0005-0000-0000-0000CB260000}"/>
    <cellStyle name="Warning Text 19 6" xfId="12454" xr:uid="{00000000-0005-0000-0000-0000CC260000}"/>
    <cellStyle name="Warning Text 19 7" xfId="12522" xr:uid="{00000000-0005-0000-0000-0000CD260000}"/>
    <cellStyle name="Warning Text 2" xfId="794" xr:uid="{00000000-0005-0000-0000-0000CE260000}"/>
    <cellStyle name="Warning Text 2 2" xfId="4131" xr:uid="{00000000-0005-0000-0000-0000CF260000}"/>
    <cellStyle name="Warning Text 2 2 10" xfId="8064" xr:uid="{00000000-0005-0000-0000-0000D0260000}"/>
    <cellStyle name="Warning Text 2 2 11" xfId="9168" xr:uid="{00000000-0005-0000-0000-0000D1260000}"/>
    <cellStyle name="Warning Text 2 2 12" xfId="8884" xr:uid="{00000000-0005-0000-0000-0000D2260000}"/>
    <cellStyle name="Warning Text 2 2 13" xfId="9781" xr:uid="{00000000-0005-0000-0000-0000D3260000}"/>
    <cellStyle name="Warning Text 2 2 14" xfId="10253" xr:uid="{00000000-0005-0000-0000-0000D4260000}"/>
    <cellStyle name="Warning Text 2 2 15" xfId="10830" xr:uid="{00000000-0005-0000-0000-0000D5260000}"/>
    <cellStyle name="Warning Text 2 2 16" xfId="11140" xr:uid="{00000000-0005-0000-0000-0000D6260000}"/>
    <cellStyle name="Warning Text 2 2 17" xfId="11609" xr:uid="{00000000-0005-0000-0000-0000D7260000}"/>
    <cellStyle name="Warning Text 2 2 18" xfId="12043" xr:uid="{00000000-0005-0000-0000-0000D8260000}"/>
    <cellStyle name="Warning Text 2 2 19" xfId="12680" xr:uid="{00000000-0005-0000-0000-0000D9260000}"/>
    <cellStyle name="Warning Text 2 2 2" xfId="4892" xr:uid="{00000000-0005-0000-0000-0000DA260000}"/>
    <cellStyle name="Warning Text 2 2 3" xfId="5330" xr:uid="{00000000-0005-0000-0000-0000DB260000}"/>
    <cellStyle name="Warning Text 2 2 4" xfId="5768" xr:uid="{00000000-0005-0000-0000-0000DC260000}"/>
    <cellStyle name="Warning Text 2 2 5" xfId="6205" xr:uid="{00000000-0005-0000-0000-0000DD260000}"/>
    <cellStyle name="Warning Text 2 2 6" xfId="6642" xr:uid="{00000000-0005-0000-0000-0000DE260000}"/>
    <cellStyle name="Warning Text 2 2 7" xfId="7079" xr:uid="{00000000-0005-0000-0000-0000DF260000}"/>
    <cellStyle name="Warning Text 2 2 8" xfId="7516" xr:uid="{00000000-0005-0000-0000-0000E0260000}"/>
    <cellStyle name="Warning Text 2 2 9" xfId="8364" xr:uid="{00000000-0005-0000-0000-0000E1260000}"/>
    <cellStyle name="Warning Text 2 3" xfId="4560" xr:uid="{00000000-0005-0000-0000-0000E2260000}"/>
    <cellStyle name="Warning Text 2 3 10" xfId="7851" xr:uid="{00000000-0005-0000-0000-0000E3260000}"/>
    <cellStyle name="Warning Text 2 3 11" xfId="9383" xr:uid="{00000000-0005-0000-0000-0000E4260000}"/>
    <cellStyle name="Warning Text 2 3 12" xfId="9622" xr:uid="{00000000-0005-0000-0000-0000E5260000}"/>
    <cellStyle name="Warning Text 2 3 13" xfId="9996" xr:uid="{00000000-0005-0000-0000-0000E6260000}"/>
    <cellStyle name="Warning Text 2 3 14" xfId="10468" xr:uid="{00000000-0005-0000-0000-0000E7260000}"/>
    <cellStyle name="Warning Text 2 3 15" xfId="10923" xr:uid="{00000000-0005-0000-0000-0000E8260000}"/>
    <cellStyle name="Warning Text 2 3 16" xfId="11355" xr:uid="{00000000-0005-0000-0000-0000E9260000}"/>
    <cellStyle name="Warning Text 2 3 17" xfId="11824" xr:uid="{00000000-0005-0000-0000-0000EA260000}"/>
    <cellStyle name="Warning Text 2 3 18" xfId="12152" xr:uid="{00000000-0005-0000-0000-0000EB260000}"/>
    <cellStyle name="Warning Text 2 3 19" xfId="12895" xr:uid="{00000000-0005-0000-0000-0000EC260000}"/>
    <cellStyle name="Warning Text 2 3 2" xfId="5107" xr:uid="{00000000-0005-0000-0000-0000ED260000}"/>
    <cellStyle name="Warning Text 2 3 3" xfId="5545" xr:uid="{00000000-0005-0000-0000-0000EE260000}"/>
    <cellStyle name="Warning Text 2 3 4" xfId="5983" xr:uid="{00000000-0005-0000-0000-0000EF260000}"/>
    <cellStyle name="Warning Text 2 3 5" xfId="6420" xr:uid="{00000000-0005-0000-0000-0000F0260000}"/>
    <cellStyle name="Warning Text 2 3 6" xfId="6857" xr:uid="{00000000-0005-0000-0000-0000F1260000}"/>
    <cellStyle name="Warning Text 2 3 7" xfId="7294" xr:uid="{00000000-0005-0000-0000-0000F2260000}"/>
    <cellStyle name="Warning Text 2 3 8" xfId="7731" xr:uid="{00000000-0005-0000-0000-0000F3260000}"/>
    <cellStyle name="Warning Text 2 3 9" xfId="8579" xr:uid="{00000000-0005-0000-0000-0000F4260000}"/>
    <cellStyle name="Warning Text 2 4" xfId="12394" xr:uid="{00000000-0005-0000-0000-0000F5260000}"/>
    <cellStyle name="Warning Text 2 5" xfId="12455" xr:uid="{00000000-0005-0000-0000-0000F6260000}"/>
    <cellStyle name="Warning Text 2 6" xfId="12515" xr:uid="{00000000-0005-0000-0000-0000F7260000}"/>
    <cellStyle name="Warning Text 20" xfId="4132" xr:uid="{00000000-0005-0000-0000-0000F8260000}"/>
    <cellStyle name="Warning Text 20 2" xfId="4133" xr:uid="{00000000-0005-0000-0000-0000F9260000}"/>
    <cellStyle name="Warning Text 20 2 2" xfId="4347" xr:uid="{00000000-0005-0000-0000-0000FA260000}"/>
    <cellStyle name="Warning Text 20 2 2 10" xfId="8062" xr:uid="{00000000-0005-0000-0000-0000FB260000}"/>
    <cellStyle name="Warning Text 20 2 2 11" xfId="9170" xr:uid="{00000000-0005-0000-0000-0000FC260000}"/>
    <cellStyle name="Warning Text 20 2 2 12" xfId="8882" xr:uid="{00000000-0005-0000-0000-0000FD260000}"/>
    <cellStyle name="Warning Text 20 2 2 13" xfId="9783" xr:uid="{00000000-0005-0000-0000-0000FE260000}"/>
    <cellStyle name="Warning Text 20 2 2 14" xfId="10255" xr:uid="{00000000-0005-0000-0000-0000FF260000}"/>
    <cellStyle name="Warning Text 20 2 2 15" xfId="10792" xr:uid="{00000000-0005-0000-0000-000000270000}"/>
    <cellStyle name="Warning Text 20 2 2 16" xfId="11142" xr:uid="{00000000-0005-0000-0000-000001270000}"/>
    <cellStyle name="Warning Text 20 2 2 17" xfId="11611" xr:uid="{00000000-0005-0000-0000-000002270000}"/>
    <cellStyle name="Warning Text 20 2 2 18" xfId="11986" xr:uid="{00000000-0005-0000-0000-000003270000}"/>
    <cellStyle name="Warning Text 20 2 2 19" xfId="12682" xr:uid="{00000000-0005-0000-0000-000004270000}"/>
    <cellStyle name="Warning Text 20 2 2 2" xfId="4894" xr:uid="{00000000-0005-0000-0000-000005270000}"/>
    <cellStyle name="Warning Text 20 2 2 3" xfId="5332" xr:uid="{00000000-0005-0000-0000-000006270000}"/>
    <cellStyle name="Warning Text 20 2 2 4" xfId="5770" xr:uid="{00000000-0005-0000-0000-000007270000}"/>
    <cellStyle name="Warning Text 20 2 2 5" xfId="6207" xr:uid="{00000000-0005-0000-0000-000008270000}"/>
    <cellStyle name="Warning Text 20 2 2 6" xfId="6644" xr:uid="{00000000-0005-0000-0000-000009270000}"/>
    <cellStyle name="Warning Text 20 2 2 7" xfId="7081" xr:uid="{00000000-0005-0000-0000-00000A270000}"/>
    <cellStyle name="Warning Text 20 2 2 8" xfId="7518" xr:uid="{00000000-0005-0000-0000-00000B270000}"/>
    <cellStyle name="Warning Text 20 2 2 9" xfId="8366" xr:uid="{00000000-0005-0000-0000-00000C270000}"/>
    <cellStyle name="Warning Text 20 2 3" xfId="4562" xr:uid="{00000000-0005-0000-0000-00000D270000}"/>
    <cellStyle name="Warning Text 20 2 3 10" xfId="7849" xr:uid="{00000000-0005-0000-0000-00000E270000}"/>
    <cellStyle name="Warning Text 20 2 3 11" xfId="9385" xr:uid="{00000000-0005-0000-0000-00000F270000}"/>
    <cellStyle name="Warning Text 20 2 3 12" xfId="8804" xr:uid="{00000000-0005-0000-0000-000010270000}"/>
    <cellStyle name="Warning Text 20 2 3 13" xfId="9998" xr:uid="{00000000-0005-0000-0000-000011270000}"/>
    <cellStyle name="Warning Text 20 2 3 14" xfId="10470" xr:uid="{00000000-0005-0000-0000-000012270000}"/>
    <cellStyle name="Warning Text 20 2 3 15" xfId="10857" xr:uid="{00000000-0005-0000-0000-000013270000}"/>
    <cellStyle name="Warning Text 20 2 3 16" xfId="11357" xr:uid="{00000000-0005-0000-0000-000014270000}"/>
    <cellStyle name="Warning Text 20 2 3 17" xfId="11826" xr:uid="{00000000-0005-0000-0000-000015270000}"/>
    <cellStyle name="Warning Text 20 2 3 18" xfId="12063" xr:uid="{00000000-0005-0000-0000-000016270000}"/>
    <cellStyle name="Warning Text 20 2 3 19" xfId="12897" xr:uid="{00000000-0005-0000-0000-000017270000}"/>
    <cellStyle name="Warning Text 20 2 3 2" xfId="5109" xr:uid="{00000000-0005-0000-0000-000018270000}"/>
    <cellStyle name="Warning Text 20 2 3 3" xfId="5547" xr:uid="{00000000-0005-0000-0000-000019270000}"/>
    <cellStyle name="Warning Text 20 2 3 4" xfId="5985" xr:uid="{00000000-0005-0000-0000-00001A270000}"/>
    <cellStyle name="Warning Text 20 2 3 5" xfId="6422" xr:uid="{00000000-0005-0000-0000-00001B270000}"/>
    <cellStyle name="Warning Text 20 2 3 6" xfId="6859" xr:uid="{00000000-0005-0000-0000-00001C270000}"/>
    <cellStyle name="Warning Text 20 2 3 7" xfId="7296" xr:uid="{00000000-0005-0000-0000-00001D270000}"/>
    <cellStyle name="Warning Text 20 2 3 8" xfId="7733" xr:uid="{00000000-0005-0000-0000-00001E270000}"/>
    <cellStyle name="Warning Text 20 2 3 9" xfId="8581" xr:uid="{00000000-0005-0000-0000-00001F270000}"/>
    <cellStyle name="Warning Text 20 3" xfId="4346" xr:uid="{00000000-0005-0000-0000-000020270000}"/>
    <cellStyle name="Warning Text 20 3 10" xfId="8063" xr:uid="{00000000-0005-0000-0000-000021270000}"/>
    <cellStyle name="Warning Text 20 3 11" xfId="9169" xr:uid="{00000000-0005-0000-0000-000022270000}"/>
    <cellStyle name="Warning Text 20 3 12" xfId="8883" xr:uid="{00000000-0005-0000-0000-000023270000}"/>
    <cellStyle name="Warning Text 20 3 13" xfId="9782" xr:uid="{00000000-0005-0000-0000-000024270000}"/>
    <cellStyle name="Warning Text 20 3 14" xfId="10254" xr:uid="{00000000-0005-0000-0000-000025270000}"/>
    <cellStyle name="Warning Text 20 3 15" xfId="10873" xr:uid="{00000000-0005-0000-0000-000026270000}"/>
    <cellStyle name="Warning Text 20 3 16" xfId="11141" xr:uid="{00000000-0005-0000-0000-000027270000}"/>
    <cellStyle name="Warning Text 20 3 17" xfId="11610" xr:uid="{00000000-0005-0000-0000-000028270000}"/>
    <cellStyle name="Warning Text 20 3 18" xfId="12014" xr:uid="{00000000-0005-0000-0000-000029270000}"/>
    <cellStyle name="Warning Text 20 3 19" xfId="12681" xr:uid="{00000000-0005-0000-0000-00002A270000}"/>
    <cellStyle name="Warning Text 20 3 2" xfId="4893" xr:uid="{00000000-0005-0000-0000-00002B270000}"/>
    <cellStyle name="Warning Text 20 3 3" xfId="5331" xr:uid="{00000000-0005-0000-0000-00002C270000}"/>
    <cellStyle name="Warning Text 20 3 4" xfId="5769" xr:uid="{00000000-0005-0000-0000-00002D270000}"/>
    <cellStyle name="Warning Text 20 3 5" xfId="6206" xr:uid="{00000000-0005-0000-0000-00002E270000}"/>
    <cellStyle name="Warning Text 20 3 6" xfId="6643" xr:uid="{00000000-0005-0000-0000-00002F270000}"/>
    <cellStyle name="Warning Text 20 3 7" xfId="7080" xr:uid="{00000000-0005-0000-0000-000030270000}"/>
    <cellStyle name="Warning Text 20 3 8" xfId="7517" xr:uid="{00000000-0005-0000-0000-000031270000}"/>
    <cellStyle name="Warning Text 20 3 9" xfId="8365" xr:uid="{00000000-0005-0000-0000-000032270000}"/>
    <cellStyle name="Warning Text 20 4" xfId="4561" xr:uid="{00000000-0005-0000-0000-000033270000}"/>
    <cellStyle name="Warning Text 20 4 10" xfId="7850" xr:uid="{00000000-0005-0000-0000-000034270000}"/>
    <cellStyle name="Warning Text 20 4 11" xfId="9384" xr:uid="{00000000-0005-0000-0000-000035270000}"/>
    <cellStyle name="Warning Text 20 4 12" xfId="8720" xr:uid="{00000000-0005-0000-0000-000036270000}"/>
    <cellStyle name="Warning Text 20 4 13" xfId="9997" xr:uid="{00000000-0005-0000-0000-000037270000}"/>
    <cellStyle name="Warning Text 20 4 14" xfId="10469" xr:uid="{00000000-0005-0000-0000-000038270000}"/>
    <cellStyle name="Warning Text 20 4 15" xfId="10932" xr:uid="{00000000-0005-0000-0000-000039270000}"/>
    <cellStyle name="Warning Text 20 4 16" xfId="11356" xr:uid="{00000000-0005-0000-0000-00003A270000}"/>
    <cellStyle name="Warning Text 20 4 17" xfId="11825" xr:uid="{00000000-0005-0000-0000-00003B270000}"/>
    <cellStyle name="Warning Text 20 4 18" xfId="12093" xr:uid="{00000000-0005-0000-0000-00003C270000}"/>
    <cellStyle name="Warning Text 20 4 19" xfId="12896" xr:uid="{00000000-0005-0000-0000-00003D270000}"/>
    <cellStyle name="Warning Text 20 4 2" xfId="5108" xr:uid="{00000000-0005-0000-0000-00003E270000}"/>
    <cellStyle name="Warning Text 20 4 3" xfId="5546" xr:uid="{00000000-0005-0000-0000-00003F270000}"/>
    <cellStyle name="Warning Text 20 4 4" xfId="5984" xr:uid="{00000000-0005-0000-0000-000040270000}"/>
    <cellStyle name="Warning Text 20 4 5" xfId="6421" xr:uid="{00000000-0005-0000-0000-000041270000}"/>
    <cellStyle name="Warning Text 20 4 6" xfId="6858" xr:uid="{00000000-0005-0000-0000-000042270000}"/>
    <cellStyle name="Warning Text 20 4 7" xfId="7295" xr:uid="{00000000-0005-0000-0000-000043270000}"/>
    <cellStyle name="Warning Text 20 4 8" xfId="7732" xr:uid="{00000000-0005-0000-0000-000044270000}"/>
    <cellStyle name="Warning Text 20 4 9" xfId="8580" xr:uid="{00000000-0005-0000-0000-000045270000}"/>
    <cellStyle name="Warning Text 21" xfId="4134" xr:uid="{00000000-0005-0000-0000-000046270000}"/>
    <cellStyle name="Warning Text 21 2" xfId="4135" xr:uid="{00000000-0005-0000-0000-000047270000}"/>
    <cellStyle name="Warning Text 21 2 2" xfId="4349" xr:uid="{00000000-0005-0000-0000-000048270000}"/>
    <cellStyle name="Warning Text 21 2 2 10" xfId="8060" xr:uid="{00000000-0005-0000-0000-000049270000}"/>
    <cellStyle name="Warning Text 21 2 2 11" xfId="9172" xr:uid="{00000000-0005-0000-0000-00004A270000}"/>
    <cellStyle name="Warning Text 21 2 2 12" xfId="8880" xr:uid="{00000000-0005-0000-0000-00004B270000}"/>
    <cellStyle name="Warning Text 21 2 2 13" xfId="9785" xr:uid="{00000000-0005-0000-0000-00004C270000}"/>
    <cellStyle name="Warning Text 21 2 2 14" xfId="10257" xr:uid="{00000000-0005-0000-0000-00004D270000}"/>
    <cellStyle name="Warning Text 21 2 2 15" xfId="10716" xr:uid="{00000000-0005-0000-0000-00004E270000}"/>
    <cellStyle name="Warning Text 21 2 2 16" xfId="11144" xr:uid="{00000000-0005-0000-0000-00004F270000}"/>
    <cellStyle name="Warning Text 21 2 2 17" xfId="11613" xr:uid="{00000000-0005-0000-0000-000050270000}"/>
    <cellStyle name="Warning Text 21 2 2 18" xfId="11928" xr:uid="{00000000-0005-0000-0000-000051270000}"/>
    <cellStyle name="Warning Text 21 2 2 19" xfId="12684" xr:uid="{00000000-0005-0000-0000-000052270000}"/>
    <cellStyle name="Warning Text 21 2 2 2" xfId="4896" xr:uid="{00000000-0005-0000-0000-000053270000}"/>
    <cellStyle name="Warning Text 21 2 2 3" xfId="5334" xr:uid="{00000000-0005-0000-0000-000054270000}"/>
    <cellStyle name="Warning Text 21 2 2 4" xfId="5772" xr:uid="{00000000-0005-0000-0000-000055270000}"/>
    <cellStyle name="Warning Text 21 2 2 5" xfId="6209" xr:uid="{00000000-0005-0000-0000-000056270000}"/>
    <cellStyle name="Warning Text 21 2 2 6" xfId="6646" xr:uid="{00000000-0005-0000-0000-000057270000}"/>
    <cellStyle name="Warning Text 21 2 2 7" xfId="7083" xr:uid="{00000000-0005-0000-0000-000058270000}"/>
    <cellStyle name="Warning Text 21 2 2 8" xfId="7520" xr:uid="{00000000-0005-0000-0000-000059270000}"/>
    <cellStyle name="Warning Text 21 2 2 9" xfId="8368" xr:uid="{00000000-0005-0000-0000-00005A270000}"/>
    <cellStyle name="Warning Text 21 2 3" xfId="4564" xr:uid="{00000000-0005-0000-0000-00005B270000}"/>
    <cellStyle name="Warning Text 21 2 3 10" xfId="7847" xr:uid="{00000000-0005-0000-0000-00005C270000}"/>
    <cellStyle name="Warning Text 21 2 3 11" xfId="9387" xr:uid="{00000000-0005-0000-0000-00005D270000}"/>
    <cellStyle name="Warning Text 21 2 3 12" xfId="8803" xr:uid="{00000000-0005-0000-0000-00005E270000}"/>
    <cellStyle name="Warning Text 21 2 3 13" xfId="10000" xr:uid="{00000000-0005-0000-0000-00005F270000}"/>
    <cellStyle name="Warning Text 21 2 3 14" xfId="10472" xr:uid="{00000000-0005-0000-0000-000060270000}"/>
    <cellStyle name="Warning Text 21 2 3 15" xfId="10095" xr:uid="{00000000-0005-0000-0000-000061270000}"/>
    <cellStyle name="Warning Text 21 2 3 16" xfId="11359" xr:uid="{00000000-0005-0000-0000-000062270000}"/>
    <cellStyle name="Warning Text 21 2 3 17" xfId="11828" xr:uid="{00000000-0005-0000-0000-000063270000}"/>
    <cellStyle name="Warning Text 21 2 3 18" xfId="12005" xr:uid="{00000000-0005-0000-0000-000064270000}"/>
    <cellStyle name="Warning Text 21 2 3 19" xfId="12899" xr:uid="{00000000-0005-0000-0000-000065270000}"/>
    <cellStyle name="Warning Text 21 2 3 2" xfId="5111" xr:uid="{00000000-0005-0000-0000-000066270000}"/>
    <cellStyle name="Warning Text 21 2 3 3" xfId="5549" xr:uid="{00000000-0005-0000-0000-000067270000}"/>
    <cellStyle name="Warning Text 21 2 3 4" xfId="5987" xr:uid="{00000000-0005-0000-0000-000068270000}"/>
    <cellStyle name="Warning Text 21 2 3 5" xfId="6424" xr:uid="{00000000-0005-0000-0000-000069270000}"/>
    <cellStyle name="Warning Text 21 2 3 6" xfId="6861" xr:uid="{00000000-0005-0000-0000-00006A270000}"/>
    <cellStyle name="Warning Text 21 2 3 7" xfId="7298" xr:uid="{00000000-0005-0000-0000-00006B270000}"/>
    <cellStyle name="Warning Text 21 2 3 8" xfId="7735" xr:uid="{00000000-0005-0000-0000-00006C270000}"/>
    <cellStyle name="Warning Text 21 2 3 9" xfId="8583" xr:uid="{00000000-0005-0000-0000-00006D270000}"/>
    <cellStyle name="Warning Text 21 3" xfId="4348" xr:uid="{00000000-0005-0000-0000-00006E270000}"/>
    <cellStyle name="Warning Text 21 3 10" xfId="8061" xr:uid="{00000000-0005-0000-0000-00006F270000}"/>
    <cellStyle name="Warning Text 21 3 11" xfId="9171" xr:uid="{00000000-0005-0000-0000-000070270000}"/>
    <cellStyle name="Warning Text 21 3 12" xfId="8881" xr:uid="{00000000-0005-0000-0000-000071270000}"/>
    <cellStyle name="Warning Text 21 3 13" xfId="9784" xr:uid="{00000000-0005-0000-0000-000072270000}"/>
    <cellStyle name="Warning Text 21 3 14" xfId="10256" xr:uid="{00000000-0005-0000-0000-000073270000}"/>
    <cellStyle name="Warning Text 21 3 15" xfId="10754" xr:uid="{00000000-0005-0000-0000-000074270000}"/>
    <cellStyle name="Warning Text 21 3 16" xfId="11143" xr:uid="{00000000-0005-0000-0000-000075270000}"/>
    <cellStyle name="Warning Text 21 3 17" xfId="11612" xr:uid="{00000000-0005-0000-0000-000076270000}"/>
    <cellStyle name="Warning Text 21 3 18" xfId="11957" xr:uid="{00000000-0005-0000-0000-000077270000}"/>
    <cellStyle name="Warning Text 21 3 19" xfId="12683" xr:uid="{00000000-0005-0000-0000-000078270000}"/>
    <cellStyle name="Warning Text 21 3 2" xfId="4895" xr:uid="{00000000-0005-0000-0000-000079270000}"/>
    <cellStyle name="Warning Text 21 3 3" xfId="5333" xr:uid="{00000000-0005-0000-0000-00007A270000}"/>
    <cellStyle name="Warning Text 21 3 4" xfId="5771" xr:uid="{00000000-0005-0000-0000-00007B270000}"/>
    <cellStyle name="Warning Text 21 3 5" xfId="6208" xr:uid="{00000000-0005-0000-0000-00007C270000}"/>
    <cellStyle name="Warning Text 21 3 6" xfId="6645" xr:uid="{00000000-0005-0000-0000-00007D270000}"/>
    <cellStyle name="Warning Text 21 3 7" xfId="7082" xr:uid="{00000000-0005-0000-0000-00007E270000}"/>
    <cellStyle name="Warning Text 21 3 8" xfId="7519" xr:uid="{00000000-0005-0000-0000-00007F270000}"/>
    <cellStyle name="Warning Text 21 3 9" xfId="8367" xr:uid="{00000000-0005-0000-0000-000080270000}"/>
    <cellStyle name="Warning Text 21 4" xfId="4563" xr:uid="{00000000-0005-0000-0000-000081270000}"/>
    <cellStyle name="Warning Text 21 4 10" xfId="7848" xr:uid="{00000000-0005-0000-0000-000082270000}"/>
    <cellStyle name="Warning Text 21 4 11" xfId="9386" xr:uid="{00000000-0005-0000-0000-000083270000}"/>
    <cellStyle name="Warning Text 21 4 12" xfId="8717" xr:uid="{00000000-0005-0000-0000-000084270000}"/>
    <cellStyle name="Warning Text 21 4 13" xfId="9999" xr:uid="{00000000-0005-0000-0000-000085270000}"/>
    <cellStyle name="Warning Text 21 4 14" xfId="10471" xr:uid="{00000000-0005-0000-0000-000086270000}"/>
    <cellStyle name="Warning Text 21 4 15" xfId="10096" xr:uid="{00000000-0005-0000-0000-000087270000}"/>
    <cellStyle name="Warning Text 21 4 16" xfId="11358" xr:uid="{00000000-0005-0000-0000-000088270000}"/>
    <cellStyle name="Warning Text 21 4 17" xfId="11827" xr:uid="{00000000-0005-0000-0000-000089270000}"/>
    <cellStyle name="Warning Text 21 4 18" xfId="12034" xr:uid="{00000000-0005-0000-0000-00008A270000}"/>
    <cellStyle name="Warning Text 21 4 19" xfId="12898" xr:uid="{00000000-0005-0000-0000-00008B270000}"/>
    <cellStyle name="Warning Text 21 4 2" xfId="5110" xr:uid="{00000000-0005-0000-0000-00008C270000}"/>
    <cellStyle name="Warning Text 21 4 3" xfId="5548" xr:uid="{00000000-0005-0000-0000-00008D270000}"/>
    <cellStyle name="Warning Text 21 4 4" xfId="5986" xr:uid="{00000000-0005-0000-0000-00008E270000}"/>
    <cellStyle name="Warning Text 21 4 5" xfId="6423" xr:uid="{00000000-0005-0000-0000-00008F270000}"/>
    <cellStyle name="Warning Text 21 4 6" xfId="6860" xr:uid="{00000000-0005-0000-0000-000090270000}"/>
    <cellStyle name="Warning Text 21 4 7" xfId="7297" xr:uid="{00000000-0005-0000-0000-000091270000}"/>
    <cellStyle name="Warning Text 21 4 8" xfId="7734" xr:uid="{00000000-0005-0000-0000-000092270000}"/>
    <cellStyle name="Warning Text 21 4 9" xfId="8582" xr:uid="{00000000-0005-0000-0000-000093270000}"/>
    <cellStyle name="Warning Text 22" xfId="4136" xr:uid="{00000000-0005-0000-0000-000094270000}"/>
    <cellStyle name="Warning Text 22 2" xfId="4137" xr:uid="{00000000-0005-0000-0000-000095270000}"/>
    <cellStyle name="Warning Text 22 2 2" xfId="4351" xr:uid="{00000000-0005-0000-0000-000096270000}"/>
    <cellStyle name="Warning Text 22 2 2 10" xfId="8058" xr:uid="{00000000-0005-0000-0000-000097270000}"/>
    <cellStyle name="Warning Text 22 2 2 11" xfId="9174" xr:uid="{00000000-0005-0000-0000-000098270000}"/>
    <cellStyle name="Warning Text 22 2 2 12" xfId="8878" xr:uid="{00000000-0005-0000-0000-000099270000}"/>
    <cellStyle name="Warning Text 22 2 2 13" xfId="9787" xr:uid="{00000000-0005-0000-0000-00009A270000}"/>
    <cellStyle name="Warning Text 22 2 2 14" xfId="10259" xr:uid="{00000000-0005-0000-0000-00009B270000}"/>
    <cellStyle name="Warning Text 22 2 2 15" xfId="10638" xr:uid="{00000000-0005-0000-0000-00009C270000}"/>
    <cellStyle name="Warning Text 22 2 2 16" xfId="11146" xr:uid="{00000000-0005-0000-0000-00009D270000}"/>
    <cellStyle name="Warning Text 22 2 2 17" xfId="11615" xr:uid="{00000000-0005-0000-0000-00009E270000}"/>
    <cellStyle name="Warning Text 22 2 2 18" xfId="12291" xr:uid="{00000000-0005-0000-0000-00009F270000}"/>
    <cellStyle name="Warning Text 22 2 2 19" xfId="12686" xr:uid="{00000000-0005-0000-0000-0000A0270000}"/>
    <cellStyle name="Warning Text 22 2 2 2" xfId="4898" xr:uid="{00000000-0005-0000-0000-0000A1270000}"/>
    <cellStyle name="Warning Text 22 2 2 3" xfId="5336" xr:uid="{00000000-0005-0000-0000-0000A2270000}"/>
    <cellStyle name="Warning Text 22 2 2 4" xfId="5774" xr:uid="{00000000-0005-0000-0000-0000A3270000}"/>
    <cellStyle name="Warning Text 22 2 2 5" xfId="6211" xr:uid="{00000000-0005-0000-0000-0000A4270000}"/>
    <cellStyle name="Warning Text 22 2 2 6" xfId="6648" xr:uid="{00000000-0005-0000-0000-0000A5270000}"/>
    <cellStyle name="Warning Text 22 2 2 7" xfId="7085" xr:uid="{00000000-0005-0000-0000-0000A6270000}"/>
    <cellStyle name="Warning Text 22 2 2 8" xfId="7522" xr:uid="{00000000-0005-0000-0000-0000A7270000}"/>
    <cellStyle name="Warning Text 22 2 2 9" xfId="8370" xr:uid="{00000000-0005-0000-0000-0000A8270000}"/>
    <cellStyle name="Warning Text 22 2 3" xfId="4566" xr:uid="{00000000-0005-0000-0000-0000A9270000}"/>
    <cellStyle name="Warning Text 22 2 3 10" xfId="7845" xr:uid="{00000000-0005-0000-0000-0000AA270000}"/>
    <cellStyle name="Warning Text 22 2 3 11" xfId="9389" xr:uid="{00000000-0005-0000-0000-0000AB270000}"/>
    <cellStyle name="Warning Text 22 2 3 12" xfId="8801" xr:uid="{00000000-0005-0000-0000-0000AC270000}"/>
    <cellStyle name="Warning Text 22 2 3 13" xfId="10002" xr:uid="{00000000-0005-0000-0000-0000AD270000}"/>
    <cellStyle name="Warning Text 22 2 3 14" xfId="10474" xr:uid="{00000000-0005-0000-0000-0000AE270000}"/>
    <cellStyle name="Warning Text 22 2 3 15" xfId="10803" xr:uid="{00000000-0005-0000-0000-0000AF270000}"/>
    <cellStyle name="Warning Text 22 2 3 16" xfId="11361" xr:uid="{00000000-0005-0000-0000-0000B0270000}"/>
    <cellStyle name="Warning Text 22 2 3 17" xfId="11830" xr:uid="{00000000-0005-0000-0000-0000B1270000}"/>
    <cellStyle name="Warning Text 22 2 3 18" xfId="11948" xr:uid="{00000000-0005-0000-0000-0000B2270000}"/>
    <cellStyle name="Warning Text 22 2 3 19" xfId="12901" xr:uid="{00000000-0005-0000-0000-0000B3270000}"/>
    <cellStyle name="Warning Text 22 2 3 2" xfId="5113" xr:uid="{00000000-0005-0000-0000-0000B4270000}"/>
    <cellStyle name="Warning Text 22 2 3 3" xfId="5551" xr:uid="{00000000-0005-0000-0000-0000B5270000}"/>
    <cellStyle name="Warning Text 22 2 3 4" xfId="5989" xr:uid="{00000000-0005-0000-0000-0000B6270000}"/>
    <cellStyle name="Warning Text 22 2 3 5" xfId="6426" xr:uid="{00000000-0005-0000-0000-0000B7270000}"/>
    <cellStyle name="Warning Text 22 2 3 6" xfId="6863" xr:uid="{00000000-0005-0000-0000-0000B8270000}"/>
    <cellStyle name="Warning Text 22 2 3 7" xfId="7300" xr:uid="{00000000-0005-0000-0000-0000B9270000}"/>
    <cellStyle name="Warning Text 22 2 3 8" xfId="7737" xr:uid="{00000000-0005-0000-0000-0000BA270000}"/>
    <cellStyle name="Warning Text 22 2 3 9" xfId="8585" xr:uid="{00000000-0005-0000-0000-0000BB270000}"/>
    <cellStyle name="Warning Text 22 3" xfId="4350" xr:uid="{00000000-0005-0000-0000-0000BC270000}"/>
    <cellStyle name="Warning Text 22 3 10" xfId="8059" xr:uid="{00000000-0005-0000-0000-0000BD270000}"/>
    <cellStyle name="Warning Text 22 3 11" xfId="9173" xr:uid="{00000000-0005-0000-0000-0000BE270000}"/>
    <cellStyle name="Warning Text 22 3 12" xfId="8879" xr:uid="{00000000-0005-0000-0000-0000BF270000}"/>
    <cellStyle name="Warning Text 22 3 13" xfId="9786" xr:uid="{00000000-0005-0000-0000-0000C0270000}"/>
    <cellStyle name="Warning Text 22 3 14" xfId="10258" xr:uid="{00000000-0005-0000-0000-0000C1270000}"/>
    <cellStyle name="Warning Text 22 3 15" xfId="10677" xr:uid="{00000000-0005-0000-0000-0000C2270000}"/>
    <cellStyle name="Warning Text 22 3 16" xfId="11145" xr:uid="{00000000-0005-0000-0000-0000C3270000}"/>
    <cellStyle name="Warning Text 22 3 17" xfId="11614" xr:uid="{00000000-0005-0000-0000-0000C4270000}"/>
    <cellStyle name="Warning Text 22 3 18" xfId="12336" xr:uid="{00000000-0005-0000-0000-0000C5270000}"/>
    <cellStyle name="Warning Text 22 3 19" xfId="12685" xr:uid="{00000000-0005-0000-0000-0000C6270000}"/>
    <cellStyle name="Warning Text 22 3 2" xfId="4897" xr:uid="{00000000-0005-0000-0000-0000C7270000}"/>
    <cellStyle name="Warning Text 22 3 3" xfId="5335" xr:uid="{00000000-0005-0000-0000-0000C8270000}"/>
    <cellStyle name="Warning Text 22 3 4" xfId="5773" xr:uid="{00000000-0005-0000-0000-0000C9270000}"/>
    <cellStyle name="Warning Text 22 3 5" xfId="6210" xr:uid="{00000000-0005-0000-0000-0000CA270000}"/>
    <cellStyle name="Warning Text 22 3 6" xfId="6647" xr:uid="{00000000-0005-0000-0000-0000CB270000}"/>
    <cellStyle name="Warning Text 22 3 7" xfId="7084" xr:uid="{00000000-0005-0000-0000-0000CC270000}"/>
    <cellStyle name="Warning Text 22 3 8" xfId="7521" xr:uid="{00000000-0005-0000-0000-0000CD270000}"/>
    <cellStyle name="Warning Text 22 3 9" xfId="8369" xr:uid="{00000000-0005-0000-0000-0000CE270000}"/>
    <cellStyle name="Warning Text 22 4" xfId="4565" xr:uid="{00000000-0005-0000-0000-0000CF270000}"/>
    <cellStyle name="Warning Text 22 4 10" xfId="7846" xr:uid="{00000000-0005-0000-0000-0000D0270000}"/>
    <cellStyle name="Warning Text 22 4 11" xfId="9388" xr:uid="{00000000-0005-0000-0000-0000D1270000}"/>
    <cellStyle name="Warning Text 22 4 12" xfId="8802" xr:uid="{00000000-0005-0000-0000-0000D2270000}"/>
    <cellStyle name="Warning Text 22 4 13" xfId="10001" xr:uid="{00000000-0005-0000-0000-0000D3270000}"/>
    <cellStyle name="Warning Text 22 4 14" xfId="10473" xr:uid="{00000000-0005-0000-0000-0000D4270000}"/>
    <cellStyle name="Warning Text 22 4 15" xfId="10884" xr:uid="{00000000-0005-0000-0000-0000D5270000}"/>
    <cellStyle name="Warning Text 22 4 16" xfId="11360" xr:uid="{00000000-0005-0000-0000-0000D6270000}"/>
    <cellStyle name="Warning Text 22 4 17" xfId="11829" xr:uid="{00000000-0005-0000-0000-0000D7270000}"/>
    <cellStyle name="Warning Text 22 4 18" xfId="11977" xr:uid="{00000000-0005-0000-0000-0000D8270000}"/>
    <cellStyle name="Warning Text 22 4 19" xfId="12900" xr:uid="{00000000-0005-0000-0000-0000D9270000}"/>
    <cellStyle name="Warning Text 22 4 2" xfId="5112" xr:uid="{00000000-0005-0000-0000-0000DA270000}"/>
    <cellStyle name="Warning Text 22 4 3" xfId="5550" xr:uid="{00000000-0005-0000-0000-0000DB270000}"/>
    <cellStyle name="Warning Text 22 4 4" xfId="5988" xr:uid="{00000000-0005-0000-0000-0000DC270000}"/>
    <cellStyle name="Warning Text 22 4 5" xfId="6425" xr:uid="{00000000-0005-0000-0000-0000DD270000}"/>
    <cellStyle name="Warning Text 22 4 6" xfId="6862" xr:uid="{00000000-0005-0000-0000-0000DE270000}"/>
    <cellStyle name="Warning Text 22 4 7" xfId="7299" xr:uid="{00000000-0005-0000-0000-0000DF270000}"/>
    <cellStyle name="Warning Text 22 4 8" xfId="7736" xr:uid="{00000000-0005-0000-0000-0000E0270000}"/>
    <cellStyle name="Warning Text 22 4 9" xfId="8584" xr:uid="{00000000-0005-0000-0000-0000E1270000}"/>
    <cellStyle name="Warning Text 23" xfId="4138" xr:uid="{00000000-0005-0000-0000-0000E2270000}"/>
    <cellStyle name="Warning Text 23 2" xfId="4139" xr:uid="{00000000-0005-0000-0000-0000E3270000}"/>
    <cellStyle name="Warning Text 23 2 2" xfId="4353" xr:uid="{00000000-0005-0000-0000-0000E4270000}"/>
    <cellStyle name="Warning Text 23 2 2 10" xfId="8056" xr:uid="{00000000-0005-0000-0000-0000E5270000}"/>
    <cellStyle name="Warning Text 23 2 2 11" xfId="9176" xr:uid="{00000000-0005-0000-0000-0000E6270000}"/>
    <cellStyle name="Warning Text 23 2 2 12" xfId="8876" xr:uid="{00000000-0005-0000-0000-0000E7270000}"/>
    <cellStyle name="Warning Text 23 2 2 13" xfId="9789" xr:uid="{00000000-0005-0000-0000-0000E8270000}"/>
    <cellStyle name="Warning Text 23 2 2 14" xfId="10261" xr:uid="{00000000-0005-0000-0000-0000E9270000}"/>
    <cellStyle name="Warning Text 23 2 2 15" xfId="10559" xr:uid="{00000000-0005-0000-0000-0000EA270000}"/>
    <cellStyle name="Warning Text 23 2 2 16" xfId="11148" xr:uid="{00000000-0005-0000-0000-0000EB270000}"/>
    <cellStyle name="Warning Text 23 2 2 17" xfId="11617" xr:uid="{00000000-0005-0000-0000-0000EC270000}"/>
    <cellStyle name="Warning Text 23 2 2 18" xfId="12249" xr:uid="{00000000-0005-0000-0000-0000ED270000}"/>
    <cellStyle name="Warning Text 23 2 2 19" xfId="12688" xr:uid="{00000000-0005-0000-0000-0000EE270000}"/>
    <cellStyle name="Warning Text 23 2 2 2" xfId="4900" xr:uid="{00000000-0005-0000-0000-0000EF270000}"/>
    <cellStyle name="Warning Text 23 2 2 3" xfId="5338" xr:uid="{00000000-0005-0000-0000-0000F0270000}"/>
    <cellStyle name="Warning Text 23 2 2 4" xfId="5776" xr:uid="{00000000-0005-0000-0000-0000F1270000}"/>
    <cellStyle name="Warning Text 23 2 2 5" xfId="6213" xr:uid="{00000000-0005-0000-0000-0000F2270000}"/>
    <cellStyle name="Warning Text 23 2 2 6" xfId="6650" xr:uid="{00000000-0005-0000-0000-0000F3270000}"/>
    <cellStyle name="Warning Text 23 2 2 7" xfId="7087" xr:uid="{00000000-0005-0000-0000-0000F4270000}"/>
    <cellStyle name="Warning Text 23 2 2 8" xfId="7524" xr:uid="{00000000-0005-0000-0000-0000F5270000}"/>
    <cellStyle name="Warning Text 23 2 2 9" xfId="8372" xr:uid="{00000000-0005-0000-0000-0000F6270000}"/>
    <cellStyle name="Warning Text 23 2 3" xfId="4568" xr:uid="{00000000-0005-0000-0000-0000F7270000}"/>
    <cellStyle name="Warning Text 23 2 3 10" xfId="7843" xr:uid="{00000000-0005-0000-0000-0000F8270000}"/>
    <cellStyle name="Warning Text 23 2 3 11" xfId="9391" xr:uid="{00000000-0005-0000-0000-0000F9270000}"/>
    <cellStyle name="Warning Text 23 2 3 12" xfId="8799" xr:uid="{00000000-0005-0000-0000-0000FA270000}"/>
    <cellStyle name="Warning Text 23 2 3 13" xfId="10004" xr:uid="{00000000-0005-0000-0000-0000FB270000}"/>
    <cellStyle name="Warning Text 23 2 3 14" xfId="10476" xr:uid="{00000000-0005-0000-0000-0000FC270000}"/>
    <cellStyle name="Warning Text 23 2 3 15" xfId="10726" xr:uid="{00000000-0005-0000-0000-0000FD270000}"/>
    <cellStyle name="Warning Text 23 2 3 16" xfId="11363" xr:uid="{00000000-0005-0000-0000-0000FE270000}"/>
    <cellStyle name="Warning Text 23 2 3 17" xfId="11832" xr:uid="{00000000-0005-0000-0000-0000FF270000}"/>
    <cellStyle name="Warning Text 23 2 3 18" xfId="12327" xr:uid="{00000000-0005-0000-0000-000000280000}"/>
    <cellStyle name="Warning Text 23 2 3 19" xfId="12903" xr:uid="{00000000-0005-0000-0000-000001280000}"/>
    <cellStyle name="Warning Text 23 2 3 2" xfId="5115" xr:uid="{00000000-0005-0000-0000-000002280000}"/>
    <cellStyle name="Warning Text 23 2 3 3" xfId="5553" xr:uid="{00000000-0005-0000-0000-000003280000}"/>
    <cellStyle name="Warning Text 23 2 3 4" xfId="5991" xr:uid="{00000000-0005-0000-0000-000004280000}"/>
    <cellStyle name="Warning Text 23 2 3 5" xfId="6428" xr:uid="{00000000-0005-0000-0000-000005280000}"/>
    <cellStyle name="Warning Text 23 2 3 6" xfId="6865" xr:uid="{00000000-0005-0000-0000-000006280000}"/>
    <cellStyle name="Warning Text 23 2 3 7" xfId="7302" xr:uid="{00000000-0005-0000-0000-000007280000}"/>
    <cellStyle name="Warning Text 23 2 3 8" xfId="7739" xr:uid="{00000000-0005-0000-0000-000008280000}"/>
    <cellStyle name="Warning Text 23 2 3 9" xfId="8587" xr:uid="{00000000-0005-0000-0000-000009280000}"/>
    <cellStyle name="Warning Text 23 3" xfId="4352" xr:uid="{00000000-0005-0000-0000-00000A280000}"/>
    <cellStyle name="Warning Text 23 3 10" xfId="8057" xr:uid="{00000000-0005-0000-0000-00000B280000}"/>
    <cellStyle name="Warning Text 23 3 11" xfId="9175" xr:uid="{00000000-0005-0000-0000-00000C280000}"/>
    <cellStyle name="Warning Text 23 3 12" xfId="8877" xr:uid="{00000000-0005-0000-0000-00000D280000}"/>
    <cellStyle name="Warning Text 23 3 13" xfId="9788" xr:uid="{00000000-0005-0000-0000-00000E280000}"/>
    <cellStyle name="Warning Text 23 3 14" xfId="10260" xr:uid="{00000000-0005-0000-0000-00000F280000}"/>
    <cellStyle name="Warning Text 23 3 15" xfId="10599" xr:uid="{00000000-0005-0000-0000-000010280000}"/>
    <cellStyle name="Warning Text 23 3 16" xfId="11147" xr:uid="{00000000-0005-0000-0000-000011280000}"/>
    <cellStyle name="Warning Text 23 3 17" xfId="11616" xr:uid="{00000000-0005-0000-0000-000012280000}"/>
    <cellStyle name="Warning Text 23 3 18" xfId="12280" xr:uid="{00000000-0005-0000-0000-000013280000}"/>
    <cellStyle name="Warning Text 23 3 19" xfId="12687" xr:uid="{00000000-0005-0000-0000-000014280000}"/>
    <cellStyle name="Warning Text 23 3 2" xfId="4899" xr:uid="{00000000-0005-0000-0000-000015280000}"/>
    <cellStyle name="Warning Text 23 3 3" xfId="5337" xr:uid="{00000000-0005-0000-0000-000016280000}"/>
    <cellStyle name="Warning Text 23 3 4" xfId="5775" xr:uid="{00000000-0005-0000-0000-000017280000}"/>
    <cellStyle name="Warning Text 23 3 5" xfId="6212" xr:uid="{00000000-0005-0000-0000-000018280000}"/>
    <cellStyle name="Warning Text 23 3 6" xfId="6649" xr:uid="{00000000-0005-0000-0000-000019280000}"/>
    <cellStyle name="Warning Text 23 3 7" xfId="7086" xr:uid="{00000000-0005-0000-0000-00001A280000}"/>
    <cellStyle name="Warning Text 23 3 8" xfId="7523" xr:uid="{00000000-0005-0000-0000-00001B280000}"/>
    <cellStyle name="Warning Text 23 3 9" xfId="8371" xr:uid="{00000000-0005-0000-0000-00001C280000}"/>
    <cellStyle name="Warning Text 23 4" xfId="4567" xr:uid="{00000000-0005-0000-0000-00001D280000}"/>
    <cellStyle name="Warning Text 23 4 10" xfId="7844" xr:uid="{00000000-0005-0000-0000-00001E280000}"/>
    <cellStyle name="Warning Text 23 4 11" xfId="9390" xr:uid="{00000000-0005-0000-0000-00001F280000}"/>
    <cellStyle name="Warning Text 23 4 12" xfId="8800" xr:uid="{00000000-0005-0000-0000-000020280000}"/>
    <cellStyle name="Warning Text 23 4 13" xfId="10003" xr:uid="{00000000-0005-0000-0000-000021280000}"/>
    <cellStyle name="Warning Text 23 4 14" xfId="10475" xr:uid="{00000000-0005-0000-0000-000022280000}"/>
    <cellStyle name="Warning Text 23 4 15" xfId="10764" xr:uid="{00000000-0005-0000-0000-000023280000}"/>
    <cellStyle name="Warning Text 23 4 16" xfId="11362" xr:uid="{00000000-0005-0000-0000-000024280000}"/>
    <cellStyle name="Warning Text 23 4 17" xfId="11831" xr:uid="{00000000-0005-0000-0000-000025280000}"/>
    <cellStyle name="Warning Text 23 4 18" xfId="11919" xr:uid="{00000000-0005-0000-0000-000026280000}"/>
    <cellStyle name="Warning Text 23 4 19" xfId="12902" xr:uid="{00000000-0005-0000-0000-000027280000}"/>
    <cellStyle name="Warning Text 23 4 2" xfId="5114" xr:uid="{00000000-0005-0000-0000-000028280000}"/>
    <cellStyle name="Warning Text 23 4 3" xfId="5552" xr:uid="{00000000-0005-0000-0000-000029280000}"/>
    <cellStyle name="Warning Text 23 4 4" xfId="5990" xr:uid="{00000000-0005-0000-0000-00002A280000}"/>
    <cellStyle name="Warning Text 23 4 5" xfId="6427" xr:uid="{00000000-0005-0000-0000-00002B280000}"/>
    <cellStyle name="Warning Text 23 4 6" xfId="6864" xr:uid="{00000000-0005-0000-0000-00002C280000}"/>
    <cellStyle name="Warning Text 23 4 7" xfId="7301" xr:uid="{00000000-0005-0000-0000-00002D280000}"/>
    <cellStyle name="Warning Text 23 4 8" xfId="7738" xr:uid="{00000000-0005-0000-0000-00002E280000}"/>
    <cellStyle name="Warning Text 23 4 9" xfId="8586" xr:uid="{00000000-0005-0000-0000-00002F280000}"/>
    <cellStyle name="Warning Text 24" xfId="4140" xr:uid="{00000000-0005-0000-0000-000030280000}"/>
    <cellStyle name="Warning Text 24 2" xfId="4141" xr:uid="{00000000-0005-0000-0000-000031280000}"/>
    <cellStyle name="Warning Text 24 2 2" xfId="4355" xr:uid="{00000000-0005-0000-0000-000032280000}"/>
    <cellStyle name="Warning Text 24 2 2 10" xfId="8054" xr:uid="{00000000-0005-0000-0000-000033280000}"/>
    <cellStyle name="Warning Text 24 2 2 11" xfId="9178" xr:uid="{00000000-0005-0000-0000-000034280000}"/>
    <cellStyle name="Warning Text 24 2 2 12" xfId="8874" xr:uid="{00000000-0005-0000-0000-000035280000}"/>
    <cellStyle name="Warning Text 24 2 2 13" xfId="9791" xr:uid="{00000000-0005-0000-0000-000036280000}"/>
    <cellStyle name="Warning Text 24 2 2 14" xfId="10263" xr:uid="{00000000-0005-0000-0000-000037280000}"/>
    <cellStyle name="Warning Text 24 2 2 15" xfId="10939" xr:uid="{00000000-0005-0000-0000-000038280000}"/>
    <cellStyle name="Warning Text 24 2 2 16" xfId="11150" xr:uid="{00000000-0005-0000-0000-000039280000}"/>
    <cellStyle name="Warning Text 24 2 2 17" xfId="11619" xr:uid="{00000000-0005-0000-0000-00003A280000}"/>
    <cellStyle name="Warning Text 24 2 2 18" xfId="12212" xr:uid="{00000000-0005-0000-0000-00003B280000}"/>
    <cellStyle name="Warning Text 24 2 2 19" xfId="12690" xr:uid="{00000000-0005-0000-0000-00003C280000}"/>
    <cellStyle name="Warning Text 24 2 2 2" xfId="4902" xr:uid="{00000000-0005-0000-0000-00003D280000}"/>
    <cellStyle name="Warning Text 24 2 2 3" xfId="5340" xr:uid="{00000000-0005-0000-0000-00003E280000}"/>
    <cellStyle name="Warning Text 24 2 2 4" xfId="5778" xr:uid="{00000000-0005-0000-0000-00003F280000}"/>
    <cellStyle name="Warning Text 24 2 2 5" xfId="6215" xr:uid="{00000000-0005-0000-0000-000040280000}"/>
    <cellStyle name="Warning Text 24 2 2 6" xfId="6652" xr:uid="{00000000-0005-0000-0000-000041280000}"/>
    <cellStyle name="Warning Text 24 2 2 7" xfId="7089" xr:uid="{00000000-0005-0000-0000-000042280000}"/>
    <cellStyle name="Warning Text 24 2 2 8" xfId="7526" xr:uid="{00000000-0005-0000-0000-000043280000}"/>
    <cellStyle name="Warning Text 24 2 2 9" xfId="8374" xr:uid="{00000000-0005-0000-0000-000044280000}"/>
    <cellStyle name="Warning Text 24 2 3" xfId="4570" xr:uid="{00000000-0005-0000-0000-000045280000}"/>
    <cellStyle name="Warning Text 24 2 3 10" xfId="7841" xr:uid="{00000000-0005-0000-0000-000046280000}"/>
    <cellStyle name="Warning Text 24 2 3 11" xfId="9393" xr:uid="{00000000-0005-0000-0000-000047280000}"/>
    <cellStyle name="Warning Text 24 2 3 12" xfId="8797" xr:uid="{00000000-0005-0000-0000-000048280000}"/>
    <cellStyle name="Warning Text 24 2 3 13" xfId="10006" xr:uid="{00000000-0005-0000-0000-000049280000}"/>
    <cellStyle name="Warning Text 24 2 3 14" xfId="10478" xr:uid="{00000000-0005-0000-0000-00004A280000}"/>
    <cellStyle name="Warning Text 24 2 3 15" xfId="10648" xr:uid="{00000000-0005-0000-0000-00004B280000}"/>
    <cellStyle name="Warning Text 24 2 3 16" xfId="11365" xr:uid="{00000000-0005-0000-0000-00004C280000}"/>
    <cellStyle name="Warning Text 24 2 3 17" xfId="11834" xr:uid="{00000000-0005-0000-0000-00004D280000}"/>
    <cellStyle name="Warning Text 24 2 3 18" xfId="12271" xr:uid="{00000000-0005-0000-0000-00004E280000}"/>
    <cellStyle name="Warning Text 24 2 3 19" xfId="12905" xr:uid="{00000000-0005-0000-0000-00004F280000}"/>
    <cellStyle name="Warning Text 24 2 3 2" xfId="5117" xr:uid="{00000000-0005-0000-0000-000050280000}"/>
    <cellStyle name="Warning Text 24 2 3 3" xfId="5555" xr:uid="{00000000-0005-0000-0000-000051280000}"/>
    <cellStyle name="Warning Text 24 2 3 4" xfId="5993" xr:uid="{00000000-0005-0000-0000-000052280000}"/>
    <cellStyle name="Warning Text 24 2 3 5" xfId="6430" xr:uid="{00000000-0005-0000-0000-000053280000}"/>
    <cellStyle name="Warning Text 24 2 3 6" xfId="6867" xr:uid="{00000000-0005-0000-0000-000054280000}"/>
    <cellStyle name="Warning Text 24 2 3 7" xfId="7304" xr:uid="{00000000-0005-0000-0000-000055280000}"/>
    <cellStyle name="Warning Text 24 2 3 8" xfId="7741" xr:uid="{00000000-0005-0000-0000-000056280000}"/>
    <cellStyle name="Warning Text 24 2 3 9" xfId="8589" xr:uid="{00000000-0005-0000-0000-000057280000}"/>
    <cellStyle name="Warning Text 24 3" xfId="4354" xr:uid="{00000000-0005-0000-0000-000058280000}"/>
    <cellStyle name="Warning Text 24 3 10" xfId="8055" xr:uid="{00000000-0005-0000-0000-000059280000}"/>
    <cellStyle name="Warning Text 24 3 11" xfId="9177" xr:uid="{00000000-0005-0000-0000-00005A280000}"/>
    <cellStyle name="Warning Text 24 3 12" xfId="8875" xr:uid="{00000000-0005-0000-0000-00005B280000}"/>
    <cellStyle name="Warning Text 24 3 13" xfId="9790" xr:uid="{00000000-0005-0000-0000-00005C280000}"/>
    <cellStyle name="Warning Text 24 3 14" xfId="10262" xr:uid="{00000000-0005-0000-0000-00005D280000}"/>
    <cellStyle name="Warning Text 24 3 15" xfId="10916" xr:uid="{00000000-0005-0000-0000-00005E280000}"/>
    <cellStyle name="Warning Text 24 3 16" xfId="11149" xr:uid="{00000000-0005-0000-0000-00005F280000}"/>
    <cellStyle name="Warning Text 24 3 17" xfId="11618" xr:uid="{00000000-0005-0000-0000-000060280000}"/>
    <cellStyle name="Warning Text 24 3 18" xfId="12170" xr:uid="{00000000-0005-0000-0000-000061280000}"/>
    <cellStyle name="Warning Text 24 3 19" xfId="12689" xr:uid="{00000000-0005-0000-0000-000062280000}"/>
    <cellStyle name="Warning Text 24 3 2" xfId="4901" xr:uid="{00000000-0005-0000-0000-000063280000}"/>
    <cellStyle name="Warning Text 24 3 3" xfId="5339" xr:uid="{00000000-0005-0000-0000-000064280000}"/>
    <cellStyle name="Warning Text 24 3 4" xfId="5777" xr:uid="{00000000-0005-0000-0000-000065280000}"/>
    <cellStyle name="Warning Text 24 3 5" xfId="6214" xr:uid="{00000000-0005-0000-0000-000066280000}"/>
    <cellStyle name="Warning Text 24 3 6" xfId="6651" xr:uid="{00000000-0005-0000-0000-000067280000}"/>
    <cellStyle name="Warning Text 24 3 7" xfId="7088" xr:uid="{00000000-0005-0000-0000-000068280000}"/>
    <cellStyle name="Warning Text 24 3 8" xfId="7525" xr:uid="{00000000-0005-0000-0000-000069280000}"/>
    <cellStyle name="Warning Text 24 3 9" xfId="8373" xr:uid="{00000000-0005-0000-0000-00006A280000}"/>
    <cellStyle name="Warning Text 24 4" xfId="4569" xr:uid="{00000000-0005-0000-0000-00006B280000}"/>
    <cellStyle name="Warning Text 24 4 10" xfId="7842" xr:uid="{00000000-0005-0000-0000-00006C280000}"/>
    <cellStyle name="Warning Text 24 4 11" xfId="9392" xr:uid="{00000000-0005-0000-0000-00006D280000}"/>
    <cellStyle name="Warning Text 24 4 12" xfId="8798" xr:uid="{00000000-0005-0000-0000-00006E280000}"/>
    <cellStyle name="Warning Text 24 4 13" xfId="10005" xr:uid="{00000000-0005-0000-0000-00006F280000}"/>
    <cellStyle name="Warning Text 24 4 14" xfId="10477" xr:uid="{00000000-0005-0000-0000-000070280000}"/>
    <cellStyle name="Warning Text 24 4 15" xfId="10687" xr:uid="{00000000-0005-0000-0000-000071280000}"/>
    <cellStyle name="Warning Text 24 4 16" xfId="11364" xr:uid="{00000000-0005-0000-0000-000072280000}"/>
    <cellStyle name="Warning Text 24 4 17" xfId="11833" xr:uid="{00000000-0005-0000-0000-000073280000}"/>
    <cellStyle name="Warning Text 24 4 18" xfId="12284" xr:uid="{00000000-0005-0000-0000-000074280000}"/>
    <cellStyle name="Warning Text 24 4 19" xfId="12904" xr:uid="{00000000-0005-0000-0000-000075280000}"/>
    <cellStyle name="Warning Text 24 4 2" xfId="5116" xr:uid="{00000000-0005-0000-0000-000076280000}"/>
    <cellStyle name="Warning Text 24 4 3" xfId="5554" xr:uid="{00000000-0005-0000-0000-000077280000}"/>
    <cellStyle name="Warning Text 24 4 4" xfId="5992" xr:uid="{00000000-0005-0000-0000-000078280000}"/>
    <cellStyle name="Warning Text 24 4 5" xfId="6429" xr:uid="{00000000-0005-0000-0000-000079280000}"/>
    <cellStyle name="Warning Text 24 4 6" xfId="6866" xr:uid="{00000000-0005-0000-0000-00007A280000}"/>
    <cellStyle name="Warning Text 24 4 7" xfId="7303" xr:uid="{00000000-0005-0000-0000-00007B280000}"/>
    <cellStyle name="Warning Text 24 4 8" xfId="7740" xr:uid="{00000000-0005-0000-0000-00007C280000}"/>
    <cellStyle name="Warning Text 24 4 9" xfId="8588" xr:uid="{00000000-0005-0000-0000-00007D280000}"/>
    <cellStyle name="Warning Text 25" xfId="4142" xr:uid="{00000000-0005-0000-0000-00007E280000}"/>
    <cellStyle name="Warning Text 25 2" xfId="4143" xr:uid="{00000000-0005-0000-0000-00007F280000}"/>
    <cellStyle name="Warning Text 25 2 2" xfId="4357" xr:uid="{00000000-0005-0000-0000-000080280000}"/>
    <cellStyle name="Warning Text 25 2 2 10" xfId="8052" xr:uid="{00000000-0005-0000-0000-000081280000}"/>
    <cellStyle name="Warning Text 25 2 2 11" xfId="9180" xr:uid="{00000000-0005-0000-0000-000082280000}"/>
    <cellStyle name="Warning Text 25 2 2 12" xfId="8872" xr:uid="{00000000-0005-0000-0000-000083280000}"/>
    <cellStyle name="Warning Text 25 2 2 13" xfId="9793" xr:uid="{00000000-0005-0000-0000-000084280000}"/>
    <cellStyle name="Warning Text 25 2 2 14" xfId="10265" xr:uid="{00000000-0005-0000-0000-000085280000}"/>
    <cellStyle name="Warning Text 25 2 2 15" xfId="10895" xr:uid="{00000000-0005-0000-0000-000086280000}"/>
    <cellStyle name="Warning Text 25 2 2 16" xfId="11152" xr:uid="{00000000-0005-0000-0000-000087280000}"/>
    <cellStyle name="Warning Text 25 2 2 17" xfId="11621" xr:uid="{00000000-0005-0000-0000-000088280000}"/>
    <cellStyle name="Warning Text 25 2 2 18" xfId="12146" xr:uid="{00000000-0005-0000-0000-000089280000}"/>
    <cellStyle name="Warning Text 25 2 2 19" xfId="12692" xr:uid="{00000000-0005-0000-0000-00008A280000}"/>
    <cellStyle name="Warning Text 25 2 2 2" xfId="4904" xr:uid="{00000000-0005-0000-0000-00008B280000}"/>
    <cellStyle name="Warning Text 25 2 2 3" xfId="5342" xr:uid="{00000000-0005-0000-0000-00008C280000}"/>
    <cellStyle name="Warning Text 25 2 2 4" xfId="5780" xr:uid="{00000000-0005-0000-0000-00008D280000}"/>
    <cellStyle name="Warning Text 25 2 2 5" xfId="6217" xr:uid="{00000000-0005-0000-0000-00008E280000}"/>
    <cellStyle name="Warning Text 25 2 2 6" xfId="6654" xr:uid="{00000000-0005-0000-0000-00008F280000}"/>
    <cellStyle name="Warning Text 25 2 2 7" xfId="7091" xr:uid="{00000000-0005-0000-0000-000090280000}"/>
    <cellStyle name="Warning Text 25 2 2 8" xfId="7528" xr:uid="{00000000-0005-0000-0000-000091280000}"/>
    <cellStyle name="Warning Text 25 2 2 9" xfId="8376" xr:uid="{00000000-0005-0000-0000-000092280000}"/>
    <cellStyle name="Warning Text 25 2 3" xfId="4572" xr:uid="{00000000-0005-0000-0000-000093280000}"/>
    <cellStyle name="Warning Text 25 2 3 10" xfId="7839" xr:uid="{00000000-0005-0000-0000-000094280000}"/>
    <cellStyle name="Warning Text 25 2 3 11" xfId="9395" xr:uid="{00000000-0005-0000-0000-000095280000}"/>
    <cellStyle name="Warning Text 25 2 3 12" xfId="8795" xr:uid="{00000000-0005-0000-0000-000096280000}"/>
    <cellStyle name="Warning Text 25 2 3 13" xfId="10008" xr:uid="{00000000-0005-0000-0000-000097280000}"/>
    <cellStyle name="Warning Text 25 2 3 14" xfId="10480" xr:uid="{00000000-0005-0000-0000-000098280000}"/>
    <cellStyle name="Warning Text 25 2 3 15" xfId="10569" xr:uid="{00000000-0005-0000-0000-000099280000}"/>
    <cellStyle name="Warning Text 25 2 3 16" xfId="11367" xr:uid="{00000000-0005-0000-0000-00009A280000}"/>
    <cellStyle name="Warning Text 25 2 3 17" xfId="11836" xr:uid="{00000000-0005-0000-0000-00009B280000}"/>
    <cellStyle name="Warning Text 25 2 3 18" xfId="12221" xr:uid="{00000000-0005-0000-0000-00009C280000}"/>
    <cellStyle name="Warning Text 25 2 3 19" xfId="12907" xr:uid="{00000000-0005-0000-0000-00009D280000}"/>
    <cellStyle name="Warning Text 25 2 3 2" xfId="5119" xr:uid="{00000000-0005-0000-0000-00009E280000}"/>
    <cellStyle name="Warning Text 25 2 3 3" xfId="5557" xr:uid="{00000000-0005-0000-0000-00009F280000}"/>
    <cellStyle name="Warning Text 25 2 3 4" xfId="5995" xr:uid="{00000000-0005-0000-0000-0000A0280000}"/>
    <cellStyle name="Warning Text 25 2 3 5" xfId="6432" xr:uid="{00000000-0005-0000-0000-0000A1280000}"/>
    <cellStyle name="Warning Text 25 2 3 6" xfId="6869" xr:uid="{00000000-0005-0000-0000-0000A2280000}"/>
    <cellStyle name="Warning Text 25 2 3 7" xfId="7306" xr:uid="{00000000-0005-0000-0000-0000A3280000}"/>
    <cellStyle name="Warning Text 25 2 3 8" xfId="7743" xr:uid="{00000000-0005-0000-0000-0000A4280000}"/>
    <cellStyle name="Warning Text 25 2 3 9" xfId="8591" xr:uid="{00000000-0005-0000-0000-0000A5280000}"/>
    <cellStyle name="Warning Text 25 3" xfId="4356" xr:uid="{00000000-0005-0000-0000-0000A6280000}"/>
    <cellStyle name="Warning Text 25 3 10" xfId="8053" xr:uid="{00000000-0005-0000-0000-0000A7280000}"/>
    <cellStyle name="Warning Text 25 3 11" xfId="9179" xr:uid="{00000000-0005-0000-0000-0000A8280000}"/>
    <cellStyle name="Warning Text 25 3 12" xfId="8873" xr:uid="{00000000-0005-0000-0000-0000A9280000}"/>
    <cellStyle name="Warning Text 25 3 13" xfId="9792" xr:uid="{00000000-0005-0000-0000-0000AA280000}"/>
    <cellStyle name="Warning Text 25 3 14" xfId="10264" xr:uid="{00000000-0005-0000-0000-0000AB280000}"/>
    <cellStyle name="Warning Text 25 3 15" xfId="10850" xr:uid="{00000000-0005-0000-0000-0000AC280000}"/>
    <cellStyle name="Warning Text 25 3 16" xfId="11151" xr:uid="{00000000-0005-0000-0000-0000AD280000}"/>
    <cellStyle name="Warning Text 25 3 17" xfId="11620" xr:uid="{00000000-0005-0000-0000-0000AE280000}"/>
    <cellStyle name="Warning Text 25 3 18" xfId="12110" xr:uid="{00000000-0005-0000-0000-0000AF280000}"/>
    <cellStyle name="Warning Text 25 3 19" xfId="12691" xr:uid="{00000000-0005-0000-0000-0000B0280000}"/>
    <cellStyle name="Warning Text 25 3 2" xfId="4903" xr:uid="{00000000-0005-0000-0000-0000B1280000}"/>
    <cellStyle name="Warning Text 25 3 3" xfId="5341" xr:uid="{00000000-0005-0000-0000-0000B2280000}"/>
    <cellStyle name="Warning Text 25 3 4" xfId="5779" xr:uid="{00000000-0005-0000-0000-0000B3280000}"/>
    <cellStyle name="Warning Text 25 3 5" xfId="6216" xr:uid="{00000000-0005-0000-0000-0000B4280000}"/>
    <cellStyle name="Warning Text 25 3 6" xfId="6653" xr:uid="{00000000-0005-0000-0000-0000B5280000}"/>
    <cellStyle name="Warning Text 25 3 7" xfId="7090" xr:uid="{00000000-0005-0000-0000-0000B6280000}"/>
    <cellStyle name="Warning Text 25 3 8" xfId="7527" xr:uid="{00000000-0005-0000-0000-0000B7280000}"/>
    <cellStyle name="Warning Text 25 3 9" xfId="8375" xr:uid="{00000000-0005-0000-0000-0000B8280000}"/>
    <cellStyle name="Warning Text 25 4" xfId="4571" xr:uid="{00000000-0005-0000-0000-0000B9280000}"/>
    <cellStyle name="Warning Text 25 4 10" xfId="7840" xr:uid="{00000000-0005-0000-0000-0000BA280000}"/>
    <cellStyle name="Warning Text 25 4 11" xfId="9394" xr:uid="{00000000-0005-0000-0000-0000BB280000}"/>
    <cellStyle name="Warning Text 25 4 12" xfId="8796" xr:uid="{00000000-0005-0000-0000-0000BC280000}"/>
    <cellStyle name="Warning Text 25 4 13" xfId="10007" xr:uid="{00000000-0005-0000-0000-0000BD280000}"/>
    <cellStyle name="Warning Text 25 4 14" xfId="10479" xr:uid="{00000000-0005-0000-0000-0000BE280000}"/>
    <cellStyle name="Warning Text 25 4 15" xfId="10608" xr:uid="{00000000-0005-0000-0000-0000BF280000}"/>
    <cellStyle name="Warning Text 25 4 16" xfId="11366" xr:uid="{00000000-0005-0000-0000-0000C0280000}"/>
    <cellStyle name="Warning Text 25 4 17" xfId="11835" xr:uid="{00000000-0005-0000-0000-0000C1280000}"/>
    <cellStyle name="Warning Text 25 4 18" xfId="12240" xr:uid="{00000000-0005-0000-0000-0000C2280000}"/>
    <cellStyle name="Warning Text 25 4 19" xfId="12906" xr:uid="{00000000-0005-0000-0000-0000C3280000}"/>
    <cellStyle name="Warning Text 25 4 2" xfId="5118" xr:uid="{00000000-0005-0000-0000-0000C4280000}"/>
    <cellStyle name="Warning Text 25 4 3" xfId="5556" xr:uid="{00000000-0005-0000-0000-0000C5280000}"/>
    <cellStyle name="Warning Text 25 4 4" xfId="5994" xr:uid="{00000000-0005-0000-0000-0000C6280000}"/>
    <cellStyle name="Warning Text 25 4 5" xfId="6431" xr:uid="{00000000-0005-0000-0000-0000C7280000}"/>
    <cellStyle name="Warning Text 25 4 6" xfId="6868" xr:uid="{00000000-0005-0000-0000-0000C8280000}"/>
    <cellStyle name="Warning Text 25 4 7" xfId="7305" xr:uid="{00000000-0005-0000-0000-0000C9280000}"/>
    <cellStyle name="Warning Text 25 4 8" xfId="7742" xr:uid="{00000000-0005-0000-0000-0000CA280000}"/>
    <cellStyle name="Warning Text 25 4 9" xfId="8590" xr:uid="{00000000-0005-0000-0000-0000CB280000}"/>
    <cellStyle name="Warning Text 26" xfId="4144" xr:uid="{00000000-0005-0000-0000-0000CC280000}"/>
    <cellStyle name="Warning Text 26 2" xfId="4145" xr:uid="{00000000-0005-0000-0000-0000CD280000}"/>
    <cellStyle name="Warning Text 26 2 2" xfId="4359" xr:uid="{00000000-0005-0000-0000-0000CE280000}"/>
    <cellStyle name="Warning Text 26 2 2 10" xfId="8050" xr:uid="{00000000-0005-0000-0000-0000CF280000}"/>
    <cellStyle name="Warning Text 26 2 2 11" xfId="9182" xr:uid="{00000000-0005-0000-0000-0000D0280000}"/>
    <cellStyle name="Warning Text 26 2 2 12" xfId="8870" xr:uid="{00000000-0005-0000-0000-0000D1280000}"/>
    <cellStyle name="Warning Text 26 2 2 13" xfId="9795" xr:uid="{00000000-0005-0000-0000-0000D2280000}"/>
    <cellStyle name="Warning Text 26 2 2 14" xfId="10267" xr:uid="{00000000-0005-0000-0000-0000D3280000}"/>
    <cellStyle name="Warning Text 26 2 2 15" xfId="10775" xr:uid="{00000000-0005-0000-0000-0000D4280000}"/>
    <cellStyle name="Warning Text 26 2 2 16" xfId="11154" xr:uid="{00000000-0005-0000-0000-0000D5280000}"/>
    <cellStyle name="Warning Text 26 2 2 17" xfId="11623" xr:uid="{00000000-0005-0000-0000-0000D6280000}"/>
    <cellStyle name="Warning Text 26 2 2 18" xfId="12057" xr:uid="{00000000-0005-0000-0000-0000D7280000}"/>
    <cellStyle name="Warning Text 26 2 2 19" xfId="12694" xr:uid="{00000000-0005-0000-0000-0000D8280000}"/>
    <cellStyle name="Warning Text 26 2 2 2" xfId="4906" xr:uid="{00000000-0005-0000-0000-0000D9280000}"/>
    <cellStyle name="Warning Text 26 2 2 3" xfId="5344" xr:uid="{00000000-0005-0000-0000-0000DA280000}"/>
    <cellStyle name="Warning Text 26 2 2 4" xfId="5782" xr:uid="{00000000-0005-0000-0000-0000DB280000}"/>
    <cellStyle name="Warning Text 26 2 2 5" xfId="6219" xr:uid="{00000000-0005-0000-0000-0000DC280000}"/>
    <cellStyle name="Warning Text 26 2 2 6" xfId="6656" xr:uid="{00000000-0005-0000-0000-0000DD280000}"/>
    <cellStyle name="Warning Text 26 2 2 7" xfId="7093" xr:uid="{00000000-0005-0000-0000-0000DE280000}"/>
    <cellStyle name="Warning Text 26 2 2 8" xfId="7530" xr:uid="{00000000-0005-0000-0000-0000DF280000}"/>
    <cellStyle name="Warning Text 26 2 2 9" xfId="8378" xr:uid="{00000000-0005-0000-0000-0000E0280000}"/>
    <cellStyle name="Warning Text 26 2 3" xfId="4574" xr:uid="{00000000-0005-0000-0000-0000E1280000}"/>
    <cellStyle name="Warning Text 26 2 3 10" xfId="7837" xr:uid="{00000000-0005-0000-0000-0000E2280000}"/>
    <cellStyle name="Warning Text 26 2 3 11" xfId="9397" xr:uid="{00000000-0005-0000-0000-0000E3280000}"/>
    <cellStyle name="Warning Text 26 2 3 12" xfId="8793" xr:uid="{00000000-0005-0000-0000-0000E4280000}"/>
    <cellStyle name="Warning Text 26 2 3 13" xfId="10010" xr:uid="{00000000-0005-0000-0000-0000E5280000}"/>
    <cellStyle name="Warning Text 26 2 3 14" xfId="10482" xr:uid="{00000000-0005-0000-0000-0000E6280000}"/>
    <cellStyle name="Warning Text 26 2 3 15" xfId="10949" xr:uid="{00000000-0005-0000-0000-0000E7280000}"/>
    <cellStyle name="Warning Text 26 2 3 16" xfId="11369" xr:uid="{00000000-0005-0000-0000-0000E8280000}"/>
    <cellStyle name="Warning Text 26 2 3 17" xfId="11838" xr:uid="{00000000-0005-0000-0000-0000E9280000}"/>
    <cellStyle name="Warning Text 26 2 3 18" xfId="12119" xr:uid="{00000000-0005-0000-0000-0000EA280000}"/>
    <cellStyle name="Warning Text 26 2 3 19" xfId="12909" xr:uid="{00000000-0005-0000-0000-0000EB280000}"/>
    <cellStyle name="Warning Text 26 2 3 2" xfId="5121" xr:uid="{00000000-0005-0000-0000-0000EC280000}"/>
    <cellStyle name="Warning Text 26 2 3 3" xfId="5559" xr:uid="{00000000-0005-0000-0000-0000ED280000}"/>
    <cellStyle name="Warning Text 26 2 3 4" xfId="5997" xr:uid="{00000000-0005-0000-0000-0000EE280000}"/>
    <cellStyle name="Warning Text 26 2 3 5" xfId="6434" xr:uid="{00000000-0005-0000-0000-0000EF280000}"/>
    <cellStyle name="Warning Text 26 2 3 6" xfId="6871" xr:uid="{00000000-0005-0000-0000-0000F0280000}"/>
    <cellStyle name="Warning Text 26 2 3 7" xfId="7308" xr:uid="{00000000-0005-0000-0000-0000F1280000}"/>
    <cellStyle name="Warning Text 26 2 3 8" xfId="7745" xr:uid="{00000000-0005-0000-0000-0000F2280000}"/>
    <cellStyle name="Warning Text 26 2 3 9" xfId="8593" xr:uid="{00000000-0005-0000-0000-0000F3280000}"/>
    <cellStyle name="Warning Text 26 3" xfId="4358" xr:uid="{00000000-0005-0000-0000-0000F4280000}"/>
    <cellStyle name="Warning Text 26 3 10" xfId="8051" xr:uid="{00000000-0005-0000-0000-0000F5280000}"/>
    <cellStyle name="Warning Text 26 3 11" xfId="9181" xr:uid="{00000000-0005-0000-0000-0000F6280000}"/>
    <cellStyle name="Warning Text 26 3 12" xfId="8871" xr:uid="{00000000-0005-0000-0000-0000F7280000}"/>
    <cellStyle name="Warning Text 26 3 13" xfId="9794" xr:uid="{00000000-0005-0000-0000-0000F8280000}"/>
    <cellStyle name="Warning Text 26 3 14" xfId="10266" xr:uid="{00000000-0005-0000-0000-0000F9280000}"/>
    <cellStyle name="Warning Text 26 3 15" xfId="10814" xr:uid="{00000000-0005-0000-0000-0000FA280000}"/>
    <cellStyle name="Warning Text 26 3 16" xfId="11153" xr:uid="{00000000-0005-0000-0000-0000FB280000}"/>
    <cellStyle name="Warning Text 26 3 17" xfId="11622" xr:uid="{00000000-0005-0000-0000-0000FC280000}"/>
    <cellStyle name="Warning Text 26 3 18" xfId="12087" xr:uid="{00000000-0005-0000-0000-0000FD280000}"/>
    <cellStyle name="Warning Text 26 3 19" xfId="12693" xr:uid="{00000000-0005-0000-0000-0000FE280000}"/>
    <cellStyle name="Warning Text 26 3 2" xfId="4905" xr:uid="{00000000-0005-0000-0000-0000FF280000}"/>
    <cellStyle name="Warning Text 26 3 3" xfId="5343" xr:uid="{00000000-0005-0000-0000-000000290000}"/>
    <cellStyle name="Warning Text 26 3 4" xfId="5781" xr:uid="{00000000-0005-0000-0000-000001290000}"/>
    <cellStyle name="Warning Text 26 3 5" xfId="6218" xr:uid="{00000000-0005-0000-0000-000002290000}"/>
    <cellStyle name="Warning Text 26 3 6" xfId="6655" xr:uid="{00000000-0005-0000-0000-000003290000}"/>
    <cellStyle name="Warning Text 26 3 7" xfId="7092" xr:uid="{00000000-0005-0000-0000-000004290000}"/>
    <cellStyle name="Warning Text 26 3 8" xfId="7529" xr:uid="{00000000-0005-0000-0000-000005290000}"/>
    <cellStyle name="Warning Text 26 3 9" xfId="8377" xr:uid="{00000000-0005-0000-0000-000006290000}"/>
    <cellStyle name="Warning Text 26 4" xfId="4573" xr:uid="{00000000-0005-0000-0000-000007290000}"/>
    <cellStyle name="Warning Text 26 4 10" xfId="7838" xr:uid="{00000000-0005-0000-0000-000008290000}"/>
    <cellStyle name="Warning Text 26 4 11" xfId="9396" xr:uid="{00000000-0005-0000-0000-000009290000}"/>
    <cellStyle name="Warning Text 26 4 12" xfId="8794" xr:uid="{00000000-0005-0000-0000-00000A290000}"/>
    <cellStyle name="Warning Text 26 4 13" xfId="10009" xr:uid="{00000000-0005-0000-0000-00000B290000}"/>
    <cellStyle name="Warning Text 26 4 14" xfId="10481" xr:uid="{00000000-0005-0000-0000-00000C290000}"/>
    <cellStyle name="Warning Text 26 4 15" xfId="10981" xr:uid="{00000000-0005-0000-0000-00000D290000}"/>
    <cellStyle name="Warning Text 26 4 16" xfId="11368" xr:uid="{00000000-0005-0000-0000-00000E290000}"/>
    <cellStyle name="Warning Text 26 4 17" xfId="11837" xr:uid="{00000000-0005-0000-0000-00000F290000}"/>
    <cellStyle name="Warning Text 26 4 18" xfId="12203" xr:uid="{00000000-0005-0000-0000-000010290000}"/>
    <cellStyle name="Warning Text 26 4 19" xfId="12908" xr:uid="{00000000-0005-0000-0000-000011290000}"/>
    <cellStyle name="Warning Text 26 4 2" xfId="5120" xr:uid="{00000000-0005-0000-0000-000012290000}"/>
    <cellStyle name="Warning Text 26 4 3" xfId="5558" xr:uid="{00000000-0005-0000-0000-000013290000}"/>
    <cellStyle name="Warning Text 26 4 4" xfId="5996" xr:uid="{00000000-0005-0000-0000-000014290000}"/>
    <cellStyle name="Warning Text 26 4 5" xfId="6433" xr:uid="{00000000-0005-0000-0000-000015290000}"/>
    <cellStyle name="Warning Text 26 4 6" xfId="6870" xr:uid="{00000000-0005-0000-0000-000016290000}"/>
    <cellStyle name="Warning Text 26 4 7" xfId="7307" xr:uid="{00000000-0005-0000-0000-000017290000}"/>
    <cellStyle name="Warning Text 26 4 8" xfId="7744" xr:uid="{00000000-0005-0000-0000-000018290000}"/>
    <cellStyle name="Warning Text 26 4 9" xfId="8592" xr:uid="{00000000-0005-0000-0000-000019290000}"/>
    <cellStyle name="Warning Text 27" xfId="4146" xr:uid="{00000000-0005-0000-0000-00001A290000}"/>
    <cellStyle name="Warning Text 27 2" xfId="4147" xr:uid="{00000000-0005-0000-0000-00001B290000}"/>
    <cellStyle name="Warning Text 27 2 2" xfId="4361" xr:uid="{00000000-0005-0000-0000-00001C290000}"/>
    <cellStyle name="Warning Text 27 2 2 10" xfId="8048" xr:uid="{00000000-0005-0000-0000-00001D290000}"/>
    <cellStyle name="Warning Text 27 2 2 11" xfId="9184" xr:uid="{00000000-0005-0000-0000-00001E290000}"/>
    <cellStyle name="Warning Text 27 2 2 12" xfId="8868" xr:uid="{00000000-0005-0000-0000-00001F290000}"/>
    <cellStyle name="Warning Text 27 2 2 13" xfId="9797" xr:uid="{00000000-0005-0000-0000-000020290000}"/>
    <cellStyle name="Warning Text 27 2 2 14" xfId="10269" xr:uid="{00000000-0005-0000-0000-000021290000}"/>
    <cellStyle name="Warning Text 27 2 2 15" xfId="10698" xr:uid="{00000000-0005-0000-0000-000022290000}"/>
    <cellStyle name="Warning Text 27 2 2 16" xfId="11156" xr:uid="{00000000-0005-0000-0000-000023290000}"/>
    <cellStyle name="Warning Text 27 2 2 17" xfId="11625" xr:uid="{00000000-0005-0000-0000-000024290000}"/>
    <cellStyle name="Warning Text 27 2 2 18" xfId="11999" xr:uid="{00000000-0005-0000-0000-000025290000}"/>
    <cellStyle name="Warning Text 27 2 2 19" xfId="12696" xr:uid="{00000000-0005-0000-0000-000026290000}"/>
    <cellStyle name="Warning Text 27 2 2 2" xfId="4908" xr:uid="{00000000-0005-0000-0000-000027290000}"/>
    <cellStyle name="Warning Text 27 2 2 3" xfId="5346" xr:uid="{00000000-0005-0000-0000-000028290000}"/>
    <cellStyle name="Warning Text 27 2 2 4" xfId="5784" xr:uid="{00000000-0005-0000-0000-000029290000}"/>
    <cellStyle name="Warning Text 27 2 2 5" xfId="6221" xr:uid="{00000000-0005-0000-0000-00002A290000}"/>
    <cellStyle name="Warning Text 27 2 2 6" xfId="6658" xr:uid="{00000000-0005-0000-0000-00002B290000}"/>
    <cellStyle name="Warning Text 27 2 2 7" xfId="7095" xr:uid="{00000000-0005-0000-0000-00002C290000}"/>
    <cellStyle name="Warning Text 27 2 2 8" xfId="7532" xr:uid="{00000000-0005-0000-0000-00002D290000}"/>
    <cellStyle name="Warning Text 27 2 2 9" xfId="8380" xr:uid="{00000000-0005-0000-0000-00002E290000}"/>
    <cellStyle name="Warning Text 27 2 3" xfId="4576" xr:uid="{00000000-0005-0000-0000-00002F290000}"/>
    <cellStyle name="Warning Text 27 2 3 10" xfId="7835" xr:uid="{00000000-0005-0000-0000-000030290000}"/>
    <cellStyle name="Warning Text 27 2 3 11" xfId="9399" xr:uid="{00000000-0005-0000-0000-000031290000}"/>
    <cellStyle name="Warning Text 27 2 3 12" xfId="8791" xr:uid="{00000000-0005-0000-0000-000032290000}"/>
    <cellStyle name="Warning Text 27 2 3 13" xfId="10012" xr:uid="{00000000-0005-0000-0000-000033290000}"/>
    <cellStyle name="Warning Text 27 2 3 14" xfId="10484" xr:uid="{00000000-0005-0000-0000-000034290000}"/>
    <cellStyle name="Warning Text 27 2 3 15" xfId="10863" xr:uid="{00000000-0005-0000-0000-000035290000}"/>
    <cellStyle name="Warning Text 27 2 3 16" xfId="11371" xr:uid="{00000000-0005-0000-0000-000036290000}"/>
    <cellStyle name="Warning Text 27 2 3 17" xfId="11840" xr:uid="{00000000-0005-0000-0000-000037290000}"/>
    <cellStyle name="Warning Text 27 2 3 18" xfId="12078" xr:uid="{00000000-0005-0000-0000-000038290000}"/>
    <cellStyle name="Warning Text 27 2 3 19" xfId="12911" xr:uid="{00000000-0005-0000-0000-000039290000}"/>
    <cellStyle name="Warning Text 27 2 3 2" xfId="5123" xr:uid="{00000000-0005-0000-0000-00003A290000}"/>
    <cellStyle name="Warning Text 27 2 3 3" xfId="5561" xr:uid="{00000000-0005-0000-0000-00003B290000}"/>
    <cellStyle name="Warning Text 27 2 3 4" xfId="5999" xr:uid="{00000000-0005-0000-0000-00003C290000}"/>
    <cellStyle name="Warning Text 27 2 3 5" xfId="6436" xr:uid="{00000000-0005-0000-0000-00003D290000}"/>
    <cellStyle name="Warning Text 27 2 3 6" xfId="6873" xr:uid="{00000000-0005-0000-0000-00003E290000}"/>
    <cellStyle name="Warning Text 27 2 3 7" xfId="7310" xr:uid="{00000000-0005-0000-0000-00003F290000}"/>
    <cellStyle name="Warning Text 27 2 3 8" xfId="7747" xr:uid="{00000000-0005-0000-0000-000040290000}"/>
    <cellStyle name="Warning Text 27 2 3 9" xfId="8595" xr:uid="{00000000-0005-0000-0000-000041290000}"/>
    <cellStyle name="Warning Text 27 3" xfId="4360" xr:uid="{00000000-0005-0000-0000-000042290000}"/>
    <cellStyle name="Warning Text 27 3 10" xfId="8049" xr:uid="{00000000-0005-0000-0000-000043290000}"/>
    <cellStyle name="Warning Text 27 3 11" xfId="9183" xr:uid="{00000000-0005-0000-0000-000044290000}"/>
    <cellStyle name="Warning Text 27 3 12" xfId="8869" xr:uid="{00000000-0005-0000-0000-000045290000}"/>
    <cellStyle name="Warning Text 27 3 13" xfId="9796" xr:uid="{00000000-0005-0000-0000-000046290000}"/>
    <cellStyle name="Warning Text 27 3 14" xfId="10268" xr:uid="{00000000-0005-0000-0000-000047290000}"/>
    <cellStyle name="Warning Text 27 3 15" xfId="10737" xr:uid="{00000000-0005-0000-0000-000048290000}"/>
    <cellStyle name="Warning Text 27 3 16" xfId="11155" xr:uid="{00000000-0005-0000-0000-000049290000}"/>
    <cellStyle name="Warning Text 27 3 17" xfId="11624" xr:uid="{00000000-0005-0000-0000-00004A290000}"/>
    <cellStyle name="Warning Text 27 3 18" xfId="12028" xr:uid="{00000000-0005-0000-0000-00004B290000}"/>
    <cellStyle name="Warning Text 27 3 19" xfId="12695" xr:uid="{00000000-0005-0000-0000-00004C290000}"/>
    <cellStyle name="Warning Text 27 3 2" xfId="4907" xr:uid="{00000000-0005-0000-0000-00004D290000}"/>
    <cellStyle name="Warning Text 27 3 3" xfId="5345" xr:uid="{00000000-0005-0000-0000-00004E290000}"/>
    <cellStyle name="Warning Text 27 3 4" xfId="5783" xr:uid="{00000000-0005-0000-0000-00004F290000}"/>
    <cellStyle name="Warning Text 27 3 5" xfId="6220" xr:uid="{00000000-0005-0000-0000-000050290000}"/>
    <cellStyle name="Warning Text 27 3 6" xfId="6657" xr:uid="{00000000-0005-0000-0000-000051290000}"/>
    <cellStyle name="Warning Text 27 3 7" xfId="7094" xr:uid="{00000000-0005-0000-0000-000052290000}"/>
    <cellStyle name="Warning Text 27 3 8" xfId="7531" xr:uid="{00000000-0005-0000-0000-000053290000}"/>
    <cellStyle name="Warning Text 27 3 9" xfId="8379" xr:uid="{00000000-0005-0000-0000-000054290000}"/>
    <cellStyle name="Warning Text 27 4" xfId="4575" xr:uid="{00000000-0005-0000-0000-000055290000}"/>
    <cellStyle name="Warning Text 27 4 10" xfId="7836" xr:uid="{00000000-0005-0000-0000-000056290000}"/>
    <cellStyle name="Warning Text 27 4 11" xfId="9398" xr:uid="{00000000-0005-0000-0000-000057290000}"/>
    <cellStyle name="Warning Text 27 4 12" xfId="8792" xr:uid="{00000000-0005-0000-0000-000058290000}"/>
    <cellStyle name="Warning Text 27 4 13" xfId="10011" xr:uid="{00000000-0005-0000-0000-000059290000}"/>
    <cellStyle name="Warning Text 27 4 14" xfId="10483" xr:uid="{00000000-0005-0000-0000-00005A290000}"/>
    <cellStyle name="Warning Text 27 4 15" xfId="10840" xr:uid="{00000000-0005-0000-0000-00005B290000}"/>
    <cellStyle name="Warning Text 27 4 16" xfId="11370" xr:uid="{00000000-0005-0000-0000-00005C290000}"/>
    <cellStyle name="Warning Text 27 4 17" xfId="11839" xr:uid="{00000000-0005-0000-0000-00005D290000}"/>
    <cellStyle name="Warning Text 27 4 18" xfId="12137" xr:uid="{00000000-0005-0000-0000-00005E290000}"/>
    <cellStyle name="Warning Text 27 4 19" xfId="12910" xr:uid="{00000000-0005-0000-0000-00005F290000}"/>
    <cellStyle name="Warning Text 27 4 2" xfId="5122" xr:uid="{00000000-0005-0000-0000-000060290000}"/>
    <cellStyle name="Warning Text 27 4 3" xfId="5560" xr:uid="{00000000-0005-0000-0000-000061290000}"/>
    <cellStyle name="Warning Text 27 4 4" xfId="5998" xr:uid="{00000000-0005-0000-0000-000062290000}"/>
    <cellStyle name="Warning Text 27 4 5" xfId="6435" xr:uid="{00000000-0005-0000-0000-000063290000}"/>
    <cellStyle name="Warning Text 27 4 6" xfId="6872" xr:uid="{00000000-0005-0000-0000-000064290000}"/>
    <cellStyle name="Warning Text 27 4 7" xfId="7309" xr:uid="{00000000-0005-0000-0000-000065290000}"/>
    <cellStyle name="Warning Text 27 4 8" xfId="7746" xr:uid="{00000000-0005-0000-0000-000066290000}"/>
    <cellStyle name="Warning Text 27 4 9" xfId="8594" xr:uid="{00000000-0005-0000-0000-000067290000}"/>
    <cellStyle name="Warning Text 28" xfId="4148" xr:uid="{00000000-0005-0000-0000-000068290000}"/>
    <cellStyle name="Warning Text 28 2" xfId="4149" xr:uid="{00000000-0005-0000-0000-000069290000}"/>
    <cellStyle name="Warning Text 28 2 2" xfId="4363" xr:uid="{00000000-0005-0000-0000-00006A290000}"/>
    <cellStyle name="Warning Text 28 2 2 10" xfId="8046" xr:uid="{00000000-0005-0000-0000-00006B290000}"/>
    <cellStyle name="Warning Text 28 2 2 11" xfId="9186" xr:uid="{00000000-0005-0000-0000-00006C290000}"/>
    <cellStyle name="Warning Text 28 2 2 12" xfId="8866" xr:uid="{00000000-0005-0000-0000-00006D290000}"/>
    <cellStyle name="Warning Text 28 2 2 13" xfId="9799" xr:uid="{00000000-0005-0000-0000-00006E290000}"/>
    <cellStyle name="Warning Text 28 2 2 14" xfId="10271" xr:uid="{00000000-0005-0000-0000-00006F290000}"/>
    <cellStyle name="Warning Text 28 2 2 15" xfId="10619" xr:uid="{00000000-0005-0000-0000-000070290000}"/>
    <cellStyle name="Warning Text 28 2 2 16" xfId="11158" xr:uid="{00000000-0005-0000-0000-000071290000}"/>
    <cellStyle name="Warning Text 28 2 2 17" xfId="11627" xr:uid="{00000000-0005-0000-0000-000072290000}"/>
    <cellStyle name="Warning Text 28 2 2 18" xfId="11942" xr:uid="{00000000-0005-0000-0000-000073290000}"/>
    <cellStyle name="Warning Text 28 2 2 19" xfId="12698" xr:uid="{00000000-0005-0000-0000-000074290000}"/>
    <cellStyle name="Warning Text 28 2 2 2" xfId="4910" xr:uid="{00000000-0005-0000-0000-000075290000}"/>
    <cellStyle name="Warning Text 28 2 2 3" xfId="5348" xr:uid="{00000000-0005-0000-0000-000076290000}"/>
    <cellStyle name="Warning Text 28 2 2 4" xfId="5786" xr:uid="{00000000-0005-0000-0000-000077290000}"/>
    <cellStyle name="Warning Text 28 2 2 5" xfId="6223" xr:uid="{00000000-0005-0000-0000-000078290000}"/>
    <cellStyle name="Warning Text 28 2 2 6" xfId="6660" xr:uid="{00000000-0005-0000-0000-000079290000}"/>
    <cellStyle name="Warning Text 28 2 2 7" xfId="7097" xr:uid="{00000000-0005-0000-0000-00007A290000}"/>
    <cellStyle name="Warning Text 28 2 2 8" xfId="7534" xr:uid="{00000000-0005-0000-0000-00007B290000}"/>
    <cellStyle name="Warning Text 28 2 2 9" xfId="8382" xr:uid="{00000000-0005-0000-0000-00007C290000}"/>
    <cellStyle name="Warning Text 28 2 3" xfId="4578" xr:uid="{00000000-0005-0000-0000-00007D290000}"/>
    <cellStyle name="Warning Text 28 2 3 10" xfId="7833" xr:uid="{00000000-0005-0000-0000-00007E290000}"/>
    <cellStyle name="Warning Text 28 2 3 11" xfId="9401" xr:uid="{00000000-0005-0000-0000-00007F290000}"/>
    <cellStyle name="Warning Text 28 2 3 12" xfId="8789" xr:uid="{00000000-0005-0000-0000-000080290000}"/>
    <cellStyle name="Warning Text 28 2 3 13" xfId="10014" xr:uid="{00000000-0005-0000-0000-000081290000}"/>
    <cellStyle name="Warning Text 28 2 3 14" xfId="10486" xr:uid="{00000000-0005-0000-0000-000082290000}"/>
    <cellStyle name="Warning Text 28 2 3 15" xfId="10744" xr:uid="{00000000-0005-0000-0000-000083290000}"/>
    <cellStyle name="Warning Text 28 2 3 16" xfId="11373" xr:uid="{00000000-0005-0000-0000-000084290000}"/>
    <cellStyle name="Warning Text 28 2 3 17" xfId="11842" xr:uid="{00000000-0005-0000-0000-000085290000}"/>
    <cellStyle name="Warning Text 28 2 3 18" xfId="12019" xr:uid="{00000000-0005-0000-0000-000086290000}"/>
    <cellStyle name="Warning Text 28 2 3 19" xfId="12913" xr:uid="{00000000-0005-0000-0000-000087290000}"/>
    <cellStyle name="Warning Text 28 2 3 2" xfId="5125" xr:uid="{00000000-0005-0000-0000-000088290000}"/>
    <cellStyle name="Warning Text 28 2 3 3" xfId="5563" xr:uid="{00000000-0005-0000-0000-000089290000}"/>
    <cellStyle name="Warning Text 28 2 3 4" xfId="6001" xr:uid="{00000000-0005-0000-0000-00008A290000}"/>
    <cellStyle name="Warning Text 28 2 3 5" xfId="6438" xr:uid="{00000000-0005-0000-0000-00008B290000}"/>
    <cellStyle name="Warning Text 28 2 3 6" xfId="6875" xr:uid="{00000000-0005-0000-0000-00008C290000}"/>
    <cellStyle name="Warning Text 28 2 3 7" xfId="7312" xr:uid="{00000000-0005-0000-0000-00008D290000}"/>
    <cellStyle name="Warning Text 28 2 3 8" xfId="7749" xr:uid="{00000000-0005-0000-0000-00008E290000}"/>
    <cellStyle name="Warning Text 28 2 3 9" xfId="8597" xr:uid="{00000000-0005-0000-0000-00008F290000}"/>
    <cellStyle name="Warning Text 28 3" xfId="4362" xr:uid="{00000000-0005-0000-0000-000090290000}"/>
    <cellStyle name="Warning Text 28 3 10" xfId="8047" xr:uid="{00000000-0005-0000-0000-000091290000}"/>
    <cellStyle name="Warning Text 28 3 11" xfId="9185" xr:uid="{00000000-0005-0000-0000-000092290000}"/>
    <cellStyle name="Warning Text 28 3 12" xfId="8867" xr:uid="{00000000-0005-0000-0000-000093290000}"/>
    <cellStyle name="Warning Text 28 3 13" xfId="9798" xr:uid="{00000000-0005-0000-0000-000094290000}"/>
    <cellStyle name="Warning Text 28 3 14" xfId="10270" xr:uid="{00000000-0005-0000-0000-000095290000}"/>
    <cellStyle name="Warning Text 28 3 15" xfId="10659" xr:uid="{00000000-0005-0000-0000-000096290000}"/>
    <cellStyle name="Warning Text 28 3 16" xfId="11157" xr:uid="{00000000-0005-0000-0000-000097290000}"/>
    <cellStyle name="Warning Text 28 3 17" xfId="11626" xr:uid="{00000000-0005-0000-0000-000098290000}"/>
    <cellStyle name="Warning Text 28 3 18" xfId="11971" xr:uid="{00000000-0005-0000-0000-000099290000}"/>
    <cellStyle name="Warning Text 28 3 19" xfId="12697" xr:uid="{00000000-0005-0000-0000-00009A290000}"/>
    <cellStyle name="Warning Text 28 3 2" xfId="4909" xr:uid="{00000000-0005-0000-0000-00009B290000}"/>
    <cellStyle name="Warning Text 28 3 3" xfId="5347" xr:uid="{00000000-0005-0000-0000-00009C290000}"/>
    <cellStyle name="Warning Text 28 3 4" xfId="5785" xr:uid="{00000000-0005-0000-0000-00009D290000}"/>
    <cellStyle name="Warning Text 28 3 5" xfId="6222" xr:uid="{00000000-0005-0000-0000-00009E290000}"/>
    <cellStyle name="Warning Text 28 3 6" xfId="6659" xr:uid="{00000000-0005-0000-0000-00009F290000}"/>
    <cellStyle name="Warning Text 28 3 7" xfId="7096" xr:uid="{00000000-0005-0000-0000-0000A0290000}"/>
    <cellStyle name="Warning Text 28 3 8" xfId="7533" xr:uid="{00000000-0005-0000-0000-0000A1290000}"/>
    <cellStyle name="Warning Text 28 3 9" xfId="8381" xr:uid="{00000000-0005-0000-0000-0000A2290000}"/>
    <cellStyle name="Warning Text 28 4" xfId="4577" xr:uid="{00000000-0005-0000-0000-0000A3290000}"/>
    <cellStyle name="Warning Text 28 4 10" xfId="7834" xr:uid="{00000000-0005-0000-0000-0000A4290000}"/>
    <cellStyle name="Warning Text 28 4 11" xfId="9400" xr:uid="{00000000-0005-0000-0000-0000A5290000}"/>
    <cellStyle name="Warning Text 28 4 12" xfId="8790" xr:uid="{00000000-0005-0000-0000-0000A6290000}"/>
    <cellStyle name="Warning Text 28 4 13" xfId="10013" xr:uid="{00000000-0005-0000-0000-0000A7290000}"/>
    <cellStyle name="Warning Text 28 4 14" xfId="10485" xr:uid="{00000000-0005-0000-0000-0000A8290000}"/>
    <cellStyle name="Warning Text 28 4 15" xfId="10782" xr:uid="{00000000-0005-0000-0000-0000A9290000}"/>
    <cellStyle name="Warning Text 28 4 16" xfId="11372" xr:uid="{00000000-0005-0000-0000-0000AA290000}"/>
    <cellStyle name="Warning Text 28 4 17" xfId="11841" xr:uid="{00000000-0005-0000-0000-0000AB290000}"/>
    <cellStyle name="Warning Text 28 4 18" xfId="12048" xr:uid="{00000000-0005-0000-0000-0000AC290000}"/>
    <cellStyle name="Warning Text 28 4 19" xfId="12912" xr:uid="{00000000-0005-0000-0000-0000AD290000}"/>
    <cellStyle name="Warning Text 28 4 2" xfId="5124" xr:uid="{00000000-0005-0000-0000-0000AE290000}"/>
    <cellStyle name="Warning Text 28 4 3" xfId="5562" xr:uid="{00000000-0005-0000-0000-0000AF290000}"/>
    <cellStyle name="Warning Text 28 4 4" xfId="6000" xr:uid="{00000000-0005-0000-0000-0000B0290000}"/>
    <cellStyle name="Warning Text 28 4 5" xfId="6437" xr:uid="{00000000-0005-0000-0000-0000B1290000}"/>
    <cellStyle name="Warning Text 28 4 6" xfId="6874" xr:uid="{00000000-0005-0000-0000-0000B2290000}"/>
    <cellStyle name="Warning Text 28 4 7" xfId="7311" xr:uid="{00000000-0005-0000-0000-0000B3290000}"/>
    <cellStyle name="Warning Text 28 4 8" xfId="7748" xr:uid="{00000000-0005-0000-0000-0000B4290000}"/>
    <cellStyle name="Warning Text 28 4 9" xfId="8596" xr:uid="{00000000-0005-0000-0000-0000B5290000}"/>
    <cellStyle name="Warning Text 29" xfId="4150" xr:uid="{00000000-0005-0000-0000-0000B6290000}"/>
    <cellStyle name="Warning Text 29 2" xfId="4151" xr:uid="{00000000-0005-0000-0000-0000B7290000}"/>
    <cellStyle name="Warning Text 29 2 2" xfId="4365" xr:uid="{00000000-0005-0000-0000-0000B8290000}"/>
    <cellStyle name="Warning Text 29 2 2 10" xfId="8044" xr:uid="{00000000-0005-0000-0000-0000B9290000}"/>
    <cellStyle name="Warning Text 29 2 2 11" xfId="9188" xr:uid="{00000000-0005-0000-0000-0000BA290000}"/>
    <cellStyle name="Warning Text 29 2 2 12" xfId="8864" xr:uid="{00000000-0005-0000-0000-0000BB290000}"/>
    <cellStyle name="Warning Text 29 2 2 13" xfId="9801" xr:uid="{00000000-0005-0000-0000-0000BC290000}"/>
    <cellStyle name="Warning Text 29 2 2 14" xfId="10273" xr:uid="{00000000-0005-0000-0000-0000BD290000}"/>
    <cellStyle name="Warning Text 29 2 2 15" xfId="10972" xr:uid="{00000000-0005-0000-0000-0000BE290000}"/>
    <cellStyle name="Warning Text 29 2 2 16" xfId="11160" xr:uid="{00000000-0005-0000-0000-0000BF290000}"/>
    <cellStyle name="Warning Text 29 2 2 17" xfId="11629" xr:uid="{00000000-0005-0000-0000-0000C0290000}"/>
    <cellStyle name="Warning Text 29 2 2 18" xfId="12320" xr:uid="{00000000-0005-0000-0000-0000C1290000}"/>
    <cellStyle name="Warning Text 29 2 2 19" xfId="12700" xr:uid="{00000000-0005-0000-0000-0000C2290000}"/>
    <cellStyle name="Warning Text 29 2 2 2" xfId="4912" xr:uid="{00000000-0005-0000-0000-0000C3290000}"/>
    <cellStyle name="Warning Text 29 2 2 3" xfId="5350" xr:uid="{00000000-0005-0000-0000-0000C4290000}"/>
    <cellStyle name="Warning Text 29 2 2 4" xfId="5788" xr:uid="{00000000-0005-0000-0000-0000C5290000}"/>
    <cellStyle name="Warning Text 29 2 2 5" xfId="6225" xr:uid="{00000000-0005-0000-0000-0000C6290000}"/>
    <cellStyle name="Warning Text 29 2 2 6" xfId="6662" xr:uid="{00000000-0005-0000-0000-0000C7290000}"/>
    <cellStyle name="Warning Text 29 2 2 7" xfId="7099" xr:uid="{00000000-0005-0000-0000-0000C8290000}"/>
    <cellStyle name="Warning Text 29 2 2 8" xfId="7536" xr:uid="{00000000-0005-0000-0000-0000C9290000}"/>
    <cellStyle name="Warning Text 29 2 2 9" xfId="8384" xr:uid="{00000000-0005-0000-0000-0000CA290000}"/>
    <cellStyle name="Warning Text 29 2 3" xfId="4580" xr:uid="{00000000-0005-0000-0000-0000CB290000}"/>
    <cellStyle name="Warning Text 29 2 3 10" xfId="7813" xr:uid="{00000000-0005-0000-0000-0000CC290000}"/>
    <cellStyle name="Warning Text 29 2 3 11" xfId="9403" xr:uid="{00000000-0005-0000-0000-0000CD290000}"/>
    <cellStyle name="Warning Text 29 2 3 12" xfId="8787" xr:uid="{00000000-0005-0000-0000-0000CE290000}"/>
    <cellStyle name="Warning Text 29 2 3 13" xfId="10016" xr:uid="{00000000-0005-0000-0000-0000CF290000}"/>
    <cellStyle name="Warning Text 29 2 3 14" xfId="10488" xr:uid="{00000000-0005-0000-0000-0000D0290000}"/>
    <cellStyle name="Warning Text 29 2 3 15" xfId="10667" xr:uid="{00000000-0005-0000-0000-0000D1290000}"/>
    <cellStyle name="Warning Text 29 2 3 16" xfId="11375" xr:uid="{00000000-0005-0000-0000-0000D2290000}"/>
    <cellStyle name="Warning Text 29 2 3 17" xfId="11844" xr:uid="{00000000-0005-0000-0000-0000D3290000}"/>
    <cellStyle name="Warning Text 29 2 3 18" xfId="11962" xr:uid="{00000000-0005-0000-0000-0000D4290000}"/>
    <cellStyle name="Warning Text 29 2 3 19" xfId="12915" xr:uid="{00000000-0005-0000-0000-0000D5290000}"/>
    <cellStyle name="Warning Text 29 2 3 2" xfId="5127" xr:uid="{00000000-0005-0000-0000-0000D6290000}"/>
    <cellStyle name="Warning Text 29 2 3 3" xfId="5565" xr:uid="{00000000-0005-0000-0000-0000D7290000}"/>
    <cellStyle name="Warning Text 29 2 3 4" xfId="6003" xr:uid="{00000000-0005-0000-0000-0000D8290000}"/>
    <cellStyle name="Warning Text 29 2 3 5" xfId="6440" xr:uid="{00000000-0005-0000-0000-0000D9290000}"/>
    <cellStyle name="Warning Text 29 2 3 6" xfId="6877" xr:uid="{00000000-0005-0000-0000-0000DA290000}"/>
    <cellStyle name="Warning Text 29 2 3 7" xfId="7314" xr:uid="{00000000-0005-0000-0000-0000DB290000}"/>
    <cellStyle name="Warning Text 29 2 3 8" xfId="7751" xr:uid="{00000000-0005-0000-0000-0000DC290000}"/>
    <cellStyle name="Warning Text 29 2 3 9" xfId="8599" xr:uid="{00000000-0005-0000-0000-0000DD290000}"/>
    <cellStyle name="Warning Text 29 3" xfId="4364" xr:uid="{00000000-0005-0000-0000-0000DE290000}"/>
    <cellStyle name="Warning Text 29 3 10" xfId="8045" xr:uid="{00000000-0005-0000-0000-0000DF290000}"/>
    <cellStyle name="Warning Text 29 3 11" xfId="9187" xr:uid="{00000000-0005-0000-0000-0000E0290000}"/>
    <cellStyle name="Warning Text 29 3 12" xfId="8865" xr:uid="{00000000-0005-0000-0000-0000E1290000}"/>
    <cellStyle name="Warning Text 29 3 13" xfId="9800" xr:uid="{00000000-0005-0000-0000-0000E2290000}"/>
    <cellStyle name="Warning Text 29 3 14" xfId="10272" xr:uid="{00000000-0005-0000-0000-0000E3290000}"/>
    <cellStyle name="Warning Text 29 3 15" xfId="10580" xr:uid="{00000000-0005-0000-0000-0000E4290000}"/>
    <cellStyle name="Warning Text 29 3 16" xfId="11159" xr:uid="{00000000-0005-0000-0000-0000E5290000}"/>
    <cellStyle name="Warning Text 29 3 17" xfId="11628" xr:uid="{00000000-0005-0000-0000-0000E6290000}"/>
    <cellStyle name="Warning Text 29 3 18" xfId="11913" xr:uid="{00000000-0005-0000-0000-0000E7290000}"/>
    <cellStyle name="Warning Text 29 3 19" xfId="12699" xr:uid="{00000000-0005-0000-0000-0000E8290000}"/>
    <cellStyle name="Warning Text 29 3 2" xfId="4911" xr:uid="{00000000-0005-0000-0000-0000E9290000}"/>
    <cellStyle name="Warning Text 29 3 3" xfId="5349" xr:uid="{00000000-0005-0000-0000-0000EA290000}"/>
    <cellStyle name="Warning Text 29 3 4" xfId="5787" xr:uid="{00000000-0005-0000-0000-0000EB290000}"/>
    <cellStyle name="Warning Text 29 3 5" xfId="6224" xr:uid="{00000000-0005-0000-0000-0000EC290000}"/>
    <cellStyle name="Warning Text 29 3 6" xfId="6661" xr:uid="{00000000-0005-0000-0000-0000ED290000}"/>
    <cellStyle name="Warning Text 29 3 7" xfId="7098" xr:uid="{00000000-0005-0000-0000-0000EE290000}"/>
    <cellStyle name="Warning Text 29 3 8" xfId="7535" xr:uid="{00000000-0005-0000-0000-0000EF290000}"/>
    <cellStyle name="Warning Text 29 3 9" xfId="8383" xr:uid="{00000000-0005-0000-0000-0000F0290000}"/>
    <cellStyle name="Warning Text 29 4" xfId="4579" xr:uid="{00000000-0005-0000-0000-0000F1290000}"/>
    <cellStyle name="Warning Text 29 4 10" xfId="7832" xr:uid="{00000000-0005-0000-0000-0000F2290000}"/>
    <cellStyle name="Warning Text 29 4 11" xfId="9402" xr:uid="{00000000-0005-0000-0000-0000F3290000}"/>
    <cellStyle name="Warning Text 29 4 12" xfId="8788" xr:uid="{00000000-0005-0000-0000-0000F4290000}"/>
    <cellStyle name="Warning Text 29 4 13" xfId="10015" xr:uid="{00000000-0005-0000-0000-0000F5290000}"/>
    <cellStyle name="Warning Text 29 4 14" xfId="10487" xr:uid="{00000000-0005-0000-0000-0000F6290000}"/>
    <cellStyle name="Warning Text 29 4 15" xfId="10706" xr:uid="{00000000-0005-0000-0000-0000F7290000}"/>
    <cellStyle name="Warning Text 29 4 16" xfId="11374" xr:uid="{00000000-0005-0000-0000-0000F8290000}"/>
    <cellStyle name="Warning Text 29 4 17" xfId="11843" xr:uid="{00000000-0005-0000-0000-0000F9290000}"/>
    <cellStyle name="Warning Text 29 4 18" xfId="11990" xr:uid="{00000000-0005-0000-0000-0000FA290000}"/>
    <cellStyle name="Warning Text 29 4 19" xfId="12914" xr:uid="{00000000-0005-0000-0000-0000FB290000}"/>
    <cellStyle name="Warning Text 29 4 2" xfId="5126" xr:uid="{00000000-0005-0000-0000-0000FC290000}"/>
    <cellStyle name="Warning Text 29 4 3" xfId="5564" xr:uid="{00000000-0005-0000-0000-0000FD290000}"/>
    <cellStyle name="Warning Text 29 4 4" xfId="6002" xr:uid="{00000000-0005-0000-0000-0000FE290000}"/>
    <cellStyle name="Warning Text 29 4 5" xfId="6439" xr:uid="{00000000-0005-0000-0000-0000FF290000}"/>
    <cellStyle name="Warning Text 29 4 6" xfId="6876" xr:uid="{00000000-0005-0000-0000-0000002A0000}"/>
    <cellStyle name="Warning Text 29 4 7" xfId="7313" xr:uid="{00000000-0005-0000-0000-0000012A0000}"/>
    <cellStyle name="Warning Text 29 4 8" xfId="7750" xr:uid="{00000000-0005-0000-0000-0000022A0000}"/>
    <cellStyle name="Warning Text 29 4 9" xfId="8598" xr:uid="{00000000-0005-0000-0000-0000032A0000}"/>
    <cellStyle name="Warning Text 3" xfId="795" xr:uid="{00000000-0005-0000-0000-0000042A0000}"/>
    <cellStyle name="Warning Text 3 2" xfId="4152" xr:uid="{00000000-0005-0000-0000-0000052A0000}"/>
    <cellStyle name="Warning Text 3 2 2" xfId="4367" xr:uid="{00000000-0005-0000-0000-0000062A0000}"/>
    <cellStyle name="Warning Text 3 2 2 10" xfId="8042" xr:uid="{00000000-0005-0000-0000-0000072A0000}"/>
    <cellStyle name="Warning Text 3 2 2 11" xfId="9190" xr:uid="{00000000-0005-0000-0000-0000082A0000}"/>
    <cellStyle name="Warning Text 3 2 2 12" xfId="8862" xr:uid="{00000000-0005-0000-0000-0000092A0000}"/>
    <cellStyle name="Warning Text 3 2 2 13" xfId="9803" xr:uid="{00000000-0005-0000-0000-00000A2A0000}"/>
    <cellStyle name="Warning Text 3 2 2 14" xfId="10275" xr:uid="{00000000-0005-0000-0000-00000B2A0000}"/>
    <cellStyle name="Warning Text 3 2 2 15" xfId="10829" xr:uid="{00000000-0005-0000-0000-00000C2A0000}"/>
    <cellStyle name="Warning Text 3 2 2 16" xfId="11162" xr:uid="{00000000-0005-0000-0000-00000D2A0000}"/>
    <cellStyle name="Warning Text 3 2 2 17" xfId="11631" xr:uid="{00000000-0005-0000-0000-00000E2A0000}"/>
    <cellStyle name="Warning Text 3 2 2 18" xfId="12264" xr:uid="{00000000-0005-0000-0000-00000F2A0000}"/>
    <cellStyle name="Warning Text 3 2 2 19" xfId="12702" xr:uid="{00000000-0005-0000-0000-0000102A0000}"/>
    <cellStyle name="Warning Text 3 2 2 2" xfId="4914" xr:uid="{00000000-0005-0000-0000-0000112A0000}"/>
    <cellStyle name="Warning Text 3 2 2 3" xfId="5352" xr:uid="{00000000-0005-0000-0000-0000122A0000}"/>
    <cellStyle name="Warning Text 3 2 2 4" xfId="5790" xr:uid="{00000000-0005-0000-0000-0000132A0000}"/>
    <cellStyle name="Warning Text 3 2 2 5" xfId="6227" xr:uid="{00000000-0005-0000-0000-0000142A0000}"/>
    <cellStyle name="Warning Text 3 2 2 6" xfId="6664" xr:uid="{00000000-0005-0000-0000-0000152A0000}"/>
    <cellStyle name="Warning Text 3 2 2 7" xfId="7101" xr:uid="{00000000-0005-0000-0000-0000162A0000}"/>
    <cellStyle name="Warning Text 3 2 2 8" xfId="7538" xr:uid="{00000000-0005-0000-0000-0000172A0000}"/>
    <cellStyle name="Warning Text 3 2 2 9" xfId="8386" xr:uid="{00000000-0005-0000-0000-0000182A0000}"/>
    <cellStyle name="Warning Text 3 2 3" xfId="4582" xr:uid="{00000000-0005-0000-0000-0000192A0000}"/>
    <cellStyle name="Warning Text 3 2 3 10" xfId="8673" xr:uid="{00000000-0005-0000-0000-00001A2A0000}"/>
    <cellStyle name="Warning Text 3 2 3 11" xfId="9405" xr:uid="{00000000-0005-0000-0000-00001B2A0000}"/>
    <cellStyle name="Warning Text 3 2 3 12" xfId="8785" xr:uid="{00000000-0005-0000-0000-00001C2A0000}"/>
    <cellStyle name="Warning Text 3 2 3 13" xfId="10018" xr:uid="{00000000-0005-0000-0000-00001D2A0000}"/>
    <cellStyle name="Warning Text 3 2 3 14" xfId="10490" xr:uid="{00000000-0005-0000-0000-00001E2A0000}"/>
    <cellStyle name="Warning Text 3 2 3 15" xfId="10589" xr:uid="{00000000-0005-0000-0000-00001F2A0000}"/>
    <cellStyle name="Warning Text 3 2 3 16" xfId="11377" xr:uid="{00000000-0005-0000-0000-0000202A0000}"/>
    <cellStyle name="Warning Text 3 2 3 17" xfId="11846" xr:uid="{00000000-0005-0000-0000-0000212A0000}"/>
    <cellStyle name="Warning Text 3 2 3 18" xfId="11904" xr:uid="{00000000-0005-0000-0000-0000222A0000}"/>
    <cellStyle name="Warning Text 3 2 3 19" xfId="12917" xr:uid="{00000000-0005-0000-0000-0000232A0000}"/>
    <cellStyle name="Warning Text 3 2 3 2" xfId="5129" xr:uid="{00000000-0005-0000-0000-0000242A0000}"/>
    <cellStyle name="Warning Text 3 2 3 3" xfId="5567" xr:uid="{00000000-0005-0000-0000-0000252A0000}"/>
    <cellStyle name="Warning Text 3 2 3 4" xfId="6005" xr:uid="{00000000-0005-0000-0000-0000262A0000}"/>
    <cellStyle name="Warning Text 3 2 3 5" xfId="6442" xr:uid="{00000000-0005-0000-0000-0000272A0000}"/>
    <cellStyle name="Warning Text 3 2 3 6" xfId="6879" xr:uid="{00000000-0005-0000-0000-0000282A0000}"/>
    <cellStyle name="Warning Text 3 2 3 7" xfId="7316" xr:uid="{00000000-0005-0000-0000-0000292A0000}"/>
    <cellStyle name="Warning Text 3 2 3 8" xfId="7753" xr:uid="{00000000-0005-0000-0000-00002A2A0000}"/>
    <cellStyle name="Warning Text 3 2 3 9" xfId="8601" xr:uid="{00000000-0005-0000-0000-00002B2A0000}"/>
    <cellStyle name="Warning Text 3 3" xfId="4366" xr:uid="{00000000-0005-0000-0000-00002C2A0000}"/>
    <cellStyle name="Warning Text 3 3 10" xfId="8043" xr:uid="{00000000-0005-0000-0000-00002D2A0000}"/>
    <cellStyle name="Warning Text 3 3 11" xfId="9189" xr:uid="{00000000-0005-0000-0000-00002E2A0000}"/>
    <cellStyle name="Warning Text 3 3 12" xfId="8863" xr:uid="{00000000-0005-0000-0000-00002F2A0000}"/>
    <cellStyle name="Warning Text 3 3 13" xfId="9802" xr:uid="{00000000-0005-0000-0000-0000302A0000}"/>
    <cellStyle name="Warning Text 3 3 14" xfId="10274" xr:uid="{00000000-0005-0000-0000-0000312A0000}"/>
    <cellStyle name="Warning Text 3 3 15" xfId="10960" xr:uid="{00000000-0005-0000-0000-0000322A0000}"/>
    <cellStyle name="Warning Text 3 3 16" xfId="11161" xr:uid="{00000000-0005-0000-0000-0000332A0000}"/>
    <cellStyle name="Warning Text 3 3 17" xfId="11630" xr:uid="{00000000-0005-0000-0000-0000342A0000}"/>
    <cellStyle name="Warning Text 3 3 18" xfId="12309" xr:uid="{00000000-0005-0000-0000-0000352A0000}"/>
    <cellStyle name="Warning Text 3 3 19" xfId="12701" xr:uid="{00000000-0005-0000-0000-0000362A0000}"/>
    <cellStyle name="Warning Text 3 3 2" xfId="4913" xr:uid="{00000000-0005-0000-0000-0000372A0000}"/>
    <cellStyle name="Warning Text 3 3 3" xfId="5351" xr:uid="{00000000-0005-0000-0000-0000382A0000}"/>
    <cellStyle name="Warning Text 3 3 4" xfId="5789" xr:uid="{00000000-0005-0000-0000-0000392A0000}"/>
    <cellStyle name="Warning Text 3 3 5" xfId="6226" xr:uid="{00000000-0005-0000-0000-00003A2A0000}"/>
    <cellStyle name="Warning Text 3 3 6" xfId="6663" xr:uid="{00000000-0005-0000-0000-00003B2A0000}"/>
    <cellStyle name="Warning Text 3 3 7" xfId="7100" xr:uid="{00000000-0005-0000-0000-00003C2A0000}"/>
    <cellStyle name="Warning Text 3 3 8" xfId="7537" xr:uid="{00000000-0005-0000-0000-00003D2A0000}"/>
    <cellStyle name="Warning Text 3 3 9" xfId="8385" xr:uid="{00000000-0005-0000-0000-00003E2A0000}"/>
    <cellStyle name="Warning Text 3 4" xfId="4581" xr:uid="{00000000-0005-0000-0000-00003F2A0000}"/>
    <cellStyle name="Warning Text 3 4 10" xfId="8705" xr:uid="{00000000-0005-0000-0000-0000402A0000}"/>
    <cellStyle name="Warning Text 3 4 11" xfId="9404" xr:uid="{00000000-0005-0000-0000-0000412A0000}"/>
    <cellStyle name="Warning Text 3 4 12" xfId="8786" xr:uid="{00000000-0005-0000-0000-0000422A0000}"/>
    <cellStyle name="Warning Text 3 4 13" xfId="10017" xr:uid="{00000000-0005-0000-0000-0000432A0000}"/>
    <cellStyle name="Warning Text 3 4 14" xfId="10489" xr:uid="{00000000-0005-0000-0000-0000442A0000}"/>
    <cellStyle name="Warning Text 3 4 15" xfId="10628" xr:uid="{00000000-0005-0000-0000-0000452A0000}"/>
    <cellStyle name="Warning Text 3 4 16" xfId="11376" xr:uid="{00000000-0005-0000-0000-0000462A0000}"/>
    <cellStyle name="Warning Text 3 4 17" xfId="11845" xr:uid="{00000000-0005-0000-0000-0000472A0000}"/>
    <cellStyle name="Warning Text 3 4 18" xfId="11933" xr:uid="{00000000-0005-0000-0000-0000482A0000}"/>
    <cellStyle name="Warning Text 3 4 19" xfId="12916" xr:uid="{00000000-0005-0000-0000-0000492A0000}"/>
    <cellStyle name="Warning Text 3 4 2" xfId="5128" xr:uid="{00000000-0005-0000-0000-00004A2A0000}"/>
    <cellStyle name="Warning Text 3 4 3" xfId="5566" xr:uid="{00000000-0005-0000-0000-00004B2A0000}"/>
    <cellStyle name="Warning Text 3 4 4" xfId="6004" xr:uid="{00000000-0005-0000-0000-00004C2A0000}"/>
    <cellStyle name="Warning Text 3 4 5" xfId="6441" xr:uid="{00000000-0005-0000-0000-00004D2A0000}"/>
    <cellStyle name="Warning Text 3 4 6" xfId="6878" xr:uid="{00000000-0005-0000-0000-00004E2A0000}"/>
    <cellStyle name="Warning Text 3 4 7" xfId="7315" xr:uid="{00000000-0005-0000-0000-00004F2A0000}"/>
    <cellStyle name="Warning Text 3 4 8" xfId="7752" xr:uid="{00000000-0005-0000-0000-0000502A0000}"/>
    <cellStyle name="Warning Text 3 4 9" xfId="8600" xr:uid="{00000000-0005-0000-0000-0000512A0000}"/>
    <cellStyle name="Warning Text 3 5" xfId="12395" xr:uid="{00000000-0005-0000-0000-0000522A0000}"/>
    <cellStyle name="Warning Text 3 6" xfId="12456" xr:uid="{00000000-0005-0000-0000-0000532A0000}"/>
    <cellStyle name="Warning Text 3 7" xfId="12504" xr:uid="{00000000-0005-0000-0000-0000542A0000}"/>
    <cellStyle name="Warning Text 30" xfId="4153" xr:uid="{00000000-0005-0000-0000-0000552A0000}"/>
    <cellStyle name="Warning Text 30 2" xfId="4154" xr:uid="{00000000-0005-0000-0000-0000562A0000}"/>
    <cellStyle name="Warning Text 30 2 2" xfId="4369" xr:uid="{00000000-0005-0000-0000-0000572A0000}"/>
    <cellStyle name="Warning Text 30 2 2 10" xfId="8040" xr:uid="{00000000-0005-0000-0000-0000582A0000}"/>
    <cellStyle name="Warning Text 30 2 2 11" xfId="9192" xr:uid="{00000000-0005-0000-0000-0000592A0000}"/>
    <cellStyle name="Warning Text 30 2 2 12" xfId="8860" xr:uid="{00000000-0005-0000-0000-00005A2A0000}"/>
    <cellStyle name="Warning Text 30 2 2 13" xfId="9805" xr:uid="{00000000-0005-0000-0000-00005B2A0000}"/>
    <cellStyle name="Warning Text 30 2 2 14" xfId="10277" xr:uid="{00000000-0005-0000-0000-00005C2A0000}"/>
    <cellStyle name="Warning Text 30 2 2 15" xfId="10793" xr:uid="{00000000-0005-0000-0000-00005D2A0000}"/>
    <cellStyle name="Warning Text 30 2 2 16" xfId="11164" xr:uid="{00000000-0005-0000-0000-00005E2A0000}"/>
    <cellStyle name="Warning Text 30 2 2 17" xfId="11633" xr:uid="{00000000-0005-0000-0000-00005F2A0000}"/>
    <cellStyle name="Warning Text 30 2 2 18" xfId="12178" xr:uid="{00000000-0005-0000-0000-0000602A0000}"/>
    <cellStyle name="Warning Text 30 2 2 19" xfId="12704" xr:uid="{00000000-0005-0000-0000-0000612A0000}"/>
    <cellStyle name="Warning Text 30 2 2 2" xfId="4916" xr:uid="{00000000-0005-0000-0000-0000622A0000}"/>
    <cellStyle name="Warning Text 30 2 2 3" xfId="5354" xr:uid="{00000000-0005-0000-0000-0000632A0000}"/>
    <cellStyle name="Warning Text 30 2 2 4" xfId="5792" xr:uid="{00000000-0005-0000-0000-0000642A0000}"/>
    <cellStyle name="Warning Text 30 2 2 5" xfId="6229" xr:uid="{00000000-0005-0000-0000-0000652A0000}"/>
    <cellStyle name="Warning Text 30 2 2 6" xfId="6666" xr:uid="{00000000-0005-0000-0000-0000662A0000}"/>
    <cellStyle name="Warning Text 30 2 2 7" xfId="7103" xr:uid="{00000000-0005-0000-0000-0000672A0000}"/>
    <cellStyle name="Warning Text 30 2 2 8" xfId="7540" xr:uid="{00000000-0005-0000-0000-0000682A0000}"/>
    <cellStyle name="Warning Text 30 2 2 9" xfId="8388" xr:uid="{00000000-0005-0000-0000-0000692A0000}"/>
    <cellStyle name="Warning Text 30 2 3" xfId="4584" xr:uid="{00000000-0005-0000-0000-00006A2A0000}"/>
    <cellStyle name="Warning Text 30 2 3 10" xfId="8660" xr:uid="{00000000-0005-0000-0000-00006B2A0000}"/>
    <cellStyle name="Warning Text 30 2 3 11" xfId="9407" xr:uid="{00000000-0005-0000-0000-00006C2A0000}"/>
    <cellStyle name="Warning Text 30 2 3 12" xfId="8783" xr:uid="{00000000-0005-0000-0000-00006D2A0000}"/>
    <cellStyle name="Warning Text 30 2 3 13" xfId="10020" xr:uid="{00000000-0005-0000-0000-00006E2A0000}"/>
    <cellStyle name="Warning Text 30 2 3 14" xfId="10492" xr:uid="{00000000-0005-0000-0000-00006F2A0000}"/>
    <cellStyle name="Warning Text 30 2 3 15" xfId="10926" xr:uid="{00000000-0005-0000-0000-0000702A0000}"/>
    <cellStyle name="Warning Text 30 2 3 16" xfId="11379" xr:uid="{00000000-0005-0000-0000-0000712A0000}"/>
    <cellStyle name="Warning Text 30 2 3 17" xfId="11848" xr:uid="{00000000-0005-0000-0000-0000722A0000}"/>
    <cellStyle name="Warning Text 30 2 3 18" xfId="12302" xr:uid="{00000000-0005-0000-0000-0000732A0000}"/>
    <cellStyle name="Warning Text 30 2 3 19" xfId="12919" xr:uid="{00000000-0005-0000-0000-0000742A0000}"/>
    <cellStyle name="Warning Text 30 2 3 2" xfId="5131" xr:uid="{00000000-0005-0000-0000-0000752A0000}"/>
    <cellStyle name="Warning Text 30 2 3 3" xfId="5569" xr:uid="{00000000-0005-0000-0000-0000762A0000}"/>
    <cellStyle name="Warning Text 30 2 3 4" xfId="6007" xr:uid="{00000000-0005-0000-0000-0000772A0000}"/>
    <cellStyle name="Warning Text 30 2 3 5" xfId="6444" xr:uid="{00000000-0005-0000-0000-0000782A0000}"/>
    <cellStyle name="Warning Text 30 2 3 6" xfId="6881" xr:uid="{00000000-0005-0000-0000-0000792A0000}"/>
    <cellStyle name="Warning Text 30 2 3 7" xfId="7318" xr:uid="{00000000-0005-0000-0000-00007A2A0000}"/>
    <cellStyle name="Warning Text 30 2 3 8" xfId="7755" xr:uid="{00000000-0005-0000-0000-00007B2A0000}"/>
    <cellStyle name="Warning Text 30 2 3 9" xfId="8603" xr:uid="{00000000-0005-0000-0000-00007C2A0000}"/>
    <cellStyle name="Warning Text 30 3" xfId="4368" xr:uid="{00000000-0005-0000-0000-00007D2A0000}"/>
    <cellStyle name="Warning Text 30 3 10" xfId="8041" xr:uid="{00000000-0005-0000-0000-00007E2A0000}"/>
    <cellStyle name="Warning Text 30 3 11" xfId="9191" xr:uid="{00000000-0005-0000-0000-00007F2A0000}"/>
    <cellStyle name="Warning Text 30 3 12" xfId="8861" xr:uid="{00000000-0005-0000-0000-0000802A0000}"/>
    <cellStyle name="Warning Text 30 3 13" xfId="9804" xr:uid="{00000000-0005-0000-0000-0000812A0000}"/>
    <cellStyle name="Warning Text 30 3 14" xfId="10276" xr:uid="{00000000-0005-0000-0000-0000822A0000}"/>
    <cellStyle name="Warning Text 30 3 15" xfId="10874" xr:uid="{00000000-0005-0000-0000-0000832A0000}"/>
    <cellStyle name="Warning Text 30 3 16" xfId="11163" xr:uid="{00000000-0005-0000-0000-0000842A0000}"/>
    <cellStyle name="Warning Text 30 3 17" xfId="11632" xr:uid="{00000000-0005-0000-0000-0000852A0000}"/>
    <cellStyle name="Warning Text 30 3 18" xfId="12234" xr:uid="{00000000-0005-0000-0000-0000862A0000}"/>
    <cellStyle name="Warning Text 30 3 19" xfId="12703" xr:uid="{00000000-0005-0000-0000-0000872A0000}"/>
    <cellStyle name="Warning Text 30 3 2" xfId="4915" xr:uid="{00000000-0005-0000-0000-0000882A0000}"/>
    <cellStyle name="Warning Text 30 3 3" xfId="5353" xr:uid="{00000000-0005-0000-0000-0000892A0000}"/>
    <cellStyle name="Warning Text 30 3 4" xfId="5791" xr:uid="{00000000-0005-0000-0000-00008A2A0000}"/>
    <cellStyle name="Warning Text 30 3 5" xfId="6228" xr:uid="{00000000-0005-0000-0000-00008B2A0000}"/>
    <cellStyle name="Warning Text 30 3 6" xfId="6665" xr:uid="{00000000-0005-0000-0000-00008C2A0000}"/>
    <cellStyle name="Warning Text 30 3 7" xfId="7102" xr:uid="{00000000-0005-0000-0000-00008D2A0000}"/>
    <cellStyle name="Warning Text 30 3 8" xfId="7539" xr:uid="{00000000-0005-0000-0000-00008E2A0000}"/>
    <cellStyle name="Warning Text 30 3 9" xfId="8387" xr:uid="{00000000-0005-0000-0000-00008F2A0000}"/>
    <cellStyle name="Warning Text 30 4" xfId="4583" xr:uid="{00000000-0005-0000-0000-0000902A0000}"/>
    <cellStyle name="Warning Text 30 4 10" xfId="8700" xr:uid="{00000000-0005-0000-0000-0000912A0000}"/>
    <cellStyle name="Warning Text 30 4 11" xfId="9406" xr:uid="{00000000-0005-0000-0000-0000922A0000}"/>
    <cellStyle name="Warning Text 30 4 12" xfId="8784" xr:uid="{00000000-0005-0000-0000-0000932A0000}"/>
    <cellStyle name="Warning Text 30 4 13" xfId="10019" xr:uid="{00000000-0005-0000-0000-0000942A0000}"/>
    <cellStyle name="Warning Text 30 4 14" xfId="10491" xr:uid="{00000000-0005-0000-0000-0000952A0000}"/>
    <cellStyle name="Warning Text 30 4 15" xfId="10549" xr:uid="{00000000-0005-0000-0000-0000962A0000}"/>
    <cellStyle name="Warning Text 30 4 16" xfId="11378" xr:uid="{00000000-0005-0000-0000-0000972A0000}"/>
    <cellStyle name="Warning Text 30 4 17" xfId="11847" xr:uid="{00000000-0005-0000-0000-0000982A0000}"/>
    <cellStyle name="Warning Text 30 4 18" xfId="12311" xr:uid="{00000000-0005-0000-0000-0000992A0000}"/>
    <cellStyle name="Warning Text 30 4 19" xfId="12918" xr:uid="{00000000-0005-0000-0000-00009A2A0000}"/>
    <cellStyle name="Warning Text 30 4 2" xfId="5130" xr:uid="{00000000-0005-0000-0000-00009B2A0000}"/>
    <cellStyle name="Warning Text 30 4 3" xfId="5568" xr:uid="{00000000-0005-0000-0000-00009C2A0000}"/>
    <cellStyle name="Warning Text 30 4 4" xfId="6006" xr:uid="{00000000-0005-0000-0000-00009D2A0000}"/>
    <cellStyle name="Warning Text 30 4 5" xfId="6443" xr:uid="{00000000-0005-0000-0000-00009E2A0000}"/>
    <cellStyle name="Warning Text 30 4 6" xfId="6880" xr:uid="{00000000-0005-0000-0000-00009F2A0000}"/>
    <cellStyle name="Warning Text 30 4 7" xfId="7317" xr:uid="{00000000-0005-0000-0000-0000A02A0000}"/>
    <cellStyle name="Warning Text 30 4 8" xfId="7754" xr:uid="{00000000-0005-0000-0000-0000A12A0000}"/>
    <cellStyle name="Warning Text 30 4 9" xfId="8602" xr:uid="{00000000-0005-0000-0000-0000A22A0000}"/>
    <cellStyle name="Warning Text 31" xfId="4155" xr:uid="{00000000-0005-0000-0000-0000A32A0000}"/>
    <cellStyle name="Warning Text 31 2" xfId="4156" xr:uid="{00000000-0005-0000-0000-0000A42A0000}"/>
    <cellStyle name="Warning Text 31 2 2" xfId="4371" xr:uid="{00000000-0005-0000-0000-0000A52A0000}"/>
    <cellStyle name="Warning Text 31 2 2 10" xfId="8038" xr:uid="{00000000-0005-0000-0000-0000A62A0000}"/>
    <cellStyle name="Warning Text 31 2 2 11" xfId="9194" xr:uid="{00000000-0005-0000-0000-0000A72A0000}"/>
    <cellStyle name="Warning Text 31 2 2 12" xfId="8858" xr:uid="{00000000-0005-0000-0000-0000A82A0000}"/>
    <cellStyle name="Warning Text 31 2 2 13" xfId="9807" xr:uid="{00000000-0005-0000-0000-0000A92A0000}"/>
    <cellStyle name="Warning Text 31 2 2 14" xfId="10279" xr:uid="{00000000-0005-0000-0000-0000AA2A0000}"/>
    <cellStyle name="Warning Text 31 2 2 15" xfId="10717" xr:uid="{00000000-0005-0000-0000-0000AB2A0000}"/>
    <cellStyle name="Warning Text 31 2 2 16" xfId="11166" xr:uid="{00000000-0005-0000-0000-0000AC2A0000}"/>
    <cellStyle name="Warning Text 31 2 2 17" xfId="11635" xr:uid="{00000000-0005-0000-0000-0000AD2A0000}"/>
    <cellStyle name="Warning Text 31 2 2 18" xfId="12127" xr:uid="{00000000-0005-0000-0000-0000AE2A0000}"/>
    <cellStyle name="Warning Text 31 2 2 19" xfId="12706" xr:uid="{00000000-0005-0000-0000-0000AF2A0000}"/>
    <cellStyle name="Warning Text 31 2 2 2" xfId="4918" xr:uid="{00000000-0005-0000-0000-0000B02A0000}"/>
    <cellStyle name="Warning Text 31 2 2 3" xfId="5356" xr:uid="{00000000-0005-0000-0000-0000B12A0000}"/>
    <cellStyle name="Warning Text 31 2 2 4" xfId="5794" xr:uid="{00000000-0005-0000-0000-0000B22A0000}"/>
    <cellStyle name="Warning Text 31 2 2 5" xfId="6231" xr:uid="{00000000-0005-0000-0000-0000B32A0000}"/>
    <cellStyle name="Warning Text 31 2 2 6" xfId="6668" xr:uid="{00000000-0005-0000-0000-0000B42A0000}"/>
    <cellStyle name="Warning Text 31 2 2 7" xfId="7105" xr:uid="{00000000-0005-0000-0000-0000B52A0000}"/>
    <cellStyle name="Warning Text 31 2 2 8" xfId="7542" xr:uid="{00000000-0005-0000-0000-0000B62A0000}"/>
    <cellStyle name="Warning Text 31 2 2 9" xfId="8390" xr:uid="{00000000-0005-0000-0000-0000B72A0000}"/>
    <cellStyle name="Warning Text 31 2 3" xfId="4586" xr:uid="{00000000-0005-0000-0000-0000B82A0000}"/>
    <cellStyle name="Warning Text 31 2 3 10" xfId="8665" xr:uid="{00000000-0005-0000-0000-0000B92A0000}"/>
    <cellStyle name="Warning Text 31 2 3 11" xfId="9409" xr:uid="{00000000-0005-0000-0000-0000BA2A0000}"/>
    <cellStyle name="Warning Text 31 2 3 12" xfId="8781" xr:uid="{00000000-0005-0000-0000-0000BB2A0000}"/>
    <cellStyle name="Warning Text 31 2 3 13" xfId="10022" xr:uid="{00000000-0005-0000-0000-0000BC2A0000}"/>
    <cellStyle name="Warning Text 31 2 3 14" xfId="10494" xr:uid="{00000000-0005-0000-0000-0000BD2A0000}"/>
    <cellStyle name="Warning Text 31 2 3 15" xfId="10860" xr:uid="{00000000-0005-0000-0000-0000BE2A0000}"/>
    <cellStyle name="Warning Text 31 2 3 16" xfId="11381" xr:uid="{00000000-0005-0000-0000-0000BF2A0000}"/>
    <cellStyle name="Warning Text 31 2 3 17" xfId="11850" xr:uid="{00000000-0005-0000-0000-0000C02A0000}"/>
    <cellStyle name="Warning Text 31 2 3 18" xfId="12225" xr:uid="{00000000-0005-0000-0000-0000C12A0000}"/>
    <cellStyle name="Warning Text 31 2 3 19" xfId="12921" xr:uid="{00000000-0005-0000-0000-0000C22A0000}"/>
    <cellStyle name="Warning Text 31 2 3 2" xfId="5133" xr:uid="{00000000-0005-0000-0000-0000C32A0000}"/>
    <cellStyle name="Warning Text 31 2 3 3" xfId="5571" xr:uid="{00000000-0005-0000-0000-0000C42A0000}"/>
    <cellStyle name="Warning Text 31 2 3 4" xfId="6009" xr:uid="{00000000-0005-0000-0000-0000C52A0000}"/>
    <cellStyle name="Warning Text 31 2 3 5" xfId="6446" xr:uid="{00000000-0005-0000-0000-0000C62A0000}"/>
    <cellStyle name="Warning Text 31 2 3 6" xfId="6883" xr:uid="{00000000-0005-0000-0000-0000C72A0000}"/>
    <cellStyle name="Warning Text 31 2 3 7" xfId="7320" xr:uid="{00000000-0005-0000-0000-0000C82A0000}"/>
    <cellStyle name="Warning Text 31 2 3 8" xfId="7757" xr:uid="{00000000-0005-0000-0000-0000C92A0000}"/>
    <cellStyle name="Warning Text 31 2 3 9" xfId="8605" xr:uid="{00000000-0005-0000-0000-0000CA2A0000}"/>
    <cellStyle name="Warning Text 31 3" xfId="4370" xr:uid="{00000000-0005-0000-0000-0000CB2A0000}"/>
    <cellStyle name="Warning Text 31 3 10" xfId="8039" xr:uid="{00000000-0005-0000-0000-0000CC2A0000}"/>
    <cellStyle name="Warning Text 31 3 11" xfId="9193" xr:uid="{00000000-0005-0000-0000-0000CD2A0000}"/>
    <cellStyle name="Warning Text 31 3 12" xfId="8859" xr:uid="{00000000-0005-0000-0000-0000CE2A0000}"/>
    <cellStyle name="Warning Text 31 3 13" xfId="9806" xr:uid="{00000000-0005-0000-0000-0000CF2A0000}"/>
    <cellStyle name="Warning Text 31 3 14" xfId="10278" xr:uid="{00000000-0005-0000-0000-0000D02A0000}"/>
    <cellStyle name="Warning Text 31 3 15" xfId="10755" xr:uid="{00000000-0005-0000-0000-0000D12A0000}"/>
    <cellStyle name="Warning Text 31 3 16" xfId="11165" xr:uid="{00000000-0005-0000-0000-0000D22A0000}"/>
    <cellStyle name="Warning Text 31 3 17" xfId="11634" xr:uid="{00000000-0005-0000-0000-0000D32A0000}"/>
    <cellStyle name="Warning Text 31 3 18" xfId="12196" xr:uid="{00000000-0005-0000-0000-0000D42A0000}"/>
    <cellStyle name="Warning Text 31 3 19" xfId="12705" xr:uid="{00000000-0005-0000-0000-0000D52A0000}"/>
    <cellStyle name="Warning Text 31 3 2" xfId="4917" xr:uid="{00000000-0005-0000-0000-0000D62A0000}"/>
    <cellStyle name="Warning Text 31 3 3" xfId="5355" xr:uid="{00000000-0005-0000-0000-0000D72A0000}"/>
    <cellStyle name="Warning Text 31 3 4" xfId="5793" xr:uid="{00000000-0005-0000-0000-0000D82A0000}"/>
    <cellStyle name="Warning Text 31 3 5" xfId="6230" xr:uid="{00000000-0005-0000-0000-0000D92A0000}"/>
    <cellStyle name="Warning Text 31 3 6" xfId="6667" xr:uid="{00000000-0005-0000-0000-0000DA2A0000}"/>
    <cellStyle name="Warning Text 31 3 7" xfId="7104" xr:uid="{00000000-0005-0000-0000-0000DB2A0000}"/>
    <cellStyle name="Warning Text 31 3 8" xfId="7541" xr:uid="{00000000-0005-0000-0000-0000DC2A0000}"/>
    <cellStyle name="Warning Text 31 3 9" xfId="8389" xr:uid="{00000000-0005-0000-0000-0000DD2A0000}"/>
    <cellStyle name="Warning Text 31 4" xfId="4585" xr:uid="{00000000-0005-0000-0000-0000DE2A0000}"/>
    <cellStyle name="Warning Text 31 4 10" xfId="8692" xr:uid="{00000000-0005-0000-0000-0000DF2A0000}"/>
    <cellStyle name="Warning Text 31 4 11" xfId="9408" xr:uid="{00000000-0005-0000-0000-0000E02A0000}"/>
    <cellStyle name="Warning Text 31 4 12" xfId="8782" xr:uid="{00000000-0005-0000-0000-0000E12A0000}"/>
    <cellStyle name="Warning Text 31 4 13" xfId="10021" xr:uid="{00000000-0005-0000-0000-0000E22A0000}"/>
    <cellStyle name="Warning Text 31 4 14" xfId="10493" xr:uid="{00000000-0005-0000-0000-0000E32A0000}"/>
    <cellStyle name="Warning Text 31 4 15" xfId="10929" xr:uid="{00000000-0005-0000-0000-0000E42A0000}"/>
    <cellStyle name="Warning Text 31 4 16" xfId="11380" xr:uid="{00000000-0005-0000-0000-0000E52A0000}"/>
    <cellStyle name="Warning Text 31 4 17" xfId="11849" xr:uid="{00000000-0005-0000-0000-0000E62A0000}"/>
    <cellStyle name="Warning Text 31 4 18" xfId="12255" xr:uid="{00000000-0005-0000-0000-0000E72A0000}"/>
    <cellStyle name="Warning Text 31 4 19" xfId="12920" xr:uid="{00000000-0005-0000-0000-0000E82A0000}"/>
    <cellStyle name="Warning Text 31 4 2" xfId="5132" xr:uid="{00000000-0005-0000-0000-0000E92A0000}"/>
    <cellStyle name="Warning Text 31 4 3" xfId="5570" xr:uid="{00000000-0005-0000-0000-0000EA2A0000}"/>
    <cellStyle name="Warning Text 31 4 4" xfId="6008" xr:uid="{00000000-0005-0000-0000-0000EB2A0000}"/>
    <cellStyle name="Warning Text 31 4 5" xfId="6445" xr:uid="{00000000-0005-0000-0000-0000EC2A0000}"/>
    <cellStyle name="Warning Text 31 4 6" xfId="6882" xr:uid="{00000000-0005-0000-0000-0000ED2A0000}"/>
    <cellStyle name="Warning Text 31 4 7" xfId="7319" xr:uid="{00000000-0005-0000-0000-0000EE2A0000}"/>
    <cellStyle name="Warning Text 31 4 8" xfId="7756" xr:uid="{00000000-0005-0000-0000-0000EF2A0000}"/>
    <cellStyle name="Warning Text 31 4 9" xfId="8604" xr:uid="{00000000-0005-0000-0000-0000F02A0000}"/>
    <cellStyle name="Warning Text 32" xfId="4157" xr:uid="{00000000-0005-0000-0000-0000F12A0000}"/>
    <cellStyle name="Warning Text 32 2" xfId="4158" xr:uid="{00000000-0005-0000-0000-0000F22A0000}"/>
    <cellStyle name="Warning Text 32 2 2" xfId="4373" xr:uid="{00000000-0005-0000-0000-0000F32A0000}"/>
    <cellStyle name="Warning Text 32 2 2 10" xfId="8036" xr:uid="{00000000-0005-0000-0000-0000F42A0000}"/>
    <cellStyle name="Warning Text 32 2 2 11" xfId="9196" xr:uid="{00000000-0005-0000-0000-0000F52A0000}"/>
    <cellStyle name="Warning Text 32 2 2 12" xfId="8856" xr:uid="{00000000-0005-0000-0000-0000F62A0000}"/>
    <cellStyle name="Warning Text 32 2 2 13" xfId="9809" xr:uid="{00000000-0005-0000-0000-0000F72A0000}"/>
    <cellStyle name="Warning Text 32 2 2 14" xfId="10281" xr:uid="{00000000-0005-0000-0000-0000F82A0000}"/>
    <cellStyle name="Warning Text 32 2 2 15" xfId="10639" xr:uid="{00000000-0005-0000-0000-0000F92A0000}"/>
    <cellStyle name="Warning Text 32 2 2 16" xfId="11168" xr:uid="{00000000-0005-0000-0000-0000FA2A0000}"/>
    <cellStyle name="Warning Text 32 2 2 17" xfId="11637" xr:uid="{00000000-0005-0000-0000-0000FB2A0000}"/>
    <cellStyle name="Warning Text 32 2 2 18" xfId="11459" xr:uid="{00000000-0005-0000-0000-0000FC2A0000}"/>
    <cellStyle name="Warning Text 32 2 2 19" xfId="12708" xr:uid="{00000000-0005-0000-0000-0000FD2A0000}"/>
    <cellStyle name="Warning Text 32 2 2 2" xfId="4920" xr:uid="{00000000-0005-0000-0000-0000FE2A0000}"/>
    <cellStyle name="Warning Text 32 2 2 3" xfId="5358" xr:uid="{00000000-0005-0000-0000-0000FF2A0000}"/>
    <cellStyle name="Warning Text 32 2 2 4" xfId="5796" xr:uid="{00000000-0005-0000-0000-0000002B0000}"/>
    <cellStyle name="Warning Text 32 2 2 5" xfId="6233" xr:uid="{00000000-0005-0000-0000-0000012B0000}"/>
    <cellStyle name="Warning Text 32 2 2 6" xfId="6670" xr:uid="{00000000-0005-0000-0000-0000022B0000}"/>
    <cellStyle name="Warning Text 32 2 2 7" xfId="7107" xr:uid="{00000000-0005-0000-0000-0000032B0000}"/>
    <cellStyle name="Warning Text 32 2 2 8" xfId="7544" xr:uid="{00000000-0005-0000-0000-0000042B0000}"/>
    <cellStyle name="Warning Text 32 2 2 9" xfId="8392" xr:uid="{00000000-0005-0000-0000-0000052B0000}"/>
    <cellStyle name="Warning Text 32 2 3" xfId="4588" xr:uid="{00000000-0005-0000-0000-0000062B0000}"/>
    <cellStyle name="Warning Text 32 2 3 10" xfId="8704" xr:uid="{00000000-0005-0000-0000-0000072B0000}"/>
    <cellStyle name="Warning Text 32 2 3 11" xfId="9411" xr:uid="{00000000-0005-0000-0000-0000082B0000}"/>
    <cellStyle name="Warning Text 32 2 3 12" xfId="8779" xr:uid="{00000000-0005-0000-0000-0000092B0000}"/>
    <cellStyle name="Warning Text 32 2 3 13" xfId="10024" xr:uid="{00000000-0005-0000-0000-00000A2B0000}"/>
    <cellStyle name="Warning Text 32 2 3 14" xfId="10496" xr:uid="{00000000-0005-0000-0000-00000B2B0000}"/>
    <cellStyle name="Warning Text 32 2 3 15" xfId="10804" xr:uid="{00000000-0005-0000-0000-00000C2B0000}"/>
    <cellStyle name="Warning Text 32 2 3 16" xfId="11383" xr:uid="{00000000-0005-0000-0000-00000D2B0000}"/>
    <cellStyle name="Warning Text 32 2 3 17" xfId="11852" xr:uid="{00000000-0005-0000-0000-00000E2B0000}"/>
    <cellStyle name="Warning Text 32 2 3 18" xfId="12187" xr:uid="{00000000-0005-0000-0000-00000F2B0000}"/>
    <cellStyle name="Warning Text 32 2 3 19" xfId="12923" xr:uid="{00000000-0005-0000-0000-0000102B0000}"/>
    <cellStyle name="Warning Text 32 2 3 2" xfId="5135" xr:uid="{00000000-0005-0000-0000-0000112B0000}"/>
    <cellStyle name="Warning Text 32 2 3 3" xfId="5573" xr:uid="{00000000-0005-0000-0000-0000122B0000}"/>
    <cellStyle name="Warning Text 32 2 3 4" xfId="6011" xr:uid="{00000000-0005-0000-0000-0000132B0000}"/>
    <cellStyle name="Warning Text 32 2 3 5" xfId="6448" xr:uid="{00000000-0005-0000-0000-0000142B0000}"/>
    <cellStyle name="Warning Text 32 2 3 6" xfId="6885" xr:uid="{00000000-0005-0000-0000-0000152B0000}"/>
    <cellStyle name="Warning Text 32 2 3 7" xfId="7322" xr:uid="{00000000-0005-0000-0000-0000162B0000}"/>
    <cellStyle name="Warning Text 32 2 3 8" xfId="7759" xr:uid="{00000000-0005-0000-0000-0000172B0000}"/>
    <cellStyle name="Warning Text 32 2 3 9" xfId="8607" xr:uid="{00000000-0005-0000-0000-0000182B0000}"/>
    <cellStyle name="Warning Text 32 3" xfId="4372" xr:uid="{00000000-0005-0000-0000-0000192B0000}"/>
    <cellStyle name="Warning Text 32 3 10" xfId="8037" xr:uid="{00000000-0005-0000-0000-00001A2B0000}"/>
    <cellStyle name="Warning Text 32 3 11" xfId="9195" xr:uid="{00000000-0005-0000-0000-00001B2B0000}"/>
    <cellStyle name="Warning Text 32 3 12" xfId="8857" xr:uid="{00000000-0005-0000-0000-00001C2B0000}"/>
    <cellStyle name="Warning Text 32 3 13" xfId="9808" xr:uid="{00000000-0005-0000-0000-00001D2B0000}"/>
    <cellStyle name="Warning Text 32 3 14" xfId="10280" xr:uid="{00000000-0005-0000-0000-00001E2B0000}"/>
    <cellStyle name="Warning Text 32 3 15" xfId="10678" xr:uid="{00000000-0005-0000-0000-00001F2B0000}"/>
    <cellStyle name="Warning Text 32 3 16" xfId="11167" xr:uid="{00000000-0005-0000-0000-0000202B0000}"/>
    <cellStyle name="Warning Text 32 3 17" xfId="11636" xr:uid="{00000000-0005-0000-0000-0000212B0000}"/>
    <cellStyle name="Warning Text 32 3 18" xfId="11460" xr:uid="{00000000-0005-0000-0000-0000222B0000}"/>
    <cellStyle name="Warning Text 32 3 19" xfId="12707" xr:uid="{00000000-0005-0000-0000-0000232B0000}"/>
    <cellStyle name="Warning Text 32 3 2" xfId="4919" xr:uid="{00000000-0005-0000-0000-0000242B0000}"/>
    <cellStyle name="Warning Text 32 3 3" xfId="5357" xr:uid="{00000000-0005-0000-0000-0000252B0000}"/>
    <cellStyle name="Warning Text 32 3 4" xfId="5795" xr:uid="{00000000-0005-0000-0000-0000262B0000}"/>
    <cellStyle name="Warning Text 32 3 5" xfId="6232" xr:uid="{00000000-0005-0000-0000-0000272B0000}"/>
    <cellStyle name="Warning Text 32 3 6" xfId="6669" xr:uid="{00000000-0005-0000-0000-0000282B0000}"/>
    <cellStyle name="Warning Text 32 3 7" xfId="7106" xr:uid="{00000000-0005-0000-0000-0000292B0000}"/>
    <cellStyle name="Warning Text 32 3 8" xfId="7543" xr:uid="{00000000-0005-0000-0000-00002A2B0000}"/>
    <cellStyle name="Warning Text 32 3 9" xfId="8391" xr:uid="{00000000-0005-0000-0000-00002B2B0000}"/>
    <cellStyle name="Warning Text 32 4" xfId="4587" xr:uid="{00000000-0005-0000-0000-00002C2B0000}"/>
    <cellStyle name="Warning Text 32 4 10" xfId="8687" xr:uid="{00000000-0005-0000-0000-00002D2B0000}"/>
    <cellStyle name="Warning Text 32 4 11" xfId="9410" xr:uid="{00000000-0005-0000-0000-00002E2B0000}"/>
    <cellStyle name="Warning Text 32 4 12" xfId="8780" xr:uid="{00000000-0005-0000-0000-00002F2B0000}"/>
    <cellStyle name="Warning Text 32 4 13" xfId="10023" xr:uid="{00000000-0005-0000-0000-0000302B0000}"/>
    <cellStyle name="Warning Text 32 4 14" xfId="10495" xr:uid="{00000000-0005-0000-0000-0000312B0000}"/>
    <cellStyle name="Warning Text 32 4 15" xfId="10885" xr:uid="{00000000-0005-0000-0000-0000322B0000}"/>
    <cellStyle name="Warning Text 32 4 16" xfId="11382" xr:uid="{00000000-0005-0000-0000-0000332B0000}"/>
    <cellStyle name="Warning Text 32 4 17" xfId="11851" xr:uid="{00000000-0005-0000-0000-0000342B0000}"/>
    <cellStyle name="Warning Text 32 4 18" xfId="12186" xr:uid="{00000000-0005-0000-0000-0000352B0000}"/>
    <cellStyle name="Warning Text 32 4 19" xfId="12922" xr:uid="{00000000-0005-0000-0000-0000362B0000}"/>
    <cellStyle name="Warning Text 32 4 2" xfId="5134" xr:uid="{00000000-0005-0000-0000-0000372B0000}"/>
    <cellStyle name="Warning Text 32 4 3" xfId="5572" xr:uid="{00000000-0005-0000-0000-0000382B0000}"/>
    <cellStyle name="Warning Text 32 4 4" xfId="6010" xr:uid="{00000000-0005-0000-0000-0000392B0000}"/>
    <cellStyle name="Warning Text 32 4 5" xfId="6447" xr:uid="{00000000-0005-0000-0000-00003A2B0000}"/>
    <cellStyle name="Warning Text 32 4 6" xfId="6884" xr:uid="{00000000-0005-0000-0000-00003B2B0000}"/>
    <cellStyle name="Warning Text 32 4 7" xfId="7321" xr:uid="{00000000-0005-0000-0000-00003C2B0000}"/>
    <cellStyle name="Warning Text 32 4 8" xfId="7758" xr:uid="{00000000-0005-0000-0000-00003D2B0000}"/>
    <cellStyle name="Warning Text 32 4 9" xfId="8606" xr:uid="{00000000-0005-0000-0000-00003E2B0000}"/>
    <cellStyle name="Warning Text 33" xfId="4159" xr:uid="{00000000-0005-0000-0000-00003F2B0000}"/>
    <cellStyle name="Warning Text 33 2" xfId="4160" xr:uid="{00000000-0005-0000-0000-0000402B0000}"/>
    <cellStyle name="Warning Text 33 2 2" xfId="4375" xr:uid="{00000000-0005-0000-0000-0000412B0000}"/>
    <cellStyle name="Warning Text 33 2 2 10" xfId="8034" xr:uid="{00000000-0005-0000-0000-0000422B0000}"/>
    <cellStyle name="Warning Text 33 2 2 11" xfId="9198" xr:uid="{00000000-0005-0000-0000-0000432B0000}"/>
    <cellStyle name="Warning Text 33 2 2 12" xfId="8854" xr:uid="{00000000-0005-0000-0000-0000442B0000}"/>
    <cellStyle name="Warning Text 33 2 2 13" xfId="9811" xr:uid="{00000000-0005-0000-0000-0000452B0000}"/>
    <cellStyle name="Warning Text 33 2 2 14" xfId="10283" xr:uid="{00000000-0005-0000-0000-0000462B0000}"/>
    <cellStyle name="Warning Text 33 2 2 15" xfId="10560" xr:uid="{00000000-0005-0000-0000-0000472B0000}"/>
    <cellStyle name="Warning Text 33 2 2 16" xfId="11170" xr:uid="{00000000-0005-0000-0000-0000482B0000}"/>
    <cellStyle name="Warning Text 33 2 2 17" xfId="11639" xr:uid="{00000000-0005-0000-0000-0000492B0000}"/>
    <cellStyle name="Warning Text 33 2 2 18" xfId="12099" xr:uid="{00000000-0005-0000-0000-00004A2B0000}"/>
    <cellStyle name="Warning Text 33 2 2 19" xfId="12710" xr:uid="{00000000-0005-0000-0000-00004B2B0000}"/>
    <cellStyle name="Warning Text 33 2 2 2" xfId="4922" xr:uid="{00000000-0005-0000-0000-00004C2B0000}"/>
    <cellStyle name="Warning Text 33 2 2 3" xfId="5360" xr:uid="{00000000-0005-0000-0000-00004D2B0000}"/>
    <cellStyle name="Warning Text 33 2 2 4" xfId="5798" xr:uid="{00000000-0005-0000-0000-00004E2B0000}"/>
    <cellStyle name="Warning Text 33 2 2 5" xfId="6235" xr:uid="{00000000-0005-0000-0000-00004F2B0000}"/>
    <cellStyle name="Warning Text 33 2 2 6" xfId="6672" xr:uid="{00000000-0005-0000-0000-0000502B0000}"/>
    <cellStyle name="Warning Text 33 2 2 7" xfId="7109" xr:uid="{00000000-0005-0000-0000-0000512B0000}"/>
    <cellStyle name="Warning Text 33 2 2 8" xfId="7546" xr:uid="{00000000-0005-0000-0000-0000522B0000}"/>
    <cellStyle name="Warning Text 33 2 2 9" xfId="8394" xr:uid="{00000000-0005-0000-0000-0000532B0000}"/>
    <cellStyle name="Warning Text 33 2 3" xfId="4590" xr:uid="{00000000-0005-0000-0000-0000542B0000}"/>
    <cellStyle name="Warning Text 33 2 3 10" xfId="8699" xr:uid="{00000000-0005-0000-0000-0000552B0000}"/>
    <cellStyle name="Warning Text 33 2 3 11" xfId="9413" xr:uid="{00000000-0005-0000-0000-0000562B0000}"/>
    <cellStyle name="Warning Text 33 2 3 12" xfId="8777" xr:uid="{00000000-0005-0000-0000-0000572B0000}"/>
    <cellStyle name="Warning Text 33 2 3 13" xfId="10026" xr:uid="{00000000-0005-0000-0000-0000582B0000}"/>
    <cellStyle name="Warning Text 33 2 3 14" xfId="10498" xr:uid="{00000000-0005-0000-0000-0000592B0000}"/>
    <cellStyle name="Warning Text 33 2 3 15" xfId="10727" xr:uid="{00000000-0005-0000-0000-00005A2B0000}"/>
    <cellStyle name="Warning Text 33 2 3 16" xfId="11385" xr:uid="{00000000-0005-0000-0000-00005B2B0000}"/>
    <cellStyle name="Warning Text 33 2 3 17" xfId="11854" xr:uid="{00000000-0005-0000-0000-00005C2B0000}"/>
    <cellStyle name="Warning Text 33 2 3 18" xfId="12153" xr:uid="{00000000-0005-0000-0000-00005D2B0000}"/>
    <cellStyle name="Warning Text 33 2 3 19" xfId="12925" xr:uid="{00000000-0005-0000-0000-00005E2B0000}"/>
    <cellStyle name="Warning Text 33 2 3 2" xfId="5137" xr:uid="{00000000-0005-0000-0000-00005F2B0000}"/>
    <cellStyle name="Warning Text 33 2 3 3" xfId="5575" xr:uid="{00000000-0005-0000-0000-0000602B0000}"/>
    <cellStyle name="Warning Text 33 2 3 4" xfId="6013" xr:uid="{00000000-0005-0000-0000-0000612B0000}"/>
    <cellStyle name="Warning Text 33 2 3 5" xfId="6450" xr:uid="{00000000-0005-0000-0000-0000622B0000}"/>
    <cellStyle name="Warning Text 33 2 3 6" xfId="6887" xr:uid="{00000000-0005-0000-0000-0000632B0000}"/>
    <cellStyle name="Warning Text 33 2 3 7" xfId="7324" xr:uid="{00000000-0005-0000-0000-0000642B0000}"/>
    <cellStyle name="Warning Text 33 2 3 8" xfId="7761" xr:uid="{00000000-0005-0000-0000-0000652B0000}"/>
    <cellStyle name="Warning Text 33 2 3 9" xfId="8609" xr:uid="{00000000-0005-0000-0000-0000662B0000}"/>
    <cellStyle name="Warning Text 33 3" xfId="4374" xr:uid="{00000000-0005-0000-0000-0000672B0000}"/>
    <cellStyle name="Warning Text 33 3 10" xfId="8035" xr:uid="{00000000-0005-0000-0000-0000682B0000}"/>
    <cellStyle name="Warning Text 33 3 11" xfId="9197" xr:uid="{00000000-0005-0000-0000-0000692B0000}"/>
    <cellStyle name="Warning Text 33 3 12" xfId="8855" xr:uid="{00000000-0005-0000-0000-00006A2B0000}"/>
    <cellStyle name="Warning Text 33 3 13" xfId="9810" xr:uid="{00000000-0005-0000-0000-00006B2B0000}"/>
    <cellStyle name="Warning Text 33 3 14" xfId="10282" xr:uid="{00000000-0005-0000-0000-00006C2B0000}"/>
    <cellStyle name="Warning Text 33 3 15" xfId="10600" xr:uid="{00000000-0005-0000-0000-00006D2B0000}"/>
    <cellStyle name="Warning Text 33 3 16" xfId="11169" xr:uid="{00000000-0005-0000-0000-00006E2B0000}"/>
    <cellStyle name="Warning Text 33 3 17" xfId="11638" xr:uid="{00000000-0005-0000-0000-00006F2B0000}"/>
    <cellStyle name="Warning Text 33 3 18" xfId="12158" xr:uid="{00000000-0005-0000-0000-0000702B0000}"/>
    <cellStyle name="Warning Text 33 3 19" xfId="12709" xr:uid="{00000000-0005-0000-0000-0000712B0000}"/>
    <cellStyle name="Warning Text 33 3 2" xfId="4921" xr:uid="{00000000-0005-0000-0000-0000722B0000}"/>
    <cellStyle name="Warning Text 33 3 3" xfId="5359" xr:uid="{00000000-0005-0000-0000-0000732B0000}"/>
    <cellStyle name="Warning Text 33 3 4" xfId="5797" xr:uid="{00000000-0005-0000-0000-0000742B0000}"/>
    <cellStyle name="Warning Text 33 3 5" xfId="6234" xr:uid="{00000000-0005-0000-0000-0000752B0000}"/>
    <cellStyle name="Warning Text 33 3 6" xfId="6671" xr:uid="{00000000-0005-0000-0000-0000762B0000}"/>
    <cellStyle name="Warning Text 33 3 7" xfId="7108" xr:uid="{00000000-0005-0000-0000-0000772B0000}"/>
    <cellStyle name="Warning Text 33 3 8" xfId="7545" xr:uid="{00000000-0005-0000-0000-0000782B0000}"/>
    <cellStyle name="Warning Text 33 3 9" xfId="8393" xr:uid="{00000000-0005-0000-0000-0000792B0000}"/>
    <cellStyle name="Warning Text 33 4" xfId="4589" xr:uid="{00000000-0005-0000-0000-00007A2B0000}"/>
    <cellStyle name="Warning Text 33 4 10" xfId="8674" xr:uid="{00000000-0005-0000-0000-00007B2B0000}"/>
    <cellStyle name="Warning Text 33 4 11" xfId="9412" xr:uid="{00000000-0005-0000-0000-00007C2B0000}"/>
    <cellStyle name="Warning Text 33 4 12" xfId="8778" xr:uid="{00000000-0005-0000-0000-00007D2B0000}"/>
    <cellStyle name="Warning Text 33 4 13" xfId="10025" xr:uid="{00000000-0005-0000-0000-00007E2B0000}"/>
    <cellStyle name="Warning Text 33 4 14" xfId="10497" xr:uid="{00000000-0005-0000-0000-00007F2B0000}"/>
    <cellStyle name="Warning Text 33 4 15" xfId="10765" xr:uid="{00000000-0005-0000-0000-0000802B0000}"/>
    <cellStyle name="Warning Text 33 4 16" xfId="11384" xr:uid="{00000000-0005-0000-0000-0000812B0000}"/>
    <cellStyle name="Warning Text 33 4 17" xfId="11853" xr:uid="{00000000-0005-0000-0000-0000822B0000}"/>
    <cellStyle name="Warning Text 33 4 18" xfId="12135" xr:uid="{00000000-0005-0000-0000-0000832B0000}"/>
    <cellStyle name="Warning Text 33 4 19" xfId="12924" xr:uid="{00000000-0005-0000-0000-0000842B0000}"/>
    <cellStyle name="Warning Text 33 4 2" xfId="5136" xr:uid="{00000000-0005-0000-0000-0000852B0000}"/>
    <cellStyle name="Warning Text 33 4 3" xfId="5574" xr:uid="{00000000-0005-0000-0000-0000862B0000}"/>
    <cellStyle name="Warning Text 33 4 4" xfId="6012" xr:uid="{00000000-0005-0000-0000-0000872B0000}"/>
    <cellStyle name="Warning Text 33 4 5" xfId="6449" xr:uid="{00000000-0005-0000-0000-0000882B0000}"/>
    <cellStyle name="Warning Text 33 4 6" xfId="6886" xr:uid="{00000000-0005-0000-0000-0000892B0000}"/>
    <cellStyle name="Warning Text 33 4 7" xfId="7323" xr:uid="{00000000-0005-0000-0000-00008A2B0000}"/>
    <cellStyle name="Warning Text 33 4 8" xfId="7760" xr:uid="{00000000-0005-0000-0000-00008B2B0000}"/>
    <cellStyle name="Warning Text 33 4 9" xfId="8608" xr:uid="{00000000-0005-0000-0000-00008C2B0000}"/>
    <cellStyle name="Warning Text 34" xfId="4161" xr:uid="{00000000-0005-0000-0000-00008D2B0000}"/>
    <cellStyle name="Warning Text 34 2" xfId="4162" xr:uid="{00000000-0005-0000-0000-00008E2B0000}"/>
    <cellStyle name="Warning Text 34 2 2" xfId="4377" xr:uid="{00000000-0005-0000-0000-00008F2B0000}"/>
    <cellStyle name="Warning Text 34 2 2 10" xfId="8032" xr:uid="{00000000-0005-0000-0000-0000902B0000}"/>
    <cellStyle name="Warning Text 34 2 2 11" xfId="9200" xr:uid="{00000000-0005-0000-0000-0000912B0000}"/>
    <cellStyle name="Warning Text 34 2 2 12" xfId="8852" xr:uid="{00000000-0005-0000-0000-0000922B0000}"/>
    <cellStyle name="Warning Text 34 2 2 13" xfId="9813" xr:uid="{00000000-0005-0000-0000-0000932B0000}"/>
    <cellStyle name="Warning Text 34 2 2 14" xfId="10285" xr:uid="{00000000-0005-0000-0000-0000942B0000}"/>
    <cellStyle name="Warning Text 34 2 2 15" xfId="10940" xr:uid="{00000000-0005-0000-0000-0000952B0000}"/>
    <cellStyle name="Warning Text 34 2 2 16" xfId="11172" xr:uid="{00000000-0005-0000-0000-0000962B0000}"/>
    <cellStyle name="Warning Text 34 2 2 17" xfId="11641" xr:uid="{00000000-0005-0000-0000-0000972B0000}"/>
    <cellStyle name="Warning Text 34 2 2 18" xfId="12040" xr:uid="{00000000-0005-0000-0000-0000982B0000}"/>
    <cellStyle name="Warning Text 34 2 2 19" xfId="12712" xr:uid="{00000000-0005-0000-0000-0000992B0000}"/>
    <cellStyle name="Warning Text 34 2 2 2" xfId="4924" xr:uid="{00000000-0005-0000-0000-00009A2B0000}"/>
    <cellStyle name="Warning Text 34 2 2 3" xfId="5362" xr:uid="{00000000-0005-0000-0000-00009B2B0000}"/>
    <cellStyle name="Warning Text 34 2 2 4" xfId="5800" xr:uid="{00000000-0005-0000-0000-00009C2B0000}"/>
    <cellStyle name="Warning Text 34 2 2 5" xfId="6237" xr:uid="{00000000-0005-0000-0000-00009D2B0000}"/>
    <cellStyle name="Warning Text 34 2 2 6" xfId="6674" xr:uid="{00000000-0005-0000-0000-00009E2B0000}"/>
    <cellStyle name="Warning Text 34 2 2 7" xfId="7111" xr:uid="{00000000-0005-0000-0000-00009F2B0000}"/>
    <cellStyle name="Warning Text 34 2 2 8" xfId="7548" xr:uid="{00000000-0005-0000-0000-0000A02B0000}"/>
    <cellStyle name="Warning Text 34 2 2 9" xfId="8396" xr:uid="{00000000-0005-0000-0000-0000A12B0000}"/>
    <cellStyle name="Warning Text 34 2 3" xfId="4592" xr:uid="{00000000-0005-0000-0000-0000A22B0000}"/>
    <cellStyle name="Warning Text 34 2 3 10" xfId="8691" xr:uid="{00000000-0005-0000-0000-0000A32B0000}"/>
    <cellStyle name="Warning Text 34 2 3 11" xfId="9415" xr:uid="{00000000-0005-0000-0000-0000A42B0000}"/>
    <cellStyle name="Warning Text 34 2 3 12" xfId="8775" xr:uid="{00000000-0005-0000-0000-0000A52B0000}"/>
    <cellStyle name="Warning Text 34 2 3 13" xfId="10028" xr:uid="{00000000-0005-0000-0000-0000A62B0000}"/>
    <cellStyle name="Warning Text 34 2 3 14" xfId="10500" xr:uid="{00000000-0005-0000-0000-0000A72B0000}"/>
    <cellStyle name="Warning Text 34 2 3 15" xfId="10649" xr:uid="{00000000-0005-0000-0000-0000A82B0000}"/>
    <cellStyle name="Warning Text 34 2 3 16" xfId="11387" xr:uid="{00000000-0005-0000-0000-0000A92B0000}"/>
    <cellStyle name="Warning Text 34 2 3 17" xfId="11856" xr:uid="{00000000-0005-0000-0000-0000AA2B0000}"/>
    <cellStyle name="Warning Text 34 2 3 18" xfId="12064" xr:uid="{00000000-0005-0000-0000-0000AB2B0000}"/>
    <cellStyle name="Warning Text 34 2 3 19" xfId="12927" xr:uid="{00000000-0005-0000-0000-0000AC2B0000}"/>
    <cellStyle name="Warning Text 34 2 3 2" xfId="5139" xr:uid="{00000000-0005-0000-0000-0000AD2B0000}"/>
    <cellStyle name="Warning Text 34 2 3 3" xfId="5577" xr:uid="{00000000-0005-0000-0000-0000AE2B0000}"/>
    <cellStyle name="Warning Text 34 2 3 4" xfId="6015" xr:uid="{00000000-0005-0000-0000-0000AF2B0000}"/>
    <cellStyle name="Warning Text 34 2 3 5" xfId="6452" xr:uid="{00000000-0005-0000-0000-0000B02B0000}"/>
    <cellStyle name="Warning Text 34 2 3 6" xfId="6889" xr:uid="{00000000-0005-0000-0000-0000B12B0000}"/>
    <cellStyle name="Warning Text 34 2 3 7" xfId="7326" xr:uid="{00000000-0005-0000-0000-0000B22B0000}"/>
    <cellStyle name="Warning Text 34 2 3 8" xfId="7763" xr:uid="{00000000-0005-0000-0000-0000B32B0000}"/>
    <cellStyle name="Warning Text 34 2 3 9" xfId="8611" xr:uid="{00000000-0005-0000-0000-0000B42B0000}"/>
    <cellStyle name="Warning Text 34 3" xfId="4376" xr:uid="{00000000-0005-0000-0000-0000B52B0000}"/>
    <cellStyle name="Warning Text 34 3 10" xfId="8033" xr:uid="{00000000-0005-0000-0000-0000B62B0000}"/>
    <cellStyle name="Warning Text 34 3 11" xfId="9199" xr:uid="{00000000-0005-0000-0000-0000B72B0000}"/>
    <cellStyle name="Warning Text 34 3 12" xfId="8853" xr:uid="{00000000-0005-0000-0000-0000B82B0000}"/>
    <cellStyle name="Warning Text 34 3 13" xfId="9812" xr:uid="{00000000-0005-0000-0000-0000B92B0000}"/>
    <cellStyle name="Warning Text 34 3 14" xfId="10284" xr:uid="{00000000-0005-0000-0000-0000BA2B0000}"/>
    <cellStyle name="Warning Text 34 3 15" xfId="10915" xr:uid="{00000000-0005-0000-0000-0000BB2B0000}"/>
    <cellStyle name="Warning Text 34 3 16" xfId="11171" xr:uid="{00000000-0005-0000-0000-0000BC2B0000}"/>
    <cellStyle name="Warning Text 34 3 17" xfId="11640" xr:uid="{00000000-0005-0000-0000-0000BD2B0000}"/>
    <cellStyle name="Warning Text 34 3 18" xfId="12069" xr:uid="{00000000-0005-0000-0000-0000BE2B0000}"/>
    <cellStyle name="Warning Text 34 3 19" xfId="12711" xr:uid="{00000000-0005-0000-0000-0000BF2B0000}"/>
    <cellStyle name="Warning Text 34 3 2" xfId="4923" xr:uid="{00000000-0005-0000-0000-0000C02B0000}"/>
    <cellStyle name="Warning Text 34 3 3" xfId="5361" xr:uid="{00000000-0005-0000-0000-0000C12B0000}"/>
    <cellStyle name="Warning Text 34 3 4" xfId="5799" xr:uid="{00000000-0005-0000-0000-0000C22B0000}"/>
    <cellStyle name="Warning Text 34 3 5" xfId="6236" xr:uid="{00000000-0005-0000-0000-0000C32B0000}"/>
    <cellStyle name="Warning Text 34 3 6" xfId="6673" xr:uid="{00000000-0005-0000-0000-0000C42B0000}"/>
    <cellStyle name="Warning Text 34 3 7" xfId="7110" xr:uid="{00000000-0005-0000-0000-0000C52B0000}"/>
    <cellStyle name="Warning Text 34 3 8" xfId="7547" xr:uid="{00000000-0005-0000-0000-0000C62B0000}"/>
    <cellStyle name="Warning Text 34 3 9" xfId="8395" xr:uid="{00000000-0005-0000-0000-0000C72B0000}"/>
    <cellStyle name="Warning Text 34 4" xfId="4591" xr:uid="{00000000-0005-0000-0000-0000C82B0000}"/>
    <cellStyle name="Warning Text 34 4 10" xfId="8661" xr:uid="{00000000-0005-0000-0000-0000C92B0000}"/>
    <cellStyle name="Warning Text 34 4 11" xfId="9414" xr:uid="{00000000-0005-0000-0000-0000CA2B0000}"/>
    <cellStyle name="Warning Text 34 4 12" xfId="8776" xr:uid="{00000000-0005-0000-0000-0000CB2B0000}"/>
    <cellStyle name="Warning Text 34 4 13" xfId="10027" xr:uid="{00000000-0005-0000-0000-0000CC2B0000}"/>
    <cellStyle name="Warning Text 34 4 14" xfId="10499" xr:uid="{00000000-0005-0000-0000-0000CD2B0000}"/>
    <cellStyle name="Warning Text 34 4 15" xfId="10688" xr:uid="{00000000-0005-0000-0000-0000CE2B0000}"/>
    <cellStyle name="Warning Text 34 4 16" xfId="11386" xr:uid="{00000000-0005-0000-0000-0000CF2B0000}"/>
    <cellStyle name="Warning Text 34 4 17" xfId="11855" xr:uid="{00000000-0005-0000-0000-0000D02B0000}"/>
    <cellStyle name="Warning Text 34 4 18" xfId="12094" xr:uid="{00000000-0005-0000-0000-0000D12B0000}"/>
    <cellStyle name="Warning Text 34 4 19" xfId="12926" xr:uid="{00000000-0005-0000-0000-0000D22B0000}"/>
    <cellStyle name="Warning Text 34 4 2" xfId="5138" xr:uid="{00000000-0005-0000-0000-0000D32B0000}"/>
    <cellStyle name="Warning Text 34 4 3" xfId="5576" xr:uid="{00000000-0005-0000-0000-0000D42B0000}"/>
    <cellStyle name="Warning Text 34 4 4" xfId="6014" xr:uid="{00000000-0005-0000-0000-0000D52B0000}"/>
    <cellStyle name="Warning Text 34 4 5" xfId="6451" xr:uid="{00000000-0005-0000-0000-0000D62B0000}"/>
    <cellStyle name="Warning Text 34 4 6" xfId="6888" xr:uid="{00000000-0005-0000-0000-0000D72B0000}"/>
    <cellStyle name="Warning Text 34 4 7" xfId="7325" xr:uid="{00000000-0005-0000-0000-0000D82B0000}"/>
    <cellStyle name="Warning Text 34 4 8" xfId="7762" xr:uid="{00000000-0005-0000-0000-0000D92B0000}"/>
    <cellStyle name="Warning Text 34 4 9" xfId="8610" xr:uid="{00000000-0005-0000-0000-0000DA2B0000}"/>
    <cellStyle name="Warning Text 35" xfId="4163" xr:uid="{00000000-0005-0000-0000-0000DB2B0000}"/>
    <cellStyle name="Warning Text 35 2" xfId="4164" xr:uid="{00000000-0005-0000-0000-0000DC2B0000}"/>
    <cellStyle name="Warning Text 35 2 2" xfId="4379" xr:uid="{00000000-0005-0000-0000-0000DD2B0000}"/>
    <cellStyle name="Warning Text 35 2 2 10" xfId="8031" xr:uid="{00000000-0005-0000-0000-0000DE2B0000}"/>
    <cellStyle name="Warning Text 35 2 2 11" xfId="9202" xr:uid="{00000000-0005-0000-0000-0000DF2B0000}"/>
    <cellStyle name="Warning Text 35 2 2 12" xfId="8850" xr:uid="{00000000-0005-0000-0000-0000E02B0000}"/>
    <cellStyle name="Warning Text 35 2 2 13" xfId="9815" xr:uid="{00000000-0005-0000-0000-0000E12B0000}"/>
    <cellStyle name="Warning Text 35 2 2 14" xfId="10287" xr:uid="{00000000-0005-0000-0000-0000E22B0000}"/>
    <cellStyle name="Warning Text 35 2 2 15" xfId="10104" xr:uid="{00000000-0005-0000-0000-0000E32B0000}"/>
    <cellStyle name="Warning Text 35 2 2 16" xfId="11174" xr:uid="{00000000-0005-0000-0000-0000E42B0000}"/>
    <cellStyle name="Warning Text 35 2 2 17" xfId="11643" xr:uid="{00000000-0005-0000-0000-0000E52B0000}"/>
    <cellStyle name="Warning Text 35 2 2 18" xfId="11983" xr:uid="{00000000-0005-0000-0000-0000E62B0000}"/>
    <cellStyle name="Warning Text 35 2 2 19" xfId="12714" xr:uid="{00000000-0005-0000-0000-0000E72B0000}"/>
    <cellStyle name="Warning Text 35 2 2 2" xfId="4926" xr:uid="{00000000-0005-0000-0000-0000E82B0000}"/>
    <cellStyle name="Warning Text 35 2 2 3" xfId="5364" xr:uid="{00000000-0005-0000-0000-0000E92B0000}"/>
    <cellStyle name="Warning Text 35 2 2 4" xfId="5802" xr:uid="{00000000-0005-0000-0000-0000EA2B0000}"/>
    <cellStyle name="Warning Text 35 2 2 5" xfId="6239" xr:uid="{00000000-0005-0000-0000-0000EB2B0000}"/>
    <cellStyle name="Warning Text 35 2 2 6" xfId="6676" xr:uid="{00000000-0005-0000-0000-0000EC2B0000}"/>
    <cellStyle name="Warning Text 35 2 2 7" xfId="7113" xr:uid="{00000000-0005-0000-0000-0000ED2B0000}"/>
    <cellStyle name="Warning Text 35 2 2 8" xfId="7550" xr:uid="{00000000-0005-0000-0000-0000EE2B0000}"/>
    <cellStyle name="Warning Text 35 2 2 9" xfId="8398" xr:uid="{00000000-0005-0000-0000-0000EF2B0000}"/>
    <cellStyle name="Warning Text 35 2 3" xfId="4594" xr:uid="{00000000-0005-0000-0000-0000F02B0000}"/>
    <cellStyle name="Warning Text 35 2 3 10" xfId="8686" xr:uid="{00000000-0005-0000-0000-0000F12B0000}"/>
    <cellStyle name="Warning Text 35 2 3 11" xfId="9417" xr:uid="{00000000-0005-0000-0000-0000F22B0000}"/>
    <cellStyle name="Warning Text 35 2 3 12" xfId="8773" xr:uid="{00000000-0005-0000-0000-0000F32B0000}"/>
    <cellStyle name="Warning Text 35 2 3 13" xfId="10030" xr:uid="{00000000-0005-0000-0000-0000F42B0000}"/>
    <cellStyle name="Warning Text 35 2 3 14" xfId="10502" xr:uid="{00000000-0005-0000-0000-0000F52B0000}"/>
    <cellStyle name="Warning Text 35 2 3 15" xfId="10570" xr:uid="{00000000-0005-0000-0000-0000F62B0000}"/>
    <cellStyle name="Warning Text 35 2 3 16" xfId="11389" xr:uid="{00000000-0005-0000-0000-0000F72B0000}"/>
    <cellStyle name="Warning Text 35 2 3 17" xfId="11858" xr:uid="{00000000-0005-0000-0000-0000F82B0000}"/>
    <cellStyle name="Warning Text 35 2 3 18" xfId="12006" xr:uid="{00000000-0005-0000-0000-0000F92B0000}"/>
    <cellStyle name="Warning Text 35 2 3 19" xfId="12929" xr:uid="{00000000-0005-0000-0000-0000FA2B0000}"/>
    <cellStyle name="Warning Text 35 2 3 2" xfId="5141" xr:uid="{00000000-0005-0000-0000-0000FB2B0000}"/>
    <cellStyle name="Warning Text 35 2 3 3" xfId="5579" xr:uid="{00000000-0005-0000-0000-0000FC2B0000}"/>
    <cellStyle name="Warning Text 35 2 3 4" xfId="6017" xr:uid="{00000000-0005-0000-0000-0000FD2B0000}"/>
    <cellStyle name="Warning Text 35 2 3 5" xfId="6454" xr:uid="{00000000-0005-0000-0000-0000FE2B0000}"/>
    <cellStyle name="Warning Text 35 2 3 6" xfId="6891" xr:uid="{00000000-0005-0000-0000-0000FF2B0000}"/>
    <cellStyle name="Warning Text 35 2 3 7" xfId="7328" xr:uid="{00000000-0005-0000-0000-0000002C0000}"/>
    <cellStyle name="Warning Text 35 2 3 8" xfId="7765" xr:uid="{00000000-0005-0000-0000-0000012C0000}"/>
    <cellStyle name="Warning Text 35 2 3 9" xfId="8613" xr:uid="{00000000-0005-0000-0000-0000022C0000}"/>
    <cellStyle name="Warning Text 35 3" xfId="4378" xr:uid="{00000000-0005-0000-0000-0000032C0000}"/>
    <cellStyle name="Warning Text 35 3 10" xfId="7812" xr:uid="{00000000-0005-0000-0000-0000042C0000}"/>
    <cellStyle name="Warning Text 35 3 11" xfId="9201" xr:uid="{00000000-0005-0000-0000-0000052C0000}"/>
    <cellStyle name="Warning Text 35 3 12" xfId="8851" xr:uid="{00000000-0005-0000-0000-0000062C0000}"/>
    <cellStyle name="Warning Text 35 3 13" xfId="9814" xr:uid="{00000000-0005-0000-0000-0000072C0000}"/>
    <cellStyle name="Warning Text 35 3 14" xfId="10286" xr:uid="{00000000-0005-0000-0000-0000082C0000}"/>
    <cellStyle name="Warning Text 35 3 15" xfId="10849" xr:uid="{00000000-0005-0000-0000-0000092C0000}"/>
    <cellStyle name="Warning Text 35 3 16" xfId="11173" xr:uid="{00000000-0005-0000-0000-00000A2C0000}"/>
    <cellStyle name="Warning Text 35 3 17" xfId="11642" xr:uid="{00000000-0005-0000-0000-00000B2C0000}"/>
    <cellStyle name="Warning Text 35 3 18" xfId="12011" xr:uid="{00000000-0005-0000-0000-00000C2C0000}"/>
    <cellStyle name="Warning Text 35 3 19" xfId="12713" xr:uid="{00000000-0005-0000-0000-00000D2C0000}"/>
    <cellStyle name="Warning Text 35 3 2" xfId="4925" xr:uid="{00000000-0005-0000-0000-00000E2C0000}"/>
    <cellStyle name="Warning Text 35 3 3" xfId="5363" xr:uid="{00000000-0005-0000-0000-00000F2C0000}"/>
    <cellStyle name="Warning Text 35 3 4" xfId="5801" xr:uid="{00000000-0005-0000-0000-0000102C0000}"/>
    <cellStyle name="Warning Text 35 3 5" xfId="6238" xr:uid="{00000000-0005-0000-0000-0000112C0000}"/>
    <cellStyle name="Warning Text 35 3 6" xfId="6675" xr:uid="{00000000-0005-0000-0000-0000122C0000}"/>
    <cellStyle name="Warning Text 35 3 7" xfId="7112" xr:uid="{00000000-0005-0000-0000-0000132C0000}"/>
    <cellStyle name="Warning Text 35 3 8" xfId="7549" xr:uid="{00000000-0005-0000-0000-0000142C0000}"/>
    <cellStyle name="Warning Text 35 3 9" xfId="8397" xr:uid="{00000000-0005-0000-0000-0000152C0000}"/>
    <cellStyle name="Warning Text 35 4" xfId="4593" xr:uid="{00000000-0005-0000-0000-0000162C0000}"/>
    <cellStyle name="Warning Text 35 4 10" xfId="8666" xr:uid="{00000000-0005-0000-0000-0000172C0000}"/>
    <cellStyle name="Warning Text 35 4 11" xfId="9416" xr:uid="{00000000-0005-0000-0000-0000182C0000}"/>
    <cellStyle name="Warning Text 35 4 12" xfId="8774" xr:uid="{00000000-0005-0000-0000-0000192C0000}"/>
    <cellStyle name="Warning Text 35 4 13" xfId="10029" xr:uid="{00000000-0005-0000-0000-00001A2C0000}"/>
    <cellStyle name="Warning Text 35 4 14" xfId="10501" xr:uid="{00000000-0005-0000-0000-00001B2C0000}"/>
    <cellStyle name="Warning Text 35 4 15" xfId="10609" xr:uid="{00000000-0005-0000-0000-00001C2C0000}"/>
    <cellStyle name="Warning Text 35 4 16" xfId="11388" xr:uid="{00000000-0005-0000-0000-00001D2C0000}"/>
    <cellStyle name="Warning Text 35 4 17" xfId="11857" xr:uid="{00000000-0005-0000-0000-00001E2C0000}"/>
    <cellStyle name="Warning Text 35 4 18" xfId="12035" xr:uid="{00000000-0005-0000-0000-00001F2C0000}"/>
    <cellStyle name="Warning Text 35 4 19" xfId="12928" xr:uid="{00000000-0005-0000-0000-0000202C0000}"/>
    <cellStyle name="Warning Text 35 4 2" xfId="5140" xr:uid="{00000000-0005-0000-0000-0000212C0000}"/>
    <cellStyle name="Warning Text 35 4 3" xfId="5578" xr:uid="{00000000-0005-0000-0000-0000222C0000}"/>
    <cellStyle name="Warning Text 35 4 4" xfId="6016" xr:uid="{00000000-0005-0000-0000-0000232C0000}"/>
    <cellStyle name="Warning Text 35 4 5" xfId="6453" xr:uid="{00000000-0005-0000-0000-0000242C0000}"/>
    <cellStyle name="Warning Text 35 4 6" xfId="6890" xr:uid="{00000000-0005-0000-0000-0000252C0000}"/>
    <cellStyle name="Warning Text 35 4 7" xfId="7327" xr:uid="{00000000-0005-0000-0000-0000262C0000}"/>
    <cellStyle name="Warning Text 35 4 8" xfId="7764" xr:uid="{00000000-0005-0000-0000-0000272C0000}"/>
    <cellStyle name="Warning Text 35 4 9" xfId="8612" xr:uid="{00000000-0005-0000-0000-0000282C0000}"/>
    <cellStyle name="Warning Text 36" xfId="4165" xr:uid="{00000000-0005-0000-0000-0000292C0000}"/>
    <cellStyle name="Warning Text 36 2" xfId="4166" xr:uid="{00000000-0005-0000-0000-00002A2C0000}"/>
    <cellStyle name="Warning Text 36 2 2" xfId="4381" xr:uid="{00000000-0005-0000-0000-00002B2C0000}"/>
    <cellStyle name="Warning Text 36 2 2 10" xfId="8029" xr:uid="{00000000-0005-0000-0000-00002C2C0000}"/>
    <cellStyle name="Warning Text 36 2 2 11" xfId="9204" xr:uid="{00000000-0005-0000-0000-00002D2C0000}"/>
    <cellStyle name="Warning Text 36 2 2 12" xfId="8848" xr:uid="{00000000-0005-0000-0000-00002E2C0000}"/>
    <cellStyle name="Warning Text 36 2 2 13" xfId="9817" xr:uid="{00000000-0005-0000-0000-00002F2C0000}"/>
    <cellStyle name="Warning Text 36 2 2 14" xfId="10289" xr:uid="{00000000-0005-0000-0000-0000302C0000}"/>
    <cellStyle name="Warning Text 36 2 2 15" xfId="10892" xr:uid="{00000000-0005-0000-0000-0000312C0000}"/>
    <cellStyle name="Warning Text 36 2 2 16" xfId="11176" xr:uid="{00000000-0005-0000-0000-0000322C0000}"/>
    <cellStyle name="Warning Text 36 2 2 17" xfId="11645" xr:uid="{00000000-0005-0000-0000-0000332C0000}"/>
    <cellStyle name="Warning Text 36 2 2 18" xfId="11925" xr:uid="{00000000-0005-0000-0000-0000342C0000}"/>
    <cellStyle name="Warning Text 36 2 2 19" xfId="12716" xr:uid="{00000000-0005-0000-0000-0000352C0000}"/>
    <cellStyle name="Warning Text 36 2 2 2" xfId="4928" xr:uid="{00000000-0005-0000-0000-0000362C0000}"/>
    <cellStyle name="Warning Text 36 2 2 3" xfId="5366" xr:uid="{00000000-0005-0000-0000-0000372C0000}"/>
    <cellStyle name="Warning Text 36 2 2 4" xfId="5804" xr:uid="{00000000-0005-0000-0000-0000382C0000}"/>
    <cellStyle name="Warning Text 36 2 2 5" xfId="6241" xr:uid="{00000000-0005-0000-0000-0000392C0000}"/>
    <cellStyle name="Warning Text 36 2 2 6" xfId="6678" xr:uid="{00000000-0005-0000-0000-00003A2C0000}"/>
    <cellStyle name="Warning Text 36 2 2 7" xfId="7115" xr:uid="{00000000-0005-0000-0000-00003B2C0000}"/>
    <cellStyle name="Warning Text 36 2 2 8" xfId="7552" xr:uid="{00000000-0005-0000-0000-00003C2C0000}"/>
    <cellStyle name="Warning Text 36 2 2 9" xfId="8400" xr:uid="{00000000-0005-0000-0000-00003D2C0000}"/>
    <cellStyle name="Warning Text 36 2 3" xfId="4596" xr:uid="{00000000-0005-0000-0000-00003E2C0000}"/>
    <cellStyle name="Warning Text 36 2 3 10" xfId="8675" xr:uid="{00000000-0005-0000-0000-00003F2C0000}"/>
    <cellStyle name="Warning Text 36 2 3 11" xfId="9419" xr:uid="{00000000-0005-0000-0000-0000402C0000}"/>
    <cellStyle name="Warning Text 36 2 3 12" xfId="8771" xr:uid="{00000000-0005-0000-0000-0000412C0000}"/>
    <cellStyle name="Warning Text 36 2 3 13" xfId="10032" xr:uid="{00000000-0005-0000-0000-0000422C0000}"/>
    <cellStyle name="Warning Text 36 2 3 14" xfId="10504" xr:uid="{00000000-0005-0000-0000-0000432C0000}"/>
    <cellStyle name="Warning Text 36 2 3 15" xfId="10950" xr:uid="{00000000-0005-0000-0000-0000442C0000}"/>
    <cellStyle name="Warning Text 36 2 3 16" xfId="11391" xr:uid="{00000000-0005-0000-0000-0000452C0000}"/>
    <cellStyle name="Warning Text 36 2 3 17" xfId="11860" xr:uid="{00000000-0005-0000-0000-0000462C0000}"/>
    <cellStyle name="Warning Text 36 2 3 18" xfId="11949" xr:uid="{00000000-0005-0000-0000-0000472C0000}"/>
    <cellStyle name="Warning Text 36 2 3 19" xfId="12931" xr:uid="{00000000-0005-0000-0000-0000482C0000}"/>
    <cellStyle name="Warning Text 36 2 3 2" xfId="5143" xr:uid="{00000000-0005-0000-0000-0000492C0000}"/>
    <cellStyle name="Warning Text 36 2 3 3" xfId="5581" xr:uid="{00000000-0005-0000-0000-00004A2C0000}"/>
    <cellStyle name="Warning Text 36 2 3 4" xfId="6019" xr:uid="{00000000-0005-0000-0000-00004B2C0000}"/>
    <cellStyle name="Warning Text 36 2 3 5" xfId="6456" xr:uid="{00000000-0005-0000-0000-00004C2C0000}"/>
    <cellStyle name="Warning Text 36 2 3 6" xfId="6893" xr:uid="{00000000-0005-0000-0000-00004D2C0000}"/>
    <cellStyle name="Warning Text 36 2 3 7" xfId="7330" xr:uid="{00000000-0005-0000-0000-00004E2C0000}"/>
    <cellStyle name="Warning Text 36 2 3 8" xfId="7767" xr:uid="{00000000-0005-0000-0000-00004F2C0000}"/>
    <cellStyle name="Warning Text 36 2 3 9" xfId="8615" xr:uid="{00000000-0005-0000-0000-0000502C0000}"/>
    <cellStyle name="Warning Text 36 3" xfId="4380" xr:uid="{00000000-0005-0000-0000-0000512C0000}"/>
    <cellStyle name="Warning Text 36 3 10" xfId="8030" xr:uid="{00000000-0005-0000-0000-0000522C0000}"/>
    <cellStyle name="Warning Text 36 3 11" xfId="9203" xr:uid="{00000000-0005-0000-0000-0000532C0000}"/>
    <cellStyle name="Warning Text 36 3 12" xfId="8849" xr:uid="{00000000-0005-0000-0000-0000542C0000}"/>
    <cellStyle name="Warning Text 36 3 13" xfId="9816" xr:uid="{00000000-0005-0000-0000-0000552C0000}"/>
    <cellStyle name="Warning Text 36 3 14" xfId="10288" xr:uid="{00000000-0005-0000-0000-0000562C0000}"/>
    <cellStyle name="Warning Text 36 3 15" xfId="10103" xr:uid="{00000000-0005-0000-0000-0000572C0000}"/>
    <cellStyle name="Warning Text 36 3 16" xfId="11175" xr:uid="{00000000-0005-0000-0000-0000582C0000}"/>
    <cellStyle name="Warning Text 36 3 17" xfId="11644" xr:uid="{00000000-0005-0000-0000-0000592C0000}"/>
    <cellStyle name="Warning Text 36 3 18" xfId="11954" xr:uid="{00000000-0005-0000-0000-00005A2C0000}"/>
    <cellStyle name="Warning Text 36 3 19" xfId="12715" xr:uid="{00000000-0005-0000-0000-00005B2C0000}"/>
    <cellStyle name="Warning Text 36 3 2" xfId="4927" xr:uid="{00000000-0005-0000-0000-00005C2C0000}"/>
    <cellStyle name="Warning Text 36 3 3" xfId="5365" xr:uid="{00000000-0005-0000-0000-00005D2C0000}"/>
    <cellStyle name="Warning Text 36 3 4" xfId="5803" xr:uid="{00000000-0005-0000-0000-00005E2C0000}"/>
    <cellStyle name="Warning Text 36 3 5" xfId="6240" xr:uid="{00000000-0005-0000-0000-00005F2C0000}"/>
    <cellStyle name="Warning Text 36 3 6" xfId="6677" xr:uid="{00000000-0005-0000-0000-0000602C0000}"/>
    <cellStyle name="Warning Text 36 3 7" xfId="7114" xr:uid="{00000000-0005-0000-0000-0000612C0000}"/>
    <cellStyle name="Warning Text 36 3 8" xfId="7551" xr:uid="{00000000-0005-0000-0000-0000622C0000}"/>
    <cellStyle name="Warning Text 36 3 9" xfId="8399" xr:uid="{00000000-0005-0000-0000-0000632C0000}"/>
    <cellStyle name="Warning Text 36 4" xfId="4595" xr:uid="{00000000-0005-0000-0000-0000642C0000}"/>
    <cellStyle name="Warning Text 36 4 10" xfId="8703" xr:uid="{00000000-0005-0000-0000-0000652C0000}"/>
    <cellStyle name="Warning Text 36 4 11" xfId="9418" xr:uid="{00000000-0005-0000-0000-0000662C0000}"/>
    <cellStyle name="Warning Text 36 4 12" xfId="8772" xr:uid="{00000000-0005-0000-0000-0000672C0000}"/>
    <cellStyle name="Warning Text 36 4 13" xfId="10031" xr:uid="{00000000-0005-0000-0000-0000682C0000}"/>
    <cellStyle name="Warning Text 36 4 14" xfId="10503" xr:uid="{00000000-0005-0000-0000-0000692C0000}"/>
    <cellStyle name="Warning Text 36 4 15" xfId="10908" xr:uid="{00000000-0005-0000-0000-00006A2C0000}"/>
    <cellStyle name="Warning Text 36 4 16" xfId="11390" xr:uid="{00000000-0005-0000-0000-00006B2C0000}"/>
    <cellStyle name="Warning Text 36 4 17" xfId="11859" xr:uid="{00000000-0005-0000-0000-00006C2C0000}"/>
    <cellStyle name="Warning Text 36 4 18" xfId="11978" xr:uid="{00000000-0005-0000-0000-00006D2C0000}"/>
    <cellStyle name="Warning Text 36 4 19" xfId="12930" xr:uid="{00000000-0005-0000-0000-00006E2C0000}"/>
    <cellStyle name="Warning Text 36 4 2" xfId="5142" xr:uid="{00000000-0005-0000-0000-00006F2C0000}"/>
    <cellStyle name="Warning Text 36 4 3" xfId="5580" xr:uid="{00000000-0005-0000-0000-0000702C0000}"/>
    <cellStyle name="Warning Text 36 4 4" xfId="6018" xr:uid="{00000000-0005-0000-0000-0000712C0000}"/>
    <cellStyle name="Warning Text 36 4 5" xfId="6455" xr:uid="{00000000-0005-0000-0000-0000722C0000}"/>
    <cellStyle name="Warning Text 36 4 6" xfId="6892" xr:uid="{00000000-0005-0000-0000-0000732C0000}"/>
    <cellStyle name="Warning Text 36 4 7" xfId="7329" xr:uid="{00000000-0005-0000-0000-0000742C0000}"/>
    <cellStyle name="Warning Text 36 4 8" xfId="7766" xr:uid="{00000000-0005-0000-0000-0000752C0000}"/>
    <cellStyle name="Warning Text 36 4 9" xfId="8614" xr:uid="{00000000-0005-0000-0000-0000762C0000}"/>
    <cellStyle name="Warning Text 37" xfId="4167" xr:uid="{00000000-0005-0000-0000-0000772C0000}"/>
    <cellStyle name="Warning Text 37 2" xfId="4168" xr:uid="{00000000-0005-0000-0000-0000782C0000}"/>
    <cellStyle name="Warning Text 37 2 2" xfId="4383" xr:uid="{00000000-0005-0000-0000-0000792C0000}"/>
    <cellStyle name="Warning Text 37 2 2 10" xfId="8027" xr:uid="{00000000-0005-0000-0000-00007A2C0000}"/>
    <cellStyle name="Warning Text 37 2 2 11" xfId="9206" xr:uid="{00000000-0005-0000-0000-00007B2C0000}"/>
    <cellStyle name="Warning Text 37 2 2 12" xfId="8846" xr:uid="{00000000-0005-0000-0000-00007C2C0000}"/>
    <cellStyle name="Warning Text 37 2 2 13" xfId="9819" xr:uid="{00000000-0005-0000-0000-00007D2C0000}"/>
    <cellStyle name="Warning Text 37 2 2 14" xfId="10291" xr:uid="{00000000-0005-0000-0000-00007E2C0000}"/>
    <cellStyle name="Warning Text 37 2 2 15" xfId="10772" xr:uid="{00000000-0005-0000-0000-00007F2C0000}"/>
    <cellStyle name="Warning Text 37 2 2 16" xfId="11178" xr:uid="{00000000-0005-0000-0000-0000802C0000}"/>
    <cellStyle name="Warning Text 37 2 2 17" xfId="11647" xr:uid="{00000000-0005-0000-0000-0000812C0000}"/>
    <cellStyle name="Warning Text 37 2 2 18" xfId="12297" xr:uid="{00000000-0005-0000-0000-0000822C0000}"/>
    <cellStyle name="Warning Text 37 2 2 19" xfId="12718" xr:uid="{00000000-0005-0000-0000-0000832C0000}"/>
    <cellStyle name="Warning Text 37 2 2 2" xfId="4930" xr:uid="{00000000-0005-0000-0000-0000842C0000}"/>
    <cellStyle name="Warning Text 37 2 2 3" xfId="5368" xr:uid="{00000000-0005-0000-0000-0000852C0000}"/>
    <cellStyle name="Warning Text 37 2 2 4" xfId="5806" xr:uid="{00000000-0005-0000-0000-0000862C0000}"/>
    <cellStyle name="Warning Text 37 2 2 5" xfId="6243" xr:uid="{00000000-0005-0000-0000-0000872C0000}"/>
    <cellStyle name="Warning Text 37 2 2 6" xfId="6680" xr:uid="{00000000-0005-0000-0000-0000882C0000}"/>
    <cellStyle name="Warning Text 37 2 2 7" xfId="7117" xr:uid="{00000000-0005-0000-0000-0000892C0000}"/>
    <cellStyle name="Warning Text 37 2 2 8" xfId="7554" xr:uid="{00000000-0005-0000-0000-00008A2C0000}"/>
    <cellStyle name="Warning Text 37 2 2 9" xfId="8402" xr:uid="{00000000-0005-0000-0000-00008B2C0000}"/>
    <cellStyle name="Warning Text 37 2 3" xfId="4598" xr:uid="{00000000-0005-0000-0000-00008C2C0000}"/>
    <cellStyle name="Warning Text 37 2 3 10" xfId="8662" xr:uid="{00000000-0005-0000-0000-00008D2C0000}"/>
    <cellStyle name="Warning Text 37 2 3 11" xfId="9421" xr:uid="{00000000-0005-0000-0000-00008E2C0000}"/>
    <cellStyle name="Warning Text 37 2 3 12" xfId="8769" xr:uid="{00000000-0005-0000-0000-00008F2C0000}"/>
    <cellStyle name="Warning Text 37 2 3 13" xfId="10034" xr:uid="{00000000-0005-0000-0000-0000902C0000}"/>
    <cellStyle name="Warning Text 37 2 3 14" xfId="10506" xr:uid="{00000000-0005-0000-0000-0000912C0000}"/>
    <cellStyle name="Warning Text 37 2 3 15" xfId="10864" xr:uid="{00000000-0005-0000-0000-0000922C0000}"/>
    <cellStyle name="Warning Text 37 2 3 16" xfId="11393" xr:uid="{00000000-0005-0000-0000-0000932C0000}"/>
    <cellStyle name="Warning Text 37 2 3 17" xfId="11862" xr:uid="{00000000-0005-0000-0000-0000942C0000}"/>
    <cellStyle name="Warning Text 37 2 3 18" xfId="12328" xr:uid="{00000000-0005-0000-0000-0000952C0000}"/>
    <cellStyle name="Warning Text 37 2 3 19" xfId="12933" xr:uid="{00000000-0005-0000-0000-0000962C0000}"/>
    <cellStyle name="Warning Text 37 2 3 2" xfId="5145" xr:uid="{00000000-0005-0000-0000-0000972C0000}"/>
    <cellStyle name="Warning Text 37 2 3 3" xfId="5583" xr:uid="{00000000-0005-0000-0000-0000982C0000}"/>
    <cellStyle name="Warning Text 37 2 3 4" xfId="6021" xr:uid="{00000000-0005-0000-0000-0000992C0000}"/>
    <cellStyle name="Warning Text 37 2 3 5" xfId="6458" xr:uid="{00000000-0005-0000-0000-00009A2C0000}"/>
    <cellStyle name="Warning Text 37 2 3 6" xfId="6895" xr:uid="{00000000-0005-0000-0000-00009B2C0000}"/>
    <cellStyle name="Warning Text 37 2 3 7" xfId="7332" xr:uid="{00000000-0005-0000-0000-00009C2C0000}"/>
    <cellStyle name="Warning Text 37 2 3 8" xfId="7769" xr:uid="{00000000-0005-0000-0000-00009D2C0000}"/>
    <cellStyle name="Warning Text 37 2 3 9" xfId="8617" xr:uid="{00000000-0005-0000-0000-00009E2C0000}"/>
    <cellStyle name="Warning Text 37 3" xfId="4382" xr:uid="{00000000-0005-0000-0000-00009F2C0000}"/>
    <cellStyle name="Warning Text 37 3 10" xfId="8028" xr:uid="{00000000-0005-0000-0000-0000A02C0000}"/>
    <cellStyle name="Warning Text 37 3 11" xfId="9205" xr:uid="{00000000-0005-0000-0000-0000A12C0000}"/>
    <cellStyle name="Warning Text 37 3 12" xfId="8847" xr:uid="{00000000-0005-0000-0000-0000A22C0000}"/>
    <cellStyle name="Warning Text 37 3 13" xfId="9818" xr:uid="{00000000-0005-0000-0000-0000A32C0000}"/>
    <cellStyle name="Warning Text 37 3 14" xfId="10290" xr:uid="{00000000-0005-0000-0000-0000A42C0000}"/>
    <cellStyle name="Warning Text 37 3 15" xfId="10811" xr:uid="{00000000-0005-0000-0000-0000A52C0000}"/>
    <cellStyle name="Warning Text 37 3 16" xfId="11177" xr:uid="{00000000-0005-0000-0000-0000A62C0000}"/>
    <cellStyle name="Warning Text 37 3 17" xfId="11646" xr:uid="{00000000-0005-0000-0000-0000A72C0000}"/>
    <cellStyle name="Warning Text 37 3 18" xfId="12333" xr:uid="{00000000-0005-0000-0000-0000A82C0000}"/>
    <cellStyle name="Warning Text 37 3 19" xfId="12717" xr:uid="{00000000-0005-0000-0000-0000A92C0000}"/>
    <cellStyle name="Warning Text 37 3 2" xfId="4929" xr:uid="{00000000-0005-0000-0000-0000AA2C0000}"/>
    <cellStyle name="Warning Text 37 3 3" xfId="5367" xr:uid="{00000000-0005-0000-0000-0000AB2C0000}"/>
    <cellStyle name="Warning Text 37 3 4" xfId="5805" xr:uid="{00000000-0005-0000-0000-0000AC2C0000}"/>
    <cellStyle name="Warning Text 37 3 5" xfId="6242" xr:uid="{00000000-0005-0000-0000-0000AD2C0000}"/>
    <cellStyle name="Warning Text 37 3 6" xfId="6679" xr:uid="{00000000-0005-0000-0000-0000AE2C0000}"/>
    <cellStyle name="Warning Text 37 3 7" xfId="7116" xr:uid="{00000000-0005-0000-0000-0000AF2C0000}"/>
    <cellStyle name="Warning Text 37 3 8" xfId="7553" xr:uid="{00000000-0005-0000-0000-0000B02C0000}"/>
    <cellStyle name="Warning Text 37 3 9" xfId="8401" xr:uid="{00000000-0005-0000-0000-0000B12C0000}"/>
    <cellStyle name="Warning Text 37 4" xfId="4597" xr:uid="{00000000-0005-0000-0000-0000B22C0000}"/>
    <cellStyle name="Warning Text 37 4 10" xfId="8698" xr:uid="{00000000-0005-0000-0000-0000B32C0000}"/>
    <cellStyle name="Warning Text 37 4 11" xfId="9420" xr:uid="{00000000-0005-0000-0000-0000B42C0000}"/>
    <cellStyle name="Warning Text 37 4 12" xfId="8770" xr:uid="{00000000-0005-0000-0000-0000B52C0000}"/>
    <cellStyle name="Warning Text 37 4 13" xfId="10033" xr:uid="{00000000-0005-0000-0000-0000B62C0000}"/>
    <cellStyle name="Warning Text 37 4 14" xfId="10505" xr:uid="{00000000-0005-0000-0000-0000B72C0000}"/>
    <cellStyle name="Warning Text 37 4 15" xfId="10839" xr:uid="{00000000-0005-0000-0000-0000B82C0000}"/>
    <cellStyle name="Warning Text 37 4 16" xfId="11392" xr:uid="{00000000-0005-0000-0000-0000B92C0000}"/>
    <cellStyle name="Warning Text 37 4 17" xfId="11861" xr:uid="{00000000-0005-0000-0000-0000BA2C0000}"/>
    <cellStyle name="Warning Text 37 4 18" xfId="11920" xr:uid="{00000000-0005-0000-0000-0000BB2C0000}"/>
    <cellStyle name="Warning Text 37 4 19" xfId="12932" xr:uid="{00000000-0005-0000-0000-0000BC2C0000}"/>
    <cellStyle name="Warning Text 37 4 2" xfId="5144" xr:uid="{00000000-0005-0000-0000-0000BD2C0000}"/>
    <cellStyle name="Warning Text 37 4 3" xfId="5582" xr:uid="{00000000-0005-0000-0000-0000BE2C0000}"/>
    <cellStyle name="Warning Text 37 4 4" xfId="6020" xr:uid="{00000000-0005-0000-0000-0000BF2C0000}"/>
    <cellStyle name="Warning Text 37 4 5" xfId="6457" xr:uid="{00000000-0005-0000-0000-0000C02C0000}"/>
    <cellStyle name="Warning Text 37 4 6" xfId="6894" xr:uid="{00000000-0005-0000-0000-0000C12C0000}"/>
    <cellStyle name="Warning Text 37 4 7" xfId="7331" xr:uid="{00000000-0005-0000-0000-0000C22C0000}"/>
    <cellStyle name="Warning Text 37 4 8" xfId="7768" xr:uid="{00000000-0005-0000-0000-0000C32C0000}"/>
    <cellStyle name="Warning Text 37 4 9" xfId="8616" xr:uid="{00000000-0005-0000-0000-0000C42C0000}"/>
    <cellStyle name="Warning Text 38" xfId="4169" xr:uid="{00000000-0005-0000-0000-0000C52C0000}"/>
    <cellStyle name="Warning Text 38 2" xfId="4170" xr:uid="{00000000-0005-0000-0000-0000C62C0000}"/>
    <cellStyle name="Warning Text 38 2 2" xfId="4385" xr:uid="{00000000-0005-0000-0000-0000C72C0000}"/>
    <cellStyle name="Warning Text 38 2 2 10" xfId="8025" xr:uid="{00000000-0005-0000-0000-0000C82C0000}"/>
    <cellStyle name="Warning Text 38 2 2 11" xfId="9208" xr:uid="{00000000-0005-0000-0000-0000C92C0000}"/>
    <cellStyle name="Warning Text 38 2 2 12" xfId="9587" xr:uid="{00000000-0005-0000-0000-0000CA2C0000}"/>
    <cellStyle name="Warning Text 38 2 2 13" xfId="9821" xr:uid="{00000000-0005-0000-0000-0000CB2C0000}"/>
    <cellStyle name="Warning Text 38 2 2 14" xfId="10293" xr:uid="{00000000-0005-0000-0000-0000CC2C0000}"/>
    <cellStyle name="Warning Text 38 2 2 15" xfId="10695" xr:uid="{00000000-0005-0000-0000-0000CD2C0000}"/>
    <cellStyle name="Warning Text 38 2 2 16" xfId="11180" xr:uid="{00000000-0005-0000-0000-0000CE2C0000}"/>
    <cellStyle name="Warning Text 38 2 2 17" xfId="11649" xr:uid="{00000000-0005-0000-0000-0000CF2C0000}"/>
    <cellStyle name="Warning Text 38 2 2 18" xfId="12246" xr:uid="{00000000-0005-0000-0000-0000D02C0000}"/>
    <cellStyle name="Warning Text 38 2 2 19" xfId="12720" xr:uid="{00000000-0005-0000-0000-0000D12C0000}"/>
    <cellStyle name="Warning Text 38 2 2 2" xfId="4932" xr:uid="{00000000-0005-0000-0000-0000D22C0000}"/>
    <cellStyle name="Warning Text 38 2 2 3" xfId="5370" xr:uid="{00000000-0005-0000-0000-0000D32C0000}"/>
    <cellStyle name="Warning Text 38 2 2 4" xfId="5808" xr:uid="{00000000-0005-0000-0000-0000D42C0000}"/>
    <cellStyle name="Warning Text 38 2 2 5" xfId="6245" xr:uid="{00000000-0005-0000-0000-0000D52C0000}"/>
    <cellStyle name="Warning Text 38 2 2 6" xfId="6682" xr:uid="{00000000-0005-0000-0000-0000D62C0000}"/>
    <cellStyle name="Warning Text 38 2 2 7" xfId="7119" xr:uid="{00000000-0005-0000-0000-0000D72C0000}"/>
    <cellStyle name="Warning Text 38 2 2 8" xfId="7556" xr:uid="{00000000-0005-0000-0000-0000D82C0000}"/>
    <cellStyle name="Warning Text 38 2 2 9" xfId="8404" xr:uid="{00000000-0005-0000-0000-0000D92C0000}"/>
    <cellStyle name="Warning Text 38 2 3" xfId="4600" xr:uid="{00000000-0005-0000-0000-0000DA2C0000}"/>
    <cellStyle name="Warning Text 38 2 3 10" xfId="8667" xr:uid="{00000000-0005-0000-0000-0000DB2C0000}"/>
    <cellStyle name="Warning Text 38 2 3 11" xfId="9423" xr:uid="{00000000-0005-0000-0000-0000DC2C0000}"/>
    <cellStyle name="Warning Text 38 2 3 12" xfId="8767" xr:uid="{00000000-0005-0000-0000-0000DD2C0000}"/>
    <cellStyle name="Warning Text 38 2 3 13" xfId="10036" xr:uid="{00000000-0005-0000-0000-0000DE2C0000}"/>
    <cellStyle name="Warning Text 38 2 3 14" xfId="10508" xr:uid="{00000000-0005-0000-0000-0000DF2C0000}"/>
    <cellStyle name="Warning Text 38 2 3 15" xfId="10745" xr:uid="{00000000-0005-0000-0000-0000E02C0000}"/>
    <cellStyle name="Warning Text 38 2 3 16" xfId="11395" xr:uid="{00000000-0005-0000-0000-0000E12C0000}"/>
    <cellStyle name="Warning Text 38 2 3 17" xfId="11864" xr:uid="{00000000-0005-0000-0000-0000E22C0000}"/>
    <cellStyle name="Warning Text 38 2 3 18" xfId="12272" xr:uid="{00000000-0005-0000-0000-0000E32C0000}"/>
    <cellStyle name="Warning Text 38 2 3 19" xfId="12935" xr:uid="{00000000-0005-0000-0000-0000E42C0000}"/>
    <cellStyle name="Warning Text 38 2 3 2" xfId="5147" xr:uid="{00000000-0005-0000-0000-0000E52C0000}"/>
    <cellStyle name="Warning Text 38 2 3 3" xfId="5585" xr:uid="{00000000-0005-0000-0000-0000E62C0000}"/>
    <cellStyle name="Warning Text 38 2 3 4" xfId="6023" xr:uid="{00000000-0005-0000-0000-0000E72C0000}"/>
    <cellStyle name="Warning Text 38 2 3 5" xfId="6460" xr:uid="{00000000-0005-0000-0000-0000E82C0000}"/>
    <cellStyle name="Warning Text 38 2 3 6" xfId="6897" xr:uid="{00000000-0005-0000-0000-0000E92C0000}"/>
    <cellStyle name="Warning Text 38 2 3 7" xfId="7334" xr:uid="{00000000-0005-0000-0000-0000EA2C0000}"/>
    <cellStyle name="Warning Text 38 2 3 8" xfId="7771" xr:uid="{00000000-0005-0000-0000-0000EB2C0000}"/>
    <cellStyle name="Warning Text 38 2 3 9" xfId="8619" xr:uid="{00000000-0005-0000-0000-0000EC2C0000}"/>
    <cellStyle name="Warning Text 38 3" xfId="4384" xr:uid="{00000000-0005-0000-0000-0000ED2C0000}"/>
    <cellStyle name="Warning Text 38 3 10" xfId="8026" xr:uid="{00000000-0005-0000-0000-0000EE2C0000}"/>
    <cellStyle name="Warning Text 38 3 11" xfId="9207" xr:uid="{00000000-0005-0000-0000-0000EF2C0000}"/>
    <cellStyle name="Warning Text 38 3 12" xfId="8719" xr:uid="{00000000-0005-0000-0000-0000F02C0000}"/>
    <cellStyle name="Warning Text 38 3 13" xfId="9820" xr:uid="{00000000-0005-0000-0000-0000F12C0000}"/>
    <cellStyle name="Warning Text 38 3 14" xfId="10292" xr:uid="{00000000-0005-0000-0000-0000F22C0000}"/>
    <cellStyle name="Warning Text 38 3 15" xfId="10734" xr:uid="{00000000-0005-0000-0000-0000F32C0000}"/>
    <cellStyle name="Warning Text 38 3 16" xfId="11179" xr:uid="{00000000-0005-0000-0000-0000F42C0000}"/>
    <cellStyle name="Warning Text 38 3 17" xfId="11648" xr:uid="{00000000-0005-0000-0000-0000F52C0000}"/>
    <cellStyle name="Warning Text 38 3 18" xfId="12277" xr:uid="{00000000-0005-0000-0000-0000F62C0000}"/>
    <cellStyle name="Warning Text 38 3 19" xfId="12719" xr:uid="{00000000-0005-0000-0000-0000F72C0000}"/>
    <cellStyle name="Warning Text 38 3 2" xfId="4931" xr:uid="{00000000-0005-0000-0000-0000F82C0000}"/>
    <cellStyle name="Warning Text 38 3 3" xfId="5369" xr:uid="{00000000-0005-0000-0000-0000F92C0000}"/>
    <cellStyle name="Warning Text 38 3 4" xfId="5807" xr:uid="{00000000-0005-0000-0000-0000FA2C0000}"/>
    <cellStyle name="Warning Text 38 3 5" xfId="6244" xr:uid="{00000000-0005-0000-0000-0000FB2C0000}"/>
    <cellStyle name="Warning Text 38 3 6" xfId="6681" xr:uid="{00000000-0005-0000-0000-0000FC2C0000}"/>
    <cellStyle name="Warning Text 38 3 7" xfId="7118" xr:uid="{00000000-0005-0000-0000-0000FD2C0000}"/>
    <cellStyle name="Warning Text 38 3 8" xfId="7555" xr:uid="{00000000-0005-0000-0000-0000FE2C0000}"/>
    <cellStyle name="Warning Text 38 3 9" xfId="8403" xr:uid="{00000000-0005-0000-0000-0000FF2C0000}"/>
    <cellStyle name="Warning Text 38 4" xfId="4599" xr:uid="{00000000-0005-0000-0000-0000002D0000}"/>
    <cellStyle name="Warning Text 38 4 10" xfId="8690" xr:uid="{00000000-0005-0000-0000-0000012D0000}"/>
    <cellStyle name="Warning Text 38 4 11" xfId="9422" xr:uid="{00000000-0005-0000-0000-0000022D0000}"/>
    <cellStyle name="Warning Text 38 4 12" xfId="8768" xr:uid="{00000000-0005-0000-0000-0000032D0000}"/>
    <cellStyle name="Warning Text 38 4 13" xfId="10035" xr:uid="{00000000-0005-0000-0000-0000042D0000}"/>
    <cellStyle name="Warning Text 38 4 14" xfId="10507" xr:uid="{00000000-0005-0000-0000-0000052D0000}"/>
    <cellStyle name="Warning Text 38 4 15" xfId="10783" xr:uid="{00000000-0005-0000-0000-0000062D0000}"/>
    <cellStyle name="Warning Text 38 4 16" xfId="11394" xr:uid="{00000000-0005-0000-0000-0000072D0000}"/>
    <cellStyle name="Warning Text 38 4 17" xfId="11863" xr:uid="{00000000-0005-0000-0000-0000082D0000}"/>
    <cellStyle name="Warning Text 38 4 18" xfId="12307" xr:uid="{00000000-0005-0000-0000-0000092D0000}"/>
    <cellStyle name="Warning Text 38 4 19" xfId="12934" xr:uid="{00000000-0005-0000-0000-00000A2D0000}"/>
    <cellStyle name="Warning Text 38 4 2" xfId="5146" xr:uid="{00000000-0005-0000-0000-00000B2D0000}"/>
    <cellStyle name="Warning Text 38 4 3" xfId="5584" xr:uid="{00000000-0005-0000-0000-00000C2D0000}"/>
    <cellStyle name="Warning Text 38 4 4" xfId="6022" xr:uid="{00000000-0005-0000-0000-00000D2D0000}"/>
    <cellStyle name="Warning Text 38 4 5" xfId="6459" xr:uid="{00000000-0005-0000-0000-00000E2D0000}"/>
    <cellStyle name="Warning Text 38 4 6" xfId="6896" xr:uid="{00000000-0005-0000-0000-00000F2D0000}"/>
    <cellStyle name="Warning Text 38 4 7" xfId="7333" xr:uid="{00000000-0005-0000-0000-0000102D0000}"/>
    <cellStyle name="Warning Text 38 4 8" xfId="7770" xr:uid="{00000000-0005-0000-0000-0000112D0000}"/>
    <cellStyle name="Warning Text 38 4 9" xfId="8618" xr:uid="{00000000-0005-0000-0000-0000122D0000}"/>
    <cellStyle name="Warning Text 39" xfId="4171" xr:uid="{00000000-0005-0000-0000-0000132D0000}"/>
    <cellStyle name="Warning Text 39 2" xfId="4172" xr:uid="{00000000-0005-0000-0000-0000142D0000}"/>
    <cellStyle name="Warning Text 39 2 2" xfId="4387" xr:uid="{00000000-0005-0000-0000-0000152D0000}"/>
    <cellStyle name="Warning Text 39 2 2 10" xfId="8023" xr:uid="{00000000-0005-0000-0000-0000162D0000}"/>
    <cellStyle name="Warning Text 39 2 2 11" xfId="9210" xr:uid="{00000000-0005-0000-0000-0000172D0000}"/>
    <cellStyle name="Warning Text 39 2 2 12" xfId="9567" xr:uid="{00000000-0005-0000-0000-0000182D0000}"/>
    <cellStyle name="Warning Text 39 2 2 13" xfId="9823" xr:uid="{00000000-0005-0000-0000-0000192D0000}"/>
    <cellStyle name="Warning Text 39 2 2 14" xfId="10295" xr:uid="{00000000-0005-0000-0000-00001A2D0000}"/>
    <cellStyle name="Warning Text 39 2 2 15" xfId="10616" xr:uid="{00000000-0005-0000-0000-00001B2D0000}"/>
    <cellStyle name="Warning Text 39 2 2 16" xfId="11182" xr:uid="{00000000-0005-0000-0000-00001C2D0000}"/>
    <cellStyle name="Warning Text 39 2 2 17" xfId="11651" xr:uid="{00000000-0005-0000-0000-00001D2D0000}"/>
    <cellStyle name="Warning Text 39 2 2 18" xfId="12209" xr:uid="{00000000-0005-0000-0000-00001E2D0000}"/>
    <cellStyle name="Warning Text 39 2 2 19" xfId="12722" xr:uid="{00000000-0005-0000-0000-00001F2D0000}"/>
    <cellStyle name="Warning Text 39 2 2 2" xfId="4934" xr:uid="{00000000-0005-0000-0000-0000202D0000}"/>
    <cellStyle name="Warning Text 39 2 2 3" xfId="5372" xr:uid="{00000000-0005-0000-0000-0000212D0000}"/>
    <cellStyle name="Warning Text 39 2 2 4" xfId="5810" xr:uid="{00000000-0005-0000-0000-0000222D0000}"/>
    <cellStyle name="Warning Text 39 2 2 5" xfId="6247" xr:uid="{00000000-0005-0000-0000-0000232D0000}"/>
    <cellStyle name="Warning Text 39 2 2 6" xfId="6684" xr:uid="{00000000-0005-0000-0000-0000242D0000}"/>
    <cellStyle name="Warning Text 39 2 2 7" xfId="7121" xr:uid="{00000000-0005-0000-0000-0000252D0000}"/>
    <cellStyle name="Warning Text 39 2 2 8" xfId="7558" xr:uid="{00000000-0005-0000-0000-0000262D0000}"/>
    <cellStyle name="Warning Text 39 2 2 9" xfId="8406" xr:uid="{00000000-0005-0000-0000-0000272D0000}"/>
    <cellStyle name="Warning Text 39 2 3" xfId="4602" xr:uid="{00000000-0005-0000-0000-0000282D0000}"/>
    <cellStyle name="Warning Text 39 2 3 10" xfId="8702" xr:uid="{00000000-0005-0000-0000-0000292D0000}"/>
    <cellStyle name="Warning Text 39 2 3 11" xfId="9425" xr:uid="{00000000-0005-0000-0000-00002A2D0000}"/>
    <cellStyle name="Warning Text 39 2 3 12" xfId="8765" xr:uid="{00000000-0005-0000-0000-00002B2D0000}"/>
    <cellStyle name="Warning Text 39 2 3 13" xfId="10038" xr:uid="{00000000-0005-0000-0000-00002C2D0000}"/>
    <cellStyle name="Warning Text 39 2 3 14" xfId="10510" xr:uid="{00000000-0005-0000-0000-00002D2D0000}"/>
    <cellStyle name="Warning Text 39 2 3 15" xfId="10668" xr:uid="{00000000-0005-0000-0000-00002E2D0000}"/>
    <cellStyle name="Warning Text 39 2 3 16" xfId="11397" xr:uid="{00000000-0005-0000-0000-00002F2D0000}"/>
    <cellStyle name="Warning Text 39 2 3 17" xfId="11866" xr:uid="{00000000-0005-0000-0000-0000302D0000}"/>
    <cellStyle name="Warning Text 39 2 3 18" xfId="12223" xr:uid="{00000000-0005-0000-0000-0000312D0000}"/>
    <cellStyle name="Warning Text 39 2 3 19" xfId="12937" xr:uid="{00000000-0005-0000-0000-0000322D0000}"/>
    <cellStyle name="Warning Text 39 2 3 2" xfId="5149" xr:uid="{00000000-0005-0000-0000-0000332D0000}"/>
    <cellStyle name="Warning Text 39 2 3 3" xfId="5587" xr:uid="{00000000-0005-0000-0000-0000342D0000}"/>
    <cellStyle name="Warning Text 39 2 3 4" xfId="6025" xr:uid="{00000000-0005-0000-0000-0000352D0000}"/>
    <cellStyle name="Warning Text 39 2 3 5" xfId="6462" xr:uid="{00000000-0005-0000-0000-0000362D0000}"/>
    <cellStyle name="Warning Text 39 2 3 6" xfId="6899" xr:uid="{00000000-0005-0000-0000-0000372D0000}"/>
    <cellStyle name="Warning Text 39 2 3 7" xfId="7336" xr:uid="{00000000-0005-0000-0000-0000382D0000}"/>
    <cellStyle name="Warning Text 39 2 3 8" xfId="7773" xr:uid="{00000000-0005-0000-0000-0000392D0000}"/>
    <cellStyle name="Warning Text 39 2 3 9" xfId="8621" xr:uid="{00000000-0005-0000-0000-00003A2D0000}"/>
    <cellStyle name="Warning Text 39 3" xfId="4386" xr:uid="{00000000-0005-0000-0000-00003B2D0000}"/>
    <cellStyle name="Warning Text 39 3 10" xfId="8024" xr:uid="{00000000-0005-0000-0000-00003C2D0000}"/>
    <cellStyle name="Warning Text 39 3 11" xfId="9209" xr:uid="{00000000-0005-0000-0000-00003D2D0000}"/>
    <cellStyle name="Warning Text 39 3 12" xfId="9578" xr:uid="{00000000-0005-0000-0000-00003E2D0000}"/>
    <cellStyle name="Warning Text 39 3 13" xfId="9822" xr:uid="{00000000-0005-0000-0000-00003F2D0000}"/>
    <cellStyle name="Warning Text 39 3 14" xfId="10294" xr:uid="{00000000-0005-0000-0000-0000402D0000}"/>
    <cellStyle name="Warning Text 39 3 15" xfId="10656" xr:uid="{00000000-0005-0000-0000-0000412D0000}"/>
    <cellStyle name="Warning Text 39 3 16" xfId="11181" xr:uid="{00000000-0005-0000-0000-0000422D0000}"/>
    <cellStyle name="Warning Text 39 3 17" xfId="11650" xr:uid="{00000000-0005-0000-0000-0000432D0000}"/>
    <cellStyle name="Warning Text 39 3 18" xfId="12218" xr:uid="{00000000-0005-0000-0000-0000442D0000}"/>
    <cellStyle name="Warning Text 39 3 19" xfId="12721" xr:uid="{00000000-0005-0000-0000-0000452D0000}"/>
    <cellStyle name="Warning Text 39 3 2" xfId="4933" xr:uid="{00000000-0005-0000-0000-0000462D0000}"/>
    <cellStyle name="Warning Text 39 3 3" xfId="5371" xr:uid="{00000000-0005-0000-0000-0000472D0000}"/>
    <cellStyle name="Warning Text 39 3 4" xfId="5809" xr:uid="{00000000-0005-0000-0000-0000482D0000}"/>
    <cellStyle name="Warning Text 39 3 5" xfId="6246" xr:uid="{00000000-0005-0000-0000-0000492D0000}"/>
    <cellStyle name="Warning Text 39 3 6" xfId="6683" xr:uid="{00000000-0005-0000-0000-00004A2D0000}"/>
    <cellStyle name="Warning Text 39 3 7" xfId="7120" xr:uid="{00000000-0005-0000-0000-00004B2D0000}"/>
    <cellStyle name="Warning Text 39 3 8" xfId="7557" xr:uid="{00000000-0005-0000-0000-00004C2D0000}"/>
    <cellStyle name="Warning Text 39 3 9" xfId="8405" xr:uid="{00000000-0005-0000-0000-00004D2D0000}"/>
    <cellStyle name="Warning Text 39 4" xfId="4601" xr:uid="{00000000-0005-0000-0000-00004E2D0000}"/>
    <cellStyle name="Warning Text 39 4 10" xfId="8685" xr:uid="{00000000-0005-0000-0000-00004F2D0000}"/>
    <cellStyle name="Warning Text 39 4 11" xfId="9424" xr:uid="{00000000-0005-0000-0000-0000502D0000}"/>
    <cellStyle name="Warning Text 39 4 12" xfId="8766" xr:uid="{00000000-0005-0000-0000-0000512D0000}"/>
    <cellStyle name="Warning Text 39 4 13" xfId="10037" xr:uid="{00000000-0005-0000-0000-0000522D0000}"/>
    <cellStyle name="Warning Text 39 4 14" xfId="10509" xr:uid="{00000000-0005-0000-0000-0000532D0000}"/>
    <cellStyle name="Warning Text 39 4 15" xfId="10707" xr:uid="{00000000-0005-0000-0000-0000542D0000}"/>
    <cellStyle name="Warning Text 39 4 16" xfId="11396" xr:uid="{00000000-0005-0000-0000-0000552D0000}"/>
    <cellStyle name="Warning Text 39 4 17" xfId="11865" xr:uid="{00000000-0005-0000-0000-0000562D0000}"/>
    <cellStyle name="Warning Text 39 4 18" xfId="12241" xr:uid="{00000000-0005-0000-0000-0000572D0000}"/>
    <cellStyle name="Warning Text 39 4 19" xfId="12936" xr:uid="{00000000-0005-0000-0000-0000582D0000}"/>
    <cellStyle name="Warning Text 39 4 2" xfId="5148" xr:uid="{00000000-0005-0000-0000-0000592D0000}"/>
    <cellStyle name="Warning Text 39 4 3" xfId="5586" xr:uid="{00000000-0005-0000-0000-00005A2D0000}"/>
    <cellStyle name="Warning Text 39 4 4" xfId="6024" xr:uid="{00000000-0005-0000-0000-00005B2D0000}"/>
    <cellStyle name="Warning Text 39 4 5" xfId="6461" xr:uid="{00000000-0005-0000-0000-00005C2D0000}"/>
    <cellStyle name="Warning Text 39 4 6" xfId="6898" xr:uid="{00000000-0005-0000-0000-00005D2D0000}"/>
    <cellStyle name="Warning Text 39 4 7" xfId="7335" xr:uid="{00000000-0005-0000-0000-00005E2D0000}"/>
    <cellStyle name="Warning Text 39 4 8" xfId="7772" xr:uid="{00000000-0005-0000-0000-00005F2D0000}"/>
    <cellStyle name="Warning Text 39 4 9" xfId="8620" xr:uid="{00000000-0005-0000-0000-0000602D0000}"/>
    <cellStyle name="Warning Text 4" xfId="796" xr:uid="{00000000-0005-0000-0000-0000612D0000}"/>
    <cellStyle name="Warning Text 4 2" xfId="4173" xr:uid="{00000000-0005-0000-0000-0000622D0000}"/>
    <cellStyle name="Warning Text 4 2 2" xfId="4389" xr:uid="{00000000-0005-0000-0000-0000632D0000}"/>
    <cellStyle name="Warning Text 4 2 2 10" xfId="8021" xr:uid="{00000000-0005-0000-0000-0000642D0000}"/>
    <cellStyle name="Warning Text 4 2 2 11" xfId="9212" xr:uid="{00000000-0005-0000-0000-0000652D0000}"/>
    <cellStyle name="Warning Text 4 2 2 12" xfId="9547" xr:uid="{00000000-0005-0000-0000-0000662D0000}"/>
    <cellStyle name="Warning Text 4 2 2 13" xfId="9825" xr:uid="{00000000-0005-0000-0000-0000672D0000}"/>
    <cellStyle name="Warning Text 4 2 2 14" xfId="10297" xr:uid="{00000000-0005-0000-0000-0000682D0000}"/>
    <cellStyle name="Warning Text 4 2 2 15" xfId="10976" xr:uid="{00000000-0005-0000-0000-0000692D0000}"/>
    <cellStyle name="Warning Text 4 2 2 16" xfId="11184" xr:uid="{00000000-0005-0000-0000-00006A2D0000}"/>
    <cellStyle name="Warning Text 4 2 2 17" xfId="11653" xr:uid="{00000000-0005-0000-0000-00006B2D0000}"/>
    <cellStyle name="Warning Text 4 2 2 18" xfId="12143" xr:uid="{00000000-0005-0000-0000-00006C2D0000}"/>
    <cellStyle name="Warning Text 4 2 2 19" xfId="12724" xr:uid="{00000000-0005-0000-0000-00006D2D0000}"/>
    <cellStyle name="Warning Text 4 2 2 2" xfId="4936" xr:uid="{00000000-0005-0000-0000-00006E2D0000}"/>
    <cellStyle name="Warning Text 4 2 2 3" xfId="5374" xr:uid="{00000000-0005-0000-0000-00006F2D0000}"/>
    <cellStyle name="Warning Text 4 2 2 4" xfId="5812" xr:uid="{00000000-0005-0000-0000-0000702D0000}"/>
    <cellStyle name="Warning Text 4 2 2 5" xfId="6249" xr:uid="{00000000-0005-0000-0000-0000712D0000}"/>
    <cellStyle name="Warning Text 4 2 2 6" xfId="6686" xr:uid="{00000000-0005-0000-0000-0000722D0000}"/>
    <cellStyle name="Warning Text 4 2 2 7" xfId="7123" xr:uid="{00000000-0005-0000-0000-0000732D0000}"/>
    <cellStyle name="Warning Text 4 2 2 8" xfId="7560" xr:uid="{00000000-0005-0000-0000-0000742D0000}"/>
    <cellStyle name="Warning Text 4 2 2 9" xfId="8408" xr:uid="{00000000-0005-0000-0000-0000752D0000}"/>
    <cellStyle name="Warning Text 4 2 3" xfId="4604" xr:uid="{00000000-0005-0000-0000-0000762D0000}"/>
    <cellStyle name="Warning Text 4 2 3 10" xfId="8697" xr:uid="{00000000-0005-0000-0000-0000772D0000}"/>
    <cellStyle name="Warning Text 4 2 3 11" xfId="9427" xr:uid="{00000000-0005-0000-0000-0000782D0000}"/>
    <cellStyle name="Warning Text 4 2 3 12" xfId="8763" xr:uid="{00000000-0005-0000-0000-0000792D0000}"/>
    <cellStyle name="Warning Text 4 2 3 13" xfId="10040" xr:uid="{00000000-0005-0000-0000-00007A2D0000}"/>
    <cellStyle name="Warning Text 4 2 3 14" xfId="10512" xr:uid="{00000000-0005-0000-0000-00007B2D0000}"/>
    <cellStyle name="Warning Text 4 2 3 15" xfId="10590" xr:uid="{00000000-0005-0000-0000-00007C2D0000}"/>
    <cellStyle name="Warning Text 4 2 3 16" xfId="11399" xr:uid="{00000000-0005-0000-0000-00007D2D0000}"/>
    <cellStyle name="Warning Text 4 2 3 17" xfId="11868" xr:uid="{00000000-0005-0000-0000-00007E2D0000}"/>
    <cellStyle name="Warning Text 4 2 3 18" xfId="12118" xr:uid="{00000000-0005-0000-0000-00007F2D0000}"/>
    <cellStyle name="Warning Text 4 2 3 19" xfId="12939" xr:uid="{00000000-0005-0000-0000-0000802D0000}"/>
    <cellStyle name="Warning Text 4 2 3 2" xfId="5151" xr:uid="{00000000-0005-0000-0000-0000812D0000}"/>
    <cellStyle name="Warning Text 4 2 3 3" xfId="5589" xr:uid="{00000000-0005-0000-0000-0000822D0000}"/>
    <cellStyle name="Warning Text 4 2 3 4" xfId="6027" xr:uid="{00000000-0005-0000-0000-0000832D0000}"/>
    <cellStyle name="Warning Text 4 2 3 5" xfId="6464" xr:uid="{00000000-0005-0000-0000-0000842D0000}"/>
    <cellStyle name="Warning Text 4 2 3 6" xfId="6901" xr:uid="{00000000-0005-0000-0000-0000852D0000}"/>
    <cellStyle name="Warning Text 4 2 3 7" xfId="7338" xr:uid="{00000000-0005-0000-0000-0000862D0000}"/>
    <cellStyle name="Warning Text 4 2 3 8" xfId="7775" xr:uid="{00000000-0005-0000-0000-0000872D0000}"/>
    <cellStyle name="Warning Text 4 2 3 9" xfId="8623" xr:uid="{00000000-0005-0000-0000-0000882D0000}"/>
    <cellStyle name="Warning Text 4 3" xfId="4388" xr:uid="{00000000-0005-0000-0000-0000892D0000}"/>
    <cellStyle name="Warning Text 4 3 10" xfId="8022" xr:uid="{00000000-0005-0000-0000-00008A2D0000}"/>
    <cellStyle name="Warning Text 4 3 11" xfId="9211" xr:uid="{00000000-0005-0000-0000-00008B2D0000}"/>
    <cellStyle name="Warning Text 4 3 12" xfId="9557" xr:uid="{00000000-0005-0000-0000-00008C2D0000}"/>
    <cellStyle name="Warning Text 4 3 13" xfId="9824" xr:uid="{00000000-0005-0000-0000-00008D2D0000}"/>
    <cellStyle name="Warning Text 4 3 14" xfId="10296" xr:uid="{00000000-0005-0000-0000-00008E2D0000}"/>
    <cellStyle name="Warning Text 4 3 15" xfId="10577" xr:uid="{00000000-0005-0000-0000-00008F2D0000}"/>
    <cellStyle name="Warning Text 4 3 16" xfId="11183" xr:uid="{00000000-0005-0000-0000-0000902D0000}"/>
    <cellStyle name="Warning Text 4 3 17" xfId="11652" xr:uid="{00000000-0005-0000-0000-0000912D0000}"/>
    <cellStyle name="Warning Text 4 3 18" xfId="12113" xr:uid="{00000000-0005-0000-0000-0000922D0000}"/>
    <cellStyle name="Warning Text 4 3 19" xfId="12723" xr:uid="{00000000-0005-0000-0000-0000932D0000}"/>
    <cellStyle name="Warning Text 4 3 2" xfId="4935" xr:uid="{00000000-0005-0000-0000-0000942D0000}"/>
    <cellStyle name="Warning Text 4 3 3" xfId="5373" xr:uid="{00000000-0005-0000-0000-0000952D0000}"/>
    <cellStyle name="Warning Text 4 3 4" xfId="5811" xr:uid="{00000000-0005-0000-0000-0000962D0000}"/>
    <cellStyle name="Warning Text 4 3 5" xfId="6248" xr:uid="{00000000-0005-0000-0000-0000972D0000}"/>
    <cellStyle name="Warning Text 4 3 6" xfId="6685" xr:uid="{00000000-0005-0000-0000-0000982D0000}"/>
    <cellStyle name="Warning Text 4 3 7" xfId="7122" xr:uid="{00000000-0005-0000-0000-0000992D0000}"/>
    <cellStyle name="Warning Text 4 3 8" xfId="7559" xr:uid="{00000000-0005-0000-0000-00009A2D0000}"/>
    <cellStyle name="Warning Text 4 3 9" xfId="8407" xr:uid="{00000000-0005-0000-0000-00009B2D0000}"/>
    <cellStyle name="Warning Text 4 4" xfId="4603" xr:uid="{00000000-0005-0000-0000-00009C2D0000}"/>
    <cellStyle name="Warning Text 4 4 10" xfId="8676" xr:uid="{00000000-0005-0000-0000-00009D2D0000}"/>
    <cellStyle name="Warning Text 4 4 11" xfId="9426" xr:uid="{00000000-0005-0000-0000-00009E2D0000}"/>
    <cellStyle name="Warning Text 4 4 12" xfId="8764" xr:uid="{00000000-0005-0000-0000-00009F2D0000}"/>
    <cellStyle name="Warning Text 4 4 13" xfId="10039" xr:uid="{00000000-0005-0000-0000-0000A02D0000}"/>
    <cellStyle name="Warning Text 4 4 14" xfId="10511" xr:uid="{00000000-0005-0000-0000-0000A12D0000}"/>
    <cellStyle name="Warning Text 4 4 15" xfId="10629" xr:uid="{00000000-0005-0000-0000-0000A22D0000}"/>
    <cellStyle name="Warning Text 4 4 16" xfId="11398" xr:uid="{00000000-0005-0000-0000-0000A32D0000}"/>
    <cellStyle name="Warning Text 4 4 17" xfId="11867" xr:uid="{00000000-0005-0000-0000-0000A42D0000}"/>
    <cellStyle name="Warning Text 4 4 18" xfId="12204" xr:uid="{00000000-0005-0000-0000-0000A52D0000}"/>
    <cellStyle name="Warning Text 4 4 19" xfId="12938" xr:uid="{00000000-0005-0000-0000-0000A62D0000}"/>
    <cellStyle name="Warning Text 4 4 2" xfId="5150" xr:uid="{00000000-0005-0000-0000-0000A72D0000}"/>
    <cellStyle name="Warning Text 4 4 3" xfId="5588" xr:uid="{00000000-0005-0000-0000-0000A82D0000}"/>
    <cellStyle name="Warning Text 4 4 4" xfId="6026" xr:uid="{00000000-0005-0000-0000-0000A92D0000}"/>
    <cellStyle name="Warning Text 4 4 5" xfId="6463" xr:uid="{00000000-0005-0000-0000-0000AA2D0000}"/>
    <cellStyle name="Warning Text 4 4 6" xfId="6900" xr:uid="{00000000-0005-0000-0000-0000AB2D0000}"/>
    <cellStyle name="Warning Text 4 4 7" xfId="7337" xr:uid="{00000000-0005-0000-0000-0000AC2D0000}"/>
    <cellStyle name="Warning Text 4 4 8" xfId="7774" xr:uid="{00000000-0005-0000-0000-0000AD2D0000}"/>
    <cellStyle name="Warning Text 4 4 9" xfId="8622" xr:uid="{00000000-0005-0000-0000-0000AE2D0000}"/>
    <cellStyle name="Warning Text 4 5" xfId="12396" xr:uid="{00000000-0005-0000-0000-0000AF2D0000}"/>
    <cellStyle name="Warning Text 4 6" xfId="12457" xr:uid="{00000000-0005-0000-0000-0000B02D0000}"/>
    <cellStyle name="Warning Text 4 7" xfId="12463" xr:uid="{00000000-0005-0000-0000-0000B12D0000}"/>
    <cellStyle name="Warning Text 40" xfId="4174" xr:uid="{00000000-0005-0000-0000-0000B22D0000}"/>
    <cellStyle name="Warning Text 40 2" xfId="4175" xr:uid="{00000000-0005-0000-0000-0000B32D0000}"/>
    <cellStyle name="Warning Text 40 2 2" xfId="4391" xr:uid="{00000000-0005-0000-0000-0000B42D0000}"/>
    <cellStyle name="Warning Text 40 2 2 10" xfId="8019" xr:uid="{00000000-0005-0000-0000-0000B52D0000}"/>
    <cellStyle name="Warning Text 40 2 2 11" xfId="9214" xr:uid="{00000000-0005-0000-0000-0000B62D0000}"/>
    <cellStyle name="Warning Text 40 2 2 12" xfId="9531" xr:uid="{00000000-0005-0000-0000-0000B72D0000}"/>
    <cellStyle name="Warning Text 40 2 2 13" xfId="9827" xr:uid="{00000000-0005-0000-0000-0000B82D0000}"/>
    <cellStyle name="Warning Text 40 2 2 14" xfId="10299" xr:uid="{00000000-0005-0000-0000-0000B92D0000}"/>
    <cellStyle name="Warning Text 40 2 2 15" xfId="10832" xr:uid="{00000000-0005-0000-0000-0000BA2D0000}"/>
    <cellStyle name="Warning Text 40 2 2 16" xfId="11186" xr:uid="{00000000-0005-0000-0000-0000BB2D0000}"/>
    <cellStyle name="Warning Text 40 2 2 17" xfId="11655" xr:uid="{00000000-0005-0000-0000-0000BC2D0000}"/>
    <cellStyle name="Warning Text 40 2 2 18" xfId="12054" xr:uid="{00000000-0005-0000-0000-0000BD2D0000}"/>
    <cellStyle name="Warning Text 40 2 2 19" xfId="12726" xr:uid="{00000000-0005-0000-0000-0000BE2D0000}"/>
    <cellStyle name="Warning Text 40 2 2 2" xfId="4938" xr:uid="{00000000-0005-0000-0000-0000BF2D0000}"/>
    <cellStyle name="Warning Text 40 2 2 3" xfId="5376" xr:uid="{00000000-0005-0000-0000-0000C02D0000}"/>
    <cellStyle name="Warning Text 40 2 2 4" xfId="5814" xr:uid="{00000000-0005-0000-0000-0000C12D0000}"/>
    <cellStyle name="Warning Text 40 2 2 5" xfId="6251" xr:uid="{00000000-0005-0000-0000-0000C22D0000}"/>
    <cellStyle name="Warning Text 40 2 2 6" xfId="6688" xr:uid="{00000000-0005-0000-0000-0000C32D0000}"/>
    <cellStyle name="Warning Text 40 2 2 7" xfId="7125" xr:uid="{00000000-0005-0000-0000-0000C42D0000}"/>
    <cellStyle name="Warning Text 40 2 2 8" xfId="7562" xr:uid="{00000000-0005-0000-0000-0000C52D0000}"/>
    <cellStyle name="Warning Text 40 2 2 9" xfId="8410" xr:uid="{00000000-0005-0000-0000-0000C62D0000}"/>
    <cellStyle name="Warning Text 40 2 3" xfId="4606" xr:uid="{00000000-0005-0000-0000-0000C72D0000}"/>
    <cellStyle name="Warning Text 40 2 3 10" xfId="8689" xr:uid="{00000000-0005-0000-0000-0000C82D0000}"/>
    <cellStyle name="Warning Text 40 2 3 11" xfId="9429" xr:uid="{00000000-0005-0000-0000-0000C92D0000}"/>
    <cellStyle name="Warning Text 40 2 3 12" xfId="8761" xr:uid="{00000000-0005-0000-0000-0000CA2D0000}"/>
    <cellStyle name="Warning Text 40 2 3 13" xfId="10042" xr:uid="{00000000-0005-0000-0000-0000CB2D0000}"/>
    <cellStyle name="Warning Text 40 2 3 14" xfId="10514" xr:uid="{00000000-0005-0000-0000-0000CC2D0000}"/>
    <cellStyle name="Warning Text 40 2 3 15" xfId="10925" xr:uid="{00000000-0005-0000-0000-0000CD2D0000}"/>
    <cellStyle name="Warning Text 40 2 3 16" xfId="11401" xr:uid="{00000000-0005-0000-0000-0000CE2D0000}"/>
    <cellStyle name="Warning Text 40 2 3 17" xfId="11870" xr:uid="{00000000-0005-0000-0000-0000CF2D0000}"/>
    <cellStyle name="Warning Text 40 2 3 18" xfId="12079" xr:uid="{00000000-0005-0000-0000-0000D02D0000}"/>
    <cellStyle name="Warning Text 40 2 3 19" xfId="12941" xr:uid="{00000000-0005-0000-0000-0000D12D0000}"/>
    <cellStyle name="Warning Text 40 2 3 2" xfId="5153" xr:uid="{00000000-0005-0000-0000-0000D22D0000}"/>
    <cellStyle name="Warning Text 40 2 3 3" xfId="5591" xr:uid="{00000000-0005-0000-0000-0000D32D0000}"/>
    <cellStyle name="Warning Text 40 2 3 4" xfId="6029" xr:uid="{00000000-0005-0000-0000-0000D42D0000}"/>
    <cellStyle name="Warning Text 40 2 3 5" xfId="6466" xr:uid="{00000000-0005-0000-0000-0000D52D0000}"/>
    <cellStyle name="Warning Text 40 2 3 6" xfId="6903" xr:uid="{00000000-0005-0000-0000-0000D62D0000}"/>
    <cellStyle name="Warning Text 40 2 3 7" xfId="7340" xr:uid="{00000000-0005-0000-0000-0000D72D0000}"/>
    <cellStyle name="Warning Text 40 2 3 8" xfId="7777" xr:uid="{00000000-0005-0000-0000-0000D82D0000}"/>
    <cellStyle name="Warning Text 40 2 3 9" xfId="8625" xr:uid="{00000000-0005-0000-0000-0000D92D0000}"/>
    <cellStyle name="Warning Text 40 3" xfId="4390" xr:uid="{00000000-0005-0000-0000-0000DA2D0000}"/>
    <cellStyle name="Warning Text 40 3 10" xfId="8020" xr:uid="{00000000-0005-0000-0000-0000DB2D0000}"/>
    <cellStyle name="Warning Text 40 3 11" xfId="9213" xr:uid="{00000000-0005-0000-0000-0000DC2D0000}"/>
    <cellStyle name="Warning Text 40 3 12" xfId="9539" xr:uid="{00000000-0005-0000-0000-0000DD2D0000}"/>
    <cellStyle name="Warning Text 40 3 13" xfId="9826" xr:uid="{00000000-0005-0000-0000-0000DE2D0000}"/>
    <cellStyle name="Warning Text 40 3 14" xfId="10298" xr:uid="{00000000-0005-0000-0000-0000DF2D0000}"/>
    <cellStyle name="Warning Text 40 3 15" xfId="10957" xr:uid="{00000000-0005-0000-0000-0000E02D0000}"/>
    <cellStyle name="Warning Text 40 3 16" xfId="11185" xr:uid="{00000000-0005-0000-0000-0000E12D0000}"/>
    <cellStyle name="Warning Text 40 3 17" xfId="11654" xr:uid="{00000000-0005-0000-0000-0000E22D0000}"/>
    <cellStyle name="Warning Text 40 3 18" xfId="12084" xr:uid="{00000000-0005-0000-0000-0000E32D0000}"/>
    <cellStyle name="Warning Text 40 3 19" xfId="12725" xr:uid="{00000000-0005-0000-0000-0000E42D0000}"/>
    <cellStyle name="Warning Text 40 3 2" xfId="4937" xr:uid="{00000000-0005-0000-0000-0000E52D0000}"/>
    <cellStyle name="Warning Text 40 3 3" xfId="5375" xr:uid="{00000000-0005-0000-0000-0000E62D0000}"/>
    <cellStyle name="Warning Text 40 3 4" xfId="5813" xr:uid="{00000000-0005-0000-0000-0000E72D0000}"/>
    <cellStyle name="Warning Text 40 3 5" xfId="6250" xr:uid="{00000000-0005-0000-0000-0000E82D0000}"/>
    <cellStyle name="Warning Text 40 3 6" xfId="6687" xr:uid="{00000000-0005-0000-0000-0000E92D0000}"/>
    <cellStyle name="Warning Text 40 3 7" xfId="7124" xr:uid="{00000000-0005-0000-0000-0000EA2D0000}"/>
    <cellStyle name="Warning Text 40 3 8" xfId="7561" xr:uid="{00000000-0005-0000-0000-0000EB2D0000}"/>
    <cellStyle name="Warning Text 40 3 9" xfId="8409" xr:uid="{00000000-0005-0000-0000-0000EC2D0000}"/>
    <cellStyle name="Warning Text 40 4" xfId="4605" xr:uid="{00000000-0005-0000-0000-0000ED2D0000}"/>
    <cellStyle name="Warning Text 40 4 10" xfId="8663" xr:uid="{00000000-0005-0000-0000-0000EE2D0000}"/>
    <cellStyle name="Warning Text 40 4 11" xfId="9428" xr:uid="{00000000-0005-0000-0000-0000EF2D0000}"/>
    <cellStyle name="Warning Text 40 4 12" xfId="8762" xr:uid="{00000000-0005-0000-0000-0000F02D0000}"/>
    <cellStyle name="Warning Text 40 4 13" xfId="10041" xr:uid="{00000000-0005-0000-0000-0000F12D0000}"/>
    <cellStyle name="Warning Text 40 4 14" xfId="10513" xr:uid="{00000000-0005-0000-0000-0000F22D0000}"/>
    <cellStyle name="Warning Text 40 4 15" xfId="10550" xr:uid="{00000000-0005-0000-0000-0000F32D0000}"/>
    <cellStyle name="Warning Text 40 4 16" xfId="11400" xr:uid="{00000000-0005-0000-0000-0000F42D0000}"/>
    <cellStyle name="Warning Text 40 4 17" xfId="11869" xr:uid="{00000000-0005-0000-0000-0000F52D0000}"/>
    <cellStyle name="Warning Text 40 4 18" xfId="12138" xr:uid="{00000000-0005-0000-0000-0000F62D0000}"/>
    <cellStyle name="Warning Text 40 4 19" xfId="12940" xr:uid="{00000000-0005-0000-0000-0000F72D0000}"/>
    <cellStyle name="Warning Text 40 4 2" xfId="5152" xr:uid="{00000000-0005-0000-0000-0000F82D0000}"/>
    <cellStyle name="Warning Text 40 4 3" xfId="5590" xr:uid="{00000000-0005-0000-0000-0000F92D0000}"/>
    <cellStyle name="Warning Text 40 4 4" xfId="6028" xr:uid="{00000000-0005-0000-0000-0000FA2D0000}"/>
    <cellStyle name="Warning Text 40 4 5" xfId="6465" xr:uid="{00000000-0005-0000-0000-0000FB2D0000}"/>
    <cellStyle name="Warning Text 40 4 6" xfId="6902" xr:uid="{00000000-0005-0000-0000-0000FC2D0000}"/>
    <cellStyle name="Warning Text 40 4 7" xfId="7339" xr:uid="{00000000-0005-0000-0000-0000FD2D0000}"/>
    <cellStyle name="Warning Text 40 4 8" xfId="7776" xr:uid="{00000000-0005-0000-0000-0000FE2D0000}"/>
    <cellStyle name="Warning Text 40 4 9" xfId="8624" xr:uid="{00000000-0005-0000-0000-0000FF2D0000}"/>
    <cellStyle name="Warning Text 41" xfId="4176" xr:uid="{00000000-0005-0000-0000-0000002E0000}"/>
    <cellStyle name="Warning Text 41 2" xfId="4177" xr:uid="{00000000-0005-0000-0000-0000012E0000}"/>
    <cellStyle name="Warning Text 41 2 2" xfId="4393" xr:uid="{00000000-0005-0000-0000-0000022E0000}"/>
    <cellStyle name="Warning Text 41 2 2 10" xfId="8017" xr:uid="{00000000-0005-0000-0000-0000032E0000}"/>
    <cellStyle name="Warning Text 41 2 2 11" xfId="9216" xr:uid="{00000000-0005-0000-0000-0000042E0000}"/>
    <cellStyle name="Warning Text 41 2 2 12" xfId="9581" xr:uid="{00000000-0005-0000-0000-0000052E0000}"/>
    <cellStyle name="Warning Text 41 2 2 13" xfId="9829" xr:uid="{00000000-0005-0000-0000-0000062E0000}"/>
    <cellStyle name="Warning Text 41 2 2 14" xfId="10301" xr:uid="{00000000-0005-0000-0000-0000072E0000}"/>
    <cellStyle name="Warning Text 41 2 2 15" xfId="10790" xr:uid="{00000000-0005-0000-0000-0000082E0000}"/>
    <cellStyle name="Warning Text 41 2 2 16" xfId="11188" xr:uid="{00000000-0005-0000-0000-0000092E0000}"/>
    <cellStyle name="Warning Text 41 2 2 17" xfId="11657" xr:uid="{00000000-0005-0000-0000-00000A2E0000}"/>
    <cellStyle name="Warning Text 41 2 2 18" xfId="11996" xr:uid="{00000000-0005-0000-0000-00000B2E0000}"/>
    <cellStyle name="Warning Text 41 2 2 19" xfId="12728" xr:uid="{00000000-0005-0000-0000-00000C2E0000}"/>
    <cellStyle name="Warning Text 41 2 2 2" xfId="4940" xr:uid="{00000000-0005-0000-0000-00000D2E0000}"/>
    <cellStyle name="Warning Text 41 2 2 3" xfId="5378" xr:uid="{00000000-0005-0000-0000-00000E2E0000}"/>
    <cellStyle name="Warning Text 41 2 2 4" xfId="5816" xr:uid="{00000000-0005-0000-0000-00000F2E0000}"/>
    <cellStyle name="Warning Text 41 2 2 5" xfId="6253" xr:uid="{00000000-0005-0000-0000-0000102E0000}"/>
    <cellStyle name="Warning Text 41 2 2 6" xfId="6690" xr:uid="{00000000-0005-0000-0000-0000112E0000}"/>
    <cellStyle name="Warning Text 41 2 2 7" xfId="7127" xr:uid="{00000000-0005-0000-0000-0000122E0000}"/>
    <cellStyle name="Warning Text 41 2 2 8" xfId="7564" xr:uid="{00000000-0005-0000-0000-0000132E0000}"/>
    <cellStyle name="Warning Text 41 2 2 9" xfId="8412" xr:uid="{00000000-0005-0000-0000-0000142E0000}"/>
    <cellStyle name="Warning Text 41 2 3" xfId="4608" xr:uid="{00000000-0005-0000-0000-0000152E0000}"/>
    <cellStyle name="Warning Text 41 2 3 10" xfId="8684" xr:uid="{00000000-0005-0000-0000-0000162E0000}"/>
    <cellStyle name="Warning Text 41 2 3 11" xfId="9431" xr:uid="{00000000-0005-0000-0000-0000172E0000}"/>
    <cellStyle name="Warning Text 41 2 3 12" xfId="8759" xr:uid="{00000000-0005-0000-0000-0000182E0000}"/>
    <cellStyle name="Warning Text 41 2 3 13" xfId="10044" xr:uid="{00000000-0005-0000-0000-0000192E0000}"/>
    <cellStyle name="Warning Text 41 2 3 14" xfId="10516" xr:uid="{00000000-0005-0000-0000-00001A2E0000}"/>
    <cellStyle name="Warning Text 41 2 3 15" xfId="10859" xr:uid="{00000000-0005-0000-0000-00001B2E0000}"/>
    <cellStyle name="Warning Text 41 2 3 16" xfId="11403" xr:uid="{00000000-0005-0000-0000-00001C2E0000}"/>
    <cellStyle name="Warning Text 41 2 3 17" xfId="11872" xr:uid="{00000000-0005-0000-0000-00001D2E0000}"/>
    <cellStyle name="Warning Text 41 2 3 18" xfId="12020" xr:uid="{00000000-0005-0000-0000-00001E2E0000}"/>
    <cellStyle name="Warning Text 41 2 3 19" xfId="12943" xr:uid="{00000000-0005-0000-0000-00001F2E0000}"/>
    <cellStyle name="Warning Text 41 2 3 2" xfId="5155" xr:uid="{00000000-0005-0000-0000-0000202E0000}"/>
    <cellStyle name="Warning Text 41 2 3 3" xfId="5593" xr:uid="{00000000-0005-0000-0000-0000212E0000}"/>
    <cellStyle name="Warning Text 41 2 3 4" xfId="6031" xr:uid="{00000000-0005-0000-0000-0000222E0000}"/>
    <cellStyle name="Warning Text 41 2 3 5" xfId="6468" xr:uid="{00000000-0005-0000-0000-0000232E0000}"/>
    <cellStyle name="Warning Text 41 2 3 6" xfId="6905" xr:uid="{00000000-0005-0000-0000-0000242E0000}"/>
    <cellStyle name="Warning Text 41 2 3 7" xfId="7342" xr:uid="{00000000-0005-0000-0000-0000252E0000}"/>
    <cellStyle name="Warning Text 41 2 3 8" xfId="7779" xr:uid="{00000000-0005-0000-0000-0000262E0000}"/>
    <cellStyle name="Warning Text 41 2 3 9" xfId="8627" xr:uid="{00000000-0005-0000-0000-0000272E0000}"/>
    <cellStyle name="Warning Text 41 3" xfId="4392" xr:uid="{00000000-0005-0000-0000-0000282E0000}"/>
    <cellStyle name="Warning Text 41 3 10" xfId="8018" xr:uid="{00000000-0005-0000-0000-0000292E0000}"/>
    <cellStyle name="Warning Text 41 3 11" xfId="9215" xr:uid="{00000000-0005-0000-0000-00002A2E0000}"/>
    <cellStyle name="Warning Text 41 3 12" xfId="9613" xr:uid="{00000000-0005-0000-0000-00002B2E0000}"/>
    <cellStyle name="Warning Text 41 3 13" xfId="9828" xr:uid="{00000000-0005-0000-0000-00002C2E0000}"/>
    <cellStyle name="Warning Text 41 3 14" xfId="10300" xr:uid="{00000000-0005-0000-0000-00002D2E0000}"/>
    <cellStyle name="Warning Text 41 3 15" xfId="10871" xr:uid="{00000000-0005-0000-0000-00002E2E0000}"/>
    <cellStyle name="Warning Text 41 3 16" xfId="11187" xr:uid="{00000000-0005-0000-0000-00002F2E0000}"/>
    <cellStyle name="Warning Text 41 3 17" xfId="11656" xr:uid="{00000000-0005-0000-0000-0000302E0000}"/>
    <cellStyle name="Warning Text 41 3 18" xfId="12025" xr:uid="{00000000-0005-0000-0000-0000312E0000}"/>
    <cellStyle name="Warning Text 41 3 19" xfId="12727" xr:uid="{00000000-0005-0000-0000-0000322E0000}"/>
    <cellStyle name="Warning Text 41 3 2" xfId="4939" xr:uid="{00000000-0005-0000-0000-0000332E0000}"/>
    <cellStyle name="Warning Text 41 3 3" xfId="5377" xr:uid="{00000000-0005-0000-0000-0000342E0000}"/>
    <cellStyle name="Warning Text 41 3 4" xfId="5815" xr:uid="{00000000-0005-0000-0000-0000352E0000}"/>
    <cellStyle name="Warning Text 41 3 5" xfId="6252" xr:uid="{00000000-0005-0000-0000-0000362E0000}"/>
    <cellStyle name="Warning Text 41 3 6" xfId="6689" xr:uid="{00000000-0005-0000-0000-0000372E0000}"/>
    <cellStyle name="Warning Text 41 3 7" xfId="7126" xr:uid="{00000000-0005-0000-0000-0000382E0000}"/>
    <cellStyle name="Warning Text 41 3 8" xfId="7563" xr:uid="{00000000-0005-0000-0000-0000392E0000}"/>
    <cellStyle name="Warning Text 41 3 9" xfId="8411" xr:uid="{00000000-0005-0000-0000-00003A2E0000}"/>
    <cellStyle name="Warning Text 41 4" xfId="4607" xr:uid="{00000000-0005-0000-0000-00003B2E0000}"/>
    <cellStyle name="Warning Text 41 4 10" xfId="8668" xr:uid="{00000000-0005-0000-0000-00003C2E0000}"/>
    <cellStyle name="Warning Text 41 4 11" xfId="9430" xr:uid="{00000000-0005-0000-0000-00003D2E0000}"/>
    <cellStyle name="Warning Text 41 4 12" xfId="8760" xr:uid="{00000000-0005-0000-0000-00003E2E0000}"/>
    <cellStyle name="Warning Text 41 4 13" xfId="10043" xr:uid="{00000000-0005-0000-0000-00003F2E0000}"/>
    <cellStyle name="Warning Text 41 4 14" xfId="10515" xr:uid="{00000000-0005-0000-0000-0000402E0000}"/>
    <cellStyle name="Warning Text 41 4 15" xfId="10930" xr:uid="{00000000-0005-0000-0000-0000412E0000}"/>
    <cellStyle name="Warning Text 41 4 16" xfId="11402" xr:uid="{00000000-0005-0000-0000-0000422E0000}"/>
    <cellStyle name="Warning Text 41 4 17" xfId="11871" xr:uid="{00000000-0005-0000-0000-0000432E0000}"/>
    <cellStyle name="Warning Text 41 4 18" xfId="12049" xr:uid="{00000000-0005-0000-0000-0000442E0000}"/>
    <cellStyle name="Warning Text 41 4 19" xfId="12942" xr:uid="{00000000-0005-0000-0000-0000452E0000}"/>
    <cellStyle name="Warning Text 41 4 2" xfId="5154" xr:uid="{00000000-0005-0000-0000-0000462E0000}"/>
    <cellStyle name="Warning Text 41 4 3" xfId="5592" xr:uid="{00000000-0005-0000-0000-0000472E0000}"/>
    <cellStyle name="Warning Text 41 4 4" xfId="6030" xr:uid="{00000000-0005-0000-0000-0000482E0000}"/>
    <cellStyle name="Warning Text 41 4 5" xfId="6467" xr:uid="{00000000-0005-0000-0000-0000492E0000}"/>
    <cellStyle name="Warning Text 41 4 6" xfId="6904" xr:uid="{00000000-0005-0000-0000-00004A2E0000}"/>
    <cellStyle name="Warning Text 41 4 7" xfId="7341" xr:uid="{00000000-0005-0000-0000-00004B2E0000}"/>
    <cellStyle name="Warning Text 41 4 8" xfId="7778" xr:uid="{00000000-0005-0000-0000-00004C2E0000}"/>
    <cellStyle name="Warning Text 41 4 9" xfId="8626" xr:uid="{00000000-0005-0000-0000-00004D2E0000}"/>
    <cellStyle name="Warning Text 42" xfId="4178" xr:uid="{00000000-0005-0000-0000-00004E2E0000}"/>
    <cellStyle name="Warning Text 42 2" xfId="4179" xr:uid="{00000000-0005-0000-0000-00004F2E0000}"/>
    <cellStyle name="Warning Text 42 2 2" xfId="4395" xr:uid="{00000000-0005-0000-0000-0000502E0000}"/>
    <cellStyle name="Warning Text 42 2 2 10" xfId="8015" xr:uid="{00000000-0005-0000-0000-0000512E0000}"/>
    <cellStyle name="Warning Text 42 2 2 11" xfId="9218" xr:uid="{00000000-0005-0000-0000-0000522E0000}"/>
    <cellStyle name="Warning Text 42 2 2 12" xfId="9561" xr:uid="{00000000-0005-0000-0000-0000532E0000}"/>
    <cellStyle name="Warning Text 42 2 2 13" xfId="9831" xr:uid="{00000000-0005-0000-0000-0000542E0000}"/>
    <cellStyle name="Warning Text 42 2 2 14" xfId="10303" xr:uid="{00000000-0005-0000-0000-0000552E0000}"/>
    <cellStyle name="Warning Text 42 2 2 15" xfId="10714" xr:uid="{00000000-0005-0000-0000-0000562E0000}"/>
    <cellStyle name="Warning Text 42 2 2 16" xfId="11190" xr:uid="{00000000-0005-0000-0000-0000572E0000}"/>
    <cellStyle name="Warning Text 42 2 2 17" xfId="11659" xr:uid="{00000000-0005-0000-0000-0000582E0000}"/>
    <cellStyle name="Warning Text 42 2 2 18" xfId="11939" xr:uid="{00000000-0005-0000-0000-0000592E0000}"/>
    <cellStyle name="Warning Text 42 2 2 19" xfId="12730" xr:uid="{00000000-0005-0000-0000-00005A2E0000}"/>
    <cellStyle name="Warning Text 42 2 2 2" xfId="4942" xr:uid="{00000000-0005-0000-0000-00005B2E0000}"/>
    <cellStyle name="Warning Text 42 2 2 3" xfId="5380" xr:uid="{00000000-0005-0000-0000-00005C2E0000}"/>
    <cellStyle name="Warning Text 42 2 2 4" xfId="5818" xr:uid="{00000000-0005-0000-0000-00005D2E0000}"/>
    <cellStyle name="Warning Text 42 2 2 5" xfId="6255" xr:uid="{00000000-0005-0000-0000-00005E2E0000}"/>
    <cellStyle name="Warning Text 42 2 2 6" xfId="6692" xr:uid="{00000000-0005-0000-0000-00005F2E0000}"/>
    <cellStyle name="Warning Text 42 2 2 7" xfId="7129" xr:uid="{00000000-0005-0000-0000-0000602E0000}"/>
    <cellStyle name="Warning Text 42 2 2 8" xfId="7566" xr:uid="{00000000-0005-0000-0000-0000612E0000}"/>
    <cellStyle name="Warning Text 42 2 2 9" xfId="8414" xr:uid="{00000000-0005-0000-0000-0000622E0000}"/>
    <cellStyle name="Warning Text 42 2 3" xfId="4610" xr:uid="{00000000-0005-0000-0000-0000632E0000}"/>
    <cellStyle name="Warning Text 42 2 3 10" xfId="8679" xr:uid="{00000000-0005-0000-0000-0000642E0000}"/>
    <cellStyle name="Warning Text 42 2 3 11" xfId="9433" xr:uid="{00000000-0005-0000-0000-0000652E0000}"/>
    <cellStyle name="Warning Text 42 2 3 12" xfId="8757" xr:uid="{00000000-0005-0000-0000-0000662E0000}"/>
    <cellStyle name="Warning Text 42 2 3 13" xfId="10046" xr:uid="{00000000-0005-0000-0000-0000672E0000}"/>
    <cellStyle name="Warning Text 42 2 3 14" xfId="10518" xr:uid="{00000000-0005-0000-0000-0000682E0000}"/>
    <cellStyle name="Warning Text 42 2 3 15" xfId="10093" xr:uid="{00000000-0005-0000-0000-0000692E0000}"/>
    <cellStyle name="Warning Text 42 2 3 16" xfId="11405" xr:uid="{00000000-0005-0000-0000-00006A2E0000}"/>
    <cellStyle name="Warning Text 42 2 3 17" xfId="11874" xr:uid="{00000000-0005-0000-0000-00006B2E0000}"/>
    <cellStyle name="Warning Text 42 2 3 18" xfId="11963" xr:uid="{00000000-0005-0000-0000-00006C2E0000}"/>
    <cellStyle name="Warning Text 42 2 3 19" xfId="12945" xr:uid="{00000000-0005-0000-0000-00006D2E0000}"/>
    <cellStyle name="Warning Text 42 2 3 2" xfId="5157" xr:uid="{00000000-0005-0000-0000-00006E2E0000}"/>
    <cellStyle name="Warning Text 42 2 3 3" xfId="5595" xr:uid="{00000000-0005-0000-0000-00006F2E0000}"/>
    <cellStyle name="Warning Text 42 2 3 4" xfId="6033" xr:uid="{00000000-0005-0000-0000-0000702E0000}"/>
    <cellStyle name="Warning Text 42 2 3 5" xfId="6470" xr:uid="{00000000-0005-0000-0000-0000712E0000}"/>
    <cellStyle name="Warning Text 42 2 3 6" xfId="6907" xr:uid="{00000000-0005-0000-0000-0000722E0000}"/>
    <cellStyle name="Warning Text 42 2 3 7" xfId="7344" xr:uid="{00000000-0005-0000-0000-0000732E0000}"/>
    <cellStyle name="Warning Text 42 2 3 8" xfId="7781" xr:uid="{00000000-0005-0000-0000-0000742E0000}"/>
    <cellStyle name="Warning Text 42 2 3 9" xfId="8629" xr:uid="{00000000-0005-0000-0000-0000752E0000}"/>
    <cellStyle name="Warning Text 42 3" xfId="4394" xr:uid="{00000000-0005-0000-0000-0000762E0000}"/>
    <cellStyle name="Warning Text 42 3 10" xfId="8016" xr:uid="{00000000-0005-0000-0000-0000772E0000}"/>
    <cellStyle name="Warning Text 42 3 11" xfId="9217" xr:uid="{00000000-0005-0000-0000-0000782E0000}"/>
    <cellStyle name="Warning Text 42 3 12" xfId="9572" xr:uid="{00000000-0005-0000-0000-0000792E0000}"/>
    <cellStyle name="Warning Text 42 3 13" xfId="9830" xr:uid="{00000000-0005-0000-0000-00007A2E0000}"/>
    <cellStyle name="Warning Text 42 3 14" xfId="10302" xr:uid="{00000000-0005-0000-0000-00007B2E0000}"/>
    <cellStyle name="Warning Text 42 3 15" xfId="10752" xr:uid="{00000000-0005-0000-0000-00007C2E0000}"/>
    <cellStyle name="Warning Text 42 3 16" xfId="11189" xr:uid="{00000000-0005-0000-0000-00007D2E0000}"/>
    <cellStyle name="Warning Text 42 3 17" xfId="11658" xr:uid="{00000000-0005-0000-0000-00007E2E0000}"/>
    <cellStyle name="Warning Text 42 3 18" xfId="11968" xr:uid="{00000000-0005-0000-0000-00007F2E0000}"/>
    <cellStyle name="Warning Text 42 3 19" xfId="12729" xr:uid="{00000000-0005-0000-0000-0000802E0000}"/>
    <cellStyle name="Warning Text 42 3 2" xfId="4941" xr:uid="{00000000-0005-0000-0000-0000812E0000}"/>
    <cellStyle name="Warning Text 42 3 3" xfId="5379" xr:uid="{00000000-0005-0000-0000-0000822E0000}"/>
    <cellStyle name="Warning Text 42 3 4" xfId="5817" xr:uid="{00000000-0005-0000-0000-0000832E0000}"/>
    <cellStyle name="Warning Text 42 3 5" xfId="6254" xr:uid="{00000000-0005-0000-0000-0000842E0000}"/>
    <cellStyle name="Warning Text 42 3 6" xfId="6691" xr:uid="{00000000-0005-0000-0000-0000852E0000}"/>
    <cellStyle name="Warning Text 42 3 7" xfId="7128" xr:uid="{00000000-0005-0000-0000-0000862E0000}"/>
    <cellStyle name="Warning Text 42 3 8" xfId="7565" xr:uid="{00000000-0005-0000-0000-0000872E0000}"/>
    <cellStyle name="Warning Text 42 3 9" xfId="8413" xr:uid="{00000000-0005-0000-0000-0000882E0000}"/>
    <cellStyle name="Warning Text 42 4" xfId="4609" xr:uid="{00000000-0005-0000-0000-0000892E0000}"/>
    <cellStyle name="Warning Text 42 4 10" xfId="7827" xr:uid="{00000000-0005-0000-0000-00008A2E0000}"/>
    <cellStyle name="Warning Text 42 4 11" xfId="9432" xr:uid="{00000000-0005-0000-0000-00008B2E0000}"/>
    <cellStyle name="Warning Text 42 4 12" xfId="8758" xr:uid="{00000000-0005-0000-0000-00008C2E0000}"/>
    <cellStyle name="Warning Text 42 4 13" xfId="10045" xr:uid="{00000000-0005-0000-0000-00008D2E0000}"/>
    <cellStyle name="Warning Text 42 4 14" xfId="10517" xr:uid="{00000000-0005-0000-0000-00008E2E0000}"/>
    <cellStyle name="Warning Text 42 4 15" xfId="10094" xr:uid="{00000000-0005-0000-0000-00008F2E0000}"/>
    <cellStyle name="Warning Text 42 4 16" xfId="11404" xr:uid="{00000000-0005-0000-0000-0000902E0000}"/>
    <cellStyle name="Warning Text 42 4 17" xfId="11873" xr:uid="{00000000-0005-0000-0000-0000912E0000}"/>
    <cellStyle name="Warning Text 42 4 18" xfId="11991" xr:uid="{00000000-0005-0000-0000-0000922E0000}"/>
    <cellStyle name="Warning Text 42 4 19" xfId="12944" xr:uid="{00000000-0005-0000-0000-0000932E0000}"/>
    <cellStyle name="Warning Text 42 4 2" xfId="5156" xr:uid="{00000000-0005-0000-0000-0000942E0000}"/>
    <cellStyle name="Warning Text 42 4 3" xfId="5594" xr:uid="{00000000-0005-0000-0000-0000952E0000}"/>
    <cellStyle name="Warning Text 42 4 4" xfId="6032" xr:uid="{00000000-0005-0000-0000-0000962E0000}"/>
    <cellStyle name="Warning Text 42 4 5" xfId="6469" xr:uid="{00000000-0005-0000-0000-0000972E0000}"/>
    <cellStyle name="Warning Text 42 4 6" xfId="6906" xr:uid="{00000000-0005-0000-0000-0000982E0000}"/>
    <cellStyle name="Warning Text 42 4 7" xfId="7343" xr:uid="{00000000-0005-0000-0000-0000992E0000}"/>
    <cellStyle name="Warning Text 42 4 8" xfId="7780" xr:uid="{00000000-0005-0000-0000-00009A2E0000}"/>
    <cellStyle name="Warning Text 42 4 9" xfId="8628" xr:uid="{00000000-0005-0000-0000-00009B2E0000}"/>
    <cellStyle name="Warning Text 43" xfId="4180" xr:uid="{00000000-0005-0000-0000-00009C2E0000}"/>
    <cellStyle name="Warning Text 43 2" xfId="4181" xr:uid="{00000000-0005-0000-0000-00009D2E0000}"/>
    <cellStyle name="Warning Text 43 2 2" xfId="4397" xr:uid="{00000000-0005-0000-0000-00009E2E0000}"/>
    <cellStyle name="Warning Text 43 2 2 10" xfId="8013" xr:uid="{00000000-0005-0000-0000-00009F2E0000}"/>
    <cellStyle name="Warning Text 43 2 2 11" xfId="9220" xr:uid="{00000000-0005-0000-0000-0000A02E0000}"/>
    <cellStyle name="Warning Text 43 2 2 12" xfId="9541" xr:uid="{00000000-0005-0000-0000-0000A12E0000}"/>
    <cellStyle name="Warning Text 43 2 2 13" xfId="9833" xr:uid="{00000000-0005-0000-0000-0000A22E0000}"/>
    <cellStyle name="Warning Text 43 2 2 14" xfId="10305" xr:uid="{00000000-0005-0000-0000-0000A32E0000}"/>
    <cellStyle name="Warning Text 43 2 2 15" xfId="10636" xr:uid="{00000000-0005-0000-0000-0000A42E0000}"/>
    <cellStyle name="Warning Text 43 2 2 16" xfId="11192" xr:uid="{00000000-0005-0000-0000-0000A52E0000}"/>
    <cellStyle name="Warning Text 43 2 2 17" xfId="11661" xr:uid="{00000000-0005-0000-0000-0000A62E0000}"/>
    <cellStyle name="Warning Text 43 2 2 18" xfId="12317" xr:uid="{00000000-0005-0000-0000-0000A72E0000}"/>
    <cellStyle name="Warning Text 43 2 2 19" xfId="12732" xr:uid="{00000000-0005-0000-0000-0000A82E0000}"/>
    <cellStyle name="Warning Text 43 2 2 2" xfId="4944" xr:uid="{00000000-0005-0000-0000-0000A92E0000}"/>
    <cellStyle name="Warning Text 43 2 2 3" xfId="5382" xr:uid="{00000000-0005-0000-0000-0000AA2E0000}"/>
    <cellStyle name="Warning Text 43 2 2 4" xfId="5820" xr:uid="{00000000-0005-0000-0000-0000AB2E0000}"/>
    <cellStyle name="Warning Text 43 2 2 5" xfId="6257" xr:uid="{00000000-0005-0000-0000-0000AC2E0000}"/>
    <cellStyle name="Warning Text 43 2 2 6" xfId="6694" xr:uid="{00000000-0005-0000-0000-0000AD2E0000}"/>
    <cellStyle name="Warning Text 43 2 2 7" xfId="7131" xr:uid="{00000000-0005-0000-0000-0000AE2E0000}"/>
    <cellStyle name="Warning Text 43 2 2 8" xfId="7568" xr:uid="{00000000-0005-0000-0000-0000AF2E0000}"/>
    <cellStyle name="Warning Text 43 2 2 9" xfId="8416" xr:uid="{00000000-0005-0000-0000-0000B02E0000}"/>
    <cellStyle name="Warning Text 43 2 3" xfId="4612" xr:uid="{00000000-0005-0000-0000-0000B12E0000}"/>
    <cellStyle name="Warning Text 43 2 3 10" xfId="8708" xr:uid="{00000000-0005-0000-0000-0000B22E0000}"/>
    <cellStyle name="Warning Text 43 2 3 11" xfId="9435" xr:uid="{00000000-0005-0000-0000-0000B32E0000}"/>
    <cellStyle name="Warning Text 43 2 3 12" xfId="8755" xr:uid="{00000000-0005-0000-0000-0000B42E0000}"/>
    <cellStyle name="Warning Text 43 2 3 13" xfId="10048" xr:uid="{00000000-0005-0000-0000-0000B52E0000}"/>
    <cellStyle name="Warning Text 43 2 3 14" xfId="10520" xr:uid="{00000000-0005-0000-0000-0000B62E0000}"/>
    <cellStyle name="Warning Text 43 2 3 15" xfId="10882" xr:uid="{00000000-0005-0000-0000-0000B72E0000}"/>
    <cellStyle name="Warning Text 43 2 3 16" xfId="11407" xr:uid="{00000000-0005-0000-0000-0000B82E0000}"/>
    <cellStyle name="Warning Text 43 2 3 17" xfId="11876" xr:uid="{00000000-0005-0000-0000-0000B92E0000}"/>
    <cellStyle name="Warning Text 43 2 3 18" xfId="11905" xr:uid="{00000000-0005-0000-0000-0000BA2E0000}"/>
    <cellStyle name="Warning Text 43 2 3 19" xfId="12947" xr:uid="{00000000-0005-0000-0000-0000BB2E0000}"/>
    <cellStyle name="Warning Text 43 2 3 2" xfId="5159" xr:uid="{00000000-0005-0000-0000-0000BC2E0000}"/>
    <cellStyle name="Warning Text 43 2 3 3" xfId="5597" xr:uid="{00000000-0005-0000-0000-0000BD2E0000}"/>
    <cellStyle name="Warning Text 43 2 3 4" xfId="6035" xr:uid="{00000000-0005-0000-0000-0000BE2E0000}"/>
    <cellStyle name="Warning Text 43 2 3 5" xfId="6472" xr:uid="{00000000-0005-0000-0000-0000BF2E0000}"/>
    <cellStyle name="Warning Text 43 2 3 6" xfId="6909" xr:uid="{00000000-0005-0000-0000-0000C02E0000}"/>
    <cellStyle name="Warning Text 43 2 3 7" xfId="7346" xr:uid="{00000000-0005-0000-0000-0000C12E0000}"/>
    <cellStyle name="Warning Text 43 2 3 8" xfId="7783" xr:uid="{00000000-0005-0000-0000-0000C22E0000}"/>
    <cellStyle name="Warning Text 43 2 3 9" xfId="8631" xr:uid="{00000000-0005-0000-0000-0000C32E0000}"/>
    <cellStyle name="Warning Text 43 3" xfId="4396" xr:uid="{00000000-0005-0000-0000-0000C42E0000}"/>
    <cellStyle name="Warning Text 43 3 10" xfId="8014" xr:uid="{00000000-0005-0000-0000-0000C52E0000}"/>
    <cellStyle name="Warning Text 43 3 11" xfId="9219" xr:uid="{00000000-0005-0000-0000-0000C62E0000}"/>
    <cellStyle name="Warning Text 43 3 12" xfId="9551" xr:uid="{00000000-0005-0000-0000-0000C72E0000}"/>
    <cellStyle name="Warning Text 43 3 13" xfId="9832" xr:uid="{00000000-0005-0000-0000-0000C82E0000}"/>
    <cellStyle name="Warning Text 43 3 14" xfId="10304" xr:uid="{00000000-0005-0000-0000-0000C92E0000}"/>
    <cellStyle name="Warning Text 43 3 15" xfId="10675" xr:uid="{00000000-0005-0000-0000-0000CA2E0000}"/>
    <cellStyle name="Warning Text 43 3 16" xfId="11191" xr:uid="{00000000-0005-0000-0000-0000CB2E0000}"/>
    <cellStyle name="Warning Text 43 3 17" xfId="11660" xr:uid="{00000000-0005-0000-0000-0000CC2E0000}"/>
    <cellStyle name="Warning Text 43 3 18" xfId="11910" xr:uid="{00000000-0005-0000-0000-0000CD2E0000}"/>
    <cellStyle name="Warning Text 43 3 19" xfId="12731" xr:uid="{00000000-0005-0000-0000-0000CE2E0000}"/>
    <cellStyle name="Warning Text 43 3 2" xfId="4943" xr:uid="{00000000-0005-0000-0000-0000CF2E0000}"/>
    <cellStyle name="Warning Text 43 3 3" xfId="5381" xr:uid="{00000000-0005-0000-0000-0000D02E0000}"/>
    <cellStyle name="Warning Text 43 3 4" xfId="5819" xr:uid="{00000000-0005-0000-0000-0000D12E0000}"/>
    <cellStyle name="Warning Text 43 3 5" xfId="6256" xr:uid="{00000000-0005-0000-0000-0000D22E0000}"/>
    <cellStyle name="Warning Text 43 3 6" xfId="6693" xr:uid="{00000000-0005-0000-0000-0000D32E0000}"/>
    <cellStyle name="Warning Text 43 3 7" xfId="7130" xr:uid="{00000000-0005-0000-0000-0000D42E0000}"/>
    <cellStyle name="Warning Text 43 3 8" xfId="7567" xr:uid="{00000000-0005-0000-0000-0000D52E0000}"/>
    <cellStyle name="Warning Text 43 3 9" xfId="8415" xr:uid="{00000000-0005-0000-0000-0000D62E0000}"/>
    <cellStyle name="Warning Text 43 4" xfId="4611" xr:uid="{00000000-0005-0000-0000-0000D72E0000}"/>
    <cellStyle name="Warning Text 43 4 10" xfId="8693" xr:uid="{00000000-0005-0000-0000-0000D82E0000}"/>
    <cellStyle name="Warning Text 43 4 11" xfId="9434" xr:uid="{00000000-0005-0000-0000-0000D92E0000}"/>
    <cellStyle name="Warning Text 43 4 12" xfId="8756" xr:uid="{00000000-0005-0000-0000-0000DA2E0000}"/>
    <cellStyle name="Warning Text 43 4 13" xfId="10047" xr:uid="{00000000-0005-0000-0000-0000DB2E0000}"/>
    <cellStyle name="Warning Text 43 4 14" xfId="10519" xr:uid="{00000000-0005-0000-0000-0000DC2E0000}"/>
    <cellStyle name="Warning Text 43 4 15" xfId="10076" xr:uid="{00000000-0005-0000-0000-0000DD2E0000}"/>
    <cellStyle name="Warning Text 43 4 16" xfId="11406" xr:uid="{00000000-0005-0000-0000-0000DE2E0000}"/>
    <cellStyle name="Warning Text 43 4 17" xfId="11875" xr:uid="{00000000-0005-0000-0000-0000DF2E0000}"/>
    <cellStyle name="Warning Text 43 4 18" xfId="11934" xr:uid="{00000000-0005-0000-0000-0000E02E0000}"/>
    <cellStyle name="Warning Text 43 4 19" xfId="12946" xr:uid="{00000000-0005-0000-0000-0000E12E0000}"/>
    <cellStyle name="Warning Text 43 4 2" xfId="5158" xr:uid="{00000000-0005-0000-0000-0000E22E0000}"/>
    <cellStyle name="Warning Text 43 4 3" xfId="5596" xr:uid="{00000000-0005-0000-0000-0000E32E0000}"/>
    <cellStyle name="Warning Text 43 4 4" xfId="6034" xr:uid="{00000000-0005-0000-0000-0000E42E0000}"/>
    <cellStyle name="Warning Text 43 4 5" xfId="6471" xr:uid="{00000000-0005-0000-0000-0000E52E0000}"/>
    <cellStyle name="Warning Text 43 4 6" xfId="6908" xr:uid="{00000000-0005-0000-0000-0000E62E0000}"/>
    <cellStyle name="Warning Text 43 4 7" xfId="7345" xr:uid="{00000000-0005-0000-0000-0000E72E0000}"/>
    <cellStyle name="Warning Text 43 4 8" xfId="7782" xr:uid="{00000000-0005-0000-0000-0000E82E0000}"/>
    <cellStyle name="Warning Text 43 4 9" xfId="8630" xr:uid="{00000000-0005-0000-0000-0000E92E0000}"/>
    <cellStyle name="Warning Text 44" xfId="4182" xr:uid="{00000000-0005-0000-0000-0000EA2E0000}"/>
    <cellStyle name="Warning Text 44 2" xfId="4183" xr:uid="{00000000-0005-0000-0000-0000EB2E0000}"/>
    <cellStyle name="Warning Text 44 2 2" xfId="4399" xr:uid="{00000000-0005-0000-0000-0000EC2E0000}"/>
    <cellStyle name="Warning Text 44 2 2 10" xfId="8011" xr:uid="{00000000-0005-0000-0000-0000ED2E0000}"/>
    <cellStyle name="Warning Text 44 2 2 11" xfId="9222" xr:uid="{00000000-0005-0000-0000-0000EE2E0000}"/>
    <cellStyle name="Warning Text 44 2 2 12" xfId="9525" xr:uid="{00000000-0005-0000-0000-0000EF2E0000}"/>
    <cellStyle name="Warning Text 44 2 2 13" xfId="9835" xr:uid="{00000000-0005-0000-0000-0000F02E0000}"/>
    <cellStyle name="Warning Text 44 2 2 14" xfId="10307" xr:uid="{00000000-0005-0000-0000-0000F12E0000}"/>
    <cellStyle name="Warning Text 44 2 2 15" xfId="10557" xr:uid="{00000000-0005-0000-0000-0000F22E0000}"/>
    <cellStyle name="Warning Text 44 2 2 16" xfId="11194" xr:uid="{00000000-0005-0000-0000-0000F32E0000}"/>
    <cellStyle name="Warning Text 44 2 2 17" xfId="11663" xr:uid="{00000000-0005-0000-0000-0000F42E0000}"/>
    <cellStyle name="Warning Text 44 2 2 18" xfId="12261" xr:uid="{00000000-0005-0000-0000-0000F52E0000}"/>
    <cellStyle name="Warning Text 44 2 2 19" xfId="12734" xr:uid="{00000000-0005-0000-0000-0000F62E0000}"/>
    <cellStyle name="Warning Text 44 2 2 2" xfId="4946" xr:uid="{00000000-0005-0000-0000-0000F72E0000}"/>
    <cellStyle name="Warning Text 44 2 2 3" xfId="5384" xr:uid="{00000000-0005-0000-0000-0000F82E0000}"/>
    <cellStyle name="Warning Text 44 2 2 4" xfId="5822" xr:uid="{00000000-0005-0000-0000-0000F92E0000}"/>
    <cellStyle name="Warning Text 44 2 2 5" xfId="6259" xr:uid="{00000000-0005-0000-0000-0000FA2E0000}"/>
    <cellStyle name="Warning Text 44 2 2 6" xfId="6696" xr:uid="{00000000-0005-0000-0000-0000FB2E0000}"/>
    <cellStyle name="Warning Text 44 2 2 7" xfId="7133" xr:uid="{00000000-0005-0000-0000-0000FC2E0000}"/>
    <cellStyle name="Warning Text 44 2 2 8" xfId="7570" xr:uid="{00000000-0005-0000-0000-0000FD2E0000}"/>
    <cellStyle name="Warning Text 44 2 2 9" xfId="8418" xr:uid="{00000000-0005-0000-0000-0000FE2E0000}"/>
    <cellStyle name="Warning Text 44 2 3" xfId="4614" xr:uid="{00000000-0005-0000-0000-0000FF2E0000}"/>
    <cellStyle name="Warning Text 44 2 3 10" xfId="8672" xr:uid="{00000000-0005-0000-0000-0000002F0000}"/>
    <cellStyle name="Warning Text 44 2 3 11" xfId="9437" xr:uid="{00000000-0005-0000-0000-0000012F0000}"/>
    <cellStyle name="Warning Text 44 2 3 12" xfId="8753" xr:uid="{00000000-0005-0000-0000-0000022F0000}"/>
    <cellStyle name="Warning Text 44 2 3 13" xfId="10050" xr:uid="{00000000-0005-0000-0000-0000032F0000}"/>
    <cellStyle name="Warning Text 44 2 3 14" xfId="10522" xr:uid="{00000000-0005-0000-0000-0000042F0000}"/>
    <cellStyle name="Warning Text 44 2 3 15" xfId="10762" xr:uid="{00000000-0005-0000-0000-0000052F0000}"/>
    <cellStyle name="Warning Text 44 2 3 16" xfId="11409" xr:uid="{00000000-0005-0000-0000-0000062F0000}"/>
    <cellStyle name="Warning Text 44 2 3 17" xfId="11878" xr:uid="{00000000-0005-0000-0000-0000072F0000}"/>
    <cellStyle name="Warning Text 44 2 3 18" xfId="12298" xr:uid="{00000000-0005-0000-0000-0000082F0000}"/>
    <cellStyle name="Warning Text 44 2 3 19" xfId="12949" xr:uid="{00000000-0005-0000-0000-0000092F0000}"/>
    <cellStyle name="Warning Text 44 2 3 2" xfId="5161" xr:uid="{00000000-0005-0000-0000-00000A2F0000}"/>
    <cellStyle name="Warning Text 44 2 3 3" xfId="5599" xr:uid="{00000000-0005-0000-0000-00000B2F0000}"/>
    <cellStyle name="Warning Text 44 2 3 4" xfId="6037" xr:uid="{00000000-0005-0000-0000-00000C2F0000}"/>
    <cellStyle name="Warning Text 44 2 3 5" xfId="6474" xr:uid="{00000000-0005-0000-0000-00000D2F0000}"/>
    <cellStyle name="Warning Text 44 2 3 6" xfId="6911" xr:uid="{00000000-0005-0000-0000-00000E2F0000}"/>
    <cellStyle name="Warning Text 44 2 3 7" xfId="7348" xr:uid="{00000000-0005-0000-0000-00000F2F0000}"/>
    <cellStyle name="Warning Text 44 2 3 8" xfId="7785" xr:uid="{00000000-0005-0000-0000-0000102F0000}"/>
    <cellStyle name="Warning Text 44 2 3 9" xfId="8633" xr:uid="{00000000-0005-0000-0000-0000112F0000}"/>
    <cellStyle name="Warning Text 44 3" xfId="4398" xr:uid="{00000000-0005-0000-0000-0000122F0000}"/>
    <cellStyle name="Warning Text 44 3 10" xfId="8012" xr:uid="{00000000-0005-0000-0000-0000132F0000}"/>
    <cellStyle name="Warning Text 44 3 11" xfId="9221" xr:uid="{00000000-0005-0000-0000-0000142F0000}"/>
    <cellStyle name="Warning Text 44 3 12" xfId="9533" xr:uid="{00000000-0005-0000-0000-0000152F0000}"/>
    <cellStyle name="Warning Text 44 3 13" xfId="9834" xr:uid="{00000000-0005-0000-0000-0000162F0000}"/>
    <cellStyle name="Warning Text 44 3 14" xfId="10306" xr:uid="{00000000-0005-0000-0000-0000172F0000}"/>
    <cellStyle name="Warning Text 44 3 15" xfId="10597" xr:uid="{00000000-0005-0000-0000-0000182F0000}"/>
    <cellStyle name="Warning Text 44 3 16" xfId="11193" xr:uid="{00000000-0005-0000-0000-0000192F0000}"/>
    <cellStyle name="Warning Text 44 3 17" xfId="11662" xr:uid="{00000000-0005-0000-0000-00001A2F0000}"/>
    <cellStyle name="Warning Text 44 3 18" xfId="12287" xr:uid="{00000000-0005-0000-0000-00001B2F0000}"/>
    <cellStyle name="Warning Text 44 3 19" xfId="12733" xr:uid="{00000000-0005-0000-0000-00001C2F0000}"/>
    <cellStyle name="Warning Text 44 3 2" xfId="4945" xr:uid="{00000000-0005-0000-0000-00001D2F0000}"/>
    <cellStyle name="Warning Text 44 3 3" xfId="5383" xr:uid="{00000000-0005-0000-0000-00001E2F0000}"/>
    <cellStyle name="Warning Text 44 3 4" xfId="5821" xr:uid="{00000000-0005-0000-0000-00001F2F0000}"/>
    <cellStyle name="Warning Text 44 3 5" xfId="6258" xr:uid="{00000000-0005-0000-0000-0000202F0000}"/>
    <cellStyle name="Warning Text 44 3 6" xfId="6695" xr:uid="{00000000-0005-0000-0000-0000212F0000}"/>
    <cellStyle name="Warning Text 44 3 7" xfId="7132" xr:uid="{00000000-0005-0000-0000-0000222F0000}"/>
    <cellStyle name="Warning Text 44 3 8" xfId="7569" xr:uid="{00000000-0005-0000-0000-0000232F0000}"/>
    <cellStyle name="Warning Text 44 3 9" xfId="8417" xr:uid="{00000000-0005-0000-0000-0000242F0000}"/>
    <cellStyle name="Warning Text 44 4" xfId="4613" xr:uid="{00000000-0005-0000-0000-0000252F0000}"/>
    <cellStyle name="Warning Text 44 4 10" xfId="8659" xr:uid="{00000000-0005-0000-0000-0000262F0000}"/>
    <cellStyle name="Warning Text 44 4 11" xfId="9436" xr:uid="{00000000-0005-0000-0000-0000272F0000}"/>
    <cellStyle name="Warning Text 44 4 12" xfId="8754" xr:uid="{00000000-0005-0000-0000-0000282F0000}"/>
    <cellStyle name="Warning Text 44 4 13" xfId="10049" xr:uid="{00000000-0005-0000-0000-0000292F0000}"/>
    <cellStyle name="Warning Text 44 4 14" xfId="10521" xr:uid="{00000000-0005-0000-0000-00002A2F0000}"/>
    <cellStyle name="Warning Text 44 4 15" xfId="10801" xr:uid="{00000000-0005-0000-0000-00002B2F0000}"/>
    <cellStyle name="Warning Text 44 4 16" xfId="11408" xr:uid="{00000000-0005-0000-0000-00002C2F0000}"/>
    <cellStyle name="Warning Text 44 4 17" xfId="11877" xr:uid="{00000000-0005-0000-0000-00002D2F0000}"/>
    <cellStyle name="Warning Text 44 4 18" xfId="12312" xr:uid="{00000000-0005-0000-0000-00002E2F0000}"/>
    <cellStyle name="Warning Text 44 4 19" xfId="12948" xr:uid="{00000000-0005-0000-0000-00002F2F0000}"/>
    <cellStyle name="Warning Text 44 4 2" xfId="5160" xr:uid="{00000000-0005-0000-0000-0000302F0000}"/>
    <cellStyle name="Warning Text 44 4 3" xfId="5598" xr:uid="{00000000-0005-0000-0000-0000312F0000}"/>
    <cellStyle name="Warning Text 44 4 4" xfId="6036" xr:uid="{00000000-0005-0000-0000-0000322F0000}"/>
    <cellStyle name="Warning Text 44 4 5" xfId="6473" xr:uid="{00000000-0005-0000-0000-0000332F0000}"/>
    <cellStyle name="Warning Text 44 4 6" xfId="6910" xr:uid="{00000000-0005-0000-0000-0000342F0000}"/>
    <cellStyle name="Warning Text 44 4 7" xfId="7347" xr:uid="{00000000-0005-0000-0000-0000352F0000}"/>
    <cellStyle name="Warning Text 44 4 8" xfId="7784" xr:uid="{00000000-0005-0000-0000-0000362F0000}"/>
    <cellStyle name="Warning Text 44 4 9" xfId="8632" xr:uid="{00000000-0005-0000-0000-0000372F0000}"/>
    <cellStyle name="Warning Text 45" xfId="4184" xr:uid="{00000000-0005-0000-0000-0000382F0000}"/>
    <cellStyle name="Warning Text 45 2" xfId="4185" xr:uid="{00000000-0005-0000-0000-0000392F0000}"/>
    <cellStyle name="Warning Text 45 2 2" xfId="4401" xr:uid="{00000000-0005-0000-0000-00003A2F0000}"/>
    <cellStyle name="Warning Text 45 2 2 10" xfId="8009" xr:uid="{00000000-0005-0000-0000-00003B2F0000}"/>
    <cellStyle name="Warning Text 45 2 2 11" xfId="9224" xr:uid="{00000000-0005-0000-0000-00003C2F0000}"/>
    <cellStyle name="Warning Text 45 2 2 12" xfId="9618" xr:uid="{00000000-0005-0000-0000-00003D2F0000}"/>
    <cellStyle name="Warning Text 45 2 2 13" xfId="9837" xr:uid="{00000000-0005-0000-0000-00003E2F0000}"/>
    <cellStyle name="Warning Text 45 2 2 14" xfId="10309" xr:uid="{00000000-0005-0000-0000-00003F2F0000}"/>
    <cellStyle name="Warning Text 45 2 2 15" xfId="10937" xr:uid="{00000000-0005-0000-0000-0000402F0000}"/>
    <cellStyle name="Warning Text 45 2 2 16" xfId="11196" xr:uid="{00000000-0005-0000-0000-0000412F0000}"/>
    <cellStyle name="Warning Text 45 2 2 17" xfId="11665" xr:uid="{00000000-0005-0000-0000-0000422F0000}"/>
    <cellStyle name="Warning Text 45 2 2 18" xfId="12180" xr:uid="{00000000-0005-0000-0000-0000432F0000}"/>
    <cellStyle name="Warning Text 45 2 2 19" xfId="12736" xr:uid="{00000000-0005-0000-0000-0000442F0000}"/>
    <cellStyle name="Warning Text 45 2 2 2" xfId="4948" xr:uid="{00000000-0005-0000-0000-0000452F0000}"/>
    <cellStyle name="Warning Text 45 2 2 3" xfId="5386" xr:uid="{00000000-0005-0000-0000-0000462F0000}"/>
    <cellStyle name="Warning Text 45 2 2 4" xfId="5824" xr:uid="{00000000-0005-0000-0000-0000472F0000}"/>
    <cellStyle name="Warning Text 45 2 2 5" xfId="6261" xr:uid="{00000000-0005-0000-0000-0000482F0000}"/>
    <cellStyle name="Warning Text 45 2 2 6" xfId="6698" xr:uid="{00000000-0005-0000-0000-0000492F0000}"/>
    <cellStyle name="Warning Text 45 2 2 7" xfId="7135" xr:uid="{00000000-0005-0000-0000-00004A2F0000}"/>
    <cellStyle name="Warning Text 45 2 2 8" xfId="7572" xr:uid="{00000000-0005-0000-0000-00004B2F0000}"/>
    <cellStyle name="Warning Text 45 2 2 9" xfId="8420" xr:uid="{00000000-0005-0000-0000-00004C2F0000}"/>
    <cellStyle name="Warning Text 45 2 3" xfId="4616" xr:uid="{00000000-0005-0000-0000-00004D2F0000}"/>
    <cellStyle name="Warning Text 45 2 3 10" xfId="8701" xr:uid="{00000000-0005-0000-0000-00004E2F0000}"/>
    <cellStyle name="Warning Text 45 2 3 11" xfId="9439" xr:uid="{00000000-0005-0000-0000-00004F2F0000}"/>
    <cellStyle name="Warning Text 45 2 3 12" xfId="8751" xr:uid="{00000000-0005-0000-0000-0000502F0000}"/>
    <cellStyle name="Warning Text 45 2 3 13" xfId="10052" xr:uid="{00000000-0005-0000-0000-0000512F0000}"/>
    <cellStyle name="Warning Text 45 2 3 14" xfId="10524" xr:uid="{00000000-0005-0000-0000-0000522F0000}"/>
    <cellStyle name="Warning Text 45 2 3 15" xfId="10685" xr:uid="{00000000-0005-0000-0000-0000532F0000}"/>
    <cellStyle name="Warning Text 45 2 3 16" xfId="11411" xr:uid="{00000000-0005-0000-0000-0000542F0000}"/>
    <cellStyle name="Warning Text 45 2 3 17" xfId="11880" xr:uid="{00000000-0005-0000-0000-0000552F0000}"/>
    <cellStyle name="Warning Text 45 2 3 18" xfId="12226" xr:uid="{00000000-0005-0000-0000-0000562F0000}"/>
    <cellStyle name="Warning Text 45 2 3 19" xfId="12951" xr:uid="{00000000-0005-0000-0000-0000572F0000}"/>
    <cellStyle name="Warning Text 45 2 3 2" xfId="5163" xr:uid="{00000000-0005-0000-0000-0000582F0000}"/>
    <cellStyle name="Warning Text 45 2 3 3" xfId="5601" xr:uid="{00000000-0005-0000-0000-0000592F0000}"/>
    <cellStyle name="Warning Text 45 2 3 4" xfId="6039" xr:uid="{00000000-0005-0000-0000-00005A2F0000}"/>
    <cellStyle name="Warning Text 45 2 3 5" xfId="6476" xr:uid="{00000000-0005-0000-0000-00005B2F0000}"/>
    <cellStyle name="Warning Text 45 2 3 6" xfId="6913" xr:uid="{00000000-0005-0000-0000-00005C2F0000}"/>
    <cellStyle name="Warning Text 45 2 3 7" xfId="7350" xr:uid="{00000000-0005-0000-0000-00005D2F0000}"/>
    <cellStyle name="Warning Text 45 2 3 8" xfId="7787" xr:uid="{00000000-0005-0000-0000-00005E2F0000}"/>
    <cellStyle name="Warning Text 45 2 3 9" xfId="8635" xr:uid="{00000000-0005-0000-0000-00005F2F0000}"/>
    <cellStyle name="Warning Text 45 3" xfId="4400" xr:uid="{00000000-0005-0000-0000-0000602F0000}"/>
    <cellStyle name="Warning Text 45 3 10" xfId="8010" xr:uid="{00000000-0005-0000-0000-0000612F0000}"/>
    <cellStyle name="Warning Text 45 3 11" xfId="9223" xr:uid="{00000000-0005-0000-0000-0000622F0000}"/>
    <cellStyle name="Warning Text 45 3 12" xfId="9596" xr:uid="{00000000-0005-0000-0000-0000632F0000}"/>
    <cellStyle name="Warning Text 45 3 13" xfId="9836" xr:uid="{00000000-0005-0000-0000-0000642F0000}"/>
    <cellStyle name="Warning Text 45 3 14" xfId="10308" xr:uid="{00000000-0005-0000-0000-0000652F0000}"/>
    <cellStyle name="Warning Text 45 3 15" xfId="10918" xr:uid="{00000000-0005-0000-0000-0000662F0000}"/>
    <cellStyle name="Warning Text 45 3 16" xfId="11195" xr:uid="{00000000-0005-0000-0000-0000672F0000}"/>
    <cellStyle name="Warning Text 45 3 17" xfId="11664" xr:uid="{00000000-0005-0000-0000-0000682F0000}"/>
    <cellStyle name="Warning Text 45 3 18" xfId="12231" xr:uid="{00000000-0005-0000-0000-0000692F0000}"/>
    <cellStyle name="Warning Text 45 3 19" xfId="12735" xr:uid="{00000000-0005-0000-0000-00006A2F0000}"/>
    <cellStyle name="Warning Text 45 3 2" xfId="4947" xr:uid="{00000000-0005-0000-0000-00006B2F0000}"/>
    <cellStyle name="Warning Text 45 3 3" xfId="5385" xr:uid="{00000000-0005-0000-0000-00006C2F0000}"/>
    <cellStyle name="Warning Text 45 3 4" xfId="5823" xr:uid="{00000000-0005-0000-0000-00006D2F0000}"/>
    <cellStyle name="Warning Text 45 3 5" xfId="6260" xr:uid="{00000000-0005-0000-0000-00006E2F0000}"/>
    <cellStyle name="Warning Text 45 3 6" xfId="6697" xr:uid="{00000000-0005-0000-0000-00006F2F0000}"/>
    <cellStyle name="Warning Text 45 3 7" xfId="7134" xr:uid="{00000000-0005-0000-0000-0000702F0000}"/>
    <cellStyle name="Warning Text 45 3 8" xfId="7571" xr:uid="{00000000-0005-0000-0000-0000712F0000}"/>
    <cellStyle name="Warning Text 45 3 9" xfId="8419" xr:uid="{00000000-0005-0000-0000-0000722F0000}"/>
    <cellStyle name="Warning Text 45 4" xfId="4615" xr:uid="{00000000-0005-0000-0000-0000732F0000}"/>
    <cellStyle name="Warning Text 45 4 10" xfId="8680" xr:uid="{00000000-0005-0000-0000-0000742F0000}"/>
    <cellStyle name="Warning Text 45 4 11" xfId="9438" xr:uid="{00000000-0005-0000-0000-0000752F0000}"/>
    <cellStyle name="Warning Text 45 4 12" xfId="8752" xr:uid="{00000000-0005-0000-0000-0000762F0000}"/>
    <cellStyle name="Warning Text 45 4 13" xfId="10051" xr:uid="{00000000-0005-0000-0000-0000772F0000}"/>
    <cellStyle name="Warning Text 45 4 14" xfId="10523" xr:uid="{00000000-0005-0000-0000-0000782F0000}"/>
    <cellStyle name="Warning Text 45 4 15" xfId="10724" xr:uid="{00000000-0005-0000-0000-0000792F0000}"/>
    <cellStyle name="Warning Text 45 4 16" xfId="11410" xr:uid="{00000000-0005-0000-0000-00007A2F0000}"/>
    <cellStyle name="Warning Text 45 4 17" xfId="11879" xr:uid="{00000000-0005-0000-0000-00007B2F0000}"/>
    <cellStyle name="Warning Text 45 4 18" xfId="12256" xr:uid="{00000000-0005-0000-0000-00007C2F0000}"/>
    <cellStyle name="Warning Text 45 4 19" xfId="12950" xr:uid="{00000000-0005-0000-0000-00007D2F0000}"/>
    <cellStyle name="Warning Text 45 4 2" xfId="5162" xr:uid="{00000000-0005-0000-0000-00007E2F0000}"/>
    <cellStyle name="Warning Text 45 4 3" xfId="5600" xr:uid="{00000000-0005-0000-0000-00007F2F0000}"/>
    <cellStyle name="Warning Text 45 4 4" xfId="6038" xr:uid="{00000000-0005-0000-0000-0000802F0000}"/>
    <cellStyle name="Warning Text 45 4 5" xfId="6475" xr:uid="{00000000-0005-0000-0000-0000812F0000}"/>
    <cellStyle name="Warning Text 45 4 6" xfId="6912" xr:uid="{00000000-0005-0000-0000-0000822F0000}"/>
    <cellStyle name="Warning Text 45 4 7" xfId="7349" xr:uid="{00000000-0005-0000-0000-0000832F0000}"/>
    <cellStyle name="Warning Text 45 4 8" xfId="7786" xr:uid="{00000000-0005-0000-0000-0000842F0000}"/>
    <cellStyle name="Warning Text 45 4 9" xfId="8634" xr:uid="{00000000-0005-0000-0000-0000852F0000}"/>
    <cellStyle name="Warning Text 46" xfId="4186" xr:uid="{00000000-0005-0000-0000-0000862F0000}"/>
    <cellStyle name="Warning Text 46 2" xfId="4187" xr:uid="{00000000-0005-0000-0000-0000872F0000}"/>
    <cellStyle name="Warning Text 46 2 2" xfId="4403" xr:uid="{00000000-0005-0000-0000-0000882F0000}"/>
    <cellStyle name="Warning Text 46 2 2 10" xfId="8007" xr:uid="{00000000-0005-0000-0000-0000892F0000}"/>
    <cellStyle name="Warning Text 46 2 2 11" xfId="9226" xr:uid="{00000000-0005-0000-0000-00008A2F0000}"/>
    <cellStyle name="Warning Text 46 2 2 12" xfId="9577" xr:uid="{00000000-0005-0000-0000-00008B2F0000}"/>
    <cellStyle name="Warning Text 46 2 2 13" xfId="9839" xr:uid="{00000000-0005-0000-0000-00008C2F0000}"/>
    <cellStyle name="Warning Text 46 2 2 14" xfId="10311" xr:uid="{00000000-0005-0000-0000-00008D2F0000}"/>
    <cellStyle name="Warning Text 46 2 2 15" xfId="10893" xr:uid="{00000000-0005-0000-0000-00008E2F0000}"/>
    <cellStyle name="Warning Text 46 2 2 16" xfId="11198" xr:uid="{00000000-0005-0000-0000-00008F2F0000}"/>
    <cellStyle name="Warning Text 46 2 2 17" xfId="11667" xr:uid="{00000000-0005-0000-0000-0000902F0000}"/>
    <cellStyle name="Warning Text 46 2 2 18" xfId="12130" xr:uid="{00000000-0005-0000-0000-0000912F0000}"/>
    <cellStyle name="Warning Text 46 2 2 19" xfId="12738" xr:uid="{00000000-0005-0000-0000-0000922F0000}"/>
    <cellStyle name="Warning Text 46 2 2 2" xfId="4950" xr:uid="{00000000-0005-0000-0000-0000932F0000}"/>
    <cellStyle name="Warning Text 46 2 2 3" xfId="5388" xr:uid="{00000000-0005-0000-0000-0000942F0000}"/>
    <cellStyle name="Warning Text 46 2 2 4" xfId="5826" xr:uid="{00000000-0005-0000-0000-0000952F0000}"/>
    <cellStyle name="Warning Text 46 2 2 5" xfId="6263" xr:uid="{00000000-0005-0000-0000-0000962F0000}"/>
    <cellStyle name="Warning Text 46 2 2 6" xfId="6700" xr:uid="{00000000-0005-0000-0000-0000972F0000}"/>
    <cellStyle name="Warning Text 46 2 2 7" xfId="7137" xr:uid="{00000000-0005-0000-0000-0000982F0000}"/>
    <cellStyle name="Warning Text 46 2 2 8" xfId="7574" xr:uid="{00000000-0005-0000-0000-0000992F0000}"/>
    <cellStyle name="Warning Text 46 2 2 9" xfId="8422" xr:uid="{00000000-0005-0000-0000-00009A2F0000}"/>
    <cellStyle name="Warning Text 46 2 3" xfId="4618" xr:uid="{00000000-0005-0000-0000-00009B2F0000}"/>
    <cellStyle name="Warning Text 46 2 3 10" xfId="8695" xr:uid="{00000000-0005-0000-0000-00009C2F0000}"/>
    <cellStyle name="Warning Text 46 2 3 11" xfId="9441" xr:uid="{00000000-0005-0000-0000-00009D2F0000}"/>
    <cellStyle name="Warning Text 46 2 3 12" xfId="8749" xr:uid="{00000000-0005-0000-0000-00009E2F0000}"/>
    <cellStyle name="Warning Text 46 2 3 13" xfId="10054" xr:uid="{00000000-0005-0000-0000-00009F2F0000}"/>
    <cellStyle name="Warning Text 46 2 3 14" xfId="10526" xr:uid="{00000000-0005-0000-0000-0000A02F0000}"/>
    <cellStyle name="Warning Text 46 2 3 15" xfId="10607" xr:uid="{00000000-0005-0000-0000-0000A12F0000}"/>
    <cellStyle name="Warning Text 46 2 3 16" xfId="11413" xr:uid="{00000000-0005-0000-0000-0000A22F0000}"/>
    <cellStyle name="Warning Text 46 2 3 17" xfId="11882" xr:uid="{00000000-0005-0000-0000-0000A32F0000}"/>
    <cellStyle name="Warning Text 46 2 3 18" xfId="12188" xr:uid="{00000000-0005-0000-0000-0000A42F0000}"/>
    <cellStyle name="Warning Text 46 2 3 19" xfId="12953" xr:uid="{00000000-0005-0000-0000-0000A52F0000}"/>
    <cellStyle name="Warning Text 46 2 3 2" xfId="5165" xr:uid="{00000000-0005-0000-0000-0000A62F0000}"/>
    <cellStyle name="Warning Text 46 2 3 3" xfId="5603" xr:uid="{00000000-0005-0000-0000-0000A72F0000}"/>
    <cellStyle name="Warning Text 46 2 3 4" xfId="6041" xr:uid="{00000000-0005-0000-0000-0000A82F0000}"/>
    <cellStyle name="Warning Text 46 2 3 5" xfId="6478" xr:uid="{00000000-0005-0000-0000-0000A92F0000}"/>
    <cellStyle name="Warning Text 46 2 3 6" xfId="6915" xr:uid="{00000000-0005-0000-0000-0000AA2F0000}"/>
    <cellStyle name="Warning Text 46 2 3 7" xfId="7352" xr:uid="{00000000-0005-0000-0000-0000AB2F0000}"/>
    <cellStyle name="Warning Text 46 2 3 8" xfId="7789" xr:uid="{00000000-0005-0000-0000-0000AC2F0000}"/>
    <cellStyle name="Warning Text 46 2 3 9" xfId="8637" xr:uid="{00000000-0005-0000-0000-0000AD2F0000}"/>
    <cellStyle name="Warning Text 46 3" xfId="4402" xr:uid="{00000000-0005-0000-0000-0000AE2F0000}"/>
    <cellStyle name="Warning Text 46 3 10" xfId="8008" xr:uid="{00000000-0005-0000-0000-0000AF2F0000}"/>
    <cellStyle name="Warning Text 46 3 11" xfId="9225" xr:uid="{00000000-0005-0000-0000-0000B02F0000}"/>
    <cellStyle name="Warning Text 46 3 12" xfId="9586" xr:uid="{00000000-0005-0000-0000-0000B12F0000}"/>
    <cellStyle name="Warning Text 46 3 13" xfId="9838" xr:uid="{00000000-0005-0000-0000-0000B22F0000}"/>
    <cellStyle name="Warning Text 46 3 14" xfId="10310" xr:uid="{00000000-0005-0000-0000-0000B32F0000}"/>
    <cellStyle name="Warning Text 46 3 15" xfId="10852" xr:uid="{00000000-0005-0000-0000-0000B42F0000}"/>
    <cellStyle name="Warning Text 46 3 16" xfId="11197" xr:uid="{00000000-0005-0000-0000-0000B52F0000}"/>
    <cellStyle name="Warning Text 46 3 17" xfId="11666" xr:uid="{00000000-0005-0000-0000-0000B62F0000}"/>
    <cellStyle name="Warning Text 46 3 18" xfId="12193" xr:uid="{00000000-0005-0000-0000-0000B72F0000}"/>
    <cellStyle name="Warning Text 46 3 19" xfId="12737" xr:uid="{00000000-0005-0000-0000-0000B82F0000}"/>
    <cellStyle name="Warning Text 46 3 2" xfId="4949" xr:uid="{00000000-0005-0000-0000-0000B92F0000}"/>
    <cellStyle name="Warning Text 46 3 3" xfId="5387" xr:uid="{00000000-0005-0000-0000-0000BA2F0000}"/>
    <cellStyle name="Warning Text 46 3 4" xfId="5825" xr:uid="{00000000-0005-0000-0000-0000BB2F0000}"/>
    <cellStyle name="Warning Text 46 3 5" xfId="6262" xr:uid="{00000000-0005-0000-0000-0000BC2F0000}"/>
    <cellStyle name="Warning Text 46 3 6" xfId="6699" xr:uid="{00000000-0005-0000-0000-0000BD2F0000}"/>
    <cellStyle name="Warning Text 46 3 7" xfId="7136" xr:uid="{00000000-0005-0000-0000-0000BE2F0000}"/>
    <cellStyle name="Warning Text 46 3 8" xfId="7573" xr:uid="{00000000-0005-0000-0000-0000BF2F0000}"/>
    <cellStyle name="Warning Text 46 3 9" xfId="8421" xr:uid="{00000000-0005-0000-0000-0000C02F0000}"/>
    <cellStyle name="Warning Text 46 4" xfId="4617" xr:uid="{00000000-0005-0000-0000-0000C12F0000}"/>
    <cellStyle name="Warning Text 46 4 10" xfId="8677" xr:uid="{00000000-0005-0000-0000-0000C22F0000}"/>
    <cellStyle name="Warning Text 46 4 11" xfId="9440" xr:uid="{00000000-0005-0000-0000-0000C32F0000}"/>
    <cellStyle name="Warning Text 46 4 12" xfId="8750" xr:uid="{00000000-0005-0000-0000-0000C42F0000}"/>
    <cellStyle name="Warning Text 46 4 13" xfId="10053" xr:uid="{00000000-0005-0000-0000-0000C52F0000}"/>
    <cellStyle name="Warning Text 46 4 14" xfId="10525" xr:uid="{00000000-0005-0000-0000-0000C62F0000}"/>
    <cellStyle name="Warning Text 46 4 15" xfId="10646" xr:uid="{00000000-0005-0000-0000-0000C72F0000}"/>
    <cellStyle name="Warning Text 46 4 16" xfId="11412" xr:uid="{00000000-0005-0000-0000-0000C82F0000}"/>
    <cellStyle name="Warning Text 46 4 17" xfId="11881" xr:uid="{00000000-0005-0000-0000-0000C92F0000}"/>
    <cellStyle name="Warning Text 46 4 18" xfId="12185" xr:uid="{00000000-0005-0000-0000-0000CA2F0000}"/>
    <cellStyle name="Warning Text 46 4 19" xfId="12952" xr:uid="{00000000-0005-0000-0000-0000CB2F0000}"/>
    <cellStyle name="Warning Text 46 4 2" xfId="5164" xr:uid="{00000000-0005-0000-0000-0000CC2F0000}"/>
    <cellStyle name="Warning Text 46 4 3" xfId="5602" xr:uid="{00000000-0005-0000-0000-0000CD2F0000}"/>
    <cellStyle name="Warning Text 46 4 4" xfId="6040" xr:uid="{00000000-0005-0000-0000-0000CE2F0000}"/>
    <cellStyle name="Warning Text 46 4 5" xfId="6477" xr:uid="{00000000-0005-0000-0000-0000CF2F0000}"/>
    <cellStyle name="Warning Text 46 4 6" xfId="6914" xr:uid="{00000000-0005-0000-0000-0000D02F0000}"/>
    <cellStyle name="Warning Text 46 4 7" xfId="7351" xr:uid="{00000000-0005-0000-0000-0000D12F0000}"/>
    <cellStyle name="Warning Text 46 4 8" xfId="7788" xr:uid="{00000000-0005-0000-0000-0000D22F0000}"/>
    <cellStyle name="Warning Text 46 4 9" xfId="8636" xr:uid="{00000000-0005-0000-0000-0000D32F0000}"/>
    <cellStyle name="Warning Text 47" xfId="4188" xr:uid="{00000000-0005-0000-0000-0000D42F0000}"/>
    <cellStyle name="Warning Text 47 2" xfId="4189" xr:uid="{00000000-0005-0000-0000-0000D52F0000}"/>
    <cellStyle name="Warning Text 47 2 2" xfId="4405" xr:uid="{00000000-0005-0000-0000-0000D62F0000}"/>
    <cellStyle name="Warning Text 47 2 2 10" xfId="8005" xr:uid="{00000000-0005-0000-0000-0000D72F0000}"/>
    <cellStyle name="Warning Text 47 2 2 11" xfId="9228" xr:uid="{00000000-0005-0000-0000-0000D82F0000}"/>
    <cellStyle name="Warning Text 47 2 2 12" xfId="9556" xr:uid="{00000000-0005-0000-0000-0000D92F0000}"/>
    <cellStyle name="Warning Text 47 2 2 13" xfId="9841" xr:uid="{00000000-0005-0000-0000-0000DA2F0000}"/>
    <cellStyle name="Warning Text 47 2 2 14" xfId="10313" xr:uid="{00000000-0005-0000-0000-0000DB2F0000}"/>
    <cellStyle name="Warning Text 47 2 2 15" xfId="10773" xr:uid="{00000000-0005-0000-0000-0000DC2F0000}"/>
    <cellStyle name="Warning Text 47 2 2 16" xfId="11200" xr:uid="{00000000-0005-0000-0000-0000DD2F0000}"/>
    <cellStyle name="Warning Text 47 2 2 17" xfId="11669" xr:uid="{00000000-0005-0000-0000-0000DE2F0000}"/>
    <cellStyle name="Warning Text 47 2 2 18" xfId="12100" xr:uid="{00000000-0005-0000-0000-0000DF2F0000}"/>
    <cellStyle name="Warning Text 47 2 2 19" xfId="12740" xr:uid="{00000000-0005-0000-0000-0000E02F0000}"/>
    <cellStyle name="Warning Text 47 2 2 2" xfId="4952" xr:uid="{00000000-0005-0000-0000-0000E12F0000}"/>
    <cellStyle name="Warning Text 47 2 2 3" xfId="5390" xr:uid="{00000000-0005-0000-0000-0000E22F0000}"/>
    <cellStyle name="Warning Text 47 2 2 4" xfId="5828" xr:uid="{00000000-0005-0000-0000-0000E32F0000}"/>
    <cellStyle name="Warning Text 47 2 2 5" xfId="6265" xr:uid="{00000000-0005-0000-0000-0000E42F0000}"/>
    <cellStyle name="Warning Text 47 2 2 6" xfId="6702" xr:uid="{00000000-0005-0000-0000-0000E52F0000}"/>
    <cellStyle name="Warning Text 47 2 2 7" xfId="7139" xr:uid="{00000000-0005-0000-0000-0000E62F0000}"/>
    <cellStyle name="Warning Text 47 2 2 8" xfId="7576" xr:uid="{00000000-0005-0000-0000-0000E72F0000}"/>
    <cellStyle name="Warning Text 47 2 2 9" xfId="8424" xr:uid="{00000000-0005-0000-0000-0000E82F0000}"/>
    <cellStyle name="Warning Text 47 2 3" xfId="4620" xr:uid="{00000000-0005-0000-0000-0000E92F0000}"/>
    <cellStyle name="Warning Text 47 2 3 10" xfId="8688" xr:uid="{00000000-0005-0000-0000-0000EA2F0000}"/>
    <cellStyle name="Warning Text 47 2 3 11" xfId="9443" xr:uid="{00000000-0005-0000-0000-0000EB2F0000}"/>
    <cellStyle name="Warning Text 47 2 3 12" xfId="8747" xr:uid="{00000000-0005-0000-0000-0000EC2F0000}"/>
    <cellStyle name="Warning Text 47 2 3 13" xfId="10056" xr:uid="{00000000-0005-0000-0000-0000ED2F0000}"/>
    <cellStyle name="Warning Text 47 2 3 14" xfId="10528" xr:uid="{00000000-0005-0000-0000-0000EE2F0000}"/>
    <cellStyle name="Warning Text 47 2 3 15" xfId="10979" xr:uid="{00000000-0005-0000-0000-0000EF2F0000}"/>
    <cellStyle name="Warning Text 47 2 3 16" xfId="11415" xr:uid="{00000000-0005-0000-0000-0000F02F0000}"/>
    <cellStyle name="Warning Text 47 2 3 17" xfId="11884" xr:uid="{00000000-0005-0000-0000-0000F12F0000}"/>
    <cellStyle name="Warning Text 47 2 3 18" xfId="11452" xr:uid="{00000000-0005-0000-0000-0000F22F0000}"/>
    <cellStyle name="Warning Text 47 2 3 19" xfId="12955" xr:uid="{00000000-0005-0000-0000-0000F32F0000}"/>
    <cellStyle name="Warning Text 47 2 3 2" xfId="5167" xr:uid="{00000000-0005-0000-0000-0000F42F0000}"/>
    <cellStyle name="Warning Text 47 2 3 3" xfId="5605" xr:uid="{00000000-0005-0000-0000-0000F52F0000}"/>
    <cellStyle name="Warning Text 47 2 3 4" xfId="6043" xr:uid="{00000000-0005-0000-0000-0000F62F0000}"/>
    <cellStyle name="Warning Text 47 2 3 5" xfId="6480" xr:uid="{00000000-0005-0000-0000-0000F72F0000}"/>
    <cellStyle name="Warning Text 47 2 3 6" xfId="6917" xr:uid="{00000000-0005-0000-0000-0000F82F0000}"/>
    <cellStyle name="Warning Text 47 2 3 7" xfId="7354" xr:uid="{00000000-0005-0000-0000-0000F92F0000}"/>
    <cellStyle name="Warning Text 47 2 3 8" xfId="7791" xr:uid="{00000000-0005-0000-0000-0000FA2F0000}"/>
    <cellStyle name="Warning Text 47 2 3 9" xfId="8639" xr:uid="{00000000-0005-0000-0000-0000FB2F0000}"/>
    <cellStyle name="Warning Text 47 3" xfId="4404" xr:uid="{00000000-0005-0000-0000-0000FC2F0000}"/>
    <cellStyle name="Warning Text 47 3 10" xfId="8006" xr:uid="{00000000-0005-0000-0000-0000FD2F0000}"/>
    <cellStyle name="Warning Text 47 3 11" xfId="9227" xr:uid="{00000000-0005-0000-0000-0000FE2F0000}"/>
    <cellStyle name="Warning Text 47 3 12" xfId="9566" xr:uid="{00000000-0005-0000-0000-0000FF2F0000}"/>
    <cellStyle name="Warning Text 47 3 13" xfId="9840" xr:uid="{00000000-0005-0000-0000-000000300000}"/>
    <cellStyle name="Warning Text 47 3 14" xfId="10312" xr:uid="{00000000-0005-0000-0000-000001300000}"/>
    <cellStyle name="Warning Text 47 3 15" xfId="10812" xr:uid="{00000000-0005-0000-0000-000002300000}"/>
    <cellStyle name="Warning Text 47 3 16" xfId="11199" xr:uid="{00000000-0005-0000-0000-000003300000}"/>
    <cellStyle name="Warning Text 47 3 17" xfId="11668" xr:uid="{00000000-0005-0000-0000-000004300000}"/>
    <cellStyle name="Warning Text 47 3 18" xfId="12159" xr:uid="{00000000-0005-0000-0000-000005300000}"/>
    <cellStyle name="Warning Text 47 3 19" xfId="12739" xr:uid="{00000000-0005-0000-0000-000006300000}"/>
    <cellStyle name="Warning Text 47 3 2" xfId="4951" xr:uid="{00000000-0005-0000-0000-000007300000}"/>
    <cellStyle name="Warning Text 47 3 3" xfId="5389" xr:uid="{00000000-0005-0000-0000-000008300000}"/>
    <cellStyle name="Warning Text 47 3 4" xfId="5827" xr:uid="{00000000-0005-0000-0000-000009300000}"/>
    <cellStyle name="Warning Text 47 3 5" xfId="6264" xr:uid="{00000000-0005-0000-0000-00000A300000}"/>
    <cellStyle name="Warning Text 47 3 6" xfId="6701" xr:uid="{00000000-0005-0000-0000-00000B300000}"/>
    <cellStyle name="Warning Text 47 3 7" xfId="7138" xr:uid="{00000000-0005-0000-0000-00000C300000}"/>
    <cellStyle name="Warning Text 47 3 8" xfId="7575" xr:uid="{00000000-0005-0000-0000-00000D300000}"/>
    <cellStyle name="Warning Text 47 3 9" xfId="8423" xr:uid="{00000000-0005-0000-0000-00000E300000}"/>
    <cellStyle name="Warning Text 47 4" xfId="4619" xr:uid="{00000000-0005-0000-0000-00000F300000}"/>
    <cellStyle name="Warning Text 47 4 10" xfId="8664" xr:uid="{00000000-0005-0000-0000-000010300000}"/>
    <cellStyle name="Warning Text 47 4 11" xfId="9442" xr:uid="{00000000-0005-0000-0000-000011300000}"/>
    <cellStyle name="Warning Text 47 4 12" xfId="8748" xr:uid="{00000000-0005-0000-0000-000012300000}"/>
    <cellStyle name="Warning Text 47 4 13" xfId="10055" xr:uid="{00000000-0005-0000-0000-000013300000}"/>
    <cellStyle name="Warning Text 47 4 14" xfId="10527" xr:uid="{00000000-0005-0000-0000-000014300000}"/>
    <cellStyle name="Warning Text 47 4 15" xfId="10568" xr:uid="{00000000-0005-0000-0000-000015300000}"/>
    <cellStyle name="Warning Text 47 4 16" xfId="11414" xr:uid="{00000000-0005-0000-0000-000016300000}"/>
    <cellStyle name="Warning Text 47 4 17" xfId="11883" xr:uid="{00000000-0005-0000-0000-000017300000}"/>
    <cellStyle name="Warning Text 47 4 18" xfId="12106" xr:uid="{00000000-0005-0000-0000-000018300000}"/>
    <cellStyle name="Warning Text 47 4 19" xfId="12954" xr:uid="{00000000-0005-0000-0000-000019300000}"/>
    <cellStyle name="Warning Text 47 4 2" xfId="5166" xr:uid="{00000000-0005-0000-0000-00001A300000}"/>
    <cellStyle name="Warning Text 47 4 3" xfId="5604" xr:uid="{00000000-0005-0000-0000-00001B300000}"/>
    <cellStyle name="Warning Text 47 4 4" xfId="6042" xr:uid="{00000000-0005-0000-0000-00001C300000}"/>
    <cellStyle name="Warning Text 47 4 5" xfId="6479" xr:uid="{00000000-0005-0000-0000-00001D300000}"/>
    <cellStyle name="Warning Text 47 4 6" xfId="6916" xr:uid="{00000000-0005-0000-0000-00001E300000}"/>
    <cellStyle name="Warning Text 47 4 7" xfId="7353" xr:uid="{00000000-0005-0000-0000-00001F300000}"/>
    <cellStyle name="Warning Text 47 4 8" xfId="7790" xr:uid="{00000000-0005-0000-0000-000020300000}"/>
    <cellStyle name="Warning Text 47 4 9" xfId="8638" xr:uid="{00000000-0005-0000-0000-000021300000}"/>
    <cellStyle name="Warning Text 48" xfId="4190" xr:uid="{00000000-0005-0000-0000-000022300000}"/>
    <cellStyle name="Warning Text 48 2" xfId="4191" xr:uid="{00000000-0005-0000-0000-000023300000}"/>
    <cellStyle name="Warning Text 48 2 2" xfId="4407" xr:uid="{00000000-0005-0000-0000-000024300000}"/>
    <cellStyle name="Warning Text 48 2 2 10" xfId="8003" xr:uid="{00000000-0005-0000-0000-000025300000}"/>
    <cellStyle name="Warning Text 48 2 2 11" xfId="9230" xr:uid="{00000000-0005-0000-0000-000026300000}"/>
    <cellStyle name="Warning Text 48 2 2 12" xfId="9538" xr:uid="{00000000-0005-0000-0000-000027300000}"/>
    <cellStyle name="Warning Text 48 2 2 13" xfId="9843" xr:uid="{00000000-0005-0000-0000-000028300000}"/>
    <cellStyle name="Warning Text 48 2 2 14" xfId="10315" xr:uid="{00000000-0005-0000-0000-000029300000}"/>
    <cellStyle name="Warning Text 48 2 2 15" xfId="10696" xr:uid="{00000000-0005-0000-0000-00002A300000}"/>
    <cellStyle name="Warning Text 48 2 2 16" xfId="11202" xr:uid="{00000000-0005-0000-0000-00002B300000}"/>
    <cellStyle name="Warning Text 48 2 2 17" xfId="11671" xr:uid="{00000000-0005-0000-0000-00002C300000}"/>
    <cellStyle name="Warning Text 48 2 2 18" xfId="12041" xr:uid="{00000000-0005-0000-0000-00002D300000}"/>
    <cellStyle name="Warning Text 48 2 2 19" xfId="12742" xr:uid="{00000000-0005-0000-0000-00002E300000}"/>
    <cellStyle name="Warning Text 48 2 2 2" xfId="4954" xr:uid="{00000000-0005-0000-0000-00002F300000}"/>
    <cellStyle name="Warning Text 48 2 2 3" xfId="5392" xr:uid="{00000000-0005-0000-0000-000030300000}"/>
    <cellStyle name="Warning Text 48 2 2 4" xfId="5830" xr:uid="{00000000-0005-0000-0000-000031300000}"/>
    <cellStyle name="Warning Text 48 2 2 5" xfId="6267" xr:uid="{00000000-0005-0000-0000-000032300000}"/>
    <cellStyle name="Warning Text 48 2 2 6" xfId="6704" xr:uid="{00000000-0005-0000-0000-000033300000}"/>
    <cellStyle name="Warning Text 48 2 2 7" xfId="7141" xr:uid="{00000000-0005-0000-0000-000034300000}"/>
    <cellStyle name="Warning Text 48 2 2 8" xfId="7578" xr:uid="{00000000-0005-0000-0000-000035300000}"/>
    <cellStyle name="Warning Text 48 2 2 9" xfId="8426" xr:uid="{00000000-0005-0000-0000-000036300000}"/>
    <cellStyle name="Warning Text 48 2 3" xfId="4622" xr:uid="{00000000-0005-0000-0000-000037300000}"/>
    <cellStyle name="Warning Text 48 2 3 10" xfId="8682" xr:uid="{00000000-0005-0000-0000-000038300000}"/>
    <cellStyle name="Warning Text 48 2 3 11" xfId="9445" xr:uid="{00000000-0005-0000-0000-000039300000}"/>
    <cellStyle name="Warning Text 48 2 3 12" xfId="8745" xr:uid="{00000000-0005-0000-0000-00003A300000}"/>
    <cellStyle name="Warning Text 48 2 3 13" xfId="10058" xr:uid="{00000000-0005-0000-0000-00003B300000}"/>
    <cellStyle name="Warning Text 48 2 3 14" xfId="10530" xr:uid="{00000000-0005-0000-0000-00003C300000}"/>
    <cellStyle name="Warning Text 48 2 3 15" xfId="10841" xr:uid="{00000000-0005-0000-0000-00003D300000}"/>
    <cellStyle name="Warning Text 48 2 3 16" xfId="11417" xr:uid="{00000000-0005-0000-0000-00003E300000}"/>
    <cellStyle name="Warning Text 48 2 3 17" xfId="11886" xr:uid="{00000000-0005-0000-0000-00003F300000}"/>
    <cellStyle name="Warning Text 48 2 3 18" xfId="12151" xr:uid="{00000000-0005-0000-0000-000040300000}"/>
    <cellStyle name="Warning Text 48 2 3 19" xfId="12957" xr:uid="{00000000-0005-0000-0000-000041300000}"/>
    <cellStyle name="Warning Text 48 2 3 2" xfId="5169" xr:uid="{00000000-0005-0000-0000-000042300000}"/>
    <cellStyle name="Warning Text 48 2 3 3" xfId="5607" xr:uid="{00000000-0005-0000-0000-000043300000}"/>
    <cellStyle name="Warning Text 48 2 3 4" xfId="6045" xr:uid="{00000000-0005-0000-0000-000044300000}"/>
    <cellStyle name="Warning Text 48 2 3 5" xfId="6482" xr:uid="{00000000-0005-0000-0000-000045300000}"/>
    <cellStyle name="Warning Text 48 2 3 6" xfId="6919" xr:uid="{00000000-0005-0000-0000-000046300000}"/>
    <cellStyle name="Warning Text 48 2 3 7" xfId="7356" xr:uid="{00000000-0005-0000-0000-000047300000}"/>
    <cellStyle name="Warning Text 48 2 3 8" xfId="7793" xr:uid="{00000000-0005-0000-0000-000048300000}"/>
    <cellStyle name="Warning Text 48 2 3 9" xfId="8641" xr:uid="{00000000-0005-0000-0000-000049300000}"/>
    <cellStyle name="Warning Text 48 3" xfId="4406" xr:uid="{00000000-0005-0000-0000-00004A300000}"/>
    <cellStyle name="Warning Text 48 3 10" xfId="8004" xr:uid="{00000000-0005-0000-0000-00004B300000}"/>
    <cellStyle name="Warning Text 48 3 11" xfId="9229" xr:uid="{00000000-0005-0000-0000-00004C300000}"/>
    <cellStyle name="Warning Text 48 3 12" xfId="9546" xr:uid="{00000000-0005-0000-0000-00004D300000}"/>
    <cellStyle name="Warning Text 48 3 13" xfId="9842" xr:uid="{00000000-0005-0000-0000-00004E300000}"/>
    <cellStyle name="Warning Text 48 3 14" xfId="10314" xr:uid="{00000000-0005-0000-0000-00004F300000}"/>
    <cellStyle name="Warning Text 48 3 15" xfId="10735" xr:uid="{00000000-0005-0000-0000-000050300000}"/>
    <cellStyle name="Warning Text 48 3 16" xfId="11201" xr:uid="{00000000-0005-0000-0000-000051300000}"/>
    <cellStyle name="Warning Text 48 3 17" xfId="11670" xr:uid="{00000000-0005-0000-0000-000052300000}"/>
    <cellStyle name="Warning Text 48 3 18" xfId="12070" xr:uid="{00000000-0005-0000-0000-000053300000}"/>
    <cellStyle name="Warning Text 48 3 19" xfId="12741" xr:uid="{00000000-0005-0000-0000-000054300000}"/>
    <cellStyle name="Warning Text 48 3 2" xfId="4953" xr:uid="{00000000-0005-0000-0000-000055300000}"/>
    <cellStyle name="Warning Text 48 3 3" xfId="5391" xr:uid="{00000000-0005-0000-0000-000056300000}"/>
    <cellStyle name="Warning Text 48 3 4" xfId="5829" xr:uid="{00000000-0005-0000-0000-000057300000}"/>
    <cellStyle name="Warning Text 48 3 5" xfId="6266" xr:uid="{00000000-0005-0000-0000-000058300000}"/>
    <cellStyle name="Warning Text 48 3 6" xfId="6703" xr:uid="{00000000-0005-0000-0000-000059300000}"/>
    <cellStyle name="Warning Text 48 3 7" xfId="7140" xr:uid="{00000000-0005-0000-0000-00005A300000}"/>
    <cellStyle name="Warning Text 48 3 8" xfId="7577" xr:uid="{00000000-0005-0000-0000-00005B300000}"/>
    <cellStyle name="Warning Text 48 3 9" xfId="8425" xr:uid="{00000000-0005-0000-0000-00005C300000}"/>
    <cellStyle name="Warning Text 48 4" xfId="4621" xr:uid="{00000000-0005-0000-0000-00005D300000}"/>
    <cellStyle name="Warning Text 48 4 10" xfId="8670" xr:uid="{00000000-0005-0000-0000-00005E300000}"/>
    <cellStyle name="Warning Text 48 4 11" xfId="9444" xr:uid="{00000000-0005-0000-0000-00005F300000}"/>
    <cellStyle name="Warning Text 48 4 12" xfId="8746" xr:uid="{00000000-0005-0000-0000-000060300000}"/>
    <cellStyle name="Warning Text 48 4 13" xfId="10057" xr:uid="{00000000-0005-0000-0000-000061300000}"/>
    <cellStyle name="Warning Text 48 4 14" xfId="10529" xr:uid="{00000000-0005-0000-0000-000062300000}"/>
    <cellStyle name="Warning Text 48 4 15" xfId="10948" xr:uid="{00000000-0005-0000-0000-000063300000}"/>
    <cellStyle name="Warning Text 48 4 16" xfId="11416" xr:uid="{00000000-0005-0000-0000-000064300000}"/>
    <cellStyle name="Warning Text 48 4 17" xfId="11885" xr:uid="{00000000-0005-0000-0000-000065300000}"/>
    <cellStyle name="Warning Text 48 4 18" xfId="11451" xr:uid="{00000000-0005-0000-0000-000066300000}"/>
    <cellStyle name="Warning Text 48 4 19" xfId="12956" xr:uid="{00000000-0005-0000-0000-000067300000}"/>
    <cellStyle name="Warning Text 48 4 2" xfId="5168" xr:uid="{00000000-0005-0000-0000-000068300000}"/>
    <cellStyle name="Warning Text 48 4 3" xfId="5606" xr:uid="{00000000-0005-0000-0000-000069300000}"/>
    <cellStyle name="Warning Text 48 4 4" xfId="6044" xr:uid="{00000000-0005-0000-0000-00006A300000}"/>
    <cellStyle name="Warning Text 48 4 5" xfId="6481" xr:uid="{00000000-0005-0000-0000-00006B300000}"/>
    <cellStyle name="Warning Text 48 4 6" xfId="6918" xr:uid="{00000000-0005-0000-0000-00006C300000}"/>
    <cellStyle name="Warning Text 48 4 7" xfId="7355" xr:uid="{00000000-0005-0000-0000-00006D300000}"/>
    <cellStyle name="Warning Text 48 4 8" xfId="7792" xr:uid="{00000000-0005-0000-0000-00006E300000}"/>
    <cellStyle name="Warning Text 48 4 9" xfId="8640" xr:uid="{00000000-0005-0000-0000-00006F300000}"/>
    <cellStyle name="Warning Text 49" xfId="4192" xr:uid="{00000000-0005-0000-0000-000070300000}"/>
    <cellStyle name="Warning Text 49 2" xfId="4193" xr:uid="{00000000-0005-0000-0000-000071300000}"/>
    <cellStyle name="Warning Text 49 2 2" xfId="4409" xr:uid="{00000000-0005-0000-0000-000072300000}"/>
    <cellStyle name="Warning Text 49 2 2 10" xfId="8001" xr:uid="{00000000-0005-0000-0000-000073300000}"/>
    <cellStyle name="Warning Text 49 2 2 11" xfId="9232" xr:uid="{00000000-0005-0000-0000-000074300000}"/>
    <cellStyle name="Warning Text 49 2 2 12" xfId="9591" xr:uid="{00000000-0005-0000-0000-000075300000}"/>
    <cellStyle name="Warning Text 49 2 2 13" xfId="9845" xr:uid="{00000000-0005-0000-0000-000076300000}"/>
    <cellStyle name="Warning Text 49 2 2 14" xfId="10317" xr:uid="{00000000-0005-0000-0000-000077300000}"/>
    <cellStyle name="Warning Text 49 2 2 15" xfId="10617" xr:uid="{00000000-0005-0000-0000-000078300000}"/>
    <cellStyle name="Warning Text 49 2 2 16" xfId="11204" xr:uid="{00000000-0005-0000-0000-000079300000}"/>
    <cellStyle name="Warning Text 49 2 2 17" xfId="11673" xr:uid="{00000000-0005-0000-0000-00007A300000}"/>
    <cellStyle name="Warning Text 49 2 2 18" xfId="11984" xr:uid="{00000000-0005-0000-0000-00007B300000}"/>
    <cellStyle name="Warning Text 49 2 2 19" xfId="12744" xr:uid="{00000000-0005-0000-0000-00007C300000}"/>
    <cellStyle name="Warning Text 49 2 2 2" xfId="4956" xr:uid="{00000000-0005-0000-0000-00007D300000}"/>
    <cellStyle name="Warning Text 49 2 2 3" xfId="5394" xr:uid="{00000000-0005-0000-0000-00007E300000}"/>
    <cellStyle name="Warning Text 49 2 2 4" xfId="5832" xr:uid="{00000000-0005-0000-0000-00007F300000}"/>
    <cellStyle name="Warning Text 49 2 2 5" xfId="6269" xr:uid="{00000000-0005-0000-0000-000080300000}"/>
    <cellStyle name="Warning Text 49 2 2 6" xfId="6706" xr:uid="{00000000-0005-0000-0000-000081300000}"/>
    <cellStyle name="Warning Text 49 2 2 7" xfId="7143" xr:uid="{00000000-0005-0000-0000-000082300000}"/>
    <cellStyle name="Warning Text 49 2 2 8" xfId="7580" xr:uid="{00000000-0005-0000-0000-000083300000}"/>
    <cellStyle name="Warning Text 49 2 2 9" xfId="8428" xr:uid="{00000000-0005-0000-0000-000084300000}"/>
    <cellStyle name="Warning Text 49 2 3" xfId="4624" xr:uid="{00000000-0005-0000-0000-000085300000}"/>
    <cellStyle name="Warning Text 49 2 3 10" xfId="8678" xr:uid="{00000000-0005-0000-0000-000086300000}"/>
    <cellStyle name="Warning Text 49 2 3 11" xfId="9447" xr:uid="{00000000-0005-0000-0000-000087300000}"/>
    <cellStyle name="Warning Text 49 2 3 12" xfId="8743" xr:uid="{00000000-0005-0000-0000-000088300000}"/>
    <cellStyle name="Warning Text 49 2 3 13" xfId="10060" xr:uid="{00000000-0005-0000-0000-000089300000}"/>
    <cellStyle name="Warning Text 49 2 3 14" xfId="10532" xr:uid="{00000000-0005-0000-0000-00008A300000}"/>
    <cellStyle name="Warning Text 49 2 3 15" xfId="10781" xr:uid="{00000000-0005-0000-0000-00008B300000}"/>
    <cellStyle name="Warning Text 49 2 3 16" xfId="11419" xr:uid="{00000000-0005-0000-0000-00008C300000}"/>
    <cellStyle name="Warning Text 49 2 3 17" xfId="11888" xr:uid="{00000000-0005-0000-0000-00008D300000}"/>
    <cellStyle name="Warning Text 49 2 3 18" xfId="12062" xr:uid="{00000000-0005-0000-0000-00008E300000}"/>
    <cellStyle name="Warning Text 49 2 3 19" xfId="12959" xr:uid="{00000000-0005-0000-0000-00008F300000}"/>
    <cellStyle name="Warning Text 49 2 3 2" xfId="5171" xr:uid="{00000000-0005-0000-0000-000090300000}"/>
    <cellStyle name="Warning Text 49 2 3 3" xfId="5609" xr:uid="{00000000-0005-0000-0000-000091300000}"/>
    <cellStyle name="Warning Text 49 2 3 4" xfId="6047" xr:uid="{00000000-0005-0000-0000-000092300000}"/>
    <cellStyle name="Warning Text 49 2 3 5" xfId="6484" xr:uid="{00000000-0005-0000-0000-000093300000}"/>
    <cellStyle name="Warning Text 49 2 3 6" xfId="6921" xr:uid="{00000000-0005-0000-0000-000094300000}"/>
    <cellStyle name="Warning Text 49 2 3 7" xfId="7358" xr:uid="{00000000-0005-0000-0000-000095300000}"/>
    <cellStyle name="Warning Text 49 2 3 8" xfId="7795" xr:uid="{00000000-0005-0000-0000-000096300000}"/>
    <cellStyle name="Warning Text 49 2 3 9" xfId="8643" xr:uid="{00000000-0005-0000-0000-000097300000}"/>
    <cellStyle name="Warning Text 49 3" xfId="4408" xr:uid="{00000000-0005-0000-0000-000098300000}"/>
    <cellStyle name="Warning Text 49 3 10" xfId="8002" xr:uid="{00000000-0005-0000-0000-000099300000}"/>
    <cellStyle name="Warning Text 49 3 11" xfId="9231" xr:uid="{00000000-0005-0000-0000-00009A300000}"/>
    <cellStyle name="Warning Text 49 3 12" xfId="9530" xr:uid="{00000000-0005-0000-0000-00009B300000}"/>
    <cellStyle name="Warning Text 49 3 13" xfId="9844" xr:uid="{00000000-0005-0000-0000-00009C300000}"/>
    <cellStyle name="Warning Text 49 3 14" xfId="10316" xr:uid="{00000000-0005-0000-0000-00009D300000}"/>
    <cellStyle name="Warning Text 49 3 15" xfId="10657" xr:uid="{00000000-0005-0000-0000-00009E300000}"/>
    <cellStyle name="Warning Text 49 3 16" xfId="11203" xr:uid="{00000000-0005-0000-0000-00009F300000}"/>
    <cellStyle name="Warning Text 49 3 17" xfId="11672" xr:uid="{00000000-0005-0000-0000-0000A0300000}"/>
    <cellStyle name="Warning Text 49 3 18" xfId="12012" xr:uid="{00000000-0005-0000-0000-0000A1300000}"/>
    <cellStyle name="Warning Text 49 3 19" xfId="12743" xr:uid="{00000000-0005-0000-0000-0000A2300000}"/>
    <cellStyle name="Warning Text 49 3 2" xfId="4955" xr:uid="{00000000-0005-0000-0000-0000A3300000}"/>
    <cellStyle name="Warning Text 49 3 3" xfId="5393" xr:uid="{00000000-0005-0000-0000-0000A4300000}"/>
    <cellStyle name="Warning Text 49 3 4" xfId="5831" xr:uid="{00000000-0005-0000-0000-0000A5300000}"/>
    <cellStyle name="Warning Text 49 3 5" xfId="6268" xr:uid="{00000000-0005-0000-0000-0000A6300000}"/>
    <cellStyle name="Warning Text 49 3 6" xfId="6705" xr:uid="{00000000-0005-0000-0000-0000A7300000}"/>
    <cellStyle name="Warning Text 49 3 7" xfId="7142" xr:uid="{00000000-0005-0000-0000-0000A8300000}"/>
    <cellStyle name="Warning Text 49 3 8" xfId="7579" xr:uid="{00000000-0005-0000-0000-0000A9300000}"/>
    <cellStyle name="Warning Text 49 3 9" xfId="8427" xr:uid="{00000000-0005-0000-0000-0000AA300000}"/>
    <cellStyle name="Warning Text 49 4" xfId="4623" xr:uid="{00000000-0005-0000-0000-0000AB300000}"/>
    <cellStyle name="Warning Text 49 4 10" xfId="8696" xr:uid="{00000000-0005-0000-0000-0000AC300000}"/>
    <cellStyle name="Warning Text 49 4 11" xfId="9446" xr:uid="{00000000-0005-0000-0000-0000AD300000}"/>
    <cellStyle name="Warning Text 49 4 12" xfId="8744" xr:uid="{00000000-0005-0000-0000-0000AE300000}"/>
    <cellStyle name="Warning Text 49 4 13" xfId="10059" xr:uid="{00000000-0005-0000-0000-0000AF300000}"/>
    <cellStyle name="Warning Text 49 4 14" xfId="10531" xr:uid="{00000000-0005-0000-0000-0000B0300000}"/>
    <cellStyle name="Warning Text 49 4 15" xfId="10862" xr:uid="{00000000-0005-0000-0000-0000B1300000}"/>
    <cellStyle name="Warning Text 49 4 16" xfId="11418" xr:uid="{00000000-0005-0000-0000-0000B2300000}"/>
    <cellStyle name="Warning Text 49 4 17" xfId="11887" xr:uid="{00000000-0005-0000-0000-0000B3300000}"/>
    <cellStyle name="Warning Text 49 4 18" xfId="12092" xr:uid="{00000000-0005-0000-0000-0000B4300000}"/>
    <cellStyle name="Warning Text 49 4 19" xfId="12958" xr:uid="{00000000-0005-0000-0000-0000B5300000}"/>
    <cellStyle name="Warning Text 49 4 2" xfId="5170" xr:uid="{00000000-0005-0000-0000-0000B6300000}"/>
    <cellStyle name="Warning Text 49 4 3" xfId="5608" xr:uid="{00000000-0005-0000-0000-0000B7300000}"/>
    <cellStyle name="Warning Text 49 4 4" xfId="6046" xr:uid="{00000000-0005-0000-0000-0000B8300000}"/>
    <cellStyle name="Warning Text 49 4 5" xfId="6483" xr:uid="{00000000-0005-0000-0000-0000B9300000}"/>
    <cellStyle name="Warning Text 49 4 6" xfId="6920" xr:uid="{00000000-0005-0000-0000-0000BA300000}"/>
    <cellStyle name="Warning Text 49 4 7" xfId="7357" xr:uid="{00000000-0005-0000-0000-0000BB300000}"/>
    <cellStyle name="Warning Text 49 4 8" xfId="7794" xr:uid="{00000000-0005-0000-0000-0000BC300000}"/>
    <cellStyle name="Warning Text 49 4 9" xfId="8642" xr:uid="{00000000-0005-0000-0000-0000BD300000}"/>
    <cellStyle name="Warning Text 5" xfId="797" xr:uid="{00000000-0005-0000-0000-0000BE300000}"/>
    <cellStyle name="Warning Text 5 2" xfId="4194" xr:uid="{00000000-0005-0000-0000-0000BF300000}"/>
    <cellStyle name="Warning Text 5 2 2" xfId="4411" xr:uid="{00000000-0005-0000-0000-0000C0300000}"/>
    <cellStyle name="Warning Text 5 2 2 10" xfId="7999" xr:uid="{00000000-0005-0000-0000-0000C1300000}"/>
    <cellStyle name="Warning Text 5 2 2 11" xfId="9234" xr:uid="{00000000-0005-0000-0000-0000C2300000}"/>
    <cellStyle name="Warning Text 5 2 2 12" xfId="9590" xr:uid="{00000000-0005-0000-0000-0000C3300000}"/>
    <cellStyle name="Warning Text 5 2 2 13" xfId="9847" xr:uid="{00000000-0005-0000-0000-0000C4300000}"/>
    <cellStyle name="Warning Text 5 2 2 14" xfId="10319" xr:uid="{00000000-0005-0000-0000-0000C5300000}"/>
    <cellStyle name="Warning Text 5 2 2 15" xfId="10970" xr:uid="{00000000-0005-0000-0000-0000C6300000}"/>
    <cellStyle name="Warning Text 5 2 2 16" xfId="11206" xr:uid="{00000000-0005-0000-0000-0000C7300000}"/>
    <cellStyle name="Warning Text 5 2 2 17" xfId="11675" xr:uid="{00000000-0005-0000-0000-0000C8300000}"/>
    <cellStyle name="Warning Text 5 2 2 18" xfId="11926" xr:uid="{00000000-0005-0000-0000-0000C9300000}"/>
    <cellStyle name="Warning Text 5 2 2 19" xfId="12746" xr:uid="{00000000-0005-0000-0000-0000CA300000}"/>
    <cellStyle name="Warning Text 5 2 2 2" xfId="4958" xr:uid="{00000000-0005-0000-0000-0000CB300000}"/>
    <cellStyle name="Warning Text 5 2 2 3" xfId="5396" xr:uid="{00000000-0005-0000-0000-0000CC300000}"/>
    <cellStyle name="Warning Text 5 2 2 4" xfId="5834" xr:uid="{00000000-0005-0000-0000-0000CD300000}"/>
    <cellStyle name="Warning Text 5 2 2 5" xfId="6271" xr:uid="{00000000-0005-0000-0000-0000CE300000}"/>
    <cellStyle name="Warning Text 5 2 2 6" xfId="6708" xr:uid="{00000000-0005-0000-0000-0000CF300000}"/>
    <cellStyle name="Warning Text 5 2 2 7" xfId="7145" xr:uid="{00000000-0005-0000-0000-0000D0300000}"/>
    <cellStyle name="Warning Text 5 2 2 8" xfId="7582" xr:uid="{00000000-0005-0000-0000-0000D1300000}"/>
    <cellStyle name="Warning Text 5 2 2 9" xfId="8430" xr:uid="{00000000-0005-0000-0000-0000D2300000}"/>
    <cellStyle name="Warning Text 5 2 3" xfId="4626" xr:uid="{00000000-0005-0000-0000-0000D3300000}"/>
    <cellStyle name="Warning Text 5 2 3 10" xfId="8669" xr:uid="{00000000-0005-0000-0000-0000D4300000}"/>
    <cellStyle name="Warning Text 5 2 3 11" xfId="9449" xr:uid="{00000000-0005-0000-0000-0000D5300000}"/>
    <cellStyle name="Warning Text 5 2 3 12" xfId="8741" xr:uid="{00000000-0005-0000-0000-0000D6300000}"/>
    <cellStyle name="Warning Text 5 2 3 13" xfId="10062" xr:uid="{00000000-0005-0000-0000-0000D7300000}"/>
    <cellStyle name="Warning Text 5 2 3 14" xfId="10534" xr:uid="{00000000-0005-0000-0000-0000D8300000}"/>
    <cellStyle name="Warning Text 5 2 3 15" xfId="10705" xr:uid="{00000000-0005-0000-0000-0000D9300000}"/>
    <cellStyle name="Warning Text 5 2 3 16" xfId="11421" xr:uid="{00000000-0005-0000-0000-0000DA300000}"/>
    <cellStyle name="Warning Text 5 2 3 17" xfId="11890" xr:uid="{00000000-0005-0000-0000-0000DB300000}"/>
    <cellStyle name="Warning Text 5 2 3 18" xfId="12004" xr:uid="{00000000-0005-0000-0000-0000DC300000}"/>
    <cellStyle name="Warning Text 5 2 3 19" xfId="12961" xr:uid="{00000000-0005-0000-0000-0000DD300000}"/>
    <cellStyle name="Warning Text 5 2 3 2" xfId="5173" xr:uid="{00000000-0005-0000-0000-0000DE300000}"/>
    <cellStyle name="Warning Text 5 2 3 3" xfId="5611" xr:uid="{00000000-0005-0000-0000-0000DF300000}"/>
    <cellStyle name="Warning Text 5 2 3 4" xfId="6049" xr:uid="{00000000-0005-0000-0000-0000E0300000}"/>
    <cellStyle name="Warning Text 5 2 3 5" xfId="6486" xr:uid="{00000000-0005-0000-0000-0000E1300000}"/>
    <cellStyle name="Warning Text 5 2 3 6" xfId="6923" xr:uid="{00000000-0005-0000-0000-0000E2300000}"/>
    <cellStyle name="Warning Text 5 2 3 7" xfId="7360" xr:uid="{00000000-0005-0000-0000-0000E3300000}"/>
    <cellStyle name="Warning Text 5 2 3 8" xfId="7797" xr:uid="{00000000-0005-0000-0000-0000E4300000}"/>
    <cellStyle name="Warning Text 5 2 3 9" xfId="8645" xr:uid="{00000000-0005-0000-0000-0000E5300000}"/>
    <cellStyle name="Warning Text 5 3" xfId="4410" xr:uid="{00000000-0005-0000-0000-0000E6300000}"/>
    <cellStyle name="Warning Text 5 3 10" xfId="8000" xr:uid="{00000000-0005-0000-0000-0000E7300000}"/>
    <cellStyle name="Warning Text 5 3 11" xfId="9233" xr:uid="{00000000-0005-0000-0000-0000E8300000}"/>
    <cellStyle name="Warning Text 5 3 12" xfId="8845" xr:uid="{00000000-0005-0000-0000-0000E9300000}"/>
    <cellStyle name="Warning Text 5 3 13" xfId="9846" xr:uid="{00000000-0005-0000-0000-0000EA300000}"/>
    <cellStyle name="Warning Text 5 3 14" xfId="10318" xr:uid="{00000000-0005-0000-0000-0000EB300000}"/>
    <cellStyle name="Warning Text 5 3 15" xfId="10578" xr:uid="{00000000-0005-0000-0000-0000EC300000}"/>
    <cellStyle name="Warning Text 5 3 16" xfId="11205" xr:uid="{00000000-0005-0000-0000-0000ED300000}"/>
    <cellStyle name="Warning Text 5 3 17" xfId="11674" xr:uid="{00000000-0005-0000-0000-0000EE300000}"/>
    <cellStyle name="Warning Text 5 3 18" xfId="11955" xr:uid="{00000000-0005-0000-0000-0000EF300000}"/>
    <cellStyle name="Warning Text 5 3 19" xfId="12745" xr:uid="{00000000-0005-0000-0000-0000F0300000}"/>
    <cellStyle name="Warning Text 5 3 2" xfId="4957" xr:uid="{00000000-0005-0000-0000-0000F1300000}"/>
    <cellStyle name="Warning Text 5 3 3" xfId="5395" xr:uid="{00000000-0005-0000-0000-0000F2300000}"/>
    <cellStyle name="Warning Text 5 3 4" xfId="5833" xr:uid="{00000000-0005-0000-0000-0000F3300000}"/>
    <cellStyle name="Warning Text 5 3 5" xfId="6270" xr:uid="{00000000-0005-0000-0000-0000F4300000}"/>
    <cellStyle name="Warning Text 5 3 6" xfId="6707" xr:uid="{00000000-0005-0000-0000-0000F5300000}"/>
    <cellStyle name="Warning Text 5 3 7" xfId="7144" xr:uid="{00000000-0005-0000-0000-0000F6300000}"/>
    <cellStyle name="Warning Text 5 3 8" xfId="7581" xr:uid="{00000000-0005-0000-0000-0000F7300000}"/>
    <cellStyle name="Warning Text 5 3 9" xfId="8429" xr:uid="{00000000-0005-0000-0000-0000F8300000}"/>
    <cellStyle name="Warning Text 5 4" xfId="4625" xr:uid="{00000000-0005-0000-0000-0000F9300000}"/>
    <cellStyle name="Warning Text 5 4 10" xfId="8694" xr:uid="{00000000-0005-0000-0000-0000FA300000}"/>
    <cellStyle name="Warning Text 5 4 11" xfId="9448" xr:uid="{00000000-0005-0000-0000-0000FB300000}"/>
    <cellStyle name="Warning Text 5 4 12" xfId="8742" xr:uid="{00000000-0005-0000-0000-0000FC300000}"/>
    <cellStyle name="Warning Text 5 4 13" xfId="10061" xr:uid="{00000000-0005-0000-0000-0000FD300000}"/>
    <cellStyle name="Warning Text 5 4 14" xfId="10533" xr:uid="{00000000-0005-0000-0000-0000FE300000}"/>
    <cellStyle name="Warning Text 5 4 15" xfId="10743" xr:uid="{00000000-0005-0000-0000-0000FF300000}"/>
    <cellStyle name="Warning Text 5 4 16" xfId="11420" xr:uid="{00000000-0005-0000-0000-000000310000}"/>
    <cellStyle name="Warning Text 5 4 17" xfId="11889" xr:uid="{00000000-0005-0000-0000-000001310000}"/>
    <cellStyle name="Warning Text 5 4 18" xfId="12033" xr:uid="{00000000-0005-0000-0000-000002310000}"/>
    <cellStyle name="Warning Text 5 4 19" xfId="12960" xr:uid="{00000000-0005-0000-0000-000003310000}"/>
    <cellStyle name="Warning Text 5 4 2" xfId="5172" xr:uid="{00000000-0005-0000-0000-000004310000}"/>
    <cellStyle name="Warning Text 5 4 3" xfId="5610" xr:uid="{00000000-0005-0000-0000-000005310000}"/>
    <cellStyle name="Warning Text 5 4 4" xfId="6048" xr:uid="{00000000-0005-0000-0000-000006310000}"/>
    <cellStyle name="Warning Text 5 4 5" xfId="6485" xr:uid="{00000000-0005-0000-0000-000007310000}"/>
    <cellStyle name="Warning Text 5 4 6" xfId="6922" xr:uid="{00000000-0005-0000-0000-000008310000}"/>
    <cellStyle name="Warning Text 5 4 7" xfId="7359" xr:uid="{00000000-0005-0000-0000-000009310000}"/>
    <cellStyle name="Warning Text 5 4 8" xfId="7796" xr:uid="{00000000-0005-0000-0000-00000A310000}"/>
    <cellStyle name="Warning Text 5 4 9" xfId="8644" xr:uid="{00000000-0005-0000-0000-00000B310000}"/>
    <cellStyle name="Warning Text 5 5" xfId="12397" xr:uid="{00000000-0005-0000-0000-00000C310000}"/>
    <cellStyle name="Warning Text 5 6" xfId="12458" xr:uid="{00000000-0005-0000-0000-00000D310000}"/>
    <cellStyle name="Warning Text 5 7" xfId="12484" xr:uid="{00000000-0005-0000-0000-00000E310000}"/>
    <cellStyle name="Warning Text 50" xfId="4195" xr:uid="{00000000-0005-0000-0000-00000F310000}"/>
    <cellStyle name="Warning Text 50 2" xfId="4196" xr:uid="{00000000-0005-0000-0000-000010310000}"/>
    <cellStyle name="Warning Text 50 2 2" xfId="4413" xr:uid="{00000000-0005-0000-0000-000011310000}"/>
    <cellStyle name="Warning Text 50 2 2 10" xfId="7997" xr:uid="{00000000-0005-0000-0000-000012310000}"/>
    <cellStyle name="Warning Text 50 2 2 11" xfId="9236" xr:uid="{00000000-0005-0000-0000-000013310000}"/>
    <cellStyle name="Warning Text 50 2 2 12" xfId="8844" xr:uid="{00000000-0005-0000-0000-000014310000}"/>
    <cellStyle name="Warning Text 50 2 2 13" xfId="9849" xr:uid="{00000000-0005-0000-0000-000015310000}"/>
    <cellStyle name="Warning Text 50 2 2 14" xfId="10321" xr:uid="{00000000-0005-0000-0000-000016310000}"/>
    <cellStyle name="Warning Text 50 2 2 15" xfId="10831" xr:uid="{00000000-0005-0000-0000-000017310000}"/>
    <cellStyle name="Warning Text 50 2 2 16" xfId="11208" xr:uid="{00000000-0005-0000-0000-000018310000}"/>
    <cellStyle name="Warning Text 50 2 2 17" xfId="11677" xr:uid="{00000000-0005-0000-0000-000019310000}"/>
    <cellStyle name="Warning Text 50 2 2 18" xfId="12295" xr:uid="{00000000-0005-0000-0000-00001A310000}"/>
    <cellStyle name="Warning Text 50 2 2 19" xfId="12748" xr:uid="{00000000-0005-0000-0000-00001B310000}"/>
    <cellStyle name="Warning Text 50 2 2 2" xfId="4960" xr:uid="{00000000-0005-0000-0000-00001C310000}"/>
    <cellStyle name="Warning Text 50 2 2 3" xfId="5398" xr:uid="{00000000-0005-0000-0000-00001D310000}"/>
    <cellStyle name="Warning Text 50 2 2 4" xfId="5836" xr:uid="{00000000-0005-0000-0000-00001E310000}"/>
    <cellStyle name="Warning Text 50 2 2 5" xfId="6273" xr:uid="{00000000-0005-0000-0000-00001F310000}"/>
    <cellStyle name="Warning Text 50 2 2 6" xfId="6710" xr:uid="{00000000-0005-0000-0000-000020310000}"/>
    <cellStyle name="Warning Text 50 2 2 7" xfId="7147" xr:uid="{00000000-0005-0000-0000-000021310000}"/>
    <cellStyle name="Warning Text 50 2 2 8" xfId="7584" xr:uid="{00000000-0005-0000-0000-000022310000}"/>
    <cellStyle name="Warning Text 50 2 2 9" xfId="8432" xr:uid="{00000000-0005-0000-0000-000023310000}"/>
    <cellStyle name="Warning Text 50 2 3" xfId="4628" xr:uid="{00000000-0005-0000-0000-000024310000}"/>
    <cellStyle name="Warning Text 50 2 3 10" xfId="8671" xr:uid="{00000000-0005-0000-0000-000025310000}"/>
    <cellStyle name="Warning Text 50 2 3 11" xfId="9451" xr:uid="{00000000-0005-0000-0000-000026310000}"/>
    <cellStyle name="Warning Text 50 2 3 12" xfId="8739" xr:uid="{00000000-0005-0000-0000-000027310000}"/>
    <cellStyle name="Warning Text 50 2 3 13" xfId="10064" xr:uid="{00000000-0005-0000-0000-000028310000}"/>
    <cellStyle name="Warning Text 50 2 3 14" xfId="10536" xr:uid="{00000000-0005-0000-0000-000029310000}"/>
    <cellStyle name="Warning Text 50 2 3 15" xfId="10627" xr:uid="{00000000-0005-0000-0000-00002A310000}"/>
    <cellStyle name="Warning Text 50 2 3 16" xfId="11423" xr:uid="{00000000-0005-0000-0000-00002B310000}"/>
    <cellStyle name="Warning Text 50 2 3 17" xfId="11892" xr:uid="{00000000-0005-0000-0000-00002C310000}"/>
    <cellStyle name="Warning Text 50 2 3 18" xfId="11947" xr:uid="{00000000-0005-0000-0000-00002D310000}"/>
    <cellStyle name="Warning Text 50 2 3 19" xfId="12963" xr:uid="{00000000-0005-0000-0000-00002E310000}"/>
    <cellStyle name="Warning Text 50 2 3 2" xfId="5175" xr:uid="{00000000-0005-0000-0000-00002F310000}"/>
    <cellStyle name="Warning Text 50 2 3 3" xfId="5613" xr:uid="{00000000-0005-0000-0000-000030310000}"/>
    <cellStyle name="Warning Text 50 2 3 4" xfId="6051" xr:uid="{00000000-0005-0000-0000-000031310000}"/>
    <cellStyle name="Warning Text 50 2 3 5" xfId="6488" xr:uid="{00000000-0005-0000-0000-000032310000}"/>
    <cellStyle name="Warning Text 50 2 3 6" xfId="6925" xr:uid="{00000000-0005-0000-0000-000033310000}"/>
    <cellStyle name="Warning Text 50 2 3 7" xfId="7362" xr:uid="{00000000-0005-0000-0000-000034310000}"/>
    <cellStyle name="Warning Text 50 2 3 8" xfId="7799" xr:uid="{00000000-0005-0000-0000-000035310000}"/>
    <cellStyle name="Warning Text 50 2 3 9" xfId="8647" xr:uid="{00000000-0005-0000-0000-000036310000}"/>
    <cellStyle name="Warning Text 50 3" xfId="4412" xr:uid="{00000000-0005-0000-0000-000037310000}"/>
    <cellStyle name="Warning Text 50 3 10" xfId="7998" xr:uid="{00000000-0005-0000-0000-000038310000}"/>
    <cellStyle name="Warning Text 50 3 11" xfId="9235" xr:uid="{00000000-0005-0000-0000-000039310000}"/>
    <cellStyle name="Warning Text 50 3 12" xfId="9619" xr:uid="{00000000-0005-0000-0000-00003A310000}"/>
    <cellStyle name="Warning Text 50 3 13" xfId="9848" xr:uid="{00000000-0005-0000-0000-00003B310000}"/>
    <cellStyle name="Warning Text 50 3 14" xfId="10320" xr:uid="{00000000-0005-0000-0000-00003C310000}"/>
    <cellStyle name="Warning Text 50 3 15" xfId="10958" xr:uid="{00000000-0005-0000-0000-00003D310000}"/>
    <cellStyle name="Warning Text 50 3 16" xfId="11207" xr:uid="{00000000-0005-0000-0000-00003E310000}"/>
    <cellStyle name="Warning Text 50 3 17" xfId="11676" xr:uid="{00000000-0005-0000-0000-00003F310000}"/>
    <cellStyle name="Warning Text 50 3 18" xfId="12334" xr:uid="{00000000-0005-0000-0000-000040310000}"/>
    <cellStyle name="Warning Text 50 3 19" xfId="12747" xr:uid="{00000000-0005-0000-0000-000041310000}"/>
    <cellStyle name="Warning Text 50 3 2" xfId="4959" xr:uid="{00000000-0005-0000-0000-000042310000}"/>
    <cellStyle name="Warning Text 50 3 3" xfId="5397" xr:uid="{00000000-0005-0000-0000-000043310000}"/>
    <cellStyle name="Warning Text 50 3 4" xfId="5835" xr:uid="{00000000-0005-0000-0000-000044310000}"/>
    <cellStyle name="Warning Text 50 3 5" xfId="6272" xr:uid="{00000000-0005-0000-0000-000045310000}"/>
    <cellStyle name="Warning Text 50 3 6" xfId="6709" xr:uid="{00000000-0005-0000-0000-000046310000}"/>
    <cellStyle name="Warning Text 50 3 7" xfId="7146" xr:uid="{00000000-0005-0000-0000-000047310000}"/>
    <cellStyle name="Warning Text 50 3 8" xfId="7583" xr:uid="{00000000-0005-0000-0000-000048310000}"/>
    <cellStyle name="Warning Text 50 3 9" xfId="8431" xr:uid="{00000000-0005-0000-0000-000049310000}"/>
    <cellStyle name="Warning Text 50 4" xfId="4627" xr:uid="{00000000-0005-0000-0000-00004A310000}"/>
    <cellStyle name="Warning Text 50 4 10" xfId="8683" xr:uid="{00000000-0005-0000-0000-00004B310000}"/>
    <cellStyle name="Warning Text 50 4 11" xfId="9450" xr:uid="{00000000-0005-0000-0000-00004C310000}"/>
    <cellStyle name="Warning Text 50 4 12" xfId="8740" xr:uid="{00000000-0005-0000-0000-00004D310000}"/>
    <cellStyle name="Warning Text 50 4 13" xfId="10063" xr:uid="{00000000-0005-0000-0000-00004E310000}"/>
    <cellStyle name="Warning Text 50 4 14" xfId="10535" xr:uid="{00000000-0005-0000-0000-00004F310000}"/>
    <cellStyle name="Warning Text 50 4 15" xfId="10666" xr:uid="{00000000-0005-0000-0000-000050310000}"/>
    <cellStyle name="Warning Text 50 4 16" xfId="11422" xr:uid="{00000000-0005-0000-0000-000051310000}"/>
    <cellStyle name="Warning Text 50 4 17" xfId="11891" xr:uid="{00000000-0005-0000-0000-000052310000}"/>
    <cellStyle name="Warning Text 50 4 18" xfId="11976" xr:uid="{00000000-0005-0000-0000-000053310000}"/>
    <cellStyle name="Warning Text 50 4 19" xfId="12962" xr:uid="{00000000-0005-0000-0000-000054310000}"/>
    <cellStyle name="Warning Text 50 4 2" xfId="5174" xr:uid="{00000000-0005-0000-0000-000055310000}"/>
    <cellStyle name="Warning Text 50 4 3" xfId="5612" xr:uid="{00000000-0005-0000-0000-000056310000}"/>
    <cellStyle name="Warning Text 50 4 4" xfId="6050" xr:uid="{00000000-0005-0000-0000-000057310000}"/>
    <cellStyle name="Warning Text 50 4 5" xfId="6487" xr:uid="{00000000-0005-0000-0000-000058310000}"/>
    <cellStyle name="Warning Text 50 4 6" xfId="6924" xr:uid="{00000000-0005-0000-0000-000059310000}"/>
    <cellStyle name="Warning Text 50 4 7" xfId="7361" xr:uid="{00000000-0005-0000-0000-00005A310000}"/>
    <cellStyle name="Warning Text 50 4 8" xfId="7798" xr:uid="{00000000-0005-0000-0000-00005B310000}"/>
    <cellStyle name="Warning Text 50 4 9" xfId="8646" xr:uid="{00000000-0005-0000-0000-00005C310000}"/>
    <cellStyle name="Warning Text 51" xfId="4197" xr:uid="{00000000-0005-0000-0000-00005D310000}"/>
    <cellStyle name="Warning Text 51 2" xfId="4198" xr:uid="{00000000-0005-0000-0000-00005E310000}"/>
    <cellStyle name="Warning Text 51 2 2" xfId="4415" xr:uid="{00000000-0005-0000-0000-00005F310000}"/>
    <cellStyle name="Warning Text 51 2 2 10" xfId="7995" xr:uid="{00000000-0005-0000-0000-000060310000}"/>
    <cellStyle name="Warning Text 51 2 2 11" xfId="9238" xr:uid="{00000000-0005-0000-0000-000061310000}"/>
    <cellStyle name="Warning Text 51 2 2 12" xfId="9523" xr:uid="{00000000-0005-0000-0000-000062310000}"/>
    <cellStyle name="Warning Text 51 2 2 13" xfId="9851" xr:uid="{00000000-0005-0000-0000-000063310000}"/>
    <cellStyle name="Warning Text 51 2 2 14" xfId="10323" xr:uid="{00000000-0005-0000-0000-000064310000}"/>
    <cellStyle name="Warning Text 51 2 2 15" xfId="10791" xr:uid="{00000000-0005-0000-0000-000065310000}"/>
    <cellStyle name="Warning Text 51 2 2 16" xfId="11210" xr:uid="{00000000-0005-0000-0000-000066310000}"/>
    <cellStyle name="Warning Text 51 2 2 17" xfId="11679" xr:uid="{00000000-0005-0000-0000-000067310000}"/>
    <cellStyle name="Warning Text 51 2 2 18" xfId="12247" xr:uid="{00000000-0005-0000-0000-000068310000}"/>
    <cellStyle name="Warning Text 51 2 2 19" xfId="12750" xr:uid="{00000000-0005-0000-0000-000069310000}"/>
    <cellStyle name="Warning Text 51 2 2 2" xfId="4962" xr:uid="{00000000-0005-0000-0000-00006A310000}"/>
    <cellStyle name="Warning Text 51 2 2 3" xfId="5400" xr:uid="{00000000-0005-0000-0000-00006B310000}"/>
    <cellStyle name="Warning Text 51 2 2 4" xfId="5838" xr:uid="{00000000-0005-0000-0000-00006C310000}"/>
    <cellStyle name="Warning Text 51 2 2 5" xfId="6275" xr:uid="{00000000-0005-0000-0000-00006D310000}"/>
    <cellStyle name="Warning Text 51 2 2 6" xfId="6712" xr:uid="{00000000-0005-0000-0000-00006E310000}"/>
    <cellStyle name="Warning Text 51 2 2 7" xfId="7149" xr:uid="{00000000-0005-0000-0000-00006F310000}"/>
    <cellStyle name="Warning Text 51 2 2 8" xfId="7586" xr:uid="{00000000-0005-0000-0000-000070310000}"/>
    <cellStyle name="Warning Text 51 2 2 9" xfId="8434" xr:uid="{00000000-0005-0000-0000-000071310000}"/>
    <cellStyle name="Warning Text 51 2 3" xfId="4630" xr:uid="{00000000-0005-0000-0000-000072310000}"/>
    <cellStyle name="Warning Text 51 2 3 10" xfId="8710" xr:uid="{00000000-0005-0000-0000-000073310000}"/>
    <cellStyle name="Warning Text 51 2 3 11" xfId="9453" xr:uid="{00000000-0005-0000-0000-000074310000}"/>
    <cellStyle name="Warning Text 51 2 3 12" xfId="8737" xr:uid="{00000000-0005-0000-0000-000075310000}"/>
    <cellStyle name="Warning Text 51 2 3 13" xfId="10066" xr:uid="{00000000-0005-0000-0000-000076310000}"/>
    <cellStyle name="Warning Text 51 2 3 14" xfId="10538" xr:uid="{00000000-0005-0000-0000-000077310000}"/>
    <cellStyle name="Warning Text 51 2 3 15" xfId="10548" xr:uid="{00000000-0005-0000-0000-000078310000}"/>
    <cellStyle name="Warning Text 51 2 3 16" xfId="11425" xr:uid="{00000000-0005-0000-0000-000079310000}"/>
    <cellStyle name="Warning Text 51 2 3 17" xfId="11894" xr:uid="{00000000-0005-0000-0000-00007A310000}"/>
    <cellStyle name="Warning Text 51 2 3 18" xfId="12326" xr:uid="{00000000-0005-0000-0000-00007B310000}"/>
    <cellStyle name="Warning Text 51 2 3 19" xfId="12965" xr:uid="{00000000-0005-0000-0000-00007C310000}"/>
    <cellStyle name="Warning Text 51 2 3 2" xfId="5177" xr:uid="{00000000-0005-0000-0000-00007D310000}"/>
    <cellStyle name="Warning Text 51 2 3 3" xfId="5615" xr:uid="{00000000-0005-0000-0000-00007E310000}"/>
    <cellStyle name="Warning Text 51 2 3 4" xfId="6053" xr:uid="{00000000-0005-0000-0000-00007F310000}"/>
    <cellStyle name="Warning Text 51 2 3 5" xfId="6490" xr:uid="{00000000-0005-0000-0000-000080310000}"/>
    <cellStyle name="Warning Text 51 2 3 6" xfId="6927" xr:uid="{00000000-0005-0000-0000-000081310000}"/>
    <cellStyle name="Warning Text 51 2 3 7" xfId="7364" xr:uid="{00000000-0005-0000-0000-000082310000}"/>
    <cellStyle name="Warning Text 51 2 3 8" xfId="7801" xr:uid="{00000000-0005-0000-0000-000083310000}"/>
    <cellStyle name="Warning Text 51 2 3 9" xfId="8649" xr:uid="{00000000-0005-0000-0000-000084310000}"/>
    <cellStyle name="Warning Text 51 3" xfId="4414" xr:uid="{00000000-0005-0000-0000-000085310000}"/>
    <cellStyle name="Warning Text 51 3 10" xfId="7996" xr:uid="{00000000-0005-0000-0000-000086310000}"/>
    <cellStyle name="Warning Text 51 3 11" xfId="9237" xr:uid="{00000000-0005-0000-0000-000087310000}"/>
    <cellStyle name="Warning Text 51 3 12" xfId="9612" xr:uid="{00000000-0005-0000-0000-000088310000}"/>
    <cellStyle name="Warning Text 51 3 13" xfId="9850" xr:uid="{00000000-0005-0000-0000-000089310000}"/>
    <cellStyle name="Warning Text 51 3 14" xfId="10322" xr:uid="{00000000-0005-0000-0000-00008A310000}"/>
    <cellStyle name="Warning Text 51 3 15" xfId="10872" xr:uid="{00000000-0005-0000-0000-00008B310000}"/>
    <cellStyle name="Warning Text 51 3 16" xfId="11209" xr:uid="{00000000-0005-0000-0000-00008C310000}"/>
    <cellStyle name="Warning Text 51 3 17" xfId="11678" xr:uid="{00000000-0005-0000-0000-00008D310000}"/>
    <cellStyle name="Warning Text 51 3 18" xfId="12278" xr:uid="{00000000-0005-0000-0000-00008E310000}"/>
    <cellStyle name="Warning Text 51 3 19" xfId="12749" xr:uid="{00000000-0005-0000-0000-00008F310000}"/>
    <cellStyle name="Warning Text 51 3 2" xfId="4961" xr:uid="{00000000-0005-0000-0000-000090310000}"/>
    <cellStyle name="Warning Text 51 3 3" xfId="5399" xr:uid="{00000000-0005-0000-0000-000091310000}"/>
    <cellStyle name="Warning Text 51 3 4" xfId="5837" xr:uid="{00000000-0005-0000-0000-000092310000}"/>
    <cellStyle name="Warning Text 51 3 5" xfId="6274" xr:uid="{00000000-0005-0000-0000-000093310000}"/>
    <cellStyle name="Warning Text 51 3 6" xfId="6711" xr:uid="{00000000-0005-0000-0000-000094310000}"/>
    <cellStyle name="Warning Text 51 3 7" xfId="7148" xr:uid="{00000000-0005-0000-0000-000095310000}"/>
    <cellStyle name="Warning Text 51 3 8" xfId="7585" xr:uid="{00000000-0005-0000-0000-000096310000}"/>
    <cellStyle name="Warning Text 51 3 9" xfId="8433" xr:uid="{00000000-0005-0000-0000-000097310000}"/>
    <cellStyle name="Warning Text 51 4" xfId="4629" xr:uid="{00000000-0005-0000-0000-000098310000}"/>
    <cellStyle name="Warning Text 51 4 10" xfId="8681" xr:uid="{00000000-0005-0000-0000-000099310000}"/>
    <cellStyle name="Warning Text 51 4 11" xfId="9452" xr:uid="{00000000-0005-0000-0000-00009A310000}"/>
    <cellStyle name="Warning Text 51 4 12" xfId="8738" xr:uid="{00000000-0005-0000-0000-00009B310000}"/>
    <cellStyle name="Warning Text 51 4 13" xfId="10065" xr:uid="{00000000-0005-0000-0000-00009C310000}"/>
    <cellStyle name="Warning Text 51 4 14" xfId="10537" xr:uid="{00000000-0005-0000-0000-00009D310000}"/>
    <cellStyle name="Warning Text 51 4 15" xfId="10588" xr:uid="{00000000-0005-0000-0000-00009E310000}"/>
    <cellStyle name="Warning Text 51 4 16" xfId="11424" xr:uid="{00000000-0005-0000-0000-00009F310000}"/>
    <cellStyle name="Warning Text 51 4 17" xfId="11893" xr:uid="{00000000-0005-0000-0000-0000A0310000}"/>
    <cellStyle name="Warning Text 51 4 18" xfId="11918" xr:uid="{00000000-0005-0000-0000-0000A1310000}"/>
    <cellStyle name="Warning Text 51 4 19" xfId="12964" xr:uid="{00000000-0005-0000-0000-0000A2310000}"/>
    <cellStyle name="Warning Text 51 4 2" xfId="5176" xr:uid="{00000000-0005-0000-0000-0000A3310000}"/>
    <cellStyle name="Warning Text 51 4 3" xfId="5614" xr:uid="{00000000-0005-0000-0000-0000A4310000}"/>
    <cellStyle name="Warning Text 51 4 4" xfId="6052" xr:uid="{00000000-0005-0000-0000-0000A5310000}"/>
    <cellStyle name="Warning Text 51 4 5" xfId="6489" xr:uid="{00000000-0005-0000-0000-0000A6310000}"/>
    <cellStyle name="Warning Text 51 4 6" xfId="6926" xr:uid="{00000000-0005-0000-0000-0000A7310000}"/>
    <cellStyle name="Warning Text 51 4 7" xfId="7363" xr:uid="{00000000-0005-0000-0000-0000A8310000}"/>
    <cellStyle name="Warning Text 51 4 8" xfId="7800" xr:uid="{00000000-0005-0000-0000-0000A9310000}"/>
    <cellStyle name="Warning Text 51 4 9" xfId="8648" xr:uid="{00000000-0005-0000-0000-0000AA310000}"/>
    <cellStyle name="Warning Text 52" xfId="4199" xr:uid="{00000000-0005-0000-0000-0000AB310000}"/>
    <cellStyle name="Warning Text 52 2" xfId="4416" xr:uid="{00000000-0005-0000-0000-0000AC310000}"/>
    <cellStyle name="Warning Text 52 2 10" xfId="7994" xr:uid="{00000000-0005-0000-0000-0000AD310000}"/>
    <cellStyle name="Warning Text 52 2 11" xfId="9239" xr:uid="{00000000-0005-0000-0000-0000AE310000}"/>
    <cellStyle name="Warning Text 52 2 12" xfId="9466" xr:uid="{00000000-0005-0000-0000-0000AF310000}"/>
    <cellStyle name="Warning Text 52 2 13" xfId="9852" xr:uid="{00000000-0005-0000-0000-0000B0310000}"/>
    <cellStyle name="Warning Text 52 2 14" xfId="10324" xr:uid="{00000000-0005-0000-0000-0000B1310000}"/>
    <cellStyle name="Warning Text 52 2 15" xfId="10753" xr:uid="{00000000-0005-0000-0000-0000B2310000}"/>
    <cellStyle name="Warning Text 52 2 16" xfId="11211" xr:uid="{00000000-0005-0000-0000-0000B3310000}"/>
    <cellStyle name="Warning Text 52 2 17" xfId="11680" xr:uid="{00000000-0005-0000-0000-0000B4310000}"/>
    <cellStyle name="Warning Text 52 2 18" xfId="12224" xr:uid="{00000000-0005-0000-0000-0000B5310000}"/>
    <cellStyle name="Warning Text 52 2 19" xfId="12751" xr:uid="{00000000-0005-0000-0000-0000B6310000}"/>
    <cellStyle name="Warning Text 52 2 2" xfId="4963" xr:uid="{00000000-0005-0000-0000-0000B7310000}"/>
    <cellStyle name="Warning Text 52 2 3" xfId="5401" xr:uid="{00000000-0005-0000-0000-0000B8310000}"/>
    <cellStyle name="Warning Text 52 2 4" xfId="5839" xr:uid="{00000000-0005-0000-0000-0000B9310000}"/>
    <cellStyle name="Warning Text 52 2 5" xfId="6276" xr:uid="{00000000-0005-0000-0000-0000BA310000}"/>
    <cellStyle name="Warning Text 52 2 6" xfId="6713" xr:uid="{00000000-0005-0000-0000-0000BB310000}"/>
    <cellStyle name="Warning Text 52 2 7" xfId="7150" xr:uid="{00000000-0005-0000-0000-0000BC310000}"/>
    <cellStyle name="Warning Text 52 2 8" xfId="7587" xr:uid="{00000000-0005-0000-0000-0000BD310000}"/>
    <cellStyle name="Warning Text 52 2 9" xfId="8435" xr:uid="{00000000-0005-0000-0000-0000BE310000}"/>
    <cellStyle name="Warning Text 52 3" xfId="4631" xr:uid="{00000000-0005-0000-0000-0000BF310000}"/>
    <cellStyle name="Warning Text 52 3 10" xfId="7823" xr:uid="{00000000-0005-0000-0000-0000C0310000}"/>
    <cellStyle name="Warning Text 52 3 11" xfId="9454" xr:uid="{00000000-0005-0000-0000-0000C1310000}"/>
    <cellStyle name="Warning Text 52 3 12" xfId="8736" xr:uid="{00000000-0005-0000-0000-0000C2310000}"/>
    <cellStyle name="Warning Text 52 3 13" xfId="10067" xr:uid="{00000000-0005-0000-0000-0000C3310000}"/>
    <cellStyle name="Warning Text 52 3 14" xfId="10539" xr:uid="{00000000-0005-0000-0000-0000C4310000}"/>
    <cellStyle name="Warning Text 52 3 15" xfId="10927" xr:uid="{00000000-0005-0000-0000-0000C5310000}"/>
    <cellStyle name="Warning Text 52 3 16" xfId="11426" xr:uid="{00000000-0005-0000-0000-0000C6310000}"/>
    <cellStyle name="Warning Text 52 3 17" xfId="11895" xr:uid="{00000000-0005-0000-0000-0000C7310000}"/>
    <cellStyle name="Warning Text 52 3 18" xfId="12289" xr:uid="{00000000-0005-0000-0000-0000C8310000}"/>
    <cellStyle name="Warning Text 52 3 19" xfId="12966" xr:uid="{00000000-0005-0000-0000-0000C9310000}"/>
    <cellStyle name="Warning Text 52 3 2" xfId="5178" xr:uid="{00000000-0005-0000-0000-0000CA310000}"/>
    <cellStyle name="Warning Text 52 3 3" xfId="5616" xr:uid="{00000000-0005-0000-0000-0000CB310000}"/>
    <cellStyle name="Warning Text 52 3 4" xfId="6054" xr:uid="{00000000-0005-0000-0000-0000CC310000}"/>
    <cellStyle name="Warning Text 52 3 5" xfId="6491" xr:uid="{00000000-0005-0000-0000-0000CD310000}"/>
    <cellStyle name="Warning Text 52 3 6" xfId="6928" xr:uid="{00000000-0005-0000-0000-0000CE310000}"/>
    <cellStyle name="Warning Text 52 3 7" xfId="7365" xr:uid="{00000000-0005-0000-0000-0000CF310000}"/>
    <cellStyle name="Warning Text 52 3 8" xfId="7802" xr:uid="{00000000-0005-0000-0000-0000D0310000}"/>
    <cellStyle name="Warning Text 52 3 9" xfId="8650" xr:uid="{00000000-0005-0000-0000-0000D1310000}"/>
    <cellStyle name="Warning Text 6" xfId="798" xr:uid="{00000000-0005-0000-0000-0000D2310000}"/>
    <cellStyle name="Warning Text 6 2" xfId="4200" xr:uid="{00000000-0005-0000-0000-0000D3310000}"/>
    <cellStyle name="Warning Text 6 2 2" xfId="4418" xr:uid="{00000000-0005-0000-0000-0000D4310000}"/>
    <cellStyle name="Warning Text 6 2 2 10" xfId="7992" xr:uid="{00000000-0005-0000-0000-0000D5310000}"/>
    <cellStyle name="Warning Text 6 2 2 11" xfId="9241" xr:uid="{00000000-0005-0000-0000-0000D6310000}"/>
    <cellStyle name="Warning Text 6 2 2 12" xfId="9463" xr:uid="{00000000-0005-0000-0000-0000D7310000}"/>
    <cellStyle name="Warning Text 6 2 2 13" xfId="9854" xr:uid="{00000000-0005-0000-0000-0000D8310000}"/>
    <cellStyle name="Warning Text 6 2 2 14" xfId="10326" xr:uid="{00000000-0005-0000-0000-0000D9310000}"/>
    <cellStyle name="Warning Text 6 2 2 15" xfId="10676" xr:uid="{00000000-0005-0000-0000-0000DA310000}"/>
    <cellStyle name="Warning Text 6 2 2 16" xfId="11213" xr:uid="{00000000-0005-0000-0000-0000DB310000}"/>
    <cellStyle name="Warning Text 6 2 2 17" xfId="11682" xr:uid="{00000000-0005-0000-0000-0000DC310000}"/>
    <cellStyle name="Warning Text 6 2 2 18" xfId="12112" xr:uid="{00000000-0005-0000-0000-0000DD310000}"/>
    <cellStyle name="Warning Text 6 2 2 19" xfId="12753" xr:uid="{00000000-0005-0000-0000-0000DE310000}"/>
    <cellStyle name="Warning Text 6 2 2 2" xfId="4965" xr:uid="{00000000-0005-0000-0000-0000DF310000}"/>
    <cellStyle name="Warning Text 6 2 2 3" xfId="5403" xr:uid="{00000000-0005-0000-0000-0000E0310000}"/>
    <cellStyle name="Warning Text 6 2 2 4" xfId="5841" xr:uid="{00000000-0005-0000-0000-0000E1310000}"/>
    <cellStyle name="Warning Text 6 2 2 5" xfId="6278" xr:uid="{00000000-0005-0000-0000-0000E2310000}"/>
    <cellStyle name="Warning Text 6 2 2 6" xfId="6715" xr:uid="{00000000-0005-0000-0000-0000E3310000}"/>
    <cellStyle name="Warning Text 6 2 2 7" xfId="7152" xr:uid="{00000000-0005-0000-0000-0000E4310000}"/>
    <cellStyle name="Warning Text 6 2 2 8" xfId="7589" xr:uid="{00000000-0005-0000-0000-0000E5310000}"/>
    <cellStyle name="Warning Text 6 2 2 9" xfId="8437" xr:uid="{00000000-0005-0000-0000-0000E6310000}"/>
    <cellStyle name="Warning Text 6 2 3" xfId="4633" xr:uid="{00000000-0005-0000-0000-0000E7310000}"/>
    <cellStyle name="Warning Text 6 2 3 10" xfId="7821" xr:uid="{00000000-0005-0000-0000-0000E8310000}"/>
    <cellStyle name="Warning Text 6 2 3 11" xfId="9456" xr:uid="{00000000-0005-0000-0000-0000E9310000}"/>
    <cellStyle name="Warning Text 6 2 3 12" xfId="8734" xr:uid="{00000000-0005-0000-0000-0000EA310000}"/>
    <cellStyle name="Warning Text 6 2 3 13" xfId="10069" xr:uid="{00000000-0005-0000-0000-0000EB310000}"/>
    <cellStyle name="Warning Text 6 2 3 14" xfId="10541" xr:uid="{00000000-0005-0000-0000-0000EC310000}"/>
    <cellStyle name="Warning Text 6 2 3 15" xfId="10861" xr:uid="{00000000-0005-0000-0000-0000ED310000}"/>
    <cellStyle name="Warning Text 6 2 3 16" xfId="11428" xr:uid="{00000000-0005-0000-0000-0000EE310000}"/>
    <cellStyle name="Warning Text 6 2 3 17" xfId="11897" xr:uid="{00000000-0005-0000-0000-0000EF310000}"/>
    <cellStyle name="Warning Text 6 2 3 18" xfId="12239" xr:uid="{00000000-0005-0000-0000-0000F0310000}"/>
    <cellStyle name="Warning Text 6 2 3 19" xfId="12968" xr:uid="{00000000-0005-0000-0000-0000F1310000}"/>
    <cellStyle name="Warning Text 6 2 3 2" xfId="5180" xr:uid="{00000000-0005-0000-0000-0000F2310000}"/>
    <cellStyle name="Warning Text 6 2 3 3" xfId="5618" xr:uid="{00000000-0005-0000-0000-0000F3310000}"/>
    <cellStyle name="Warning Text 6 2 3 4" xfId="6056" xr:uid="{00000000-0005-0000-0000-0000F4310000}"/>
    <cellStyle name="Warning Text 6 2 3 5" xfId="6493" xr:uid="{00000000-0005-0000-0000-0000F5310000}"/>
    <cellStyle name="Warning Text 6 2 3 6" xfId="6930" xr:uid="{00000000-0005-0000-0000-0000F6310000}"/>
    <cellStyle name="Warning Text 6 2 3 7" xfId="7367" xr:uid="{00000000-0005-0000-0000-0000F7310000}"/>
    <cellStyle name="Warning Text 6 2 3 8" xfId="7804" xr:uid="{00000000-0005-0000-0000-0000F8310000}"/>
    <cellStyle name="Warning Text 6 2 3 9" xfId="8652" xr:uid="{00000000-0005-0000-0000-0000F9310000}"/>
    <cellStyle name="Warning Text 6 3" xfId="4417" xr:uid="{00000000-0005-0000-0000-0000FA310000}"/>
    <cellStyle name="Warning Text 6 3 10" xfId="7993" xr:uid="{00000000-0005-0000-0000-0000FB310000}"/>
    <cellStyle name="Warning Text 6 3 11" xfId="9240" xr:uid="{00000000-0005-0000-0000-0000FC310000}"/>
    <cellStyle name="Warning Text 6 3 12" xfId="9517" xr:uid="{00000000-0005-0000-0000-0000FD310000}"/>
    <cellStyle name="Warning Text 6 3 13" xfId="9853" xr:uid="{00000000-0005-0000-0000-0000FE310000}"/>
    <cellStyle name="Warning Text 6 3 14" xfId="10325" xr:uid="{00000000-0005-0000-0000-0000FF310000}"/>
    <cellStyle name="Warning Text 6 3 15" xfId="10715" xr:uid="{00000000-0005-0000-0000-000000320000}"/>
    <cellStyle name="Warning Text 6 3 16" xfId="11212" xr:uid="{00000000-0005-0000-0000-000001320000}"/>
    <cellStyle name="Warning Text 6 3 17" xfId="11681" xr:uid="{00000000-0005-0000-0000-000002320000}"/>
    <cellStyle name="Warning Text 6 3 18" xfId="12210" xr:uid="{00000000-0005-0000-0000-000003320000}"/>
    <cellStyle name="Warning Text 6 3 19" xfId="12752" xr:uid="{00000000-0005-0000-0000-000004320000}"/>
    <cellStyle name="Warning Text 6 3 2" xfId="4964" xr:uid="{00000000-0005-0000-0000-000005320000}"/>
    <cellStyle name="Warning Text 6 3 3" xfId="5402" xr:uid="{00000000-0005-0000-0000-000006320000}"/>
    <cellStyle name="Warning Text 6 3 4" xfId="5840" xr:uid="{00000000-0005-0000-0000-000007320000}"/>
    <cellStyle name="Warning Text 6 3 5" xfId="6277" xr:uid="{00000000-0005-0000-0000-000008320000}"/>
    <cellStyle name="Warning Text 6 3 6" xfId="6714" xr:uid="{00000000-0005-0000-0000-000009320000}"/>
    <cellStyle name="Warning Text 6 3 7" xfId="7151" xr:uid="{00000000-0005-0000-0000-00000A320000}"/>
    <cellStyle name="Warning Text 6 3 8" xfId="7588" xr:uid="{00000000-0005-0000-0000-00000B320000}"/>
    <cellStyle name="Warning Text 6 3 9" xfId="8436" xr:uid="{00000000-0005-0000-0000-00000C320000}"/>
    <cellStyle name="Warning Text 6 4" xfId="4632" xr:uid="{00000000-0005-0000-0000-00000D320000}"/>
    <cellStyle name="Warning Text 6 4 10" xfId="7822" xr:uid="{00000000-0005-0000-0000-00000E320000}"/>
    <cellStyle name="Warning Text 6 4 11" xfId="9455" xr:uid="{00000000-0005-0000-0000-00000F320000}"/>
    <cellStyle name="Warning Text 6 4 12" xfId="8735" xr:uid="{00000000-0005-0000-0000-000010320000}"/>
    <cellStyle name="Warning Text 6 4 13" xfId="10068" xr:uid="{00000000-0005-0000-0000-000011320000}"/>
    <cellStyle name="Warning Text 6 4 14" xfId="10540" xr:uid="{00000000-0005-0000-0000-000012320000}"/>
    <cellStyle name="Warning Text 6 4 15" xfId="10928" xr:uid="{00000000-0005-0000-0000-000013320000}"/>
    <cellStyle name="Warning Text 6 4 16" xfId="11427" xr:uid="{00000000-0005-0000-0000-000014320000}"/>
    <cellStyle name="Warning Text 6 4 17" xfId="11896" xr:uid="{00000000-0005-0000-0000-000015320000}"/>
    <cellStyle name="Warning Text 6 4 18" xfId="12270" xr:uid="{00000000-0005-0000-0000-000016320000}"/>
    <cellStyle name="Warning Text 6 4 19" xfId="12967" xr:uid="{00000000-0005-0000-0000-000017320000}"/>
    <cellStyle name="Warning Text 6 4 2" xfId="5179" xr:uid="{00000000-0005-0000-0000-000018320000}"/>
    <cellStyle name="Warning Text 6 4 3" xfId="5617" xr:uid="{00000000-0005-0000-0000-000019320000}"/>
    <cellStyle name="Warning Text 6 4 4" xfId="6055" xr:uid="{00000000-0005-0000-0000-00001A320000}"/>
    <cellStyle name="Warning Text 6 4 5" xfId="6492" xr:uid="{00000000-0005-0000-0000-00001B320000}"/>
    <cellStyle name="Warning Text 6 4 6" xfId="6929" xr:uid="{00000000-0005-0000-0000-00001C320000}"/>
    <cellStyle name="Warning Text 6 4 7" xfId="7366" xr:uid="{00000000-0005-0000-0000-00001D320000}"/>
    <cellStyle name="Warning Text 6 4 8" xfId="7803" xr:uid="{00000000-0005-0000-0000-00001E320000}"/>
    <cellStyle name="Warning Text 6 4 9" xfId="8651" xr:uid="{00000000-0005-0000-0000-00001F320000}"/>
    <cellStyle name="Warning Text 6 5" xfId="12398" xr:uid="{00000000-0005-0000-0000-000020320000}"/>
    <cellStyle name="Warning Text 6 6" xfId="12459" xr:uid="{00000000-0005-0000-0000-000021320000}"/>
    <cellStyle name="Warning Text 6 7" xfId="12517" xr:uid="{00000000-0005-0000-0000-000022320000}"/>
    <cellStyle name="Warning Text 7" xfId="799" xr:uid="{00000000-0005-0000-0000-000023320000}"/>
    <cellStyle name="Warning Text 7 2" xfId="4201" xr:uid="{00000000-0005-0000-0000-000024320000}"/>
    <cellStyle name="Warning Text 7 2 2" xfId="4420" xr:uid="{00000000-0005-0000-0000-000025320000}"/>
    <cellStyle name="Warning Text 7 2 2 10" xfId="7990" xr:uid="{00000000-0005-0000-0000-000026320000}"/>
    <cellStyle name="Warning Text 7 2 2 11" xfId="9243" xr:uid="{00000000-0005-0000-0000-000027320000}"/>
    <cellStyle name="Warning Text 7 2 2 12" xfId="9472" xr:uid="{00000000-0005-0000-0000-000028320000}"/>
    <cellStyle name="Warning Text 7 2 2 13" xfId="9856" xr:uid="{00000000-0005-0000-0000-000029320000}"/>
    <cellStyle name="Warning Text 7 2 2 14" xfId="10328" xr:uid="{00000000-0005-0000-0000-00002A320000}"/>
    <cellStyle name="Warning Text 7 2 2 15" xfId="10598" xr:uid="{00000000-0005-0000-0000-00002B320000}"/>
    <cellStyle name="Warning Text 7 2 2 16" xfId="11215" xr:uid="{00000000-0005-0000-0000-00002C320000}"/>
    <cellStyle name="Warning Text 7 2 2 17" xfId="11684" xr:uid="{00000000-0005-0000-0000-00002D320000}"/>
    <cellStyle name="Warning Text 7 2 2 18" xfId="12085" xr:uid="{00000000-0005-0000-0000-00002E320000}"/>
    <cellStyle name="Warning Text 7 2 2 19" xfId="12755" xr:uid="{00000000-0005-0000-0000-00002F320000}"/>
    <cellStyle name="Warning Text 7 2 2 2" xfId="4967" xr:uid="{00000000-0005-0000-0000-000030320000}"/>
    <cellStyle name="Warning Text 7 2 2 3" xfId="5405" xr:uid="{00000000-0005-0000-0000-000031320000}"/>
    <cellStyle name="Warning Text 7 2 2 4" xfId="5843" xr:uid="{00000000-0005-0000-0000-000032320000}"/>
    <cellStyle name="Warning Text 7 2 2 5" xfId="6280" xr:uid="{00000000-0005-0000-0000-000033320000}"/>
    <cellStyle name="Warning Text 7 2 2 6" xfId="6717" xr:uid="{00000000-0005-0000-0000-000034320000}"/>
    <cellStyle name="Warning Text 7 2 2 7" xfId="7154" xr:uid="{00000000-0005-0000-0000-000035320000}"/>
    <cellStyle name="Warning Text 7 2 2 8" xfId="7591" xr:uid="{00000000-0005-0000-0000-000036320000}"/>
    <cellStyle name="Warning Text 7 2 2 9" xfId="8439" xr:uid="{00000000-0005-0000-0000-000037320000}"/>
    <cellStyle name="Warning Text 7 2 3" xfId="4635" xr:uid="{00000000-0005-0000-0000-000038320000}"/>
    <cellStyle name="Warning Text 7 2 3 10" xfId="7819" xr:uid="{00000000-0005-0000-0000-000039320000}"/>
    <cellStyle name="Warning Text 7 2 3 11" xfId="9458" xr:uid="{00000000-0005-0000-0000-00003A320000}"/>
    <cellStyle name="Warning Text 7 2 3 12" xfId="8732" xr:uid="{00000000-0005-0000-0000-00003B320000}"/>
    <cellStyle name="Warning Text 7 2 3 13" xfId="10071" xr:uid="{00000000-0005-0000-0000-00003C320000}"/>
    <cellStyle name="Warning Text 7 2 3 14" xfId="10543" xr:uid="{00000000-0005-0000-0000-00003D320000}"/>
    <cellStyle name="Warning Text 7 2 3 15" xfId="10802" xr:uid="{00000000-0005-0000-0000-00003E320000}"/>
    <cellStyle name="Warning Text 7 2 3 16" xfId="11430" xr:uid="{00000000-0005-0000-0000-00003F320000}"/>
    <cellStyle name="Warning Text 7 2 3 17" xfId="11899" xr:uid="{00000000-0005-0000-0000-000040320000}"/>
    <cellStyle name="Warning Text 7 2 3 18" xfId="12202" xr:uid="{00000000-0005-0000-0000-000041320000}"/>
    <cellStyle name="Warning Text 7 2 3 19" xfId="12970" xr:uid="{00000000-0005-0000-0000-000042320000}"/>
    <cellStyle name="Warning Text 7 2 3 2" xfId="5182" xr:uid="{00000000-0005-0000-0000-000043320000}"/>
    <cellStyle name="Warning Text 7 2 3 3" xfId="5620" xr:uid="{00000000-0005-0000-0000-000044320000}"/>
    <cellStyle name="Warning Text 7 2 3 4" xfId="6058" xr:uid="{00000000-0005-0000-0000-000045320000}"/>
    <cellStyle name="Warning Text 7 2 3 5" xfId="6495" xr:uid="{00000000-0005-0000-0000-000046320000}"/>
    <cellStyle name="Warning Text 7 2 3 6" xfId="6932" xr:uid="{00000000-0005-0000-0000-000047320000}"/>
    <cellStyle name="Warning Text 7 2 3 7" xfId="7369" xr:uid="{00000000-0005-0000-0000-000048320000}"/>
    <cellStyle name="Warning Text 7 2 3 8" xfId="7806" xr:uid="{00000000-0005-0000-0000-000049320000}"/>
    <cellStyle name="Warning Text 7 2 3 9" xfId="8654" xr:uid="{00000000-0005-0000-0000-00004A320000}"/>
    <cellStyle name="Warning Text 7 3" xfId="4419" xr:uid="{00000000-0005-0000-0000-00004B320000}"/>
    <cellStyle name="Warning Text 7 3 10" xfId="7991" xr:uid="{00000000-0005-0000-0000-00004C320000}"/>
    <cellStyle name="Warning Text 7 3 11" xfId="9242" xr:uid="{00000000-0005-0000-0000-00004D320000}"/>
    <cellStyle name="Warning Text 7 3 12" xfId="9510" xr:uid="{00000000-0005-0000-0000-00004E320000}"/>
    <cellStyle name="Warning Text 7 3 13" xfId="9855" xr:uid="{00000000-0005-0000-0000-00004F320000}"/>
    <cellStyle name="Warning Text 7 3 14" xfId="10327" xr:uid="{00000000-0005-0000-0000-000050320000}"/>
    <cellStyle name="Warning Text 7 3 15" xfId="10637" xr:uid="{00000000-0005-0000-0000-000051320000}"/>
    <cellStyle name="Warning Text 7 3 16" xfId="11214" xr:uid="{00000000-0005-0000-0000-000052320000}"/>
    <cellStyle name="Warning Text 7 3 17" xfId="11683" xr:uid="{00000000-0005-0000-0000-000053320000}"/>
    <cellStyle name="Warning Text 7 3 18" xfId="12144" xr:uid="{00000000-0005-0000-0000-000054320000}"/>
    <cellStyle name="Warning Text 7 3 19" xfId="12754" xr:uid="{00000000-0005-0000-0000-000055320000}"/>
    <cellStyle name="Warning Text 7 3 2" xfId="4966" xr:uid="{00000000-0005-0000-0000-000056320000}"/>
    <cellStyle name="Warning Text 7 3 3" xfId="5404" xr:uid="{00000000-0005-0000-0000-000057320000}"/>
    <cellStyle name="Warning Text 7 3 4" xfId="5842" xr:uid="{00000000-0005-0000-0000-000058320000}"/>
    <cellStyle name="Warning Text 7 3 5" xfId="6279" xr:uid="{00000000-0005-0000-0000-000059320000}"/>
    <cellStyle name="Warning Text 7 3 6" xfId="6716" xr:uid="{00000000-0005-0000-0000-00005A320000}"/>
    <cellStyle name="Warning Text 7 3 7" xfId="7153" xr:uid="{00000000-0005-0000-0000-00005B320000}"/>
    <cellStyle name="Warning Text 7 3 8" xfId="7590" xr:uid="{00000000-0005-0000-0000-00005C320000}"/>
    <cellStyle name="Warning Text 7 3 9" xfId="8438" xr:uid="{00000000-0005-0000-0000-00005D320000}"/>
    <cellStyle name="Warning Text 7 4" xfId="4634" xr:uid="{00000000-0005-0000-0000-00005E320000}"/>
    <cellStyle name="Warning Text 7 4 10" xfId="7820" xr:uid="{00000000-0005-0000-0000-00005F320000}"/>
    <cellStyle name="Warning Text 7 4 11" xfId="9457" xr:uid="{00000000-0005-0000-0000-000060320000}"/>
    <cellStyle name="Warning Text 7 4 12" xfId="8733" xr:uid="{00000000-0005-0000-0000-000061320000}"/>
    <cellStyle name="Warning Text 7 4 13" xfId="10070" xr:uid="{00000000-0005-0000-0000-000062320000}"/>
    <cellStyle name="Warning Text 7 4 14" xfId="10542" xr:uid="{00000000-0005-0000-0000-000063320000}"/>
    <cellStyle name="Warning Text 7 4 15" xfId="10883" xr:uid="{00000000-0005-0000-0000-000064320000}"/>
    <cellStyle name="Warning Text 7 4 16" xfId="11429" xr:uid="{00000000-0005-0000-0000-000065320000}"/>
    <cellStyle name="Warning Text 7 4 17" xfId="11898" xr:uid="{00000000-0005-0000-0000-000066320000}"/>
    <cellStyle name="Warning Text 7 4 18" xfId="12172" xr:uid="{00000000-0005-0000-0000-000067320000}"/>
    <cellStyle name="Warning Text 7 4 19" xfId="12969" xr:uid="{00000000-0005-0000-0000-000068320000}"/>
    <cellStyle name="Warning Text 7 4 2" xfId="5181" xr:uid="{00000000-0005-0000-0000-000069320000}"/>
    <cellStyle name="Warning Text 7 4 3" xfId="5619" xr:uid="{00000000-0005-0000-0000-00006A320000}"/>
    <cellStyle name="Warning Text 7 4 4" xfId="6057" xr:uid="{00000000-0005-0000-0000-00006B320000}"/>
    <cellStyle name="Warning Text 7 4 5" xfId="6494" xr:uid="{00000000-0005-0000-0000-00006C320000}"/>
    <cellStyle name="Warning Text 7 4 6" xfId="6931" xr:uid="{00000000-0005-0000-0000-00006D320000}"/>
    <cellStyle name="Warning Text 7 4 7" xfId="7368" xr:uid="{00000000-0005-0000-0000-00006E320000}"/>
    <cellStyle name="Warning Text 7 4 8" xfId="7805" xr:uid="{00000000-0005-0000-0000-00006F320000}"/>
    <cellStyle name="Warning Text 7 4 9" xfId="8653" xr:uid="{00000000-0005-0000-0000-000070320000}"/>
    <cellStyle name="Warning Text 7 5" xfId="12399" xr:uid="{00000000-0005-0000-0000-000071320000}"/>
    <cellStyle name="Warning Text 7 6" xfId="12460" xr:uid="{00000000-0005-0000-0000-000072320000}"/>
    <cellStyle name="Warning Text 7 7" xfId="12514" xr:uid="{00000000-0005-0000-0000-000073320000}"/>
    <cellStyle name="Warning Text 8" xfId="800" xr:uid="{00000000-0005-0000-0000-000074320000}"/>
    <cellStyle name="Warning Text 8 2" xfId="4203" xr:uid="{00000000-0005-0000-0000-000075320000}"/>
    <cellStyle name="Warning Text 8 2 2" xfId="4422" xr:uid="{00000000-0005-0000-0000-000076320000}"/>
    <cellStyle name="Warning Text 8 2 2 10" xfId="7988" xr:uid="{00000000-0005-0000-0000-000077320000}"/>
    <cellStyle name="Warning Text 8 2 2 11" xfId="9245" xr:uid="{00000000-0005-0000-0000-000078320000}"/>
    <cellStyle name="Warning Text 8 2 2 12" xfId="9597" xr:uid="{00000000-0005-0000-0000-000079320000}"/>
    <cellStyle name="Warning Text 8 2 2 13" xfId="9858" xr:uid="{00000000-0005-0000-0000-00007A320000}"/>
    <cellStyle name="Warning Text 8 2 2 14" xfId="10330" xr:uid="{00000000-0005-0000-0000-00007B320000}"/>
    <cellStyle name="Warning Text 8 2 2 15" xfId="10917" xr:uid="{00000000-0005-0000-0000-00007C320000}"/>
    <cellStyle name="Warning Text 8 2 2 16" xfId="11217" xr:uid="{00000000-0005-0000-0000-00007D320000}"/>
    <cellStyle name="Warning Text 8 2 2 17" xfId="11686" xr:uid="{00000000-0005-0000-0000-00007E320000}"/>
    <cellStyle name="Warning Text 8 2 2 18" xfId="12026" xr:uid="{00000000-0005-0000-0000-00007F320000}"/>
    <cellStyle name="Warning Text 8 2 2 19" xfId="12757" xr:uid="{00000000-0005-0000-0000-000080320000}"/>
    <cellStyle name="Warning Text 8 2 2 2" xfId="4969" xr:uid="{00000000-0005-0000-0000-000081320000}"/>
    <cellStyle name="Warning Text 8 2 2 3" xfId="5407" xr:uid="{00000000-0005-0000-0000-000082320000}"/>
    <cellStyle name="Warning Text 8 2 2 4" xfId="5845" xr:uid="{00000000-0005-0000-0000-000083320000}"/>
    <cellStyle name="Warning Text 8 2 2 5" xfId="6282" xr:uid="{00000000-0005-0000-0000-000084320000}"/>
    <cellStyle name="Warning Text 8 2 2 6" xfId="6719" xr:uid="{00000000-0005-0000-0000-000085320000}"/>
    <cellStyle name="Warning Text 8 2 2 7" xfId="7156" xr:uid="{00000000-0005-0000-0000-000086320000}"/>
    <cellStyle name="Warning Text 8 2 2 8" xfId="7593" xr:uid="{00000000-0005-0000-0000-000087320000}"/>
    <cellStyle name="Warning Text 8 2 2 9" xfId="8441" xr:uid="{00000000-0005-0000-0000-000088320000}"/>
    <cellStyle name="Warning Text 8 2 3" xfId="4637" xr:uid="{00000000-0005-0000-0000-000089320000}"/>
    <cellStyle name="Warning Text 8 2 3 10" xfId="7817" xr:uid="{00000000-0005-0000-0000-00008A320000}"/>
    <cellStyle name="Warning Text 8 2 3 11" xfId="9460" xr:uid="{00000000-0005-0000-0000-00008B320000}"/>
    <cellStyle name="Warning Text 8 2 3 12" xfId="8730" xr:uid="{00000000-0005-0000-0000-00008C320000}"/>
    <cellStyle name="Warning Text 8 2 3 13" xfId="10073" xr:uid="{00000000-0005-0000-0000-00008D320000}"/>
    <cellStyle name="Warning Text 8 2 3 14" xfId="10545" xr:uid="{00000000-0005-0000-0000-00008E320000}"/>
    <cellStyle name="Warning Text 8 2 3 15" xfId="10725" xr:uid="{00000000-0005-0000-0000-00008F320000}"/>
    <cellStyle name="Warning Text 8 2 3 16" xfId="11432" xr:uid="{00000000-0005-0000-0000-000090320000}"/>
    <cellStyle name="Warning Text 8 2 3 17" xfId="11901" xr:uid="{00000000-0005-0000-0000-000091320000}"/>
    <cellStyle name="Warning Text 8 2 3 18" xfId="12136" xr:uid="{00000000-0005-0000-0000-000092320000}"/>
    <cellStyle name="Warning Text 8 2 3 19" xfId="12972" xr:uid="{00000000-0005-0000-0000-000093320000}"/>
    <cellStyle name="Warning Text 8 2 3 2" xfId="5184" xr:uid="{00000000-0005-0000-0000-000094320000}"/>
    <cellStyle name="Warning Text 8 2 3 3" xfId="5622" xr:uid="{00000000-0005-0000-0000-000095320000}"/>
    <cellStyle name="Warning Text 8 2 3 4" xfId="6060" xr:uid="{00000000-0005-0000-0000-000096320000}"/>
    <cellStyle name="Warning Text 8 2 3 5" xfId="6497" xr:uid="{00000000-0005-0000-0000-000097320000}"/>
    <cellStyle name="Warning Text 8 2 3 6" xfId="6934" xr:uid="{00000000-0005-0000-0000-000098320000}"/>
    <cellStyle name="Warning Text 8 2 3 7" xfId="7371" xr:uid="{00000000-0005-0000-0000-000099320000}"/>
    <cellStyle name="Warning Text 8 2 3 8" xfId="7808" xr:uid="{00000000-0005-0000-0000-00009A320000}"/>
    <cellStyle name="Warning Text 8 2 3 9" xfId="8656" xr:uid="{00000000-0005-0000-0000-00009B320000}"/>
    <cellStyle name="Warning Text 8 3" xfId="4421" xr:uid="{00000000-0005-0000-0000-00009C320000}"/>
    <cellStyle name="Warning Text 8 3 10" xfId="7989" xr:uid="{00000000-0005-0000-0000-00009D320000}"/>
    <cellStyle name="Warning Text 8 3 11" xfId="9244" xr:uid="{00000000-0005-0000-0000-00009E320000}"/>
    <cellStyle name="Warning Text 8 3 12" xfId="9501" xr:uid="{00000000-0005-0000-0000-00009F320000}"/>
    <cellStyle name="Warning Text 8 3 13" xfId="9857" xr:uid="{00000000-0005-0000-0000-0000A0320000}"/>
    <cellStyle name="Warning Text 8 3 14" xfId="10329" xr:uid="{00000000-0005-0000-0000-0000A1320000}"/>
    <cellStyle name="Warning Text 8 3 15" xfId="10558" xr:uid="{00000000-0005-0000-0000-0000A2320000}"/>
    <cellStyle name="Warning Text 8 3 16" xfId="11216" xr:uid="{00000000-0005-0000-0000-0000A3320000}"/>
    <cellStyle name="Warning Text 8 3 17" xfId="11685" xr:uid="{00000000-0005-0000-0000-0000A4320000}"/>
    <cellStyle name="Warning Text 8 3 18" xfId="12055" xr:uid="{00000000-0005-0000-0000-0000A5320000}"/>
    <cellStyle name="Warning Text 8 3 19" xfId="12756" xr:uid="{00000000-0005-0000-0000-0000A6320000}"/>
    <cellStyle name="Warning Text 8 3 2" xfId="4968" xr:uid="{00000000-0005-0000-0000-0000A7320000}"/>
    <cellStyle name="Warning Text 8 3 3" xfId="5406" xr:uid="{00000000-0005-0000-0000-0000A8320000}"/>
    <cellStyle name="Warning Text 8 3 4" xfId="5844" xr:uid="{00000000-0005-0000-0000-0000A9320000}"/>
    <cellStyle name="Warning Text 8 3 5" xfId="6281" xr:uid="{00000000-0005-0000-0000-0000AA320000}"/>
    <cellStyle name="Warning Text 8 3 6" xfId="6718" xr:uid="{00000000-0005-0000-0000-0000AB320000}"/>
    <cellStyle name="Warning Text 8 3 7" xfId="7155" xr:uid="{00000000-0005-0000-0000-0000AC320000}"/>
    <cellStyle name="Warning Text 8 3 8" xfId="7592" xr:uid="{00000000-0005-0000-0000-0000AD320000}"/>
    <cellStyle name="Warning Text 8 3 9" xfId="8440" xr:uid="{00000000-0005-0000-0000-0000AE320000}"/>
    <cellStyle name="Warning Text 8 4" xfId="4636" xr:uid="{00000000-0005-0000-0000-0000AF320000}"/>
    <cellStyle name="Warning Text 8 4 10" xfId="7818" xr:uid="{00000000-0005-0000-0000-0000B0320000}"/>
    <cellStyle name="Warning Text 8 4 11" xfId="9459" xr:uid="{00000000-0005-0000-0000-0000B1320000}"/>
    <cellStyle name="Warning Text 8 4 12" xfId="8731" xr:uid="{00000000-0005-0000-0000-0000B2320000}"/>
    <cellStyle name="Warning Text 8 4 13" xfId="10072" xr:uid="{00000000-0005-0000-0000-0000B3320000}"/>
    <cellStyle name="Warning Text 8 4 14" xfId="10544" xr:uid="{00000000-0005-0000-0000-0000B4320000}"/>
    <cellStyle name="Warning Text 8 4 15" xfId="10763" xr:uid="{00000000-0005-0000-0000-0000B5320000}"/>
    <cellStyle name="Warning Text 8 4 16" xfId="11431" xr:uid="{00000000-0005-0000-0000-0000B6320000}"/>
    <cellStyle name="Warning Text 8 4 17" xfId="11900" xr:uid="{00000000-0005-0000-0000-0000B7320000}"/>
    <cellStyle name="Warning Text 8 4 18" xfId="12120" xr:uid="{00000000-0005-0000-0000-0000B8320000}"/>
    <cellStyle name="Warning Text 8 4 19" xfId="12971" xr:uid="{00000000-0005-0000-0000-0000B9320000}"/>
    <cellStyle name="Warning Text 8 4 2" xfId="5183" xr:uid="{00000000-0005-0000-0000-0000BA320000}"/>
    <cellStyle name="Warning Text 8 4 3" xfId="5621" xr:uid="{00000000-0005-0000-0000-0000BB320000}"/>
    <cellStyle name="Warning Text 8 4 4" xfId="6059" xr:uid="{00000000-0005-0000-0000-0000BC320000}"/>
    <cellStyle name="Warning Text 8 4 5" xfId="6496" xr:uid="{00000000-0005-0000-0000-0000BD320000}"/>
    <cellStyle name="Warning Text 8 4 6" xfId="6933" xr:uid="{00000000-0005-0000-0000-0000BE320000}"/>
    <cellStyle name="Warning Text 8 4 7" xfId="7370" xr:uid="{00000000-0005-0000-0000-0000BF320000}"/>
    <cellStyle name="Warning Text 8 4 8" xfId="7807" xr:uid="{00000000-0005-0000-0000-0000C0320000}"/>
    <cellStyle name="Warning Text 8 4 9" xfId="8655" xr:uid="{00000000-0005-0000-0000-0000C1320000}"/>
    <cellStyle name="Warning Text 8 5" xfId="12400" xr:uid="{00000000-0005-0000-0000-0000C2320000}"/>
    <cellStyle name="Warning Text 8 6" xfId="12461" xr:uid="{00000000-0005-0000-0000-0000C3320000}"/>
    <cellStyle name="Warning Text 8 7" xfId="12507" xr:uid="{00000000-0005-0000-0000-0000C4320000}"/>
    <cellStyle name="Warning Text 9" xfId="801" xr:uid="{00000000-0005-0000-0000-0000C5320000}"/>
    <cellStyle name="Warning Text 9 2" xfId="4204" xr:uid="{00000000-0005-0000-0000-0000C6320000}"/>
    <cellStyle name="Warning Text 9 2 2" xfId="4424" xr:uid="{00000000-0005-0000-0000-0000C7320000}"/>
    <cellStyle name="Warning Text 9 2 2 10" xfId="7986" xr:uid="{00000000-0005-0000-0000-0000C8320000}"/>
    <cellStyle name="Warning Text 9 2 2 11" xfId="9247" xr:uid="{00000000-0005-0000-0000-0000C9320000}"/>
    <cellStyle name="Warning Text 9 2 2 12" xfId="9468" xr:uid="{00000000-0005-0000-0000-0000CA320000}"/>
    <cellStyle name="Warning Text 9 2 2 13" xfId="9860" xr:uid="{00000000-0005-0000-0000-0000CB320000}"/>
    <cellStyle name="Warning Text 9 2 2 14" xfId="10332" xr:uid="{00000000-0005-0000-0000-0000CC320000}"/>
    <cellStyle name="Warning Text 9 2 2 15" xfId="10851" xr:uid="{00000000-0005-0000-0000-0000CD320000}"/>
    <cellStyle name="Warning Text 9 2 2 16" xfId="11219" xr:uid="{00000000-0005-0000-0000-0000CE320000}"/>
    <cellStyle name="Warning Text 9 2 2 17" xfId="11688" xr:uid="{00000000-0005-0000-0000-0000CF320000}"/>
    <cellStyle name="Warning Text 9 2 2 18" xfId="11969" xr:uid="{00000000-0005-0000-0000-0000D0320000}"/>
    <cellStyle name="Warning Text 9 2 2 19" xfId="12759" xr:uid="{00000000-0005-0000-0000-0000D1320000}"/>
    <cellStyle name="Warning Text 9 2 2 2" xfId="4971" xr:uid="{00000000-0005-0000-0000-0000D2320000}"/>
    <cellStyle name="Warning Text 9 2 2 3" xfId="5409" xr:uid="{00000000-0005-0000-0000-0000D3320000}"/>
    <cellStyle name="Warning Text 9 2 2 4" xfId="5847" xr:uid="{00000000-0005-0000-0000-0000D4320000}"/>
    <cellStyle name="Warning Text 9 2 2 5" xfId="6284" xr:uid="{00000000-0005-0000-0000-0000D5320000}"/>
    <cellStyle name="Warning Text 9 2 2 6" xfId="6721" xr:uid="{00000000-0005-0000-0000-0000D6320000}"/>
    <cellStyle name="Warning Text 9 2 2 7" xfId="7158" xr:uid="{00000000-0005-0000-0000-0000D7320000}"/>
    <cellStyle name="Warning Text 9 2 2 8" xfId="7595" xr:uid="{00000000-0005-0000-0000-0000D8320000}"/>
    <cellStyle name="Warning Text 9 2 2 9" xfId="8443" xr:uid="{00000000-0005-0000-0000-0000D9320000}"/>
    <cellStyle name="Warning Text 9 2 3" xfId="4639" xr:uid="{00000000-0005-0000-0000-0000DA320000}"/>
    <cellStyle name="Warning Text 9 2 3 10" xfId="7815" xr:uid="{00000000-0005-0000-0000-0000DB320000}"/>
    <cellStyle name="Warning Text 9 2 3 11" xfId="9462" xr:uid="{00000000-0005-0000-0000-0000DC320000}"/>
    <cellStyle name="Warning Text 9 2 3 12" xfId="8728" xr:uid="{00000000-0005-0000-0000-0000DD320000}"/>
    <cellStyle name="Warning Text 9 2 3 13" xfId="10075" xr:uid="{00000000-0005-0000-0000-0000DE320000}"/>
    <cellStyle name="Warning Text 9 2 3 14" xfId="10547" xr:uid="{00000000-0005-0000-0000-0000DF320000}"/>
    <cellStyle name="Warning Text 9 2 3 15" xfId="10647" xr:uid="{00000000-0005-0000-0000-0000E0320000}"/>
    <cellStyle name="Warning Text 9 2 3 16" xfId="11434" xr:uid="{00000000-0005-0000-0000-0000E1320000}"/>
    <cellStyle name="Warning Text 9 2 3 17" xfId="11903" xr:uid="{00000000-0005-0000-0000-0000E2320000}"/>
    <cellStyle name="Warning Text 9 2 3 18" xfId="12047" xr:uid="{00000000-0005-0000-0000-0000E3320000}"/>
    <cellStyle name="Warning Text 9 2 3 19" xfId="12974" xr:uid="{00000000-0005-0000-0000-0000E4320000}"/>
    <cellStyle name="Warning Text 9 2 3 2" xfId="5186" xr:uid="{00000000-0005-0000-0000-0000E5320000}"/>
    <cellStyle name="Warning Text 9 2 3 3" xfId="5624" xr:uid="{00000000-0005-0000-0000-0000E6320000}"/>
    <cellStyle name="Warning Text 9 2 3 4" xfId="6062" xr:uid="{00000000-0005-0000-0000-0000E7320000}"/>
    <cellStyle name="Warning Text 9 2 3 5" xfId="6499" xr:uid="{00000000-0005-0000-0000-0000E8320000}"/>
    <cellStyle name="Warning Text 9 2 3 6" xfId="6936" xr:uid="{00000000-0005-0000-0000-0000E9320000}"/>
    <cellStyle name="Warning Text 9 2 3 7" xfId="7373" xr:uid="{00000000-0005-0000-0000-0000EA320000}"/>
    <cellStyle name="Warning Text 9 2 3 8" xfId="7810" xr:uid="{00000000-0005-0000-0000-0000EB320000}"/>
    <cellStyle name="Warning Text 9 2 3 9" xfId="8658" xr:uid="{00000000-0005-0000-0000-0000EC320000}"/>
    <cellStyle name="Warning Text 9 3" xfId="4423" xr:uid="{00000000-0005-0000-0000-0000ED320000}"/>
    <cellStyle name="Warning Text 9 3 10" xfId="7987" xr:uid="{00000000-0005-0000-0000-0000EE320000}"/>
    <cellStyle name="Warning Text 9 3 11" xfId="9246" xr:uid="{00000000-0005-0000-0000-0000EF320000}"/>
    <cellStyle name="Warning Text 9 3 12" xfId="9521" xr:uid="{00000000-0005-0000-0000-0000F0320000}"/>
    <cellStyle name="Warning Text 9 3 13" xfId="9859" xr:uid="{00000000-0005-0000-0000-0000F1320000}"/>
    <cellStyle name="Warning Text 9 3 14" xfId="10331" xr:uid="{00000000-0005-0000-0000-0000F2320000}"/>
    <cellStyle name="Warning Text 9 3 15" xfId="10938" xr:uid="{00000000-0005-0000-0000-0000F3320000}"/>
    <cellStyle name="Warning Text 9 3 16" xfId="11218" xr:uid="{00000000-0005-0000-0000-0000F4320000}"/>
    <cellStyle name="Warning Text 9 3 17" xfId="11687" xr:uid="{00000000-0005-0000-0000-0000F5320000}"/>
    <cellStyle name="Warning Text 9 3 18" xfId="11997" xr:uid="{00000000-0005-0000-0000-0000F6320000}"/>
    <cellStyle name="Warning Text 9 3 19" xfId="12758" xr:uid="{00000000-0005-0000-0000-0000F7320000}"/>
    <cellStyle name="Warning Text 9 3 2" xfId="4970" xr:uid="{00000000-0005-0000-0000-0000F8320000}"/>
    <cellStyle name="Warning Text 9 3 3" xfId="5408" xr:uid="{00000000-0005-0000-0000-0000F9320000}"/>
    <cellStyle name="Warning Text 9 3 4" xfId="5846" xr:uid="{00000000-0005-0000-0000-0000FA320000}"/>
    <cellStyle name="Warning Text 9 3 5" xfId="6283" xr:uid="{00000000-0005-0000-0000-0000FB320000}"/>
    <cellStyle name="Warning Text 9 3 6" xfId="6720" xr:uid="{00000000-0005-0000-0000-0000FC320000}"/>
    <cellStyle name="Warning Text 9 3 7" xfId="7157" xr:uid="{00000000-0005-0000-0000-0000FD320000}"/>
    <cellStyle name="Warning Text 9 3 8" xfId="7594" xr:uid="{00000000-0005-0000-0000-0000FE320000}"/>
    <cellStyle name="Warning Text 9 3 9" xfId="8442" xr:uid="{00000000-0005-0000-0000-0000FF320000}"/>
    <cellStyle name="Warning Text 9 4" xfId="4638" xr:uid="{00000000-0005-0000-0000-000000330000}"/>
    <cellStyle name="Warning Text 9 4 10" xfId="7816" xr:uid="{00000000-0005-0000-0000-000001330000}"/>
    <cellStyle name="Warning Text 9 4 11" xfId="9461" xr:uid="{00000000-0005-0000-0000-000002330000}"/>
    <cellStyle name="Warning Text 9 4 12" xfId="8729" xr:uid="{00000000-0005-0000-0000-000003330000}"/>
    <cellStyle name="Warning Text 9 4 13" xfId="10074" xr:uid="{00000000-0005-0000-0000-000004330000}"/>
    <cellStyle name="Warning Text 9 4 14" xfId="10546" xr:uid="{00000000-0005-0000-0000-000005330000}"/>
    <cellStyle name="Warning Text 9 4 15" xfId="10686" xr:uid="{00000000-0005-0000-0000-000006330000}"/>
    <cellStyle name="Warning Text 9 4 16" xfId="11433" xr:uid="{00000000-0005-0000-0000-000007330000}"/>
    <cellStyle name="Warning Text 9 4 17" xfId="11902" xr:uid="{00000000-0005-0000-0000-000008330000}"/>
    <cellStyle name="Warning Text 9 4 18" xfId="12077" xr:uid="{00000000-0005-0000-0000-000009330000}"/>
    <cellStyle name="Warning Text 9 4 19" xfId="12973" xr:uid="{00000000-0005-0000-0000-00000A330000}"/>
    <cellStyle name="Warning Text 9 4 2" xfId="5185" xr:uid="{00000000-0005-0000-0000-00000B330000}"/>
    <cellStyle name="Warning Text 9 4 3" xfId="5623" xr:uid="{00000000-0005-0000-0000-00000C330000}"/>
    <cellStyle name="Warning Text 9 4 4" xfId="6061" xr:uid="{00000000-0005-0000-0000-00000D330000}"/>
    <cellStyle name="Warning Text 9 4 5" xfId="6498" xr:uid="{00000000-0005-0000-0000-00000E330000}"/>
    <cellStyle name="Warning Text 9 4 6" xfId="6935" xr:uid="{00000000-0005-0000-0000-00000F330000}"/>
    <cellStyle name="Warning Text 9 4 7" xfId="7372" xr:uid="{00000000-0005-0000-0000-000010330000}"/>
    <cellStyle name="Warning Text 9 4 8" xfId="7809" xr:uid="{00000000-0005-0000-0000-000011330000}"/>
    <cellStyle name="Warning Text 9 4 9" xfId="8657" xr:uid="{00000000-0005-0000-0000-000012330000}"/>
    <cellStyle name="Warning Text 9 5" xfId="12401" xr:uid="{00000000-0005-0000-0000-000013330000}"/>
    <cellStyle name="Warning Text 9 6" xfId="12462" xr:uid="{00000000-0005-0000-0000-000014330000}"/>
    <cellStyle name="Warning Text 9 7" xfId="12496" xr:uid="{00000000-0005-0000-0000-000015330000}"/>
  </cellStyles>
  <dxfs count="396">
    <dxf>
      <fill>
        <patternFill patternType="solid">
          <f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9" tint="-0.24994659260841701"/>
      </font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 patternType="none">
          <bgColor auto="1"/>
        </patternFill>
      </fill>
      <border>
        <top/>
        <bottom/>
      </border>
    </dxf>
    <dxf>
      <font>
        <strike val="0"/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theme="5" tint="0.59996337778862885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66FF99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C0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00FF"/>
      </font>
      <fill>
        <patternFill>
          <bgColor rgb="FFFF0000"/>
        </patternFill>
      </fill>
    </dxf>
    <dxf>
      <fill>
        <patternFill>
          <bgColor rgb="FFFFFFC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rgb="FFFF0000"/>
        </patternFill>
      </fill>
    </dxf>
    <dxf>
      <font>
        <color rgb="FF0000FF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>
          <bgColor rgb="FF92D050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>
          <bgColor rgb="FFFFFF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33CC33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0000FF"/>
      </font>
      <fill>
        <patternFill>
          <bgColor rgb="FFFF0000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lor rgb="FF0000FF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33CC33"/>
        </patternFill>
      </fill>
    </dxf>
    <dxf>
      <font>
        <color rgb="FF0000FF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>
          <bgColor rgb="FFFF0000"/>
        </patternFill>
      </fill>
    </dxf>
    <dxf>
      <font>
        <color rgb="FF0000FF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solid">
          <fgColor indexed="64"/>
          <bgColor theme="0" tint="-4.9989318521683403E-2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numFmt numFmtId="166" formatCode="B1mmm\-yy"/>
      <fill>
        <patternFill patternType="solid">
          <fgColor indexed="64"/>
          <bgColor theme="9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2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2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2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6" formatCode="B1mmm\-yy"/>
      <fill>
        <patternFill patternType="none">
          <fgColor rgb="FF000000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minor"/>
      </font>
      <numFmt numFmtId="166" formatCode="B1mmm\-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6" formatCode="B1mmm\-yy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9" formatCode="[$-409]d\-mmm\-yy;@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9" formatCode="[$-409]d\-mmm\-yy;@"/>
      <fill>
        <patternFill patternType="solid">
          <fgColor rgb="FF000000"/>
          <bgColor rgb="FFF2F2F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6" formatCode="B1mmm\-yy"/>
      <fill>
        <patternFill patternType="solid">
          <fgColor rgb="FF000000"/>
          <bgColor rgb="FFF2F2F2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numFmt numFmtId="166" formatCode="B1mmm\-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00FF"/>
      <color rgb="FFFFCCCC"/>
      <color rgb="FF00FF00"/>
      <color rgb="FFFFFFCC"/>
      <color rgb="FFFFFFFF"/>
      <color rgb="FFFF9900"/>
      <color rgb="FFFF99FF"/>
      <color rgb="FFFFCC99"/>
      <color rgb="FF0099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tamart Sungsiangsoong (AHR)" id="{90DBCD86-5939-4285-9C34-B431E404462C}" userId="S::Jutamart.s@aapico.com::bad6f982-65a2-4702-9610-e8db0ae50f3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9B24D-3296-44CA-9C60-DFEA0D5C3E07}" name="Table176232" displayName="Table176232" ref="A1:AZ1232" totalsRowShown="0" headerRowDxfId="269" dataDxfId="268" tableBorderDxfId="267">
  <autoFilter ref="A1:AZ1232" xr:uid="{00000000-0009-0000-0100-000002000000}"/>
  <tableColumns count="52">
    <tableColumn id="1" xr3:uid="{900AF746-1A4A-4E89-9032-310F1C956968}" name="Column1" dataDxfId="266"/>
    <tableColumn id="2" xr3:uid="{5E6646CF-CF69-4BA7-B4F6-4FFC63D3ADB5}" name="Column2" dataDxfId="265"/>
    <tableColumn id="58" xr3:uid="{C2EAF794-2E78-44FC-BEEF-69FEED852C59}" name="Column210" dataDxfId="264"/>
    <tableColumn id="3" xr3:uid="{E033F1BA-7824-4217-B523-7FB10416FD40}" name="Column3" dataDxfId="263"/>
    <tableColumn id="4" xr3:uid="{54E318F3-6005-42F0-B7E7-BB76844D0DB0}" name="Column4" dataDxfId="262"/>
    <tableColumn id="9" xr3:uid="{718902A3-289F-4B8A-879A-889E996CDA7F}" name="Column48" dataDxfId="261"/>
    <tableColumn id="51" xr3:uid="{B31D4DC3-7607-46AD-A5B6-A28B774C5205}" name="Column49" dataDxfId="260"/>
    <tableColumn id="52" xr3:uid="{71971666-65B1-405F-B952-8EB2D510A173}" name="Column50" dataDxfId="259"/>
    <tableColumn id="47" xr3:uid="{08B41699-1DE2-4C20-974B-AF1AC3678E23}" name="Column47" dataDxfId="258"/>
    <tableColumn id="5" xr3:uid="{1E2C5837-2C42-4389-B399-88DDD9603F86}" name="Column5" dataDxfId="257"/>
    <tableColumn id="6" xr3:uid="{2B481D89-1782-4C36-AFD8-6103C4AAFE3A}" name="Column6" dataDxfId="256">
      <calculatedColumnFormula>AV12</calculatedColumnFormula>
    </tableColumn>
    <tableColumn id="7" xr3:uid="{A627A8E5-4423-49C4-A2EF-FEE7DF86AE44}" name="Column7" dataDxfId="255"/>
    <tableColumn id="10" xr3:uid="{9A7B12CC-E5EB-47B6-A2E9-75ABDCDA5D10}" name="Column10" dataDxfId="254"/>
    <tableColumn id="11" xr3:uid="{0B98DDF8-50BB-4905-9591-AD7C08055A14}" name="Column11" dataDxfId="253"/>
    <tableColumn id="12" xr3:uid="{D1504547-0776-422B-8DFD-D9293EC4264E}" name="Column12" dataDxfId="252">
      <calculatedColumnFormula>SUM(L12+N12-#REF!)</calculatedColumnFormula>
    </tableColumn>
    <tableColumn id="13" xr3:uid="{D27576E1-B16E-4445-BA74-EC8EC9B5A474}" name="Column13" dataDxfId="251"/>
    <tableColumn id="14" xr3:uid="{9716D9A7-DDD3-4C9C-A38E-673E701C26FD}" name="Column14" dataDxfId="250"/>
    <tableColumn id="15" xr3:uid="{8EE42C09-5005-4AF2-B891-802D11E373EE}" name="Column15" dataDxfId="249">
      <calculatedColumnFormula>SUM(O12+Q12-#REF!)</calculatedColumnFormula>
    </tableColumn>
    <tableColumn id="16" xr3:uid="{B90940B5-FB7D-428C-AE47-94D1729F9208}" name="Column16" dataDxfId="248"/>
    <tableColumn id="17" xr3:uid="{102CE553-9D68-48E5-B840-16FC4E4DFCF1}" name="Column17" dataDxfId="247"/>
    <tableColumn id="18" xr3:uid="{62F179DB-A67F-4EAA-A8B8-0E2A97AAF65F}" name="Column18" dataDxfId="246">
      <calculatedColumnFormula>SUM(R12+S12-T12)</calculatedColumnFormula>
    </tableColumn>
    <tableColumn id="19" xr3:uid="{AE31576E-A61A-4493-9B85-44B56E2D77A0}" name="Column19" dataDxfId="245"/>
    <tableColumn id="20" xr3:uid="{83855AC6-9D40-4DDA-938B-5025059F245D}" name="Column20" dataDxfId="244"/>
    <tableColumn id="21" xr3:uid="{706F9E61-7FC5-4593-A1E6-9AA0570D9954}" name="Column21" dataDxfId="243">
      <calculatedColumnFormula>SUM(U12+V12-W12)</calculatedColumnFormula>
    </tableColumn>
    <tableColumn id="22" xr3:uid="{E15A9CE9-3761-4E02-9C65-AE7B417A05A9}" name="Column22" dataDxfId="242"/>
    <tableColumn id="23" xr3:uid="{69E7C9A9-DFE3-4676-BA17-1D59D8DC2F4A}" name="Column23" dataDxfId="241"/>
    <tableColumn id="24" xr3:uid="{F5671FAA-CF6D-4C10-80E7-6D076E82FE62}" name="Column24" dataDxfId="240">
      <calculatedColumnFormula>SUM(X12+Y12-Z12)</calculatedColumnFormula>
    </tableColumn>
    <tableColumn id="25" xr3:uid="{0EA073B4-2CC2-473B-98AB-DE5EF90B05B9}" name="Column25" dataDxfId="239"/>
    <tableColumn id="26" xr3:uid="{8AE59862-E101-4099-B0B0-28F50720A632}" name="Column26" dataDxfId="238"/>
    <tableColumn id="27" xr3:uid="{9CD2E1ED-0654-4E98-86AC-D4C1702065E5}" name="Column27" dataDxfId="237">
      <calculatedColumnFormula>SUM(AA12+AB12-AC12)</calculatedColumnFormula>
    </tableColumn>
    <tableColumn id="28" xr3:uid="{ED0A9311-7FE1-4C8C-AB9B-A1DB7CFEBD7B}" name="Column28" dataDxfId="236"/>
    <tableColumn id="29" xr3:uid="{0139F8AB-9CE6-45D0-AAEB-1E8BC433DBA7}" name="Column29" dataDxfId="235"/>
    <tableColumn id="30" xr3:uid="{C1DE446A-6E3B-4235-AD24-D4490BF6DD5F}" name="Column30" dataDxfId="234">
      <calculatedColumnFormula>SUM(AD12+AE12-AF12)</calculatedColumnFormula>
    </tableColumn>
    <tableColumn id="31" xr3:uid="{2D523F33-79BF-4AAC-8ACB-E12110ACEF99}" name="Column31" dataDxfId="233"/>
    <tableColumn id="32" xr3:uid="{3011BCBA-79C0-4827-B301-980A2429015E}" name="Column32" dataDxfId="232"/>
    <tableColumn id="33" xr3:uid="{9A39BFF9-9DEC-41B5-B040-236CDACD67DC}" name="Column33" dataDxfId="231">
      <calculatedColumnFormula>SUM(AG12+AH12-AI12)</calculatedColumnFormula>
    </tableColumn>
    <tableColumn id="34" xr3:uid="{FB52F50B-848C-43A2-8EA8-D15704260D86}" name="Column34" dataDxfId="230"/>
    <tableColumn id="35" xr3:uid="{73B5C9AB-50E7-4B9A-95A2-742AC231F95B}" name="Column35" dataDxfId="229"/>
    <tableColumn id="36" xr3:uid="{F46CAC89-CAC8-4944-B68C-08472C80C213}" name="Column36" dataDxfId="228">
      <calculatedColumnFormula>SUM(AJ12+AK12-AL12)</calculatedColumnFormula>
    </tableColumn>
    <tableColumn id="37" xr3:uid="{FBAB39FA-D737-492E-B5C4-55124BDAF657}" name="Column37" dataDxfId="227"/>
    <tableColumn id="38" xr3:uid="{460DF9E2-1F4A-4DD1-94E0-EB2E7A71FCFE}" name="Column38" dataDxfId="226"/>
    <tableColumn id="39" xr3:uid="{826FDF9C-165E-4A97-AD61-677C5A3C1102}" name="Column39" dataDxfId="225">
      <calculatedColumnFormula>SUM(AM12+AN12-AO12)</calculatedColumnFormula>
    </tableColumn>
    <tableColumn id="40" xr3:uid="{4119A0AB-DD52-474C-BB8D-85C37395532B}" name="Column40" dataDxfId="224"/>
    <tableColumn id="41" xr3:uid="{333A2189-19EA-4922-9AE2-39A26A1F89A1}" name="Column41" dataDxfId="223"/>
    <tableColumn id="42" xr3:uid="{8B163305-2190-4486-8D90-33D4F5B1F2CC}" name="Column42" dataDxfId="222">
      <calculatedColumnFormula>SUM(AP12+AQ12-AR12)</calculatedColumnFormula>
    </tableColumn>
    <tableColumn id="43" xr3:uid="{E9D003F5-F9C0-44CE-AB88-5F4C3B005B5E}" name="Column43" dataDxfId="221"/>
    <tableColumn id="44" xr3:uid="{91C7E8E9-8D83-480B-89A0-51F8E826B242}" name="Column44" dataDxfId="220"/>
    <tableColumn id="45" xr3:uid="{C3547F8B-0870-4EBC-825E-55240303FF78}" name="Column45" dataDxfId="219">
      <calculatedColumnFormula>SUM(AS12+AT12-AU12)</calculatedColumnFormula>
    </tableColumn>
    <tableColumn id="8" xr3:uid="{6D4ECCE9-B879-4C87-A97D-6B9F141E24D1}" name="Column454" dataDxfId="218"/>
    <tableColumn id="50" xr3:uid="{598D4843-EDFF-4480-A5A7-DEBE0EB15740}" name="Column455" dataDxfId="217" dataCellStyle="Comma"/>
    <tableColumn id="48" xr3:uid="{4CCCEAB0-7D50-464C-8838-861B1A86ABB7}" name="Column452" dataDxfId="216"/>
    <tableColumn id="49" xr3:uid="{A8FC6E69-EF83-461A-BDFC-FD88252A5544}" name="Column453" dataDxfId="2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7623" displayName="Table17623" ref="A1:AW864" totalsRowShown="0" headerRowDxfId="214" dataDxfId="213" tableBorderDxfId="212">
  <autoFilter ref="A1:AW864" xr:uid="{00000000-000C-0000-FFFF-FFFF01000000}"/>
  <tableColumns count="49">
    <tableColumn id="1" xr3:uid="{00000000-0010-0000-0100-000001000000}" name="Column1" dataDxfId="211"/>
    <tableColumn id="2" xr3:uid="{00000000-0010-0000-0100-000002000000}" name="Column2" dataDxfId="210"/>
    <tableColumn id="59" xr3:uid="{00000000-0010-0000-0100-00003B000000}" name="Column211" dataDxfId="209"/>
    <tableColumn id="58" xr3:uid="{00000000-0010-0000-0100-00003A000000}" name="Column210" dataDxfId="208"/>
    <tableColumn id="46" xr3:uid="{00000000-0010-0000-0100-00002E000000}" name="Column46" dataDxfId="207"/>
    <tableColumn id="3" xr3:uid="{00000000-0010-0000-0100-000003000000}" name="Column3" dataDxfId="206"/>
    <tableColumn id="4" xr3:uid="{00000000-0010-0000-0100-000004000000}" name="Column4" dataDxfId="205"/>
    <tableColumn id="47" xr3:uid="{00000000-0010-0000-0100-00002F000000}" name="Column47" dataDxfId="204"/>
    <tableColumn id="5" xr3:uid="{00000000-0010-0000-0100-000005000000}" name="Column5" dataDxfId="203"/>
    <tableColumn id="6" xr3:uid="{00000000-0010-0000-0100-000006000000}" name="Column6" dataDxfId="202">
      <calculatedColumnFormula>AU706</calculatedColumnFormula>
    </tableColumn>
    <tableColumn id="7" xr3:uid="{00000000-0010-0000-0100-000007000000}" name="Column7" dataDxfId="201"/>
    <tableColumn id="10" xr3:uid="{00000000-0010-0000-0100-00000A000000}" name="Column10" dataDxfId="200"/>
    <tableColumn id="11" xr3:uid="{00000000-0010-0000-0100-00000B000000}" name="Column11" dataDxfId="199"/>
    <tableColumn id="12" xr3:uid="{00000000-0010-0000-0100-00000C000000}" name="Column12" dataDxfId="198">
      <calculatedColumnFormula>SUM(K706+M706-#REF!)</calculatedColumnFormula>
    </tableColumn>
    <tableColumn id="13" xr3:uid="{00000000-0010-0000-0100-00000D000000}" name="Column13" dataDxfId="197"/>
    <tableColumn id="14" xr3:uid="{00000000-0010-0000-0100-00000E000000}" name="Column14" dataDxfId="196"/>
    <tableColumn id="15" xr3:uid="{00000000-0010-0000-0100-00000F000000}" name="Column15" dataDxfId="195">
      <calculatedColumnFormula>SUM(N706+P706-#REF!)</calculatedColumnFormula>
    </tableColumn>
    <tableColumn id="16" xr3:uid="{00000000-0010-0000-0100-000010000000}" name="Column16" dataDxfId="194"/>
    <tableColumn id="17" xr3:uid="{00000000-0010-0000-0100-000011000000}" name="Column17" dataDxfId="193"/>
    <tableColumn id="18" xr3:uid="{00000000-0010-0000-0100-000012000000}" name="Column18" dataDxfId="192">
      <calculatedColumnFormula>SUM(Q706+R706-S706)</calculatedColumnFormula>
    </tableColumn>
    <tableColumn id="19" xr3:uid="{00000000-0010-0000-0100-000013000000}" name="Column19" dataDxfId="191"/>
    <tableColumn id="20" xr3:uid="{00000000-0010-0000-0100-000014000000}" name="Column20" dataDxfId="190"/>
    <tableColumn id="21" xr3:uid="{00000000-0010-0000-0100-000015000000}" name="Column21" dataDxfId="189">
      <calculatedColumnFormula>SUM(T706+U706-V706)</calculatedColumnFormula>
    </tableColumn>
    <tableColumn id="22" xr3:uid="{00000000-0010-0000-0100-000016000000}" name="Column22" dataDxfId="188"/>
    <tableColumn id="23" xr3:uid="{00000000-0010-0000-0100-000017000000}" name="Column23" dataDxfId="187"/>
    <tableColumn id="24" xr3:uid="{00000000-0010-0000-0100-000018000000}" name="Column24" dataDxfId="186">
      <calculatedColumnFormula>SUM(W706+X706-Y706)</calculatedColumnFormula>
    </tableColumn>
    <tableColumn id="25" xr3:uid="{00000000-0010-0000-0100-000019000000}" name="Column25" dataDxfId="185"/>
    <tableColumn id="26" xr3:uid="{00000000-0010-0000-0100-00001A000000}" name="Column26" dataDxfId="184"/>
    <tableColumn id="27" xr3:uid="{00000000-0010-0000-0100-00001B000000}" name="Column27" dataDxfId="183">
      <calculatedColumnFormula>SUM(Z706+AA706-AB706)</calculatedColumnFormula>
    </tableColumn>
    <tableColumn id="28" xr3:uid="{00000000-0010-0000-0100-00001C000000}" name="Column28" dataDxfId="182"/>
    <tableColumn id="29" xr3:uid="{00000000-0010-0000-0100-00001D000000}" name="Column29" dataDxfId="181"/>
    <tableColumn id="30" xr3:uid="{00000000-0010-0000-0100-00001E000000}" name="Column30" dataDxfId="180">
      <calculatedColumnFormula>SUM(AC706+AD706-AE706)</calculatedColumnFormula>
    </tableColumn>
    <tableColumn id="31" xr3:uid="{00000000-0010-0000-0100-00001F000000}" name="Column31" dataDxfId="179"/>
    <tableColumn id="32" xr3:uid="{00000000-0010-0000-0100-000020000000}" name="Column32" dataDxfId="178"/>
    <tableColumn id="33" xr3:uid="{00000000-0010-0000-0100-000021000000}" name="Column33" dataDxfId="177">
      <calculatedColumnFormula>SUM(AF706+AG706-AH706)</calculatedColumnFormula>
    </tableColumn>
    <tableColumn id="34" xr3:uid="{00000000-0010-0000-0100-000022000000}" name="Column34" dataDxfId="176"/>
    <tableColumn id="35" xr3:uid="{00000000-0010-0000-0100-000023000000}" name="Column35" dataDxfId="175"/>
    <tableColumn id="36" xr3:uid="{00000000-0010-0000-0100-000024000000}" name="Column36" dataDxfId="174">
      <calculatedColumnFormula>SUM(AI706+AJ706-AK706)</calculatedColumnFormula>
    </tableColumn>
    <tableColumn id="37" xr3:uid="{00000000-0010-0000-0100-000025000000}" name="Column37" dataDxfId="173"/>
    <tableColumn id="38" xr3:uid="{00000000-0010-0000-0100-000026000000}" name="Column38" dataDxfId="172"/>
    <tableColumn id="39" xr3:uid="{00000000-0010-0000-0100-000027000000}" name="Column39" dataDxfId="171">
      <calculatedColumnFormula>SUM(AL706+AM706-AN706)</calculatedColumnFormula>
    </tableColumn>
    <tableColumn id="40" xr3:uid="{00000000-0010-0000-0100-000028000000}" name="Column40" dataDxfId="170"/>
    <tableColumn id="41" xr3:uid="{00000000-0010-0000-0100-000029000000}" name="Column41" dataDxfId="169"/>
    <tableColumn id="42" xr3:uid="{00000000-0010-0000-0100-00002A000000}" name="Column42" dataDxfId="168">
      <calculatedColumnFormula>SUM(AO706+AP706-AQ706)</calculatedColumnFormula>
    </tableColumn>
    <tableColumn id="43" xr3:uid="{00000000-0010-0000-0100-00002B000000}" name="Column43" dataDxfId="167"/>
    <tableColumn id="44" xr3:uid="{00000000-0010-0000-0100-00002C000000}" name="Column44" dataDxfId="166"/>
    <tableColumn id="45" xr3:uid="{00000000-0010-0000-0100-00002D000000}" name="Column45" dataDxfId="165">
      <calculatedColumnFormula>SUM(AR706+AS706-AT706)</calculatedColumnFormula>
    </tableColumn>
    <tableColumn id="48" xr3:uid="{00000000-0010-0000-0100-000030000000}" name="Column452" dataDxfId="164"/>
    <tableColumn id="49" xr3:uid="{00000000-0010-0000-0100-000031000000}" name="Column453" dataDxfId="1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76252626" displayName="Table176252626" ref="A1:BK1043" totalsRowShown="0" headerRowDxfId="395" dataDxfId="394" tableBorderDxfId="393">
  <autoFilter ref="A1:BK1043" xr:uid="{00000000-000C-0000-FFFF-FFFF03000000}"/>
  <tableColumns count="63">
    <tableColumn id="1" xr3:uid="{00000000-0010-0000-0300-000001000000}" name="Column1" dataDxfId="392" totalsRowDxfId="391"/>
    <tableColumn id="2" xr3:uid="{00000000-0010-0000-0300-000002000000}" name="Column2" dataDxfId="390" totalsRowDxfId="389"/>
    <tableColumn id="59" xr3:uid="{00000000-0010-0000-0300-00003B000000}" name="Column211" dataDxfId="388" totalsRowDxfId="387"/>
    <tableColumn id="58" xr3:uid="{00000000-0010-0000-0300-00003A000000}" name="Column210" dataDxfId="386" totalsRowDxfId="385"/>
    <tableColumn id="46" xr3:uid="{00000000-0010-0000-0300-00002E000000}" name="Column46" dataDxfId="384" totalsRowDxfId="383"/>
    <tableColumn id="8" xr3:uid="{00000000-0010-0000-0300-000008000000}" name="Column462" dataDxfId="382" totalsRowDxfId="381"/>
    <tableColumn id="3" xr3:uid="{00000000-0010-0000-0300-000003000000}" name="Column3" dataDxfId="380" totalsRowDxfId="379"/>
    <tableColumn id="4" xr3:uid="{00000000-0010-0000-0300-000004000000}" name="Column4" dataDxfId="378" totalsRowDxfId="377"/>
    <tableColumn id="47" xr3:uid="{00000000-0010-0000-0300-00002F000000}" name="Column47" dataDxfId="376" totalsRowDxfId="375"/>
    <tableColumn id="5" xr3:uid="{00000000-0010-0000-0300-000005000000}" name="Column5" dataDxfId="374" totalsRowDxfId="373"/>
    <tableColumn id="6" xr3:uid="{00000000-0010-0000-0300-000006000000}" name="Column6" dataDxfId="372" totalsRowDxfId="371"/>
    <tableColumn id="7" xr3:uid="{00000000-0010-0000-0300-000007000000}" name="Column7" dataDxfId="370" totalsRowDxfId="369"/>
    <tableColumn id="10" xr3:uid="{00000000-0010-0000-0300-00000A000000}" name="Column10" dataDxfId="368" totalsRowDxfId="367"/>
    <tableColumn id="11" xr3:uid="{00000000-0010-0000-0300-00000B000000}" name="Column11" dataDxfId="366" totalsRowDxfId="365"/>
    <tableColumn id="12" xr3:uid="{00000000-0010-0000-0300-00000C000000}" name="Column12" dataDxfId="364" totalsRowDxfId="363"/>
    <tableColumn id="13" xr3:uid="{00000000-0010-0000-0300-00000D000000}" name="Column13" dataDxfId="362" totalsRowDxfId="361"/>
    <tableColumn id="14" xr3:uid="{00000000-0010-0000-0300-00000E000000}" name="Column14" dataDxfId="360" totalsRowDxfId="359"/>
    <tableColumn id="15" xr3:uid="{00000000-0010-0000-0300-00000F000000}" name="Column15" dataDxfId="358" totalsRowDxfId="357"/>
    <tableColumn id="16" xr3:uid="{00000000-0010-0000-0300-000010000000}" name="Column16" dataDxfId="356" totalsRowDxfId="355"/>
    <tableColumn id="17" xr3:uid="{00000000-0010-0000-0300-000011000000}" name="Column17" dataDxfId="354" totalsRowDxfId="353"/>
    <tableColumn id="18" xr3:uid="{00000000-0010-0000-0300-000012000000}" name="Column18" dataDxfId="352" totalsRowDxfId="351"/>
    <tableColumn id="19" xr3:uid="{00000000-0010-0000-0300-000013000000}" name="Column19" dataDxfId="350" totalsRowDxfId="349"/>
    <tableColumn id="20" xr3:uid="{00000000-0010-0000-0300-000014000000}" name="Column20" dataDxfId="348" totalsRowDxfId="347"/>
    <tableColumn id="21" xr3:uid="{00000000-0010-0000-0300-000015000000}" name="Column21" dataDxfId="346" totalsRowDxfId="345"/>
    <tableColumn id="22" xr3:uid="{00000000-0010-0000-0300-000016000000}" name="Column22" dataDxfId="344" totalsRowDxfId="343"/>
    <tableColumn id="23" xr3:uid="{00000000-0010-0000-0300-000017000000}" name="Column23" dataDxfId="342" totalsRowDxfId="341"/>
    <tableColumn id="24" xr3:uid="{00000000-0010-0000-0300-000018000000}" name="Column24" dataDxfId="340" totalsRowDxfId="339"/>
    <tableColumn id="25" xr3:uid="{00000000-0010-0000-0300-000019000000}" name="Column25" dataDxfId="338" totalsRowDxfId="337"/>
    <tableColumn id="26" xr3:uid="{00000000-0010-0000-0300-00001A000000}" name="Column26" dataDxfId="336" totalsRowDxfId="335"/>
    <tableColumn id="27" xr3:uid="{00000000-0010-0000-0300-00001B000000}" name="Column27" dataDxfId="334" totalsRowDxfId="333"/>
    <tableColumn id="28" xr3:uid="{00000000-0010-0000-0300-00001C000000}" name="Column28" dataDxfId="332" totalsRowDxfId="331"/>
    <tableColumn id="29" xr3:uid="{00000000-0010-0000-0300-00001D000000}" name="Column29" dataDxfId="330" totalsRowDxfId="329"/>
    <tableColumn id="30" xr3:uid="{00000000-0010-0000-0300-00001E000000}" name="Column30" dataDxfId="328" totalsRowDxfId="327"/>
    <tableColumn id="31" xr3:uid="{00000000-0010-0000-0300-00001F000000}" name="Column31" dataDxfId="326" totalsRowDxfId="325"/>
    <tableColumn id="32" xr3:uid="{00000000-0010-0000-0300-000020000000}" name="Column32" dataDxfId="324" totalsRowDxfId="323"/>
    <tableColumn id="33" xr3:uid="{00000000-0010-0000-0300-000021000000}" name="Column33" dataDxfId="322" totalsRowDxfId="321"/>
    <tableColumn id="34" xr3:uid="{00000000-0010-0000-0300-000022000000}" name="Column34" dataDxfId="320" totalsRowDxfId="319"/>
    <tableColumn id="35" xr3:uid="{00000000-0010-0000-0300-000023000000}" name="Column35" dataDxfId="318" totalsRowDxfId="317"/>
    <tableColumn id="36" xr3:uid="{00000000-0010-0000-0300-000024000000}" name="Column36" dataDxfId="316" totalsRowDxfId="315">
      <calculatedColumnFormula>SUM(AJ350+AK350-AL350)</calculatedColumnFormula>
    </tableColumn>
    <tableColumn id="37" xr3:uid="{00000000-0010-0000-0300-000025000000}" name="Column37" dataDxfId="314" totalsRowDxfId="313"/>
    <tableColumn id="38" xr3:uid="{00000000-0010-0000-0300-000026000000}" name="Column38" dataDxfId="312" totalsRowDxfId="311"/>
    <tableColumn id="39" xr3:uid="{00000000-0010-0000-0300-000027000000}" name="Column39" dataDxfId="310" totalsRowDxfId="309">
      <calculatedColumnFormula>SUM(AM350+AN350-AO350)</calculatedColumnFormula>
    </tableColumn>
    <tableColumn id="40" xr3:uid="{00000000-0010-0000-0300-000028000000}" name="Column40" dataDxfId="308" totalsRowDxfId="307"/>
    <tableColumn id="41" xr3:uid="{00000000-0010-0000-0300-000029000000}" name="Column41" dataDxfId="306" totalsRowDxfId="305"/>
    <tableColumn id="42" xr3:uid="{00000000-0010-0000-0300-00002A000000}" name="Column42" dataDxfId="304" totalsRowDxfId="303">
      <calculatedColumnFormula>SUM(AP350+AQ350-AR350)</calculatedColumnFormula>
    </tableColumn>
    <tableColumn id="43" xr3:uid="{00000000-0010-0000-0300-00002B000000}" name="Column43" dataDxfId="302" totalsRowDxfId="301"/>
    <tableColumn id="44" xr3:uid="{00000000-0010-0000-0300-00002C000000}" name="Column44" dataDxfId="300" totalsRowDxfId="299"/>
    <tableColumn id="45" xr3:uid="{00000000-0010-0000-0300-00002D000000}" name="Column45" dataDxfId="298" totalsRowDxfId="297">
      <calculatedColumnFormula>SUM(AS350+AT350-AU350)</calculatedColumnFormula>
    </tableColumn>
    <tableColumn id="48" xr3:uid="{00000000-0010-0000-0300-000030000000}" name="Column8" dataDxfId="296" totalsRowDxfId="295"/>
    <tableColumn id="49" xr3:uid="{00000000-0010-0000-0300-000031000000}" name="Column9" dataDxfId="294" totalsRowDxfId="293"/>
    <tableColumn id="9" xr3:uid="{0E043EBA-485F-42E0-B774-CFFD4DC86349}" name="Column48" dataDxfId="292" totalsRowDxfId="291">
      <calculatedColumnFormula>SUM(N2,Q2,T2,W2,Z2,AC2,AF2,AI2,AL2,AO2,AR2,AU2)</calculatedColumnFormula>
    </tableColumn>
    <tableColumn id="50" xr3:uid="{722018AA-A46E-4086-B16E-F76CCAEEFE77}" name="Column49" dataDxfId="290" totalsRowDxfId="289">
      <calculatedColumnFormula>AVERAGE(N2,Q2,T2,W2,Z2,AC2,AF2,AI2,AL2,AO2,AR2,AU2)</calculatedColumnFormula>
    </tableColumn>
    <tableColumn id="51" xr3:uid="{154725FD-A979-41D9-84D4-8E57F413F607}" name="Column50" dataDxfId="288" totalsRowDxfId="287">
      <calculatedColumnFormula>COUNT(N2,Q2,T2,W2,Z2,AC2,AF2,AI2,AL2,AO2,AR2,AU2)</calculatedColumnFormula>
    </tableColumn>
    <tableColumn id="52" xr3:uid="{7434BE87-9F27-4D32-BF9F-1EB89AB5BAE9}" name="Column51" dataDxfId="286" totalsRowDxfId="285">
      <calculatedColumnFormula>MAX(N2,Q2,T2,W2,Z2,AC2,AF2,AI2,AL2,AO2,AR2,AU2)</calculatedColumnFormula>
    </tableColumn>
    <tableColumn id="53" xr3:uid="{6CACA39B-AB69-4615-BC49-7F74AA5D2A6A}" name="Column52" dataDxfId="284" totalsRowDxfId="283">
      <calculatedColumnFormula>MIN(N2,Q2,T2,W2,Z2,AC2,AF2,AI2,AL2,AO2,AR2,AU2)</calculatedColumnFormula>
    </tableColumn>
    <tableColumn id="54" xr3:uid="{6C81EA03-A2B0-494D-823F-913C42740E60}" name="Column53" dataDxfId="282" totalsRowDxfId="281">
      <calculatedColumnFormula>K2</calculatedColumnFormula>
    </tableColumn>
    <tableColumn id="55" xr3:uid="{CDCE7DF5-06E0-4DFE-8A4D-FC64F6939AF8}" name="Column54" dataDxfId="280" totalsRowDxfId="279">
      <calculatedColumnFormula>SUM(BD2-BB2)</calculatedColumnFormula>
    </tableColumn>
    <tableColumn id="56" xr3:uid="{6F71CA78-3542-481F-92E2-7FB23AB5C5C4}" name="Column55" dataDxfId="278" totalsRowDxfId="277"/>
    <tableColumn id="57" xr3:uid="{14A8B1CD-1AC3-4FB9-B4A6-98A4497D3516}" name="Column56" dataDxfId="276"/>
    <tableColumn id="60" xr3:uid="{5DCD3511-CE53-4DCB-A357-BA4A2C08DFB2}" name="Column57" dataDxfId="275" totalsRowDxfId="274"/>
    <tableColumn id="61" xr3:uid="{2A27550E-6BCF-4149-8D6C-725517655D1F}" name="Column58" dataDxfId="273" totalsRowDxfId="272" dataCellStyle="Comma">
      <calculatedColumnFormula>BH2-BG2</calculatedColumnFormula>
    </tableColumn>
    <tableColumn id="62" xr3:uid="{A8C87A3C-FE5D-432F-8263-7782AC68AF72}" name="Column59" dataDxfId="271"/>
    <tableColumn id="64" xr3:uid="{F974E8BD-1BCB-44E5-B854-987BAC252C41}" name="Column60" dataDxfId="2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266" dT="2026-08-03T04:49:07.93" personId="{90DBCD86-5939-4285-9C34-B431E404462C}" id="{7411276A-8B70-4130-ABA8-368A54EF5BE4}">
    <text>3/8/26เด่น ChangAn 8 Pcs.</text>
  </threadedComment>
  <threadedComment ref="AN297" dT="2025-10-22T08:50:46.05" personId="{90DBCD86-5939-4285-9C34-B431E404462C}" id="{6E9B3C0D-6D00-4D1E-A83F-4F915580C1AE}">
    <text>21/10/25 =  7 นุ
22/10/25 = 14 นุ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68" dT="2026-08-13T11:23:09.79" personId="{90DBCD86-5939-4285-9C34-B431E404462C}" id="{AF5DE922-BA3F-49D5-9D0D-21D6E3BF6D98}">
    <text>เลิกผลิต</text>
  </threadedComment>
  <threadedComment ref="I97" dT="2025-11-07T05:04:06.92" personId="{90DBCD86-5939-4285-9C34-B431E404462C}" id="{DF42D297-C691-4CF1-80BC-0E2BBA4914DF}">
    <text>ใช้กับ Wia Die clamp ด้วย เปลี่ยนจาก SOLENOID VALVE \ VQ7-08-FG-D-9NR \ SMC</text>
  </threadedComment>
  <threadedComment ref="H172" dT="2026-02-11T02:01:35.22" personId="{90DBCD86-5939-4285-9C34-B431E404462C}" id="{ACD00D3A-F24C-4FC4-8E5A-6AA1F73C0F63}">
    <text xml:space="preserve">Swing 1 </text>
  </threadedComment>
  <threadedComment ref="H172" dT="2026-07-21T04:07:21.54" personId="{90DBCD86-5939-4285-9C34-B431E404462C}" id="{2529B64B-1277-4807-94C2-13E9AF64C95A}" parentId="{ACD00D3A-F24C-4FC4-8E5A-6AA1F73C0F63}">
    <text>เกิน 1 Pcs.</text>
  </threadedComment>
  <threadedComment ref="AK185" dT="2025-09-17T08:46:26.90" personId="{90DBCD86-5939-4285-9C34-B431E404462C}" id="{A63FA476-08C0-493B-9E2C-B0CA5CAFA0B8}">
    <text>Improvement work 20 Pcs.</text>
  </threadedComment>
  <threadedComment ref="K243" dT="2026-01-06T09:32:01.90" personId="{90DBCD86-5939-4285-9C34-B431E404462C}" id="{6F617354-9539-44D3-9006-2FF78B935FBF}">
    <text>(เกิน 1 ชิ้น)</text>
  </threadedComment>
  <threadedComment ref="K253" dT="2026-08-10T11:35:32.83" personId="{90DBCD86-5939-4285-9C34-B431E404462C}" id="{CEEAC0EC-90F0-4AE2-B89B-0AD7589FB897}">
    <text>PO40120708</text>
  </threadedComment>
  <threadedComment ref="K324" dT="2026-08-10T11:42:50.50" personId="{90DBCD86-5939-4285-9C34-B431E404462C}" id="{3AB7CCB1-DC5A-4C0C-BDBD-4E501427B877}">
    <text>PO40121361</text>
  </threadedComment>
  <threadedComment ref="K363" dT="2025-11-21T03:07:14.86" personId="{90DBCD86-5939-4285-9C34-B431E404462C}" id="{18E25774-3EFA-4525-A407-45AD92E84BAA}">
    <text>เกิน On hand = 1 Pcs.</text>
  </threadedComment>
  <threadedComment ref="I377" dT="2026-02-21T04:11:51.34" personId="{90DBCD86-5939-4285-9C34-B431E404462C}" id="{C9C9DE69-7D6B-4219-84B0-05E300BBD826}">
    <text>แกน 6</text>
  </threadedComment>
  <threadedComment ref="I423" dT="2026-01-06T08:31:50.90" personId="{90DBCD86-5939-4285-9C34-B431E404462C}" id="{4F23BE32-78E4-4366-A96B-0A70C8F7B789}">
    <text>เกินสองอัน</text>
  </threadedComment>
  <threadedComment ref="AL430" dT="2025-09-23T02:07:02.64" personId="{90DBCD86-5939-4285-9C34-B431E404462C}" id="{FFB8C82F-0B61-433D-BA30-CA552EAA5B48}">
    <text xml:space="preserve">เพิ่มในตู้ MDB </text>
  </threadedComment>
  <threadedComment ref="K441" dT="2026-08-10T04:20:23.45" personId="{90DBCD86-5939-4285-9C34-B431E404462C}" id="{E5A1EA0E-8239-4D35-910E-0748B2C74BA8}">
    <text>เกิน 2 PCs..</text>
  </threadedComment>
  <threadedComment ref="K455" dT="2026-01-06T08:58:18.37" personId="{90DBCD86-5939-4285-9C34-B431E404462C}" id="{D9A98555-B6AA-417A-AF17-A31735685296}">
    <text>เกิน1</text>
  </threadedComment>
  <threadedComment ref="K458" dT="2026-01-06T09:26:56.03" personId="{90DBCD86-5939-4285-9C34-B431E404462C}" id="{D97C01CF-FD8E-49ED-8F30-E2BBFAEA2AF3}">
    <text>(เกิน 1 ชิ้น)</text>
  </threadedComment>
  <threadedComment ref="H633" dT="2026-01-15T08:23:38.25" personId="{90DBCD86-5939-4285-9C34-B431E404462C}" id="{CFF1D069-BA86-42C0-9397-3DE36DB87AE0}">
    <text>Part After PM Inspection.</text>
  </threadedComment>
  <threadedComment ref="I707" dT="2026-08-31T07:01:35.97" personId="{90DBCD86-5939-4285-9C34-B431E404462C}" id="{16643C83-8914-4919-8E63-48596CCE4977}">
    <text>Diaphragm AA ยืม 31 Aug 26.</text>
  </threadedComment>
  <threadedComment ref="K738" dT="2026-08-21T08:50:27.82" personId="{90DBCD86-5939-4285-9C34-B431E404462C}" id="{D14A6210-6BB4-485B-8CFB-E7A7AB222129}">
    <text>มี Sensor มาด้วย</text>
  </threadedComment>
  <threadedComment ref="K739" dT="2026-08-21T08:49:40.44" personId="{90DBCD86-5939-4285-9C34-B431E404462C}" id="{B7D5926C-2232-4C78-A268-63D45D33F57A}">
    <text>มี Sensor มาด้วย</text>
  </threadedComment>
  <threadedComment ref="K743" dT="2026-01-09T02:41:25.10" personId="{90DBCD86-5939-4285-9C34-B431E404462C}" id="{7FCF3D91-99C9-41C4-9336-52D855DF8DF5}">
    <text>เกิน On-hand 1 Pcs.</text>
  </threadedComment>
  <threadedComment ref="K767" dT="2026-08-21T06:32:08.58" personId="{90DBCD86-5939-4285-9C34-B431E404462C}" id="{20B99563-6F39-482F-ADB8-29BB8242C2E1}">
    <text>เกิน On-hand 1 Pcs.</text>
  </threadedComment>
  <threadedComment ref="K771" dT="2026-08-21T06:33:58.34" personId="{90DBCD86-5939-4285-9C34-B431E404462C}" id="{02CE0826-C98A-4592-AC0B-1FFBECC089D3}">
    <text>เกิน On-hand 1 Pcs.</text>
  </threadedComment>
  <threadedComment ref="I776" dT="2026-09-08T05:04:15.98" personId="{90DBCD86-5939-4285-9C34-B431E404462C}" id="{3FAC5308-3A81-442C-81E7-BB6512D78190}">
    <text>PO40104380</text>
  </threadedComment>
  <threadedComment ref="H853" dT="2026-06-27T10:37:09.50" personId="{90DBCD86-5939-4285-9C34-B431E404462C}" id="{4A0A4C2A-BF9A-455B-931B-E05A74D371B9}">
    <text>Linear magnetic LM-NP 540 เป็นแผ่นแม่เหล็กถาวรของแกนfeeder no1-3f</text>
  </threadedComment>
  <threadedComment ref="H854" dT="2026-06-27T10:37:55.79" personId="{90DBCD86-5939-4285-9C34-B431E404462C}" id="{7F5C0FD4-7970-4199-965A-35DA11E4EEE5}">
    <text>linear motor LM-NP4G 46P ตัวนี้น่าจะเป็น มอเตอร์แกน feed 1-3F</text>
  </threadedComment>
  <threadedComment ref="H878" dT="2026-06-27T10:36:18.92" personId="{90DBCD86-5939-4285-9C34-B431E404462C}" id="{417DAE0C-AA9A-46E6-9595-F6F9D0EED485}">
    <text>700B control แกนTILT</text>
  </threadedComment>
  <threadedComment ref="T944" dT="2026-03-17T09:13:06.82" personId="{90DBCD86-5939-4285-9C34-B431E404462C}" id="{72FAF3A3-821E-47BF-BF62-533EAC22FD00}">
    <text>16 March 2026.</text>
  </threadedComment>
  <threadedComment ref="Z944" dT="2026-05-11T02:31:02.10" personId="{90DBCD86-5939-4285-9C34-B431E404462C}" id="{013A79E8-6C16-44D6-80DE-8A66F49A8143}">
    <text>11/5/26 โก๋ 40kg</text>
  </threadedComment>
  <threadedComment ref="AR944" dT="2025-11-26T15:12:22.71" personId="{90DBCD86-5939-4285-9C34-B431E404462C}" id="{0EACC6A7-435F-4DAB-9B80-80662AC69A90}">
    <text>24/11/25</text>
  </threadedComment>
  <threadedComment ref="K963" dT="2026-08-21T01:44:35.29" personId="{90DBCD86-5939-4285-9C34-B431E404462C}" id="{8878D2D9-0A9F-46EF-9E94-89AC81A7A2F6}">
    <text>ถอดมาจาก Robot Nachi No.8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F846-48B0-48FD-B7CA-339BF25D642B}">
  <sheetPr>
    <tabColor theme="7" tint="-0.249977111117893"/>
  </sheetPr>
  <dimension ref="A1:KL1232"/>
  <sheetViews>
    <sheetView showGridLines="0" topLeftCell="C1" workbookViewId="0">
      <pane xSplit="9" ySplit="3" topLeftCell="L1035" activePane="bottomRight" state="frozen"/>
      <selection activeCell="C1" sqref="C1"/>
      <selection pane="topRight" activeCell="K1" sqref="K1"/>
      <selection pane="bottomLeft" activeCell="C4" sqref="C4"/>
      <selection pane="bottomRight" activeCell="F1053" sqref="F1053"/>
    </sheetView>
  </sheetViews>
  <sheetFormatPr defaultColWidth="9" defaultRowHeight="14.5"/>
  <cols>
    <col min="1" max="1" width="7.81640625" style="48" hidden="1" customWidth="1"/>
    <col min="2" max="2" width="2.81640625" style="48" hidden="1" customWidth="1"/>
    <col min="3" max="3" width="5.1796875" style="35" customWidth="1"/>
    <col min="4" max="4" width="12.54296875" style="66" customWidth="1"/>
    <col min="5" max="5" width="74.81640625" customWidth="1"/>
    <col min="6" max="6" width="14.36328125" customWidth="1"/>
    <col min="7" max="7" width="8.81640625" style="52" customWidth="1"/>
    <col min="8" max="8" width="9.54296875" customWidth="1"/>
    <col min="9" max="9" width="5.26953125" style="52" customWidth="1"/>
    <col min="10" max="10" width="5.453125" style="48" customWidth="1"/>
    <col min="11" max="11" width="8" style="35" hidden="1" customWidth="1"/>
    <col min="12" max="12" width="9" hidden="1" customWidth="1"/>
    <col min="13" max="13" width="6.26953125" hidden="1" customWidth="1"/>
    <col min="14" max="14" width="8.453125" style="48" hidden="1" customWidth="1"/>
    <col min="15" max="15" width="7.54296875" style="48" hidden="1" customWidth="1"/>
    <col min="16" max="16" width="7.54296875" hidden="1" customWidth="1"/>
    <col min="17" max="17" width="7.26953125" style="29" hidden="1" customWidth="1"/>
    <col min="18" max="18" width="7.7265625" style="35" hidden="1" customWidth="1"/>
    <col min="19" max="19" width="7.1796875" hidden="1" customWidth="1"/>
    <col min="20" max="20" width="6.453125" hidden="1" customWidth="1"/>
    <col min="21" max="21" width="7.7265625" style="48" hidden="1" customWidth="1"/>
    <col min="22" max="22" width="6.453125" style="35" hidden="1" customWidth="1"/>
    <col min="23" max="24" width="6.453125" style="48" hidden="1" customWidth="1"/>
    <col min="25" max="25" width="7.1796875" style="48" hidden="1" customWidth="1"/>
    <col min="26" max="26" width="6.453125" style="48" hidden="1" customWidth="1"/>
    <col min="27" max="27" width="7.1796875" style="48" hidden="1" customWidth="1"/>
    <col min="28" max="48" width="6.453125" style="48" hidden="1" customWidth="1"/>
    <col min="49" max="49" width="9.7265625" style="48" hidden="1" customWidth="1"/>
    <col min="50" max="50" width="11.54296875" style="159" hidden="1" customWidth="1"/>
    <col min="51" max="51" width="0" hidden="1" customWidth="1"/>
    <col min="52" max="52" width="6.453125" style="48" hidden="1" customWidth="1"/>
    <col min="53" max="53" width="5" style="48" customWidth="1"/>
    <col min="54" max="54" width="4.81640625" style="48" customWidth="1"/>
    <col min="55" max="58" width="6.453125" style="48" customWidth="1"/>
    <col min="59" max="16384" width="9" style="35"/>
  </cols>
  <sheetData>
    <row r="1" spans="1:298" s="4" customFormat="1" ht="13.5" thickBot="1">
      <c r="A1" s="66" t="s">
        <v>470</v>
      </c>
      <c r="B1" s="66" t="s">
        <v>471</v>
      </c>
      <c r="C1" s="68" t="s">
        <v>1027</v>
      </c>
      <c r="D1" s="66" t="s">
        <v>473</v>
      </c>
      <c r="E1" s="68" t="s">
        <v>474</v>
      </c>
      <c r="F1" s="68" t="s">
        <v>2520</v>
      </c>
      <c r="G1" s="73" t="s">
        <v>2521</v>
      </c>
      <c r="H1" s="68" t="s">
        <v>2522</v>
      </c>
      <c r="I1" s="73" t="s">
        <v>475</v>
      </c>
      <c r="J1" s="66" t="s">
        <v>476</v>
      </c>
      <c r="K1" s="68" t="s">
        <v>477</v>
      </c>
      <c r="L1" s="66" t="s">
        <v>478</v>
      </c>
      <c r="M1" s="299" t="s">
        <v>479</v>
      </c>
      <c r="N1" s="299" t="s">
        <v>480</v>
      </c>
      <c r="O1" s="299" t="s">
        <v>481</v>
      </c>
      <c r="P1" s="299" t="s">
        <v>482</v>
      </c>
      <c r="Q1" s="299" t="s">
        <v>483</v>
      </c>
      <c r="R1" s="299" t="s">
        <v>484</v>
      </c>
      <c r="S1" s="299" t="s">
        <v>485</v>
      </c>
      <c r="T1" s="299" t="s">
        <v>486</v>
      </c>
      <c r="U1" s="299" t="s">
        <v>487</v>
      </c>
      <c r="V1" s="299" t="s">
        <v>488</v>
      </c>
      <c r="W1" s="299" t="s">
        <v>489</v>
      </c>
      <c r="X1" s="299" t="s">
        <v>490</v>
      </c>
      <c r="Y1" s="299" t="s">
        <v>491</v>
      </c>
      <c r="Z1" s="299" t="s">
        <v>492</v>
      </c>
      <c r="AA1" s="299" t="s">
        <v>493</v>
      </c>
      <c r="AB1" s="299" t="s">
        <v>494</v>
      </c>
      <c r="AC1" s="299" t="s">
        <v>495</v>
      </c>
      <c r="AD1" s="299" t="s">
        <v>496</v>
      </c>
      <c r="AE1" s="299" t="s">
        <v>497</v>
      </c>
      <c r="AF1" s="299" t="s">
        <v>498</v>
      </c>
      <c r="AG1" s="299" t="s">
        <v>499</v>
      </c>
      <c r="AH1" s="299" t="s">
        <v>500</v>
      </c>
      <c r="AI1" s="299" t="s">
        <v>501</v>
      </c>
      <c r="AJ1" s="299" t="s">
        <v>502</v>
      </c>
      <c r="AK1" s="299" t="s">
        <v>503</v>
      </c>
      <c r="AL1" s="299" t="s">
        <v>504</v>
      </c>
      <c r="AM1" s="299" t="s">
        <v>505</v>
      </c>
      <c r="AN1" s="299" t="s">
        <v>506</v>
      </c>
      <c r="AO1" s="299" t="s">
        <v>507</v>
      </c>
      <c r="AP1" s="299" t="s">
        <v>508</v>
      </c>
      <c r="AQ1" s="299" t="s">
        <v>509</v>
      </c>
      <c r="AR1" s="299" t="s">
        <v>510</v>
      </c>
      <c r="AS1" s="299" t="s">
        <v>511</v>
      </c>
      <c r="AT1" s="299" t="s">
        <v>512</v>
      </c>
      <c r="AU1" s="299" t="s">
        <v>513</v>
      </c>
      <c r="AV1" s="300" t="s">
        <v>514</v>
      </c>
      <c r="AW1" s="301" t="s">
        <v>2574</v>
      </c>
      <c r="AX1" s="293" t="s">
        <v>2575</v>
      </c>
      <c r="AY1" s="301" t="s">
        <v>515</v>
      </c>
      <c r="AZ1" s="301" t="s">
        <v>516</v>
      </c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</row>
    <row r="2" spans="1:298" ht="13.5" thickBot="1">
      <c r="A2" s="302"/>
      <c r="B2" s="303"/>
      <c r="C2" s="482"/>
      <c r="D2" s="493"/>
      <c r="E2" s="304"/>
      <c r="F2" s="304"/>
      <c r="G2" s="305"/>
      <c r="H2" s="304"/>
      <c r="I2" s="306"/>
      <c r="J2" s="303"/>
      <c r="K2" s="307"/>
      <c r="L2" s="303"/>
      <c r="M2" s="308">
        <v>44927</v>
      </c>
      <c r="N2" s="309"/>
      <c r="O2" s="309"/>
      <c r="P2" s="308">
        <v>44958</v>
      </c>
      <c r="Q2" s="309"/>
      <c r="R2" s="310"/>
      <c r="S2" s="311">
        <v>44986</v>
      </c>
      <c r="T2" s="312"/>
      <c r="U2" s="313"/>
      <c r="V2" s="308">
        <v>45017</v>
      </c>
      <c r="W2" s="309"/>
      <c r="X2" s="310"/>
      <c r="Y2" s="308">
        <v>45047</v>
      </c>
      <c r="Z2" s="309"/>
      <c r="AA2" s="310"/>
      <c r="AB2" s="308">
        <v>45078</v>
      </c>
      <c r="AC2" s="309"/>
      <c r="AD2" s="310"/>
      <c r="AE2" s="314">
        <v>45108</v>
      </c>
      <c r="AF2" s="309"/>
      <c r="AG2" s="309"/>
      <c r="AH2" s="315">
        <v>45139</v>
      </c>
      <c r="AI2" s="309"/>
      <c r="AJ2" s="316"/>
      <c r="AK2" s="315">
        <v>45170</v>
      </c>
      <c r="AL2" s="309"/>
      <c r="AM2" s="309"/>
      <c r="AN2" s="315">
        <v>45200</v>
      </c>
      <c r="AO2" s="309"/>
      <c r="AP2" s="316"/>
      <c r="AQ2" s="315">
        <v>45231</v>
      </c>
      <c r="AR2" s="309"/>
      <c r="AS2" s="309"/>
      <c r="AT2" s="315">
        <v>45261</v>
      </c>
      <c r="AU2" s="309"/>
      <c r="AV2" s="310"/>
      <c r="AW2" s="317"/>
      <c r="AX2" s="318"/>
      <c r="AY2" s="317"/>
      <c r="AZ2" s="317"/>
      <c r="BA2" s="35"/>
      <c r="BB2" s="35"/>
      <c r="BC2" s="35"/>
      <c r="BD2" s="35"/>
      <c r="BE2" s="35"/>
      <c r="BF2" s="35"/>
    </row>
    <row r="3" spans="1:298" s="2" customFormat="1" ht="13.5" thickBot="1">
      <c r="A3" s="23" t="s">
        <v>417</v>
      </c>
      <c r="B3" s="25" t="s">
        <v>414</v>
      </c>
      <c r="C3" s="483" t="s">
        <v>1036</v>
      </c>
      <c r="D3" s="25" t="s">
        <v>415</v>
      </c>
      <c r="E3" s="25" t="s">
        <v>416</v>
      </c>
      <c r="F3" s="25" t="s">
        <v>3283</v>
      </c>
      <c r="G3" s="25" t="s">
        <v>3297</v>
      </c>
      <c r="H3" s="25" t="s">
        <v>3298</v>
      </c>
      <c r="I3" s="80" t="s">
        <v>1638</v>
      </c>
      <c r="J3" s="25" t="s">
        <v>413</v>
      </c>
      <c r="K3" s="319" t="s">
        <v>443</v>
      </c>
      <c r="L3" s="80" t="s">
        <v>412</v>
      </c>
      <c r="M3" s="9" t="s">
        <v>409</v>
      </c>
      <c r="N3" s="10" t="s">
        <v>410</v>
      </c>
      <c r="O3" s="320" t="s">
        <v>411</v>
      </c>
      <c r="P3" s="9" t="s">
        <v>409</v>
      </c>
      <c r="Q3" s="138" t="s">
        <v>410</v>
      </c>
      <c r="R3" s="320" t="s">
        <v>411</v>
      </c>
      <c r="S3" s="9" t="s">
        <v>409</v>
      </c>
      <c r="T3" s="138" t="s">
        <v>410</v>
      </c>
      <c r="U3" s="321" t="s">
        <v>411</v>
      </c>
      <c r="V3" s="9" t="s">
        <v>409</v>
      </c>
      <c r="W3" s="10" t="s">
        <v>410</v>
      </c>
      <c r="X3" s="321" t="s">
        <v>411</v>
      </c>
      <c r="Y3" s="9" t="s">
        <v>409</v>
      </c>
      <c r="Z3" s="10" t="s">
        <v>410</v>
      </c>
      <c r="AA3" s="321" t="s">
        <v>411</v>
      </c>
      <c r="AB3" s="9" t="s">
        <v>409</v>
      </c>
      <c r="AC3" s="10" t="s">
        <v>410</v>
      </c>
      <c r="AD3" s="321" t="s">
        <v>411</v>
      </c>
      <c r="AE3" s="9" t="s">
        <v>409</v>
      </c>
      <c r="AF3" s="10" t="s">
        <v>410</v>
      </c>
      <c r="AG3" s="322" t="s">
        <v>411</v>
      </c>
      <c r="AH3" s="9" t="s">
        <v>409</v>
      </c>
      <c r="AI3" s="10" t="s">
        <v>410</v>
      </c>
      <c r="AJ3" s="322" t="s">
        <v>411</v>
      </c>
      <c r="AK3" s="9" t="s">
        <v>409</v>
      </c>
      <c r="AL3" s="10" t="s">
        <v>410</v>
      </c>
      <c r="AM3" s="322" t="s">
        <v>411</v>
      </c>
      <c r="AN3" s="9" t="s">
        <v>409</v>
      </c>
      <c r="AO3" s="10" t="s">
        <v>410</v>
      </c>
      <c r="AP3" s="323" t="s">
        <v>411</v>
      </c>
      <c r="AQ3" s="9" t="s">
        <v>409</v>
      </c>
      <c r="AR3" s="10" t="s">
        <v>410</v>
      </c>
      <c r="AS3" s="322" t="s">
        <v>411</v>
      </c>
      <c r="AT3" s="9" t="s">
        <v>409</v>
      </c>
      <c r="AU3" s="10" t="s">
        <v>410</v>
      </c>
      <c r="AV3" s="321" t="s">
        <v>411</v>
      </c>
      <c r="AW3" s="178"/>
      <c r="AX3" s="324"/>
      <c r="AY3" s="325" t="s">
        <v>1861</v>
      </c>
      <c r="AZ3" s="325" t="s">
        <v>1862</v>
      </c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</row>
    <row r="4" spans="1:298" ht="13">
      <c r="A4" s="33"/>
      <c r="B4" s="326"/>
      <c r="C4" s="129" t="s">
        <v>1089</v>
      </c>
      <c r="D4" s="32" t="s">
        <v>1090</v>
      </c>
      <c r="E4" s="38" t="s">
        <v>1091</v>
      </c>
      <c r="F4" s="38" t="s">
        <v>3249</v>
      </c>
      <c r="G4" s="110" t="s">
        <v>1079</v>
      </c>
      <c r="H4" s="38" t="s">
        <v>3363</v>
      </c>
      <c r="I4" s="81" t="s">
        <v>1089</v>
      </c>
      <c r="J4" s="16" t="s">
        <v>640</v>
      </c>
      <c r="K4" s="109">
        <f>AV4</f>
        <v>0</v>
      </c>
      <c r="L4" s="16">
        <v>0</v>
      </c>
      <c r="M4" s="3"/>
      <c r="N4" s="1"/>
      <c r="O4" s="328">
        <f>SUM(L4+M4-N4)</f>
        <v>0</v>
      </c>
      <c r="P4" s="34"/>
      <c r="Q4" s="1"/>
      <c r="R4" s="328">
        <f>SUM(O4+P4-Q4)</f>
        <v>0</v>
      </c>
      <c r="S4" s="34"/>
      <c r="T4" s="1"/>
      <c r="U4" s="328">
        <f>SUM(R4+S4-T4)</f>
        <v>0</v>
      </c>
      <c r="V4" s="34"/>
      <c r="W4" s="1"/>
      <c r="X4" s="328">
        <f>SUM(U4+V4-W4)</f>
        <v>0</v>
      </c>
      <c r="Y4" s="34"/>
      <c r="Z4" s="1"/>
      <c r="AA4" s="328">
        <f>SUM(X4+Y4-Z4)</f>
        <v>0</v>
      </c>
      <c r="AB4" s="34"/>
      <c r="AC4" s="1"/>
      <c r="AD4" s="328">
        <f>SUM(AA4+AB4-AC4)</f>
        <v>0</v>
      </c>
      <c r="AE4" s="3"/>
      <c r="AF4" s="1"/>
      <c r="AG4" s="326">
        <f>SUM(AD4+AE4-AF4)</f>
        <v>0</v>
      </c>
      <c r="AH4" s="34"/>
      <c r="AI4" s="1"/>
      <c r="AJ4" s="328">
        <f>SUM(AG4+AH4-AI4)</f>
        <v>0</v>
      </c>
      <c r="AK4" s="34"/>
      <c r="AL4" s="1"/>
      <c r="AM4" s="328">
        <f>SUM(AJ4+AK4-AL4)</f>
        <v>0</v>
      </c>
      <c r="AN4" s="34"/>
      <c r="AO4" s="1"/>
      <c r="AP4" s="328">
        <f>SUM(AM4+AN4-AO4)</f>
        <v>0</v>
      </c>
      <c r="AQ4" s="34"/>
      <c r="AR4" s="1"/>
      <c r="AS4" s="328">
        <f>SUM(AP4+AQ4-AR4)</f>
        <v>0</v>
      </c>
      <c r="AT4" s="34"/>
      <c r="AU4" s="1"/>
      <c r="AV4" s="328">
        <f>SUM(AS4+AT4-AU4)</f>
        <v>0</v>
      </c>
      <c r="AW4" s="178"/>
      <c r="AX4" s="324"/>
      <c r="AY4" s="125">
        <f>SUM(M4+P4+S4+V4+Y4+AB4+AE4+AH4+AK4+AN4+AQ4+AT4)</f>
        <v>0</v>
      </c>
      <c r="AZ4" s="125">
        <f>SUM(N4+Q4+T4+W4+Z4+AC4+AF4+AI4+AL4+AO4+AR4+AU4)</f>
        <v>0</v>
      </c>
      <c r="BA4" s="35"/>
      <c r="BB4" s="35"/>
      <c r="BC4" s="35"/>
      <c r="BD4" s="35"/>
      <c r="BE4" s="35"/>
      <c r="BF4" s="35"/>
    </row>
    <row r="5" spans="1:298" ht="13">
      <c r="A5" s="18"/>
      <c r="B5" s="137"/>
      <c r="C5" s="129" t="s">
        <v>1089</v>
      </c>
      <c r="D5" s="32" t="s">
        <v>2449</v>
      </c>
      <c r="E5" s="38" t="s">
        <v>2450</v>
      </c>
      <c r="F5" s="38" t="s">
        <v>3280</v>
      </c>
      <c r="G5" s="110" t="s">
        <v>1079</v>
      </c>
      <c r="H5" s="38" t="s">
        <v>3299</v>
      </c>
      <c r="I5" s="110" t="s">
        <v>1089</v>
      </c>
      <c r="J5" s="16" t="s">
        <v>640</v>
      </c>
      <c r="K5" s="109">
        <f t="shared" ref="K5:K14" si="0">AV5</f>
        <v>0</v>
      </c>
      <c r="L5" s="16">
        <v>0</v>
      </c>
      <c r="M5" s="3"/>
      <c r="N5" s="1"/>
      <c r="O5" s="329">
        <f t="shared" ref="O5:O73" si="1">SUM(L5+M5-N5)</f>
        <v>0</v>
      </c>
      <c r="P5" s="34"/>
      <c r="Q5" s="1"/>
      <c r="R5" s="329">
        <f t="shared" ref="R5:R14" si="2">SUM(O5+P5-Q5)</f>
        <v>0</v>
      </c>
      <c r="S5" s="34"/>
      <c r="T5" s="1"/>
      <c r="U5" s="329">
        <f t="shared" ref="U5:U14" si="3">SUM(R5+S5-T5)</f>
        <v>0</v>
      </c>
      <c r="V5" s="34"/>
      <c r="W5" s="1"/>
      <c r="X5" s="329">
        <f t="shared" ref="X5:X14" si="4">SUM(U5+V5-W5)</f>
        <v>0</v>
      </c>
      <c r="Y5" s="34"/>
      <c r="Z5" s="1"/>
      <c r="AA5" s="329">
        <f t="shared" ref="AA5:AA14" si="5">SUM(X5+Y5-Z5)</f>
        <v>0</v>
      </c>
      <c r="AB5" s="34"/>
      <c r="AC5" s="1"/>
      <c r="AD5" s="329">
        <f t="shared" ref="AD5:AD14" si="6">SUM(AA5+AB5-AC5)</f>
        <v>0</v>
      </c>
      <c r="AE5" s="3"/>
      <c r="AF5" s="1"/>
      <c r="AG5" s="330">
        <f t="shared" ref="AG5:AG14" si="7">SUM(AD5+AE5-AF5)</f>
        <v>0</v>
      </c>
      <c r="AH5" s="34"/>
      <c r="AI5" s="1"/>
      <c r="AJ5" s="328">
        <f t="shared" ref="AJ5:AJ14" si="8">SUM(AG5+AH5-AI5)</f>
        <v>0</v>
      </c>
      <c r="AK5" s="34"/>
      <c r="AL5" s="1"/>
      <c r="AM5" s="328">
        <f t="shared" ref="AM5:AM14" si="9">SUM(AJ5+AK5-AL5)</f>
        <v>0</v>
      </c>
      <c r="AN5" s="34"/>
      <c r="AO5" s="1"/>
      <c r="AP5" s="328">
        <f t="shared" ref="AP5:AP14" si="10">SUM(AM5+AN5-AO5)</f>
        <v>0</v>
      </c>
      <c r="AQ5" s="34"/>
      <c r="AR5" s="1"/>
      <c r="AS5" s="1">
        <f t="shared" ref="AS5:AS14" si="11">SUM(AP5+AQ5-AR5)</f>
        <v>0</v>
      </c>
      <c r="AT5" s="3"/>
      <c r="AU5" s="1"/>
      <c r="AV5" s="328">
        <f t="shared" ref="AV5:AV14" si="12">SUM(AS5+AT5-AU5)</f>
        <v>0</v>
      </c>
      <c r="AW5" s="178"/>
      <c r="AX5" s="324"/>
      <c r="AY5" s="125">
        <f t="shared" ref="AY5:AZ12" si="13">SUM(M5+P5+S5+V5+Y5+AB5+AE5+AH5+AK5+AN5+AQ5+AT5)</f>
        <v>0</v>
      </c>
      <c r="AZ5" s="125">
        <f t="shared" si="13"/>
        <v>0</v>
      </c>
      <c r="BA5" s="35"/>
      <c r="BB5" s="35"/>
      <c r="BC5" s="35"/>
      <c r="BD5" s="35"/>
      <c r="BE5" s="35"/>
      <c r="BF5" s="35"/>
    </row>
    <row r="6" spans="1:298" ht="13">
      <c r="A6" s="18"/>
      <c r="B6" s="137"/>
      <c r="C6" s="129" t="s">
        <v>1089</v>
      </c>
      <c r="D6" s="32" t="s">
        <v>2456</v>
      </c>
      <c r="E6" s="38" t="s">
        <v>2457</v>
      </c>
      <c r="F6" s="38" t="s">
        <v>3284</v>
      </c>
      <c r="G6" s="110" t="s">
        <v>1079</v>
      </c>
      <c r="H6" s="38" t="s">
        <v>3299</v>
      </c>
      <c r="I6" s="110" t="s">
        <v>1089</v>
      </c>
      <c r="J6" s="16" t="s">
        <v>640</v>
      </c>
      <c r="K6" s="109">
        <f t="shared" si="0"/>
        <v>0</v>
      </c>
      <c r="L6" s="16">
        <v>0</v>
      </c>
      <c r="M6" s="3"/>
      <c r="N6" s="1"/>
      <c r="O6" s="329">
        <f t="shared" si="1"/>
        <v>0</v>
      </c>
      <c r="P6" s="34"/>
      <c r="Q6" s="1"/>
      <c r="R6" s="329">
        <f t="shared" si="2"/>
        <v>0</v>
      </c>
      <c r="S6" s="34"/>
      <c r="T6" s="1"/>
      <c r="U6" s="329">
        <f t="shared" si="3"/>
        <v>0</v>
      </c>
      <c r="V6" s="34"/>
      <c r="W6" s="1"/>
      <c r="X6" s="329">
        <f t="shared" si="4"/>
        <v>0</v>
      </c>
      <c r="Y6" s="34"/>
      <c r="Z6" s="1"/>
      <c r="AA6" s="329">
        <f t="shared" si="5"/>
        <v>0</v>
      </c>
      <c r="AB6" s="34"/>
      <c r="AC6" s="1"/>
      <c r="AD6" s="329">
        <f t="shared" si="6"/>
        <v>0</v>
      </c>
      <c r="AE6" s="3"/>
      <c r="AF6" s="1"/>
      <c r="AG6" s="330">
        <f t="shared" si="7"/>
        <v>0</v>
      </c>
      <c r="AH6" s="34"/>
      <c r="AI6" s="1"/>
      <c r="AJ6" s="328">
        <f t="shared" si="8"/>
        <v>0</v>
      </c>
      <c r="AK6" s="34"/>
      <c r="AL6" s="1"/>
      <c r="AM6" s="328">
        <f t="shared" si="9"/>
        <v>0</v>
      </c>
      <c r="AN6" s="34"/>
      <c r="AO6" s="1"/>
      <c r="AP6" s="328">
        <f t="shared" si="10"/>
        <v>0</v>
      </c>
      <c r="AQ6" s="34"/>
      <c r="AR6" s="1"/>
      <c r="AS6" s="1">
        <f t="shared" si="11"/>
        <v>0</v>
      </c>
      <c r="AT6" s="3"/>
      <c r="AU6" s="1"/>
      <c r="AV6" s="328">
        <f t="shared" si="12"/>
        <v>0</v>
      </c>
      <c r="AW6" s="178"/>
      <c r="AX6" s="324"/>
      <c r="AY6" s="125">
        <f t="shared" si="13"/>
        <v>0</v>
      </c>
      <c r="AZ6" s="125">
        <f t="shared" si="13"/>
        <v>0</v>
      </c>
      <c r="BA6" s="35"/>
      <c r="BB6" s="35"/>
      <c r="BC6" s="35"/>
      <c r="BD6" s="35"/>
      <c r="BE6" s="35"/>
      <c r="BF6" s="35"/>
    </row>
    <row r="7" spans="1:298" ht="13">
      <c r="A7" s="18"/>
      <c r="B7" s="137"/>
      <c r="C7" s="129" t="s">
        <v>1089</v>
      </c>
      <c r="D7" s="32" t="s">
        <v>2453</v>
      </c>
      <c r="E7" s="38" t="s">
        <v>2454</v>
      </c>
      <c r="F7" s="38" t="s">
        <v>3252</v>
      </c>
      <c r="G7" s="110" t="s">
        <v>1079</v>
      </c>
      <c r="H7" s="38" t="s">
        <v>3299</v>
      </c>
      <c r="I7" s="110" t="s">
        <v>1089</v>
      </c>
      <c r="J7" s="16" t="s">
        <v>640</v>
      </c>
      <c r="K7" s="109">
        <f t="shared" si="0"/>
        <v>0</v>
      </c>
      <c r="L7" s="16">
        <v>0</v>
      </c>
      <c r="M7" s="3"/>
      <c r="N7" s="1"/>
      <c r="O7" s="328">
        <f>SUM(L7+M7-N7)</f>
        <v>0</v>
      </c>
      <c r="P7" s="34"/>
      <c r="Q7" s="1"/>
      <c r="R7" s="329">
        <f t="shared" si="2"/>
        <v>0</v>
      </c>
      <c r="S7" s="34"/>
      <c r="T7" s="1"/>
      <c r="U7" s="329">
        <f t="shared" si="3"/>
        <v>0</v>
      </c>
      <c r="V7" s="34"/>
      <c r="W7" s="1"/>
      <c r="X7" s="329">
        <f t="shared" si="4"/>
        <v>0</v>
      </c>
      <c r="Y7" s="34"/>
      <c r="Z7" s="1"/>
      <c r="AA7" s="329">
        <f t="shared" si="5"/>
        <v>0</v>
      </c>
      <c r="AB7" s="34"/>
      <c r="AC7" s="1"/>
      <c r="AD7" s="329">
        <f t="shared" si="6"/>
        <v>0</v>
      </c>
      <c r="AE7" s="3"/>
      <c r="AF7" s="1"/>
      <c r="AG7" s="330">
        <f t="shared" si="7"/>
        <v>0</v>
      </c>
      <c r="AH7" s="34"/>
      <c r="AI7" s="1"/>
      <c r="AJ7" s="328">
        <f t="shared" si="8"/>
        <v>0</v>
      </c>
      <c r="AK7" s="34"/>
      <c r="AL7" s="1"/>
      <c r="AM7" s="328">
        <f t="shared" si="9"/>
        <v>0</v>
      </c>
      <c r="AN7" s="34"/>
      <c r="AO7" s="1"/>
      <c r="AP7" s="328">
        <f t="shared" si="10"/>
        <v>0</v>
      </c>
      <c r="AQ7" s="34"/>
      <c r="AR7" s="1"/>
      <c r="AS7" s="1">
        <f t="shared" si="11"/>
        <v>0</v>
      </c>
      <c r="AT7" s="3"/>
      <c r="AU7" s="1"/>
      <c r="AV7" s="328">
        <f t="shared" si="12"/>
        <v>0</v>
      </c>
      <c r="AW7" s="178"/>
      <c r="AX7" s="324"/>
      <c r="AY7" s="125">
        <f t="shared" si="13"/>
        <v>0</v>
      </c>
      <c r="AZ7" s="125">
        <f t="shared" si="13"/>
        <v>0</v>
      </c>
      <c r="BA7" s="35"/>
      <c r="BB7" s="35"/>
      <c r="BC7" s="35"/>
      <c r="BD7" s="35"/>
      <c r="BE7" s="35"/>
      <c r="BF7" s="35"/>
    </row>
    <row r="8" spans="1:298" ht="13">
      <c r="A8" s="18"/>
      <c r="B8" s="137"/>
      <c r="C8" s="129" t="s">
        <v>1089</v>
      </c>
      <c r="D8" s="32" t="s">
        <v>2451</v>
      </c>
      <c r="E8" s="38" t="s">
        <v>2452</v>
      </c>
      <c r="F8" s="38" t="s">
        <v>3281</v>
      </c>
      <c r="G8" s="110" t="s">
        <v>1079</v>
      </c>
      <c r="H8" s="38" t="s">
        <v>3299</v>
      </c>
      <c r="I8" s="110" t="s">
        <v>1089</v>
      </c>
      <c r="J8" s="16" t="s">
        <v>640</v>
      </c>
      <c r="K8" s="109">
        <f t="shared" si="0"/>
        <v>0</v>
      </c>
      <c r="L8" s="16">
        <v>0</v>
      </c>
      <c r="M8" s="3"/>
      <c r="N8" s="1"/>
      <c r="O8" s="329">
        <f t="shared" si="1"/>
        <v>0</v>
      </c>
      <c r="P8" s="34"/>
      <c r="Q8" s="1"/>
      <c r="R8" s="329">
        <f t="shared" si="2"/>
        <v>0</v>
      </c>
      <c r="S8" s="34"/>
      <c r="T8" s="1"/>
      <c r="U8" s="329">
        <f t="shared" si="3"/>
        <v>0</v>
      </c>
      <c r="V8" s="34"/>
      <c r="W8" s="1"/>
      <c r="X8" s="329">
        <f t="shared" si="4"/>
        <v>0</v>
      </c>
      <c r="Y8" s="34"/>
      <c r="Z8" s="1"/>
      <c r="AA8" s="329">
        <f t="shared" si="5"/>
        <v>0</v>
      </c>
      <c r="AB8" s="34"/>
      <c r="AC8" s="1"/>
      <c r="AD8" s="329">
        <f t="shared" si="6"/>
        <v>0</v>
      </c>
      <c r="AE8" s="3"/>
      <c r="AF8" s="1"/>
      <c r="AG8" s="330">
        <f t="shared" si="7"/>
        <v>0</v>
      </c>
      <c r="AH8" s="34"/>
      <c r="AI8" s="1"/>
      <c r="AJ8" s="328">
        <f t="shared" si="8"/>
        <v>0</v>
      </c>
      <c r="AK8" s="34"/>
      <c r="AL8" s="1"/>
      <c r="AM8" s="328">
        <f t="shared" si="9"/>
        <v>0</v>
      </c>
      <c r="AN8" s="34"/>
      <c r="AO8" s="1"/>
      <c r="AP8" s="328">
        <f t="shared" si="10"/>
        <v>0</v>
      </c>
      <c r="AQ8" s="34"/>
      <c r="AR8" s="1"/>
      <c r="AS8" s="1">
        <f t="shared" si="11"/>
        <v>0</v>
      </c>
      <c r="AT8" s="3"/>
      <c r="AU8" s="1"/>
      <c r="AV8" s="328">
        <f t="shared" si="12"/>
        <v>0</v>
      </c>
      <c r="AW8" s="178"/>
      <c r="AX8" s="324"/>
      <c r="AY8" s="125">
        <f t="shared" si="13"/>
        <v>0</v>
      </c>
      <c r="AZ8" s="125">
        <f t="shared" si="13"/>
        <v>0</v>
      </c>
      <c r="BA8" s="35"/>
      <c r="BB8" s="35"/>
      <c r="BC8" s="35"/>
      <c r="BD8" s="35"/>
      <c r="BE8" s="35"/>
      <c r="BF8" s="35"/>
    </row>
    <row r="9" spans="1:298" ht="13">
      <c r="A9" s="18"/>
      <c r="B9" s="137"/>
      <c r="C9" s="129" t="s">
        <v>1089</v>
      </c>
      <c r="D9" s="32" t="s">
        <v>4413</v>
      </c>
      <c r="E9" s="38" t="s">
        <v>4414</v>
      </c>
      <c r="F9" s="38" t="s">
        <v>4528</v>
      </c>
      <c r="G9" s="110" t="s">
        <v>1079</v>
      </c>
      <c r="H9" s="38" t="s">
        <v>3299</v>
      </c>
      <c r="I9" s="110" t="s">
        <v>1089</v>
      </c>
      <c r="J9" s="16" t="s">
        <v>629</v>
      </c>
      <c r="K9" s="109">
        <f t="shared" ref="K9:K10" si="14">AV9</f>
        <v>0</v>
      </c>
      <c r="L9" s="16">
        <v>0</v>
      </c>
      <c r="M9" s="3"/>
      <c r="N9" s="1"/>
      <c r="O9" s="329">
        <f t="shared" ref="O9:O10" si="15">SUM(L9+M9-N9)</f>
        <v>0</v>
      </c>
      <c r="P9" s="34"/>
      <c r="Q9" s="1"/>
      <c r="R9" s="329">
        <f t="shared" ref="R9:R10" si="16">SUM(O9+P9-Q9)</f>
        <v>0</v>
      </c>
      <c r="S9" s="34"/>
      <c r="T9" s="1"/>
      <c r="U9" s="329">
        <f t="shared" ref="U9:U10" si="17">SUM(R9+S9-T9)</f>
        <v>0</v>
      </c>
      <c r="V9" s="34"/>
      <c r="W9" s="1"/>
      <c r="X9" s="329">
        <f t="shared" ref="X9:X10" si="18">SUM(U9+V9-W9)</f>
        <v>0</v>
      </c>
      <c r="Y9" s="34"/>
      <c r="Z9" s="1"/>
      <c r="AA9" s="329">
        <f t="shared" ref="AA9:AA10" si="19">SUM(X9+Y9-Z9)</f>
        <v>0</v>
      </c>
      <c r="AB9" s="34"/>
      <c r="AC9" s="1"/>
      <c r="AD9" s="329">
        <f t="shared" ref="AD9:AD10" si="20">SUM(AA9+AB9-AC9)</f>
        <v>0</v>
      </c>
      <c r="AE9" s="3"/>
      <c r="AF9" s="1"/>
      <c r="AG9" s="330">
        <f t="shared" ref="AG9:AG10" si="21">SUM(AD9+AE9-AF9)</f>
        <v>0</v>
      </c>
      <c r="AH9" s="34"/>
      <c r="AI9" s="1"/>
      <c r="AJ9" s="328">
        <f t="shared" ref="AJ9:AJ10" si="22">SUM(AG9+AH9-AI9)</f>
        <v>0</v>
      </c>
      <c r="AK9" s="34"/>
      <c r="AL9" s="1"/>
      <c r="AM9" s="328">
        <f t="shared" ref="AM9:AM10" si="23">SUM(AJ9+AK9-AL9)</f>
        <v>0</v>
      </c>
      <c r="AN9" s="34"/>
      <c r="AO9" s="1"/>
      <c r="AP9" s="328">
        <f t="shared" ref="AP9:AP10" si="24">SUM(AM9+AN9-AO9)</f>
        <v>0</v>
      </c>
      <c r="AQ9" s="34"/>
      <c r="AR9" s="1"/>
      <c r="AS9" s="1">
        <f t="shared" ref="AS9:AS10" si="25">SUM(AP9+AQ9-AR9)</f>
        <v>0</v>
      </c>
      <c r="AT9" s="3"/>
      <c r="AU9" s="1"/>
      <c r="AV9" s="328">
        <f t="shared" ref="AV9:AV10" si="26">SUM(AS9+AT9-AU9)</f>
        <v>0</v>
      </c>
      <c r="AW9" s="178"/>
      <c r="AX9" s="324"/>
      <c r="AY9" s="125">
        <f t="shared" ref="AY9:AY10" si="27">SUM(M9+P9+S9+V9+Y9+AB9+AE9+AH9+AK9+AN9+AQ9+AT9)</f>
        <v>0</v>
      </c>
      <c r="AZ9" s="125"/>
      <c r="BA9" s="35"/>
      <c r="BB9" s="35"/>
      <c r="BC9" s="35"/>
      <c r="BD9" s="35"/>
      <c r="BE9" s="35"/>
      <c r="BF9" s="35"/>
    </row>
    <row r="10" spans="1:298" ht="13">
      <c r="A10" s="18"/>
      <c r="B10" s="137"/>
      <c r="C10" s="129" t="s">
        <v>1089</v>
      </c>
      <c r="D10" s="32" t="s">
        <v>4411</v>
      </c>
      <c r="E10" s="38" t="s">
        <v>4412</v>
      </c>
      <c r="F10" s="38" t="s">
        <v>4529</v>
      </c>
      <c r="G10" s="110" t="s">
        <v>1079</v>
      </c>
      <c r="H10" s="38" t="s">
        <v>3299</v>
      </c>
      <c r="I10" s="110" t="s">
        <v>1089</v>
      </c>
      <c r="J10" s="16" t="s">
        <v>629</v>
      </c>
      <c r="K10" s="109">
        <f t="shared" si="14"/>
        <v>0</v>
      </c>
      <c r="L10" s="16">
        <v>0</v>
      </c>
      <c r="M10" s="3"/>
      <c r="N10" s="1"/>
      <c r="O10" s="329">
        <f t="shared" si="15"/>
        <v>0</v>
      </c>
      <c r="P10" s="34"/>
      <c r="Q10" s="1"/>
      <c r="R10" s="329">
        <f t="shared" si="16"/>
        <v>0</v>
      </c>
      <c r="S10" s="34"/>
      <c r="T10" s="1"/>
      <c r="U10" s="329">
        <f t="shared" si="17"/>
        <v>0</v>
      </c>
      <c r="V10" s="34"/>
      <c r="W10" s="1"/>
      <c r="X10" s="329">
        <f t="shared" si="18"/>
        <v>0</v>
      </c>
      <c r="Y10" s="34"/>
      <c r="Z10" s="1"/>
      <c r="AA10" s="329">
        <f t="shared" si="19"/>
        <v>0</v>
      </c>
      <c r="AB10" s="34"/>
      <c r="AC10" s="1"/>
      <c r="AD10" s="329">
        <f t="shared" si="20"/>
        <v>0</v>
      </c>
      <c r="AE10" s="3"/>
      <c r="AF10" s="1"/>
      <c r="AG10" s="330">
        <f t="shared" si="21"/>
        <v>0</v>
      </c>
      <c r="AH10" s="34"/>
      <c r="AI10" s="1"/>
      <c r="AJ10" s="328">
        <f t="shared" si="22"/>
        <v>0</v>
      </c>
      <c r="AK10" s="34"/>
      <c r="AL10" s="1"/>
      <c r="AM10" s="328">
        <f t="shared" si="23"/>
        <v>0</v>
      </c>
      <c r="AN10" s="34"/>
      <c r="AO10" s="1"/>
      <c r="AP10" s="328">
        <f t="shared" si="24"/>
        <v>0</v>
      </c>
      <c r="AQ10" s="34"/>
      <c r="AR10" s="1"/>
      <c r="AS10" s="1">
        <f t="shared" si="25"/>
        <v>0</v>
      </c>
      <c r="AT10" s="3"/>
      <c r="AU10" s="1"/>
      <c r="AV10" s="328">
        <f t="shared" si="26"/>
        <v>0</v>
      </c>
      <c r="AW10" s="178"/>
      <c r="AX10" s="324"/>
      <c r="AY10" s="125">
        <f t="shared" si="27"/>
        <v>0</v>
      </c>
      <c r="AZ10" s="125"/>
      <c r="BA10" s="35"/>
      <c r="BB10" s="35"/>
      <c r="BC10" s="35"/>
      <c r="BD10" s="35"/>
      <c r="BE10" s="35"/>
      <c r="BF10" s="35"/>
    </row>
    <row r="11" spans="1:298" s="2" customFormat="1" ht="13">
      <c r="A11" s="18"/>
      <c r="B11" s="137"/>
      <c r="C11" s="129" t="s">
        <v>1089</v>
      </c>
      <c r="D11" s="32" t="s">
        <v>1096</v>
      </c>
      <c r="E11" s="38" t="s">
        <v>1097</v>
      </c>
      <c r="F11" s="38" t="s">
        <v>3250</v>
      </c>
      <c r="G11" s="110" t="s">
        <v>1079</v>
      </c>
      <c r="H11" s="38" t="s">
        <v>3299</v>
      </c>
      <c r="I11" s="110" t="s">
        <v>1089</v>
      </c>
      <c r="J11" s="16" t="s">
        <v>640</v>
      </c>
      <c r="K11" s="109">
        <f t="shared" si="0"/>
        <v>0</v>
      </c>
      <c r="L11" s="16">
        <v>0</v>
      </c>
      <c r="M11" s="3"/>
      <c r="N11" s="1"/>
      <c r="O11" s="329">
        <f t="shared" si="1"/>
        <v>0</v>
      </c>
      <c r="P11" s="34"/>
      <c r="Q11" s="1"/>
      <c r="R11" s="328">
        <f t="shared" si="2"/>
        <v>0</v>
      </c>
      <c r="S11" s="34"/>
      <c r="T11" s="1"/>
      <c r="U11" s="328">
        <f t="shared" si="3"/>
        <v>0</v>
      </c>
      <c r="V11" s="34"/>
      <c r="W11" s="1"/>
      <c r="X11" s="328">
        <f t="shared" si="4"/>
        <v>0</v>
      </c>
      <c r="Y11" s="34"/>
      <c r="Z11" s="1"/>
      <c r="AA11" s="328">
        <f t="shared" si="5"/>
        <v>0</v>
      </c>
      <c r="AB11" s="34"/>
      <c r="AC11" s="1"/>
      <c r="AD11" s="328">
        <f t="shared" si="6"/>
        <v>0</v>
      </c>
      <c r="AE11" s="3"/>
      <c r="AF11" s="1"/>
      <c r="AG11" s="326">
        <f t="shared" si="7"/>
        <v>0</v>
      </c>
      <c r="AH11" s="34"/>
      <c r="AI11" s="1"/>
      <c r="AJ11" s="328">
        <f t="shared" si="8"/>
        <v>0</v>
      </c>
      <c r="AK11" s="34"/>
      <c r="AL11" s="1"/>
      <c r="AM11" s="328">
        <f t="shared" si="9"/>
        <v>0</v>
      </c>
      <c r="AN11" s="34"/>
      <c r="AO11" s="1"/>
      <c r="AP11" s="328">
        <f t="shared" si="10"/>
        <v>0</v>
      </c>
      <c r="AQ11" s="34"/>
      <c r="AR11" s="1"/>
      <c r="AS11" s="328">
        <f t="shared" si="11"/>
        <v>0</v>
      </c>
      <c r="AT11" s="34"/>
      <c r="AU11" s="1"/>
      <c r="AV11" s="328">
        <f t="shared" si="12"/>
        <v>0</v>
      </c>
      <c r="AW11" s="178"/>
      <c r="AX11" s="324"/>
      <c r="AY11" s="125">
        <f t="shared" si="13"/>
        <v>0</v>
      </c>
      <c r="AZ11" s="125">
        <f t="shared" si="13"/>
        <v>0</v>
      </c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</row>
    <row r="12" spans="1:298" ht="13">
      <c r="A12" s="33"/>
      <c r="B12" s="330"/>
      <c r="C12" s="129" t="s">
        <v>1089</v>
      </c>
      <c r="D12" s="32" t="s">
        <v>1098</v>
      </c>
      <c r="E12" s="38" t="s">
        <v>1099</v>
      </c>
      <c r="F12" s="38" t="s">
        <v>3251</v>
      </c>
      <c r="G12" s="110" t="s">
        <v>1079</v>
      </c>
      <c r="H12" s="38" t="s">
        <v>3299</v>
      </c>
      <c r="I12" s="110" t="s">
        <v>1089</v>
      </c>
      <c r="J12" s="16" t="s">
        <v>640</v>
      </c>
      <c r="K12" s="109">
        <f t="shared" si="0"/>
        <v>0</v>
      </c>
      <c r="L12" s="16">
        <v>0</v>
      </c>
      <c r="M12" s="3"/>
      <c r="N12" s="1"/>
      <c r="O12" s="328">
        <f>SUM(L12+M12-N12)</f>
        <v>0</v>
      </c>
      <c r="P12" s="34"/>
      <c r="Q12" s="1"/>
      <c r="R12" s="328">
        <f t="shared" si="2"/>
        <v>0</v>
      </c>
      <c r="S12" s="34"/>
      <c r="T12" s="1"/>
      <c r="U12" s="328">
        <f t="shared" si="3"/>
        <v>0</v>
      </c>
      <c r="V12" s="34"/>
      <c r="W12" s="1"/>
      <c r="X12" s="328">
        <f t="shared" si="4"/>
        <v>0</v>
      </c>
      <c r="Y12" s="34"/>
      <c r="Z12" s="1"/>
      <c r="AA12" s="328">
        <f t="shared" si="5"/>
        <v>0</v>
      </c>
      <c r="AB12" s="34"/>
      <c r="AC12" s="1"/>
      <c r="AD12" s="328">
        <f t="shared" si="6"/>
        <v>0</v>
      </c>
      <c r="AE12" s="3"/>
      <c r="AF12" s="1"/>
      <c r="AG12" s="326">
        <f t="shared" si="7"/>
        <v>0</v>
      </c>
      <c r="AH12" s="34"/>
      <c r="AI12" s="1"/>
      <c r="AJ12" s="328">
        <f t="shared" si="8"/>
        <v>0</v>
      </c>
      <c r="AK12" s="34"/>
      <c r="AL12" s="1"/>
      <c r="AM12" s="328">
        <f t="shared" si="9"/>
        <v>0</v>
      </c>
      <c r="AN12" s="34"/>
      <c r="AO12" s="1"/>
      <c r="AP12" s="328">
        <f t="shared" si="10"/>
        <v>0</v>
      </c>
      <c r="AQ12" s="34"/>
      <c r="AR12" s="1"/>
      <c r="AS12" s="328">
        <f t="shared" si="11"/>
        <v>0</v>
      </c>
      <c r="AT12" s="34"/>
      <c r="AU12" s="1"/>
      <c r="AV12" s="328">
        <f t="shared" si="12"/>
        <v>0</v>
      </c>
      <c r="AW12" s="178"/>
      <c r="AX12" s="324"/>
      <c r="AY12" s="125">
        <f t="shared" si="13"/>
        <v>0</v>
      </c>
      <c r="AZ12" s="125">
        <f t="shared" si="13"/>
        <v>0</v>
      </c>
      <c r="BA12" s="35"/>
      <c r="BB12" s="35"/>
      <c r="BC12" s="35"/>
      <c r="BD12" s="35"/>
      <c r="BE12" s="35"/>
      <c r="BF12" s="35"/>
    </row>
    <row r="13" spans="1:298" ht="13">
      <c r="A13" s="165"/>
      <c r="B13" s="331"/>
      <c r="C13" s="129" t="s">
        <v>1089</v>
      </c>
      <c r="D13" s="32" t="s">
        <v>2751</v>
      </c>
      <c r="E13" s="38" t="s">
        <v>2750</v>
      </c>
      <c r="F13" s="38" t="s">
        <v>3282</v>
      </c>
      <c r="G13" s="110" t="s">
        <v>1079</v>
      </c>
      <c r="H13" s="38" t="s">
        <v>3299</v>
      </c>
      <c r="I13" s="110" t="s">
        <v>1089</v>
      </c>
      <c r="J13" s="332" t="s">
        <v>629</v>
      </c>
      <c r="K13" s="109">
        <f t="shared" si="0"/>
        <v>0</v>
      </c>
      <c r="L13" s="16">
        <v>0</v>
      </c>
      <c r="M13" s="3"/>
      <c r="N13" s="1"/>
      <c r="O13" s="329">
        <f t="shared" si="1"/>
        <v>0</v>
      </c>
      <c r="P13" s="34"/>
      <c r="Q13" s="1"/>
      <c r="R13" s="329">
        <f t="shared" si="2"/>
        <v>0</v>
      </c>
      <c r="S13" s="34"/>
      <c r="T13" s="1"/>
      <c r="U13" s="329">
        <f t="shared" si="3"/>
        <v>0</v>
      </c>
      <c r="V13" s="34"/>
      <c r="W13" s="1"/>
      <c r="X13" s="329">
        <f t="shared" si="4"/>
        <v>0</v>
      </c>
      <c r="Y13" s="34"/>
      <c r="Z13" s="1"/>
      <c r="AA13" s="329">
        <f t="shared" si="5"/>
        <v>0</v>
      </c>
      <c r="AB13" s="34"/>
      <c r="AC13" s="1"/>
      <c r="AD13" s="329">
        <f t="shared" si="6"/>
        <v>0</v>
      </c>
      <c r="AE13" s="3"/>
      <c r="AF13" s="1"/>
      <c r="AG13" s="330">
        <f t="shared" si="7"/>
        <v>0</v>
      </c>
      <c r="AH13" s="34"/>
      <c r="AI13" s="1"/>
      <c r="AJ13" s="328">
        <f t="shared" si="8"/>
        <v>0</v>
      </c>
      <c r="AK13" s="34"/>
      <c r="AL13" s="1"/>
      <c r="AM13" s="328">
        <f t="shared" si="9"/>
        <v>0</v>
      </c>
      <c r="AN13" s="34"/>
      <c r="AO13" s="1"/>
      <c r="AP13" s="328">
        <f t="shared" si="10"/>
        <v>0</v>
      </c>
      <c r="AQ13" s="34"/>
      <c r="AR13" s="1"/>
      <c r="AS13" s="1">
        <f t="shared" si="11"/>
        <v>0</v>
      </c>
      <c r="AT13" s="3"/>
      <c r="AU13" s="1"/>
      <c r="AV13" s="328">
        <f t="shared" si="12"/>
        <v>0</v>
      </c>
      <c r="AW13" s="178"/>
      <c r="AX13" s="324"/>
      <c r="AY13" s="125"/>
      <c r="AZ13" s="125"/>
      <c r="BA13" s="35"/>
      <c r="BB13" s="35"/>
      <c r="BC13" s="35"/>
      <c r="BD13" s="35"/>
      <c r="BE13" s="35"/>
      <c r="BF13" s="35"/>
    </row>
    <row r="14" spans="1:298" ht="13">
      <c r="A14" s="18"/>
      <c r="B14" s="137"/>
      <c r="C14" s="129" t="s">
        <v>1089</v>
      </c>
      <c r="D14" s="32" t="s">
        <v>2903</v>
      </c>
      <c r="E14" s="38" t="s">
        <v>2904</v>
      </c>
      <c r="F14" s="38" t="s">
        <v>3287</v>
      </c>
      <c r="G14" s="110" t="s">
        <v>1079</v>
      </c>
      <c r="H14" s="38" t="s">
        <v>3299</v>
      </c>
      <c r="I14" s="110" t="s">
        <v>1089</v>
      </c>
      <c r="J14" s="16" t="s">
        <v>629</v>
      </c>
      <c r="K14" s="109">
        <f t="shared" si="0"/>
        <v>0</v>
      </c>
      <c r="L14" s="16">
        <v>0</v>
      </c>
      <c r="M14" s="3"/>
      <c r="N14" s="1"/>
      <c r="O14" s="329">
        <f t="shared" si="1"/>
        <v>0</v>
      </c>
      <c r="P14" s="34"/>
      <c r="Q14" s="1"/>
      <c r="R14" s="329">
        <f t="shared" si="2"/>
        <v>0</v>
      </c>
      <c r="S14" s="34"/>
      <c r="T14" s="1"/>
      <c r="U14" s="329">
        <f t="shared" si="3"/>
        <v>0</v>
      </c>
      <c r="V14" s="34"/>
      <c r="W14" s="1"/>
      <c r="X14" s="329">
        <f t="shared" si="4"/>
        <v>0</v>
      </c>
      <c r="Y14" s="34"/>
      <c r="Z14" s="1"/>
      <c r="AA14" s="329">
        <f t="shared" si="5"/>
        <v>0</v>
      </c>
      <c r="AB14" s="34"/>
      <c r="AC14" s="1"/>
      <c r="AD14" s="329">
        <f t="shared" si="6"/>
        <v>0</v>
      </c>
      <c r="AE14" s="3"/>
      <c r="AF14" s="1"/>
      <c r="AG14" s="330">
        <f t="shared" si="7"/>
        <v>0</v>
      </c>
      <c r="AH14" s="34"/>
      <c r="AI14" s="1"/>
      <c r="AJ14" s="328">
        <f t="shared" si="8"/>
        <v>0</v>
      </c>
      <c r="AK14" s="34"/>
      <c r="AL14" s="1"/>
      <c r="AM14" s="328">
        <f t="shared" si="9"/>
        <v>0</v>
      </c>
      <c r="AN14" s="34"/>
      <c r="AO14" s="1"/>
      <c r="AP14" s="328">
        <f t="shared" si="10"/>
        <v>0</v>
      </c>
      <c r="AQ14" s="34"/>
      <c r="AR14" s="1"/>
      <c r="AS14" s="1">
        <f t="shared" si="11"/>
        <v>0</v>
      </c>
      <c r="AT14" s="3"/>
      <c r="AU14" s="1"/>
      <c r="AV14" s="328">
        <f t="shared" si="12"/>
        <v>0</v>
      </c>
      <c r="AW14" s="178"/>
      <c r="AX14" s="324"/>
      <c r="AY14" s="125">
        <f t="shared" ref="AY14:AZ17" si="28">SUM(M14+P14+S14+V14+Y14+AB14+AE14+AH14+AK14+AN14+AQ14+AT14)</f>
        <v>0</v>
      </c>
      <c r="AZ14" s="125">
        <f t="shared" si="28"/>
        <v>0</v>
      </c>
      <c r="BA14" s="35"/>
      <c r="BB14" s="35"/>
      <c r="BC14" s="35"/>
      <c r="BD14" s="35"/>
      <c r="BE14" s="35"/>
      <c r="BF14" s="35"/>
    </row>
    <row r="15" spans="1:298" ht="13">
      <c r="A15" s="33"/>
      <c r="B15" s="330"/>
      <c r="C15" s="129" t="s">
        <v>1089</v>
      </c>
      <c r="D15" s="32" t="s">
        <v>1116</v>
      </c>
      <c r="E15" s="38" t="s">
        <v>1117</v>
      </c>
      <c r="F15" s="38" t="s">
        <v>3263</v>
      </c>
      <c r="G15" s="110" t="s">
        <v>2747</v>
      </c>
      <c r="H15" s="38" t="s">
        <v>3421</v>
      </c>
      <c r="I15" s="110" t="s">
        <v>1089</v>
      </c>
      <c r="J15" s="16" t="s">
        <v>640</v>
      </c>
      <c r="K15" s="109">
        <f>AV15</f>
        <v>0</v>
      </c>
      <c r="L15" s="16">
        <v>0</v>
      </c>
      <c r="M15" s="3"/>
      <c r="N15" s="1"/>
      <c r="O15" s="328">
        <f>SUM(L15+M15-N15)</f>
        <v>0</v>
      </c>
      <c r="P15" s="34"/>
      <c r="Q15" s="1"/>
      <c r="R15" s="328">
        <f>SUM(O15+P15-Q15)</f>
        <v>0</v>
      </c>
      <c r="S15" s="34"/>
      <c r="T15" s="1"/>
      <c r="U15" s="328">
        <f>SUM(R15+S15-T15)</f>
        <v>0</v>
      </c>
      <c r="V15" s="34"/>
      <c r="W15" s="1"/>
      <c r="X15" s="328">
        <f>SUM(U15+V15-W15)</f>
        <v>0</v>
      </c>
      <c r="Y15" s="34"/>
      <c r="Z15" s="1"/>
      <c r="AA15" s="328">
        <f>SUM(X15+Y15-Z15)</f>
        <v>0</v>
      </c>
      <c r="AB15" s="34"/>
      <c r="AC15" s="1"/>
      <c r="AD15" s="328">
        <f>SUM(AA15+AB15-AC15)</f>
        <v>0</v>
      </c>
      <c r="AE15" s="3"/>
      <c r="AF15" s="1"/>
      <c r="AG15" s="326">
        <f>SUM(AD15+AE15-AF15)</f>
        <v>0</v>
      </c>
      <c r="AH15" s="34"/>
      <c r="AI15" s="1"/>
      <c r="AJ15" s="328">
        <f>SUM(AG15+AH15-AI15)</f>
        <v>0</v>
      </c>
      <c r="AK15" s="34"/>
      <c r="AL15" s="1"/>
      <c r="AM15" s="328">
        <f>SUM(AJ15+AK15-AL15)</f>
        <v>0</v>
      </c>
      <c r="AN15" s="34"/>
      <c r="AO15" s="1"/>
      <c r="AP15" s="328">
        <f t="shared" ref="AP15:AP20" si="29">SUM(AM15+AN15-AO15)</f>
        <v>0</v>
      </c>
      <c r="AQ15" s="34"/>
      <c r="AR15" s="1"/>
      <c r="AS15" s="328">
        <f t="shared" ref="AS15:AS20" si="30">SUM(AP15+AQ15-AR15)</f>
        <v>0</v>
      </c>
      <c r="AT15" s="34"/>
      <c r="AU15" s="1"/>
      <c r="AV15" s="328">
        <f t="shared" ref="AV15:AV20" si="31">SUM(AS15+AT15-AU15)</f>
        <v>0</v>
      </c>
      <c r="AW15" s="178"/>
      <c r="AX15" s="324"/>
      <c r="AY15" s="125">
        <f t="shared" si="28"/>
        <v>0</v>
      </c>
      <c r="AZ15" s="125">
        <f t="shared" si="28"/>
        <v>0</v>
      </c>
      <c r="BA15" s="35"/>
      <c r="BB15" s="35"/>
      <c r="BC15" s="35"/>
      <c r="BD15" s="35"/>
      <c r="BE15" s="35"/>
      <c r="BF15" s="35"/>
    </row>
    <row r="16" spans="1:298" ht="13">
      <c r="A16" s="18"/>
      <c r="B16" s="137"/>
      <c r="C16" s="129" t="s">
        <v>1089</v>
      </c>
      <c r="D16" s="32" t="s">
        <v>1128</v>
      </c>
      <c r="E16" s="38" t="s">
        <v>1129</v>
      </c>
      <c r="F16" s="38" t="s">
        <v>3279</v>
      </c>
      <c r="G16" s="110" t="s">
        <v>2747</v>
      </c>
      <c r="H16" s="38" t="s">
        <v>3304</v>
      </c>
      <c r="I16" s="110" t="s">
        <v>1089</v>
      </c>
      <c r="J16" s="16" t="s">
        <v>640</v>
      </c>
      <c r="K16" s="109">
        <f>AV16</f>
        <v>0</v>
      </c>
      <c r="L16" s="16">
        <v>0</v>
      </c>
      <c r="M16" s="3"/>
      <c r="N16" s="1"/>
      <c r="O16" s="329">
        <f t="shared" si="1"/>
        <v>0</v>
      </c>
      <c r="P16" s="34"/>
      <c r="Q16" s="1"/>
      <c r="R16" s="328">
        <f>SUM(O16+P16-Q16)</f>
        <v>0</v>
      </c>
      <c r="S16" s="34"/>
      <c r="T16" s="1"/>
      <c r="U16" s="328">
        <f>SUM(R16+S16-T16)</f>
        <v>0</v>
      </c>
      <c r="V16" s="34"/>
      <c r="W16" s="1"/>
      <c r="X16" s="328">
        <f>SUM(U16+V16-W16)</f>
        <v>0</v>
      </c>
      <c r="Y16" s="34"/>
      <c r="Z16" s="1"/>
      <c r="AA16" s="328">
        <f>SUM(X16+Y16-Z16)</f>
        <v>0</v>
      </c>
      <c r="AB16" s="34"/>
      <c r="AC16" s="1"/>
      <c r="AD16" s="328">
        <f>SUM(AA16+AB16-AC16)</f>
        <v>0</v>
      </c>
      <c r="AE16" s="3"/>
      <c r="AF16" s="1"/>
      <c r="AG16" s="326">
        <f>SUM(AD16+AE16-AF16)</f>
        <v>0</v>
      </c>
      <c r="AH16" s="34"/>
      <c r="AI16" s="1"/>
      <c r="AJ16" s="328">
        <f>SUM(AG16+AH16-AI16)</f>
        <v>0</v>
      </c>
      <c r="AK16" s="34"/>
      <c r="AL16" s="1"/>
      <c r="AM16" s="328">
        <f>SUM(AJ16+AK16-AL16)</f>
        <v>0</v>
      </c>
      <c r="AN16" s="34"/>
      <c r="AO16" s="1"/>
      <c r="AP16" s="328">
        <f t="shared" si="29"/>
        <v>0</v>
      </c>
      <c r="AQ16" s="34"/>
      <c r="AR16" s="1"/>
      <c r="AS16" s="328">
        <f t="shared" si="30"/>
        <v>0</v>
      </c>
      <c r="AT16" s="34"/>
      <c r="AU16" s="1"/>
      <c r="AV16" s="328">
        <f t="shared" si="31"/>
        <v>0</v>
      </c>
      <c r="AW16" s="178"/>
      <c r="AX16" s="324"/>
      <c r="AY16" s="125">
        <f t="shared" si="28"/>
        <v>0</v>
      </c>
      <c r="AZ16" s="125">
        <f t="shared" si="28"/>
        <v>0</v>
      </c>
      <c r="BA16" s="35"/>
      <c r="BB16" s="35"/>
      <c r="BC16" s="35"/>
      <c r="BD16" s="35"/>
      <c r="BE16" s="35"/>
      <c r="BF16" s="35"/>
    </row>
    <row r="17" spans="1:298" s="2" customFormat="1" ht="13">
      <c r="A17" s="50"/>
      <c r="B17" s="333"/>
      <c r="C17" s="129" t="s">
        <v>1089</v>
      </c>
      <c r="D17" s="32" t="s">
        <v>1191</v>
      </c>
      <c r="E17" s="38" t="s">
        <v>1192</v>
      </c>
      <c r="F17" s="38" t="s">
        <v>3278</v>
      </c>
      <c r="G17" s="110" t="s">
        <v>2747</v>
      </c>
      <c r="H17" s="38" t="s">
        <v>2747</v>
      </c>
      <c r="I17" s="110" t="s">
        <v>1089</v>
      </c>
      <c r="J17" s="16" t="s">
        <v>640</v>
      </c>
      <c r="K17" s="109">
        <f>AV17</f>
        <v>0</v>
      </c>
      <c r="L17" s="16">
        <v>0</v>
      </c>
      <c r="M17" s="3"/>
      <c r="N17" s="1"/>
      <c r="O17" s="329">
        <f t="shared" si="1"/>
        <v>0</v>
      </c>
      <c r="P17" s="34"/>
      <c r="Q17" s="1"/>
      <c r="R17" s="328">
        <f>SUM(O17+P17-Q17)</f>
        <v>0</v>
      </c>
      <c r="S17" s="34"/>
      <c r="T17" s="1"/>
      <c r="U17" s="328">
        <f>SUM(R17+S17-T17)</f>
        <v>0</v>
      </c>
      <c r="V17" s="34"/>
      <c r="W17" s="1"/>
      <c r="X17" s="328">
        <f>SUM(U17+V17-W17)</f>
        <v>0</v>
      </c>
      <c r="Y17" s="34"/>
      <c r="Z17" s="1"/>
      <c r="AA17" s="328">
        <f>SUM(X17+Y17-Z17)</f>
        <v>0</v>
      </c>
      <c r="AB17" s="34"/>
      <c r="AC17" s="1"/>
      <c r="AD17" s="328">
        <f>SUM(AA17+AB17-AC17)</f>
        <v>0</v>
      </c>
      <c r="AE17" s="3"/>
      <c r="AF17" s="1"/>
      <c r="AG17" s="326">
        <f>SUM(AD17+AE17-AF17)</f>
        <v>0</v>
      </c>
      <c r="AH17" s="34"/>
      <c r="AI17" s="1"/>
      <c r="AJ17" s="328">
        <f>SUM(AG17+AH17-AI17)</f>
        <v>0</v>
      </c>
      <c r="AK17" s="34"/>
      <c r="AL17" s="1"/>
      <c r="AM17" s="328">
        <f>SUM(AJ17+AK17-AL17)</f>
        <v>0</v>
      </c>
      <c r="AN17" s="34"/>
      <c r="AO17" s="1"/>
      <c r="AP17" s="328">
        <f t="shared" si="29"/>
        <v>0</v>
      </c>
      <c r="AQ17" s="34"/>
      <c r="AR17" s="1"/>
      <c r="AS17" s="328">
        <f t="shared" si="30"/>
        <v>0</v>
      </c>
      <c r="AT17" s="34"/>
      <c r="AU17" s="1"/>
      <c r="AV17" s="328">
        <f t="shared" si="31"/>
        <v>0</v>
      </c>
      <c r="AW17" s="178"/>
      <c r="AX17" s="324"/>
      <c r="AY17" s="125">
        <f t="shared" si="28"/>
        <v>0</v>
      </c>
      <c r="AZ17" s="125">
        <f t="shared" si="28"/>
        <v>0</v>
      </c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</row>
    <row r="18" spans="1:298" ht="13">
      <c r="A18" s="33"/>
      <c r="B18" s="326"/>
      <c r="C18" s="129" t="s">
        <v>1089</v>
      </c>
      <c r="D18" s="32" t="s">
        <v>1092</v>
      </c>
      <c r="E18" s="38" t="s">
        <v>3231</v>
      </c>
      <c r="F18" s="38" t="s">
        <v>3232</v>
      </c>
      <c r="G18" s="110" t="s">
        <v>3345</v>
      </c>
      <c r="H18" s="38" t="s">
        <v>3344</v>
      </c>
      <c r="I18" s="110" t="s">
        <v>1089</v>
      </c>
      <c r="J18" s="16" t="s">
        <v>640</v>
      </c>
      <c r="K18" s="109">
        <f>AV18</f>
        <v>0</v>
      </c>
      <c r="L18" s="16">
        <v>0</v>
      </c>
      <c r="M18" s="3"/>
      <c r="N18" s="1"/>
      <c r="O18" s="328">
        <f>SUM(L18+M18-N18)</f>
        <v>0</v>
      </c>
      <c r="P18" s="34"/>
      <c r="Q18" s="1"/>
      <c r="R18" s="328">
        <f>SUM(O18+P18-Q18)</f>
        <v>0</v>
      </c>
      <c r="S18" s="34"/>
      <c r="T18" s="1"/>
      <c r="U18" s="328">
        <f>SUM(R18+S18-T18)</f>
        <v>0</v>
      </c>
      <c r="V18" s="34"/>
      <c r="W18" s="1"/>
      <c r="X18" s="328">
        <f>SUM(U18+V18-W18)</f>
        <v>0</v>
      </c>
      <c r="Y18" s="34"/>
      <c r="Z18" s="1"/>
      <c r="AA18" s="328">
        <f>SUM(X18+Y18-Z18)</f>
        <v>0</v>
      </c>
      <c r="AB18" s="34"/>
      <c r="AC18" s="1"/>
      <c r="AD18" s="328">
        <f>SUM(AA18+AB18-AC18)</f>
        <v>0</v>
      </c>
      <c r="AE18" s="3"/>
      <c r="AF18" s="1"/>
      <c r="AG18" s="326">
        <f>SUM(AD18+AE18-AF18)</f>
        <v>0</v>
      </c>
      <c r="AH18" s="34"/>
      <c r="AI18" s="1"/>
      <c r="AJ18" s="328">
        <f>SUM(AG18+AH18-AI18)</f>
        <v>0</v>
      </c>
      <c r="AK18" s="34"/>
      <c r="AL18" s="1"/>
      <c r="AM18" s="328">
        <f>SUM(AJ18+AK18-AL18)</f>
        <v>0</v>
      </c>
      <c r="AN18" s="34"/>
      <c r="AO18" s="1"/>
      <c r="AP18" s="328">
        <f t="shared" si="29"/>
        <v>0</v>
      </c>
      <c r="AQ18" s="34"/>
      <c r="AR18" s="1"/>
      <c r="AS18" s="328">
        <f t="shared" si="30"/>
        <v>0</v>
      </c>
      <c r="AT18" s="34"/>
      <c r="AU18" s="1"/>
      <c r="AV18" s="328">
        <f t="shared" si="31"/>
        <v>0</v>
      </c>
      <c r="AW18" s="178"/>
      <c r="AX18" s="324"/>
      <c r="AY18" s="125">
        <f>SUM(M18+P18+S18+V18+Y18+AB18+AE18+AH18+AK18+AN18+AQ18+AT18)</f>
        <v>0</v>
      </c>
      <c r="AZ18" s="125">
        <f>SUM(N18+Q18+T18+W18+Z18+AC18+AF18+AI18+AL18+AO18+AR18+AU18)</f>
        <v>0</v>
      </c>
      <c r="BA18" s="35"/>
      <c r="BB18" s="35"/>
      <c r="BC18" s="35"/>
      <c r="BD18" s="35"/>
      <c r="BE18" s="35"/>
      <c r="BF18" s="35"/>
    </row>
    <row r="19" spans="1:298" ht="13">
      <c r="A19" s="18"/>
      <c r="B19" s="137"/>
      <c r="C19" s="129" t="s">
        <v>1089</v>
      </c>
      <c r="D19" s="32" t="s">
        <v>2916</v>
      </c>
      <c r="E19" s="38" t="s">
        <v>2917</v>
      </c>
      <c r="F19" s="38" t="s">
        <v>3288</v>
      </c>
      <c r="G19" s="110" t="s">
        <v>3351</v>
      </c>
      <c r="H19" s="38" t="s">
        <v>3344</v>
      </c>
      <c r="I19" s="110" t="s">
        <v>1089</v>
      </c>
      <c r="J19" s="16" t="s">
        <v>629</v>
      </c>
      <c r="K19" s="109">
        <f t="shared" ref="K19:K32" si="32">AV19</f>
        <v>0</v>
      </c>
      <c r="L19" s="16">
        <v>0</v>
      </c>
      <c r="M19" s="3"/>
      <c r="N19" s="1"/>
      <c r="O19" s="329">
        <f t="shared" si="1"/>
        <v>0</v>
      </c>
      <c r="P19" s="34"/>
      <c r="Q19" s="1"/>
      <c r="R19" s="329">
        <f t="shared" ref="R19:R32" si="33">SUM(O19+P19-Q19)</f>
        <v>0</v>
      </c>
      <c r="S19" s="34"/>
      <c r="T19" s="1"/>
      <c r="U19" s="329">
        <f t="shared" ref="U19:U32" si="34">SUM(R19+S19-T19)</f>
        <v>0</v>
      </c>
      <c r="V19" s="34"/>
      <c r="W19" s="1"/>
      <c r="X19" s="329">
        <f t="shared" ref="X19:X32" si="35">SUM(U19+V19-W19)</f>
        <v>0</v>
      </c>
      <c r="Y19" s="34"/>
      <c r="Z19" s="1"/>
      <c r="AA19" s="329">
        <f t="shared" ref="AA19:AA32" si="36">SUM(X19+Y19-Z19)</f>
        <v>0</v>
      </c>
      <c r="AB19" s="34"/>
      <c r="AC19" s="1"/>
      <c r="AD19" s="329">
        <f t="shared" ref="AD19:AD32" si="37">SUM(AA19+AB19-AC19)</f>
        <v>0</v>
      </c>
      <c r="AE19" s="3"/>
      <c r="AF19" s="1"/>
      <c r="AG19" s="330">
        <f t="shared" ref="AG19:AG32" si="38">SUM(AD19+AE19-AF19)</f>
        <v>0</v>
      </c>
      <c r="AH19" s="34"/>
      <c r="AI19" s="1"/>
      <c r="AJ19" s="328">
        <f t="shared" ref="AJ19:AJ32" si="39">SUM(AG19+AH19-AI19)</f>
        <v>0</v>
      </c>
      <c r="AK19" s="34"/>
      <c r="AL19" s="1"/>
      <c r="AM19" s="328">
        <f t="shared" ref="AM19:AM32" si="40">SUM(AJ19+AK19-AL19)</f>
        <v>0</v>
      </c>
      <c r="AN19" s="34"/>
      <c r="AO19" s="1"/>
      <c r="AP19" s="328">
        <f t="shared" si="29"/>
        <v>0</v>
      </c>
      <c r="AQ19" s="34"/>
      <c r="AR19" s="1"/>
      <c r="AS19" s="1">
        <f t="shared" si="30"/>
        <v>0</v>
      </c>
      <c r="AT19" s="3"/>
      <c r="AU19" s="1"/>
      <c r="AV19" s="328">
        <f t="shared" si="31"/>
        <v>0</v>
      </c>
      <c r="AW19" s="178"/>
      <c r="AX19" s="324"/>
      <c r="AY19" s="125">
        <f t="shared" ref="AY19:AY32" si="41">SUM(M19+P19+S19+V19+Y19+AB19+AE19+AH19+AK19+AN19+AQ19+AT19)</f>
        <v>0</v>
      </c>
      <c r="AZ19" s="125">
        <f t="shared" ref="AZ19:AZ32" si="42">SUM(N19+Q19+T19+W19+Z19+AC19+AF19+AI19+AL19+AO19+AR19+AU19)</f>
        <v>0</v>
      </c>
      <c r="BA19" s="35"/>
      <c r="BB19" s="35"/>
      <c r="BC19" s="35"/>
      <c r="BD19" s="35"/>
      <c r="BE19" s="35"/>
      <c r="BF19" s="35"/>
    </row>
    <row r="20" spans="1:298" ht="13">
      <c r="A20" s="18"/>
      <c r="B20" s="137"/>
      <c r="C20" s="129" t="s">
        <v>1089</v>
      </c>
      <c r="D20" s="32" t="s">
        <v>1136</v>
      </c>
      <c r="E20" s="38" t="s">
        <v>3235</v>
      </c>
      <c r="F20" s="38" t="s">
        <v>3236</v>
      </c>
      <c r="G20" s="110" t="s">
        <v>3346</v>
      </c>
      <c r="H20" s="38" t="s">
        <v>3344</v>
      </c>
      <c r="I20" s="110" t="s">
        <v>1089</v>
      </c>
      <c r="J20" s="16" t="s">
        <v>640</v>
      </c>
      <c r="K20" s="109">
        <f t="shared" si="32"/>
        <v>0</v>
      </c>
      <c r="L20" s="16">
        <v>0</v>
      </c>
      <c r="M20" s="3"/>
      <c r="N20" s="1"/>
      <c r="O20" s="329">
        <f t="shared" si="1"/>
        <v>0</v>
      </c>
      <c r="P20" s="34"/>
      <c r="Q20" s="1"/>
      <c r="R20" s="328">
        <f t="shared" si="33"/>
        <v>0</v>
      </c>
      <c r="S20" s="34"/>
      <c r="T20" s="1"/>
      <c r="U20" s="328">
        <f t="shared" si="34"/>
        <v>0</v>
      </c>
      <c r="V20" s="34"/>
      <c r="W20" s="1"/>
      <c r="X20" s="328">
        <f t="shared" si="35"/>
        <v>0</v>
      </c>
      <c r="Y20" s="34"/>
      <c r="Z20" s="1"/>
      <c r="AA20" s="328">
        <f t="shared" si="36"/>
        <v>0</v>
      </c>
      <c r="AB20" s="34"/>
      <c r="AC20" s="1"/>
      <c r="AD20" s="328">
        <f t="shared" si="37"/>
        <v>0</v>
      </c>
      <c r="AE20" s="3"/>
      <c r="AF20" s="1"/>
      <c r="AG20" s="326">
        <f t="shared" si="38"/>
        <v>0</v>
      </c>
      <c r="AH20" s="34"/>
      <c r="AI20" s="1"/>
      <c r="AJ20" s="328">
        <f t="shared" si="39"/>
        <v>0</v>
      </c>
      <c r="AK20" s="34"/>
      <c r="AL20" s="1"/>
      <c r="AM20" s="328">
        <f t="shared" si="40"/>
        <v>0</v>
      </c>
      <c r="AN20" s="34"/>
      <c r="AO20" s="1"/>
      <c r="AP20" s="328">
        <f t="shared" si="29"/>
        <v>0</v>
      </c>
      <c r="AQ20" s="34"/>
      <c r="AR20" s="1"/>
      <c r="AS20" s="328">
        <f t="shared" si="30"/>
        <v>0</v>
      </c>
      <c r="AT20" s="34"/>
      <c r="AU20" s="1"/>
      <c r="AV20" s="328">
        <f t="shared" si="31"/>
        <v>0</v>
      </c>
      <c r="AW20" s="178"/>
      <c r="AX20" s="324"/>
      <c r="AY20" s="125">
        <f t="shared" si="41"/>
        <v>0</v>
      </c>
      <c r="AZ20" s="125">
        <f t="shared" si="42"/>
        <v>0</v>
      </c>
      <c r="BA20" s="35"/>
      <c r="BB20" s="35"/>
      <c r="BC20" s="35"/>
      <c r="BD20" s="35"/>
      <c r="BE20" s="35"/>
      <c r="BF20" s="35"/>
    </row>
    <row r="21" spans="1:298" ht="13">
      <c r="A21" s="33"/>
      <c r="B21" s="326"/>
      <c r="C21" s="129" t="s">
        <v>1089</v>
      </c>
      <c r="D21" s="32" t="s">
        <v>1173</v>
      </c>
      <c r="E21" s="38" t="s">
        <v>1174</v>
      </c>
      <c r="F21" s="38" t="s">
        <v>3324</v>
      </c>
      <c r="G21" s="110" t="s">
        <v>3316</v>
      </c>
      <c r="H21" s="38" t="s">
        <v>3300</v>
      </c>
      <c r="I21" s="110" t="s">
        <v>1089</v>
      </c>
      <c r="J21" s="16" t="s">
        <v>640</v>
      </c>
      <c r="K21" s="109">
        <f t="shared" si="32"/>
        <v>0</v>
      </c>
      <c r="L21" s="16">
        <v>0</v>
      </c>
      <c r="M21" s="3"/>
      <c r="N21" s="1"/>
      <c r="O21" s="328">
        <f>SUM(L21+M21-N21)</f>
        <v>0</v>
      </c>
      <c r="P21" s="34"/>
      <c r="Q21" s="1"/>
      <c r="R21" s="328">
        <f t="shared" si="33"/>
        <v>0</v>
      </c>
      <c r="S21" s="34"/>
      <c r="T21" s="1"/>
      <c r="U21" s="328">
        <f t="shared" si="34"/>
        <v>0</v>
      </c>
      <c r="V21" s="34"/>
      <c r="W21" s="1"/>
      <c r="X21" s="328">
        <f t="shared" si="35"/>
        <v>0</v>
      </c>
      <c r="Y21" s="34"/>
      <c r="Z21" s="1"/>
      <c r="AA21" s="328">
        <f t="shared" si="36"/>
        <v>0</v>
      </c>
      <c r="AB21" s="34"/>
      <c r="AC21" s="1"/>
      <c r="AD21" s="328">
        <f t="shared" si="37"/>
        <v>0</v>
      </c>
      <c r="AE21" s="3"/>
      <c r="AF21" s="1"/>
      <c r="AG21" s="326">
        <f t="shared" si="38"/>
        <v>0</v>
      </c>
      <c r="AH21" s="34"/>
      <c r="AI21" s="1"/>
      <c r="AJ21" s="328">
        <f t="shared" si="39"/>
        <v>0</v>
      </c>
      <c r="AK21" s="34"/>
      <c r="AL21" s="1"/>
      <c r="AM21" s="328">
        <f t="shared" si="40"/>
        <v>0</v>
      </c>
      <c r="AN21" s="34"/>
      <c r="AO21" s="1"/>
      <c r="AP21" s="328">
        <f t="shared" ref="AP21:AP32" si="43">SUM(AM21+AN21-AO21)</f>
        <v>0</v>
      </c>
      <c r="AQ21" s="34"/>
      <c r="AR21" s="1"/>
      <c r="AS21" s="328">
        <f t="shared" ref="AS21:AS32" si="44">SUM(AP21+AQ21-AR21)</f>
        <v>0</v>
      </c>
      <c r="AT21" s="34"/>
      <c r="AU21" s="1"/>
      <c r="AV21" s="328">
        <f t="shared" ref="AV21:AV32" si="45">SUM(AS21+AT21-AU21)</f>
        <v>0</v>
      </c>
      <c r="AW21" s="178"/>
      <c r="AX21" s="324"/>
      <c r="AY21" s="125">
        <f t="shared" si="41"/>
        <v>0</v>
      </c>
      <c r="AZ21" s="125">
        <f t="shared" si="42"/>
        <v>0</v>
      </c>
      <c r="BA21" s="35"/>
      <c r="BB21" s="35"/>
      <c r="BC21" s="35"/>
      <c r="BD21" s="35"/>
      <c r="BE21" s="35"/>
      <c r="BF21" s="35"/>
    </row>
    <row r="22" spans="1:298" s="2" customFormat="1" ht="13">
      <c r="A22" s="33"/>
      <c r="B22" s="326"/>
      <c r="C22" s="129" t="s">
        <v>1089</v>
      </c>
      <c r="D22" s="32" t="s">
        <v>1175</v>
      </c>
      <c r="E22" s="38" t="s">
        <v>1176</v>
      </c>
      <c r="F22" s="38" t="s">
        <v>3323</v>
      </c>
      <c r="G22" s="110" t="s">
        <v>3317</v>
      </c>
      <c r="H22" s="38" t="s">
        <v>3300</v>
      </c>
      <c r="I22" s="110" t="s">
        <v>1089</v>
      </c>
      <c r="J22" s="16" t="s">
        <v>640</v>
      </c>
      <c r="K22" s="109">
        <f t="shared" si="32"/>
        <v>0</v>
      </c>
      <c r="L22" s="16">
        <v>0</v>
      </c>
      <c r="M22" s="3"/>
      <c r="N22" s="1"/>
      <c r="O22" s="329">
        <f t="shared" si="1"/>
        <v>0</v>
      </c>
      <c r="P22" s="34"/>
      <c r="Q22" s="1"/>
      <c r="R22" s="328">
        <f t="shared" si="33"/>
        <v>0</v>
      </c>
      <c r="S22" s="34"/>
      <c r="T22" s="1"/>
      <c r="U22" s="328">
        <f t="shared" si="34"/>
        <v>0</v>
      </c>
      <c r="V22" s="34"/>
      <c r="W22" s="1"/>
      <c r="X22" s="328">
        <f t="shared" si="35"/>
        <v>0</v>
      </c>
      <c r="Y22" s="34"/>
      <c r="Z22" s="1"/>
      <c r="AA22" s="328">
        <f t="shared" si="36"/>
        <v>0</v>
      </c>
      <c r="AB22" s="34"/>
      <c r="AC22" s="1"/>
      <c r="AD22" s="328">
        <f t="shared" si="37"/>
        <v>0</v>
      </c>
      <c r="AE22" s="3"/>
      <c r="AF22" s="1"/>
      <c r="AG22" s="326">
        <f t="shared" si="38"/>
        <v>0</v>
      </c>
      <c r="AH22" s="34"/>
      <c r="AI22" s="1"/>
      <c r="AJ22" s="328">
        <f t="shared" si="39"/>
        <v>0</v>
      </c>
      <c r="AK22" s="34"/>
      <c r="AL22" s="1"/>
      <c r="AM22" s="328">
        <f t="shared" si="40"/>
        <v>0</v>
      </c>
      <c r="AN22" s="34"/>
      <c r="AO22" s="1"/>
      <c r="AP22" s="328">
        <f t="shared" si="43"/>
        <v>0</v>
      </c>
      <c r="AQ22" s="34"/>
      <c r="AR22" s="1"/>
      <c r="AS22" s="328">
        <f t="shared" si="44"/>
        <v>0</v>
      </c>
      <c r="AT22" s="34"/>
      <c r="AU22" s="1"/>
      <c r="AV22" s="328">
        <f t="shared" si="45"/>
        <v>0</v>
      </c>
      <c r="AW22" s="178"/>
      <c r="AX22" s="324"/>
      <c r="AY22" s="125">
        <f t="shared" si="41"/>
        <v>0</v>
      </c>
      <c r="AZ22" s="125">
        <f t="shared" si="42"/>
        <v>0</v>
      </c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</row>
    <row r="23" spans="1:298" ht="13">
      <c r="A23" s="33"/>
      <c r="B23" s="330"/>
      <c r="C23" s="129" t="s">
        <v>1089</v>
      </c>
      <c r="D23" s="32" t="s">
        <v>1177</v>
      </c>
      <c r="E23" s="38" t="s">
        <v>3225</v>
      </c>
      <c r="F23" s="38" t="s">
        <v>3325</v>
      </c>
      <c r="G23" s="110" t="s">
        <v>3318</v>
      </c>
      <c r="H23" s="38" t="s">
        <v>3300</v>
      </c>
      <c r="I23" s="110" t="s">
        <v>1089</v>
      </c>
      <c r="J23" s="16" t="s">
        <v>640</v>
      </c>
      <c r="K23" s="109">
        <f t="shared" si="32"/>
        <v>0</v>
      </c>
      <c r="L23" s="16">
        <v>0</v>
      </c>
      <c r="M23" s="3"/>
      <c r="N23" s="1"/>
      <c r="O23" s="329">
        <f t="shared" si="1"/>
        <v>0</v>
      </c>
      <c r="P23" s="34"/>
      <c r="Q23" s="1"/>
      <c r="R23" s="328">
        <f t="shared" si="33"/>
        <v>0</v>
      </c>
      <c r="S23" s="34"/>
      <c r="T23" s="1"/>
      <c r="U23" s="328">
        <f t="shared" si="34"/>
        <v>0</v>
      </c>
      <c r="V23" s="34"/>
      <c r="W23" s="1"/>
      <c r="X23" s="328">
        <f t="shared" si="35"/>
        <v>0</v>
      </c>
      <c r="Y23" s="34"/>
      <c r="Z23" s="1"/>
      <c r="AA23" s="328">
        <f t="shared" si="36"/>
        <v>0</v>
      </c>
      <c r="AB23" s="34"/>
      <c r="AC23" s="1"/>
      <c r="AD23" s="328">
        <f t="shared" si="37"/>
        <v>0</v>
      </c>
      <c r="AE23" s="3"/>
      <c r="AF23" s="1"/>
      <c r="AG23" s="326">
        <f t="shared" si="38"/>
        <v>0</v>
      </c>
      <c r="AH23" s="34"/>
      <c r="AI23" s="1"/>
      <c r="AJ23" s="328">
        <f t="shared" si="39"/>
        <v>0</v>
      </c>
      <c r="AK23" s="34"/>
      <c r="AL23" s="1"/>
      <c r="AM23" s="328">
        <f t="shared" si="40"/>
        <v>0</v>
      </c>
      <c r="AN23" s="34"/>
      <c r="AO23" s="1"/>
      <c r="AP23" s="328">
        <f t="shared" si="43"/>
        <v>0</v>
      </c>
      <c r="AQ23" s="34"/>
      <c r="AR23" s="1"/>
      <c r="AS23" s="328">
        <f t="shared" si="44"/>
        <v>0</v>
      </c>
      <c r="AT23" s="34"/>
      <c r="AU23" s="1"/>
      <c r="AV23" s="328">
        <f t="shared" si="45"/>
        <v>0</v>
      </c>
      <c r="AW23" s="178"/>
      <c r="AX23" s="324"/>
      <c r="AY23" s="125">
        <f t="shared" si="41"/>
        <v>0</v>
      </c>
      <c r="AZ23" s="125">
        <f t="shared" si="42"/>
        <v>0</v>
      </c>
      <c r="BA23" s="35"/>
      <c r="BB23" s="35"/>
      <c r="BC23" s="35"/>
      <c r="BD23" s="35"/>
      <c r="BE23" s="35"/>
      <c r="BF23" s="35"/>
    </row>
    <row r="24" spans="1:298" s="2" customFormat="1" ht="13">
      <c r="A24" s="18"/>
      <c r="B24" s="137"/>
      <c r="C24" s="129" t="s">
        <v>1089</v>
      </c>
      <c r="D24" s="32" t="s">
        <v>1178</v>
      </c>
      <c r="E24" s="38" t="s">
        <v>1179</v>
      </c>
      <c r="F24" s="38" t="s">
        <v>3326</v>
      </c>
      <c r="G24" s="110" t="s">
        <v>3319</v>
      </c>
      <c r="H24" s="38" t="s">
        <v>3300</v>
      </c>
      <c r="I24" s="110" t="s">
        <v>1089</v>
      </c>
      <c r="J24" s="16" t="s">
        <v>640</v>
      </c>
      <c r="K24" s="109">
        <f t="shared" si="32"/>
        <v>0</v>
      </c>
      <c r="L24" s="16">
        <v>0</v>
      </c>
      <c r="M24" s="3"/>
      <c r="N24" s="1"/>
      <c r="O24" s="328">
        <f>SUM(L24+M24-N24)</f>
        <v>0</v>
      </c>
      <c r="P24" s="34"/>
      <c r="Q24" s="1"/>
      <c r="R24" s="328">
        <f t="shared" si="33"/>
        <v>0</v>
      </c>
      <c r="S24" s="34"/>
      <c r="T24" s="1"/>
      <c r="U24" s="328">
        <f t="shared" si="34"/>
        <v>0</v>
      </c>
      <c r="V24" s="34"/>
      <c r="W24" s="1"/>
      <c r="X24" s="328">
        <f t="shared" si="35"/>
        <v>0</v>
      </c>
      <c r="Y24" s="34"/>
      <c r="Z24" s="1"/>
      <c r="AA24" s="328">
        <f t="shared" si="36"/>
        <v>0</v>
      </c>
      <c r="AB24" s="34"/>
      <c r="AC24" s="1"/>
      <c r="AD24" s="328">
        <f t="shared" si="37"/>
        <v>0</v>
      </c>
      <c r="AE24" s="3"/>
      <c r="AF24" s="1"/>
      <c r="AG24" s="326">
        <f t="shared" si="38"/>
        <v>0</v>
      </c>
      <c r="AH24" s="34"/>
      <c r="AI24" s="1"/>
      <c r="AJ24" s="328">
        <f t="shared" si="39"/>
        <v>0</v>
      </c>
      <c r="AK24" s="34"/>
      <c r="AL24" s="1"/>
      <c r="AM24" s="328">
        <f t="shared" si="40"/>
        <v>0</v>
      </c>
      <c r="AN24" s="34"/>
      <c r="AO24" s="1"/>
      <c r="AP24" s="328">
        <f t="shared" si="43"/>
        <v>0</v>
      </c>
      <c r="AQ24" s="34"/>
      <c r="AR24" s="1"/>
      <c r="AS24" s="328">
        <f t="shared" si="44"/>
        <v>0</v>
      </c>
      <c r="AT24" s="34"/>
      <c r="AU24" s="1"/>
      <c r="AV24" s="328">
        <f t="shared" si="45"/>
        <v>0</v>
      </c>
      <c r="AW24" s="178"/>
      <c r="AX24" s="324"/>
      <c r="AY24" s="125">
        <f t="shared" si="41"/>
        <v>0</v>
      </c>
      <c r="AZ24" s="125">
        <f t="shared" si="42"/>
        <v>0</v>
      </c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</row>
    <row r="25" spans="1:298" ht="13">
      <c r="A25" s="33"/>
      <c r="B25" s="330"/>
      <c r="C25" s="129" t="s">
        <v>1089</v>
      </c>
      <c r="D25" s="32" t="s">
        <v>1180</v>
      </c>
      <c r="E25" s="38" t="s">
        <v>1181</v>
      </c>
      <c r="F25" s="38" t="s">
        <v>3327</v>
      </c>
      <c r="G25" s="110" t="s">
        <v>3319</v>
      </c>
      <c r="H25" s="38" t="s">
        <v>3300</v>
      </c>
      <c r="I25" s="110" t="s">
        <v>1089</v>
      </c>
      <c r="J25" s="16" t="s">
        <v>640</v>
      </c>
      <c r="K25" s="109">
        <f t="shared" si="32"/>
        <v>0</v>
      </c>
      <c r="L25" s="16">
        <v>0</v>
      </c>
      <c r="M25" s="3"/>
      <c r="N25" s="1"/>
      <c r="O25" s="329">
        <f t="shared" si="1"/>
        <v>0</v>
      </c>
      <c r="P25" s="34"/>
      <c r="Q25" s="1"/>
      <c r="R25" s="328">
        <f t="shared" si="33"/>
        <v>0</v>
      </c>
      <c r="S25" s="34"/>
      <c r="T25" s="1"/>
      <c r="U25" s="328">
        <f t="shared" si="34"/>
        <v>0</v>
      </c>
      <c r="V25" s="34"/>
      <c r="W25" s="1"/>
      <c r="X25" s="328">
        <f t="shared" si="35"/>
        <v>0</v>
      </c>
      <c r="Y25" s="34"/>
      <c r="Z25" s="1"/>
      <c r="AA25" s="328">
        <f t="shared" si="36"/>
        <v>0</v>
      </c>
      <c r="AB25" s="34"/>
      <c r="AC25" s="1"/>
      <c r="AD25" s="328">
        <f t="shared" si="37"/>
        <v>0</v>
      </c>
      <c r="AE25" s="3"/>
      <c r="AF25" s="1"/>
      <c r="AG25" s="326">
        <f t="shared" si="38"/>
        <v>0</v>
      </c>
      <c r="AH25" s="34"/>
      <c r="AI25" s="1"/>
      <c r="AJ25" s="328">
        <f t="shared" si="39"/>
        <v>0</v>
      </c>
      <c r="AK25" s="34"/>
      <c r="AL25" s="1"/>
      <c r="AM25" s="328">
        <f t="shared" si="40"/>
        <v>0</v>
      </c>
      <c r="AN25" s="34"/>
      <c r="AO25" s="1"/>
      <c r="AP25" s="328">
        <f t="shared" si="43"/>
        <v>0</v>
      </c>
      <c r="AQ25" s="34"/>
      <c r="AR25" s="1"/>
      <c r="AS25" s="328">
        <f t="shared" si="44"/>
        <v>0</v>
      </c>
      <c r="AT25" s="34"/>
      <c r="AU25" s="1"/>
      <c r="AV25" s="328">
        <f t="shared" si="45"/>
        <v>0</v>
      </c>
      <c r="AW25" s="178"/>
      <c r="AX25" s="324"/>
      <c r="AY25" s="125">
        <f t="shared" si="41"/>
        <v>0</v>
      </c>
      <c r="AZ25" s="125">
        <f t="shared" si="42"/>
        <v>0</v>
      </c>
      <c r="BA25" s="35"/>
      <c r="BB25" s="35"/>
      <c r="BC25" s="35"/>
      <c r="BD25" s="35"/>
      <c r="BE25" s="35"/>
      <c r="BF25" s="35"/>
    </row>
    <row r="26" spans="1:298" s="2" customFormat="1" ht="13">
      <c r="A26" s="33"/>
      <c r="B26" s="326"/>
      <c r="C26" s="129" t="s">
        <v>1089</v>
      </c>
      <c r="D26" s="32" t="s">
        <v>1182</v>
      </c>
      <c r="E26" s="38" t="s">
        <v>1183</v>
      </c>
      <c r="F26" s="38" t="s">
        <v>3328</v>
      </c>
      <c r="G26" s="110" t="s">
        <v>3320</v>
      </c>
      <c r="H26" s="38" t="s">
        <v>3300</v>
      </c>
      <c r="I26" s="110" t="s">
        <v>1089</v>
      </c>
      <c r="J26" s="16" t="s">
        <v>640</v>
      </c>
      <c r="K26" s="109">
        <f t="shared" si="32"/>
        <v>0</v>
      </c>
      <c r="L26" s="16">
        <v>0</v>
      </c>
      <c r="M26" s="3"/>
      <c r="N26" s="1"/>
      <c r="O26" s="329">
        <f t="shared" si="1"/>
        <v>0</v>
      </c>
      <c r="P26" s="34"/>
      <c r="Q26" s="1"/>
      <c r="R26" s="328">
        <f t="shared" si="33"/>
        <v>0</v>
      </c>
      <c r="S26" s="34"/>
      <c r="T26" s="1"/>
      <c r="U26" s="328">
        <f t="shared" si="34"/>
        <v>0</v>
      </c>
      <c r="V26" s="34"/>
      <c r="W26" s="1"/>
      <c r="X26" s="328">
        <f t="shared" si="35"/>
        <v>0</v>
      </c>
      <c r="Y26" s="34"/>
      <c r="Z26" s="1"/>
      <c r="AA26" s="328">
        <f t="shared" si="36"/>
        <v>0</v>
      </c>
      <c r="AB26" s="34"/>
      <c r="AC26" s="1"/>
      <c r="AD26" s="328">
        <f t="shared" si="37"/>
        <v>0</v>
      </c>
      <c r="AE26" s="3"/>
      <c r="AF26" s="1"/>
      <c r="AG26" s="326">
        <f t="shared" si="38"/>
        <v>0</v>
      </c>
      <c r="AH26" s="34"/>
      <c r="AI26" s="1"/>
      <c r="AJ26" s="328">
        <f t="shared" si="39"/>
        <v>0</v>
      </c>
      <c r="AK26" s="34"/>
      <c r="AL26" s="1"/>
      <c r="AM26" s="328">
        <f t="shared" si="40"/>
        <v>0</v>
      </c>
      <c r="AN26" s="34"/>
      <c r="AO26" s="1"/>
      <c r="AP26" s="328">
        <f t="shared" si="43"/>
        <v>0</v>
      </c>
      <c r="AQ26" s="34"/>
      <c r="AR26" s="1"/>
      <c r="AS26" s="328">
        <f t="shared" si="44"/>
        <v>0</v>
      </c>
      <c r="AT26" s="34"/>
      <c r="AU26" s="1"/>
      <c r="AV26" s="328">
        <f t="shared" si="45"/>
        <v>0</v>
      </c>
      <c r="AW26" s="178"/>
      <c r="AX26" s="324"/>
      <c r="AY26" s="125">
        <f t="shared" si="41"/>
        <v>0</v>
      </c>
      <c r="AZ26" s="125">
        <f t="shared" si="42"/>
        <v>0</v>
      </c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</row>
    <row r="27" spans="1:298" ht="13">
      <c r="A27" s="33"/>
      <c r="B27" s="326"/>
      <c r="C27" s="129" t="s">
        <v>1089</v>
      </c>
      <c r="D27" s="32" t="s">
        <v>1184</v>
      </c>
      <c r="E27" s="38" t="s">
        <v>1185</v>
      </c>
      <c r="F27" s="38" t="s">
        <v>3329</v>
      </c>
      <c r="G27" s="110" t="s">
        <v>3321</v>
      </c>
      <c r="H27" s="38" t="s">
        <v>3300</v>
      </c>
      <c r="I27" s="110" t="s">
        <v>1089</v>
      </c>
      <c r="J27" s="16" t="s">
        <v>640</v>
      </c>
      <c r="K27" s="109">
        <f t="shared" si="32"/>
        <v>0</v>
      </c>
      <c r="L27" s="16">
        <v>0</v>
      </c>
      <c r="M27" s="3"/>
      <c r="N27" s="1"/>
      <c r="O27" s="328">
        <f>SUM(L27+M27-N27)</f>
        <v>0</v>
      </c>
      <c r="P27" s="34"/>
      <c r="Q27" s="1"/>
      <c r="R27" s="328">
        <f t="shared" si="33"/>
        <v>0</v>
      </c>
      <c r="S27" s="34"/>
      <c r="T27" s="1"/>
      <c r="U27" s="328">
        <f t="shared" si="34"/>
        <v>0</v>
      </c>
      <c r="V27" s="34"/>
      <c r="W27" s="1"/>
      <c r="X27" s="328">
        <f t="shared" si="35"/>
        <v>0</v>
      </c>
      <c r="Y27" s="34"/>
      <c r="Z27" s="1"/>
      <c r="AA27" s="328">
        <f t="shared" si="36"/>
        <v>0</v>
      </c>
      <c r="AB27" s="34"/>
      <c r="AC27" s="1"/>
      <c r="AD27" s="328">
        <f t="shared" si="37"/>
        <v>0</v>
      </c>
      <c r="AE27" s="3"/>
      <c r="AF27" s="1"/>
      <c r="AG27" s="326">
        <f t="shared" si="38"/>
        <v>0</v>
      </c>
      <c r="AH27" s="34"/>
      <c r="AI27" s="1"/>
      <c r="AJ27" s="328">
        <f t="shared" si="39"/>
        <v>0</v>
      </c>
      <c r="AK27" s="34"/>
      <c r="AL27" s="1"/>
      <c r="AM27" s="328">
        <f t="shared" si="40"/>
        <v>0</v>
      </c>
      <c r="AN27" s="34"/>
      <c r="AO27" s="1"/>
      <c r="AP27" s="328">
        <f t="shared" si="43"/>
        <v>0</v>
      </c>
      <c r="AQ27" s="34"/>
      <c r="AR27" s="1"/>
      <c r="AS27" s="328">
        <f t="shared" si="44"/>
        <v>0</v>
      </c>
      <c r="AT27" s="34"/>
      <c r="AU27" s="1"/>
      <c r="AV27" s="328">
        <f t="shared" si="45"/>
        <v>0</v>
      </c>
      <c r="AW27" s="178"/>
      <c r="AX27" s="324"/>
      <c r="AY27" s="125">
        <f t="shared" si="41"/>
        <v>0</v>
      </c>
      <c r="AZ27" s="125">
        <f t="shared" si="42"/>
        <v>0</v>
      </c>
      <c r="BA27" s="35"/>
      <c r="BB27" s="35"/>
      <c r="BC27" s="35"/>
      <c r="BD27" s="35"/>
      <c r="BE27" s="35"/>
      <c r="BF27" s="35"/>
    </row>
    <row r="28" spans="1:298" ht="13">
      <c r="A28" s="18"/>
      <c r="B28" s="137"/>
      <c r="C28" s="129" t="s">
        <v>1089</v>
      </c>
      <c r="D28" s="282" t="s">
        <v>1870</v>
      </c>
      <c r="E28" s="38" t="s">
        <v>1871</v>
      </c>
      <c r="F28" s="38" t="s">
        <v>3431</v>
      </c>
      <c r="G28" s="110" t="s">
        <v>3432</v>
      </c>
      <c r="H28" s="38" t="s">
        <v>3433</v>
      </c>
      <c r="I28" s="110" t="s">
        <v>1089</v>
      </c>
      <c r="J28" s="16" t="s">
        <v>640</v>
      </c>
      <c r="K28" s="109">
        <f t="shared" si="32"/>
        <v>0</v>
      </c>
      <c r="L28" s="16">
        <v>0</v>
      </c>
      <c r="M28" s="3"/>
      <c r="N28" s="1"/>
      <c r="O28" s="329">
        <f t="shared" si="1"/>
        <v>0</v>
      </c>
      <c r="P28" s="34"/>
      <c r="Q28" s="1"/>
      <c r="R28" s="328">
        <f t="shared" si="33"/>
        <v>0</v>
      </c>
      <c r="S28" s="34"/>
      <c r="T28" s="1"/>
      <c r="U28" s="328">
        <f t="shared" si="34"/>
        <v>0</v>
      </c>
      <c r="V28" s="34"/>
      <c r="W28" s="1"/>
      <c r="X28" s="328">
        <f t="shared" si="35"/>
        <v>0</v>
      </c>
      <c r="Y28" s="34"/>
      <c r="Z28" s="1"/>
      <c r="AA28" s="328">
        <f t="shared" si="36"/>
        <v>0</v>
      </c>
      <c r="AB28" s="34"/>
      <c r="AC28" s="1"/>
      <c r="AD28" s="328">
        <f t="shared" si="37"/>
        <v>0</v>
      </c>
      <c r="AE28" s="3"/>
      <c r="AF28" s="1"/>
      <c r="AG28" s="326">
        <f t="shared" si="38"/>
        <v>0</v>
      </c>
      <c r="AH28" s="34"/>
      <c r="AI28" s="1"/>
      <c r="AJ28" s="328">
        <f t="shared" si="39"/>
        <v>0</v>
      </c>
      <c r="AK28" s="34"/>
      <c r="AL28" s="1"/>
      <c r="AM28" s="328">
        <f t="shared" si="40"/>
        <v>0</v>
      </c>
      <c r="AN28" s="34"/>
      <c r="AO28" s="1"/>
      <c r="AP28" s="328">
        <f t="shared" si="43"/>
        <v>0</v>
      </c>
      <c r="AQ28" s="34"/>
      <c r="AR28" s="1"/>
      <c r="AS28" s="328">
        <f t="shared" si="44"/>
        <v>0</v>
      </c>
      <c r="AT28" s="34"/>
      <c r="AU28" s="1"/>
      <c r="AV28" s="328">
        <f t="shared" si="45"/>
        <v>0</v>
      </c>
      <c r="AW28" s="178"/>
      <c r="AX28" s="324"/>
      <c r="AY28" s="125">
        <f t="shared" si="41"/>
        <v>0</v>
      </c>
      <c r="AZ28" s="125">
        <f t="shared" si="42"/>
        <v>0</v>
      </c>
      <c r="BA28" s="35"/>
      <c r="BB28" s="35"/>
      <c r="BC28" s="35"/>
      <c r="BD28" s="35"/>
      <c r="BE28" s="35"/>
      <c r="BF28" s="35"/>
    </row>
    <row r="29" spans="1:298" ht="13">
      <c r="A29" s="18"/>
      <c r="B29" s="137"/>
      <c r="C29" s="129" t="s">
        <v>1089</v>
      </c>
      <c r="D29" s="32" t="s">
        <v>1126</v>
      </c>
      <c r="E29" s="38" t="s">
        <v>1127</v>
      </c>
      <c r="F29" s="38" t="s">
        <v>3265</v>
      </c>
      <c r="G29" s="110" t="s">
        <v>2747</v>
      </c>
      <c r="H29" s="38" t="s">
        <v>2747</v>
      </c>
      <c r="I29" s="110" t="s">
        <v>1089</v>
      </c>
      <c r="J29" s="16" t="s">
        <v>640</v>
      </c>
      <c r="K29" s="109">
        <f t="shared" si="32"/>
        <v>1</v>
      </c>
      <c r="L29" s="16">
        <v>0</v>
      </c>
      <c r="M29" s="3"/>
      <c r="N29" s="1"/>
      <c r="O29" s="329">
        <f t="shared" si="1"/>
        <v>0</v>
      </c>
      <c r="P29" s="34"/>
      <c r="Q29" s="1"/>
      <c r="R29" s="328">
        <f t="shared" si="33"/>
        <v>0</v>
      </c>
      <c r="S29" s="34"/>
      <c r="T29" s="1"/>
      <c r="U29" s="328">
        <f t="shared" si="34"/>
        <v>0</v>
      </c>
      <c r="V29" s="34">
        <v>2</v>
      </c>
      <c r="W29" s="1">
        <v>1</v>
      </c>
      <c r="X29" s="328">
        <f t="shared" si="35"/>
        <v>1</v>
      </c>
      <c r="Y29" s="34"/>
      <c r="Z29" s="1"/>
      <c r="AA29" s="328">
        <f t="shared" si="36"/>
        <v>1</v>
      </c>
      <c r="AB29" s="34"/>
      <c r="AC29" s="1"/>
      <c r="AD29" s="328">
        <f t="shared" si="37"/>
        <v>1</v>
      </c>
      <c r="AE29" s="3"/>
      <c r="AF29" s="1"/>
      <c r="AG29" s="326">
        <f t="shared" si="38"/>
        <v>1</v>
      </c>
      <c r="AH29" s="34"/>
      <c r="AI29" s="1"/>
      <c r="AJ29" s="328">
        <f t="shared" si="39"/>
        <v>1</v>
      </c>
      <c r="AK29" s="34"/>
      <c r="AL29" s="1"/>
      <c r="AM29" s="328">
        <f t="shared" si="40"/>
        <v>1</v>
      </c>
      <c r="AN29" s="34"/>
      <c r="AO29" s="1"/>
      <c r="AP29" s="328">
        <f t="shared" si="43"/>
        <v>1</v>
      </c>
      <c r="AQ29" s="34"/>
      <c r="AR29" s="1"/>
      <c r="AS29" s="328">
        <f t="shared" si="44"/>
        <v>1</v>
      </c>
      <c r="AT29" s="34"/>
      <c r="AU29" s="1"/>
      <c r="AV29" s="328">
        <f t="shared" si="45"/>
        <v>1</v>
      </c>
      <c r="AW29" s="178"/>
      <c r="AX29" s="324"/>
      <c r="AY29" s="125">
        <f t="shared" si="41"/>
        <v>2</v>
      </c>
      <c r="AZ29" s="125">
        <f t="shared" si="42"/>
        <v>1</v>
      </c>
      <c r="BA29" s="35"/>
      <c r="BB29" s="35"/>
      <c r="BC29" s="35"/>
      <c r="BD29" s="35"/>
      <c r="BE29" s="35"/>
      <c r="BF29" s="35"/>
    </row>
    <row r="30" spans="1:298" ht="13">
      <c r="A30" s="18"/>
      <c r="B30" s="137"/>
      <c r="C30" s="129" t="s">
        <v>1089</v>
      </c>
      <c r="D30" s="32" t="s">
        <v>1105</v>
      </c>
      <c r="E30" s="38" t="s">
        <v>3233</v>
      </c>
      <c r="F30" s="35" t="s">
        <v>3367</v>
      </c>
      <c r="G30" s="110" t="s">
        <v>3350</v>
      </c>
      <c r="H30" s="38" t="s">
        <v>3361</v>
      </c>
      <c r="I30" s="110" t="s">
        <v>1089</v>
      </c>
      <c r="J30" s="16" t="s">
        <v>640</v>
      </c>
      <c r="K30" s="109">
        <f t="shared" si="32"/>
        <v>0</v>
      </c>
      <c r="L30" s="16">
        <v>0</v>
      </c>
      <c r="M30" s="3"/>
      <c r="N30" s="1"/>
      <c r="O30" s="328">
        <f>SUM(L30+M30-N30)</f>
        <v>0</v>
      </c>
      <c r="P30" s="34"/>
      <c r="Q30" s="1"/>
      <c r="R30" s="328">
        <f t="shared" si="33"/>
        <v>0</v>
      </c>
      <c r="S30" s="34"/>
      <c r="T30" s="1"/>
      <c r="U30" s="328">
        <f t="shared" si="34"/>
        <v>0</v>
      </c>
      <c r="V30" s="34"/>
      <c r="W30" s="1"/>
      <c r="X30" s="328">
        <f t="shared" si="35"/>
        <v>0</v>
      </c>
      <c r="Y30" s="34"/>
      <c r="Z30" s="1"/>
      <c r="AA30" s="328">
        <f t="shared" si="36"/>
        <v>0</v>
      </c>
      <c r="AB30" s="34"/>
      <c r="AC30" s="1"/>
      <c r="AD30" s="328">
        <f t="shared" si="37"/>
        <v>0</v>
      </c>
      <c r="AE30" s="3"/>
      <c r="AF30" s="1"/>
      <c r="AG30" s="326">
        <f t="shared" si="38"/>
        <v>0</v>
      </c>
      <c r="AH30" s="34"/>
      <c r="AI30" s="1"/>
      <c r="AJ30" s="328">
        <f t="shared" si="39"/>
        <v>0</v>
      </c>
      <c r="AK30" s="34"/>
      <c r="AL30" s="1"/>
      <c r="AM30" s="328">
        <f t="shared" si="40"/>
        <v>0</v>
      </c>
      <c r="AN30" s="44"/>
      <c r="AO30" s="22"/>
      <c r="AP30" s="329">
        <f t="shared" si="43"/>
        <v>0</v>
      </c>
      <c r="AQ30" s="44"/>
      <c r="AR30" s="22"/>
      <c r="AS30" s="329">
        <f t="shared" si="44"/>
        <v>0</v>
      </c>
      <c r="AT30" s="44"/>
      <c r="AU30" s="22"/>
      <c r="AV30" s="329">
        <f t="shared" si="45"/>
        <v>0</v>
      </c>
      <c r="AW30" s="178"/>
      <c r="AX30" s="324"/>
      <c r="AY30" s="125">
        <f t="shared" si="41"/>
        <v>0</v>
      </c>
      <c r="AZ30" s="125">
        <f t="shared" si="42"/>
        <v>0</v>
      </c>
      <c r="BA30" s="35"/>
      <c r="BB30" s="35"/>
      <c r="BC30" s="35"/>
      <c r="BD30" s="35"/>
      <c r="BE30" s="35"/>
      <c r="BF30" s="35"/>
    </row>
    <row r="31" spans="1:298" ht="13">
      <c r="A31" s="18"/>
      <c r="B31" s="137"/>
      <c r="C31" s="129" t="s">
        <v>1089</v>
      </c>
      <c r="D31" s="32" t="s">
        <v>2455</v>
      </c>
      <c r="E31" s="38" t="s">
        <v>3415</v>
      </c>
      <c r="F31" s="38" t="s">
        <v>3416</v>
      </c>
      <c r="G31" s="110" t="s">
        <v>3414</v>
      </c>
      <c r="H31" s="38" t="s">
        <v>3403</v>
      </c>
      <c r="I31" s="110" t="s">
        <v>1089</v>
      </c>
      <c r="J31" s="16" t="s">
        <v>640</v>
      </c>
      <c r="K31" s="109">
        <f t="shared" si="32"/>
        <v>0</v>
      </c>
      <c r="L31" s="16">
        <v>0</v>
      </c>
      <c r="M31" s="3"/>
      <c r="N31" s="1"/>
      <c r="O31" s="329">
        <f t="shared" si="1"/>
        <v>0</v>
      </c>
      <c r="P31" s="34"/>
      <c r="Q31" s="1"/>
      <c r="R31" s="329">
        <f t="shared" si="33"/>
        <v>0</v>
      </c>
      <c r="S31" s="34"/>
      <c r="T31" s="1"/>
      <c r="U31" s="329">
        <f t="shared" si="34"/>
        <v>0</v>
      </c>
      <c r="V31" s="34"/>
      <c r="W31" s="1"/>
      <c r="X31" s="329">
        <f t="shared" si="35"/>
        <v>0</v>
      </c>
      <c r="Y31" s="34"/>
      <c r="Z31" s="1"/>
      <c r="AA31" s="329">
        <f t="shared" si="36"/>
        <v>0</v>
      </c>
      <c r="AB31" s="34"/>
      <c r="AC31" s="1"/>
      <c r="AD31" s="329">
        <f t="shared" si="37"/>
        <v>0</v>
      </c>
      <c r="AE31" s="3"/>
      <c r="AF31" s="1"/>
      <c r="AG31" s="330">
        <f t="shared" si="38"/>
        <v>0</v>
      </c>
      <c r="AH31" s="34"/>
      <c r="AI31" s="1"/>
      <c r="AJ31" s="328">
        <f t="shared" si="39"/>
        <v>0</v>
      </c>
      <c r="AK31" s="34"/>
      <c r="AL31" s="1"/>
      <c r="AM31" s="328">
        <f t="shared" si="40"/>
        <v>0</v>
      </c>
      <c r="AN31" s="34"/>
      <c r="AO31" s="1"/>
      <c r="AP31" s="328">
        <f t="shared" si="43"/>
        <v>0</v>
      </c>
      <c r="AQ31" s="34"/>
      <c r="AR31" s="1"/>
      <c r="AS31" s="1">
        <f t="shared" si="44"/>
        <v>0</v>
      </c>
      <c r="AT31" s="3"/>
      <c r="AU31" s="1"/>
      <c r="AV31" s="328">
        <f t="shared" si="45"/>
        <v>0</v>
      </c>
      <c r="AW31" s="178"/>
      <c r="AX31" s="324"/>
      <c r="AY31" s="125">
        <f t="shared" si="41"/>
        <v>0</v>
      </c>
      <c r="AZ31" s="125">
        <f t="shared" si="42"/>
        <v>0</v>
      </c>
      <c r="BA31" s="35"/>
      <c r="BB31" s="35"/>
      <c r="BC31" s="35"/>
      <c r="BD31" s="35"/>
      <c r="BE31" s="35"/>
      <c r="BF31" s="35"/>
    </row>
    <row r="32" spans="1:298" ht="13">
      <c r="A32" s="33"/>
      <c r="B32" s="326"/>
      <c r="C32" s="129" t="s">
        <v>1089</v>
      </c>
      <c r="D32" s="32" t="s">
        <v>1149</v>
      </c>
      <c r="E32" s="38" t="s">
        <v>1150</v>
      </c>
      <c r="F32" s="38" t="s">
        <v>3342</v>
      </c>
      <c r="G32" s="110">
        <v>2125</v>
      </c>
      <c r="H32" s="38" t="s">
        <v>3306</v>
      </c>
      <c r="I32" s="110" t="s">
        <v>1089</v>
      </c>
      <c r="J32" s="16" t="s">
        <v>640</v>
      </c>
      <c r="K32" s="109">
        <f t="shared" si="32"/>
        <v>0</v>
      </c>
      <c r="L32" s="16">
        <v>0</v>
      </c>
      <c r="M32" s="3"/>
      <c r="N32" s="1"/>
      <c r="O32" s="329">
        <f t="shared" si="1"/>
        <v>0</v>
      </c>
      <c r="P32" s="34"/>
      <c r="Q32" s="1"/>
      <c r="R32" s="328">
        <f t="shared" si="33"/>
        <v>0</v>
      </c>
      <c r="S32" s="34"/>
      <c r="T32" s="1"/>
      <c r="U32" s="328">
        <f t="shared" si="34"/>
        <v>0</v>
      </c>
      <c r="V32" s="34"/>
      <c r="W32" s="1"/>
      <c r="X32" s="328">
        <f t="shared" si="35"/>
        <v>0</v>
      </c>
      <c r="Y32" s="34"/>
      <c r="Z32" s="1"/>
      <c r="AA32" s="328">
        <f t="shared" si="36"/>
        <v>0</v>
      </c>
      <c r="AB32" s="34"/>
      <c r="AC32" s="1"/>
      <c r="AD32" s="328">
        <f t="shared" si="37"/>
        <v>0</v>
      </c>
      <c r="AE32" s="3"/>
      <c r="AF32" s="1"/>
      <c r="AG32" s="326">
        <f t="shared" si="38"/>
        <v>0</v>
      </c>
      <c r="AH32" s="34"/>
      <c r="AI32" s="1"/>
      <c r="AJ32" s="328">
        <f t="shared" si="39"/>
        <v>0</v>
      </c>
      <c r="AK32" s="34"/>
      <c r="AL32" s="1"/>
      <c r="AM32" s="328">
        <f t="shared" si="40"/>
        <v>0</v>
      </c>
      <c r="AN32" s="34"/>
      <c r="AO32" s="1"/>
      <c r="AP32" s="328">
        <f t="shared" si="43"/>
        <v>0</v>
      </c>
      <c r="AQ32" s="34"/>
      <c r="AR32" s="1"/>
      <c r="AS32" s="328">
        <f t="shared" si="44"/>
        <v>0</v>
      </c>
      <c r="AT32" s="34"/>
      <c r="AU32" s="1"/>
      <c r="AV32" s="328">
        <f t="shared" si="45"/>
        <v>0</v>
      </c>
      <c r="AW32" s="178"/>
      <c r="AX32" s="324"/>
      <c r="AY32" s="125">
        <f t="shared" si="41"/>
        <v>0</v>
      </c>
      <c r="AZ32" s="125">
        <f t="shared" si="42"/>
        <v>0</v>
      </c>
      <c r="BA32" s="35"/>
      <c r="BB32" s="35"/>
      <c r="BC32" s="35"/>
      <c r="BD32" s="35"/>
      <c r="BE32" s="35"/>
      <c r="BF32" s="35"/>
    </row>
    <row r="33" spans="1:58" ht="13">
      <c r="A33" s="18"/>
      <c r="B33" s="137"/>
      <c r="C33" s="129" t="s">
        <v>1089</v>
      </c>
      <c r="D33" s="32" t="s">
        <v>4108</v>
      </c>
      <c r="E33" s="38" t="s">
        <v>4109</v>
      </c>
      <c r="F33" s="38" t="s">
        <v>4111</v>
      </c>
      <c r="G33" s="110" t="s">
        <v>4110</v>
      </c>
      <c r="H33" s="38" t="s">
        <v>3300</v>
      </c>
      <c r="I33" s="110" t="s">
        <v>1089</v>
      </c>
      <c r="J33" s="16" t="s">
        <v>640</v>
      </c>
      <c r="K33" s="334">
        <f>AV41</f>
        <v>0</v>
      </c>
      <c r="L33" s="41"/>
      <c r="M33" s="42"/>
      <c r="N33" s="147"/>
      <c r="O33" s="335" t="e">
        <f>SUM(L41+N41-#REF!)</f>
        <v>#REF!</v>
      </c>
      <c r="P33" s="42"/>
      <c r="Q33" s="147"/>
      <c r="R33" s="335" t="e">
        <f>SUM(O41+Q41-#REF!)</f>
        <v>#REF!</v>
      </c>
      <c r="S33" s="42"/>
      <c r="T33" s="147"/>
      <c r="U33" s="335">
        <f>SUM(R41+S41-T41)</f>
        <v>0</v>
      </c>
      <c r="V33" s="42"/>
      <c r="W33" s="147"/>
      <c r="X33" s="335">
        <f>SUM(U41+V41-W41)</f>
        <v>0</v>
      </c>
      <c r="Y33" s="42"/>
      <c r="Z33" s="147"/>
      <c r="AA33" s="335">
        <f>SUM(X41+Y41-Z41)</f>
        <v>0</v>
      </c>
      <c r="AB33" s="42"/>
      <c r="AC33" s="147"/>
      <c r="AD33" s="335">
        <f>SUM(AA41+AB41-AC41)</f>
        <v>0</v>
      </c>
      <c r="AE33" s="41"/>
      <c r="AF33" s="41"/>
      <c r="AG33" s="41">
        <f>SUM(AD41+AE41-AF41)</f>
        <v>0</v>
      </c>
      <c r="AH33" s="41"/>
      <c r="AI33" s="41"/>
      <c r="AJ33" s="41">
        <f>SUM(AG41+AH41-AI41)</f>
        <v>0</v>
      </c>
      <c r="AK33" s="41"/>
      <c r="AL33" s="41"/>
      <c r="AM33" s="41">
        <f>SUM(AJ41+AK41-AL41)</f>
        <v>0</v>
      </c>
      <c r="AN33" s="41"/>
      <c r="AO33" s="41"/>
      <c r="AP33" s="41">
        <f>SUM(AM41+AN41-AO41)</f>
        <v>0</v>
      </c>
      <c r="AQ33" s="41"/>
      <c r="AR33" s="41"/>
      <c r="AS33" s="41">
        <f>SUM(AP41+AQ41-AR41)</f>
        <v>0</v>
      </c>
      <c r="AT33" s="41"/>
      <c r="AU33" s="41"/>
      <c r="AV33" s="137">
        <f>SUM(AS41+AT41-AU41)</f>
        <v>0</v>
      </c>
      <c r="AW33" s="178"/>
      <c r="AX33" s="324"/>
      <c r="AY33" s="125"/>
      <c r="AZ33" s="125"/>
      <c r="BA33" s="35"/>
      <c r="BB33" s="35"/>
      <c r="BC33" s="35"/>
      <c r="BD33" s="35"/>
      <c r="BE33" s="35"/>
      <c r="BF33" s="35"/>
    </row>
    <row r="34" spans="1:58" ht="13">
      <c r="A34" s="18"/>
      <c r="B34" s="137"/>
      <c r="C34" s="129" t="s">
        <v>1089</v>
      </c>
      <c r="D34" s="32" t="s">
        <v>1094</v>
      </c>
      <c r="E34" s="38" t="s">
        <v>1095</v>
      </c>
      <c r="F34" s="38" t="s">
        <v>3366</v>
      </c>
      <c r="G34" s="110" t="s">
        <v>3364</v>
      </c>
      <c r="H34" s="38" t="s">
        <v>3300</v>
      </c>
      <c r="I34" s="110" t="s">
        <v>1089</v>
      </c>
      <c r="J34" s="16" t="s">
        <v>640</v>
      </c>
      <c r="K34" s="109">
        <f t="shared" ref="K34:K45" si="46">AV34</f>
        <v>0</v>
      </c>
      <c r="L34" s="16">
        <v>0</v>
      </c>
      <c r="M34" s="3"/>
      <c r="N34" s="1"/>
      <c r="O34" s="328">
        <f>SUM(L34+M34-N34)</f>
        <v>0</v>
      </c>
      <c r="P34" s="34"/>
      <c r="Q34" s="1"/>
      <c r="R34" s="328">
        <f t="shared" ref="R34:R45" si="47">SUM(O34+P34-Q34)</f>
        <v>0</v>
      </c>
      <c r="S34" s="34"/>
      <c r="T34" s="1"/>
      <c r="U34" s="328">
        <f t="shared" ref="U34:U45" si="48">SUM(R34+S34-T34)</f>
        <v>0</v>
      </c>
      <c r="V34" s="34"/>
      <c r="W34" s="1"/>
      <c r="X34" s="328">
        <f t="shared" ref="X34:X45" si="49">SUM(U34+V34-W34)</f>
        <v>0</v>
      </c>
      <c r="Y34" s="34"/>
      <c r="Z34" s="1"/>
      <c r="AA34" s="328">
        <f t="shared" ref="AA34:AA45" si="50">SUM(X34+Y34-Z34)</f>
        <v>0</v>
      </c>
      <c r="AB34" s="34"/>
      <c r="AC34" s="1"/>
      <c r="AD34" s="328">
        <f t="shared" ref="AD34:AD45" si="51">SUM(AA34+AB34-AC34)</f>
        <v>0</v>
      </c>
      <c r="AE34" s="3"/>
      <c r="AF34" s="1"/>
      <c r="AG34" s="326">
        <f t="shared" ref="AG34:AG45" si="52">SUM(AD34+AE34-AF34)</f>
        <v>0</v>
      </c>
      <c r="AH34" s="34"/>
      <c r="AI34" s="1"/>
      <c r="AJ34" s="328">
        <f t="shared" ref="AJ34:AJ45" si="53">SUM(AG34+AH34-AI34)</f>
        <v>0</v>
      </c>
      <c r="AK34" s="34"/>
      <c r="AL34" s="1"/>
      <c r="AM34" s="328">
        <f t="shared" ref="AM34:AM45" si="54">SUM(AJ34+AK34-AL34)</f>
        <v>0</v>
      </c>
      <c r="AN34" s="34"/>
      <c r="AO34" s="1"/>
      <c r="AP34" s="328">
        <f t="shared" ref="AP34:AP43" si="55">SUM(AM34+AN34-AO34)</f>
        <v>0</v>
      </c>
      <c r="AQ34" s="34"/>
      <c r="AR34" s="1"/>
      <c r="AS34" s="328">
        <f t="shared" ref="AS34:AS42" si="56">SUM(AP34+AQ34-AR34)</f>
        <v>0</v>
      </c>
      <c r="AT34" s="34"/>
      <c r="AU34" s="1"/>
      <c r="AV34" s="328">
        <f t="shared" ref="AV34:AV42" si="57">SUM(AS34+AT34-AU34)</f>
        <v>0</v>
      </c>
      <c r="AW34" s="178"/>
      <c r="AX34" s="324"/>
      <c r="AY34" s="125">
        <f>SUM(M34+P34+S34+V34+Y34+AB34+AE34+AH34+AK34+AN34+AQ34+AT34)</f>
        <v>0</v>
      </c>
      <c r="AZ34" s="125">
        <f>SUM(N34+Q34+T34+W34+Z34+AC34+AF34+AI34+AL34+AO34+AR34+AU34)</f>
        <v>0</v>
      </c>
      <c r="BA34" s="35"/>
      <c r="BB34" s="35"/>
      <c r="BC34" s="35"/>
      <c r="BD34" s="35"/>
      <c r="BE34" s="35"/>
      <c r="BF34" s="35"/>
    </row>
    <row r="35" spans="1:58" ht="13">
      <c r="A35" s="33"/>
      <c r="B35" s="330"/>
      <c r="C35" s="129" t="s">
        <v>1089</v>
      </c>
      <c r="D35" s="32" t="s">
        <v>1186</v>
      </c>
      <c r="E35" s="38" t="s">
        <v>1187</v>
      </c>
      <c r="F35" s="38" t="s">
        <v>3366</v>
      </c>
      <c r="G35" s="110" t="s">
        <v>3365</v>
      </c>
      <c r="H35" s="38" t="s">
        <v>3300</v>
      </c>
      <c r="I35" s="110" t="s">
        <v>1089</v>
      </c>
      <c r="J35" s="16" t="s">
        <v>640</v>
      </c>
      <c r="K35" s="109">
        <f t="shared" si="46"/>
        <v>0</v>
      </c>
      <c r="L35" s="16">
        <v>0</v>
      </c>
      <c r="M35" s="3"/>
      <c r="N35" s="1"/>
      <c r="O35" s="329">
        <f t="shared" si="1"/>
        <v>0</v>
      </c>
      <c r="P35" s="34"/>
      <c r="Q35" s="1"/>
      <c r="R35" s="328">
        <f t="shared" si="47"/>
        <v>0</v>
      </c>
      <c r="S35" s="34"/>
      <c r="T35" s="1"/>
      <c r="U35" s="328">
        <f t="shared" si="48"/>
        <v>0</v>
      </c>
      <c r="V35" s="34"/>
      <c r="W35" s="1"/>
      <c r="X35" s="328">
        <f t="shared" si="49"/>
        <v>0</v>
      </c>
      <c r="Y35" s="34"/>
      <c r="Z35" s="1"/>
      <c r="AA35" s="328">
        <f t="shared" si="50"/>
        <v>0</v>
      </c>
      <c r="AB35" s="34"/>
      <c r="AC35" s="1"/>
      <c r="AD35" s="328">
        <f t="shared" si="51"/>
        <v>0</v>
      </c>
      <c r="AE35" s="3"/>
      <c r="AF35" s="1"/>
      <c r="AG35" s="326">
        <f t="shared" si="52"/>
        <v>0</v>
      </c>
      <c r="AH35" s="34"/>
      <c r="AI35" s="1"/>
      <c r="AJ35" s="328">
        <f t="shared" si="53"/>
        <v>0</v>
      </c>
      <c r="AK35" s="34"/>
      <c r="AL35" s="1"/>
      <c r="AM35" s="328">
        <f t="shared" si="54"/>
        <v>0</v>
      </c>
      <c r="AN35" s="34"/>
      <c r="AO35" s="1"/>
      <c r="AP35" s="328">
        <f t="shared" si="55"/>
        <v>0</v>
      </c>
      <c r="AQ35" s="34"/>
      <c r="AR35" s="1"/>
      <c r="AS35" s="328">
        <f t="shared" si="56"/>
        <v>0</v>
      </c>
      <c r="AT35" s="34"/>
      <c r="AU35" s="1"/>
      <c r="AV35" s="328">
        <f t="shared" si="57"/>
        <v>0</v>
      </c>
      <c r="AW35" s="178"/>
      <c r="AX35" s="324"/>
      <c r="AY35" s="125">
        <f>SUM(M35+P35+S35+V35+Y35+AB35+AE35+AH35+AK35+AN35+AQ35+AT35)</f>
        <v>0</v>
      </c>
      <c r="AZ35" s="125">
        <f>SUM(N35+Q35+T35+W35+Z35+AC35+AF35+AI35+AL35+AO35+AR35+AU35)</f>
        <v>0</v>
      </c>
      <c r="BA35" s="35"/>
      <c r="BB35" s="35"/>
      <c r="BC35" s="35"/>
      <c r="BD35" s="35"/>
      <c r="BE35" s="35"/>
      <c r="BF35" s="35"/>
    </row>
    <row r="36" spans="1:58" ht="13">
      <c r="A36" s="160"/>
      <c r="B36" s="336"/>
      <c r="C36" s="129" t="s">
        <v>1089</v>
      </c>
      <c r="D36" s="32" t="s">
        <v>2626</v>
      </c>
      <c r="E36" s="38" t="s">
        <v>2627</v>
      </c>
      <c r="F36" s="38" t="s">
        <v>3343</v>
      </c>
      <c r="G36" s="110" t="s">
        <v>2747</v>
      </c>
      <c r="H36" s="38" t="s">
        <v>2747</v>
      </c>
      <c r="I36" s="110" t="s">
        <v>1089</v>
      </c>
      <c r="J36" s="16" t="s">
        <v>640</v>
      </c>
      <c r="K36" s="109">
        <f t="shared" si="46"/>
        <v>0</v>
      </c>
      <c r="L36" s="16">
        <v>0</v>
      </c>
      <c r="M36" s="3"/>
      <c r="N36" s="1"/>
      <c r="O36" s="329">
        <f t="shared" si="1"/>
        <v>0</v>
      </c>
      <c r="P36" s="34"/>
      <c r="Q36" s="1"/>
      <c r="R36" s="329">
        <f t="shared" si="47"/>
        <v>0</v>
      </c>
      <c r="S36" s="34"/>
      <c r="T36" s="1"/>
      <c r="U36" s="329">
        <f t="shared" si="48"/>
        <v>0</v>
      </c>
      <c r="V36" s="34"/>
      <c r="W36" s="1"/>
      <c r="X36" s="329">
        <f t="shared" si="49"/>
        <v>0</v>
      </c>
      <c r="Y36" s="34"/>
      <c r="Z36" s="1"/>
      <c r="AA36" s="329">
        <f t="shared" si="50"/>
        <v>0</v>
      </c>
      <c r="AB36" s="34"/>
      <c r="AC36" s="1"/>
      <c r="AD36" s="329">
        <f t="shared" si="51"/>
        <v>0</v>
      </c>
      <c r="AE36" s="3"/>
      <c r="AF36" s="1"/>
      <c r="AG36" s="330">
        <f t="shared" si="52"/>
        <v>0</v>
      </c>
      <c r="AH36" s="34"/>
      <c r="AI36" s="1"/>
      <c r="AJ36" s="328">
        <f t="shared" si="53"/>
        <v>0</v>
      </c>
      <c r="AK36" s="34"/>
      <c r="AL36" s="1"/>
      <c r="AM36" s="328">
        <f t="shared" si="54"/>
        <v>0</v>
      </c>
      <c r="AN36" s="34"/>
      <c r="AO36" s="1"/>
      <c r="AP36" s="328">
        <f t="shared" si="55"/>
        <v>0</v>
      </c>
      <c r="AQ36" s="34"/>
      <c r="AR36" s="1"/>
      <c r="AS36" s="1">
        <f t="shared" si="56"/>
        <v>0</v>
      </c>
      <c r="AT36" s="3"/>
      <c r="AU36" s="1"/>
      <c r="AV36" s="328">
        <f t="shared" si="57"/>
        <v>0</v>
      </c>
      <c r="AW36" s="178"/>
      <c r="AX36" s="324"/>
      <c r="AY36" s="125"/>
      <c r="AZ36" s="125"/>
      <c r="BA36" s="35"/>
      <c r="BB36" s="35"/>
      <c r="BC36" s="35"/>
      <c r="BD36" s="35"/>
      <c r="BE36" s="35"/>
      <c r="BF36" s="35"/>
    </row>
    <row r="37" spans="1:58" ht="13">
      <c r="A37" s="18"/>
      <c r="B37" s="137"/>
      <c r="C37" s="129" t="s">
        <v>1089</v>
      </c>
      <c r="D37" s="32" t="s">
        <v>1093</v>
      </c>
      <c r="E37" s="38" t="s">
        <v>3239</v>
      </c>
      <c r="F37" s="38" t="s">
        <v>3434</v>
      </c>
      <c r="G37" s="110" t="s">
        <v>3347</v>
      </c>
      <c r="H37" s="38" t="s">
        <v>3369</v>
      </c>
      <c r="I37" s="110" t="s">
        <v>1089</v>
      </c>
      <c r="J37" s="16" t="s">
        <v>640</v>
      </c>
      <c r="K37" s="109">
        <f t="shared" si="46"/>
        <v>0</v>
      </c>
      <c r="L37" s="16">
        <v>0</v>
      </c>
      <c r="M37" s="3"/>
      <c r="N37" s="1"/>
      <c r="O37" s="328">
        <f>SUM(L37+M37-N37)</f>
        <v>0</v>
      </c>
      <c r="P37" s="34"/>
      <c r="Q37" s="1"/>
      <c r="R37" s="328">
        <f t="shared" si="47"/>
        <v>0</v>
      </c>
      <c r="S37" s="34"/>
      <c r="T37" s="1"/>
      <c r="U37" s="328">
        <f t="shared" si="48"/>
        <v>0</v>
      </c>
      <c r="V37" s="34"/>
      <c r="W37" s="1"/>
      <c r="X37" s="328">
        <f t="shared" si="49"/>
        <v>0</v>
      </c>
      <c r="Y37" s="34"/>
      <c r="Z37" s="1"/>
      <c r="AA37" s="328">
        <f t="shared" si="50"/>
        <v>0</v>
      </c>
      <c r="AB37" s="34"/>
      <c r="AC37" s="1"/>
      <c r="AD37" s="328">
        <f t="shared" si="51"/>
        <v>0</v>
      </c>
      <c r="AE37" s="3"/>
      <c r="AF37" s="1"/>
      <c r="AG37" s="326">
        <f t="shared" si="52"/>
        <v>0</v>
      </c>
      <c r="AH37" s="34"/>
      <c r="AI37" s="1"/>
      <c r="AJ37" s="328">
        <f t="shared" si="53"/>
        <v>0</v>
      </c>
      <c r="AK37" s="34"/>
      <c r="AL37" s="1"/>
      <c r="AM37" s="328">
        <f t="shared" si="54"/>
        <v>0</v>
      </c>
      <c r="AN37" s="34"/>
      <c r="AO37" s="1"/>
      <c r="AP37" s="328">
        <f t="shared" si="55"/>
        <v>0</v>
      </c>
      <c r="AQ37" s="34"/>
      <c r="AR37" s="1"/>
      <c r="AS37" s="328">
        <f t="shared" si="56"/>
        <v>0</v>
      </c>
      <c r="AT37" s="34"/>
      <c r="AU37" s="1"/>
      <c r="AV37" s="328">
        <f t="shared" si="57"/>
        <v>0</v>
      </c>
      <c r="AW37" s="178"/>
      <c r="AX37" s="324"/>
      <c r="AY37" s="125">
        <f t="shared" ref="AY37:AZ39" si="58">SUM(M37+P37+S37+V37+Y37+AB37+AE37+AH37+AK37+AN37+AQ37+AT37)</f>
        <v>0</v>
      </c>
      <c r="AZ37" s="125">
        <f t="shared" si="58"/>
        <v>0</v>
      </c>
      <c r="BA37" s="35"/>
      <c r="BB37" s="35"/>
      <c r="BC37" s="35"/>
      <c r="BD37" s="35"/>
      <c r="BE37" s="35"/>
      <c r="BF37" s="35"/>
    </row>
    <row r="38" spans="1:58" ht="13">
      <c r="A38" s="18"/>
      <c r="B38" s="137"/>
      <c r="C38" s="129" t="s">
        <v>1089</v>
      </c>
      <c r="D38" s="32" t="s">
        <v>2458</v>
      </c>
      <c r="E38" s="38" t="s">
        <v>2459</v>
      </c>
      <c r="F38" s="38" t="s">
        <v>3418</v>
      </c>
      <c r="G38" s="110" t="s">
        <v>3419</v>
      </c>
      <c r="H38" s="38" t="s">
        <v>3300</v>
      </c>
      <c r="I38" s="110" t="s">
        <v>1089</v>
      </c>
      <c r="J38" s="16" t="s">
        <v>640</v>
      </c>
      <c r="K38" s="109">
        <f t="shared" si="46"/>
        <v>0</v>
      </c>
      <c r="L38" s="16">
        <v>0</v>
      </c>
      <c r="M38" s="3"/>
      <c r="N38" s="1"/>
      <c r="O38" s="329">
        <f t="shared" si="1"/>
        <v>0</v>
      </c>
      <c r="P38" s="34"/>
      <c r="Q38" s="1"/>
      <c r="R38" s="329">
        <f t="shared" si="47"/>
        <v>0</v>
      </c>
      <c r="S38" s="34"/>
      <c r="T38" s="1"/>
      <c r="U38" s="329">
        <f t="shared" si="48"/>
        <v>0</v>
      </c>
      <c r="V38" s="34"/>
      <c r="W38" s="1"/>
      <c r="X38" s="329">
        <f t="shared" si="49"/>
        <v>0</v>
      </c>
      <c r="Y38" s="34"/>
      <c r="Z38" s="1"/>
      <c r="AA38" s="329">
        <f t="shared" si="50"/>
        <v>0</v>
      </c>
      <c r="AB38" s="34"/>
      <c r="AC38" s="1"/>
      <c r="AD38" s="329">
        <f t="shared" si="51"/>
        <v>0</v>
      </c>
      <c r="AE38" s="3"/>
      <c r="AF38" s="1"/>
      <c r="AG38" s="330">
        <f t="shared" si="52"/>
        <v>0</v>
      </c>
      <c r="AH38" s="34"/>
      <c r="AI38" s="1"/>
      <c r="AJ38" s="328">
        <f t="shared" si="53"/>
        <v>0</v>
      </c>
      <c r="AK38" s="34"/>
      <c r="AL38" s="1"/>
      <c r="AM38" s="328">
        <f t="shared" si="54"/>
        <v>0</v>
      </c>
      <c r="AN38" s="34"/>
      <c r="AO38" s="1"/>
      <c r="AP38" s="328">
        <f t="shared" si="55"/>
        <v>0</v>
      </c>
      <c r="AQ38" s="34"/>
      <c r="AR38" s="1"/>
      <c r="AS38" s="1">
        <f t="shared" si="56"/>
        <v>0</v>
      </c>
      <c r="AT38" s="3"/>
      <c r="AU38" s="1"/>
      <c r="AV38" s="328">
        <f t="shared" si="57"/>
        <v>0</v>
      </c>
      <c r="AW38" s="178"/>
      <c r="AX38" s="324"/>
      <c r="AY38" s="125">
        <f t="shared" si="58"/>
        <v>0</v>
      </c>
      <c r="AZ38" s="125">
        <f t="shared" si="58"/>
        <v>0</v>
      </c>
      <c r="BA38" s="35"/>
      <c r="BB38" s="35"/>
      <c r="BC38" s="35"/>
      <c r="BD38" s="35"/>
      <c r="BE38" s="35"/>
      <c r="BF38" s="35"/>
    </row>
    <row r="39" spans="1:58" ht="13">
      <c r="A39" s="18"/>
      <c r="B39" s="137"/>
      <c r="C39" s="129" t="s">
        <v>1089</v>
      </c>
      <c r="D39" s="32" t="s">
        <v>2901</v>
      </c>
      <c r="E39" s="38" t="s">
        <v>2902</v>
      </c>
      <c r="F39" s="38" t="s">
        <v>3457</v>
      </c>
      <c r="G39" s="110" t="s">
        <v>3458</v>
      </c>
      <c r="H39" s="38" t="s">
        <v>3404</v>
      </c>
      <c r="I39" s="110" t="s">
        <v>1089</v>
      </c>
      <c r="J39" s="16" t="s">
        <v>640</v>
      </c>
      <c r="K39" s="109">
        <f t="shared" si="46"/>
        <v>0</v>
      </c>
      <c r="L39" s="16">
        <v>0</v>
      </c>
      <c r="M39" s="3"/>
      <c r="N39" s="1"/>
      <c r="O39" s="329">
        <f t="shared" si="1"/>
        <v>0</v>
      </c>
      <c r="P39" s="34"/>
      <c r="Q39" s="1"/>
      <c r="R39" s="329">
        <f t="shared" si="47"/>
        <v>0</v>
      </c>
      <c r="S39" s="34"/>
      <c r="T39" s="1"/>
      <c r="U39" s="329">
        <f t="shared" si="48"/>
        <v>0</v>
      </c>
      <c r="V39" s="34"/>
      <c r="W39" s="1"/>
      <c r="X39" s="329">
        <f t="shared" si="49"/>
        <v>0</v>
      </c>
      <c r="Y39" s="34"/>
      <c r="Z39" s="1"/>
      <c r="AA39" s="329">
        <f t="shared" si="50"/>
        <v>0</v>
      </c>
      <c r="AB39" s="34"/>
      <c r="AC39" s="1"/>
      <c r="AD39" s="329">
        <f t="shared" si="51"/>
        <v>0</v>
      </c>
      <c r="AE39" s="3"/>
      <c r="AF39" s="1"/>
      <c r="AG39" s="330">
        <f t="shared" si="52"/>
        <v>0</v>
      </c>
      <c r="AH39" s="34"/>
      <c r="AI39" s="1"/>
      <c r="AJ39" s="328">
        <f t="shared" si="53"/>
        <v>0</v>
      </c>
      <c r="AK39" s="34"/>
      <c r="AL39" s="1"/>
      <c r="AM39" s="328">
        <f t="shared" si="54"/>
        <v>0</v>
      </c>
      <c r="AN39" s="34"/>
      <c r="AO39" s="1"/>
      <c r="AP39" s="328">
        <f t="shared" si="55"/>
        <v>0</v>
      </c>
      <c r="AQ39" s="34"/>
      <c r="AR39" s="1"/>
      <c r="AS39" s="1">
        <f t="shared" si="56"/>
        <v>0</v>
      </c>
      <c r="AT39" s="3"/>
      <c r="AU39" s="1"/>
      <c r="AV39" s="328">
        <f t="shared" si="57"/>
        <v>0</v>
      </c>
      <c r="AW39" s="178"/>
      <c r="AX39" s="324"/>
      <c r="AY39" s="125">
        <f t="shared" si="58"/>
        <v>0</v>
      </c>
      <c r="AZ39" s="125">
        <f t="shared" si="58"/>
        <v>0</v>
      </c>
      <c r="BA39" s="35"/>
      <c r="BB39" s="35"/>
      <c r="BC39" s="35"/>
      <c r="BD39" s="35"/>
      <c r="BE39" s="35"/>
      <c r="BF39" s="35"/>
    </row>
    <row r="40" spans="1:58" ht="13">
      <c r="A40" s="33"/>
      <c r="B40" s="330"/>
      <c r="C40" s="129" t="s">
        <v>1089</v>
      </c>
      <c r="D40" s="32" t="s">
        <v>1100</v>
      </c>
      <c r="E40" s="128" t="s">
        <v>3238</v>
      </c>
      <c r="F40" s="128" t="s">
        <v>3359</v>
      </c>
      <c r="G40" s="337" t="s">
        <v>3348</v>
      </c>
      <c r="H40" s="38" t="s">
        <v>3360</v>
      </c>
      <c r="I40" s="110" t="s">
        <v>1089</v>
      </c>
      <c r="J40" s="16" t="s">
        <v>640</v>
      </c>
      <c r="K40" s="109">
        <f t="shared" si="46"/>
        <v>0</v>
      </c>
      <c r="L40" s="16">
        <v>0</v>
      </c>
      <c r="M40" s="3"/>
      <c r="N40" s="1"/>
      <c r="O40" s="328">
        <f>SUM(L40+M40-N40)</f>
        <v>0</v>
      </c>
      <c r="P40" s="34"/>
      <c r="Q40" s="1"/>
      <c r="R40" s="328">
        <f t="shared" si="47"/>
        <v>0</v>
      </c>
      <c r="S40" s="34"/>
      <c r="T40" s="1"/>
      <c r="U40" s="328">
        <f t="shared" si="48"/>
        <v>0</v>
      </c>
      <c r="V40" s="34"/>
      <c r="W40" s="1"/>
      <c r="X40" s="328">
        <f t="shared" si="49"/>
        <v>0</v>
      </c>
      <c r="Y40" s="34"/>
      <c r="Z40" s="1"/>
      <c r="AA40" s="328">
        <f t="shared" si="50"/>
        <v>0</v>
      </c>
      <c r="AB40" s="34"/>
      <c r="AC40" s="1"/>
      <c r="AD40" s="328">
        <f t="shared" si="51"/>
        <v>0</v>
      </c>
      <c r="AE40" s="3"/>
      <c r="AF40" s="1"/>
      <c r="AG40" s="326">
        <f t="shared" si="52"/>
        <v>0</v>
      </c>
      <c r="AH40" s="34"/>
      <c r="AI40" s="1"/>
      <c r="AJ40" s="328">
        <f t="shared" si="53"/>
        <v>0</v>
      </c>
      <c r="AK40" s="34"/>
      <c r="AL40" s="1"/>
      <c r="AM40" s="328">
        <f t="shared" si="54"/>
        <v>0</v>
      </c>
      <c r="AN40" s="34"/>
      <c r="AO40" s="1"/>
      <c r="AP40" s="328">
        <f t="shared" si="55"/>
        <v>0</v>
      </c>
      <c r="AQ40" s="34"/>
      <c r="AR40" s="1"/>
      <c r="AS40" s="328">
        <f t="shared" si="56"/>
        <v>0</v>
      </c>
      <c r="AT40" s="34"/>
      <c r="AU40" s="1"/>
      <c r="AV40" s="328">
        <f t="shared" si="57"/>
        <v>0</v>
      </c>
      <c r="AW40" s="178"/>
      <c r="AX40" s="324"/>
      <c r="AY40" s="125">
        <f t="shared" ref="AY40:AZ42" si="59">SUM(M40+P40+S40+V40+Y40+AB40+AE40+AH40+AK40+AN40+AQ40+AT40)</f>
        <v>0</v>
      </c>
      <c r="AZ40" s="125">
        <f t="shared" si="59"/>
        <v>0</v>
      </c>
      <c r="BA40" s="35"/>
      <c r="BB40" s="35"/>
      <c r="BC40" s="35"/>
      <c r="BD40" s="35"/>
      <c r="BE40" s="35"/>
      <c r="BF40" s="35"/>
    </row>
    <row r="41" spans="1:58" ht="13">
      <c r="A41" s="18"/>
      <c r="B41" s="137"/>
      <c r="C41" s="129" t="s">
        <v>1089</v>
      </c>
      <c r="D41" s="32" t="s">
        <v>2194</v>
      </c>
      <c r="E41" s="116" t="s">
        <v>3230</v>
      </c>
      <c r="F41" s="38" t="s">
        <v>3359</v>
      </c>
      <c r="G41" s="110" t="s">
        <v>3358</v>
      </c>
      <c r="H41" s="38" t="s">
        <v>3360</v>
      </c>
      <c r="I41" s="110" t="s">
        <v>1089</v>
      </c>
      <c r="J41" s="16" t="s">
        <v>629</v>
      </c>
      <c r="K41" s="109">
        <f t="shared" si="46"/>
        <v>0</v>
      </c>
      <c r="L41" s="16">
        <v>0</v>
      </c>
      <c r="M41" s="1"/>
      <c r="N41" s="1"/>
      <c r="O41" s="329">
        <f t="shared" si="1"/>
        <v>0</v>
      </c>
      <c r="P41" s="34"/>
      <c r="Q41" s="1"/>
      <c r="R41" s="328">
        <f t="shared" si="47"/>
        <v>0</v>
      </c>
      <c r="S41" s="34"/>
      <c r="T41" s="1"/>
      <c r="U41" s="328">
        <f t="shared" si="48"/>
        <v>0</v>
      </c>
      <c r="V41" s="34"/>
      <c r="W41" s="1"/>
      <c r="X41" s="328">
        <f t="shared" si="49"/>
        <v>0</v>
      </c>
      <c r="Y41" s="34"/>
      <c r="Z41" s="1"/>
      <c r="AA41" s="328">
        <f t="shared" si="50"/>
        <v>0</v>
      </c>
      <c r="AB41" s="34"/>
      <c r="AC41" s="1"/>
      <c r="AD41" s="328">
        <f t="shared" si="51"/>
        <v>0</v>
      </c>
      <c r="AE41" s="3"/>
      <c r="AF41" s="1"/>
      <c r="AG41" s="326">
        <f t="shared" si="52"/>
        <v>0</v>
      </c>
      <c r="AH41" s="34"/>
      <c r="AI41" s="1"/>
      <c r="AJ41" s="328">
        <f t="shared" si="53"/>
        <v>0</v>
      </c>
      <c r="AK41" s="34"/>
      <c r="AL41" s="1"/>
      <c r="AM41" s="328">
        <f t="shared" si="54"/>
        <v>0</v>
      </c>
      <c r="AN41" s="34"/>
      <c r="AO41" s="1"/>
      <c r="AP41" s="328">
        <f t="shared" si="55"/>
        <v>0</v>
      </c>
      <c r="AQ41" s="34"/>
      <c r="AR41" s="1"/>
      <c r="AS41" s="1">
        <f t="shared" si="56"/>
        <v>0</v>
      </c>
      <c r="AT41" s="3"/>
      <c r="AU41" s="1"/>
      <c r="AV41" s="328">
        <f t="shared" si="57"/>
        <v>0</v>
      </c>
      <c r="AW41" s="178"/>
      <c r="AX41" s="324"/>
      <c r="AY41" s="125">
        <f t="shared" si="59"/>
        <v>0</v>
      </c>
      <c r="AZ41" s="125">
        <f t="shared" si="59"/>
        <v>0</v>
      </c>
      <c r="BA41" s="35"/>
      <c r="BB41" s="35"/>
      <c r="BC41" s="35"/>
      <c r="BD41" s="35"/>
      <c r="BE41" s="35"/>
      <c r="BF41" s="35"/>
    </row>
    <row r="42" spans="1:58" ht="13">
      <c r="A42" s="18"/>
      <c r="B42" s="137"/>
      <c r="C42" s="129" t="s">
        <v>1089</v>
      </c>
      <c r="D42" s="32" t="s">
        <v>1101</v>
      </c>
      <c r="E42" s="38" t="s">
        <v>1102</v>
      </c>
      <c r="F42" s="38" t="s">
        <v>3254</v>
      </c>
      <c r="G42" s="110" t="s">
        <v>3349</v>
      </c>
      <c r="H42" s="38" t="s">
        <v>3355</v>
      </c>
      <c r="I42" s="110" t="s">
        <v>1089</v>
      </c>
      <c r="J42" s="16" t="s">
        <v>640</v>
      </c>
      <c r="K42" s="109">
        <f t="shared" si="46"/>
        <v>0</v>
      </c>
      <c r="L42" s="16">
        <v>0</v>
      </c>
      <c r="M42" s="3"/>
      <c r="N42" s="1"/>
      <c r="O42" s="329">
        <f t="shared" si="1"/>
        <v>0</v>
      </c>
      <c r="P42" s="34"/>
      <c r="Q42" s="1"/>
      <c r="R42" s="328">
        <f t="shared" si="47"/>
        <v>0</v>
      </c>
      <c r="S42" s="34"/>
      <c r="T42" s="1"/>
      <c r="U42" s="328">
        <f t="shared" si="48"/>
        <v>0</v>
      </c>
      <c r="V42" s="34"/>
      <c r="W42" s="1"/>
      <c r="X42" s="328">
        <f t="shared" si="49"/>
        <v>0</v>
      </c>
      <c r="Y42" s="34"/>
      <c r="Z42" s="1"/>
      <c r="AA42" s="328">
        <f t="shared" si="50"/>
        <v>0</v>
      </c>
      <c r="AB42" s="34"/>
      <c r="AC42" s="1"/>
      <c r="AD42" s="328">
        <f t="shared" si="51"/>
        <v>0</v>
      </c>
      <c r="AE42" s="3"/>
      <c r="AF42" s="1"/>
      <c r="AG42" s="326">
        <f t="shared" si="52"/>
        <v>0</v>
      </c>
      <c r="AH42" s="34"/>
      <c r="AI42" s="1"/>
      <c r="AJ42" s="328">
        <f t="shared" si="53"/>
        <v>0</v>
      </c>
      <c r="AK42" s="34"/>
      <c r="AL42" s="1"/>
      <c r="AM42" s="328">
        <f t="shared" si="54"/>
        <v>0</v>
      </c>
      <c r="AN42" s="44"/>
      <c r="AO42" s="22"/>
      <c r="AP42" s="329">
        <f t="shared" si="55"/>
        <v>0</v>
      </c>
      <c r="AQ42" s="44"/>
      <c r="AR42" s="22"/>
      <c r="AS42" s="329">
        <f t="shared" si="56"/>
        <v>0</v>
      </c>
      <c r="AT42" s="44"/>
      <c r="AU42" s="22"/>
      <c r="AV42" s="329">
        <f t="shared" si="57"/>
        <v>0</v>
      </c>
      <c r="AW42" s="178"/>
      <c r="AX42" s="324"/>
      <c r="AY42" s="125">
        <f t="shared" si="59"/>
        <v>0</v>
      </c>
      <c r="AZ42" s="125">
        <f t="shared" si="59"/>
        <v>0</v>
      </c>
      <c r="BA42" s="35"/>
      <c r="BB42" s="35"/>
      <c r="BC42" s="35"/>
      <c r="BD42" s="35"/>
      <c r="BE42" s="35"/>
      <c r="BF42" s="35"/>
    </row>
    <row r="43" spans="1:58" ht="13">
      <c r="A43" s="18"/>
      <c r="B43" s="137"/>
      <c r="C43" s="129" t="s">
        <v>1089</v>
      </c>
      <c r="D43" s="32" t="s">
        <v>3176</v>
      </c>
      <c r="E43" s="38" t="s">
        <v>3177</v>
      </c>
      <c r="F43" s="38" t="s">
        <v>3454</v>
      </c>
      <c r="G43" s="110" t="s">
        <v>3455</v>
      </c>
      <c r="H43" s="38" t="s">
        <v>3337</v>
      </c>
      <c r="I43" s="110" t="s">
        <v>1089</v>
      </c>
      <c r="J43" s="16" t="s">
        <v>1948</v>
      </c>
      <c r="K43" s="109">
        <f t="shared" si="46"/>
        <v>1</v>
      </c>
      <c r="L43" s="16">
        <v>0</v>
      </c>
      <c r="M43" s="3"/>
      <c r="N43" s="1"/>
      <c r="O43" s="328">
        <f>SUM(L43+M43-N43)</f>
        <v>0</v>
      </c>
      <c r="P43" s="34"/>
      <c r="Q43" s="1"/>
      <c r="R43" s="329">
        <f t="shared" si="47"/>
        <v>0</v>
      </c>
      <c r="S43" s="34"/>
      <c r="T43" s="1"/>
      <c r="U43" s="329">
        <f t="shared" si="48"/>
        <v>0</v>
      </c>
      <c r="V43" s="34"/>
      <c r="W43" s="1"/>
      <c r="X43" s="329">
        <f t="shared" si="49"/>
        <v>0</v>
      </c>
      <c r="Y43" s="34"/>
      <c r="Z43" s="1"/>
      <c r="AA43" s="329">
        <f t="shared" si="50"/>
        <v>0</v>
      </c>
      <c r="AB43" s="34">
        <v>1</v>
      </c>
      <c r="AC43" s="1"/>
      <c r="AD43" s="329">
        <f t="shared" si="51"/>
        <v>1</v>
      </c>
      <c r="AE43" s="3"/>
      <c r="AF43" s="1"/>
      <c r="AG43" s="330">
        <f t="shared" si="52"/>
        <v>1</v>
      </c>
      <c r="AH43" s="34"/>
      <c r="AI43" s="1"/>
      <c r="AJ43" s="328">
        <f t="shared" si="53"/>
        <v>1</v>
      </c>
      <c r="AK43" s="34"/>
      <c r="AL43" s="1"/>
      <c r="AM43" s="328">
        <f t="shared" si="54"/>
        <v>1</v>
      </c>
      <c r="AN43" s="34"/>
      <c r="AO43" s="1"/>
      <c r="AP43" s="328">
        <f t="shared" si="55"/>
        <v>1</v>
      </c>
      <c r="AQ43" s="34"/>
      <c r="AR43" s="1"/>
      <c r="AS43" s="1">
        <f t="shared" ref="AS43:AS49" si="60">SUM(AP43+AQ43-AR43)</f>
        <v>1</v>
      </c>
      <c r="AT43" s="3"/>
      <c r="AU43" s="1"/>
      <c r="AV43" s="328">
        <f t="shared" ref="AV43:AV60" si="61">SUM(AS43+AT43-AU43)</f>
        <v>1</v>
      </c>
      <c r="AW43" s="178"/>
      <c r="AX43" s="324"/>
      <c r="AY43" s="125"/>
      <c r="AZ43" s="125"/>
      <c r="BA43" s="35"/>
      <c r="BB43" s="35"/>
      <c r="BC43" s="35"/>
      <c r="BD43" s="35"/>
      <c r="BE43" s="35"/>
      <c r="BF43" s="35"/>
    </row>
    <row r="44" spans="1:58" ht="13">
      <c r="A44" s="18"/>
      <c r="B44" s="137"/>
      <c r="C44" s="129" t="s">
        <v>1089</v>
      </c>
      <c r="D44" s="32" t="s">
        <v>2439</v>
      </c>
      <c r="E44" s="38" t="s">
        <v>3247</v>
      </c>
      <c r="F44" s="38" t="s">
        <v>3286</v>
      </c>
      <c r="G44" s="110" t="s">
        <v>3354</v>
      </c>
      <c r="H44" s="38" t="s">
        <v>3302</v>
      </c>
      <c r="I44" s="110" t="s">
        <v>1089</v>
      </c>
      <c r="J44" s="16" t="s">
        <v>640</v>
      </c>
      <c r="K44" s="109">
        <f t="shared" si="46"/>
        <v>0</v>
      </c>
      <c r="L44" s="16">
        <v>0</v>
      </c>
      <c r="M44" s="3"/>
      <c r="N44" s="1"/>
      <c r="O44" s="329">
        <f t="shared" si="1"/>
        <v>0</v>
      </c>
      <c r="P44" s="34"/>
      <c r="Q44" s="1"/>
      <c r="R44" s="329">
        <f t="shared" si="47"/>
        <v>0</v>
      </c>
      <c r="S44" s="34"/>
      <c r="T44" s="1"/>
      <c r="U44" s="329">
        <f t="shared" si="48"/>
        <v>0</v>
      </c>
      <c r="V44" s="34"/>
      <c r="W44" s="1"/>
      <c r="X44" s="329">
        <f t="shared" si="49"/>
        <v>0</v>
      </c>
      <c r="Y44" s="34"/>
      <c r="Z44" s="1"/>
      <c r="AA44" s="329">
        <f t="shared" si="50"/>
        <v>0</v>
      </c>
      <c r="AB44" s="34"/>
      <c r="AC44" s="1"/>
      <c r="AD44" s="329">
        <f t="shared" si="51"/>
        <v>0</v>
      </c>
      <c r="AE44" s="3"/>
      <c r="AF44" s="1"/>
      <c r="AG44" s="330">
        <f t="shared" si="52"/>
        <v>0</v>
      </c>
      <c r="AH44" s="34"/>
      <c r="AI44" s="1"/>
      <c r="AJ44" s="328">
        <f t="shared" si="53"/>
        <v>0</v>
      </c>
      <c r="AK44" s="34"/>
      <c r="AL44" s="1"/>
      <c r="AM44" s="328">
        <f t="shared" si="54"/>
        <v>0</v>
      </c>
      <c r="AN44" s="34"/>
      <c r="AO44" s="1"/>
      <c r="AP44" s="328">
        <f t="shared" ref="AP44:AP60" si="62">SUM(AM44+AN44-AO44)</f>
        <v>0</v>
      </c>
      <c r="AQ44" s="34"/>
      <c r="AR44" s="1"/>
      <c r="AS44" s="1">
        <f t="shared" si="60"/>
        <v>0</v>
      </c>
      <c r="AT44" s="3"/>
      <c r="AU44" s="1"/>
      <c r="AV44" s="328">
        <f t="shared" si="61"/>
        <v>0</v>
      </c>
      <c r="AW44" s="178"/>
      <c r="AX44" s="324"/>
      <c r="AY44" s="125">
        <f t="shared" ref="AY44:AZ46" si="63">SUM(M44+P44+S44+V44+Y44+AB44+AE44+AH44+AK44+AN44+AQ44+AT44)</f>
        <v>0</v>
      </c>
      <c r="AZ44" s="125">
        <f t="shared" si="63"/>
        <v>0</v>
      </c>
      <c r="BA44" s="35"/>
      <c r="BB44" s="35"/>
      <c r="BC44" s="35"/>
      <c r="BD44" s="35"/>
      <c r="BE44" s="35"/>
      <c r="BF44" s="35"/>
    </row>
    <row r="45" spans="1:58" ht="13">
      <c r="A45" s="18"/>
      <c r="B45" s="137"/>
      <c r="C45" s="129" t="s">
        <v>1089</v>
      </c>
      <c r="D45" s="32" t="s">
        <v>1103</v>
      </c>
      <c r="E45" s="38" t="s">
        <v>1104</v>
      </c>
      <c r="F45" s="38" t="s">
        <v>3255</v>
      </c>
      <c r="G45" s="110" t="s">
        <v>3352</v>
      </c>
      <c r="H45" s="38" t="s">
        <v>3302</v>
      </c>
      <c r="I45" s="110" t="s">
        <v>1089</v>
      </c>
      <c r="J45" s="16" t="s">
        <v>640</v>
      </c>
      <c r="K45" s="36">
        <f t="shared" si="46"/>
        <v>0</v>
      </c>
      <c r="L45" s="16">
        <v>0</v>
      </c>
      <c r="M45" s="3"/>
      <c r="N45" s="1"/>
      <c r="O45" s="329">
        <f t="shared" si="1"/>
        <v>0</v>
      </c>
      <c r="P45" s="34"/>
      <c r="Q45" s="1"/>
      <c r="R45" s="328">
        <f t="shared" si="47"/>
        <v>0</v>
      </c>
      <c r="S45" s="34"/>
      <c r="T45" s="1"/>
      <c r="U45" s="328">
        <f t="shared" si="48"/>
        <v>0</v>
      </c>
      <c r="V45" s="34"/>
      <c r="W45" s="1"/>
      <c r="X45" s="328">
        <f t="shared" si="49"/>
        <v>0</v>
      </c>
      <c r="Y45" s="34"/>
      <c r="Z45" s="1"/>
      <c r="AA45" s="328">
        <f t="shared" si="50"/>
        <v>0</v>
      </c>
      <c r="AB45" s="34"/>
      <c r="AC45" s="1"/>
      <c r="AD45" s="328">
        <f t="shared" si="51"/>
        <v>0</v>
      </c>
      <c r="AE45" s="3"/>
      <c r="AF45" s="1"/>
      <c r="AG45" s="326">
        <f t="shared" si="52"/>
        <v>0</v>
      </c>
      <c r="AH45" s="34"/>
      <c r="AI45" s="1"/>
      <c r="AJ45" s="328">
        <f t="shared" si="53"/>
        <v>0</v>
      </c>
      <c r="AK45" s="34"/>
      <c r="AL45" s="1"/>
      <c r="AM45" s="328">
        <f t="shared" si="54"/>
        <v>0</v>
      </c>
      <c r="AN45" s="34"/>
      <c r="AO45" s="1"/>
      <c r="AP45" s="328">
        <f t="shared" si="62"/>
        <v>0</v>
      </c>
      <c r="AQ45" s="34"/>
      <c r="AR45" s="1"/>
      <c r="AS45" s="328">
        <f t="shared" si="60"/>
        <v>0</v>
      </c>
      <c r="AT45" s="34"/>
      <c r="AU45" s="1"/>
      <c r="AV45" s="328">
        <f t="shared" si="61"/>
        <v>0</v>
      </c>
      <c r="AW45" s="178"/>
      <c r="AX45" s="324"/>
      <c r="AY45" s="125">
        <f t="shared" si="63"/>
        <v>0</v>
      </c>
      <c r="AZ45" s="125">
        <f t="shared" si="63"/>
        <v>0</v>
      </c>
      <c r="BA45" s="35"/>
      <c r="BB45" s="35"/>
      <c r="BC45" s="35"/>
      <c r="BD45" s="35"/>
      <c r="BE45" s="35"/>
      <c r="BF45" s="35"/>
    </row>
    <row r="46" spans="1:58" ht="13">
      <c r="A46" s="18"/>
      <c r="B46" s="137"/>
      <c r="C46" s="129" t="s">
        <v>1089</v>
      </c>
      <c r="D46" s="32" t="s">
        <v>1206</v>
      </c>
      <c r="E46" s="38" t="s">
        <v>1207</v>
      </c>
      <c r="F46" s="38" t="s">
        <v>3332</v>
      </c>
      <c r="G46" s="110" t="s">
        <v>3333</v>
      </c>
      <c r="H46" s="38" t="s">
        <v>3302</v>
      </c>
      <c r="I46" s="110" t="s">
        <v>1089</v>
      </c>
      <c r="J46" s="16" t="s">
        <v>640</v>
      </c>
      <c r="K46" s="109">
        <f t="shared" ref="K46:K60" si="64">AV46</f>
        <v>0</v>
      </c>
      <c r="L46" s="16">
        <v>0</v>
      </c>
      <c r="M46" s="3"/>
      <c r="N46" s="1"/>
      <c r="O46" s="328">
        <f>SUM(L46+M46-N46)</f>
        <v>0</v>
      </c>
      <c r="P46" s="34"/>
      <c r="Q46" s="1"/>
      <c r="R46" s="328">
        <f t="shared" ref="R46:R60" si="65">SUM(O46+P46-Q46)</f>
        <v>0</v>
      </c>
      <c r="S46" s="34">
        <v>1</v>
      </c>
      <c r="T46" s="1">
        <v>1</v>
      </c>
      <c r="U46" s="328">
        <f t="shared" ref="U46:U60" si="66">SUM(R46+S46-T46)</f>
        <v>0</v>
      </c>
      <c r="V46" s="34"/>
      <c r="W46" s="1"/>
      <c r="X46" s="328">
        <f t="shared" ref="X46:X60" si="67">SUM(U46+V46-W46)</f>
        <v>0</v>
      </c>
      <c r="Y46" s="34"/>
      <c r="Z46" s="1"/>
      <c r="AA46" s="328">
        <f t="shared" ref="AA46:AA60" si="68">SUM(X46+Y46-Z46)</f>
        <v>0</v>
      </c>
      <c r="AB46" s="34"/>
      <c r="AC46" s="1"/>
      <c r="AD46" s="328">
        <f t="shared" ref="AD46:AD60" si="69">SUM(AA46+AB46-AC46)</f>
        <v>0</v>
      </c>
      <c r="AE46" s="3"/>
      <c r="AF46" s="1"/>
      <c r="AG46" s="326">
        <f t="shared" ref="AG46:AG60" si="70">SUM(AD46+AE46-AF46)</f>
        <v>0</v>
      </c>
      <c r="AH46" s="34"/>
      <c r="AI46" s="1"/>
      <c r="AJ46" s="328">
        <f t="shared" ref="AJ46:AJ60" si="71">SUM(AG46+AH46-AI46)</f>
        <v>0</v>
      </c>
      <c r="AK46" s="34"/>
      <c r="AL46" s="1"/>
      <c r="AM46" s="328">
        <f t="shared" ref="AM46:AM60" si="72">SUM(AJ46+AK46-AL46)</f>
        <v>0</v>
      </c>
      <c r="AN46" s="34"/>
      <c r="AO46" s="1"/>
      <c r="AP46" s="328">
        <f t="shared" si="62"/>
        <v>0</v>
      </c>
      <c r="AQ46" s="34"/>
      <c r="AR46" s="1"/>
      <c r="AS46" s="328">
        <f t="shared" si="60"/>
        <v>0</v>
      </c>
      <c r="AT46" s="34"/>
      <c r="AU46" s="1"/>
      <c r="AV46" s="328">
        <f t="shared" si="61"/>
        <v>0</v>
      </c>
      <c r="AW46" s="178"/>
      <c r="AX46" s="324"/>
      <c r="AY46" s="125">
        <f t="shared" si="63"/>
        <v>1</v>
      </c>
      <c r="AZ46" s="125">
        <f t="shared" si="63"/>
        <v>1</v>
      </c>
      <c r="BA46" s="35"/>
      <c r="BB46" s="35"/>
      <c r="BC46" s="35"/>
      <c r="BD46" s="35"/>
      <c r="BE46" s="35"/>
      <c r="BF46" s="35"/>
    </row>
    <row r="47" spans="1:58" ht="13">
      <c r="A47" s="165"/>
      <c r="B47" s="331"/>
      <c r="C47" s="129" t="s">
        <v>1089</v>
      </c>
      <c r="D47" s="32" t="s">
        <v>1189</v>
      </c>
      <c r="E47" s="38" t="s">
        <v>1190</v>
      </c>
      <c r="F47" s="38" t="s">
        <v>3513</v>
      </c>
      <c r="G47" s="110" t="s">
        <v>3514</v>
      </c>
      <c r="H47" s="38" t="s">
        <v>3337</v>
      </c>
      <c r="I47" s="110" t="s">
        <v>1089</v>
      </c>
      <c r="J47" s="16" t="s">
        <v>640</v>
      </c>
      <c r="K47" s="109">
        <f>AV47</f>
        <v>221</v>
      </c>
      <c r="L47" s="16">
        <v>10</v>
      </c>
      <c r="M47" s="3"/>
      <c r="N47" s="1">
        <v>10</v>
      </c>
      <c r="O47" s="329">
        <f>SUM(L47+M47-N47)</f>
        <v>0</v>
      </c>
      <c r="P47" s="34">
        <v>100</v>
      </c>
      <c r="Q47" s="1">
        <v>45</v>
      </c>
      <c r="R47" s="329">
        <f>SUM(O47+P47-Q47)</f>
        <v>55</v>
      </c>
      <c r="S47" s="34">
        <f>100+200</f>
        <v>300</v>
      </c>
      <c r="T47" s="1">
        <f>25+25+25+25+25+25+25+5</f>
        <v>180</v>
      </c>
      <c r="U47" s="329">
        <f>SUM(R47+S47-T47)</f>
        <v>175</v>
      </c>
      <c r="V47" s="34"/>
      <c r="W47" s="1">
        <v>50</v>
      </c>
      <c r="X47" s="329">
        <f>SUM(U47+V47-W47)</f>
        <v>125</v>
      </c>
      <c r="Y47" s="34"/>
      <c r="Z47" s="1">
        <f>10+10+26</f>
        <v>46</v>
      </c>
      <c r="AA47" s="329">
        <f>SUM(X47+Y47-Z47)</f>
        <v>79</v>
      </c>
      <c r="AB47" s="34"/>
      <c r="AC47" s="1">
        <v>53</v>
      </c>
      <c r="AD47" s="329">
        <f>SUM(AA47+AB47-AC47)</f>
        <v>26</v>
      </c>
      <c r="AE47" s="3">
        <v>200</v>
      </c>
      <c r="AF47" s="1">
        <v>5</v>
      </c>
      <c r="AG47" s="330">
        <f>SUM(AD47+AE47-AF47)</f>
        <v>221</v>
      </c>
      <c r="AH47" s="34"/>
      <c r="AI47" s="1"/>
      <c r="AJ47" s="328">
        <f>SUM(AG47+AH47-AI47)</f>
        <v>221</v>
      </c>
      <c r="AK47" s="34"/>
      <c r="AL47" s="1"/>
      <c r="AM47" s="328">
        <f>SUM(AJ47+AK47-AL47)</f>
        <v>221</v>
      </c>
      <c r="AN47" s="34"/>
      <c r="AO47" s="1"/>
      <c r="AP47" s="328">
        <f>SUM(AM47+AN47-AO47)</f>
        <v>221</v>
      </c>
      <c r="AQ47" s="34"/>
      <c r="AR47" s="1"/>
      <c r="AS47" s="1">
        <f>SUM(AP47+AQ47-AR47)</f>
        <v>221</v>
      </c>
      <c r="AT47" s="3"/>
      <c r="AU47" s="1"/>
      <c r="AV47" s="328">
        <f>SUM(AS47+AT47-AU47)</f>
        <v>221</v>
      </c>
      <c r="AW47" s="178"/>
      <c r="AX47" s="324"/>
      <c r="AY47" s="125"/>
      <c r="AZ47" s="125"/>
      <c r="BA47" s="35"/>
      <c r="BB47" s="35"/>
      <c r="BC47" s="35"/>
      <c r="BD47" s="35"/>
      <c r="BE47" s="35"/>
      <c r="BF47" s="35"/>
    </row>
    <row r="48" spans="1:58" ht="13">
      <c r="A48" s="18"/>
      <c r="B48" s="137"/>
      <c r="C48" s="129" t="s">
        <v>1089</v>
      </c>
      <c r="D48" s="279" t="s">
        <v>2197</v>
      </c>
      <c r="E48" s="134" t="s">
        <v>3241</v>
      </c>
      <c r="F48" s="338" t="s">
        <v>3393</v>
      </c>
      <c r="G48" s="339" t="s">
        <v>3392</v>
      </c>
      <c r="H48" s="339" t="s">
        <v>3337</v>
      </c>
      <c r="I48" s="110" t="s">
        <v>1089</v>
      </c>
      <c r="J48" s="340" t="s">
        <v>517</v>
      </c>
      <c r="K48" s="109">
        <f t="shared" si="64"/>
        <v>0</v>
      </c>
      <c r="L48" s="16">
        <v>0</v>
      </c>
      <c r="M48" s="3"/>
      <c r="N48" s="1"/>
      <c r="O48" s="329">
        <f t="shared" si="1"/>
        <v>0</v>
      </c>
      <c r="P48" s="34"/>
      <c r="Q48" s="1"/>
      <c r="R48" s="328">
        <f t="shared" si="65"/>
        <v>0</v>
      </c>
      <c r="S48" s="34"/>
      <c r="T48" s="1"/>
      <c r="U48" s="328">
        <f t="shared" si="66"/>
        <v>0</v>
      </c>
      <c r="V48" s="34"/>
      <c r="W48" s="1"/>
      <c r="X48" s="328">
        <f t="shared" si="67"/>
        <v>0</v>
      </c>
      <c r="Y48" s="34"/>
      <c r="Z48" s="1"/>
      <c r="AA48" s="328">
        <f t="shared" si="68"/>
        <v>0</v>
      </c>
      <c r="AB48" s="34"/>
      <c r="AC48" s="1"/>
      <c r="AD48" s="328">
        <f t="shared" si="69"/>
        <v>0</v>
      </c>
      <c r="AE48" s="3"/>
      <c r="AF48" s="1"/>
      <c r="AG48" s="326">
        <f t="shared" si="70"/>
        <v>0</v>
      </c>
      <c r="AH48" s="34"/>
      <c r="AI48" s="1"/>
      <c r="AJ48" s="328">
        <f t="shared" si="71"/>
        <v>0</v>
      </c>
      <c r="AK48" s="34"/>
      <c r="AL48" s="1"/>
      <c r="AM48" s="328">
        <f t="shared" si="72"/>
        <v>0</v>
      </c>
      <c r="AN48" s="34"/>
      <c r="AO48" s="1"/>
      <c r="AP48" s="328">
        <f t="shared" si="62"/>
        <v>0</v>
      </c>
      <c r="AQ48" s="34"/>
      <c r="AR48" s="1"/>
      <c r="AS48" s="328">
        <f t="shared" si="60"/>
        <v>0</v>
      </c>
      <c r="AT48" s="34"/>
      <c r="AU48" s="1"/>
      <c r="AV48" s="328">
        <f t="shared" si="61"/>
        <v>0</v>
      </c>
      <c r="AW48" s="178"/>
      <c r="AX48" s="324"/>
      <c r="AY48" s="125">
        <f>SUM(M48+P48+S48+V48+Y48+AB48+AE48+AH48+AK48+AN48+AQ48+AT48)</f>
        <v>0</v>
      </c>
      <c r="AZ48" s="125">
        <f>SUM(N48+Q48+T48+W48+Z48+AC48+AF48+AI48+AL48+AO48+AR48+AU48)</f>
        <v>0</v>
      </c>
      <c r="BA48" s="35"/>
      <c r="BB48" s="35"/>
      <c r="BC48" s="35"/>
      <c r="BD48" s="35"/>
      <c r="BE48" s="35"/>
      <c r="BF48" s="35"/>
    </row>
    <row r="49" spans="1:298" ht="13">
      <c r="A49" s="61"/>
      <c r="B49" s="341"/>
      <c r="C49" s="129" t="s">
        <v>1089</v>
      </c>
      <c r="D49" s="276" t="s">
        <v>1223</v>
      </c>
      <c r="E49" s="38" t="s">
        <v>1224</v>
      </c>
      <c r="F49" s="38" t="s">
        <v>3338</v>
      </c>
      <c r="G49" s="110" t="s">
        <v>3394</v>
      </c>
      <c r="H49" s="38" t="s">
        <v>3302</v>
      </c>
      <c r="I49" s="110" t="s">
        <v>1089</v>
      </c>
      <c r="J49" s="16" t="s">
        <v>640</v>
      </c>
      <c r="K49" s="109">
        <f t="shared" si="64"/>
        <v>0</v>
      </c>
      <c r="L49" s="16">
        <v>0</v>
      </c>
      <c r="M49" s="3"/>
      <c r="N49" s="1"/>
      <c r="O49" s="329">
        <f t="shared" si="1"/>
        <v>0</v>
      </c>
      <c r="P49" s="34"/>
      <c r="Q49" s="1"/>
      <c r="R49" s="328">
        <f t="shared" si="65"/>
        <v>0</v>
      </c>
      <c r="S49" s="34"/>
      <c r="T49" s="1"/>
      <c r="U49" s="328">
        <f t="shared" si="66"/>
        <v>0</v>
      </c>
      <c r="V49" s="34"/>
      <c r="W49" s="1"/>
      <c r="X49" s="328">
        <f t="shared" si="67"/>
        <v>0</v>
      </c>
      <c r="Y49" s="34"/>
      <c r="Z49" s="1"/>
      <c r="AA49" s="328">
        <f t="shared" si="68"/>
        <v>0</v>
      </c>
      <c r="AB49" s="34"/>
      <c r="AC49" s="1"/>
      <c r="AD49" s="328">
        <f t="shared" si="69"/>
        <v>0</v>
      </c>
      <c r="AE49" s="3"/>
      <c r="AF49" s="1"/>
      <c r="AG49" s="326">
        <f t="shared" si="70"/>
        <v>0</v>
      </c>
      <c r="AH49" s="34"/>
      <c r="AI49" s="1"/>
      <c r="AJ49" s="328">
        <f t="shared" si="71"/>
        <v>0</v>
      </c>
      <c r="AK49" s="34"/>
      <c r="AL49" s="1"/>
      <c r="AM49" s="328">
        <f t="shared" si="72"/>
        <v>0</v>
      </c>
      <c r="AN49" s="34"/>
      <c r="AO49" s="1"/>
      <c r="AP49" s="328">
        <f t="shared" si="62"/>
        <v>0</v>
      </c>
      <c r="AQ49" s="34"/>
      <c r="AR49" s="1"/>
      <c r="AS49" s="328">
        <f t="shared" si="60"/>
        <v>0</v>
      </c>
      <c r="AT49" s="34"/>
      <c r="AU49" s="1"/>
      <c r="AV49" s="328">
        <f t="shared" si="61"/>
        <v>0</v>
      </c>
      <c r="AW49" s="178"/>
      <c r="AX49" s="324"/>
      <c r="AY49" s="125">
        <f t="shared" ref="AY49:AZ51" si="73">SUM(M49+P49+S49+V49+Y49+AB49+AE49+AH49+AK49+AN49+AQ49+AT49)</f>
        <v>0</v>
      </c>
      <c r="AZ49" s="125">
        <f t="shared" si="73"/>
        <v>0</v>
      </c>
      <c r="BA49" s="35"/>
      <c r="BB49" s="35"/>
      <c r="BC49" s="35"/>
      <c r="BD49" s="35"/>
      <c r="BE49" s="35"/>
      <c r="BF49" s="35"/>
    </row>
    <row r="50" spans="1:298" ht="13">
      <c r="A50" s="18"/>
      <c r="B50" s="137"/>
      <c r="C50" s="129" t="s">
        <v>1089</v>
      </c>
      <c r="D50" s="32" t="s">
        <v>1876</v>
      </c>
      <c r="E50" s="38" t="s">
        <v>1877</v>
      </c>
      <c r="F50" s="38" t="s">
        <v>3339</v>
      </c>
      <c r="G50" s="110">
        <v>6412</v>
      </c>
      <c r="H50" s="38" t="s">
        <v>3302</v>
      </c>
      <c r="I50" s="110" t="s">
        <v>1089</v>
      </c>
      <c r="J50" s="16" t="s">
        <v>640</v>
      </c>
      <c r="K50" s="109">
        <f t="shared" si="64"/>
        <v>0</v>
      </c>
      <c r="L50" s="16">
        <v>0</v>
      </c>
      <c r="M50" s="3"/>
      <c r="N50" s="1"/>
      <c r="O50" s="328">
        <f>SUM(L50+M50-N50)</f>
        <v>0</v>
      </c>
      <c r="P50" s="34"/>
      <c r="Q50" s="1"/>
      <c r="R50" s="328">
        <f t="shared" si="65"/>
        <v>0</v>
      </c>
      <c r="S50" s="34"/>
      <c r="T50" s="1"/>
      <c r="U50" s="328">
        <f t="shared" si="66"/>
        <v>0</v>
      </c>
      <c r="V50" s="34"/>
      <c r="W50" s="1"/>
      <c r="X50" s="328">
        <f t="shared" si="67"/>
        <v>0</v>
      </c>
      <c r="Y50" s="34"/>
      <c r="Z50" s="1"/>
      <c r="AA50" s="328">
        <f t="shared" si="68"/>
        <v>0</v>
      </c>
      <c r="AB50" s="34"/>
      <c r="AC50" s="1"/>
      <c r="AD50" s="328">
        <f t="shared" si="69"/>
        <v>0</v>
      </c>
      <c r="AE50" s="3"/>
      <c r="AF50" s="1"/>
      <c r="AG50" s="326">
        <f t="shared" si="70"/>
        <v>0</v>
      </c>
      <c r="AH50" s="34"/>
      <c r="AI50" s="1"/>
      <c r="AJ50" s="328">
        <f t="shared" si="71"/>
        <v>0</v>
      </c>
      <c r="AK50" s="34"/>
      <c r="AL50" s="1"/>
      <c r="AM50" s="328">
        <f t="shared" si="72"/>
        <v>0</v>
      </c>
      <c r="AN50" s="34"/>
      <c r="AO50" s="1"/>
      <c r="AP50" s="328">
        <f t="shared" si="62"/>
        <v>0</v>
      </c>
      <c r="AQ50" s="34"/>
      <c r="AR50" s="1"/>
      <c r="AS50" s="328">
        <v>0</v>
      </c>
      <c r="AT50" s="34"/>
      <c r="AU50" s="1"/>
      <c r="AV50" s="328">
        <f t="shared" si="61"/>
        <v>0</v>
      </c>
      <c r="AW50" s="178"/>
      <c r="AX50" s="324"/>
      <c r="AY50" s="125">
        <f t="shared" si="73"/>
        <v>0</v>
      </c>
      <c r="AZ50" s="125">
        <f t="shared" si="73"/>
        <v>0</v>
      </c>
      <c r="BA50" s="35"/>
      <c r="BB50" s="35"/>
      <c r="BC50" s="35"/>
      <c r="BD50" s="35"/>
      <c r="BE50" s="35"/>
      <c r="BF50" s="35"/>
    </row>
    <row r="51" spans="1:298" ht="13">
      <c r="A51" s="33"/>
      <c r="B51" s="330"/>
      <c r="C51" s="129" t="s">
        <v>1089</v>
      </c>
      <c r="D51" s="32" t="s">
        <v>3024</v>
      </c>
      <c r="E51" s="38" t="s">
        <v>3025</v>
      </c>
      <c r="F51" s="38" t="s">
        <v>3395</v>
      </c>
      <c r="G51" s="110">
        <v>6412</v>
      </c>
      <c r="H51" s="38" t="s">
        <v>3302</v>
      </c>
      <c r="I51" s="110" t="s">
        <v>1089</v>
      </c>
      <c r="J51" s="16" t="s">
        <v>640</v>
      </c>
      <c r="K51" s="109">
        <f t="shared" si="64"/>
        <v>0</v>
      </c>
      <c r="L51" s="16">
        <v>0</v>
      </c>
      <c r="M51" s="3">
        <v>1</v>
      </c>
      <c r="N51" s="1">
        <v>1</v>
      </c>
      <c r="O51" s="329">
        <f t="shared" si="1"/>
        <v>0</v>
      </c>
      <c r="P51" s="34">
        <v>1</v>
      </c>
      <c r="Q51" s="1">
        <v>1</v>
      </c>
      <c r="R51" s="329">
        <f t="shared" si="65"/>
        <v>0</v>
      </c>
      <c r="S51" s="34"/>
      <c r="T51" s="1"/>
      <c r="U51" s="329">
        <f t="shared" si="66"/>
        <v>0</v>
      </c>
      <c r="V51" s="34"/>
      <c r="W51" s="1"/>
      <c r="X51" s="329">
        <f t="shared" si="67"/>
        <v>0</v>
      </c>
      <c r="Y51" s="34"/>
      <c r="Z51" s="1"/>
      <c r="AA51" s="329">
        <f t="shared" si="68"/>
        <v>0</v>
      </c>
      <c r="AB51" s="34"/>
      <c r="AC51" s="1"/>
      <c r="AD51" s="329">
        <f t="shared" si="69"/>
        <v>0</v>
      </c>
      <c r="AE51" s="3"/>
      <c r="AF51" s="1"/>
      <c r="AG51" s="330">
        <f t="shared" si="70"/>
        <v>0</v>
      </c>
      <c r="AH51" s="34"/>
      <c r="AI51" s="1"/>
      <c r="AJ51" s="328">
        <f t="shared" si="71"/>
        <v>0</v>
      </c>
      <c r="AK51" s="34"/>
      <c r="AL51" s="1"/>
      <c r="AM51" s="328">
        <f t="shared" si="72"/>
        <v>0</v>
      </c>
      <c r="AN51" s="34"/>
      <c r="AO51" s="1"/>
      <c r="AP51" s="328">
        <f t="shared" si="62"/>
        <v>0</v>
      </c>
      <c r="AQ51" s="34"/>
      <c r="AR51" s="1"/>
      <c r="AS51" s="1">
        <f t="shared" ref="AS51:AS60" si="74">SUM(AP51+AQ51-AR51)</f>
        <v>0</v>
      </c>
      <c r="AT51" s="3"/>
      <c r="AU51" s="1"/>
      <c r="AV51" s="328">
        <f t="shared" si="61"/>
        <v>0</v>
      </c>
      <c r="AW51" s="178"/>
      <c r="AX51" s="324"/>
      <c r="AY51" s="125">
        <f t="shared" si="73"/>
        <v>2</v>
      </c>
      <c r="AZ51" s="125">
        <f t="shared" si="73"/>
        <v>2</v>
      </c>
      <c r="BA51" s="35"/>
      <c r="BB51" s="35"/>
      <c r="BC51" s="35"/>
      <c r="BD51" s="35"/>
      <c r="BE51" s="35"/>
      <c r="BF51" s="35"/>
    </row>
    <row r="52" spans="1:298" ht="13">
      <c r="A52" s="33"/>
      <c r="B52" s="330"/>
      <c r="C52" s="129" t="s">
        <v>1089</v>
      </c>
      <c r="D52" s="494" t="s">
        <v>1864</v>
      </c>
      <c r="E52" s="134" t="s">
        <v>3240</v>
      </c>
      <c r="F52" s="338" t="s">
        <v>3389</v>
      </c>
      <c r="G52" s="339" t="s">
        <v>3390</v>
      </c>
      <c r="H52" s="339" t="s">
        <v>3391</v>
      </c>
      <c r="I52" s="110" t="s">
        <v>1089</v>
      </c>
      <c r="J52" s="340" t="s">
        <v>517</v>
      </c>
      <c r="K52" s="109">
        <f t="shared" si="64"/>
        <v>0</v>
      </c>
      <c r="L52" s="16">
        <v>0</v>
      </c>
      <c r="M52" s="3"/>
      <c r="N52" s="1"/>
      <c r="O52" s="329">
        <f t="shared" si="1"/>
        <v>0</v>
      </c>
      <c r="P52" s="34"/>
      <c r="Q52" s="1"/>
      <c r="R52" s="328">
        <f t="shared" si="65"/>
        <v>0</v>
      </c>
      <c r="S52" s="34"/>
      <c r="T52" s="1"/>
      <c r="U52" s="328">
        <f t="shared" si="66"/>
        <v>0</v>
      </c>
      <c r="V52" s="34"/>
      <c r="W52" s="1"/>
      <c r="X52" s="328">
        <f t="shared" si="67"/>
        <v>0</v>
      </c>
      <c r="Y52" s="34"/>
      <c r="Z52" s="1"/>
      <c r="AA52" s="328">
        <f t="shared" si="68"/>
        <v>0</v>
      </c>
      <c r="AB52" s="34"/>
      <c r="AC52" s="1"/>
      <c r="AD52" s="328">
        <f t="shared" si="69"/>
        <v>0</v>
      </c>
      <c r="AE52" s="3"/>
      <c r="AF52" s="1"/>
      <c r="AG52" s="326">
        <f t="shared" si="70"/>
        <v>0</v>
      </c>
      <c r="AH52" s="34"/>
      <c r="AI52" s="1"/>
      <c r="AJ52" s="328">
        <f t="shared" si="71"/>
        <v>0</v>
      </c>
      <c r="AK52" s="34"/>
      <c r="AL52" s="1"/>
      <c r="AM52" s="328">
        <f t="shared" si="72"/>
        <v>0</v>
      </c>
      <c r="AN52" s="34"/>
      <c r="AO52" s="1"/>
      <c r="AP52" s="328">
        <f t="shared" si="62"/>
        <v>0</v>
      </c>
      <c r="AQ52" s="34"/>
      <c r="AR52" s="1"/>
      <c r="AS52" s="328">
        <f t="shared" si="74"/>
        <v>0</v>
      </c>
      <c r="AT52" s="34"/>
      <c r="AU52" s="1"/>
      <c r="AV52" s="328">
        <f t="shared" si="61"/>
        <v>0</v>
      </c>
      <c r="AW52" s="178"/>
      <c r="AX52" s="324"/>
      <c r="AY52" s="125">
        <f t="shared" ref="AY52:AZ54" si="75">SUM(M52+P52+S52+V52+Y52+AB52+AE52+AH52+AK52+AN52+AQ52+AT52)</f>
        <v>0</v>
      </c>
      <c r="AZ52" s="125">
        <f t="shared" si="75"/>
        <v>0</v>
      </c>
      <c r="BA52" s="35"/>
      <c r="BB52" s="35"/>
      <c r="BC52" s="35"/>
      <c r="BD52" s="35"/>
      <c r="BE52" s="35"/>
      <c r="BF52" s="35"/>
    </row>
    <row r="53" spans="1:298" ht="13">
      <c r="A53" s="18"/>
      <c r="B53" s="137"/>
      <c r="C53" s="129" t="s">
        <v>1089</v>
      </c>
      <c r="D53" s="32" t="s">
        <v>3026</v>
      </c>
      <c r="E53" s="38" t="s">
        <v>3111</v>
      </c>
      <c r="F53" s="38" t="s">
        <v>3389</v>
      </c>
      <c r="G53" s="110" t="s">
        <v>3451</v>
      </c>
      <c r="H53" s="38" t="s">
        <v>3452</v>
      </c>
      <c r="I53" s="110" t="s">
        <v>1089</v>
      </c>
      <c r="J53" s="16" t="s">
        <v>1948</v>
      </c>
      <c r="K53" s="109">
        <f t="shared" si="64"/>
        <v>1</v>
      </c>
      <c r="L53" s="16">
        <v>0</v>
      </c>
      <c r="M53" s="3">
        <v>1</v>
      </c>
      <c r="N53" s="1"/>
      <c r="O53" s="328">
        <f>SUM(L53+M53-N53)</f>
        <v>1</v>
      </c>
      <c r="P53" s="34"/>
      <c r="Q53" s="1"/>
      <c r="R53" s="329">
        <f t="shared" si="65"/>
        <v>1</v>
      </c>
      <c r="S53" s="34"/>
      <c r="T53" s="1"/>
      <c r="U53" s="329">
        <f t="shared" si="66"/>
        <v>1</v>
      </c>
      <c r="V53" s="34"/>
      <c r="W53" s="1"/>
      <c r="X53" s="329">
        <f t="shared" si="67"/>
        <v>1</v>
      </c>
      <c r="Y53" s="34"/>
      <c r="Z53" s="1"/>
      <c r="AA53" s="329">
        <f t="shared" si="68"/>
        <v>1</v>
      </c>
      <c r="AB53" s="34"/>
      <c r="AC53" s="1"/>
      <c r="AD53" s="329">
        <f t="shared" si="69"/>
        <v>1</v>
      </c>
      <c r="AE53" s="3"/>
      <c r="AF53" s="1"/>
      <c r="AG53" s="330">
        <f t="shared" si="70"/>
        <v>1</v>
      </c>
      <c r="AH53" s="34"/>
      <c r="AI53" s="1"/>
      <c r="AJ53" s="328">
        <f t="shared" si="71"/>
        <v>1</v>
      </c>
      <c r="AK53" s="34"/>
      <c r="AL53" s="1"/>
      <c r="AM53" s="328">
        <f t="shared" si="72"/>
        <v>1</v>
      </c>
      <c r="AN53" s="34"/>
      <c r="AO53" s="1"/>
      <c r="AP53" s="328">
        <f t="shared" si="62"/>
        <v>1</v>
      </c>
      <c r="AQ53" s="34"/>
      <c r="AR53" s="1"/>
      <c r="AS53" s="1">
        <f t="shared" si="74"/>
        <v>1</v>
      </c>
      <c r="AT53" s="3"/>
      <c r="AU53" s="1"/>
      <c r="AV53" s="328">
        <f t="shared" si="61"/>
        <v>1</v>
      </c>
      <c r="AW53" s="178"/>
      <c r="AX53" s="324"/>
      <c r="AY53" s="125">
        <f t="shared" si="75"/>
        <v>1</v>
      </c>
      <c r="AZ53" s="125">
        <f t="shared" si="75"/>
        <v>0</v>
      </c>
      <c r="BA53" s="35"/>
      <c r="BB53" s="35"/>
      <c r="BC53" s="35"/>
      <c r="BD53" s="35"/>
      <c r="BE53" s="35"/>
      <c r="BF53" s="35"/>
    </row>
    <row r="54" spans="1:298" ht="13">
      <c r="A54" s="18"/>
      <c r="B54" s="137"/>
      <c r="C54" s="129" t="s">
        <v>1089</v>
      </c>
      <c r="D54" s="32" t="s">
        <v>1205</v>
      </c>
      <c r="E54" s="122" t="s">
        <v>3227</v>
      </c>
      <c r="F54" s="122" t="s">
        <v>3335</v>
      </c>
      <c r="G54" s="342" t="s">
        <v>3322</v>
      </c>
      <c r="H54" s="122" t="s">
        <v>3336</v>
      </c>
      <c r="I54" s="110" t="s">
        <v>1089</v>
      </c>
      <c r="J54" s="16" t="s">
        <v>640</v>
      </c>
      <c r="K54" s="109">
        <f>AV54</f>
        <v>0</v>
      </c>
      <c r="L54" s="16">
        <v>0</v>
      </c>
      <c r="M54" s="3"/>
      <c r="N54" s="1"/>
      <c r="O54" s="328">
        <f>SUM(L54+M54-N54)</f>
        <v>0</v>
      </c>
      <c r="P54" s="34"/>
      <c r="Q54" s="1"/>
      <c r="R54" s="328">
        <f>SUM(O54+P54-Q54)</f>
        <v>0</v>
      </c>
      <c r="S54" s="34"/>
      <c r="T54" s="1"/>
      <c r="U54" s="328">
        <f>SUM(R54+S54-T54)</f>
        <v>0</v>
      </c>
      <c r="V54" s="34">
        <v>1</v>
      </c>
      <c r="W54" s="1">
        <v>1</v>
      </c>
      <c r="X54" s="328">
        <f>SUM(U54+V54-W54)</f>
        <v>0</v>
      </c>
      <c r="Y54" s="34"/>
      <c r="Z54" s="1"/>
      <c r="AA54" s="328">
        <f>SUM(X54+Y54-Z54)</f>
        <v>0</v>
      </c>
      <c r="AB54" s="34"/>
      <c r="AC54" s="1"/>
      <c r="AD54" s="328">
        <f>SUM(AA54+AB54-AC54)</f>
        <v>0</v>
      </c>
      <c r="AE54" s="3"/>
      <c r="AF54" s="1"/>
      <c r="AG54" s="326">
        <f>SUM(AD54+AE54-AF54)</f>
        <v>0</v>
      </c>
      <c r="AH54" s="34"/>
      <c r="AI54" s="1"/>
      <c r="AJ54" s="328">
        <f>SUM(AG54+AH54-AI54)</f>
        <v>0</v>
      </c>
      <c r="AK54" s="34"/>
      <c r="AL54" s="1"/>
      <c r="AM54" s="328">
        <f>SUM(AJ54+AK54-AL54)</f>
        <v>0</v>
      </c>
      <c r="AN54" s="34"/>
      <c r="AO54" s="1"/>
      <c r="AP54" s="328">
        <f>SUM(AM54+AN54-AO54)</f>
        <v>0</v>
      </c>
      <c r="AQ54" s="34"/>
      <c r="AR54" s="1"/>
      <c r="AS54" s="328">
        <f>SUM(AP54+AQ54-AR54)</f>
        <v>0</v>
      </c>
      <c r="AT54" s="34"/>
      <c r="AU54" s="1"/>
      <c r="AV54" s="328">
        <f>SUM(AS54+AT54-AU54)</f>
        <v>0</v>
      </c>
      <c r="AW54" s="178"/>
      <c r="AX54" s="324"/>
      <c r="AY54" s="125">
        <f t="shared" si="75"/>
        <v>1</v>
      </c>
      <c r="AZ54" s="125">
        <f t="shared" si="75"/>
        <v>1</v>
      </c>
      <c r="BA54" s="35"/>
      <c r="BB54" s="35"/>
      <c r="BC54" s="35"/>
      <c r="BD54" s="35"/>
      <c r="BE54" s="35"/>
      <c r="BF54" s="35"/>
    </row>
    <row r="55" spans="1:298" ht="13">
      <c r="A55" s="18"/>
      <c r="B55" s="137"/>
      <c r="C55" s="129" t="s">
        <v>1089</v>
      </c>
      <c r="D55" s="276" t="s">
        <v>2185</v>
      </c>
      <c r="E55" s="128" t="s">
        <v>3224</v>
      </c>
      <c r="F55" s="128" t="s">
        <v>3388</v>
      </c>
      <c r="G55" s="337" t="s">
        <v>2747</v>
      </c>
      <c r="H55" s="128" t="s">
        <v>2747</v>
      </c>
      <c r="I55" s="110" t="s">
        <v>1089</v>
      </c>
      <c r="J55" s="16" t="s">
        <v>640</v>
      </c>
      <c r="K55" s="109">
        <f t="shared" si="64"/>
        <v>0</v>
      </c>
      <c r="L55" s="16">
        <v>0</v>
      </c>
      <c r="M55" s="3"/>
      <c r="N55" s="1"/>
      <c r="O55" s="329">
        <f t="shared" si="1"/>
        <v>0</v>
      </c>
      <c r="P55" s="34"/>
      <c r="Q55" s="1"/>
      <c r="R55" s="328">
        <f t="shared" si="65"/>
        <v>0</v>
      </c>
      <c r="S55" s="34"/>
      <c r="T55" s="1"/>
      <c r="U55" s="328">
        <f t="shared" si="66"/>
        <v>0</v>
      </c>
      <c r="V55" s="34"/>
      <c r="W55" s="1"/>
      <c r="X55" s="328">
        <f t="shared" si="67"/>
        <v>0</v>
      </c>
      <c r="Y55" s="34"/>
      <c r="Z55" s="1"/>
      <c r="AA55" s="328">
        <f t="shared" si="68"/>
        <v>0</v>
      </c>
      <c r="AB55" s="34"/>
      <c r="AC55" s="1"/>
      <c r="AD55" s="328">
        <f t="shared" si="69"/>
        <v>0</v>
      </c>
      <c r="AE55" s="3"/>
      <c r="AF55" s="1"/>
      <c r="AG55" s="326">
        <f t="shared" si="70"/>
        <v>0</v>
      </c>
      <c r="AH55" s="34"/>
      <c r="AI55" s="1"/>
      <c r="AJ55" s="328">
        <f t="shared" si="71"/>
        <v>0</v>
      </c>
      <c r="AK55" s="34"/>
      <c r="AL55" s="1"/>
      <c r="AM55" s="328">
        <f t="shared" si="72"/>
        <v>0</v>
      </c>
      <c r="AN55" s="34"/>
      <c r="AO55" s="1"/>
      <c r="AP55" s="328">
        <f t="shared" si="62"/>
        <v>0</v>
      </c>
      <c r="AQ55" s="34"/>
      <c r="AR55" s="1"/>
      <c r="AS55" s="328">
        <f t="shared" si="74"/>
        <v>0</v>
      </c>
      <c r="AT55" s="34"/>
      <c r="AU55" s="1"/>
      <c r="AV55" s="328">
        <f t="shared" si="61"/>
        <v>0</v>
      </c>
      <c r="AW55" s="178"/>
      <c r="AX55" s="324"/>
      <c r="AY55" s="343"/>
      <c r="AZ55" s="178"/>
      <c r="BA55" s="35"/>
      <c r="BB55" s="35"/>
      <c r="BC55" s="35"/>
      <c r="BD55" s="35"/>
      <c r="BE55" s="35"/>
      <c r="BF55" s="35"/>
    </row>
    <row r="56" spans="1:298" ht="13">
      <c r="A56" s="18"/>
      <c r="B56" s="137"/>
      <c r="C56" s="129" t="s">
        <v>1089</v>
      </c>
      <c r="D56" s="32" t="s">
        <v>1115</v>
      </c>
      <c r="E56" s="38" t="s">
        <v>3234</v>
      </c>
      <c r="F56" s="38" t="s">
        <v>3275</v>
      </c>
      <c r="G56" s="110" t="s">
        <v>3368</v>
      </c>
      <c r="H56" s="38" t="s">
        <v>3303</v>
      </c>
      <c r="I56" s="110" t="s">
        <v>1089</v>
      </c>
      <c r="J56" s="16" t="s">
        <v>640</v>
      </c>
      <c r="K56" s="36">
        <f t="shared" si="64"/>
        <v>0</v>
      </c>
      <c r="L56" s="16">
        <v>0</v>
      </c>
      <c r="M56" s="43"/>
      <c r="N56" s="22"/>
      <c r="O56" s="329">
        <f t="shared" si="1"/>
        <v>0</v>
      </c>
      <c r="P56" s="34"/>
      <c r="Q56" s="1"/>
      <c r="R56" s="329">
        <f t="shared" si="65"/>
        <v>0</v>
      </c>
      <c r="S56" s="44"/>
      <c r="T56" s="22"/>
      <c r="U56" s="329">
        <f t="shared" si="66"/>
        <v>0</v>
      </c>
      <c r="V56" s="44"/>
      <c r="W56" s="22"/>
      <c r="X56" s="329">
        <f t="shared" si="67"/>
        <v>0</v>
      </c>
      <c r="Y56" s="44"/>
      <c r="Z56" s="22"/>
      <c r="AA56" s="329">
        <f t="shared" si="68"/>
        <v>0</v>
      </c>
      <c r="AB56" s="34"/>
      <c r="AC56" s="1"/>
      <c r="AD56" s="328">
        <f t="shared" si="69"/>
        <v>0</v>
      </c>
      <c r="AE56" s="3"/>
      <c r="AF56" s="1"/>
      <c r="AG56" s="326">
        <f t="shared" si="70"/>
        <v>0</v>
      </c>
      <c r="AH56" s="34"/>
      <c r="AI56" s="1"/>
      <c r="AJ56" s="328">
        <f t="shared" si="71"/>
        <v>0</v>
      </c>
      <c r="AK56" s="34"/>
      <c r="AL56" s="1"/>
      <c r="AM56" s="328">
        <f t="shared" si="72"/>
        <v>0</v>
      </c>
      <c r="AN56" s="34"/>
      <c r="AO56" s="1"/>
      <c r="AP56" s="328">
        <f t="shared" si="62"/>
        <v>0</v>
      </c>
      <c r="AQ56" s="34"/>
      <c r="AR56" s="1"/>
      <c r="AS56" s="328">
        <f t="shared" si="74"/>
        <v>0</v>
      </c>
      <c r="AT56" s="34"/>
      <c r="AU56" s="1"/>
      <c r="AV56" s="328">
        <f t="shared" si="61"/>
        <v>0</v>
      </c>
      <c r="AW56" s="178"/>
      <c r="AX56" s="324"/>
      <c r="AY56" s="125">
        <f t="shared" ref="AY56:AZ60" si="76">SUM(M56+P56+S56+V56+Y56+AB56+AE56+AH56+AK56+AN56+AQ56+AT56)</f>
        <v>0</v>
      </c>
      <c r="AZ56" s="125">
        <f t="shared" si="76"/>
        <v>0</v>
      </c>
      <c r="BA56" s="35"/>
      <c r="BB56" s="35"/>
      <c r="BC56" s="35"/>
      <c r="BD56" s="35"/>
      <c r="BE56" s="35"/>
      <c r="BF56" s="35"/>
    </row>
    <row r="57" spans="1:298" ht="13">
      <c r="A57" s="18"/>
      <c r="B57" s="137"/>
      <c r="C57" s="129" t="s">
        <v>1089</v>
      </c>
      <c r="D57" s="32" t="s">
        <v>2595</v>
      </c>
      <c r="E57" s="38" t="s">
        <v>2596</v>
      </c>
      <c r="F57" s="38" t="s">
        <v>3258</v>
      </c>
      <c r="G57" s="110" t="s">
        <v>3368</v>
      </c>
      <c r="H57" s="38" t="s">
        <v>3303</v>
      </c>
      <c r="I57" s="110" t="s">
        <v>1089</v>
      </c>
      <c r="J57" s="16" t="s">
        <v>640</v>
      </c>
      <c r="K57" s="109">
        <f t="shared" si="64"/>
        <v>0</v>
      </c>
      <c r="L57" s="16">
        <v>0</v>
      </c>
      <c r="M57" s="3"/>
      <c r="N57" s="1"/>
      <c r="O57" s="328">
        <f>SUM(L57+M57-N57)</f>
        <v>0</v>
      </c>
      <c r="P57" s="34"/>
      <c r="Q57" s="1"/>
      <c r="R57" s="329">
        <f t="shared" si="65"/>
        <v>0</v>
      </c>
      <c r="S57" s="34"/>
      <c r="T57" s="1"/>
      <c r="U57" s="329">
        <f t="shared" si="66"/>
        <v>0</v>
      </c>
      <c r="V57" s="34"/>
      <c r="W57" s="1"/>
      <c r="X57" s="329">
        <f t="shared" si="67"/>
        <v>0</v>
      </c>
      <c r="Y57" s="34"/>
      <c r="Z57" s="1"/>
      <c r="AA57" s="329">
        <f t="shared" si="68"/>
        <v>0</v>
      </c>
      <c r="AB57" s="34"/>
      <c r="AC57" s="1"/>
      <c r="AD57" s="329">
        <f t="shared" si="69"/>
        <v>0</v>
      </c>
      <c r="AE57" s="3"/>
      <c r="AF57" s="1"/>
      <c r="AG57" s="330">
        <f t="shared" si="70"/>
        <v>0</v>
      </c>
      <c r="AH57" s="34"/>
      <c r="AI57" s="1"/>
      <c r="AJ57" s="328">
        <f t="shared" si="71"/>
        <v>0</v>
      </c>
      <c r="AK57" s="34"/>
      <c r="AL57" s="1"/>
      <c r="AM57" s="328">
        <f t="shared" si="72"/>
        <v>0</v>
      </c>
      <c r="AN57" s="34"/>
      <c r="AO57" s="1"/>
      <c r="AP57" s="328">
        <f t="shared" si="62"/>
        <v>0</v>
      </c>
      <c r="AQ57" s="34"/>
      <c r="AR57" s="1"/>
      <c r="AS57" s="1">
        <f t="shared" si="74"/>
        <v>0</v>
      </c>
      <c r="AT57" s="3"/>
      <c r="AU57" s="1"/>
      <c r="AV57" s="328">
        <f t="shared" si="61"/>
        <v>0</v>
      </c>
      <c r="AW57" s="178"/>
      <c r="AX57" s="324"/>
      <c r="AY57" s="125">
        <f t="shared" si="76"/>
        <v>0</v>
      </c>
      <c r="AZ57" s="125">
        <f t="shared" si="76"/>
        <v>0</v>
      </c>
      <c r="BA57" s="35"/>
      <c r="BB57" s="35"/>
      <c r="BC57" s="35"/>
      <c r="BD57" s="35"/>
      <c r="BE57" s="35"/>
      <c r="BF57" s="35"/>
    </row>
    <row r="58" spans="1:298" s="2" customFormat="1" ht="13">
      <c r="A58" s="33"/>
      <c r="B58" s="326"/>
      <c r="C58" s="129" t="s">
        <v>1089</v>
      </c>
      <c r="D58" s="32" t="s">
        <v>1151</v>
      </c>
      <c r="E58" s="38" t="s">
        <v>1152</v>
      </c>
      <c r="F58" s="38" t="s">
        <v>3257</v>
      </c>
      <c r="G58" s="110" t="s">
        <v>3368</v>
      </c>
      <c r="H58" s="38" t="s">
        <v>3303</v>
      </c>
      <c r="I58" s="110" t="s">
        <v>1089</v>
      </c>
      <c r="J58" s="16" t="s">
        <v>640</v>
      </c>
      <c r="K58" s="109">
        <f t="shared" si="64"/>
        <v>0</v>
      </c>
      <c r="L58" s="16">
        <v>0</v>
      </c>
      <c r="M58" s="3"/>
      <c r="N58" s="1"/>
      <c r="O58" s="329">
        <f t="shared" si="1"/>
        <v>0</v>
      </c>
      <c r="P58" s="34"/>
      <c r="Q58" s="1"/>
      <c r="R58" s="328">
        <f t="shared" si="65"/>
        <v>0</v>
      </c>
      <c r="S58" s="34"/>
      <c r="T58" s="1"/>
      <c r="U58" s="328">
        <f t="shared" si="66"/>
        <v>0</v>
      </c>
      <c r="V58" s="34"/>
      <c r="W58" s="1"/>
      <c r="X58" s="328">
        <f t="shared" si="67"/>
        <v>0</v>
      </c>
      <c r="Y58" s="34"/>
      <c r="Z58" s="1"/>
      <c r="AA58" s="328">
        <f t="shared" si="68"/>
        <v>0</v>
      </c>
      <c r="AB58" s="34"/>
      <c r="AC58" s="1"/>
      <c r="AD58" s="328">
        <f t="shared" si="69"/>
        <v>0</v>
      </c>
      <c r="AE58" s="3"/>
      <c r="AF58" s="1"/>
      <c r="AG58" s="326">
        <f t="shared" si="70"/>
        <v>0</v>
      </c>
      <c r="AH58" s="34"/>
      <c r="AI58" s="1"/>
      <c r="AJ58" s="328">
        <f t="shared" si="71"/>
        <v>0</v>
      </c>
      <c r="AK58" s="34"/>
      <c r="AL58" s="1"/>
      <c r="AM58" s="328">
        <f t="shared" si="72"/>
        <v>0</v>
      </c>
      <c r="AN58" s="34"/>
      <c r="AO58" s="1"/>
      <c r="AP58" s="328">
        <f t="shared" si="62"/>
        <v>0</v>
      </c>
      <c r="AQ58" s="34"/>
      <c r="AR58" s="1"/>
      <c r="AS58" s="328">
        <f t="shared" si="74"/>
        <v>0</v>
      </c>
      <c r="AT58" s="34"/>
      <c r="AU58" s="1"/>
      <c r="AV58" s="328">
        <f t="shared" si="61"/>
        <v>0</v>
      </c>
      <c r="AW58" s="178"/>
      <c r="AX58" s="324"/>
      <c r="AY58" s="125">
        <f t="shared" si="76"/>
        <v>0</v>
      </c>
      <c r="AZ58" s="125">
        <f t="shared" si="76"/>
        <v>0</v>
      </c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</row>
    <row r="59" spans="1:298" ht="13">
      <c r="A59" s="18"/>
      <c r="B59" s="137"/>
      <c r="C59" s="129" t="s">
        <v>1089</v>
      </c>
      <c r="D59" s="32" t="s">
        <v>1106</v>
      </c>
      <c r="E59" s="38" t="s">
        <v>1107</v>
      </c>
      <c r="F59" s="38" t="s">
        <v>3256</v>
      </c>
      <c r="G59" s="110" t="s">
        <v>3368</v>
      </c>
      <c r="H59" s="38" t="s">
        <v>3303</v>
      </c>
      <c r="I59" s="110" t="s">
        <v>1089</v>
      </c>
      <c r="J59" s="16" t="s">
        <v>640</v>
      </c>
      <c r="K59" s="109">
        <f t="shared" si="64"/>
        <v>0</v>
      </c>
      <c r="L59" s="16">
        <v>0</v>
      </c>
      <c r="M59" s="3"/>
      <c r="N59" s="1"/>
      <c r="O59" s="329">
        <f t="shared" si="1"/>
        <v>0</v>
      </c>
      <c r="P59" s="34"/>
      <c r="Q59" s="1"/>
      <c r="R59" s="328">
        <f t="shared" si="65"/>
        <v>0</v>
      </c>
      <c r="S59" s="34"/>
      <c r="T59" s="1"/>
      <c r="U59" s="328">
        <f t="shared" si="66"/>
        <v>0</v>
      </c>
      <c r="V59" s="34"/>
      <c r="W59" s="1"/>
      <c r="X59" s="328">
        <f t="shared" si="67"/>
        <v>0</v>
      </c>
      <c r="Y59" s="34"/>
      <c r="Z59" s="1"/>
      <c r="AA59" s="328">
        <f t="shared" si="68"/>
        <v>0</v>
      </c>
      <c r="AB59" s="34"/>
      <c r="AC59" s="1"/>
      <c r="AD59" s="328">
        <f t="shared" si="69"/>
        <v>0</v>
      </c>
      <c r="AE59" s="3"/>
      <c r="AF59" s="1"/>
      <c r="AG59" s="326">
        <f t="shared" si="70"/>
        <v>0</v>
      </c>
      <c r="AH59" s="34"/>
      <c r="AI59" s="1"/>
      <c r="AJ59" s="328">
        <f t="shared" si="71"/>
        <v>0</v>
      </c>
      <c r="AK59" s="34"/>
      <c r="AL59" s="1"/>
      <c r="AM59" s="328">
        <f t="shared" si="72"/>
        <v>0</v>
      </c>
      <c r="AN59" s="44"/>
      <c r="AO59" s="22"/>
      <c r="AP59" s="329">
        <f t="shared" si="62"/>
        <v>0</v>
      </c>
      <c r="AQ59" s="44"/>
      <c r="AR59" s="22"/>
      <c r="AS59" s="329">
        <f t="shared" si="74"/>
        <v>0</v>
      </c>
      <c r="AT59" s="44"/>
      <c r="AU59" s="22"/>
      <c r="AV59" s="329">
        <f t="shared" si="61"/>
        <v>0</v>
      </c>
      <c r="AW59" s="178"/>
      <c r="AX59" s="324"/>
      <c r="AY59" s="125">
        <f t="shared" si="76"/>
        <v>0</v>
      </c>
      <c r="AZ59" s="125">
        <f t="shared" si="76"/>
        <v>0</v>
      </c>
      <c r="BA59" s="35"/>
      <c r="BB59" s="35"/>
      <c r="BC59" s="35"/>
      <c r="BD59" s="35"/>
      <c r="BE59" s="35"/>
      <c r="BF59" s="35"/>
    </row>
    <row r="60" spans="1:298" ht="13">
      <c r="A60" s="33"/>
      <c r="B60" s="330"/>
      <c r="C60" s="129" t="s">
        <v>1089</v>
      </c>
      <c r="D60" s="32" t="s">
        <v>1153</v>
      </c>
      <c r="E60" s="38" t="s">
        <v>1154</v>
      </c>
      <c r="F60" s="38" t="s">
        <v>3259</v>
      </c>
      <c r="G60" s="110" t="s">
        <v>3368</v>
      </c>
      <c r="H60" s="38" t="s">
        <v>3303</v>
      </c>
      <c r="I60" s="110" t="s">
        <v>1089</v>
      </c>
      <c r="J60" s="16" t="s">
        <v>640</v>
      </c>
      <c r="K60" s="109">
        <f t="shared" si="64"/>
        <v>0</v>
      </c>
      <c r="L60" s="16">
        <v>0</v>
      </c>
      <c r="M60" s="3"/>
      <c r="N60" s="1"/>
      <c r="O60" s="328">
        <f>SUM(L60+M60-N60)</f>
        <v>0</v>
      </c>
      <c r="P60" s="34"/>
      <c r="Q60" s="1"/>
      <c r="R60" s="328">
        <f t="shared" si="65"/>
        <v>0</v>
      </c>
      <c r="S60" s="34"/>
      <c r="T60" s="1"/>
      <c r="U60" s="328">
        <f t="shared" si="66"/>
        <v>0</v>
      </c>
      <c r="V60" s="34"/>
      <c r="W60" s="1"/>
      <c r="X60" s="328">
        <f t="shared" si="67"/>
        <v>0</v>
      </c>
      <c r="Y60" s="34"/>
      <c r="Z60" s="1"/>
      <c r="AA60" s="328">
        <f t="shared" si="68"/>
        <v>0</v>
      </c>
      <c r="AB60" s="34"/>
      <c r="AC60" s="1"/>
      <c r="AD60" s="328">
        <f t="shared" si="69"/>
        <v>0</v>
      </c>
      <c r="AE60" s="3"/>
      <c r="AF60" s="1"/>
      <c r="AG60" s="326">
        <f t="shared" si="70"/>
        <v>0</v>
      </c>
      <c r="AH60" s="34"/>
      <c r="AI60" s="1"/>
      <c r="AJ60" s="328">
        <f t="shared" si="71"/>
        <v>0</v>
      </c>
      <c r="AK60" s="34"/>
      <c r="AL60" s="1"/>
      <c r="AM60" s="328">
        <f t="shared" si="72"/>
        <v>0</v>
      </c>
      <c r="AN60" s="34"/>
      <c r="AO60" s="1"/>
      <c r="AP60" s="328">
        <f t="shared" si="62"/>
        <v>0</v>
      </c>
      <c r="AQ60" s="34"/>
      <c r="AR60" s="1"/>
      <c r="AS60" s="328">
        <f t="shared" si="74"/>
        <v>0</v>
      </c>
      <c r="AT60" s="34"/>
      <c r="AU60" s="1"/>
      <c r="AV60" s="328">
        <f t="shared" si="61"/>
        <v>0</v>
      </c>
      <c r="AW60" s="178"/>
      <c r="AX60" s="324"/>
      <c r="AY60" s="125">
        <f t="shared" si="76"/>
        <v>0</v>
      </c>
      <c r="AZ60" s="125">
        <f t="shared" si="76"/>
        <v>0</v>
      </c>
      <c r="BA60" s="35"/>
      <c r="BB60" s="35"/>
      <c r="BC60" s="35"/>
      <c r="BD60" s="35"/>
      <c r="BE60" s="35"/>
      <c r="BF60" s="35"/>
    </row>
    <row r="61" spans="1:298" ht="13">
      <c r="A61" s="118"/>
      <c r="B61" s="344"/>
      <c r="C61" s="129" t="s">
        <v>1089</v>
      </c>
      <c r="D61" s="32" t="s">
        <v>1108</v>
      </c>
      <c r="E61" s="38" t="s">
        <v>3237</v>
      </c>
      <c r="F61" s="38" t="s">
        <v>3253</v>
      </c>
      <c r="G61" s="110" t="s">
        <v>3370</v>
      </c>
      <c r="H61" s="38" t="s">
        <v>3362</v>
      </c>
      <c r="I61" s="110" t="s">
        <v>1089</v>
      </c>
      <c r="J61" s="16" t="s">
        <v>640</v>
      </c>
      <c r="K61" s="109">
        <f t="shared" ref="K61:K73" si="77">AV61</f>
        <v>0</v>
      </c>
      <c r="L61" s="16">
        <v>0</v>
      </c>
      <c r="M61" s="3"/>
      <c r="N61" s="1"/>
      <c r="O61" s="329">
        <f t="shared" si="1"/>
        <v>0</v>
      </c>
      <c r="P61" s="34"/>
      <c r="Q61" s="1"/>
      <c r="R61" s="328">
        <f t="shared" ref="R61:R73" si="78">SUM(O61+P61-Q61)</f>
        <v>0</v>
      </c>
      <c r="S61" s="34"/>
      <c r="T61" s="1"/>
      <c r="U61" s="328">
        <f t="shared" ref="U61:U73" si="79">SUM(R61+S61-T61)</f>
        <v>0</v>
      </c>
      <c r="V61" s="34"/>
      <c r="W61" s="1"/>
      <c r="X61" s="328">
        <f t="shared" ref="X61:X73" si="80">SUM(U61+V61-W61)</f>
        <v>0</v>
      </c>
      <c r="Y61" s="34"/>
      <c r="Z61" s="1"/>
      <c r="AA61" s="328">
        <f t="shared" ref="AA61:AA73" si="81">SUM(X61+Y61-Z61)</f>
        <v>0</v>
      </c>
      <c r="AB61" s="34"/>
      <c r="AC61" s="1"/>
      <c r="AD61" s="328">
        <f t="shared" ref="AD61:AD73" si="82">SUM(AA61+AB61-AC61)</f>
        <v>0</v>
      </c>
      <c r="AE61" s="3"/>
      <c r="AF61" s="1"/>
      <c r="AG61" s="326">
        <f t="shared" ref="AG61:AG73" si="83">SUM(AD61+AE61-AF61)</f>
        <v>0</v>
      </c>
      <c r="AH61" s="34"/>
      <c r="AI61" s="1"/>
      <c r="AJ61" s="328">
        <f t="shared" ref="AJ61:AJ73" si="84">SUM(AG61+AH61-AI61)</f>
        <v>0</v>
      </c>
      <c r="AK61" s="34"/>
      <c r="AL61" s="1"/>
      <c r="AM61" s="328">
        <f t="shared" ref="AM61:AM73" si="85">SUM(AJ61+AK61-AL61)</f>
        <v>0</v>
      </c>
      <c r="AN61" s="44"/>
      <c r="AO61" s="22"/>
      <c r="AP61" s="329">
        <f t="shared" ref="AP61:AP73" si="86">SUM(AM61+AN61-AO61)</f>
        <v>0</v>
      </c>
      <c r="AQ61" s="44"/>
      <c r="AR61" s="22"/>
      <c r="AS61" s="329">
        <f t="shared" ref="AS61:AS73" si="87">SUM(AP61+AQ61-AR61)</f>
        <v>0</v>
      </c>
      <c r="AT61" s="44"/>
      <c r="AU61" s="22"/>
      <c r="AV61" s="329">
        <f t="shared" ref="AV61:AV73" si="88">SUM(AS61+AT61-AU61)</f>
        <v>0</v>
      </c>
      <c r="AW61" s="178"/>
      <c r="AX61" s="324"/>
      <c r="AY61" s="125">
        <f t="shared" ref="AY61:AZ67" si="89">SUM(M61+P61+S61+V61+Y61+AB61+AE61+AH61+AK61+AN61+AQ61+AT61)</f>
        <v>0</v>
      </c>
      <c r="AZ61" s="125">
        <f t="shared" si="89"/>
        <v>0</v>
      </c>
      <c r="BA61" s="35"/>
      <c r="BB61" s="35"/>
      <c r="BC61" s="35"/>
      <c r="BD61" s="35"/>
      <c r="BE61" s="35"/>
      <c r="BF61" s="35"/>
    </row>
    <row r="62" spans="1:298" ht="13">
      <c r="A62" s="18"/>
      <c r="B62" s="137"/>
      <c r="C62" s="129" t="s">
        <v>1089</v>
      </c>
      <c r="D62" s="32" t="s">
        <v>1109</v>
      </c>
      <c r="E62" s="38" t="s">
        <v>1110</v>
      </c>
      <c r="F62" s="38" t="s">
        <v>3260</v>
      </c>
      <c r="G62" s="110" t="s">
        <v>3370</v>
      </c>
      <c r="H62" s="38" t="s">
        <v>3412</v>
      </c>
      <c r="I62" s="110" t="s">
        <v>1089</v>
      </c>
      <c r="J62" s="16" t="s">
        <v>640</v>
      </c>
      <c r="K62" s="109">
        <f t="shared" si="77"/>
        <v>0</v>
      </c>
      <c r="L62" s="16">
        <v>0</v>
      </c>
      <c r="M62" s="3"/>
      <c r="N62" s="1"/>
      <c r="O62" s="329">
        <f t="shared" si="1"/>
        <v>0</v>
      </c>
      <c r="P62" s="34"/>
      <c r="Q62" s="1"/>
      <c r="R62" s="328">
        <f t="shared" si="78"/>
        <v>0</v>
      </c>
      <c r="S62" s="34"/>
      <c r="T62" s="1"/>
      <c r="U62" s="328">
        <f t="shared" si="79"/>
        <v>0</v>
      </c>
      <c r="V62" s="34"/>
      <c r="W62" s="1"/>
      <c r="X62" s="328">
        <f t="shared" si="80"/>
        <v>0</v>
      </c>
      <c r="Y62" s="34"/>
      <c r="Z62" s="1"/>
      <c r="AA62" s="328">
        <f t="shared" si="81"/>
        <v>0</v>
      </c>
      <c r="AB62" s="34"/>
      <c r="AC62" s="1"/>
      <c r="AD62" s="328">
        <f t="shared" si="82"/>
        <v>0</v>
      </c>
      <c r="AE62" s="3"/>
      <c r="AF62" s="1"/>
      <c r="AG62" s="326">
        <f t="shared" si="83"/>
        <v>0</v>
      </c>
      <c r="AH62" s="34"/>
      <c r="AI62" s="1"/>
      <c r="AJ62" s="328">
        <f t="shared" si="84"/>
        <v>0</v>
      </c>
      <c r="AK62" s="34"/>
      <c r="AL62" s="1"/>
      <c r="AM62" s="328">
        <f t="shared" si="85"/>
        <v>0</v>
      </c>
      <c r="AN62" s="44"/>
      <c r="AO62" s="22"/>
      <c r="AP62" s="329">
        <f t="shared" si="86"/>
        <v>0</v>
      </c>
      <c r="AQ62" s="44"/>
      <c r="AR62" s="22"/>
      <c r="AS62" s="329">
        <f t="shared" si="87"/>
        <v>0</v>
      </c>
      <c r="AT62" s="44"/>
      <c r="AU62" s="22"/>
      <c r="AV62" s="329">
        <f t="shared" si="88"/>
        <v>0</v>
      </c>
      <c r="AW62" s="178"/>
      <c r="AX62" s="324"/>
      <c r="AY62" s="125">
        <f t="shared" si="89"/>
        <v>0</v>
      </c>
      <c r="AZ62" s="125">
        <f t="shared" si="89"/>
        <v>0</v>
      </c>
      <c r="BA62" s="35"/>
      <c r="BB62" s="35"/>
      <c r="BC62" s="35"/>
      <c r="BD62" s="35"/>
      <c r="BE62" s="35"/>
      <c r="BF62" s="35"/>
    </row>
    <row r="63" spans="1:298" ht="13">
      <c r="A63" s="18"/>
      <c r="B63" s="137"/>
      <c r="C63" s="129" t="s">
        <v>1089</v>
      </c>
      <c r="D63" s="32" t="s">
        <v>1111</v>
      </c>
      <c r="E63" s="38" t="s">
        <v>1112</v>
      </c>
      <c r="F63" s="38" t="s">
        <v>3261</v>
      </c>
      <c r="G63" s="110" t="s">
        <v>3413</v>
      </c>
      <c r="H63" s="38" t="s">
        <v>3300</v>
      </c>
      <c r="I63" s="110" t="s">
        <v>1089</v>
      </c>
      <c r="J63" s="16" t="s">
        <v>640</v>
      </c>
      <c r="K63" s="109">
        <f t="shared" si="77"/>
        <v>0</v>
      </c>
      <c r="L63" s="16">
        <v>0</v>
      </c>
      <c r="M63" s="3"/>
      <c r="N63" s="1"/>
      <c r="O63" s="328">
        <f>SUM(L63+M63-N63)</f>
        <v>0</v>
      </c>
      <c r="P63" s="34"/>
      <c r="Q63" s="1"/>
      <c r="R63" s="328">
        <f t="shared" si="78"/>
        <v>0</v>
      </c>
      <c r="S63" s="34"/>
      <c r="T63" s="1"/>
      <c r="U63" s="328">
        <f t="shared" si="79"/>
        <v>0</v>
      </c>
      <c r="V63" s="34"/>
      <c r="W63" s="1"/>
      <c r="X63" s="328">
        <f t="shared" si="80"/>
        <v>0</v>
      </c>
      <c r="Y63" s="34"/>
      <c r="Z63" s="1"/>
      <c r="AA63" s="328">
        <f t="shared" si="81"/>
        <v>0</v>
      </c>
      <c r="AB63" s="34"/>
      <c r="AC63" s="1"/>
      <c r="AD63" s="328">
        <f t="shared" si="82"/>
        <v>0</v>
      </c>
      <c r="AE63" s="3"/>
      <c r="AF63" s="1"/>
      <c r="AG63" s="326">
        <f t="shared" si="83"/>
        <v>0</v>
      </c>
      <c r="AH63" s="34"/>
      <c r="AI63" s="1"/>
      <c r="AJ63" s="328">
        <f t="shared" si="84"/>
        <v>0</v>
      </c>
      <c r="AK63" s="34"/>
      <c r="AL63" s="1"/>
      <c r="AM63" s="328">
        <f t="shared" si="85"/>
        <v>0</v>
      </c>
      <c r="AN63" s="44"/>
      <c r="AO63" s="22"/>
      <c r="AP63" s="329">
        <f t="shared" si="86"/>
        <v>0</v>
      </c>
      <c r="AQ63" s="44"/>
      <c r="AR63" s="22"/>
      <c r="AS63" s="329">
        <f t="shared" si="87"/>
        <v>0</v>
      </c>
      <c r="AT63" s="44"/>
      <c r="AU63" s="22"/>
      <c r="AV63" s="329">
        <f t="shared" si="88"/>
        <v>0</v>
      </c>
      <c r="AW63" s="178"/>
      <c r="AX63" s="324"/>
      <c r="AY63" s="125">
        <f t="shared" si="89"/>
        <v>0</v>
      </c>
      <c r="AZ63" s="125">
        <f t="shared" si="89"/>
        <v>0</v>
      </c>
      <c r="BA63" s="35"/>
      <c r="BB63" s="35"/>
      <c r="BC63" s="35"/>
      <c r="BD63" s="35"/>
      <c r="BE63" s="35"/>
      <c r="BF63" s="35"/>
    </row>
    <row r="64" spans="1:298" ht="13">
      <c r="A64" s="18"/>
      <c r="B64" s="137"/>
      <c r="C64" s="129" t="s">
        <v>1089</v>
      </c>
      <c r="D64" s="32" t="s">
        <v>1163</v>
      </c>
      <c r="E64" s="38" t="s">
        <v>1164</v>
      </c>
      <c r="F64" s="38" t="s">
        <v>3456</v>
      </c>
      <c r="G64" s="110" t="s">
        <v>3453</v>
      </c>
      <c r="H64" s="38" t="s">
        <v>3300</v>
      </c>
      <c r="I64" s="110" t="s">
        <v>1089</v>
      </c>
      <c r="J64" s="16" t="s">
        <v>640</v>
      </c>
      <c r="K64" s="109">
        <f>AV64</f>
        <v>0</v>
      </c>
      <c r="L64" s="16">
        <v>0</v>
      </c>
      <c r="M64" s="3"/>
      <c r="N64" s="1"/>
      <c r="O64" s="329">
        <f t="shared" si="1"/>
        <v>0</v>
      </c>
      <c r="P64" s="34"/>
      <c r="Q64" s="1"/>
      <c r="R64" s="328">
        <f t="shared" si="78"/>
        <v>0</v>
      </c>
      <c r="S64" s="34"/>
      <c r="T64" s="1"/>
      <c r="U64" s="328">
        <f t="shared" si="79"/>
        <v>0</v>
      </c>
      <c r="V64" s="34"/>
      <c r="W64" s="1"/>
      <c r="X64" s="328">
        <f t="shared" si="80"/>
        <v>0</v>
      </c>
      <c r="Y64" s="34"/>
      <c r="Z64" s="1"/>
      <c r="AA64" s="328">
        <f t="shared" si="81"/>
        <v>0</v>
      </c>
      <c r="AB64" s="34"/>
      <c r="AC64" s="1"/>
      <c r="AD64" s="328">
        <f t="shared" si="82"/>
        <v>0</v>
      </c>
      <c r="AE64" s="3"/>
      <c r="AF64" s="1"/>
      <c r="AG64" s="326">
        <f t="shared" si="83"/>
        <v>0</v>
      </c>
      <c r="AH64" s="34"/>
      <c r="AI64" s="1"/>
      <c r="AJ64" s="328">
        <f t="shared" si="84"/>
        <v>0</v>
      </c>
      <c r="AK64" s="34"/>
      <c r="AL64" s="1"/>
      <c r="AM64" s="328">
        <f t="shared" si="85"/>
        <v>0</v>
      </c>
      <c r="AN64" s="34"/>
      <c r="AO64" s="1"/>
      <c r="AP64" s="328">
        <f>SUM(AM64+AN64-AO64)</f>
        <v>0</v>
      </c>
      <c r="AQ64" s="34"/>
      <c r="AR64" s="1"/>
      <c r="AS64" s="328">
        <f>SUM(AP64+AQ64-AR64)</f>
        <v>0</v>
      </c>
      <c r="AT64" s="34"/>
      <c r="AU64" s="1"/>
      <c r="AV64" s="328">
        <f>SUM(AS64+AT64-AU64)</f>
        <v>0</v>
      </c>
      <c r="AW64" s="178"/>
      <c r="AX64" s="324"/>
      <c r="AY64" s="125">
        <f t="shared" si="89"/>
        <v>0</v>
      </c>
      <c r="AZ64" s="125">
        <f t="shared" si="89"/>
        <v>0</v>
      </c>
      <c r="BA64" s="35"/>
      <c r="BB64" s="35"/>
      <c r="BC64" s="35"/>
      <c r="BD64" s="35"/>
      <c r="BE64" s="35"/>
      <c r="BF64" s="35"/>
    </row>
    <row r="65" spans="1:58" ht="13">
      <c r="A65" s="18"/>
      <c r="B65" s="137"/>
      <c r="C65" s="129" t="s">
        <v>1089</v>
      </c>
      <c r="D65" s="32" t="s">
        <v>1113</v>
      </c>
      <c r="E65" s="38" t="s">
        <v>1114</v>
      </c>
      <c r="F65" s="38" t="s">
        <v>3262</v>
      </c>
      <c r="G65" s="110" t="s">
        <v>2747</v>
      </c>
      <c r="H65" s="38" t="s">
        <v>3420</v>
      </c>
      <c r="I65" s="110" t="s">
        <v>1089</v>
      </c>
      <c r="J65" s="16" t="s">
        <v>640</v>
      </c>
      <c r="K65" s="109">
        <f t="shared" si="77"/>
        <v>0</v>
      </c>
      <c r="L65" s="16">
        <v>0</v>
      </c>
      <c r="M65" s="3"/>
      <c r="N65" s="1"/>
      <c r="O65" s="329">
        <f t="shared" si="1"/>
        <v>0</v>
      </c>
      <c r="P65" s="34"/>
      <c r="Q65" s="1"/>
      <c r="R65" s="328">
        <f t="shared" si="78"/>
        <v>0</v>
      </c>
      <c r="S65" s="34"/>
      <c r="T65" s="1"/>
      <c r="U65" s="328">
        <f t="shared" si="79"/>
        <v>0</v>
      </c>
      <c r="V65" s="34"/>
      <c r="W65" s="1"/>
      <c r="X65" s="328">
        <f t="shared" si="80"/>
        <v>0</v>
      </c>
      <c r="Y65" s="34"/>
      <c r="Z65" s="1"/>
      <c r="AA65" s="328">
        <f t="shared" si="81"/>
        <v>0</v>
      </c>
      <c r="AB65" s="58"/>
      <c r="AC65" s="59"/>
      <c r="AD65" s="345">
        <f t="shared" si="82"/>
        <v>0</v>
      </c>
      <c r="AE65" s="60"/>
      <c r="AF65" s="59"/>
      <c r="AG65" s="346">
        <f t="shared" si="83"/>
        <v>0</v>
      </c>
      <c r="AH65" s="58"/>
      <c r="AI65" s="59"/>
      <c r="AJ65" s="345">
        <f t="shared" si="84"/>
        <v>0</v>
      </c>
      <c r="AK65" s="58"/>
      <c r="AL65" s="59"/>
      <c r="AM65" s="345">
        <f t="shared" si="85"/>
        <v>0</v>
      </c>
      <c r="AN65" s="44"/>
      <c r="AO65" s="22"/>
      <c r="AP65" s="329">
        <f t="shared" si="86"/>
        <v>0</v>
      </c>
      <c r="AQ65" s="44"/>
      <c r="AR65" s="22"/>
      <c r="AS65" s="329">
        <f t="shared" si="87"/>
        <v>0</v>
      </c>
      <c r="AT65" s="44"/>
      <c r="AU65" s="22"/>
      <c r="AV65" s="329">
        <f t="shared" si="88"/>
        <v>0</v>
      </c>
      <c r="AW65" s="178"/>
      <c r="AX65" s="324"/>
      <c r="AY65" s="125">
        <f t="shared" si="89"/>
        <v>0</v>
      </c>
      <c r="AZ65" s="125">
        <f t="shared" si="89"/>
        <v>0</v>
      </c>
      <c r="BA65" s="35"/>
      <c r="BB65" s="35"/>
      <c r="BC65" s="35"/>
      <c r="BD65" s="35"/>
      <c r="BE65" s="35"/>
      <c r="BF65" s="35"/>
    </row>
    <row r="66" spans="1:58" ht="13">
      <c r="A66" s="18"/>
      <c r="B66" s="137"/>
      <c r="C66" s="129" t="s">
        <v>1089</v>
      </c>
      <c r="D66" s="32" t="s">
        <v>1118</v>
      </c>
      <c r="E66" s="38" t="s">
        <v>1119</v>
      </c>
      <c r="F66" s="38" t="s">
        <v>3264</v>
      </c>
      <c r="G66" s="110" t="s">
        <v>3371</v>
      </c>
      <c r="H66" s="38" t="s">
        <v>3301</v>
      </c>
      <c r="I66" s="110" t="s">
        <v>1089</v>
      </c>
      <c r="J66" s="16" t="s">
        <v>640</v>
      </c>
      <c r="K66" s="109">
        <f t="shared" si="77"/>
        <v>0</v>
      </c>
      <c r="L66" s="16">
        <v>0</v>
      </c>
      <c r="M66" s="3"/>
      <c r="N66" s="1"/>
      <c r="O66" s="328">
        <f>SUM(L66+M66-N66)</f>
        <v>0</v>
      </c>
      <c r="P66" s="34"/>
      <c r="Q66" s="1"/>
      <c r="R66" s="328">
        <f t="shared" si="78"/>
        <v>0</v>
      </c>
      <c r="S66" s="34"/>
      <c r="T66" s="1"/>
      <c r="U66" s="328">
        <f t="shared" si="79"/>
        <v>0</v>
      </c>
      <c r="V66" s="34"/>
      <c r="W66" s="1"/>
      <c r="X66" s="328">
        <f t="shared" si="80"/>
        <v>0</v>
      </c>
      <c r="Y66" s="34"/>
      <c r="Z66" s="1"/>
      <c r="AA66" s="328">
        <f t="shared" si="81"/>
        <v>0</v>
      </c>
      <c r="AB66" s="34"/>
      <c r="AC66" s="1"/>
      <c r="AD66" s="328">
        <f t="shared" si="82"/>
        <v>0</v>
      </c>
      <c r="AE66" s="3"/>
      <c r="AF66" s="1"/>
      <c r="AG66" s="326">
        <f t="shared" si="83"/>
        <v>0</v>
      </c>
      <c r="AH66" s="34"/>
      <c r="AI66" s="1"/>
      <c r="AJ66" s="328">
        <f t="shared" si="84"/>
        <v>0</v>
      </c>
      <c r="AK66" s="34"/>
      <c r="AL66" s="1"/>
      <c r="AM66" s="328">
        <f t="shared" si="85"/>
        <v>0</v>
      </c>
      <c r="AN66" s="34"/>
      <c r="AO66" s="1"/>
      <c r="AP66" s="328">
        <f t="shared" si="86"/>
        <v>0</v>
      </c>
      <c r="AQ66" s="34"/>
      <c r="AR66" s="1"/>
      <c r="AS66" s="328">
        <f t="shared" si="87"/>
        <v>0</v>
      </c>
      <c r="AT66" s="34"/>
      <c r="AU66" s="1"/>
      <c r="AV66" s="328">
        <f t="shared" si="88"/>
        <v>0</v>
      </c>
      <c r="AW66" s="178"/>
      <c r="AX66" s="324"/>
      <c r="AY66" s="125">
        <f t="shared" si="89"/>
        <v>0</v>
      </c>
      <c r="AZ66" s="125">
        <f t="shared" si="89"/>
        <v>0</v>
      </c>
      <c r="BA66" s="35"/>
      <c r="BB66" s="35"/>
      <c r="BC66" s="35"/>
      <c r="BD66" s="35"/>
      <c r="BE66" s="35"/>
      <c r="BF66" s="35"/>
    </row>
    <row r="67" spans="1:58" ht="13">
      <c r="A67" s="18"/>
      <c r="B67" s="137"/>
      <c r="C67" s="129" t="s">
        <v>1089</v>
      </c>
      <c r="D67" s="32" t="s">
        <v>1120</v>
      </c>
      <c r="E67" s="38" t="s">
        <v>1121</v>
      </c>
      <c r="F67" s="38" t="s">
        <v>3375</v>
      </c>
      <c r="G67" s="110" t="s">
        <v>3373</v>
      </c>
      <c r="H67" s="38" t="s">
        <v>3301</v>
      </c>
      <c r="I67" s="110" t="s">
        <v>1089</v>
      </c>
      <c r="J67" s="16" t="s">
        <v>640</v>
      </c>
      <c r="K67" s="109">
        <f t="shared" si="77"/>
        <v>0</v>
      </c>
      <c r="L67" s="16">
        <v>0</v>
      </c>
      <c r="M67" s="3"/>
      <c r="N67" s="1"/>
      <c r="O67" s="329">
        <f t="shared" si="1"/>
        <v>0</v>
      </c>
      <c r="P67" s="34"/>
      <c r="Q67" s="1"/>
      <c r="R67" s="328">
        <f t="shared" si="78"/>
        <v>0</v>
      </c>
      <c r="S67" s="34"/>
      <c r="T67" s="1"/>
      <c r="U67" s="328">
        <f t="shared" si="79"/>
        <v>0</v>
      </c>
      <c r="V67" s="34"/>
      <c r="W67" s="1"/>
      <c r="X67" s="328">
        <f t="shared" si="80"/>
        <v>0</v>
      </c>
      <c r="Y67" s="34"/>
      <c r="Z67" s="1"/>
      <c r="AA67" s="328">
        <f t="shared" si="81"/>
        <v>0</v>
      </c>
      <c r="AB67" s="34"/>
      <c r="AC67" s="1"/>
      <c r="AD67" s="328">
        <f t="shared" si="82"/>
        <v>0</v>
      </c>
      <c r="AE67" s="3"/>
      <c r="AF67" s="1"/>
      <c r="AG67" s="326">
        <f t="shared" si="83"/>
        <v>0</v>
      </c>
      <c r="AH67" s="34"/>
      <c r="AI67" s="1"/>
      <c r="AJ67" s="328">
        <f t="shared" si="84"/>
        <v>0</v>
      </c>
      <c r="AK67" s="34"/>
      <c r="AL67" s="1"/>
      <c r="AM67" s="328">
        <f t="shared" si="85"/>
        <v>0</v>
      </c>
      <c r="AN67" s="34"/>
      <c r="AO67" s="1"/>
      <c r="AP67" s="328">
        <f t="shared" si="86"/>
        <v>0</v>
      </c>
      <c r="AQ67" s="34"/>
      <c r="AR67" s="1"/>
      <c r="AS67" s="328">
        <f t="shared" si="87"/>
        <v>0</v>
      </c>
      <c r="AT67" s="34"/>
      <c r="AU67" s="1"/>
      <c r="AV67" s="328">
        <f t="shared" si="88"/>
        <v>0</v>
      </c>
      <c r="AW67" s="178"/>
      <c r="AX67" s="324"/>
      <c r="AY67" s="125">
        <f t="shared" si="89"/>
        <v>0</v>
      </c>
      <c r="AZ67" s="125">
        <f t="shared" si="89"/>
        <v>0</v>
      </c>
      <c r="BA67" s="35"/>
      <c r="BB67" s="35"/>
      <c r="BC67" s="35"/>
      <c r="BD67" s="35"/>
      <c r="BE67" s="35"/>
      <c r="BF67" s="35"/>
    </row>
    <row r="68" spans="1:58" ht="13">
      <c r="A68" s="63"/>
      <c r="B68" s="347"/>
      <c r="C68" s="129" t="s">
        <v>1089</v>
      </c>
      <c r="D68" s="32" t="s">
        <v>1257</v>
      </c>
      <c r="E68" s="38" t="s">
        <v>3058</v>
      </c>
      <c r="F68" s="38" t="s">
        <v>3376</v>
      </c>
      <c r="G68" s="110" t="s">
        <v>3356</v>
      </c>
      <c r="H68" s="38" t="s">
        <v>3374</v>
      </c>
      <c r="I68" s="110" t="s">
        <v>1089</v>
      </c>
      <c r="J68" s="16" t="s">
        <v>640</v>
      </c>
      <c r="K68" s="109">
        <f>AV68</f>
        <v>1</v>
      </c>
      <c r="L68" s="16">
        <v>1</v>
      </c>
      <c r="M68" s="3"/>
      <c r="N68" s="1"/>
      <c r="O68" s="329">
        <f t="shared" si="1"/>
        <v>1</v>
      </c>
      <c r="P68" s="34">
        <v>1</v>
      </c>
      <c r="Q68" s="1">
        <v>1</v>
      </c>
      <c r="R68" s="328">
        <f t="shared" si="78"/>
        <v>1</v>
      </c>
      <c r="S68" s="34"/>
      <c r="T68" s="1"/>
      <c r="U68" s="328">
        <f t="shared" si="79"/>
        <v>1</v>
      </c>
      <c r="V68" s="34"/>
      <c r="W68" s="1"/>
      <c r="X68" s="328">
        <f t="shared" si="80"/>
        <v>1</v>
      </c>
      <c r="Y68" s="34"/>
      <c r="Z68" s="1"/>
      <c r="AA68" s="328">
        <f t="shared" si="81"/>
        <v>1</v>
      </c>
      <c r="AB68" s="34"/>
      <c r="AC68" s="1"/>
      <c r="AD68" s="328">
        <f t="shared" si="82"/>
        <v>1</v>
      </c>
      <c r="AE68" s="3"/>
      <c r="AF68" s="1"/>
      <c r="AG68" s="326">
        <f t="shared" si="83"/>
        <v>1</v>
      </c>
      <c r="AH68" s="34"/>
      <c r="AI68" s="1"/>
      <c r="AJ68" s="328">
        <f t="shared" si="84"/>
        <v>1</v>
      </c>
      <c r="AK68" s="34"/>
      <c r="AL68" s="1"/>
      <c r="AM68" s="328">
        <f t="shared" si="85"/>
        <v>1</v>
      </c>
      <c r="AN68" s="34"/>
      <c r="AO68" s="1"/>
      <c r="AP68" s="328">
        <f>SUM(AM68+AN68-AO68)</f>
        <v>1</v>
      </c>
      <c r="AQ68" s="34"/>
      <c r="AR68" s="1"/>
      <c r="AS68" s="328">
        <f>SUM(AP68+AQ68-AR68)</f>
        <v>1</v>
      </c>
      <c r="AT68" s="34"/>
      <c r="AU68" s="1"/>
      <c r="AV68" s="328">
        <f>SUM(AS68+AT68-AU68)</f>
        <v>1</v>
      </c>
      <c r="AW68" s="178"/>
      <c r="AX68" s="324"/>
      <c r="AY68" s="125">
        <f t="shared" ref="AY68:AZ70" si="90">SUM(M68+P68+S68+V68+Y68+AB68+AE68+AH68+AK68+AN68+AQ68+AT68)</f>
        <v>1</v>
      </c>
      <c r="AZ68" s="125">
        <f t="shared" si="90"/>
        <v>1</v>
      </c>
      <c r="BA68" s="35"/>
      <c r="BB68" s="35"/>
      <c r="BC68" s="35"/>
      <c r="BD68" s="35"/>
      <c r="BE68" s="35"/>
      <c r="BF68" s="35"/>
    </row>
    <row r="69" spans="1:58" ht="13">
      <c r="A69" s="33"/>
      <c r="B69" s="330"/>
      <c r="C69" s="129" t="s">
        <v>1089</v>
      </c>
      <c r="D69" s="32" t="s">
        <v>2703</v>
      </c>
      <c r="E69" s="38" t="s">
        <v>2704</v>
      </c>
      <c r="F69" s="38" t="s">
        <v>3377</v>
      </c>
      <c r="G69" s="110" t="s">
        <v>3372</v>
      </c>
      <c r="H69" s="38" t="s">
        <v>3301</v>
      </c>
      <c r="I69" s="110" t="s">
        <v>1089</v>
      </c>
      <c r="J69" s="16" t="s">
        <v>2705</v>
      </c>
      <c r="K69" s="109">
        <f>AV69</f>
        <v>2</v>
      </c>
      <c r="L69" s="16">
        <v>2</v>
      </c>
      <c r="M69" s="3"/>
      <c r="N69" s="1"/>
      <c r="O69" s="328">
        <f>SUM(L69+M69-N69)</f>
        <v>2</v>
      </c>
      <c r="P69" s="34"/>
      <c r="Q69" s="1"/>
      <c r="R69" s="329">
        <f t="shared" si="78"/>
        <v>2</v>
      </c>
      <c r="S69" s="34"/>
      <c r="T69" s="1"/>
      <c r="U69" s="329">
        <f t="shared" si="79"/>
        <v>2</v>
      </c>
      <c r="V69" s="34"/>
      <c r="W69" s="1"/>
      <c r="X69" s="329">
        <f t="shared" si="80"/>
        <v>2</v>
      </c>
      <c r="Y69" s="34"/>
      <c r="Z69" s="1"/>
      <c r="AA69" s="329">
        <f t="shared" si="81"/>
        <v>2</v>
      </c>
      <c r="AB69" s="34"/>
      <c r="AC69" s="1"/>
      <c r="AD69" s="329">
        <f t="shared" si="82"/>
        <v>2</v>
      </c>
      <c r="AE69" s="3"/>
      <c r="AF69" s="1"/>
      <c r="AG69" s="330">
        <f t="shared" si="83"/>
        <v>2</v>
      </c>
      <c r="AH69" s="34"/>
      <c r="AI69" s="1"/>
      <c r="AJ69" s="328">
        <f t="shared" si="84"/>
        <v>2</v>
      </c>
      <c r="AK69" s="34"/>
      <c r="AL69" s="1"/>
      <c r="AM69" s="328">
        <f t="shared" si="85"/>
        <v>2</v>
      </c>
      <c r="AN69" s="34"/>
      <c r="AO69" s="1"/>
      <c r="AP69" s="328">
        <f>SUM(AM69+AN69-AO69)</f>
        <v>2</v>
      </c>
      <c r="AQ69" s="34"/>
      <c r="AR69" s="1"/>
      <c r="AS69" s="328">
        <f>SUM(AP69+AQ69-AR69)</f>
        <v>2</v>
      </c>
      <c r="AT69" s="34"/>
      <c r="AU69" s="1"/>
      <c r="AV69" s="328">
        <f>SUM(AS69+AT69-AU69)</f>
        <v>2</v>
      </c>
      <c r="AW69" s="178"/>
      <c r="AX69" s="324"/>
      <c r="AY69" s="125">
        <f t="shared" si="90"/>
        <v>0</v>
      </c>
      <c r="AZ69" s="125">
        <f t="shared" si="90"/>
        <v>0</v>
      </c>
      <c r="BA69" s="35"/>
      <c r="BB69" s="35"/>
      <c r="BC69" s="35"/>
      <c r="BD69" s="35"/>
      <c r="BE69" s="35"/>
      <c r="BF69" s="35"/>
    </row>
    <row r="70" spans="1:58" ht="13">
      <c r="A70" s="18"/>
      <c r="B70" s="137"/>
      <c r="C70" s="129" t="s">
        <v>1089</v>
      </c>
      <c r="D70" s="32" t="s">
        <v>1216</v>
      </c>
      <c r="E70" s="38" t="s">
        <v>1217</v>
      </c>
      <c r="F70" s="38" t="s">
        <v>3378</v>
      </c>
      <c r="G70" s="110" t="s">
        <v>3379</v>
      </c>
      <c r="H70" s="38" t="s">
        <v>3380</v>
      </c>
      <c r="I70" s="110" t="s">
        <v>1089</v>
      </c>
      <c r="J70" s="16" t="s">
        <v>640</v>
      </c>
      <c r="K70" s="109">
        <f>AV70</f>
        <v>0</v>
      </c>
      <c r="L70" s="16">
        <v>0</v>
      </c>
      <c r="M70" s="3"/>
      <c r="N70" s="1"/>
      <c r="O70" s="329">
        <f t="shared" si="1"/>
        <v>0</v>
      </c>
      <c r="P70" s="34"/>
      <c r="Q70" s="1"/>
      <c r="R70" s="328">
        <f t="shared" si="78"/>
        <v>0</v>
      </c>
      <c r="S70" s="34"/>
      <c r="T70" s="1"/>
      <c r="U70" s="328">
        <f t="shared" si="79"/>
        <v>0</v>
      </c>
      <c r="V70" s="34"/>
      <c r="W70" s="1"/>
      <c r="X70" s="328">
        <f t="shared" si="80"/>
        <v>0</v>
      </c>
      <c r="Y70" s="34"/>
      <c r="Z70" s="1"/>
      <c r="AA70" s="328">
        <f t="shared" si="81"/>
        <v>0</v>
      </c>
      <c r="AB70" s="34"/>
      <c r="AC70" s="1"/>
      <c r="AD70" s="328">
        <f t="shared" si="82"/>
        <v>0</v>
      </c>
      <c r="AE70" s="3"/>
      <c r="AF70" s="1"/>
      <c r="AG70" s="326">
        <f t="shared" si="83"/>
        <v>0</v>
      </c>
      <c r="AH70" s="34"/>
      <c r="AI70" s="1"/>
      <c r="AJ70" s="328">
        <f t="shared" si="84"/>
        <v>0</v>
      </c>
      <c r="AK70" s="34"/>
      <c r="AL70" s="1"/>
      <c r="AM70" s="328">
        <f t="shared" si="85"/>
        <v>0</v>
      </c>
      <c r="AN70" s="34"/>
      <c r="AO70" s="1"/>
      <c r="AP70" s="328">
        <f>SUM(AM70+AN70-AO70)</f>
        <v>0</v>
      </c>
      <c r="AQ70" s="34"/>
      <c r="AR70" s="1"/>
      <c r="AS70" s="328">
        <f>SUM(AP70+AQ70-AR70)</f>
        <v>0</v>
      </c>
      <c r="AT70" s="34"/>
      <c r="AU70" s="1"/>
      <c r="AV70" s="328">
        <f>SUM(AS70+AT70-AU70)</f>
        <v>0</v>
      </c>
      <c r="AW70" s="178"/>
      <c r="AX70" s="324"/>
      <c r="AY70" s="125">
        <f t="shared" si="90"/>
        <v>0</v>
      </c>
      <c r="AZ70" s="125">
        <f t="shared" si="90"/>
        <v>0</v>
      </c>
      <c r="BA70" s="35"/>
      <c r="BB70" s="35"/>
      <c r="BC70" s="35"/>
      <c r="BD70" s="35"/>
      <c r="BE70" s="35"/>
      <c r="BF70" s="35"/>
    </row>
    <row r="71" spans="1:58" ht="12.75" customHeight="1">
      <c r="A71" s="151"/>
      <c r="B71" s="348"/>
      <c r="C71" s="129" t="s">
        <v>1089</v>
      </c>
      <c r="D71" s="32" t="s">
        <v>2405</v>
      </c>
      <c r="E71" s="38" t="s">
        <v>2406</v>
      </c>
      <c r="F71" s="38" t="s">
        <v>3449</v>
      </c>
      <c r="G71" s="110" t="s">
        <v>2747</v>
      </c>
      <c r="H71" s="38" t="s">
        <v>3450</v>
      </c>
      <c r="I71" s="110" t="s">
        <v>1089</v>
      </c>
      <c r="J71" s="16" t="s">
        <v>629</v>
      </c>
      <c r="K71" s="109">
        <f>AV71</f>
        <v>0</v>
      </c>
      <c r="L71" s="16">
        <v>0</v>
      </c>
      <c r="M71" s="3"/>
      <c r="N71" s="1"/>
      <c r="O71" s="329">
        <f t="shared" si="1"/>
        <v>0</v>
      </c>
      <c r="P71" s="34"/>
      <c r="Q71" s="1"/>
      <c r="R71" s="329">
        <f t="shared" si="78"/>
        <v>0</v>
      </c>
      <c r="S71" s="34"/>
      <c r="T71" s="1"/>
      <c r="U71" s="329">
        <f t="shared" si="79"/>
        <v>0</v>
      </c>
      <c r="V71" s="34"/>
      <c r="W71" s="1"/>
      <c r="X71" s="329">
        <f t="shared" si="80"/>
        <v>0</v>
      </c>
      <c r="Y71" s="34"/>
      <c r="Z71" s="1"/>
      <c r="AA71" s="329">
        <f t="shared" si="81"/>
        <v>0</v>
      </c>
      <c r="AB71" s="34"/>
      <c r="AC71" s="1"/>
      <c r="AD71" s="329">
        <f t="shared" si="82"/>
        <v>0</v>
      </c>
      <c r="AE71" s="3"/>
      <c r="AF71" s="1"/>
      <c r="AG71" s="330">
        <f t="shared" si="83"/>
        <v>0</v>
      </c>
      <c r="AH71" s="34"/>
      <c r="AI71" s="1"/>
      <c r="AJ71" s="328">
        <f t="shared" si="84"/>
        <v>0</v>
      </c>
      <c r="AK71" s="34"/>
      <c r="AL71" s="1"/>
      <c r="AM71" s="328">
        <f t="shared" si="85"/>
        <v>0</v>
      </c>
      <c r="AN71" s="34"/>
      <c r="AO71" s="1"/>
      <c r="AP71" s="328">
        <f>SUM(AM71+AN71-AO71)</f>
        <v>0</v>
      </c>
      <c r="AQ71" s="34"/>
      <c r="AR71" s="1"/>
      <c r="AS71" s="1">
        <f>SUM(AP71+AQ71-AR71)</f>
        <v>0</v>
      </c>
      <c r="AT71" s="3"/>
      <c r="AU71" s="1"/>
      <c r="AV71" s="328">
        <f>SUM(AS71+AT71-AU71)</f>
        <v>0</v>
      </c>
      <c r="AW71" s="178"/>
      <c r="AX71" s="324"/>
      <c r="AY71" s="125">
        <f>SUM(M71+P71+S71+V71+Y71+AB71+AE71+AH71+AK71+AN71+AQ71+AT71)</f>
        <v>0</v>
      </c>
      <c r="AZ71" s="125">
        <v>0</v>
      </c>
      <c r="BA71" s="35"/>
      <c r="BB71" s="35"/>
      <c r="BC71" s="35"/>
      <c r="BD71" s="35"/>
      <c r="BE71" s="35"/>
      <c r="BF71" s="35"/>
    </row>
    <row r="72" spans="1:58" ht="13">
      <c r="A72" s="182"/>
      <c r="B72" s="349"/>
      <c r="C72" s="129" t="s">
        <v>1089</v>
      </c>
      <c r="D72" s="32" t="s">
        <v>3169</v>
      </c>
      <c r="E72" s="38" t="s">
        <v>3170</v>
      </c>
      <c r="F72" s="38" t="s">
        <v>3406</v>
      </c>
      <c r="G72" s="110" t="s">
        <v>3407</v>
      </c>
      <c r="H72" s="38" t="s">
        <v>3408</v>
      </c>
      <c r="I72" s="110" t="s">
        <v>1089</v>
      </c>
      <c r="J72" s="16" t="s">
        <v>1948</v>
      </c>
      <c r="K72" s="109">
        <f>AV72</f>
        <v>0</v>
      </c>
      <c r="L72" s="16">
        <v>0</v>
      </c>
      <c r="M72" s="3"/>
      <c r="N72" s="1"/>
      <c r="O72" s="328">
        <f>SUM(L72+M72-N72)</f>
        <v>0</v>
      </c>
      <c r="P72" s="34"/>
      <c r="Q72" s="1"/>
      <c r="R72" s="329">
        <f t="shared" si="78"/>
        <v>0</v>
      </c>
      <c r="S72" s="34"/>
      <c r="T72" s="1"/>
      <c r="U72" s="329">
        <f t="shared" si="79"/>
        <v>0</v>
      </c>
      <c r="V72" s="34"/>
      <c r="W72" s="1"/>
      <c r="X72" s="329">
        <f t="shared" si="80"/>
        <v>0</v>
      </c>
      <c r="Y72" s="34"/>
      <c r="Z72" s="1"/>
      <c r="AA72" s="329">
        <f t="shared" si="81"/>
        <v>0</v>
      </c>
      <c r="AB72" s="34">
        <v>1</v>
      </c>
      <c r="AC72" s="1">
        <v>1</v>
      </c>
      <c r="AD72" s="329">
        <f t="shared" si="82"/>
        <v>0</v>
      </c>
      <c r="AE72" s="3"/>
      <c r="AF72" s="1"/>
      <c r="AG72" s="330">
        <f t="shared" si="83"/>
        <v>0</v>
      </c>
      <c r="AH72" s="34"/>
      <c r="AI72" s="1"/>
      <c r="AJ72" s="328">
        <f t="shared" si="84"/>
        <v>0</v>
      </c>
      <c r="AK72" s="34"/>
      <c r="AL72" s="1"/>
      <c r="AM72" s="328">
        <f t="shared" si="85"/>
        <v>0</v>
      </c>
      <c r="AN72" s="34"/>
      <c r="AO72" s="1"/>
      <c r="AP72" s="328">
        <f>SUM(AM72+AN72-AO72)</f>
        <v>0</v>
      </c>
      <c r="AQ72" s="34"/>
      <c r="AR72" s="1"/>
      <c r="AS72" s="1">
        <f>SUM(AP72+AQ72-AR72)</f>
        <v>0</v>
      </c>
      <c r="AT72" s="3"/>
      <c r="AU72" s="1"/>
      <c r="AV72" s="328">
        <f>SUM(AS72+AT72-AU72)</f>
        <v>0</v>
      </c>
      <c r="AW72" s="178"/>
      <c r="AX72" s="324"/>
      <c r="AY72" s="125"/>
      <c r="AZ72" s="125"/>
      <c r="BA72" s="35"/>
      <c r="BB72" s="35"/>
      <c r="BC72" s="35"/>
      <c r="BD72" s="35"/>
      <c r="BE72" s="35"/>
      <c r="BF72" s="35"/>
    </row>
    <row r="73" spans="1:58" ht="13">
      <c r="A73" s="18"/>
      <c r="B73" s="137"/>
      <c r="C73" s="129" t="s">
        <v>1089</v>
      </c>
      <c r="D73" s="32" t="s">
        <v>1122</v>
      </c>
      <c r="E73" s="38" t="s">
        <v>1123</v>
      </c>
      <c r="F73" s="38" t="s">
        <v>3266</v>
      </c>
      <c r="G73" s="110" t="s">
        <v>3488</v>
      </c>
      <c r="H73" s="38" t="s">
        <v>3489</v>
      </c>
      <c r="I73" s="110" t="s">
        <v>1089</v>
      </c>
      <c r="J73" s="16" t="s">
        <v>640</v>
      </c>
      <c r="K73" s="109">
        <f t="shared" si="77"/>
        <v>0</v>
      </c>
      <c r="L73" s="16">
        <v>0</v>
      </c>
      <c r="M73" s="3"/>
      <c r="N73" s="1"/>
      <c r="O73" s="329">
        <f t="shared" si="1"/>
        <v>0</v>
      </c>
      <c r="P73" s="34"/>
      <c r="Q73" s="1"/>
      <c r="R73" s="328">
        <f t="shared" si="78"/>
        <v>0</v>
      </c>
      <c r="S73" s="34"/>
      <c r="T73" s="1"/>
      <c r="U73" s="328">
        <f t="shared" si="79"/>
        <v>0</v>
      </c>
      <c r="V73" s="34"/>
      <c r="W73" s="1"/>
      <c r="X73" s="328">
        <f t="shared" si="80"/>
        <v>0</v>
      </c>
      <c r="Y73" s="34"/>
      <c r="Z73" s="1"/>
      <c r="AA73" s="328">
        <f t="shared" si="81"/>
        <v>0</v>
      </c>
      <c r="AB73" s="34"/>
      <c r="AC73" s="1"/>
      <c r="AD73" s="328">
        <f t="shared" si="82"/>
        <v>0</v>
      </c>
      <c r="AE73" s="3"/>
      <c r="AF73" s="1"/>
      <c r="AG73" s="326">
        <f t="shared" si="83"/>
        <v>0</v>
      </c>
      <c r="AH73" s="34"/>
      <c r="AI73" s="1"/>
      <c r="AJ73" s="328">
        <f t="shared" si="84"/>
        <v>0</v>
      </c>
      <c r="AK73" s="34"/>
      <c r="AL73" s="1"/>
      <c r="AM73" s="328">
        <f t="shared" si="85"/>
        <v>0</v>
      </c>
      <c r="AN73" s="34"/>
      <c r="AO73" s="1"/>
      <c r="AP73" s="328">
        <f t="shared" si="86"/>
        <v>0</v>
      </c>
      <c r="AQ73" s="34"/>
      <c r="AR73" s="1"/>
      <c r="AS73" s="328">
        <f t="shared" si="87"/>
        <v>0</v>
      </c>
      <c r="AT73" s="34"/>
      <c r="AU73" s="1"/>
      <c r="AV73" s="328">
        <f t="shared" si="88"/>
        <v>0</v>
      </c>
      <c r="AW73" s="178"/>
      <c r="AX73" s="324"/>
      <c r="AY73" s="125">
        <f t="shared" ref="AY73:AY82" si="91">SUM(M73+P73+S73+V73+Y73+AB73+AE73+AH73+AK73+AN73+AQ73+AT73)</f>
        <v>0</v>
      </c>
      <c r="AZ73" s="125">
        <f t="shared" ref="AZ73:AZ82" si="92">SUM(N73+Q73+T73+W73+Z73+AC73+AF73+AI73+AL73+AO73+AR73+AU73)</f>
        <v>0</v>
      </c>
      <c r="BA73" s="35"/>
      <c r="BB73" s="35"/>
      <c r="BC73" s="35"/>
      <c r="BD73" s="35"/>
      <c r="BE73" s="35"/>
      <c r="BF73" s="35"/>
    </row>
    <row r="74" spans="1:58" ht="13">
      <c r="A74" s="33"/>
      <c r="B74" s="330"/>
      <c r="C74" s="129" t="s">
        <v>1089</v>
      </c>
      <c r="D74" s="32" t="s">
        <v>3475</v>
      </c>
      <c r="E74" s="38" t="s">
        <v>2819</v>
      </c>
      <c r="F74" s="38" t="s">
        <v>3481</v>
      </c>
      <c r="G74" s="110" t="s">
        <v>3480</v>
      </c>
      <c r="H74" s="38" t="s">
        <v>3477</v>
      </c>
      <c r="I74" s="110" t="s">
        <v>1089</v>
      </c>
      <c r="J74" s="332" t="s">
        <v>629</v>
      </c>
      <c r="K74" s="109">
        <f t="shared" ref="K74:K82" si="93">AV74</f>
        <v>0</v>
      </c>
      <c r="L74" s="16">
        <v>0</v>
      </c>
      <c r="M74" s="3"/>
      <c r="N74" s="1"/>
      <c r="O74" s="329">
        <f t="shared" ref="O74:O140" si="94">SUM(L74+M74-N74)</f>
        <v>0</v>
      </c>
      <c r="P74" s="34"/>
      <c r="Q74" s="1"/>
      <c r="R74" s="329">
        <f t="shared" ref="R74:R82" si="95">SUM(O74+P74-Q74)</f>
        <v>0</v>
      </c>
      <c r="S74" s="34"/>
      <c r="T74" s="1"/>
      <c r="U74" s="329">
        <f t="shared" ref="U74:U82" si="96">SUM(R74+S74-T74)</f>
        <v>0</v>
      </c>
      <c r="V74" s="34"/>
      <c r="W74" s="1"/>
      <c r="X74" s="329">
        <f t="shared" ref="X74:X82" si="97">SUM(U74+V74-W74)</f>
        <v>0</v>
      </c>
      <c r="Y74" s="34"/>
      <c r="Z74" s="1"/>
      <c r="AA74" s="329">
        <f t="shared" ref="AA74:AA82" si="98">SUM(X74+Y74-Z74)</f>
        <v>0</v>
      </c>
      <c r="AB74" s="34"/>
      <c r="AC74" s="1"/>
      <c r="AD74" s="329">
        <f t="shared" ref="AD74:AD82" si="99">SUM(AA74+AB74-AC74)</f>
        <v>0</v>
      </c>
      <c r="AE74" s="3"/>
      <c r="AF74" s="1"/>
      <c r="AG74" s="330">
        <f t="shared" ref="AG74:AG82" si="100">SUM(AD74+AE74-AF74)</f>
        <v>0</v>
      </c>
      <c r="AH74" s="34"/>
      <c r="AI74" s="1"/>
      <c r="AJ74" s="328">
        <f t="shared" ref="AJ74:AJ82" si="101">SUM(AG74+AH74-AI74)</f>
        <v>0</v>
      </c>
      <c r="AK74" s="34"/>
      <c r="AL74" s="1"/>
      <c r="AM74" s="328">
        <f t="shared" ref="AM74:AM82" si="102">SUM(AJ74+AK74-AL74)</f>
        <v>0</v>
      </c>
      <c r="AN74" s="34"/>
      <c r="AO74" s="1"/>
      <c r="AP74" s="328">
        <f>SUM(AM74+AN74-AO74)</f>
        <v>0</v>
      </c>
      <c r="AQ74" s="34"/>
      <c r="AR74" s="1"/>
      <c r="AS74" s="1">
        <f>SUM(AP74+AQ74-AR74)</f>
        <v>0</v>
      </c>
      <c r="AT74" s="3"/>
      <c r="AU74" s="1"/>
      <c r="AV74" s="328">
        <f>SUM(AS74+AT74-AU74)</f>
        <v>0</v>
      </c>
      <c r="AW74" s="178"/>
      <c r="AX74" s="324"/>
      <c r="AY74" s="125">
        <f t="shared" si="91"/>
        <v>0</v>
      </c>
      <c r="AZ74" s="125">
        <f t="shared" si="92"/>
        <v>0</v>
      </c>
      <c r="BA74" s="35"/>
      <c r="BB74" s="35"/>
      <c r="BC74" s="35"/>
      <c r="BD74" s="35"/>
      <c r="BE74" s="35"/>
      <c r="BF74" s="35"/>
    </row>
    <row r="75" spans="1:58" ht="13">
      <c r="A75" s="18"/>
      <c r="B75" s="137"/>
      <c r="C75" s="129" t="s">
        <v>1089</v>
      </c>
      <c r="D75" s="32" t="s">
        <v>3476</v>
      </c>
      <c r="E75" s="38" t="s">
        <v>2820</v>
      </c>
      <c r="F75" s="38" t="s">
        <v>3483</v>
      </c>
      <c r="G75" s="110" t="s">
        <v>3482</v>
      </c>
      <c r="H75" s="38" t="s">
        <v>3478</v>
      </c>
      <c r="I75" s="110" t="s">
        <v>1089</v>
      </c>
      <c r="J75" s="332" t="s">
        <v>629</v>
      </c>
      <c r="K75" s="109">
        <f t="shared" si="93"/>
        <v>0</v>
      </c>
      <c r="L75" s="16">
        <v>0</v>
      </c>
      <c r="M75" s="3"/>
      <c r="N75" s="1"/>
      <c r="O75" s="328">
        <f t="shared" si="94"/>
        <v>0</v>
      </c>
      <c r="P75" s="34"/>
      <c r="Q75" s="1"/>
      <c r="R75" s="329">
        <f t="shared" si="95"/>
        <v>0</v>
      </c>
      <c r="S75" s="34"/>
      <c r="T75" s="1"/>
      <c r="U75" s="329">
        <f t="shared" si="96"/>
        <v>0</v>
      </c>
      <c r="V75" s="34"/>
      <c r="W75" s="1"/>
      <c r="X75" s="329">
        <f t="shared" si="97"/>
        <v>0</v>
      </c>
      <c r="Y75" s="34"/>
      <c r="Z75" s="1"/>
      <c r="AA75" s="329">
        <f t="shared" si="98"/>
        <v>0</v>
      </c>
      <c r="AB75" s="34"/>
      <c r="AC75" s="1"/>
      <c r="AD75" s="329">
        <f t="shared" si="99"/>
        <v>0</v>
      </c>
      <c r="AE75" s="3"/>
      <c r="AF75" s="1"/>
      <c r="AG75" s="330">
        <f t="shared" si="100"/>
        <v>0</v>
      </c>
      <c r="AH75" s="34"/>
      <c r="AI75" s="1"/>
      <c r="AJ75" s="328">
        <f t="shared" si="101"/>
        <v>0</v>
      </c>
      <c r="AK75" s="34"/>
      <c r="AL75" s="1"/>
      <c r="AM75" s="328">
        <f t="shared" si="102"/>
        <v>0</v>
      </c>
      <c r="AN75" s="34"/>
      <c r="AO75" s="1"/>
      <c r="AP75" s="328">
        <f>SUM(AM75+AN75-AO75)</f>
        <v>0</v>
      </c>
      <c r="AQ75" s="34"/>
      <c r="AR75" s="1"/>
      <c r="AS75" s="1">
        <f>SUM(AP75+AQ75-AR75)</f>
        <v>0</v>
      </c>
      <c r="AT75" s="3"/>
      <c r="AU75" s="1"/>
      <c r="AV75" s="328">
        <f>SUM(AS75+AT75-AU75)</f>
        <v>0</v>
      </c>
      <c r="AW75" s="178"/>
      <c r="AX75" s="324"/>
      <c r="AY75" s="125">
        <f t="shared" si="91"/>
        <v>0</v>
      </c>
      <c r="AZ75" s="125">
        <f t="shared" si="92"/>
        <v>0</v>
      </c>
      <c r="BA75" s="35"/>
      <c r="BB75" s="35"/>
      <c r="BC75" s="35"/>
      <c r="BD75" s="35"/>
      <c r="BE75" s="35"/>
      <c r="BF75" s="35"/>
    </row>
    <row r="76" spans="1:58" ht="13">
      <c r="A76" s="18"/>
      <c r="B76" s="137"/>
      <c r="C76" s="129" t="s">
        <v>1089</v>
      </c>
      <c r="D76" s="32" t="s">
        <v>2818</v>
      </c>
      <c r="E76" s="38" t="s">
        <v>2821</v>
      </c>
      <c r="F76" s="38" t="s">
        <v>3485</v>
      </c>
      <c r="G76" s="110">
        <v>4260505</v>
      </c>
      <c r="H76" s="38" t="s">
        <v>3484</v>
      </c>
      <c r="I76" s="110" t="s">
        <v>1089</v>
      </c>
      <c r="J76" s="332" t="s">
        <v>629</v>
      </c>
      <c r="K76" s="109">
        <f t="shared" si="93"/>
        <v>0</v>
      </c>
      <c r="L76" s="16">
        <v>0</v>
      </c>
      <c r="M76" s="3"/>
      <c r="N76" s="1"/>
      <c r="O76" s="329">
        <f t="shared" si="94"/>
        <v>0</v>
      </c>
      <c r="P76" s="34"/>
      <c r="Q76" s="1"/>
      <c r="R76" s="329">
        <f t="shared" si="95"/>
        <v>0</v>
      </c>
      <c r="S76" s="34"/>
      <c r="T76" s="1"/>
      <c r="U76" s="329">
        <f t="shared" si="96"/>
        <v>0</v>
      </c>
      <c r="V76" s="34"/>
      <c r="W76" s="1"/>
      <c r="X76" s="329">
        <f t="shared" si="97"/>
        <v>0</v>
      </c>
      <c r="Y76" s="34"/>
      <c r="Z76" s="1"/>
      <c r="AA76" s="329">
        <f t="shared" si="98"/>
        <v>0</v>
      </c>
      <c r="AB76" s="34"/>
      <c r="AC76" s="1"/>
      <c r="AD76" s="329">
        <f t="shared" si="99"/>
        <v>0</v>
      </c>
      <c r="AE76" s="3"/>
      <c r="AF76" s="1"/>
      <c r="AG76" s="330">
        <f t="shared" si="100"/>
        <v>0</v>
      </c>
      <c r="AH76" s="34"/>
      <c r="AI76" s="1"/>
      <c r="AJ76" s="328">
        <f t="shared" si="101"/>
        <v>0</v>
      </c>
      <c r="AK76" s="34"/>
      <c r="AL76" s="1"/>
      <c r="AM76" s="328">
        <f t="shared" si="102"/>
        <v>0</v>
      </c>
      <c r="AN76" s="34"/>
      <c r="AO76" s="1"/>
      <c r="AP76" s="328">
        <f>SUM(AM76+AN76-AO76)</f>
        <v>0</v>
      </c>
      <c r="AQ76" s="34"/>
      <c r="AR76" s="1"/>
      <c r="AS76" s="1">
        <f>SUM(AP76+AQ76-AR76)</f>
        <v>0</v>
      </c>
      <c r="AT76" s="3"/>
      <c r="AU76" s="1"/>
      <c r="AV76" s="328">
        <f>SUM(AS76+AT76-AU76)</f>
        <v>0</v>
      </c>
      <c r="AW76" s="178"/>
      <c r="AX76" s="324"/>
      <c r="AY76" s="125">
        <f t="shared" si="91"/>
        <v>0</v>
      </c>
      <c r="AZ76" s="125">
        <f t="shared" si="92"/>
        <v>0</v>
      </c>
      <c r="BA76" s="35"/>
      <c r="BB76" s="35"/>
      <c r="BC76" s="35"/>
      <c r="BD76" s="35"/>
      <c r="BE76" s="35"/>
      <c r="BF76" s="35"/>
    </row>
    <row r="77" spans="1:58" ht="13">
      <c r="A77" s="18"/>
      <c r="B77" s="137"/>
      <c r="C77" s="129" t="s">
        <v>1089</v>
      </c>
      <c r="D77" s="32" t="s">
        <v>2847</v>
      </c>
      <c r="E77" s="38" t="s">
        <v>2848</v>
      </c>
      <c r="F77" s="38" t="s">
        <v>3486</v>
      </c>
      <c r="G77" s="110" t="s">
        <v>3487</v>
      </c>
      <c r="H77" s="38" t="s">
        <v>3479</v>
      </c>
      <c r="I77" s="110" t="s">
        <v>1089</v>
      </c>
      <c r="J77" s="16" t="s">
        <v>1948</v>
      </c>
      <c r="K77" s="109">
        <f t="shared" si="93"/>
        <v>0</v>
      </c>
      <c r="L77" s="16">
        <v>0</v>
      </c>
      <c r="M77" s="3"/>
      <c r="N77" s="1"/>
      <c r="O77" s="329">
        <f t="shared" si="94"/>
        <v>0</v>
      </c>
      <c r="P77" s="34"/>
      <c r="Q77" s="1"/>
      <c r="R77" s="329">
        <f t="shared" si="95"/>
        <v>0</v>
      </c>
      <c r="S77" s="34"/>
      <c r="T77" s="1"/>
      <c r="U77" s="329">
        <f t="shared" si="96"/>
        <v>0</v>
      </c>
      <c r="V77" s="34"/>
      <c r="W77" s="1"/>
      <c r="X77" s="329">
        <f t="shared" si="97"/>
        <v>0</v>
      </c>
      <c r="Y77" s="34"/>
      <c r="Z77" s="1"/>
      <c r="AA77" s="329">
        <f t="shared" si="98"/>
        <v>0</v>
      </c>
      <c r="AB77" s="34"/>
      <c r="AC77" s="1"/>
      <c r="AD77" s="329">
        <f t="shared" si="99"/>
        <v>0</v>
      </c>
      <c r="AE77" s="3"/>
      <c r="AF77" s="1"/>
      <c r="AG77" s="330">
        <f t="shared" si="100"/>
        <v>0</v>
      </c>
      <c r="AH77" s="34"/>
      <c r="AI77" s="1"/>
      <c r="AJ77" s="328">
        <f t="shared" si="101"/>
        <v>0</v>
      </c>
      <c r="AK77" s="34"/>
      <c r="AL77" s="1"/>
      <c r="AM77" s="328">
        <f t="shared" si="102"/>
        <v>0</v>
      </c>
      <c r="AN77" s="34"/>
      <c r="AO77" s="1"/>
      <c r="AP77" s="328">
        <f>SUM(AM77+AN77-AO77)</f>
        <v>0</v>
      </c>
      <c r="AQ77" s="34"/>
      <c r="AR77" s="1"/>
      <c r="AS77" s="1">
        <f>SUM(AP77+AQ77-AR77)</f>
        <v>0</v>
      </c>
      <c r="AT77" s="3"/>
      <c r="AU77" s="1"/>
      <c r="AV77" s="328">
        <f>SUM(AS77+AT77-AU77)</f>
        <v>0</v>
      </c>
      <c r="AW77" s="178"/>
      <c r="AX77" s="324"/>
      <c r="AY77" s="125">
        <f t="shared" si="91"/>
        <v>0</v>
      </c>
      <c r="AZ77" s="125">
        <f t="shared" si="92"/>
        <v>0</v>
      </c>
      <c r="BA77" s="35"/>
      <c r="BB77" s="35"/>
      <c r="BC77" s="35"/>
      <c r="BD77" s="35"/>
      <c r="BE77" s="35"/>
      <c r="BF77" s="35"/>
    </row>
    <row r="78" spans="1:58" ht="13">
      <c r="A78" s="33"/>
      <c r="B78" s="330"/>
      <c r="C78" s="129" t="s">
        <v>1089</v>
      </c>
      <c r="D78" s="32" t="s">
        <v>1134</v>
      </c>
      <c r="E78" s="38" t="s">
        <v>1135</v>
      </c>
      <c r="F78" s="38" t="s">
        <v>3296</v>
      </c>
      <c r="G78" s="110" t="s">
        <v>3387</v>
      </c>
      <c r="H78" s="38" t="s">
        <v>3305</v>
      </c>
      <c r="I78" s="110" t="s">
        <v>1089</v>
      </c>
      <c r="J78" s="16" t="s">
        <v>640</v>
      </c>
      <c r="K78" s="109">
        <f t="shared" si="93"/>
        <v>0</v>
      </c>
      <c r="L78" s="16">
        <v>0</v>
      </c>
      <c r="M78" s="3"/>
      <c r="N78" s="1"/>
      <c r="O78" s="328">
        <f t="shared" si="94"/>
        <v>0</v>
      </c>
      <c r="P78" s="34"/>
      <c r="Q78" s="1"/>
      <c r="R78" s="328">
        <f t="shared" si="95"/>
        <v>0</v>
      </c>
      <c r="S78" s="34"/>
      <c r="T78" s="1"/>
      <c r="U78" s="328">
        <f t="shared" si="96"/>
        <v>0</v>
      </c>
      <c r="V78" s="34"/>
      <c r="W78" s="1"/>
      <c r="X78" s="328">
        <f t="shared" si="97"/>
        <v>0</v>
      </c>
      <c r="Y78" s="34"/>
      <c r="Z78" s="1"/>
      <c r="AA78" s="328">
        <f t="shared" si="98"/>
        <v>0</v>
      </c>
      <c r="AB78" s="34"/>
      <c r="AC78" s="1"/>
      <c r="AD78" s="328">
        <f t="shared" si="99"/>
        <v>0</v>
      </c>
      <c r="AE78" s="3"/>
      <c r="AF78" s="1"/>
      <c r="AG78" s="326">
        <f t="shared" si="100"/>
        <v>0</v>
      </c>
      <c r="AH78" s="34"/>
      <c r="AI78" s="1"/>
      <c r="AJ78" s="328">
        <f t="shared" si="101"/>
        <v>0</v>
      </c>
      <c r="AK78" s="34"/>
      <c r="AL78" s="1"/>
      <c r="AM78" s="328">
        <f t="shared" si="102"/>
        <v>0</v>
      </c>
      <c r="AN78" s="34"/>
      <c r="AO78" s="1"/>
      <c r="AP78" s="328">
        <f t="shared" ref="AP78:AP89" si="103">SUM(AM78+AN78-AO78)</f>
        <v>0</v>
      </c>
      <c r="AQ78" s="34"/>
      <c r="AR78" s="1"/>
      <c r="AS78" s="328">
        <f t="shared" ref="AS78:AS89" si="104">SUM(AP78+AQ78-AR78)</f>
        <v>0</v>
      </c>
      <c r="AT78" s="34"/>
      <c r="AU78" s="1"/>
      <c r="AV78" s="328">
        <f t="shared" ref="AV78:AV89" si="105">SUM(AS78+AT78-AU78)</f>
        <v>0</v>
      </c>
      <c r="AW78" s="178"/>
      <c r="AX78" s="324"/>
      <c r="AY78" s="125">
        <f t="shared" si="91"/>
        <v>0</v>
      </c>
      <c r="AZ78" s="125">
        <f t="shared" si="92"/>
        <v>0</v>
      </c>
      <c r="BA78" s="35"/>
      <c r="BB78" s="35"/>
      <c r="BC78" s="35"/>
      <c r="BD78" s="35"/>
      <c r="BE78" s="35"/>
      <c r="BF78" s="35"/>
    </row>
    <row r="79" spans="1:58" ht="13">
      <c r="A79" s="18"/>
      <c r="B79" s="137"/>
      <c r="C79" s="129" t="s">
        <v>1089</v>
      </c>
      <c r="D79" s="32" t="s">
        <v>1124</v>
      </c>
      <c r="E79" s="38" t="s">
        <v>1125</v>
      </c>
      <c r="F79" s="38" t="s">
        <v>3269</v>
      </c>
      <c r="G79" s="110" t="s">
        <v>3386</v>
      </c>
      <c r="H79" s="38" t="s">
        <v>3385</v>
      </c>
      <c r="I79" s="110" t="s">
        <v>1089</v>
      </c>
      <c r="J79" s="16" t="s">
        <v>640</v>
      </c>
      <c r="K79" s="109">
        <f t="shared" si="93"/>
        <v>0</v>
      </c>
      <c r="L79" s="16">
        <v>0</v>
      </c>
      <c r="M79" s="3"/>
      <c r="N79" s="1"/>
      <c r="O79" s="329">
        <f t="shared" si="94"/>
        <v>0</v>
      </c>
      <c r="P79" s="34"/>
      <c r="Q79" s="1"/>
      <c r="R79" s="328">
        <f t="shared" si="95"/>
        <v>0</v>
      </c>
      <c r="S79" s="34"/>
      <c r="T79" s="1"/>
      <c r="U79" s="328">
        <f t="shared" si="96"/>
        <v>0</v>
      </c>
      <c r="V79" s="34"/>
      <c r="W79" s="1"/>
      <c r="X79" s="328">
        <f t="shared" si="97"/>
        <v>0</v>
      </c>
      <c r="Y79" s="34"/>
      <c r="Z79" s="1"/>
      <c r="AA79" s="328">
        <f t="shared" si="98"/>
        <v>0</v>
      </c>
      <c r="AB79" s="34"/>
      <c r="AC79" s="1"/>
      <c r="AD79" s="328">
        <f t="shared" si="99"/>
        <v>0</v>
      </c>
      <c r="AE79" s="3"/>
      <c r="AF79" s="1"/>
      <c r="AG79" s="326">
        <f t="shared" si="100"/>
        <v>0</v>
      </c>
      <c r="AH79" s="34"/>
      <c r="AI79" s="1"/>
      <c r="AJ79" s="328">
        <f t="shared" si="101"/>
        <v>0</v>
      </c>
      <c r="AK79" s="34"/>
      <c r="AL79" s="1"/>
      <c r="AM79" s="328">
        <f t="shared" si="102"/>
        <v>0</v>
      </c>
      <c r="AN79" s="34"/>
      <c r="AO79" s="1"/>
      <c r="AP79" s="328">
        <f t="shared" si="103"/>
        <v>0</v>
      </c>
      <c r="AQ79" s="34"/>
      <c r="AR79" s="1"/>
      <c r="AS79" s="328">
        <f t="shared" si="104"/>
        <v>0</v>
      </c>
      <c r="AT79" s="34"/>
      <c r="AU79" s="1"/>
      <c r="AV79" s="328">
        <f t="shared" si="105"/>
        <v>0</v>
      </c>
      <c r="AW79" s="178"/>
      <c r="AX79" s="324"/>
      <c r="AY79" s="125">
        <f t="shared" si="91"/>
        <v>0</v>
      </c>
      <c r="AZ79" s="125">
        <f t="shared" si="92"/>
        <v>0</v>
      </c>
      <c r="BA79" s="35"/>
      <c r="BB79" s="35"/>
      <c r="BC79" s="35"/>
      <c r="BD79" s="35"/>
      <c r="BE79" s="35"/>
      <c r="BF79" s="35"/>
    </row>
    <row r="80" spans="1:58" ht="13">
      <c r="A80" s="18"/>
      <c r="B80" s="137"/>
      <c r="C80" s="129" t="s">
        <v>1089</v>
      </c>
      <c r="D80" s="32" t="s">
        <v>1141</v>
      </c>
      <c r="E80" s="38" t="s">
        <v>1142</v>
      </c>
      <c r="F80" s="38" t="s">
        <v>3272</v>
      </c>
      <c r="G80" s="110" t="s">
        <v>3357</v>
      </c>
      <c r="H80" s="38" t="s">
        <v>3353</v>
      </c>
      <c r="I80" s="110" t="s">
        <v>1089</v>
      </c>
      <c r="J80" s="16" t="s">
        <v>640</v>
      </c>
      <c r="K80" s="109">
        <f t="shared" si="93"/>
        <v>0</v>
      </c>
      <c r="L80" s="16">
        <v>0</v>
      </c>
      <c r="M80" s="3"/>
      <c r="N80" s="1"/>
      <c r="O80" s="329">
        <f t="shared" si="94"/>
        <v>0</v>
      </c>
      <c r="P80" s="34"/>
      <c r="Q80" s="1"/>
      <c r="R80" s="328">
        <f t="shared" si="95"/>
        <v>0</v>
      </c>
      <c r="S80" s="34"/>
      <c r="T80" s="1"/>
      <c r="U80" s="328">
        <f t="shared" si="96"/>
        <v>0</v>
      </c>
      <c r="V80" s="34"/>
      <c r="W80" s="1"/>
      <c r="X80" s="328">
        <f t="shared" si="97"/>
        <v>0</v>
      </c>
      <c r="Y80" s="34"/>
      <c r="Z80" s="1"/>
      <c r="AA80" s="328">
        <f t="shared" si="98"/>
        <v>0</v>
      </c>
      <c r="AB80" s="34"/>
      <c r="AC80" s="1"/>
      <c r="AD80" s="328">
        <f t="shared" si="99"/>
        <v>0</v>
      </c>
      <c r="AE80" s="3"/>
      <c r="AF80" s="1"/>
      <c r="AG80" s="326">
        <f t="shared" si="100"/>
        <v>0</v>
      </c>
      <c r="AH80" s="34"/>
      <c r="AI80" s="1"/>
      <c r="AJ80" s="328">
        <f t="shared" si="101"/>
        <v>0</v>
      </c>
      <c r="AK80" s="34"/>
      <c r="AL80" s="1"/>
      <c r="AM80" s="328">
        <f t="shared" si="102"/>
        <v>0</v>
      </c>
      <c r="AN80" s="34"/>
      <c r="AO80" s="1"/>
      <c r="AP80" s="328">
        <f t="shared" si="103"/>
        <v>0</v>
      </c>
      <c r="AQ80" s="34"/>
      <c r="AR80" s="1"/>
      <c r="AS80" s="328">
        <f t="shared" si="104"/>
        <v>0</v>
      </c>
      <c r="AT80" s="34"/>
      <c r="AU80" s="1"/>
      <c r="AV80" s="328">
        <f t="shared" si="105"/>
        <v>0</v>
      </c>
      <c r="AW80" s="178"/>
      <c r="AX80" s="324"/>
      <c r="AY80" s="125">
        <f t="shared" si="91"/>
        <v>0</v>
      </c>
      <c r="AZ80" s="125">
        <f t="shared" si="92"/>
        <v>0</v>
      </c>
      <c r="BA80" s="35"/>
      <c r="BB80" s="35"/>
      <c r="BC80" s="35"/>
      <c r="BD80" s="35"/>
      <c r="BE80" s="35"/>
      <c r="BF80" s="35"/>
    </row>
    <row r="81" spans="1:298" ht="13">
      <c r="A81" s="33"/>
      <c r="B81" s="330"/>
      <c r="C81" s="129" t="s">
        <v>1089</v>
      </c>
      <c r="D81" s="32" t="s">
        <v>2111</v>
      </c>
      <c r="E81" s="38" t="s">
        <v>2112</v>
      </c>
      <c r="F81" s="38" t="s">
        <v>3410</v>
      </c>
      <c r="G81" s="110" t="s">
        <v>3411</v>
      </c>
      <c r="H81" s="38" t="s">
        <v>3385</v>
      </c>
      <c r="I81" s="110" t="s">
        <v>1089</v>
      </c>
      <c r="J81" s="16" t="s">
        <v>640</v>
      </c>
      <c r="K81" s="109">
        <f t="shared" si="93"/>
        <v>1</v>
      </c>
      <c r="L81" s="16">
        <v>1</v>
      </c>
      <c r="M81" s="3"/>
      <c r="N81" s="1"/>
      <c r="O81" s="328">
        <f t="shared" si="94"/>
        <v>1</v>
      </c>
      <c r="P81" s="34"/>
      <c r="Q81" s="1"/>
      <c r="R81" s="329">
        <f t="shared" si="95"/>
        <v>1</v>
      </c>
      <c r="S81" s="34"/>
      <c r="T81" s="1"/>
      <c r="U81" s="329">
        <f t="shared" si="96"/>
        <v>1</v>
      </c>
      <c r="V81" s="34"/>
      <c r="W81" s="1"/>
      <c r="X81" s="329">
        <f t="shared" si="97"/>
        <v>1</v>
      </c>
      <c r="Y81" s="34"/>
      <c r="Z81" s="1"/>
      <c r="AA81" s="329">
        <f t="shared" si="98"/>
        <v>1</v>
      </c>
      <c r="AB81" s="34"/>
      <c r="AC81" s="1"/>
      <c r="AD81" s="329">
        <f t="shared" si="99"/>
        <v>1</v>
      </c>
      <c r="AE81" s="3"/>
      <c r="AF81" s="1"/>
      <c r="AG81" s="330">
        <f t="shared" si="100"/>
        <v>1</v>
      </c>
      <c r="AH81" s="34"/>
      <c r="AI81" s="1"/>
      <c r="AJ81" s="328">
        <f t="shared" si="101"/>
        <v>1</v>
      </c>
      <c r="AK81" s="34"/>
      <c r="AL81" s="1"/>
      <c r="AM81" s="328">
        <f t="shared" si="102"/>
        <v>1</v>
      </c>
      <c r="AN81" s="34"/>
      <c r="AO81" s="1"/>
      <c r="AP81" s="328">
        <f>SUM(AM81+AN81-AO81)</f>
        <v>1</v>
      </c>
      <c r="AQ81" s="34"/>
      <c r="AR81" s="1"/>
      <c r="AS81" s="1">
        <f>SUM(AP81+AQ81-AR81)</f>
        <v>1</v>
      </c>
      <c r="AT81" s="3"/>
      <c r="AU81" s="1"/>
      <c r="AV81" s="328">
        <f>SUM(AS81+AT81-AU81)</f>
        <v>1</v>
      </c>
      <c r="AW81" s="178"/>
      <c r="AX81" s="324"/>
      <c r="AY81" s="125">
        <f t="shared" si="91"/>
        <v>0</v>
      </c>
      <c r="AZ81" s="125">
        <f t="shared" si="92"/>
        <v>0</v>
      </c>
      <c r="BA81" s="35"/>
      <c r="BB81" s="35"/>
      <c r="BC81" s="35"/>
      <c r="BD81" s="35"/>
      <c r="BE81" s="35"/>
      <c r="BF81" s="35"/>
    </row>
    <row r="82" spans="1:298" ht="13">
      <c r="A82" s="18"/>
      <c r="B82" s="137"/>
      <c r="C82" s="129" t="s">
        <v>1089</v>
      </c>
      <c r="D82" s="32" t="s">
        <v>1137</v>
      </c>
      <c r="E82" s="38" t="s">
        <v>1138</v>
      </c>
      <c r="F82" s="38" t="s">
        <v>3270</v>
      </c>
      <c r="G82" s="110" t="s">
        <v>2747</v>
      </c>
      <c r="H82" s="38" t="s">
        <v>3305</v>
      </c>
      <c r="I82" s="110" t="s">
        <v>1089</v>
      </c>
      <c r="J82" s="16" t="s">
        <v>640</v>
      </c>
      <c r="K82" s="109">
        <f t="shared" si="93"/>
        <v>0</v>
      </c>
      <c r="L82" s="16">
        <v>0</v>
      </c>
      <c r="M82" s="3"/>
      <c r="N82" s="1"/>
      <c r="O82" s="329">
        <f t="shared" si="94"/>
        <v>0</v>
      </c>
      <c r="P82" s="34"/>
      <c r="Q82" s="1"/>
      <c r="R82" s="328">
        <f t="shared" si="95"/>
        <v>0</v>
      </c>
      <c r="S82" s="34"/>
      <c r="T82" s="1"/>
      <c r="U82" s="328">
        <f t="shared" si="96"/>
        <v>0</v>
      </c>
      <c r="V82" s="34"/>
      <c r="W82" s="1"/>
      <c r="X82" s="328">
        <f t="shared" si="97"/>
        <v>0</v>
      </c>
      <c r="Y82" s="34"/>
      <c r="Z82" s="1"/>
      <c r="AA82" s="328">
        <f t="shared" si="98"/>
        <v>0</v>
      </c>
      <c r="AB82" s="34"/>
      <c r="AC82" s="1"/>
      <c r="AD82" s="328">
        <f t="shared" si="99"/>
        <v>0</v>
      </c>
      <c r="AE82" s="3"/>
      <c r="AF82" s="1"/>
      <c r="AG82" s="326">
        <f t="shared" si="100"/>
        <v>0</v>
      </c>
      <c r="AH82" s="34"/>
      <c r="AI82" s="1"/>
      <c r="AJ82" s="328">
        <f t="shared" si="101"/>
        <v>0</v>
      </c>
      <c r="AK82" s="34"/>
      <c r="AL82" s="1"/>
      <c r="AM82" s="328">
        <f t="shared" si="102"/>
        <v>0</v>
      </c>
      <c r="AN82" s="34"/>
      <c r="AO82" s="1"/>
      <c r="AP82" s="328">
        <f t="shared" si="103"/>
        <v>0</v>
      </c>
      <c r="AQ82" s="34"/>
      <c r="AR82" s="1"/>
      <c r="AS82" s="328">
        <f t="shared" si="104"/>
        <v>0</v>
      </c>
      <c r="AT82" s="34"/>
      <c r="AU82" s="1"/>
      <c r="AV82" s="328">
        <f t="shared" si="105"/>
        <v>0</v>
      </c>
      <c r="AW82" s="178"/>
      <c r="AX82" s="324"/>
      <c r="AY82" s="125">
        <f t="shared" si="91"/>
        <v>0</v>
      </c>
      <c r="AZ82" s="125">
        <f t="shared" si="92"/>
        <v>0</v>
      </c>
      <c r="BA82" s="35"/>
      <c r="BB82" s="35"/>
      <c r="BC82" s="35"/>
      <c r="BD82" s="35"/>
      <c r="BE82" s="35"/>
      <c r="BF82" s="35"/>
    </row>
    <row r="83" spans="1:298" ht="13">
      <c r="A83" s="18"/>
      <c r="B83" s="137"/>
      <c r="C83" s="129" t="s">
        <v>1089</v>
      </c>
      <c r="D83" s="32" t="s">
        <v>1139</v>
      </c>
      <c r="E83" s="38" t="s">
        <v>1140</v>
      </c>
      <c r="F83" s="38" t="s">
        <v>3271</v>
      </c>
      <c r="G83" s="110" t="s">
        <v>2747</v>
      </c>
      <c r="H83" s="38" t="s">
        <v>3305</v>
      </c>
      <c r="I83" s="110" t="s">
        <v>1089</v>
      </c>
      <c r="J83" s="16" t="s">
        <v>640</v>
      </c>
      <c r="K83" s="109">
        <f>AV83</f>
        <v>0</v>
      </c>
      <c r="L83" s="16">
        <v>0</v>
      </c>
      <c r="M83" s="3"/>
      <c r="N83" s="1"/>
      <c r="O83" s="329">
        <f t="shared" si="94"/>
        <v>0</v>
      </c>
      <c r="P83" s="34"/>
      <c r="Q83" s="1"/>
      <c r="R83" s="328">
        <f t="shared" ref="R83:R89" si="106">SUM(O83+P83-Q83)</f>
        <v>0</v>
      </c>
      <c r="S83" s="34"/>
      <c r="T83" s="1"/>
      <c r="U83" s="328">
        <f t="shared" ref="U83:U89" si="107">SUM(R83+S83-T83)</f>
        <v>0</v>
      </c>
      <c r="V83" s="34"/>
      <c r="W83" s="1"/>
      <c r="X83" s="328">
        <f t="shared" ref="X83:X89" si="108">SUM(U83+V83-W83)</f>
        <v>0</v>
      </c>
      <c r="Y83" s="34"/>
      <c r="Z83" s="1"/>
      <c r="AA83" s="328">
        <f t="shared" ref="AA83:AA89" si="109">SUM(X83+Y83-Z83)</f>
        <v>0</v>
      </c>
      <c r="AB83" s="34"/>
      <c r="AC83" s="1"/>
      <c r="AD83" s="328">
        <f t="shared" ref="AD83:AD89" si="110">SUM(AA83+AB83-AC83)</f>
        <v>0</v>
      </c>
      <c r="AE83" s="3"/>
      <c r="AF83" s="1"/>
      <c r="AG83" s="326">
        <f t="shared" ref="AG83:AG89" si="111">SUM(AD83+AE83-AF83)</f>
        <v>0</v>
      </c>
      <c r="AH83" s="34"/>
      <c r="AI83" s="1"/>
      <c r="AJ83" s="328">
        <f t="shared" ref="AJ83:AJ89" si="112">SUM(AG83+AH83-AI83)</f>
        <v>0</v>
      </c>
      <c r="AK83" s="34"/>
      <c r="AL83" s="1"/>
      <c r="AM83" s="328">
        <f t="shared" ref="AM83:AM89" si="113">SUM(AJ83+AK83-AL83)</f>
        <v>0</v>
      </c>
      <c r="AN83" s="44"/>
      <c r="AO83" s="22"/>
      <c r="AP83" s="329">
        <f t="shared" si="103"/>
        <v>0</v>
      </c>
      <c r="AQ83" s="44"/>
      <c r="AR83" s="22"/>
      <c r="AS83" s="329">
        <f t="shared" si="104"/>
        <v>0</v>
      </c>
      <c r="AT83" s="44"/>
      <c r="AU83" s="22"/>
      <c r="AV83" s="329">
        <f t="shared" si="105"/>
        <v>0</v>
      </c>
      <c r="AW83" s="178"/>
      <c r="AX83" s="324"/>
      <c r="AY83" s="125">
        <f t="shared" ref="AY83:AZ89" si="114">SUM(M83+P83+S83+V83+Y83+AB83+AE83+AH83+AK83+AN83+AQ83+AT83)</f>
        <v>0</v>
      </c>
      <c r="AZ83" s="125">
        <f t="shared" si="114"/>
        <v>0</v>
      </c>
      <c r="BA83" s="35"/>
      <c r="BB83" s="35"/>
      <c r="BC83" s="35"/>
      <c r="BD83" s="35"/>
      <c r="BE83" s="35"/>
      <c r="BF83" s="35"/>
    </row>
    <row r="84" spans="1:298" ht="13">
      <c r="A84" s="18"/>
      <c r="B84" s="137"/>
      <c r="C84" s="129" t="s">
        <v>1089</v>
      </c>
      <c r="D84" s="32" t="s">
        <v>1199</v>
      </c>
      <c r="E84" s="27" t="s">
        <v>1200</v>
      </c>
      <c r="F84" s="27" t="s">
        <v>3330</v>
      </c>
      <c r="G84" s="81" t="s">
        <v>2747</v>
      </c>
      <c r="H84" s="38" t="s">
        <v>3305</v>
      </c>
      <c r="I84" s="110" t="s">
        <v>1089</v>
      </c>
      <c r="J84" s="16" t="s">
        <v>640</v>
      </c>
      <c r="K84" s="109">
        <f t="shared" ref="K84:K89" si="115">AV84</f>
        <v>0</v>
      </c>
      <c r="L84" s="16">
        <v>0</v>
      </c>
      <c r="M84" s="3"/>
      <c r="N84" s="1"/>
      <c r="O84" s="328">
        <f t="shared" si="94"/>
        <v>0</v>
      </c>
      <c r="P84" s="34"/>
      <c r="Q84" s="1"/>
      <c r="R84" s="328">
        <f t="shared" si="106"/>
        <v>0</v>
      </c>
      <c r="S84" s="34"/>
      <c r="T84" s="1"/>
      <c r="U84" s="328">
        <f t="shared" si="107"/>
        <v>0</v>
      </c>
      <c r="V84" s="34"/>
      <c r="W84" s="1"/>
      <c r="X84" s="328">
        <f t="shared" si="108"/>
        <v>0</v>
      </c>
      <c r="Y84" s="34"/>
      <c r="Z84" s="1"/>
      <c r="AA84" s="328">
        <f t="shared" si="109"/>
        <v>0</v>
      </c>
      <c r="AB84" s="34"/>
      <c r="AC84" s="1"/>
      <c r="AD84" s="328">
        <f t="shared" si="110"/>
        <v>0</v>
      </c>
      <c r="AE84" s="3"/>
      <c r="AF84" s="1"/>
      <c r="AG84" s="326">
        <f t="shared" si="111"/>
        <v>0</v>
      </c>
      <c r="AH84" s="34"/>
      <c r="AI84" s="1"/>
      <c r="AJ84" s="328">
        <f t="shared" si="112"/>
        <v>0</v>
      </c>
      <c r="AK84" s="34"/>
      <c r="AL84" s="1"/>
      <c r="AM84" s="328">
        <f t="shared" si="113"/>
        <v>0</v>
      </c>
      <c r="AN84" s="34"/>
      <c r="AO84" s="1"/>
      <c r="AP84" s="328">
        <f t="shared" si="103"/>
        <v>0</v>
      </c>
      <c r="AQ84" s="34"/>
      <c r="AR84" s="1"/>
      <c r="AS84" s="328">
        <f t="shared" si="104"/>
        <v>0</v>
      </c>
      <c r="AT84" s="34"/>
      <c r="AU84" s="1"/>
      <c r="AV84" s="328">
        <f t="shared" si="105"/>
        <v>0</v>
      </c>
      <c r="AW84" s="178"/>
      <c r="AX84" s="324"/>
      <c r="AY84" s="125">
        <f t="shared" si="114"/>
        <v>0</v>
      </c>
      <c r="AZ84" s="125">
        <f t="shared" si="114"/>
        <v>0</v>
      </c>
      <c r="BA84" s="35"/>
      <c r="BB84" s="35"/>
      <c r="BC84" s="35"/>
      <c r="BD84" s="35"/>
      <c r="BE84" s="35"/>
      <c r="BF84" s="35"/>
    </row>
    <row r="85" spans="1:298" ht="13">
      <c r="A85" s="33"/>
      <c r="B85" s="330"/>
      <c r="C85" s="129" t="s">
        <v>1089</v>
      </c>
      <c r="D85" s="276" t="s">
        <v>1159</v>
      </c>
      <c r="E85" s="128" t="s">
        <v>1160</v>
      </c>
      <c r="F85" s="128" t="s">
        <v>3294</v>
      </c>
      <c r="G85" s="337" t="s">
        <v>2747</v>
      </c>
      <c r="H85" s="38" t="s">
        <v>3305</v>
      </c>
      <c r="I85" s="110" t="s">
        <v>1089</v>
      </c>
      <c r="J85" s="16" t="s">
        <v>640</v>
      </c>
      <c r="K85" s="109">
        <f t="shared" si="115"/>
        <v>0</v>
      </c>
      <c r="L85" s="16">
        <v>0</v>
      </c>
      <c r="M85" s="3"/>
      <c r="N85" s="1"/>
      <c r="O85" s="329">
        <f t="shared" si="94"/>
        <v>0</v>
      </c>
      <c r="P85" s="34"/>
      <c r="Q85" s="1"/>
      <c r="R85" s="328">
        <f t="shared" si="106"/>
        <v>0</v>
      </c>
      <c r="S85" s="34"/>
      <c r="T85" s="1"/>
      <c r="U85" s="328">
        <f t="shared" si="107"/>
        <v>0</v>
      </c>
      <c r="V85" s="34"/>
      <c r="W85" s="1"/>
      <c r="X85" s="328">
        <f t="shared" si="108"/>
        <v>0</v>
      </c>
      <c r="Y85" s="34"/>
      <c r="Z85" s="1"/>
      <c r="AA85" s="328">
        <f t="shared" si="109"/>
        <v>0</v>
      </c>
      <c r="AB85" s="34"/>
      <c r="AC85" s="1"/>
      <c r="AD85" s="328">
        <f t="shared" si="110"/>
        <v>0</v>
      </c>
      <c r="AE85" s="3"/>
      <c r="AF85" s="1"/>
      <c r="AG85" s="326">
        <f t="shared" si="111"/>
        <v>0</v>
      </c>
      <c r="AH85" s="34"/>
      <c r="AI85" s="1"/>
      <c r="AJ85" s="328">
        <f t="shared" si="112"/>
        <v>0</v>
      </c>
      <c r="AK85" s="34"/>
      <c r="AL85" s="1"/>
      <c r="AM85" s="328">
        <f t="shared" si="113"/>
        <v>0</v>
      </c>
      <c r="AN85" s="34"/>
      <c r="AO85" s="1"/>
      <c r="AP85" s="328">
        <f t="shared" si="103"/>
        <v>0</v>
      </c>
      <c r="AQ85" s="34"/>
      <c r="AR85" s="1"/>
      <c r="AS85" s="328">
        <f t="shared" si="104"/>
        <v>0</v>
      </c>
      <c r="AT85" s="34"/>
      <c r="AU85" s="1"/>
      <c r="AV85" s="328">
        <f t="shared" si="105"/>
        <v>0</v>
      </c>
      <c r="AW85" s="178"/>
      <c r="AX85" s="324"/>
      <c r="AY85" s="125">
        <f t="shared" si="114"/>
        <v>0</v>
      </c>
      <c r="AZ85" s="125">
        <f t="shared" si="114"/>
        <v>0</v>
      </c>
      <c r="BA85" s="35"/>
      <c r="BB85" s="35"/>
      <c r="BC85" s="35"/>
      <c r="BD85" s="35"/>
      <c r="BE85" s="35"/>
      <c r="BF85" s="35"/>
    </row>
    <row r="86" spans="1:298" ht="13">
      <c r="A86" s="33"/>
      <c r="B86" s="326"/>
      <c r="C86" s="129" t="s">
        <v>1089</v>
      </c>
      <c r="D86" s="32" t="s">
        <v>1161</v>
      </c>
      <c r="E86" s="38" t="s">
        <v>1162</v>
      </c>
      <c r="F86" s="38" t="s">
        <v>3295</v>
      </c>
      <c r="G86" s="110" t="s">
        <v>2747</v>
      </c>
      <c r="H86" s="38" t="s">
        <v>3305</v>
      </c>
      <c r="I86" s="110" t="s">
        <v>1089</v>
      </c>
      <c r="J86" s="16" t="s">
        <v>640</v>
      </c>
      <c r="K86" s="109">
        <f t="shared" si="115"/>
        <v>0</v>
      </c>
      <c r="L86" s="16">
        <v>0</v>
      </c>
      <c r="M86" s="3"/>
      <c r="N86" s="1"/>
      <c r="O86" s="329">
        <f t="shared" si="94"/>
        <v>0</v>
      </c>
      <c r="P86" s="34"/>
      <c r="Q86" s="1"/>
      <c r="R86" s="328">
        <f t="shared" si="106"/>
        <v>0</v>
      </c>
      <c r="S86" s="34"/>
      <c r="T86" s="1"/>
      <c r="U86" s="328">
        <f t="shared" si="107"/>
        <v>0</v>
      </c>
      <c r="V86" s="34"/>
      <c r="W86" s="1"/>
      <c r="X86" s="328">
        <f t="shared" si="108"/>
        <v>0</v>
      </c>
      <c r="Y86" s="34"/>
      <c r="Z86" s="1"/>
      <c r="AA86" s="328">
        <f t="shared" si="109"/>
        <v>0</v>
      </c>
      <c r="AB86" s="34"/>
      <c r="AC86" s="1"/>
      <c r="AD86" s="328">
        <f t="shared" si="110"/>
        <v>0</v>
      </c>
      <c r="AE86" s="3"/>
      <c r="AF86" s="1"/>
      <c r="AG86" s="326">
        <f t="shared" si="111"/>
        <v>0</v>
      </c>
      <c r="AH86" s="34"/>
      <c r="AI86" s="1"/>
      <c r="AJ86" s="328">
        <f t="shared" si="112"/>
        <v>0</v>
      </c>
      <c r="AK86" s="34"/>
      <c r="AL86" s="1"/>
      <c r="AM86" s="328">
        <f t="shared" si="113"/>
        <v>0</v>
      </c>
      <c r="AN86" s="34"/>
      <c r="AO86" s="1"/>
      <c r="AP86" s="328">
        <f t="shared" si="103"/>
        <v>0</v>
      </c>
      <c r="AQ86" s="34"/>
      <c r="AR86" s="1"/>
      <c r="AS86" s="328">
        <f t="shared" si="104"/>
        <v>0</v>
      </c>
      <c r="AT86" s="34"/>
      <c r="AU86" s="1"/>
      <c r="AV86" s="328">
        <f t="shared" si="105"/>
        <v>0</v>
      </c>
      <c r="AW86" s="178"/>
      <c r="AX86" s="324"/>
      <c r="AY86" s="125">
        <f t="shared" si="114"/>
        <v>0</v>
      </c>
      <c r="AZ86" s="125">
        <f t="shared" si="114"/>
        <v>0</v>
      </c>
      <c r="BA86" s="35"/>
      <c r="BB86" s="35"/>
      <c r="BC86" s="35"/>
      <c r="BD86" s="35"/>
      <c r="BE86" s="35"/>
      <c r="BF86" s="35"/>
    </row>
    <row r="87" spans="1:298" ht="13">
      <c r="A87" s="18"/>
      <c r="B87" s="137"/>
      <c r="C87" s="129" t="s">
        <v>1089</v>
      </c>
      <c r="D87" s="32" t="s">
        <v>1201</v>
      </c>
      <c r="E87" s="38" t="s">
        <v>1202</v>
      </c>
      <c r="F87" s="38" t="s">
        <v>3331</v>
      </c>
      <c r="G87" s="110" t="s">
        <v>2747</v>
      </c>
      <c r="H87" s="38" t="s">
        <v>3305</v>
      </c>
      <c r="I87" s="110" t="s">
        <v>1089</v>
      </c>
      <c r="J87" s="16" t="s">
        <v>640</v>
      </c>
      <c r="K87" s="109">
        <f t="shared" si="115"/>
        <v>0</v>
      </c>
      <c r="L87" s="16">
        <v>0</v>
      </c>
      <c r="M87" s="3"/>
      <c r="N87" s="1"/>
      <c r="O87" s="328">
        <f t="shared" si="94"/>
        <v>0</v>
      </c>
      <c r="P87" s="34"/>
      <c r="Q87" s="1"/>
      <c r="R87" s="328">
        <f t="shared" si="106"/>
        <v>0</v>
      </c>
      <c r="S87" s="34"/>
      <c r="T87" s="1"/>
      <c r="U87" s="328">
        <f t="shared" si="107"/>
        <v>0</v>
      </c>
      <c r="V87" s="34"/>
      <c r="W87" s="1"/>
      <c r="X87" s="328">
        <f t="shared" si="108"/>
        <v>0</v>
      </c>
      <c r="Y87" s="34"/>
      <c r="Z87" s="1"/>
      <c r="AA87" s="328">
        <f t="shared" si="109"/>
        <v>0</v>
      </c>
      <c r="AB87" s="34"/>
      <c r="AC87" s="1"/>
      <c r="AD87" s="328">
        <f t="shared" si="110"/>
        <v>0</v>
      </c>
      <c r="AE87" s="3"/>
      <c r="AF87" s="1"/>
      <c r="AG87" s="326">
        <f t="shared" si="111"/>
        <v>0</v>
      </c>
      <c r="AH87" s="34"/>
      <c r="AI87" s="1"/>
      <c r="AJ87" s="328">
        <f t="shared" si="112"/>
        <v>0</v>
      </c>
      <c r="AK87" s="34"/>
      <c r="AL87" s="1"/>
      <c r="AM87" s="328">
        <f t="shared" si="113"/>
        <v>0</v>
      </c>
      <c r="AN87" s="34"/>
      <c r="AO87" s="1"/>
      <c r="AP87" s="328">
        <f t="shared" si="103"/>
        <v>0</v>
      </c>
      <c r="AQ87" s="34"/>
      <c r="AR87" s="1"/>
      <c r="AS87" s="328">
        <f t="shared" si="104"/>
        <v>0</v>
      </c>
      <c r="AT87" s="34"/>
      <c r="AU87" s="1"/>
      <c r="AV87" s="328">
        <f t="shared" si="105"/>
        <v>0</v>
      </c>
      <c r="AW87" s="178"/>
      <c r="AX87" s="324"/>
      <c r="AY87" s="125">
        <f t="shared" si="114"/>
        <v>0</v>
      </c>
      <c r="AZ87" s="125">
        <f t="shared" si="114"/>
        <v>0</v>
      </c>
      <c r="BA87" s="35"/>
      <c r="BB87" s="35"/>
      <c r="BC87" s="35"/>
      <c r="BD87" s="35"/>
      <c r="BE87" s="35"/>
      <c r="BF87" s="35"/>
    </row>
    <row r="88" spans="1:298" s="2" customFormat="1" ht="13">
      <c r="A88" s="18"/>
      <c r="B88" s="137"/>
      <c r="C88" s="129" t="s">
        <v>1089</v>
      </c>
      <c r="D88" s="32" t="s">
        <v>1145</v>
      </c>
      <c r="E88" s="38" t="s">
        <v>1146</v>
      </c>
      <c r="F88" s="38" t="s">
        <v>3273</v>
      </c>
      <c r="G88" s="110" t="s">
        <v>2747</v>
      </c>
      <c r="H88" s="38" t="s">
        <v>3305</v>
      </c>
      <c r="I88" s="110" t="s">
        <v>1089</v>
      </c>
      <c r="J88" s="16" t="s">
        <v>640</v>
      </c>
      <c r="K88" s="109">
        <f t="shared" si="115"/>
        <v>0</v>
      </c>
      <c r="L88" s="16">
        <v>0</v>
      </c>
      <c r="M88" s="3"/>
      <c r="N88" s="1"/>
      <c r="O88" s="329">
        <f t="shared" si="94"/>
        <v>0</v>
      </c>
      <c r="P88" s="34"/>
      <c r="Q88" s="1"/>
      <c r="R88" s="328">
        <f t="shared" si="106"/>
        <v>0</v>
      </c>
      <c r="S88" s="34"/>
      <c r="T88" s="1"/>
      <c r="U88" s="328">
        <f t="shared" si="107"/>
        <v>0</v>
      </c>
      <c r="V88" s="34"/>
      <c r="W88" s="1"/>
      <c r="X88" s="328">
        <f t="shared" si="108"/>
        <v>0</v>
      </c>
      <c r="Y88" s="34"/>
      <c r="Z88" s="1"/>
      <c r="AA88" s="328">
        <f t="shared" si="109"/>
        <v>0</v>
      </c>
      <c r="AB88" s="34"/>
      <c r="AC88" s="1"/>
      <c r="AD88" s="328">
        <f t="shared" si="110"/>
        <v>0</v>
      </c>
      <c r="AE88" s="3"/>
      <c r="AF88" s="1"/>
      <c r="AG88" s="326">
        <f t="shared" si="111"/>
        <v>0</v>
      </c>
      <c r="AH88" s="34"/>
      <c r="AI88" s="1"/>
      <c r="AJ88" s="328">
        <f t="shared" si="112"/>
        <v>0</v>
      </c>
      <c r="AK88" s="34"/>
      <c r="AL88" s="1"/>
      <c r="AM88" s="328">
        <f t="shared" si="113"/>
        <v>0</v>
      </c>
      <c r="AN88" s="34"/>
      <c r="AO88" s="1"/>
      <c r="AP88" s="328">
        <f t="shared" si="103"/>
        <v>0</v>
      </c>
      <c r="AQ88" s="34"/>
      <c r="AR88" s="1"/>
      <c r="AS88" s="328">
        <f t="shared" si="104"/>
        <v>0</v>
      </c>
      <c r="AT88" s="34"/>
      <c r="AU88" s="1"/>
      <c r="AV88" s="328">
        <f t="shared" si="105"/>
        <v>0</v>
      </c>
      <c r="AW88" s="178"/>
      <c r="AX88" s="324"/>
      <c r="AY88" s="125">
        <f t="shared" si="114"/>
        <v>0</v>
      </c>
      <c r="AZ88" s="125">
        <f t="shared" si="114"/>
        <v>0</v>
      </c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</row>
    <row r="89" spans="1:298" ht="13">
      <c r="A89" s="33"/>
      <c r="B89" s="330"/>
      <c r="C89" s="129" t="s">
        <v>1089</v>
      </c>
      <c r="D89" s="32" t="s">
        <v>1147</v>
      </c>
      <c r="E89" s="38" t="s">
        <v>1148</v>
      </c>
      <c r="F89" s="38" t="s">
        <v>3274</v>
      </c>
      <c r="G89" s="110" t="s">
        <v>2747</v>
      </c>
      <c r="H89" s="38" t="s">
        <v>3305</v>
      </c>
      <c r="I89" s="110" t="s">
        <v>1089</v>
      </c>
      <c r="J89" s="16" t="s">
        <v>640</v>
      </c>
      <c r="K89" s="109">
        <f t="shared" si="115"/>
        <v>0</v>
      </c>
      <c r="L89" s="16">
        <v>0</v>
      </c>
      <c r="M89" s="3"/>
      <c r="N89" s="1"/>
      <c r="O89" s="329">
        <f t="shared" si="94"/>
        <v>0</v>
      </c>
      <c r="P89" s="34"/>
      <c r="Q89" s="1"/>
      <c r="R89" s="328">
        <f t="shared" si="106"/>
        <v>0</v>
      </c>
      <c r="S89" s="34"/>
      <c r="T89" s="1"/>
      <c r="U89" s="328">
        <f t="shared" si="107"/>
        <v>0</v>
      </c>
      <c r="V89" s="34"/>
      <c r="W89" s="1"/>
      <c r="X89" s="328">
        <f t="shared" si="108"/>
        <v>0</v>
      </c>
      <c r="Y89" s="34"/>
      <c r="Z89" s="1"/>
      <c r="AA89" s="328">
        <f t="shared" si="109"/>
        <v>0</v>
      </c>
      <c r="AB89" s="34"/>
      <c r="AC89" s="1"/>
      <c r="AD89" s="328">
        <f t="shared" si="110"/>
        <v>0</v>
      </c>
      <c r="AE89" s="3"/>
      <c r="AF89" s="1"/>
      <c r="AG89" s="326">
        <f t="shared" si="111"/>
        <v>0</v>
      </c>
      <c r="AH89" s="34"/>
      <c r="AI89" s="1"/>
      <c r="AJ89" s="328">
        <f t="shared" si="112"/>
        <v>0</v>
      </c>
      <c r="AK89" s="34"/>
      <c r="AL89" s="1"/>
      <c r="AM89" s="328">
        <f t="shared" si="113"/>
        <v>0</v>
      </c>
      <c r="AN89" s="34"/>
      <c r="AO89" s="1"/>
      <c r="AP89" s="328">
        <f t="shared" si="103"/>
        <v>0</v>
      </c>
      <c r="AQ89" s="34"/>
      <c r="AR89" s="1"/>
      <c r="AS89" s="328">
        <f t="shared" si="104"/>
        <v>0</v>
      </c>
      <c r="AT89" s="34"/>
      <c r="AU89" s="1"/>
      <c r="AV89" s="328">
        <f t="shared" si="105"/>
        <v>0</v>
      </c>
      <c r="AW89" s="178"/>
      <c r="AX89" s="324"/>
      <c r="AY89" s="125">
        <f t="shared" si="114"/>
        <v>0</v>
      </c>
      <c r="AZ89" s="125">
        <f t="shared" si="114"/>
        <v>0</v>
      </c>
      <c r="BA89" s="35"/>
      <c r="BB89" s="35"/>
      <c r="BC89" s="35"/>
      <c r="BD89" s="35"/>
      <c r="BE89" s="35"/>
      <c r="BF89" s="35"/>
    </row>
    <row r="90" spans="1:298" ht="13">
      <c r="A90" s="33"/>
      <c r="B90" s="326"/>
      <c r="C90" s="129" t="s">
        <v>1089</v>
      </c>
      <c r="D90" s="32" t="s">
        <v>1143</v>
      </c>
      <c r="E90" s="26" t="s">
        <v>1144</v>
      </c>
      <c r="F90" s="26" t="s">
        <v>3383</v>
      </c>
      <c r="G90" s="110" t="s">
        <v>2747</v>
      </c>
      <c r="H90" s="38" t="s">
        <v>3305</v>
      </c>
      <c r="I90" s="110" t="s">
        <v>1089</v>
      </c>
      <c r="J90" s="16" t="s">
        <v>640</v>
      </c>
      <c r="K90" s="109">
        <f>AV90</f>
        <v>0</v>
      </c>
      <c r="L90" s="16">
        <v>0</v>
      </c>
      <c r="M90" s="3"/>
      <c r="N90" s="1"/>
      <c r="O90" s="328">
        <f t="shared" si="94"/>
        <v>0</v>
      </c>
      <c r="P90" s="34"/>
      <c r="Q90" s="1"/>
      <c r="R90" s="328">
        <f>SUM(O90+P90-Q90)</f>
        <v>0</v>
      </c>
      <c r="S90" s="34"/>
      <c r="T90" s="1"/>
      <c r="U90" s="328">
        <f>SUM(R90+S90-T90)</f>
        <v>0</v>
      </c>
      <c r="V90" s="34"/>
      <c r="W90" s="1"/>
      <c r="X90" s="328">
        <f>SUM(U90+V90-W90)</f>
        <v>0</v>
      </c>
      <c r="Y90" s="34"/>
      <c r="Z90" s="1"/>
      <c r="AA90" s="328">
        <f>SUM(X90+Y90-Z90)</f>
        <v>0</v>
      </c>
      <c r="AB90" s="34"/>
      <c r="AC90" s="1"/>
      <c r="AD90" s="328">
        <f>SUM(AA90+AB90-AC90)</f>
        <v>0</v>
      </c>
      <c r="AE90" s="3"/>
      <c r="AF90" s="1"/>
      <c r="AG90" s="326">
        <f>SUM(AD90+AE90-AF90)</f>
        <v>0</v>
      </c>
      <c r="AH90" s="34"/>
      <c r="AI90" s="1"/>
      <c r="AJ90" s="328">
        <f>SUM(AG90+AH90-AI90)</f>
        <v>0</v>
      </c>
      <c r="AK90" s="34"/>
      <c r="AL90" s="1"/>
      <c r="AM90" s="328">
        <f>SUM(AJ90+AK90-AL90)</f>
        <v>0</v>
      </c>
      <c r="AN90" s="34"/>
      <c r="AO90" s="1"/>
      <c r="AP90" s="328">
        <f>SUM(AM90+AN90-AO90)</f>
        <v>0</v>
      </c>
      <c r="AQ90" s="34"/>
      <c r="AR90" s="1"/>
      <c r="AS90" s="328">
        <f>SUM(AP90+AQ90-AR90)</f>
        <v>0</v>
      </c>
      <c r="AT90" s="34"/>
      <c r="AU90" s="1"/>
      <c r="AV90" s="328">
        <f>SUM(AS90+AT90-AU90)</f>
        <v>0</v>
      </c>
      <c r="AW90" s="178"/>
      <c r="AX90" s="324"/>
      <c r="AY90" s="125">
        <f>SUM(M90+P90+S90+V90+Y90+AB90+AE90+AH90+AK90+AN90+AQ90+AT90)</f>
        <v>0</v>
      </c>
      <c r="AZ90" s="125">
        <f>SUM(N90+Q90+T90+W90+Z90+AC90+AF90+AI90+AL90+AO90+AR90+AU90)</f>
        <v>0</v>
      </c>
      <c r="BA90" s="35"/>
      <c r="BB90" s="35"/>
      <c r="BC90" s="35"/>
      <c r="BD90" s="35"/>
      <c r="BE90" s="35"/>
      <c r="BF90" s="35"/>
    </row>
    <row r="91" spans="1:298" ht="13">
      <c r="A91" s="350"/>
      <c r="B91" s="351"/>
      <c r="C91" s="129" t="s">
        <v>1089</v>
      </c>
      <c r="D91" s="32" t="s">
        <v>4602</v>
      </c>
      <c r="E91" s="26" t="s">
        <v>4603</v>
      </c>
      <c r="F91" s="26" t="s">
        <v>4615</v>
      </c>
      <c r="G91" s="110" t="s">
        <v>2747</v>
      </c>
      <c r="H91" s="38" t="s">
        <v>3305</v>
      </c>
      <c r="I91" s="110" t="s">
        <v>1089</v>
      </c>
      <c r="J91" s="16" t="s">
        <v>640</v>
      </c>
      <c r="K91" s="352">
        <f>AV101</f>
        <v>0</v>
      </c>
      <c r="L91" s="353"/>
      <c r="M91" s="354"/>
      <c r="N91" s="355"/>
      <c r="O91" s="356" t="e">
        <f>SUM(L101+N101-#REF!)</f>
        <v>#REF!</v>
      </c>
      <c r="P91" s="354"/>
      <c r="Q91" s="355"/>
      <c r="R91" s="356" t="e">
        <f>SUM(O101+Q101-#REF!)</f>
        <v>#REF!</v>
      </c>
      <c r="S91" s="354"/>
      <c r="T91" s="355"/>
      <c r="U91" s="356">
        <f>SUM(R101+S101-T101)</f>
        <v>0</v>
      </c>
      <c r="V91" s="354"/>
      <c r="W91" s="355"/>
      <c r="X91" s="356">
        <f>SUM(U101+V101-W101)</f>
        <v>0</v>
      </c>
      <c r="Y91" s="354"/>
      <c r="Z91" s="355"/>
      <c r="AA91" s="356">
        <f>SUM(X101+Y101-Z101)</f>
        <v>0</v>
      </c>
      <c r="AB91" s="354"/>
      <c r="AC91" s="355"/>
      <c r="AD91" s="356">
        <f>SUM(AA101+AB101-AC101)</f>
        <v>0</v>
      </c>
      <c r="AE91" s="353"/>
      <c r="AF91" s="353"/>
      <c r="AG91" s="353">
        <f>SUM(AD101+AE101-AF101)</f>
        <v>0</v>
      </c>
      <c r="AH91" s="353"/>
      <c r="AI91" s="353"/>
      <c r="AJ91" s="353">
        <f>SUM(AG101+AH101-AI101)</f>
        <v>0</v>
      </c>
      <c r="AK91" s="353"/>
      <c r="AL91" s="353"/>
      <c r="AM91" s="353">
        <f>SUM(AJ101+AK101-AL101)</f>
        <v>0</v>
      </c>
      <c r="AN91" s="353"/>
      <c r="AO91" s="353"/>
      <c r="AP91" s="353">
        <f>SUM(AM101+AN101-AO101)</f>
        <v>0</v>
      </c>
      <c r="AQ91" s="353"/>
      <c r="AR91" s="353"/>
      <c r="AS91" s="353">
        <f>SUM(AP101+AQ101-AR101)</f>
        <v>0</v>
      </c>
      <c r="AT91" s="353"/>
      <c r="AU91" s="353"/>
      <c r="AV91" s="351">
        <f>SUM(AS101+AT101-AU101)</f>
        <v>0</v>
      </c>
      <c r="AW91" s="357"/>
      <c r="AX91" s="358"/>
      <c r="AY91" s="125"/>
      <c r="AZ91" s="125"/>
      <c r="BA91" s="35"/>
      <c r="BB91" s="35"/>
      <c r="BC91" s="35"/>
      <c r="BD91" s="35"/>
      <c r="BE91" s="35"/>
      <c r="BF91" s="35"/>
    </row>
    <row r="92" spans="1:298" ht="13">
      <c r="A92" s="350"/>
      <c r="B92" s="351"/>
      <c r="C92" s="129" t="s">
        <v>1089</v>
      </c>
      <c r="D92" s="32" t="s">
        <v>4604</v>
      </c>
      <c r="E92" s="26" t="s">
        <v>4605</v>
      </c>
      <c r="F92" s="26" t="s">
        <v>4616</v>
      </c>
      <c r="G92" s="110" t="s">
        <v>2747</v>
      </c>
      <c r="H92" s="38" t="s">
        <v>3305</v>
      </c>
      <c r="I92" s="110" t="s">
        <v>1089</v>
      </c>
      <c r="J92" s="16" t="s">
        <v>640</v>
      </c>
      <c r="K92" s="352">
        <f>AV102</f>
        <v>2</v>
      </c>
      <c r="L92" s="353"/>
      <c r="M92" s="354"/>
      <c r="N92" s="355"/>
      <c r="O92" s="356" t="e">
        <f>SUM(L102+N102-#REF!)</f>
        <v>#REF!</v>
      </c>
      <c r="P92" s="354"/>
      <c r="Q92" s="355"/>
      <c r="R92" s="356" t="e">
        <f>SUM(O102+Q102-#REF!)</f>
        <v>#REF!</v>
      </c>
      <c r="S92" s="354"/>
      <c r="T92" s="355"/>
      <c r="U92" s="356">
        <f>SUM(R102+S102-T102)</f>
        <v>2</v>
      </c>
      <c r="V92" s="354"/>
      <c r="W92" s="355"/>
      <c r="X92" s="356">
        <f>SUM(U102+V102-W102)</f>
        <v>2</v>
      </c>
      <c r="Y92" s="354"/>
      <c r="Z92" s="355"/>
      <c r="AA92" s="356">
        <f>SUM(X102+Y102-Z102)</f>
        <v>2</v>
      </c>
      <c r="AB92" s="354"/>
      <c r="AC92" s="355"/>
      <c r="AD92" s="356">
        <f>SUM(AA102+AB102-AC102)</f>
        <v>2</v>
      </c>
      <c r="AE92" s="353"/>
      <c r="AF92" s="353"/>
      <c r="AG92" s="353">
        <f>SUM(AD102+AE102-AF102)</f>
        <v>2</v>
      </c>
      <c r="AH92" s="353"/>
      <c r="AI92" s="353"/>
      <c r="AJ92" s="353">
        <f>SUM(AG102+AH102-AI102)</f>
        <v>2</v>
      </c>
      <c r="AK92" s="353"/>
      <c r="AL92" s="353"/>
      <c r="AM92" s="353">
        <f>SUM(AJ102+AK102-AL102)</f>
        <v>2</v>
      </c>
      <c r="AN92" s="353"/>
      <c r="AO92" s="353"/>
      <c r="AP92" s="353">
        <f>SUM(AM102+AN102-AO102)</f>
        <v>2</v>
      </c>
      <c r="AQ92" s="353"/>
      <c r="AR92" s="353"/>
      <c r="AS92" s="353">
        <f>SUM(AP102+AQ102-AR102)</f>
        <v>2</v>
      </c>
      <c r="AT92" s="353"/>
      <c r="AU92" s="353"/>
      <c r="AV92" s="351">
        <f>SUM(AS102+AT102-AU102)</f>
        <v>2</v>
      </c>
      <c r="AW92" s="357"/>
      <c r="AX92" s="358"/>
      <c r="AY92" s="125"/>
      <c r="AZ92" s="125"/>
      <c r="BA92" s="35"/>
      <c r="BB92" s="35"/>
      <c r="BC92" s="35"/>
      <c r="BD92" s="35"/>
      <c r="BE92" s="35"/>
      <c r="BF92" s="35"/>
    </row>
    <row r="93" spans="1:298" ht="13">
      <c r="A93" s="18"/>
      <c r="B93" s="137"/>
      <c r="C93" s="129" t="s">
        <v>1089</v>
      </c>
      <c r="D93" s="32" t="s">
        <v>2654</v>
      </c>
      <c r="E93" s="38" t="s">
        <v>2655</v>
      </c>
      <c r="F93" s="38" t="s">
        <v>3248</v>
      </c>
      <c r="G93" s="110" t="s">
        <v>2747</v>
      </c>
      <c r="H93" s="38" t="s">
        <v>3305</v>
      </c>
      <c r="I93" s="110" t="s">
        <v>1089</v>
      </c>
      <c r="J93" s="16" t="s">
        <v>640</v>
      </c>
      <c r="K93" s="109">
        <f>AV93</f>
        <v>2</v>
      </c>
      <c r="L93" s="16">
        <v>2</v>
      </c>
      <c r="M93" s="3"/>
      <c r="N93" s="1"/>
      <c r="O93" s="329">
        <f t="shared" si="94"/>
        <v>2</v>
      </c>
      <c r="P93" s="34"/>
      <c r="Q93" s="1"/>
      <c r="R93" s="329">
        <f>SUM(O93+P93-Q93)</f>
        <v>2</v>
      </c>
      <c r="S93" s="34"/>
      <c r="T93" s="1"/>
      <c r="U93" s="329">
        <f>SUM(R93+S93-T93)</f>
        <v>2</v>
      </c>
      <c r="V93" s="34"/>
      <c r="W93" s="1"/>
      <c r="X93" s="329">
        <f>SUM(U93+V93-W93)</f>
        <v>2</v>
      </c>
      <c r="Y93" s="34"/>
      <c r="Z93" s="1"/>
      <c r="AA93" s="329">
        <f>SUM(X93+Y93-Z93)</f>
        <v>2</v>
      </c>
      <c r="AB93" s="34"/>
      <c r="AC93" s="1"/>
      <c r="AD93" s="329">
        <f>SUM(AA93+AB93-AC93)</f>
        <v>2</v>
      </c>
      <c r="AE93" s="3"/>
      <c r="AF93" s="1"/>
      <c r="AG93" s="330">
        <f>SUM(AD93+AE93-AF93)</f>
        <v>2</v>
      </c>
      <c r="AH93" s="34"/>
      <c r="AI93" s="1"/>
      <c r="AJ93" s="328">
        <f>SUM(AG93+AH93-AI93)</f>
        <v>2</v>
      </c>
      <c r="AK93" s="34"/>
      <c r="AL93" s="1"/>
      <c r="AM93" s="328">
        <f>SUM(AJ93+AK93-AL93)</f>
        <v>2</v>
      </c>
      <c r="AN93" s="34"/>
      <c r="AO93" s="1"/>
      <c r="AP93" s="328">
        <f>SUM(AM93+AN93-AO93)</f>
        <v>2</v>
      </c>
      <c r="AQ93" s="34"/>
      <c r="AR93" s="1"/>
      <c r="AS93" s="1">
        <f>SUM(AP93+AQ93-AR93)</f>
        <v>2</v>
      </c>
      <c r="AT93" s="3"/>
      <c r="AU93" s="1"/>
      <c r="AV93" s="328">
        <f>SUM(AS93+AT93-AU93)</f>
        <v>2</v>
      </c>
      <c r="AW93" s="178"/>
      <c r="AX93" s="324"/>
      <c r="AY93" s="125">
        <f>SUM(M93+P93+S93+V93+Y93+AB93+AE93+AH93+AK93+AN93+AQ93+AT93)</f>
        <v>0</v>
      </c>
      <c r="AZ93" s="125">
        <f>SUM(N93+Q93+T93+W93+Z93+AC93+AF93+AI93+AL93+AO93+AR93+AU93)</f>
        <v>0</v>
      </c>
      <c r="BA93" s="35"/>
      <c r="BB93" s="35"/>
      <c r="BC93" s="35"/>
      <c r="BD93" s="35"/>
      <c r="BE93" s="35"/>
      <c r="BF93" s="35"/>
    </row>
    <row r="94" spans="1:298" ht="13">
      <c r="A94" s="18"/>
      <c r="B94" s="137"/>
      <c r="C94" s="129" t="s">
        <v>1089</v>
      </c>
      <c r="D94" s="32" t="s">
        <v>1132</v>
      </c>
      <c r="E94" s="38" t="s">
        <v>1133</v>
      </c>
      <c r="F94" s="38" t="s">
        <v>3268</v>
      </c>
      <c r="G94" s="110" t="s">
        <v>2747</v>
      </c>
      <c r="H94" s="38" t="s">
        <v>3305</v>
      </c>
      <c r="I94" s="110" t="s">
        <v>1089</v>
      </c>
      <c r="J94" s="16" t="s">
        <v>640</v>
      </c>
      <c r="K94" s="109">
        <f t="shared" ref="K94:K99" si="116">AV94</f>
        <v>0</v>
      </c>
      <c r="L94" s="16">
        <v>0</v>
      </c>
      <c r="M94" s="3"/>
      <c r="N94" s="1"/>
      <c r="O94" s="329">
        <f t="shared" si="94"/>
        <v>0</v>
      </c>
      <c r="P94" s="34"/>
      <c r="Q94" s="1"/>
      <c r="R94" s="328">
        <f t="shared" ref="R94:R99" si="117">SUM(O94+P94-Q94)</f>
        <v>0</v>
      </c>
      <c r="S94" s="34"/>
      <c r="T94" s="1"/>
      <c r="U94" s="328">
        <f t="shared" ref="U94:U99" si="118">SUM(R94+S94-T94)</f>
        <v>0</v>
      </c>
      <c r="V94" s="34"/>
      <c r="W94" s="1"/>
      <c r="X94" s="328">
        <f t="shared" ref="X94:X99" si="119">SUM(U94+V94-W94)</f>
        <v>0</v>
      </c>
      <c r="Y94" s="34"/>
      <c r="Z94" s="1"/>
      <c r="AA94" s="328">
        <f t="shared" ref="AA94:AA99" si="120">SUM(X94+Y94-Z94)</f>
        <v>0</v>
      </c>
      <c r="AB94" s="34"/>
      <c r="AC94" s="1"/>
      <c r="AD94" s="328">
        <f t="shared" ref="AD94:AD99" si="121">SUM(AA94+AB94-AC94)</f>
        <v>0</v>
      </c>
      <c r="AE94" s="3"/>
      <c r="AF94" s="1"/>
      <c r="AG94" s="326">
        <f t="shared" ref="AG94:AG99" si="122">SUM(AD94+AE94-AF94)</f>
        <v>0</v>
      </c>
      <c r="AH94" s="34"/>
      <c r="AI94" s="1"/>
      <c r="AJ94" s="328">
        <f t="shared" ref="AJ94:AJ99" si="123">SUM(AG94+AH94-AI94)</f>
        <v>0</v>
      </c>
      <c r="AK94" s="34"/>
      <c r="AL94" s="1"/>
      <c r="AM94" s="328">
        <f t="shared" ref="AM94:AM99" si="124">SUM(AJ94+AK94-AL94)</f>
        <v>0</v>
      </c>
      <c r="AN94" s="34"/>
      <c r="AO94" s="1"/>
      <c r="AP94" s="328">
        <f t="shared" ref="AP94:AP99" si="125">SUM(AM94+AN94-AO94)</f>
        <v>0</v>
      </c>
      <c r="AQ94" s="34"/>
      <c r="AR94" s="1"/>
      <c r="AS94" s="328">
        <f t="shared" ref="AS94:AS99" si="126">SUM(AP94+AQ94-AR94)</f>
        <v>0</v>
      </c>
      <c r="AT94" s="34"/>
      <c r="AU94" s="1"/>
      <c r="AV94" s="328">
        <f t="shared" ref="AV94:AV99" si="127">SUM(AS94+AT94-AU94)</f>
        <v>0</v>
      </c>
      <c r="AW94" s="178"/>
      <c r="AX94" s="324"/>
      <c r="AY94" s="125">
        <f t="shared" ref="AY94:AZ99" si="128">SUM(M94+P94+S94+V94+Y94+AB94+AE94+AH94+AK94+AN94+AQ94+AT94)</f>
        <v>0</v>
      </c>
      <c r="AZ94" s="125">
        <f t="shared" si="128"/>
        <v>0</v>
      </c>
      <c r="BA94" s="35"/>
      <c r="BB94" s="35"/>
      <c r="BC94" s="35"/>
      <c r="BD94" s="35"/>
      <c r="BE94" s="35"/>
      <c r="BF94" s="35"/>
    </row>
    <row r="95" spans="1:298" ht="13">
      <c r="A95" s="107"/>
      <c r="B95" s="359"/>
      <c r="C95" s="129" t="s">
        <v>1089</v>
      </c>
      <c r="D95" s="32" t="s">
        <v>2023</v>
      </c>
      <c r="E95" s="38" t="s">
        <v>2029</v>
      </c>
      <c r="F95" s="38" t="s">
        <v>3289</v>
      </c>
      <c r="G95" s="110" t="s">
        <v>2747</v>
      </c>
      <c r="H95" s="38" t="s">
        <v>3305</v>
      </c>
      <c r="I95" s="110" t="s">
        <v>1089</v>
      </c>
      <c r="J95" s="16" t="s">
        <v>640</v>
      </c>
      <c r="K95" s="109">
        <f t="shared" si="116"/>
        <v>1</v>
      </c>
      <c r="L95" s="16">
        <v>1</v>
      </c>
      <c r="M95" s="3"/>
      <c r="N95" s="1"/>
      <c r="O95" s="328">
        <f t="shared" si="94"/>
        <v>1</v>
      </c>
      <c r="P95" s="34"/>
      <c r="Q95" s="1"/>
      <c r="R95" s="328">
        <f t="shared" si="117"/>
        <v>1</v>
      </c>
      <c r="S95" s="34"/>
      <c r="T95" s="1"/>
      <c r="U95" s="328">
        <f t="shared" si="118"/>
        <v>1</v>
      </c>
      <c r="V95" s="34"/>
      <c r="W95" s="1"/>
      <c r="X95" s="328">
        <f t="shared" si="119"/>
        <v>1</v>
      </c>
      <c r="Y95" s="34"/>
      <c r="Z95" s="1"/>
      <c r="AA95" s="328">
        <f t="shared" si="120"/>
        <v>1</v>
      </c>
      <c r="AB95" s="34"/>
      <c r="AC95" s="1"/>
      <c r="AD95" s="328">
        <f t="shared" si="121"/>
        <v>1</v>
      </c>
      <c r="AE95" s="3"/>
      <c r="AF95" s="1"/>
      <c r="AG95" s="326">
        <f t="shared" si="122"/>
        <v>1</v>
      </c>
      <c r="AH95" s="34"/>
      <c r="AI95" s="1"/>
      <c r="AJ95" s="328">
        <f t="shared" si="123"/>
        <v>1</v>
      </c>
      <c r="AK95" s="34"/>
      <c r="AL95" s="1"/>
      <c r="AM95" s="328">
        <f t="shared" si="124"/>
        <v>1</v>
      </c>
      <c r="AN95" s="34"/>
      <c r="AO95" s="1"/>
      <c r="AP95" s="328">
        <f t="shared" si="125"/>
        <v>1</v>
      </c>
      <c r="AQ95" s="34"/>
      <c r="AR95" s="1"/>
      <c r="AS95" s="328">
        <f t="shared" si="126"/>
        <v>1</v>
      </c>
      <c r="AT95" s="34"/>
      <c r="AU95" s="1"/>
      <c r="AV95" s="328">
        <f t="shared" si="127"/>
        <v>1</v>
      </c>
      <c r="AW95" s="178"/>
      <c r="AX95" s="324"/>
      <c r="AY95" s="125">
        <f t="shared" si="128"/>
        <v>0</v>
      </c>
      <c r="AZ95" s="125">
        <f t="shared" si="128"/>
        <v>0</v>
      </c>
      <c r="BA95" s="35"/>
      <c r="BB95" s="35"/>
      <c r="BC95" s="35"/>
      <c r="BD95" s="35"/>
      <c r="BE95" s="35"/>
      <c r="BF95" s="35"/>
    </row>
    <row r="96" spans="1:298" ht="13">
      <c r="A96" s="33"/>
      <c r="B96" s="330"/>
      <c r="C96" s="129" t="s">
        <v>1089</v>
      </c>
      <c r="D96" s="32" t="s">
        <v>2024</v>
      </c>
      <c r="E96" s="38" t="s">
        <v>2030</v>
      </c>
      <c r="F96" s="38" t="s">
        <v>3290</v>
      </c>
      <c r="G96" s="110" t="s">
        <v>2747</v>
      </c>
      <c r="H96" s="38" t="s">
        <v>2747</v>
      </c>
      <c r="I96" s="110" t="s">
        <v>1089</v>
      </c>
      <c r="J96" s="16" t="s">
        <v>640</v>
      </c>
      <c r="K96" s="109">
        <f t="shared" si="116"/>
        <v>1</v>
      </c>
      <c r="L96" s="16">
        <v>1</v>
      </c>
      <c r="M96" s="3"/>
      <c r="N96" s="1"/>
      <c r="O96" s="329">
        <f t="shared" si="94"/>
        <v>1</v>
      </c>
      <c r="P96" s="34"/>
      <c r="Q96" s="1"/>
      <c r="R96" s="328">
        <f t="shared" si="117"/>
        <v>1</v>
      </c>
      <c r="S96" s="34"/>
      <c r="T96" s="1"/>
      <c r="U96" s="328">
        <f t="shared" si="118"/>
        <v>1</v>
      </c>
      <c r="V96" s="34"/>
      <c r="W96" s="1"/>
      <c r="X96" s="328">
        <f t="shared" si="119"/>
        <v>1</v>
      </c>
      <c r="Y96" s="34"/>
      <c r="Z96" s="1"/>
      <c r="AA96" s="328">
        <f t="shared" si="120"/>
        <v>1</v>
      </c>
      <c r="AB96" s="34"/>
      <c r="AC96" s="1"/>
      <c r="AD96" s="328">
        <f t="shared" si="121"/>
        <v>1</v>
      </c>
      <c r="AE96" s="3"/>
      <c r="AF96" s="1"/>
      <c r="AG96" s="326">
        <f t="shared" si="122"/>
        <v>1</v>
      </c>
      <c r="AH96" s="34"/>
      <c r="AI96" s="1"/>
      <c r="AJ96" s="328">
        <f t="shared" si="123"/>
        <v>1</v>
      </c>
      <c r="AK96" s="34"/>
      <c r="AL96" s="1"/>
      <c r="AM96" s="328">
        <f t="shared" si="124"/>
        <v>1</v>
      </c>
      <c r="AN96" s="34"/>
      <c r="AO96" s="1"/>
      <c r="AP96" s="328">
        <f t="shared" si="125"/>
        <v>1</v>
      </c>
      <c r="AQ96" s="34"/>
      <c r="AR96" s="1"/>
      <c r="AS96" s="328">
        <f t="shared" si="126"/>
        <v>1</v>
      </c>
      <c r="AT96" s="34"/>
      <c r="AU96" s="1"/>
      <c r="AV96" s="328">
        <f t="shared" si="127"/>
        <v>1</v>
      </c>
      <c r="AW96" s="178"/>
      <c r="AX96" s="324"/>
      <c r="AY96" s="125">
        <f t="shared" si="128"/>
        <v>0</v>
      </c>
      <c r="AZ96" s="125">
        <f t="shared" si="128"/>
        <v>0</v>
      </c>
      <c r="BA96" s="35"/>
      <c r="BB96" s="35"/>
      <c r="BC96" s="35"/>
      <c r="BD96" s="35"/>
      <c r="BE96" s="35"/>
      <c r="BF96" s="35"/>
    </row>
    <row r="97" spans="1:298" ht="13">
      <c r="A97" s="33"/>
      <c r="B97" s="330"/>
      <c r="C97" s="129" t="s">
        <v>1089</v>
      </c>
      <c r="D97" s="32" t="s">
        <v>2025</v>
      </c>
      <c r="E97" s="38" t="s">
        <v>2031</v>
      </c>
      <c r="F97" s="38" t="s">
        <v>3291</v>
      </c>
      <c r="G97" s="110" t="s">
        <v>2747</v>
      </c>
      <c r="H97" s="38" t="s">
        <v>2747</v>
      </c>
      <c r="I97" s="110" t="s">
        <v>1089</v>
      </c>
      <c r="J97" s="16" t="s">
        <v>640</v>
      </c>
      <c r="K97" s="109">
        <f t="shared" si="116"/>
        <v>1</v>
      </c>
      <c r="L97" s="16">
        <v>1</v>
      </c>
      <c r="M97" s="3"/>
      <c r="N97" s="1"/>
      <c r="O97" s="329">
        <f t="shared" si="94"/>
        <v>1</v>
      </c>
      <c r="P97" s="34"/>
      <c r="Q97" s="1"/>
      <c r="R97" s="328">
        <f t="shared" si="117"/>
        <v>1</v>
      </c>
      <c r="S97" s="34"/>
      <c r="T97" s="1"/>
      <c r="U97" s="328">
        <f t="shared" si="118"/>
        <v>1</v>
      </c>
      <c r="V97" s="34"/>
      <c r="W97" s="1"/>
      <c r="X97" s="328">
        <f t="shared" si="119"/>
        <v>1</v>
      </c>
      <c r="Y97" s="34"/>
      <c r="Z97" s="1"/>
      <c r="AA97" s="328">
        <f t="shared" si="120"/>
        <v>1</v>
      </c>
      <c r="AB97" s="34"/>
      <c r="AC97" s="1"/>
      <c r="AD97" s="328">
        <f t="shared" si="121"/>
        <v>1</v>
      </c>
      <c r="AE97" s="3"/>
      <c r="AF97" s="1"/>
      <c r="AG97" s="326">
        <f t="shared" si="122"/>
        <v>1</v>
      </c>
      <c r="AH97" s="34"/>
      <c r="AI97" s="1"/>
      <c r="AJ97" s="328">
        <f t="shared" si="123"/>
        <v>1</v>
      </c>
      <c r="AK97" s="34"/>
      <c r="AL97" s="1"/>
      <c r="AM97" s="328">
        <f t="shared" si="124"/>
        <v>1</v>
      </c>
      <c r="AN97" s="34"/>
      <c r="AO97" s="1"/>
      <c r="AP97" s="328">
        <f t="shared" si="125"/>
        <v>1</v>
      </c>
      <c r="AQ97" s="34"/>
      <c r="AR97" s="1"/>
      <c r="AS97" s="328">
        <f t="shared" si="126"/>
        <v>1</v>
      </c>
      <c r="AT97" s="34"/>
      <c r="AU97" s="1"/>
      <c r="AV97" s="328">
        <f t="shared" si="127"/>
        <v>1</v>
      </c>
      <c r="AW97" s="178"/>
      <c r="AX97" s="324"/>
      <c r="AY97" s="125">
        <f t="shared" si="128"/>
        <v>0</v>
      </c>
      <c r="AZ97" s="125">
        <f t="shared" si="128"/>
        <v>0</v>
      </c>
      <c r="BA97" s="35"/>
      <c r="BB97" s="35"/>
      <c r="BC97" s="35"/>
      <c r="BD97" s="35"/>
      <c r="BE97" s="35"/>
      <c r="BF97" s="35"/>
    </row>
    <row r="98" spans="1:298" ht="13">
      <c r="A98" s="33"/>
      <c r="B98" s="330"/>
      <c r="C98" s="129" t="s">
        <v>1089</v>
      </c>
      <c r="D98" s="32" t="s">
        <v>2026</v>
      </c>
      <c r="E98" s="38" t="s">
        <v>2032</v>
      </c>
      <c r="F98" s="38" t="s">
        <v>3292</v>
      </c>
      <c r="G98" s="110" t="s">
        <v>2747</v>
      </c>
      <c r="H98" s="38" t="s">
        <v>2747</v>
      </c>
      <c r="I98" s="110" t="s">
        <v>1089</v>
      </c>
      <c r="J98" s="16" t="s">
        <v>640</v>
      </c>
      <c r="K98" s="109">
        <f t="shared" si="116"/>
        <v>1</v>
      </c>
      <c r="L98" s="16">
        <v>1</v>
      </c>
      <c r="M98" s="3"/>
      <c r="N98" s="1"/>
      <c r="O98" s="328">
        <f t="shared" si="94"/>
        <v>1</v>
      </c>
      <c r="P98" s="34"/>
      <c r="Q98" s="1"/>
      <c r="R98" s="328">
        <f t="shared" si="117"/>
        <v>1</v>
      </c>
      <c r="S98" s="34"/>
      <c r="T98" s="1"/>
      <c r="U98" s="328">
        <f t="shared" si="118"/>
        <v>1</v>
      </c>
      <c r="V98" s="34"/>
      <c r="W98" s="1"/>
      <c r="X98" s="328">
        <f t="shared" si="119"/>
        <v>1</v>
      </c>
      <c r="Y98" s="34"/>
      <c r="Z98" s="1"/>
      <c r="AA98" s="328">
        <f t="shared" si="120"/>
        <v>1</v>
      </c>
      <c r="AB98" s="34"/>
      <c r="AC98" s="1"/>
      <c r="AD98" s="328">
        <f t="shared" si="121"/>
        <v>1</v>
      </c>
      <c r="AE98" s="3"/>
      <c r="AF98" s="1"/>
      <c r="AG98" s="326">
        <f t="shared" si="122"/>
        <v>1</v>
      </c>
      <c r="AH98" s="34"/>
      <c r="AI98" s="1"/>
      <c r="AJ98" s="328">
        <f t="shared" si="123"/>
        <v>1</v>
      </c>
      <c r="AK98" s="34"/>
      <c r="AL98" s="1"/>
      <c r="AM98" s="328">
        <f t="shared" si="124"/>
        <v>1</v>
      </c>
      <c r="AN98" s="34"/>
      <c r="AO98" s="1"/>
      <c r="AP98" s="328">
        <f t="shared" si="125"/>
        <v>1</v>
      </c>
      <c r="AQ98" s="34"/>
      <c r="AR98" s="1"/>
      <c r="AS98" s="328">
        <f t="shared" si="126"/>
        <v>1</v>
      </c>
      <c r="AT98" s="34"/>
      <c r="AU98" s="1"/>
      <c r="AV98" s="328">
        <f t="shared" si="127"/>
        <v>1</v>
      </c>
      <c r="AW98" s="178"/>
      <c r="AX98" s="324"/>
      <c r="AY98" s="125">
        <f t="shared" si="128"/>
        <v>0</v>
      </c>
      <c r="AZ98" s="125">
        <f t="shared" si="128"/>
        <v>0</v>
      </c>
      <c r="BA98" s="35"/>
      <c r="BB98" s="35"/>
      <c r="BC98" s="35"/>
      <c r="BD98" s="35"/>
      <c r="BE98" s="35"/>
      <c r="BF98" s="35"/>
    </row>
    <row r="99" spans="1:298" ht="13">
      <c r="A99" s="18"/>
      <c r="B99" s="137"/>
      <c r="C99" s="129" t="s">
        <v>1089</v>
      </c>
      <c r="D99" s="32" t="s">
        <v>2027</v>
      </c>
      <c r="E99" s="38" t="s">
        <v>2033</v>
      </c>
      <c r="F99" s="38" t="s">
        <v>3293</v>
      </c>
      <c r="G99" s="110" t="s">
        <v>2747</v>
      </c>
      <c r="H99" s="38" t="s">
        <v>2747</v>
      </c>
      <c r="I99" s="110" t="s">
        <v>1089</v>
      </c>
      <c r="J99" s="16" t="s">
        <v>640</v>
      </c>
      <c r="K99" s="109">
        <f t="shared" si="116"/>
        <v>1</v>
      </c>
      <c r="L99" s="16">
        <v>1</v>
      </c>
      <c r="M99" s="3"/>
      <c r="N99" s="1"/>
      <c r="O99" s="329">
        <f t="shared" si="94"/>
        <v>1</v>
      </c>
      <c r="P99" s="34"/>
      <c r="Q99" s="1"/>
      <c r="R99" s="328">
        <f t="shared" si="117"/>
        <v>1</v>
      </c>
      <c r="S99" s="34"/>
      <c r="T99" s="1"/>
      <c r="U99" s="328">
        <f t="shared" si="118"/>
        <v>1</v>
      </c>
      <c r="V99" s="34"/>
      <c r="W99" s="1"/>
      <c r="X99" s="328">
        <f t="shared" si="119"/>
        <v>1</v>
      </c>
      <c r="Y99" s="34"/>
      <c r="Z99" s="1"/>
      <c r="AA99" s="328">
        <f t="shared" si="120"/>
        <v>1</v>
      </c>
      <c r="AB99" s="34"/>
      <c r="AC99" s="1"/>
      <c r="AD99" s="328">
        <f t="shared" si="121"/>
        <v>1</v>
      </c>
      <c r="AE99" s="3"/>
      <c r="AF99" s="1"/>
      <c r="AG99" s="326">
        <f t="shared" si="122"/>
        <v>1</v>
      </c>
      <c r="AH99" s="34"/>
      <c r="AI99" s="1"/>
      <c r="AJ99" s="328">
        <f t="shared" si="123"/>
        <v>1</v>
      </c>
      <c r="AK99" s="34"/>
      <c r="AL99" s="1"/>
      <c r="AM99" s="328">
        <f t="shared" si="124"/>
        <v>1</v>
      </c>
      <c r="AN99" s="34"/>
      <c r="AO99" s="1"/>
      <c r="AP99" s="328">
        <f t="shared" si="125"/>
        <v>1</v>
      </c>
      <c r="AQ99" s="34"/>
      <c r="AR99" s="1"/>
      <c r="AS99" s="328">
        <f t="shared" si="126"/>
        <v>1</v>
      </c>
      <c r="AT99" s="34"/>
      <c r="AU99" s="1"/>
      <c r="AV99" s="328">
        <f t="shared" si="127"/>
        <v>1</v>
      </c>
      <c r="AW99" s="178"/>
      <c r="AX99" s="324"/>
      <c r="AY99" s="125">
        <f t="shared" si="128"/>
        <v>0</v>
      </c>
      <c r="AZ99" s="125">
        <f t="shared" si="128"/>
        <v>0</v>
      </c>
      <c r="BA99" s="35"/>
      <c r="BB99" s="35"/>
      <c r="BC99" s="35"/>
      <c r="BD99" s="35"/>
      <c r="BE99" s="35"/>
      <c r="BF99" s="35"/>
    </row>
    <row r="100" spans="1:298" s="2" customFormat="1" ht="13">
      <c r="A100" s="33"/>
      <c r="B100" s="326"/>
      <c r="C100" s="129" t="s">
        <v>1089</v>
      </c>
      <c r="D100" s="32" t="s">
        <v>1241</v>
      </c>
      <c r="E100" s="38" t="s">
        <v>1242</v>
      </c>
      <c r="F100" s="38" t="s">
        <v>3396</v>
      </c>
      <c r="G100" s="110" t="s">
        <v>3397</v>
      </c>
      <c r="H100" s="38" t="s">
        <v>3507</v>
      </c>
      <c r="I100" s="110" t="s">
        <v>1089</v>
      </c>
      <c r="J100" s="16" t="s">
        <v>640</v>
      </c>
      <c r="K100" s="36">
        <f t="shared" ref="K100:K105" si="129">AV100</f>
        <v>0</v>
      </c>
      <c r="L100" s="16">
        <v>0</v>
      </c>
      <c r="M100" s="3"/>
      <c r="N100" s="1"/>
      <c r="O100" s="329">
        <f t="shared" si="94"/>
        <v>0</v>
      </c>
      <c r="P100" s="34"/>
      <c r="Q100" s="1"/>
      <c r="R100" s="328">
        <f t="shared" ref="R100:R105" si="130">SUM(O100+P100-Q100)</f>
        <v>0</v>
      </c>
      <c r="S100" s="34"/>
      <c r="T100" s="1"/>
      <c r="U100" s="328">
        <f t="shared" ref="U100:U105" si="131">SUM(R100+S100-T100)</f>
        <v>0</v>
      </c>
      <c r="V100" s="34"/>
      <c r="W100" s="1"/>
      <c r="X100" s="328">
        <f t="shared" ref="X100:X105" si="132">SUM(U100+V100-W100)</f>
        <v>0</v>
      </c>
      <c r="Y100" s="34"/>
      <c r="Z100" s="1"/>
      <c r="AA100" s="328">
        <f t="shared" ref="AA100:AA105" si="133">SUM(X100+Y100-Z100)</f>
        <v>0</v>
      </c>
      <c r="AB100" s="34"/>
      <c r="AC100" s="1"/>
      <c r="AD100" s="328">
        <f t="shared" ref="AD100:AD105" si="134">SUM(AA100+AB100-AC100)</f>
        <v>0</v>
      </c>
      <c r="AE100" s="3"/>
      <c r="AF100" s="1"/>
      <c r="AG100" s="326">
        <f t="shared" ref="AG100:AG105" si="135">SUM(AD100+AE100-AF100)</f>
        <v>0</v>
      </c>
      <c r="AH100" s="34"/>
      <c r="AI100" s="1"/>
      <c r="AJ100" s="328">
        <f t="shared" ref="AJ100:AJ105" si="136">SUM(AG100+AH100-AI100)</f>
        <v>0</v>
      </c>
      <c r="AK100" s="34"/>
      <c r="AL100" s="1"/>
      <c r="AM100" s="328">
        <f t="shared" ref="AM100:AM105" si="137">SUM(AJ100+AK100-AL100)</f>
        <v>0</v>
      </c>
      <c r="AN100" s="34"/>
      <c r="AO100" s="1"/>
      <c r="AP100" s="328">
        <f t="shared" ref="AP100:AP105" si="138">SUM(AM100+AN100-AO100)</f>
        <v>0</v>
      </c>
      <c r="AQ100" s="34"/>
      <c r="AR100" s="1"/>
      <c r="AS100" s="328">
        <f t="shared" ref="AS100:AS105" si="139">SUM(AP100+AQ100-AR100)</f>
        <v>0</v>
      </c>
      <c r="AT100" s="34"/>
      <c r="AU100" s="1"/>
      <c r="AV100" s="328">
        <f t="shared" ref="AV100:AV105" si="140">SUM(AS100+AT100-AU100)</f>
        <v>0</v>
      </c>
      <c r="AW100" s="178"/>
      <c r="AX100" s="324"/>
      <c r="AY100" s="125">
        <f>SUM(M100+P100+S100+V100+Y100+AB100+AE100+AH100+AK100+AN100+AQ100+AT100)</f>
        <v>0</v>
      </c>
      <c r="AZ100" s="125">
        <f>SUM(N100+Q100+T100+W100+Z100+AC100+AF100+AI100+AL100+AO100+AR100+AU100)</f>
        <v>0</v>
      </c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</row>
    <row r="101" spans="1:298" ht="13">
      <c r="A101" s="33"/>
      <c r="B101" s="330"/>
      <c r="C101" s="129" t="s">
        <v>1089</v>
      </c>
      <c r="D101" s="32" t="s">
        <v>3899</v>
      </c>
      <c r="E101" s="38" t="s">
        <v>3900</v>
      </c>
      <c r="F101" s="38" t="s">
        <v>3902</v>
      </c>
      <c r="G101" s="110" t="s">
        <v>2747</v>
      </c>
      <c r="H101" s="38" t="s">
        <v>3901</v>
      </c>
      <c r="I101" s="110" t="s">
        <v>1089</v>
      </c>
      <c r="J101" s="16" t="s">
        <v>640</v>
      </c>
      <c r="K101" s="109">
        <f t="shared" si="129"/>
        <v>0</v>
      </c>
      <c r="L101" s="16">
        <v>0</v>
      </c>
      <c r="M101" s="3"/>
      <c r="N101" s="1"/>
      <c r="O101" s="328">
        <f>SUM(L101+M101-N101)</f>
        <v>0</v>
      </c>
      <c r="P101" s="34"/>
      <c r="Q101" s="1"/>
      <c r="R101" s="329">
        <f t="shared" si="130"/>
        <v>0</v>
      </c>
      <c r="S101" s="34"/>
      <c r="T101" s="1"/>
      <c r="U101" s="329">
        <f t="shared" si="131"/>
        <v>0</v>
      </c>
      <c r="V101" s="34"/>
      <c r="W101" s="1"/>
      <c r="X101" s="329">
        <f t="shared" si="132"/>
        <v>0</v>
      </c>
      <c r="Y101" s="34"/>
      <c r="Z101" s="1"/>
      <c r="AA101" s="329">
        <f t="shared" si="133"/>
        <v>0</v>
      </c>
      <c r="AB101" s="34"/>
      <c r="AC101" s="1"/>
      <c r="AD101" s="329">
        <f t="shared" si="134"/>
        <v>0</v>
      </c>
      <c r="AE101" s="3"/>
      <c r="AF101" s="1"/>
      <c r="AG101" s="330">
        <f t="shared" si="135"/>
        <v>0</v>
      </c>
      <c r="AH101" s="34"/>
      <c r="AI101" s="1"/>
      <c r="AJ101" s="328">
        <f t="shared" si="136"/>
        <v>0</v>
      </c>
      <c r="AK101" s="34"/>
      <c r="AL101" s="1"/>
      <c r="AM101" s="328">
        <f t="shared" si="137"/>
        <v>0</v>
      </c>
      <c r="AN101" s="34"/>
      <c r="AO101" s="1"/>
      <c r="AP101" s="328">
        <f t="shared" si="138"/>
        <v>0</v>
      </c>
      <c r="AQ101" s="34"/>
      <c r="AR101" s="1"/>
      <c r="AS101" s="1">
        <f t="shared" si="139"/>
        <v>0</v>
      </c>
      <c r="AT101" s="3"/>
      <c r="AU101" s="1"/>
      <c r="AV101" s="328">
        <f t="shared" si="140"/>
        <v>0</v>
      </c>
      <c r="AW101" s="178"/>
      <c r="AX101" s="324"/>
      <c r="AY101" s="125">
        <f>SUM(M101+P101+S101+V101+Y101+AB101+AE101+AH101+AK101+AN101+AQ101+AT101)</f>
        <v>0</v>
      </c>
      <c r="AZ101" s="125">
        <f>SUM(N101+Q101+T101+W101+Z101+AC101+AF101+AI101+AL101+AO101+AR101+AU101)</f>
        <v>0</v>
      </c>
      <c r="BA101" s="35"/>
      <c r="BB101" s="35"/>
      <c r="BC101" s="35"/>
      <c r="BD101" s="35"/>
      <c r="BE101" s="35"/>
      <c r="BF101" s="35"/>
    </row>
    <row r="102" spans="1:298" ht="13">
      <c r="A102" s="18"/>
      <c r="B102" s="137"/>
      <c r="C102" s="129" t="s">
        <v>1089</v>
      </c>
      <c r="D102" s="32" t="s">
        <v>2071</v>
      </c>
      <c r="E102" s="38" t="s">
        <v>2072</v>
      </c>
      <c r="F102" s="38" t="s">
        <v>3400</v>
      </c>
      <c r="G102" s="110" t="s">
        <v>2747</v>
      </c>
      <c r="H102" s="38" t="s">
        <v>3401</v>
      </c>
      <c r="I102" s="110" t="s">
        <v>1089</v>
      </c>
      <c r="J102" s="16" t="s">
        <v>640</v>
      </c>
      <c r="K102" s="109">
        <f t="shared" si="129"/>
        <v>2</v>
      </c>
      <c r="L102" s="16">
        <v>2</v>
      </c>
      <c r="M102" s="3"/>
      <c r="N102" s="1"/>
      <c r="O102" s="328">
        <f t="shared" si="94"/>
        <v>2</v>
      </c>
      <c r="P102" s="34"/>
      <c r="Q102" s="1"/>
      <c r="R102" s="329">
        <f t="shared" si="130"/>
        <v>2</v>
      </c>
      <c r="S102" s="34"/>
      <c r="T102" s="1"/>
      <c r="U102" s="329">
        <f t="shared" si="131"/>
        <v>2</v>
      </c>
      <c r="V102" s="34"/>
      <c r="W102" s="1"/>
      <c r="X102" s="329">
        <f t="shared" si="132"/>
        <v>2</v>
      </c>
      <c r="Y102" s="34"/>
      <c r="Z102" s="1"/>
      <c r="AA102" s="329">
        <f t="shared" si="133"/>
        <v>2</v>
      </c>
      <c r="AB102" s="34"/>
      <c r="AC102" s="1"/>
      <c r="AD102" s="329">
        <f t="shared" si="134"/>
        <v>2</v>
      </c>
      <c r="AE102" s="3"/>
      <c r="AF102" s="1"/>
      <c r="AG102" s="330">
        <f t="shared" si="135"/>
        <v>2</v>
      </c>
      <c r="AH102" s="34"/>
      <c r="AI102" s="1"/>
      <c r="AJ102" s="328">
        <f t="shared" si="136"/>
        <v>2</v>
      </c>
      <c r="AK102" s="34"/>
      <c r="AL102" s="1"/>
      <c r="AM102" s="328">
        <f t="shared" si="137"/>
        <v>2</v>
      </c>
      <c r="AN102" s="34"/>
      <c r="AO102" s="1"/>
      <c r="AP102" s="328">
        <f t="shared" si="138"/>
        <v>2</v>
      </c>
      <c r="AQ102" s="34"/>
      <c r="AR102" s="1"/>
      <c r="AS102" s="1">
        <f t="shared" si="139"/>
        <v>2</v>
      </c>
      <c r="AT102" s="3"/>
      <c r="AU102" s="1"/>
      <c r="AV102" s="328">
        <f t="shared" si="140"/>
        <v>2</v>
      </c>
      <c r="AW102" s="178"/>
      <c r="AX102" s="324"/>
      <c r="AY102" s="125">
        <f t="shared" ref="AY102:AY107" si="141">SUM(M102+P102+S102+V102+Y102+AB102+AE102+AH102+AK102+AN102+AQ102+AT102)</f>
        <v>0</v>
      </c>
      <c r="AZ102" s="125">
        <v>1</v>
      </c>
      <c r="BA102" s="35"/>
      <c r="BB102" s="35"/>
      <c r="BC102" s="35"/>
      <c r="BD102" s="35"/>
      <c r="BE102" s="35"/>
      <c r="BF102" s="35"/>
    </row>
    <row r="103" spans="1:298" ht="13">
      <c r="A103" s="18"/>
      <c r="B103" s="137"/>
      <c r="C103" s="129" t="s">
        <v>1089</v>
      </c>
      <c r="D103" s="32" t="s">
        <v>2073</v>
      </c>
      <c r="E103" s="38" t="s">
        <v>2074</v>
      </c>
      <c r="F103" s="38" t="s">
        <v>3405</v>
      </c>
      <c r="G103" s="110" t="s">
        <v>2747</v>
      </c>
      <c r="H103" s="38" t="s">
        <v>3401</v>
      </c>
      <c r="I103" s="110" t="s">
        <v>1089</v>
      </c>
      <c r="J103" s="16" t="s">
        <v>640</v>
      </c>
      <c r="K103" s="109">
        <f t="shared" si="129"/>
        <v>2</v>
      </c>
      <c r="L103" s="16">
        <v>2</v>
      </c>
      <c r="M103" s="3"/>
      <c r="N103" s="1"/>
      <c r="O103" s="329">
        <f t="shared" si="94"/>
        <v>2</v>
      </c>
      <c r="P103" s="34"/>
      <c r="Q103" s="1"/>
      <c r="R103" s="329">
        <f t="shared" si="130"/>
        <v>2</v>
      </c>
      <c r="S103" s="34"/>
      <c r="T103" s="1"/>
      <c r="U103" s="329">
        <f t="shared" si="131"/>
        <v>2</v>
      </c>
      <c r="V103" s="34"/>
      <c r="W103" s="1"/>
      <c r="X103" s="329">
        <f t="shared" si="132"/>
        <v>2</v>
      </c>
      <c r="Y103" s="34"/>
      <c r="Z103" s="1"/>
      <c r="AA103" s="329">
        <f t="shared" si="133"/>
        <v>2</v>
      </c>
      <c r="AB103" s="34"/>
      <c r="AC103" s="1"/>
      <c r="AD103" s="329">
        <f t="shared" si="134"/>
        <v>2</v>
      </c>
      <c r="AE103" s="3"/>
      <c r="AF103" s="1"/>
      <c r="AG103" s="330">
        <f t="shared" si="135"/>
        <v>2</v>
      </c>
      <c r="AH103" s="34"/>
      <c r="AI103" s="1"/>
      <c r="AJ103" s="328">
        <f t="shared" si="136"/>
        <v>2</v>
      </c>
      <c r="AK103" s="34"/>
      <c r="AL103" s="1"/>
      <c r="AM103" s="328">
        <f t="shared" si="137"/>
        <v>2</v>
      </c>
      <c r="AN103" s="34"/>
      <c r="AO103" s="1"/>
      <c r="AP103" s="328">
        <f t="shared" si="138"/>
        <v>2</v>
      </c>
      <c r="AQ103" s="34"/>
      <c r="AR103" s="1"/>
      <c r="AS103" s="1">
        <f t="shared" si="139"/>
        <v>2</v>
      </c>
      <c r="AT103" s="3"/>
      <c r="AU103" s="1"/>
      <c r="AV103" s="328">
        <f t="shared" si="140"/>
        <v>2</v>
      </c>
      <c r="AW103" s="178"/>
      <c r="AX103" s="324"/>
      <c r="AY103" s="125">
        <f t="shared" si="141"/>
        <v>0</v>
      </c>
      <c r="AZ103" s="125">
        <v>1</v>
      </c>
      <c r="BA103" s="35"/>
      <c r="BB103" s="35"/>
      <c r="BC103" s="35"/>
      <c r="BD103" s="35"/>
      <c r="BE103" s="35"/>
      <c r="BF103" s="35"/>
    </row>
    <row r="104" spans="1:298" ht="13">
      <c r="A104" s="18"/>
      <c r="B104" s="137"/>
      <c r="C104" s="129" t="s">
        <v>1089</v>
      </c>
      <c r="D104" s="32" t="s">
        <v>2028</v>
      </c>
      <c r="E104" s="38" t="s">
        <v>2034</v>
      </c>
      <c r="F104" s="38" t="s">
        <v>3409</v>
      </c>
      <c r="G104" s="110" t="s">
        <v>2747</v>
      </c>
      <c r="H104" s="38" t="s">
        <v>2747</v>
      </c>
      <c r="I104" s="110" t="s">
        <v>1089</v>
      </c>
      <c r="J104" s="16" t="s">
        <v>640</v>
      </c>
      <c r="K104" s="109">
        <f t="shared" si="129"/>
        <v>1</v>
      </c>
      <c r="L104" s="16">
        <v>1</v>
      </c>
      <c r="M104" s="3"/>
      <c r="N104" s="1"/>
      <c r="O104" s="329">
        <f t="shared" si="94"/>
        <v>1</v>
      </c>
      <c r="P104" s="34"/>
      <c r="Q104" s="1"/>
      <c r="R104" s="329">
        <f t="shared" si="130"/>
        <v>1</v>
      </c>
      <c r="S104" s="34"/>
      <c r="T104" s="1"/>
      <c r="U104" s="329">
        <f t="shared" si="131"/>
        <v>1</v>
      </c>
      <c r="V104" s="34"/>
      <c r="W104" s="1"/>
      <c r="X104" s="329">
        <f t="shared" si="132"/>
        <v>1</v>
      </c>
      <c r="Y104" s="34"/>
      <c r="Z104" s="1"/>
      <c r="AA104" s="329">
        <f t="shared" si="133"/>
        <v>1</v>
      </c>
      <c r="AB104" s="34"/>
      <c r="AC104" s="1"/>
      <c r="AD104" s="329">
        <f t="shared" si="134"/>
        <v>1</v>
      </c>
      <c r="AE104" s="3"/>
      <c r="AF104" s="1"/>
      <c r="AG104" s="330">
        <f t="shared" si="135"/>
        <v>1</v>
      </c>
      <c r="AH104" s="34"/>
      <c r="AI104" s="1"/>
      <c r="AJ104" s="328">
        <f t="shared" si="136"/>
        <v>1</v>
      </c>
      <c r="AK104" s="34"/>
      <c r="AL104" s="1"/>
      <c r="AM104" s="328">
        <f t="shared" si="137"/>
        <v>1</v>
      </c>
      <c r="AN104" s="34"/>
      <c r="AO104" s="1"/>
      <c r="AP104" s="328">
        <f t="shared" si="138"/>
        <v>1</v>
      </c>
      <c r="AQ104" s="34"/>
      <c r="AR104" s="1"/>
      <c r="AS104" s="1">
        <f t="shared" si="139"/>
        <v>1</v>
      </c>
      <c r="AT104" s="3"/>
      <c r="AU104" s="1"/>
      <c r="AV104" s="328">
        <f t="shared" si="140"/>
        <v>1</v>
      </c>
      <c r="AW104" s="178"/>
      <c r="AX104" s="324"/>
      <c r="AY104" s="125">
        <f t="shared" si="141"/>
        <v>0</v>
      </c>
      <c r="AZ104" s="125">
        <v>1</v>
      </c>
      <c r="BA104" s="35"/>
      <c r="BB104" s="35"/>
      <c r="BC104" s="35"/>
      <c r="BD104" s="35"/>
      <c r="BE104" s="35"/>
      <c r="BF104" s="35"/>
    </row>
    <row r="105" spans="1:298" ht="13">
      <c r="A105" s="33"/>
      <c r="B105" s="326"/>
      <c r="C105" s="129" t="s">
        <v>1089</v>
      </c>
      <c r="D105" s="32" t="s">
        <v>1130</v>
      </c>
      <c r="E105" s="38" t="s">
        <v>1131</v>
      </c>
      <c r="F105" s="38" t="s">
        <v>3267</v>
      </c>
      <c r="G105" s="110" t="s">
        <v>2747</v>
      </c>
      <c r="H105" s="38" t="s">
        <v>2747</v>
      </c>
      <c r="I105" s="110" t="s">
        <v>1089</v>
      </c>
      <c r="J105" s="16" t="s">
        <v>640</v>
      </c>
      <c r="K105" s="109">
        <f t="shared" si="129"/>
        <v>0</v>
      </c>
      <c r="L105" s="16">
        <v>0</v>
      </c>
      <c r="M105" s="3"/>
      <c r="N105" s="1"/>
      <c r="O105" s="328">
        <f t="shared" si="94"/>
        <v>0</v>
      </c>
      <c r="P105" s="34"/>
      <c r="Q105" s="1"/>
      <c r="R105" s="328">
        <f t="shared" si="130"/>
        <v>0</v>
      </c>
      <c r="S105" s="34"/>
      <c r="T105" s="1"/>
      <c r="U105" s="328">
        <f t="shared" si="131"/>
        <v>0</v>
      </c>
      <c r="V105" s="34"/>
      <c r="W105" s="1"/>
      <c r="X105" s="328">
        <f t="shared" si="132"/>
        <v>0</v>
      </c>
      <c r="Y105" s="34"/>
      <c r="Z105" s="1"/>
      <c r="AA105" s="328">
        <f t="shared" si="133"/>
        <v>0</v>
      </c>
      <c r="AB105" s="34"/>
      <c r="AC105" s="1"/>
      <c r="AD105" s="328">
        <f t="shared" si="134"/>
        <v>0</v>
      </c>
      <c r="AE105" s="3"/>
      <c r="AF105" s="1"/>
      <c r="AG105" s="326">
        <f t="shared" si="135"/>
        <v>0</v>
      </c>
      <c r="AH105" s="34"/>
      <c r="AI105" s="1"/>
      <c r="AJ105" s="328">
        <f t="shared" si="136"/>
        <v>0</v>
      </c>
      <c r="AK105" s="34"/>
      <c r="AL105" s="1"/>
      <c r="AM105" s="328">
        <f t="shared" si="137"/>
        <v>0</v>
      </c>
      <c r="AN105" s="34"/>
      <c r="AO105" s="1"/>
      <c r="AP105" s="328">
        <f t="shared" si="138"/>
        <v>0</v>
      </c>
      <c r="AQ105" s="34"/>
      <c r="AR105" s="1"/>
      <c r="AS105" s="328">
        <f t="shared" si="139"/>
        <v>0</v>
      </c>
      <c r="AT105" s="34"/>
      <c r="AU105" s="1"/>
      <c r="AV105" s="328">
        <f t="shared" si="140"/>
        <v>0</v>
      </c>
      <c r="AW105" s="178"/>
      <c r="AX105" s="324"/>
      <c r="AY105" s="125">
        <f t="shared" si="141"/>
        <v>0</v>
      </c>
      <c r="AZ105" s="125">
        <f>SUM(N105+Q105+T105+W105+Z105+AC105+AF105+AI105+AL105+AO105+AR105+AU105)</f>
        <v>0</v>
      </c>
      <c r="BA105" s="35"/>
      <c r="BB105" s="35"/>
      <c r="BC105" s="35"/>
      <c r="BD105" s="35"/>
      <c r="BE105" s="35"/>
      <c r="BF105" s="35"/>
    </row>
    <row r="106" spans="1:298" ht="13">
      <c r="A106" s="33"/>
      <c r="B106" s="326"/>
      <c r="C106" s="129" t="s">
        <v>1089</v>
      </c>
      <c r="D106" s="32" t="s">
        <v>1155</v>
      </c>
      <c r="E106" s="38" t="s">
        <v>1156</v>
      </c>
      <c r="F106" s="38" t="s">
        <v>3384</v>
      </c>
      <c r="G106" s="110" t="s">
        <v>3435</v>
      </c>
      <c r="H106" s="38" t="s">
        <v>3307</v>
      </c>
      <c r="I106" s="110" t="s">
        <v>1089</v>
      </c>
      <c r="J106" s="16" t="s">
        <v>640</v>
      </c>
      <c r="K106" s="109">
        <f t="shared" ref="K106:K112" si="142">AV106</f>
        <v>0</v>
      </c>
      <c r="L106" s="16">
        <v>0</v>
      </c>
      <c r="M106" s="3"/>
      <c r="N106" s="1"/>
      <c r="O106" s="329">
        <f t="shared" si="94"/>
        <v>0</v>
      </c>
      <c r="P106" s="34"/>
      <c r="Q106" s="1"/>
      <c r="R106" s="328">
        <f t="shared" ref="R106:R112" si="143">SUM(O106+P106-Q106)</f>
        <v>0</v>
      </c>
      <c r="S106" s="34"/>
      <c r="T106" s="1"/>
      <c r="U106" s="328">
        <f t="shared" ref="U106:U112" si="144">SUM(R106+S106-T106)</f>
        <v>0</v>
      </c>
      <c r="V106" s="34"/>
      <c r="W106" s="1"/>
      <c r="X106" s="328">
        <f t="shared" ref="X106:X112" si="145">SUM(U106+V106-W106)</f>
        <v>0</v>
      </c>
      <c r="Y106" s="34"/>
      <c r="Z106" s="1"/>
      <c r="AA106" s="328">
        <f t="shared" ref="AA106:AA112" si="146">SUM(X106+Y106-Z106)</f>
        <v>0</v>
      </c>
      <c r="AB106" s="34"/>
      <c r="AC106" s="1"/>
      <c r="AD106" s="328">
        <f t="shared" ref="AD106:AD112" si="147">SUM(AA106+AB106-AC106)</f>
        <v>0</v>
      </c>
      <c r="AE106" s="3"/>
      <c r="AF106" s="1"/>
      <c r="AG106" s="326">
        <f t="shared" ref="AG106:AG112" si="148">SUM(AD106+AE106-AF106)</f>
        <v>0</v>
      </c>
      <c r="AH106" s="34"/>
      <c r="AI106" s="1"/>
      <c r="AJ106" s="328">
        <f t="shared" ref="AJ106:AJ112" si="149">SUM(AG106+AH106-AI106)</f>
        <v>0</v>
      </c>
      <c r="AK106" s="34"/>
      <c r="AL106" s="1"/>
      <c r="AM106" s="328">
        <f t="shared" ref="AM106:AM112" si="150">SUM(AJ106+AK106-AL106)</f>
        <v>0</v>
      </c>
      <c r="AN106" s="34"/>
      <c r="AO106" s="1"/>
      <c r="AP106" s="328">
        <f t="shared" ref="AP106:AP112" si="151">SUM(AM106+AN106-AO106)</f>
        <v>0</v>
      </c>
      <c r="AQ106" s="34"/>
      <c r="AR106" s="1"/>
      <c r="AS106" s="328">
        <f t="shared" ref="AS106:AS112" si="152">SUM(AP106+AQ106-AR106)</f>
        <v>0</v>
      </c>
      <c r="AT106" s="34"/>
      <c r="AU106" s="1"/>
      <c r="AV106" s="328">
        <f t="shared" ref="AV106:AV112" si="153">SUM(AS106+AT106-AU106)</f>
        <v>0</v>
      </c>
      <c r="AW106" s="178"/>
      <c r="AX106" s="324"/>
      <c r="AY106" s="125">
        <f t="shared" si="141"/>
        <v>0</v>
      </c>
      <c r="AZ106" s="125">
        <f>SUM(N106+Q106+T106+W106+Z106+AC106+AF106+AI106+AL106+AO106+AR106+AU106)</f>
        <v>0</v>
      </c>
      <c r="BA106" s="35"/>
      <c r="BB106" s="35"/>
      <c r="BC106" s="35"/>
      <c r="BD106" s="35"/>
      <c r="BE106" s="35"/>
      <c r="BF106" s="35"/>
    </row>
    <row r="107" spans="1:298" s="2" customFormat="1" ht="13">
      <c r="A107" s="33"/>
      <c r="B107" s="326"/>
      <c r="C107" s="129" t="s">
        <v>1089</v>
      </c>
      <c r="D107" s="32" t="s">
        <v>1157</v>
      </c>
      <c r="E107" s="38" t="s">
        <v>1158</v>
      </c>
      <c r="F107" s="38" t="s">
        <v>3381</v>
      </c>
      <c r="G107" s="110" t="s">
        <v>3382</v>
      </c>
      <c r="H107" s="38" t="s">
        <v>3310</v>
      </c>
      <c r="I107" s="110" t="s">
        <v>1089</v>
      </c>
      <c r="J107" s="16" t="s">
        <v>640</v>
      </c>
      <c r="K107" s="109">
        <f t="shared" si="142"/>
        <v>0</v>
      </c>
      <c r="L107" s="16">
        <v>0</v>
      </c>
      <c r="M107" s="3"/>
      <c r="N107" s="1"/>
      <c r="O107" s="329">
        <f t="shared" si="94"/>
        <v>0</v>
      </c>
      <c r="P107" s="34"/>
      <c r="Q107" s="1"/>
      <c r="R107" s="328">
        <f t="shared" si="143"/>
        <v>0</v>
      </c>
      <c r="S107" s="34"/>
      <c r="T107" s="1"/>
      <c r="U107" s="328">
        <f t="shared" si="144"/>
        <v>0</v>
      </c>
      <c r="V107" s="34"/>
      <c r="W107" s="1"/>
      <c r="X107" s="328">
        <f t="shared" si="145"/>
        <v>0</v>
      </c>
      <c r="Y107" s="34"/>
      <c r="Z107" s="1"/>
      <c r="AA107" s="328">
        <f t="shared" si="146"/>
        <v>0</v>
      </c>
      <c r="AB107" s="34"/>
      <c r="AC107" s="1"/>
      <c r="AD107" s="328">
        <f t="shared" si="147"/>
        <v>0</v>
      </c>
      <c r="AE107" s="3"/>
      <c r="AF107" s="1"/>
      <c r="AG107" s="326">
        <f t="shared" si="148"/>
        <v>0</v>
      </c>
      <c r="AH107" s="34"/>
      <c r="AI107" s="1"/>
      <c r="AJ107" s="328">
        <f t="shared" si="149"/>
        <v>0</v>
      </c>
      <c r="AK107" s="34"/>
      <c r="AL107" s="1"/>
      <c r="AM107" s="328">
        <f t="shared" si="150"/>
        <v>0</v>
      </c>
      <c r="AN107" s="34"/>
      <c r="AO107" s="1"/>
      <c r="AP107" s="328">
        <f t="shared" si="151"/>
        <v>0</v>
      </c>
      <c r="AQ107" s="34"/>
      <c r="AR107" s="1"/>
      <c r="AS107" s="328">
        <f t="shared" si="152"/>
        <v>0</v>
      </c>
      <c r="AT107" s="34"/>
      <c r="AU107" s="1"/>
      <c r="AV107" s="328">
        <f t="shared" si="153"/>
        <v>0</v>
      </c>
      <c r="AW107" s="178"/>
      <c r="AX107" s="324"/>
      <c r="AY107" s="125">
        <f t="shared" si="141"/>
        <v>0</v>
      </c>
      <c r="AZ107" s="125">
        <f>SUM(N107+Q107+T107+W107+Z107+AC107+AF107+AI107+AL107+AO107+AR107+AU107)</f>
        <v>0</v>
      </c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</row>
    <row r="108" spans="1:298" s="2" customFormat="1" ht="13">
      <c r="A108" s="33"/>
      <c r="B108" s="330"/>
      <c r="C108" s="129" t="s">
        <v>1089</v>
      </c>
      <c r="D108" s="32" t="s">
        <v>1165</v>
      </c>
      <c r="E108" s="38" t="s">
        <v>1166</v>
      </c>
      <c r="F108" s="38" t="s">
        <v>3311</v>
      </c>
      <c r="G108" s="110" t="s">
        <v>3312</v>
      </c>
      <c r="H108" s="38" t="s">
        <v>3300</v>
      </c>
      <c r="I108" s="110" t="s">
        <v>1089</v>
      </c>
      <c r="J108" s="16" t="s">
        <v>640</v>
      </c>
      <c r="K108" s="109">
        <f t="shared" si="142"/>
        <v>0</v>
      </c>
      <c r="L108" s="16">
        <v>0</v>
      </c>
      <c r="M108" s="3"/>
      <c r="N108" s="1"/>
      <c r="O108" s="328">
        <f t="shared" si="94"/>
        <v>0</v>
      </c>
      <c r="P108" s="34"/>
      <c r="Q108" s="1"/>
      <c r="R108" s="328">
        <f t="shared" si="143"/>
        <v>0</v>
      </c>
      <c r="S108" s="34"/>
      <c r="T108" s="1"/>
      <c r="U108" s="328">
        <f t="shared" si="144"/>
        <v>0</v>
      </c>
      <c r="V108" s="34"/>
      <c r="W108" s="1"/>
      <c r="X108" s="328">
        <f t="shared" si="145"/>
        <v>0</v>
      </c>
      <c r="Y108" s="34"/>
      <c r="Z108" s="1"/>
      <c r="AA108" s="328">
        <f t="shared" si="146"/>
        <v>0</v>
      </c>
      <c r="AB108" s="34"/>
      <c r="AC108" s="1"/>
      <c r="AD108" s="328">
        <f t="shared" si="147"/>
        <v>0</v>
      </c>
      <c r="AE108" s="3"/>
      <c r="AF108" s="1"/>
      <c r="AG108" s="326">
        <f t="shared" si="148"/>
        <v>0</v>
      </c>
      <c r="AH108" s="34"/>
      <c r="AI108" s="1"/>
      <c r="AJ108" s="328">
        <f t="shared" si="149"/>
        <v>0</v>
      </c>
      <c r="AK108" s="34"/>
      <c r="AL108" s="1"/>
      <c r="AM108" s="328">
        <f t="shared" si="150"/>
        <v>0</v>
      </c>
      <c r="AN108" s="34"/>
      <c r="AO108" s="1"/>
      <c r="AP108" s="328">
        <f t="shared" si="151"/>
        <v>0</v>
      </c>
      <c r="AQ108" s="34"/>
      <c r="AR108" s="1"/>
      <c r="AS108" s="328">
        <f t="shared" si="152"/>
        <v>0</v>
      </c>
      <c r="AT108" s="34"/>
      <c r="AU108" s="1"/>
      <c r="AV108" s="328">
        <f t="shared" si="153"/>
        <v>0</v>
      </c>
      <c r="AW108" s="178"/>
      <c r="AX108" s="324"/>
      <c r="AY108" s="125">
        <f t="shared" ref="AY108:AZ119" si="154">SUM(M108+P108+S108+V108+Y108+AB108+AE108+AH108+AK108+AN108+AQ108+AT108)</f>
        <v>0</v>
      </c>
      <c r="AZ108" s="125">
        <f t="shared" si="154"/>
        <v>0</v>
      </c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</row>
    <row r="109" spans="1:298" s="2" customFormat="1" ht="13">
      <c r="A109" s="33"/>
      <c r="B109" s="326"/>
      <c r="C109" s="129" t="s">
        <v>1089</v>
      </c>
      <c r="D109" s="32" t="s">
        <v>1167</v>
      </c>
      <c r="E109" s="38" t="s">
        <v>1168</v>
      </c>
      <c r="F109" s="38" t="s">
        <v>3468</v>
      </c>
      <c r="G109" s="110" t="s">
        <v>3313</v>
      </c>
      <c r="H109" s="38" t="s">
        <v>3300</v>
      </c>
      <c r="I109" s="110" t="s">
        <v>1089</v>
      </c>
      <c r="J109" s="16" t="s">
        <v>640</v>
      </c>
      <c r="K109" s="109">
        <f t="shared" si="142"/>
        <v>0</v>
      </c>
      <c r="L109" s="16">
        <v>0</v>
      </c>
      <c r="M109" s="3"/>
      <c r="N109" s="1"/>
      <c r="O109" s="329">
        <f t="shared" si="94"/>
        <v>0</v>
      </c>
      <c r="P109" s="34"/>
      <c r="Q109" s="1"/>
      <c r="R109" s="328">
        <f t="shared" si="143"/>
        <v>0</v>
      </c>
      <c r="S109" s="34"/>
      <c r="T109" s="1"/>
      <c r="U109" s="328">
        <f t="shared" si="144"/>
        <v>0</v>
      </c>
      <c r="V109" s="34"/>
      <c r="W109" s="1"/>
      <c r="X109" s="328">
        <f t="shared" si="145"/>
        <v>0</v>
      </c>
      <c r="Y109" s="34"/>
      <c r="Z109" s="1"/>
      <c r="AA109" s="328">
        <f t="shared" si="146"/>
        <v>0</v>
      </c>
      <c r="AB109" s="34"/>
      <c r="AC109" s="1"/>
      <c r="AD109" s="328">
        <f t="shared" si="147"/>
        <v>0</v>
      </c>
      <c r="AE109" s="3"/>
      <c r="AF109" s="1"/>
      <c r="AG109" s="326">
        <f t="shared" si="148"/>
        <v>0</v>
      </c>
      <c r="AH109" s="34"/>
      <c r="AI109" s="1"/>
      <c r="AJ109" s="328">
        <f t="shared" si="149"/>
        <v>0</v>
      </c>
      <c r="AK109" s="34"/>
      <c r="AL109" s="1"/>
      <c r="AM109" s="328">
        <f t="shared" si="150"/>
        <v>0</v>
      </c>
      <c r="AN109" s="34"/>
      <c r="AO109" s="1"/>
      <c r="AP109" s="328">
        <f t="shared" si="151"/>
        <v>0</v>
      </c>
      <c r="AQ109" s="34"/>
      <c r="AR109" s="1"/>
      <c r="AS109" s="328">
        <f t="shared" si="152"/>
        <v>0</v>
      </c>
      <c r="AT109" s="34"/>
      <c r="AU109" s="1"/>
      <c r="AV109" s="328">
        <f t="shared" si="153"/>
        <v>0</v>
      </c>
      <c r="AW109" s="178"/>
      <c r="AX109" s="324"/>
      <c r="AY109" s="125">
        <f t="shared" si="154"/>
        <v>0</v>
      </c>
      <c r="AZ109" s="125">
        <f t="shared" si="154"/>
        <v>0</v>
      </c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</row>
    <row r="110" spans="1:298" ht="13">
      <c r="A110" s="33"/>
      <c r="B110" s="330"/>
      <c r="C110" s="129" t="s">
        <v>1089</v>
      </c>
      <c r="D110" s="32" t="s">
        <v>1169</v>
      </c>
      <c r="E110" s="38" t="s">
        <v>1170</v>
      </c>
      <c r="F110" s="38" t="s">
        <v>3469</v>
      </c>
      <c r="G110" s="110" t="s">
        <v>3314</v>
      </c>
      <c r="H110" s="38" t="s">
        <v>3300</v>
      </c>
      <c r="I110" s="110" t="s">
        <v>1089</v>
      </c>
      <c r="J110" s="16" t="s">
        <v>640</v>
      </c>
      <c r="K110" s="109">
        <f t="shared" si="142"/>
        <v>0</v>
      </c>
      <c r="L110" s="16">
        <v>0</v>
      </c>
      <c r="M110" s="3"/>
      <c r="N110" s="1"/>
      <c r="O110" s="329">
        <f t="shared" si="94"/>
        <v>0</v>
      </c>
      <c r="P110" s="34"/>
      <c r="Q110" s="1"/>
      <c r="R110" s="328">
        <f t="shared" si="143"/>
        <v>0</v>
      </c>
      <c r="S110" s="34"/>
      <c r="T110" s="1"/>
      <c r="U110" s="328">
        <f t="shared" si="144"/>
        <v>0</v>
      </c>
      <c r="V110" s="34"/>
      <c r="W110" s="1"/>
      <c r="X110" s="328">
        <f t="shared" si="145"/>
        <v>0</v>
      </c>
      <c r="Y110" s="34"/>
      <c r="Z110" s="1"/>
      <c r="AA110" s="328">
        <f t="shared" si="146"/>
        <v>0</v>
      </c>
      <c r="AB110" s="34"/>
      <c r="AC110" s="1"/>
      <c r="AD110" s="328">
        <f t="shared" si="147"/>
        <v>0</v>
      </c>
      <c r="AE110" s="3"/>
      <c r="AF110" s="1"/>
      <c r="AG110" s="326">
        <f t="shared" si="148"/>
        <v>0</v>
      </c>
      <c r="AH110" s="34"/>
      <c r="AI110" s="1"/>
      <c r="AJ110" s="328">
        <f t="shared" si="149"/>
        <v>0</v>
      </c>
      <c r="AK110" s="34"/>
      <c r="AL110" s="1"/>
      <c r="AM110" s="328">
        <f t="shared" si="150"/>
        <v>0</v>
      </c>
      <c r="AN110" s="34"/>
      <c r="AO110" s="1"/>
      <c r="AP110" s="328">
        <f t="shared" si="151"/>
        <v>0</v>
      </c>
      <c r="AQ110" s="34"/>
      <c r="AR110" s="1"/>
      <c r="AS110" s="328">
        <f t="shared" si="152"/>
        <v>0</v>
      </c>
      <c r="AT110" s="34"/>
      <c r="AU110" s="1"/>
      <c r="AV110" s="328">
        <f t="shared" si="153"/>
        <v>0</v>
      </c>
      <c r="AW110" s="178"/>
      <c r="AX110" s="324"/>
      <c r="AY110" s="125">
        <f t="shared" si="154"/>
        <v>0</v>
      </c>
      <c r="AZ110" s="125">
        <f t="shared" si="154"/>
        <v>0</v>
      </c>
      <c r="BA110" s="35"/>
      <c r="BB110" s="35"/>
      <c r="BC110" s="35"/>
      <c r="BD110" s="35"/>
      <c r="BE110" s="35"/>
      <c r="BF110" s="35"/>
    </row>
    <row r="111" spans="1:298" s="2" customFormat="1" ht="13">
      <c r="A111" s="50"/>
      <c r="B111" s="333"/>
      <c r="C111" s="129" t="s">
        <v>1089</v>
      </c>
      <c r="D111" s="32" t="s">
        <v>1171</v>
      </c>
      <c r="E111" s="38" t="s">
        <v>1172</v>
      </c>
      <c r="F111" s="38" t="s">
        <v>3470</v>
      </c>
      <c r="G111" s="110" t="s">
        <v>3315</v>
      </c>
      <c r="H111" s="38" t="s">
        <v>3300</v>
      </c>
      <c r="I111" s="110" t="s">
        <v>1089</v>
      </c>
      <c r="J111" s="16" t="s">
        <v>640</v>
      </c>
      <c r="K111" s="109">
        <f t="shared" si="142"/>
        <v>0</v>
      </c>
      <c r="L111" s="16">
        <v>0</v>
      </c>
      <c r="M111" s="3"/>
      <c r="N111" s="1"/>
      <c r="O111" s="328">
        <f t="shared" si="94"/>
        <v>0</v>
      </c>
      <c r="P111" s="34"/>
      <c r="Q111" s="1"/>
      <c r="R111" s="328">
        <f t="shared" si="143"/>
        <v>0</v>
      </c>
      <c r="S111" s="34"/>
      <c r="T111" s="1"/>
      <c r="U111" s="328">
        <f t="shared" si="144"/>
        <v>0</v>
      </c>
      <c r="V111" s="34"/>
      <c r="W111" s="1"/>
      <c r="X111" s="328">
        <f t="shared" si="145"/>
        <v>0</v>
      </c>
      <c r="Y111" s="34"/>
      <c r="Z111" s="1"/>
      <c r="AA111" s="328">
        <f t="shared" si="146"/>
        <v>0</v>
      </c>
      <c r="AB111" s="34"/>
      <c r="AC111" s="1"/>
      <c r="AD111" s="328">
        <f t="shared" si="147"/>
        <v>0</v>
      </c>
      <c r="AE111" s="3"/>
      <c r="AF111" s="1"/>
      <c r="AG111" s="326">
        <f t="shared" si="148"/>
        <v>0</v>
      </c>
      <c r="AH111" s="34"/>
      <c r="AI111" s="1"/>
      <c r="AJ111" s="328">
        <f t="shared" si="149"/>
        <v>0</v>
      </c>
      <c r="AK111" s="34"/>
      <c r="AL111" s="1"/>
      <c r="AM111" s="328">
        <f t="shared" si="150"/>
        <v>0</v>
      </c>
      <c r="AN111" s="34"/>
      <c r="AO111" s="1"/>
      <c r="AP111" s="328">
        <f t="shared" si="151"/>
        <v>0</v>
      </c>
      <c r="AQ111" s="34"/>
      <c r="AR111" s="1"/>
      <c r="AS111" s="328">
        <f t="shared" si="152"/>
        <v>0</v>
      </c>
      <c r="AT111" s="34"/>
      <c r="AU111" s="1"/>
      <c r="AV111" s="328">
        <f t="shared" si="153"/>
        <v>0</v>
      </c>
      <c r="AW111" s="178"/>
      <c r="AX111" s="324"/>
      <c r="AY111" s="125">
        <f t="shared" si="154"/>
        <v>0</v>
      </c>
      <c r="AZ111" s="125">
        <f t="shared" si="154"/>
        <v>0</v>
      </c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</row>
    <row r="112" spans="1:298" s="2" customFormat="1" ht="13">
      <c r="A112" s="33"/>
      <c r="B112" s="326"/>
      <c r="C112" s="129" t="s">
        <v>1089</v>
      </c>
      <c r="D112" s="32" t="s">
        <v>1188</v>
      </c>
      <c r="E112" s="38" t="s">
        <v>3226</v>
      </c>
      <c r="F112" s="38" t="s">
        <v>3277</v>
      </c>
      <c r="G112" s="110" t="s">
        <v>2747</v>
      </c>
      <c r="H112" s="38" t="s">
        <v>2747</v>
      </c>
      <c r="I112" s="110" t="s">
        <v>1089</v>
      </c>
      <c r="J112" s="16" t="s">
        <v>640</v>
      </c>
      <c r="K112" s="109">
        <f t="shared" si="142"/>
        <v>0</v>
      </c>
      <c r="L112" s="16">
        <v>0</v>
      </c>
      <c r="M112" s="3"/>
      <c r="N112" s="1"/>
      <c r="O112" s="329">
        <f t="shared" si="94"/>
        <v>0</v>
      </c>
      <c r="P112" s="34"/>
      <c r="Q112" s="1"/>
      <c r="R112" s="328">
        <f t="shared" si="143"/>
        <v>0</v>
      </c>
      <c r="S112" s="34"/>
      <c r="T112" s="1"/>
      <c r="U112" s="328">
        <f t="shared" si="144"/>
        <v>0</v>
      </c>
      <c r="V112" s="34"/>
      <c r="W112" s="1"/>
      <c r="X112" s="328">
        <f t="shared" si="145"/>
        <v>0</v>
      </c>
      <c r="Y112" s="34"/>
      <c r="Z112" s="1"/>
      <c r="AA112" s="328">
        <f t="shared" si="146"/>
        <v>0</v>
      </c>
      <c r="AB112" s="34"/>
      <c r="AC112" s="1"/>
      <c r="AD112" s="328">
        <f t="shared" si="147"/>
        <v>0</v>
      </c>
      <c r="AE112" s="3"/>
      <c r="AF112" s="1"/>
      <c r="AG112" s="326">
        <f t="shared" si="148"/>
        <v>0</v>
      </c>
      <c r="AH112" s="34"/>
      <c r="AI112" s="1"/>
      <c r="AJ112" s="328">
        <f t="shared" si="149"/>
        <v>0</v>
      </c>
      <c r="AK112" s="34"/>
      <c r="AL112" s="1"/>
      <c r="AM112" s="328">
        <f t="shared" si="150"/>
        <v>0</v>
      </c>
      <c r="AN112" s="34"/>
      <c r="AO112" s="1"/>
      <c r="AP112" s="328">
        <f t="shared" si="151"/>
        <v>0</v>
      </c>
      <c r="AQ112" s="34"/>
      <c r="AR112" s="1"/>
      <c r="AS112" s="328">
        <f t="shared" si="152"/>
        <v>0</v>
      </c>
      <c r="AT112" s="34"/>
      <c r="AU112" s="1"/>
      <c r="AV112" s="328">
        <f t="shared" si="153"/>
        <v>0</v>
      </c>
      <c r="AW112" s="178"/>
      <c r="AX112" s="324"/>
      <c r="AY112" s="125">
        <f t="shared" si="154"/>
        <v>0</v>
      </c>
      <c r="AZ112" s="125">
        <f t="shared" si="154"/>
        <v>0</v>
      </c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</row>
    <row r="113" spans="1:58" ht="13">
      <c r="A113" s="18"/>
      <c r="B113" s="137"/>
      <c r="C113" s="129" t="s">
        <v>1089</v>
      </c>
      <c r="D113" s="32" t="s">
        <v>2841</v>
      </c>
      <c r="E113" s="38" t="s">
        <v>2842</v>
      </c>
      <c r="F113" s="38" t="s">
        <v>3276</v>
      </c>
      <c r="G113" s="110" t="s">
        <v>2747</v>
      </c>
      <c r="H113" s="38" t="s">
        <v>2747</v>
      </c>
      <c r="I113" s="110" t="s">
        <v>1089</v>
      </c>
      <c r="J113" s="16" t="s">
        <v>640</v>
      </c>
      <c r="K113" s="109">
        <f t="shared" ref="K113:K124" si="155">AV113</f>
        <v>0</v>
      </c>
      <c r="L113" s="16">
        <v>0</v>
      </c>
      <c r="M113" s="3"/>
      <c r="N113" s="1"/>
      <c r="O113" s="329">
        <f t="shared" si="94"/>
        <v>0</v>
      </c>
      <c r="P113" s="34"/>
      <c r="Q113" s="1"/>
      <c r="R113" s="329">
        <f t="shared" ref="R113:R124" si="156">SUM(O113+P113-Q113)</f>
        <v>0</v>
      </c>
      <c r="S113" s="34"/>
      <c r="T113" s="1"/>
      <c r="U113" s="329">
        <f t="shared" ref="U113:U124" si="157">SUM(R113+S113-T113)</f>
        <v>0</v>
      </c>
      <c r="V113" s="34"/>
      <c r="W113" s="1"/>
      <c r="X113" s="329">
        <f t="shared" ref="X113:X124" si="158">SUM(U113+V113-W113)</f>
        <v>0</v>
      </c>
      <c r="Y113" s="34"/>
      <c r="Z113" s="1"/>
      <c r="AA113" s="329">
        <f t="shared" ref="AA113:AA124" si="159">SUM(X113+Y113-Z113)</f>
        <v>0</v>
      </c>
      <c r="AB113" s="34"/>
      <c r="AC113" s="1"/>
      <c r="AD113" s="329">
        <f t="shared" ref="AD113:AD124" si="160">SUM(AA113+AB113-AC113)</f>
        <v>0</v>
      </c>
      <c r="AE113" s="3"/>
      <c r="AF113" s="1"/>
      <c r="AG113" s="330">
        <f t="shared" ref="AG113:AG124" si="161">SUM(AD113+AE113-AF113)</f>
        <v>0</v>
      </c>
      <c r="AH113" s="34"/>
      <c r="AI113" s="1"/>
      <c r="AJ113" s="328">
        <f t="shared" ref="AJ113:AJ124" si="162">SUM(AG113+AH113-AI113)</f>
        <v>0</v>
      </c>
      <c r="AK113" s="34"/>
      <c r="AL113" s="1"/>
      <c r="AM113" s="328">
        <f t="shared" ref="AM113:AM124" si="163">SUM(AJ113+AK113-AL113)</f>
        <v>0</v>
      </c>
      <c r="AN113" s="34"/>
      <c r="AO113" s="1"/>
      <c r="AP113" s="328">
        <f>SUM(AM113+AN113-AO113)</f>
        <v>0</v>
      </c>
      <c r="AQ113" s="34"/>
      <c r="AR113" s="1"/>
      <c r="AS113" s="1">
        <f>SUM(AP113+AQ113-AR113)</f>
        <v>0</v>
      </c>
      <c r="AT113" s="3"/>
      <c r="AU113" s="1"/>
      <c r="AV113" s="328">
        <f>SUM(AS113+AT113-AU113)</f>
        <v>0</v>
      </c>
      <c r="AW113" s="178"/>
      <c r="AX113" s="324"/>
      <c r="AY113" s="125">
        <f>SUM(M113+P113+S113+V113+Y113+AB113+AE113+AH113+AK113+AN113+AQ113+AT113)</f>
        <v>0</v>
      </c>
      <c r="AZ113" s="125">
        <f>SUM(N113+Q113+T113+W113+Z113+AC113+AF113+AI113+AL113+AO113+AR113+AU113)</f>
        <v>0</v>
      </c>
      <c r="BA113" s="35"/>
      <c r="BB113" s="35"/>
      <c r="BC113" s="35"/>
      <c r="BD113" s="35"/>
      <c r="BE113" s="35"/>
      <c r="BF113" s="35"/>
    </row>
    <row r="114" spans="1:58" ht="13">
      <c r="A114" s="96"/>
      <c r="B114" s="360"/>
      <c r="C114" s="129" t="s">
        <v>1089</v>
      </c>
      <c r="D114" s="32" t="s">
        <v>1193</v>
      </c>
      <c r="E114" s="38" t="s">
        <v>1194</v>
      </c>
      <c r="F114" s="38" t="s">
        <v>3399</v>
      </c>
      <c r="G114" s="110" t="s">
        <v>2747</v>
      </c>
      <c r="H114" s="38" t="s">
        <v>2747</v>
      </c>
      <c r="I114" s="110" t="s">
        <v>1089</v>
      </c>
      <c r="J114" s="16" t="s">
        <v>640</v>
      </c>
      <c r="K114" s="109">
        <f t="shared" si="155"/>
        <v>0</v>
      </c>
      <c r="L114" s="16">
        <v>0</v>
      </c>
      <c r="M114" s="3"/>
      <c r="N114" s="1"/>
      <c r="O114" s="328">
        <f t="shared" si="94"/>
        <v>0</v>
      </c>
      <c r="P114" s="34"/>
      <c r="Q114" s="1"/>
      <c r="R114" s="328">
        <f t="shared" si="156"/>
        <v>0</v>
      </c>
      <c r="S114" s="34"/>
      <c r="T114" s="1"/>
      <c r="U114" s="328">
        <f t="shared" si="157"/>
        <v>0</v>
      </c>
      <c r="V114" s="34"/>
      <c r="W114" s="1"/>
      <c r="X114" s="328">
        <f t="shared" si="158"/>
        <v>0</v>
      </c>
      <c r="Y114" s="34"/>
      <c r="Z114" s="1"/>
      <c r="AA114" s="328">
        <f t="shared" si="159"/>
        <v>0</v>
      </c>
      <c r="AB114" s="34"/>
      <c r="AC114" s="1"/>
      <c r="AD114" s="328">
        <f t="shared" si="160"/>
        <v>0</v>
      </c>
      <c r="AE114" s="3"/>
      <c r="AF114" s="1"/>
      <c r="AG114" s="326">
        <f t="shared" si="161"/>
        <v>0</v>
      </c>
      <c r="AH114" s="34"/>
      <c r="AI114" s="1"/>
      <c r="AJ114" s="328">
        <f t="shared" si="162"/>
        <v>0</v>
      </c>
      <c r="AK114" s="34"/>
      <c r="AL114" s="1"/>
      <c r="AM114" s="328">
        <f t="shared" si="163"/>
        <v>0</v>
      </c>
      <c r="AN114" s="34"/>
      <c r="AO114" s="1"/>
      <c r="AP114" s="328">
        <f>SUM(AM114+AN114-AO114)</f>
        <v>0</v>
      </c>
      <c r="AQ114" s="34"/>
      <c r="AR114" s="1"/>
      <c r="AS114" s="328">
        <f>SUM(AP114+AQ114-AR114)</f>
        <v>0</v>
      </c>
      <c r="AT114" s="34"/>
      <c r="AU114" s="1"/>
      <c r="AV114" s="328">
        <f>SUM(AS114+AT114-AU114)</f>
        <v>0</v>
      </c>
      <c r="AW114" s="178"/>
      <c r="AX114" s="324"/>
      <c r="AY114" s="125">
        <f t="shared" si="154"/>
        <v>0</v>
      </c>
      <c r="AZ114" s="125">
        <f t="shared" si="154"/>
        <v>0</v>
      </c>
      <c r="BA114" s="35"/>
      <c r="BB114" s="35"/>
      <c r="BC114" s="35"/>
      <c r="BD114" s="35"/>
      <c r="BE114" s="35"/>
      <c r="BF114" s="35"/>
    </row>
    <row r="115" spans="1:58" ht="13">
      <c r="A115" s="18"/>
      <c r="B115" s="137"/>
      <c r="C115" s="129" t="s">
        <v>1089</v>
      </c>
      <c r="D115" s="32" t="s">
        <v>1195</v>
      </c>
      <c r="E115" s="38" t="s">
        <v>1196</v>
      </c>
      <c r="F115" s="38" t="s">
        <v>3399</v>
      </c>
      <c r="G115" s="110" t="s">
        <v>2747</v>
      </c>
      <c r="H115" s="38" t="s">
        <v>2747</v>
      </c>
      <c r="I115" s="110" t="s">
        <v>1089</v>
      </c>
      <c r="J115" s="16" t="s">
        <v>640</v>
      </c>
      <c r="K115" s="109">
        <f t="shared" si="155"/>
        <v>0</v>
      </c>
      <c r="L115" s="16">
        <v>0</v>
      </c>
      <c r="M115" s="3"/>
      <c r="N115" s="1"/>
      <c r="O115" s="329">
        <f t="shared" si="94"/>
        <v>0</v>
      </c>
      <c r="P115" s="34"/>
      <c r="Q115" s="1"/>
      <c r="R115" s="328">
        <f t="shared" si="156"/>
        <v>0</v>
      </c>
      <c r="S115" s="34"/>
      <c r="T115" s="1"/>
      <c r="U115" s="328">
        <f t="shared" si="157"/>
        <v>0</v>
      </c>
      <c r="V115" s="34"/>
      <c r="W115" s="1"/>
      <c r="X115" s="328">
        <f t="shared" si="158"/>
        <v>0</v>
      </c>
      <c r="Y115" s="34"/>
      <c r="Z115" s="1"/>
      <c r="AA115" s="328">
        <f t="shared" si="159"/>
        <v>0</v>
      </c>
      <c r="AB115" s="34"/>
      <c r="AC115" s="1"/>
      <c r="AD115" s="328">
        <f t="shared" si="160"/>
        <v>0</v>
      </c>
      <c r="AE115" s="3"/>
      <c r="AF115" s="1"/>
      <c r="AG115" s="326">
        <f t="shared" si="161"/>
        <v>0</v>
      </c>
      <c r="AH115" s="34"/>
      <c r="AI115" s="1"/>
      <c r="AJ115" s="328">
        <f t="shared" si="162"/>
        <v>0</v>
      </c>
      <c r="AK115" s="34"/>
      <c r="AL115" s="1"/>
      <c r="AM115" s="328">
        <f t="shared" si="163"/>
        <v>0</v>
      </c>
      <c r="AN115" s="34"/>
      <c r="AO115" s="1"/>
      <c r="AP115" s="328">
        <f>SUM(AM115+AN115-AO115)</f>
        <v>0</v>
      </c>
      <c r="AQ115" s="34"/>
      <c r="AR115" s="1"/>
      <c r="AS115" s="328">
        <f>SUM(AP115+AQ115-AR115)</f>
        <v>0</v>
      </c>
      <c r="AT115" s="34"/>
      <c r="AU115" s="1"/>
      <c r="AV115" s="328">
        <f>SUM(AS115+AT115-AU115)</f>
        <v>0</v>
      </c>
      <c r="AW115" s="178"/>
      <c r="AX115" s="324"/>
      <c r="AY115" s="125">
        <f t="shared" si="154"/>
        <v>0</v>
      </c>
      <c r="AZ115" s="125">
        <f t="shared" si="154"/>
        <v>0</v>
      </c>
      <c r="BA115" s="35"/>
      <c r="BB115" s="35"/>
      <c r="BC115" s="35"/>
      <c r="BD115" s="35"/>
      <c r="BE115" s="35"/>
      <c r="BF115" s="35"/>
    </row>
    <row r="116" spans="1:58" ht="13">
      <c r="A116" s="18"/>
      <c r="B116" s="137"/>
      <c r="C116" s="129" t="s">
        <v>1089</v>
      </c>
      <c r="D116" s="32" t="s">
        <v>1197</v>
      </c>
      <c r="E116" s="38" t="s">
        <v>1198</v>
      </c>
      <c r="F116" s="38" t="s">
        <v>3399</v>
      </c>
      <c r="G116" s="110" t="s">
        <v>2747</v>
      </c>
      <c r="H116" s="38" t="s">
        <v>2747</v>
      </c>
      <c r="I116" s="110" t="s">
        <v>1089</v>
      </c>
      <c r="J116" s="16" t="s">
        <v>640</v>
      </c>
      <c r="K116" s="109">
        <f t="shared" si="155"/>
        <v>0</v>
      </c>
      <c r="L116" s="16">
        <v>0</v>
      </c>
      <c r="M116" s="3"/>
      <c r="N116" s="1"/>
      <c r="O116" s="329">
        <f t="shared" si="94"/>
        <v>0</v>
      </c>
      <c r="P116" s="34"/>
      <c r="Q116" s="1"/>
      <c r="R116" s="328">
        <f t="shared" si="156"/>
        <v>0</v>
      </c>
      <c r="S116" s="34"/>
      <c r="T116" s="1"/>
      <c r="U116" s="328">
        <f t="shared" si="157"/>
        <v>0</v>
      </c>
      <c r="V116" s="34"/>
      <c r="W116" s="1"/>
      <c r="X116" s="328">
        <f t="shared" si="158"/>
        <v>0</v>
      </c>
      <c r="Y116" s="34"/>
      <c r="Z116" s="1"/>
      <c r="AA116" s="328">
        <f t="shared" si="159"/>
        <v>0</v>
      </c>
      <c r="AB116" s="34"/>
      <c r="AC116" s="1"/>
      <c r="AD116" s="328">
        <f t="shared" si="160"/>
        <v>0</v>
      </c>
      <c r="AE116" s="3"/>
      <c r="AF116" s="1"/>
      <c r="AG116" s="326">
        <f t="shared" si="161"/>
        <v>0</v>
      </c>
      <c r="AH116" s="34"/>
      <c r="AI116" s="1"/>
      <c r="AJ116" s="328">
        <f t="shared" si="162"/>
        <v>0</v>
      </c>
      <c r="AK116" s="34"/>
      <c r="AL116" s="1"/>
      <c r="AM116" s="328">
        <f t="shared" si="163"/>
        <v>0</v>
      </c>
      <c r="AN116" s="34"/>
      <c r="AO116" s="1"/>
      <c r="AP116" s="328">
        <f t="shared" ref="AP116:AP130" si="164">SUM(AM116+AN116-AO116)</f>
        <v>0</v>
      </c>
      <c r="AQ116" s="34"/>
      <c r="AR116" s="1"/>
      <c r="AS116" s="328">
        <f t="shared" ref="AS116:AS121" si="165">SUM(AP116+AQ116-AR116)</f>
        <v>0</v>
      </c>
      <c r="AT116" s="34"/>
      <c r="AU116" s="1"/>
      <c r="AV116" s="328">
        <f t="shared" ref="AV116:AV130" si="166">SUM(AS116+AT116-AU116)</f>
        <v>0</v>
      </c>
      <c r="AW116" s="178"/>
      <c r="AX116" s="324"/>
      <c r="AY116" s="125">
        <f t="shared" si="154"/>
        <v>0</v>
      </c>
      <c r="AZ116" s="125">
        <f t="shared" si="154"/>
        <v>0</v>
      </c>
      <c r="BA116" s="35"/>
      <c r="BB116" s="35"/>
      <c r="BC116" s="35"/>
      <c r="BD116" s="35"/>
      <c r="BE116" s="35"/>
      <c r="BF116" s="35"/>
    </row>
    <row r="117" spans="1:58" ht="13">
      <c r="A117" s="18"/>
      <c r="B117" s="137"/>
      <c r="C117" s="129" t="s">
        <v>1089</v>
      </c>
      <c r="D117" s="32" t="s">
        <v>1214</v>
      </c>
      <c r="E117" s="38" t="s">
        <v>1215</v>
      </c>
      <c r="F117" s="38" t="s">
        <v>3424</v>
      </c>
      <c r="G117" s="110" t="s">
        <v>3425</v>
      </c>
      <c r="H117" s="38" t="s">
        <v>3422</v>
      </c>
      <c r="I117" s="110" t="s">
        <v>1089</v>
      </c>
      <c r="J117" s="16" t="s">
        <v>640</v>
      </c>
      <c r="K117" s="109">
        <f t="shared" si="155"/>
        <v>0</v>
      </c>
      <c r="L117" s="16">
        <v>0</v>
      </c>
      <c r="M117" s="3"/>
      <c r="N117" s="1"/>
      <c r="O117" s="329">
        <f t="shared" si="94"/>
        <v>0</v>
      </c>
      <c r="P117" s="34"/>
      <c r="Q117" s="1"/>
      <c r="R117" s="328">
        <f t="shared" si="156"/>
        <v>0</v>
      </c>
      <c r="S117" s="34"/>
      <c r="T117" s="1"/>
      <c r="U117" s="328">
        <f t="shared" si="157"/>
        <v>0</v>
      </c>
      <c r="V117" s="34"/>
      <c r="W117" s="1"/>
      <c r="X117" s="328">
        <f t="shared" si="158"/>
        <v>0</v>
      </c>
      <c r="Y117" s="34"/>
      <c r="Z117" s="1"/>
      <c r="AA117" s="328">
        <f t="shared" si="159"/>
        <v>0</v>
      </c>
      <c r="AB117" s="34"/>
      <c r="AC117" s="1"/>
      <c r="AD117" s="328">
        <f t="shared" si="160"/>
        <v>0</v>
      </c>
      <c r="AE117" s="3"/>
      <c r="AF117" s="1"/>
      <c r="AG117" s="326">
        <f t="shared" si="161"/>
        <v>0</v>
      </c>
      <c r="AH117" s="34"/>
      <c r="AI117" s="1"/>
      <c r="AJ117" s="328">
        <f t="shared" si="162"/>
        <v>0</v>
      </c>
      <c r="AK117" s="34"/>
      <c r="AL117" s="1"/>
      <c r="AM117" s="328">
        <f t="shared" si="163"/>
        <v>0</v>
      </c>
      <c r="AN117" s="34"/>
      <c r="AO117" s="1"/>
      <c r="AP117" s="328">
        <f t="shared" si="164"/>
        <v>0</v>
      </c>
      <c r="AQ117" s="34"/>
      <c r="AR117" s="1"/>
      <c r="AS117" s="328">
        <f t="shared" si="165"/>
        <v>0</v>
      </c>
      <c r="AT117" s="34"/>
      <c r="AU117" s="1"/>
      <c r="AV117" s="328">
        <f t="shared" si="166"/>
        <v>0</v>
      </c>
      <c r="AW117" s="178"/>
      <c r="AX117" s="324"/>
      <c r="AY117" s="125">
        <f t="shared" si="154"/>
        <v>0</v>
      </c>
      <c r="AZ117" s="125">
        <f t="shared" si="154"/>
        <v>0</v>
      </c>
      <c r="BA117" s="35"/>
      <c r="BB117" s="35"/>
      <c r="BC117" s="35"/>
      <c r="BD117" s="35"/>
      <c r="BE117" s="35"/>
      <c r="BF117" s="35"/>
    </row>
    <row r="118" spans="1:58" ht="13">
      <c r="A118" s="33"/>
      <c r="B118" s="326"/>
      <c r="C118" s="129" t="s">
        <v>1089</v>
      </c>
      <c r="D118" s="32" t="s">
        <v>1229</v>
      </c>
      <c r="E118" s="38" t="s">
        <v>3423</v>
      </c>
      <c r="F118" s="38" t="s">
        <v>3424</v>
      </c>
      <c r="G118" s="110" t="s">
        <v>3426</v>
      </c>
      <c r="H118" s="38" t="s">
        <v>3422</v>
      </c>
      <c r="I118" s="110" t="s">
        <v>1089</v>
      </c>
      <c r="J118" s="16" t="s">
        <v>640</v>
      </c>
      <c r="K118" s="109">
        <f>AV118</f>
        <v>6</v>
      </c>
      <c r="L118" s="16">
        <v>6</v>
      </c>
      <c r="M118" s="3"/>
      <c r="N118" s="1"/>
      <c r="O118" s="329">
        <f t="shared" si="94"/>
        <v>6</v>
      </c>
      <c r="P118" s="34"/>
      <c r="Q118" s="1"/>
      <c r="R118" s="328">
        <f>SUM(O118+P118-Q118)</f>
        <v>6</v>
      </c>
      <c r="S118" s="34"/>
      <c r="T118" s="1"/>
      <c r="U118" s="328">
        <f>SUM(R118+S118-T118)</f>
        <v>6</v>
      </c>
      <c r="V118" s="34"/>
      <c r="W118" s="1"/>
      <c r="X118" s="328">
        <f>SUM(U118+V118-W118)</f>
        <v>6</v>
      </c>
      <c r="Y118" s="34"/>
      <c r="Z118" s="1"/>
      <c r="AA118" s="328">
        <f>SUM(X118+Y118-Z118)</f>
        <v>6</v>
      </c>
      <c r="AB118" s="34"/>
      <c r="AC118" s="1"/>
      <c r="AD118" s="328">
        <f>SUM(AA118+AB118-AC118)</f>
        <v>6</v>
      </c>
      <c r="AE118" s="3"/>
      <c r="AF118" s="1"/>
      <c r="AG118" s="326">
        <f>SUM(AD118+AE118-AF118)</f>
        <v>6</v>
      </c>
      <c r="AH118" s="34"/>
      <c r="AI118" s="1"/>
      <c r="AJ118" s="328">
        <f>SUM(AG118+AH118-AI118)</f>
        <v>6</v>
      </c>
      <c r="AK118" s="34"/>
      <c r="AL118" s="1"/>
      <c r="AM118" s="328">
        <f>SUM(AJ118+AK118-AL118)</f>
        <v>6</v>
      </c>
      <c r="AN118" s="34"/>
      <c r="AO118" s="1"/>
      <c r="AP118" s="328">
        <f>SUM(AM118+AN118-AO118)</f>
        <v>6</v>
      </c>
      <c r="AQ118" s="34"/>
      <c r="AR118" s="1"/>
      <c r="AS118" s="328">
        <f>SUM(AP118+AQ118-AR118)</f>
        <v>6</v>
      </c>
      <c r="AT118" s="34"/>
      <c r="AU118" s="1"/>
      <c r="AV118" s="328">
        <f>SUM(AS118+AT118-AU118)</f>
        <v>6</v>
      </c>
      <c r="AW118" s="178"/>
      <c r="AX118" s="324"/>
      <c r="AY118" s="125">
        <f>SUM(M118+P118+S118+V118+Y118+AB118+AE118+AH118+AK118+AN118+AQ118+AT118)</f>
        <v>0</v>
      </c>
      <c r="AZ118" s="125">
        <f>SUM(N118+Q118+T118+W118+Z118+AC118+AF118+AI118+AL118+AO118+AR118+AU118)</f>
        <v>0</v>
      </c>
      <c r="BA118" s="35"/>
      <c r="BB118" s="35"/>
      <c r="BC118" s="35"/>
      <c r="BD118" s="35"/>
      <c r="BE118" s="35"/>
      <c r="BF118" s="35"/>
    </row>
    <row r="119" spans="1:58" ht="13">
      <c r="A119" s="18"/>
      <c r="B119" s="137"/>
      <c r="C119" s="129" t="s">
        <v>1089</v>
      </c>
      <c r="D119" s="282" t="s">
        <v>1218</v>
      </c>
      <c r="E119" s="38" t="s">
        <v>3228</v>
      </c>
      <c r="F119" s="38" t="s">
        <v>3340</v>
      </c>
      <c r="G119" s="110" t="s">
        <v>3436</v>
      </c>
      <c r="H119" s="38" t="s">
        <v>3427</v>
      </c>
      <c r="I119" s="110" t="s">
        <v>1089</v>
      </c>
      <c r="J119" s="16" t="s">
        <v>640</v>
      </c>
      <c r="K119" s="109">
        <f t="shared" si="155"/>
        <v>0</v>
      </c>
      <c r="L119" s="16">
        <v>0</v>
      </c>
      <c r="M119" s="3"/>
      <c r="N119" s="1"/>
      <c r="O119" s="328">
        <f t="shared" si="94"/>
        <v>0</v>
      </c>
      <c r="P119" s="34"/>
      <c r="Q119" s="1"/>
      <c r="R119" s="328">
        <f t="shared" si="156"/>
        <v>0</v>
      </c>
      <c r="S119" s="34"/>
      <c r="T119" s="1"/>
      <c r="U119" s="328">
        <f t="shared" si="157"/>
        <v>0</v>
      </c>
      <c r="V119" s="34"/>
      <c r="W119" s="1"/>
      <c r="X119" s="328">
        <f t="shared" si="158"/>
        <v>0</v>
      </c>
      <c r="Y119" s="34"/>
      <c r="Z119" s="1"/>
      <c r="AA119" s="328">
        <f t="shared" si="159"/>
        <v>0</v>
      </c>
      <c r="AB119" s="34"/>
      <c r="AC119" s="1"/>
      <c r="AD119" s="328">
        <f t="shared" si="160"/>
        <v>0</v>
      </c>
      <c r="AE119" s="3"/>
      <c r="AF119" s="1"/>
      <c r="AG119" s="326">
        <f t="shared" si="161"/>
        <v>0</v>
      </c>
      <c r="AH119" s="34"/>
      <c r="AI119" s="1"/>
      <c r="AJ119" s="328">
        <f t="shared" si="162"/>
        <v>0</v>
      </c>
      <c r="AK119" s="34"/>
      <c r="AL119" s="1"/>
      <c r="AM119" s="328">
        <f t="shared" si="163"/>
        <v>0</v>
      </c>
      <c r="AN119" s="34"/>
      <c r="AO119" s="1"/>
      <c r="AP119" s="328">
        <f t="shared" si="164"/>
        <v>0</v>
      </c>
      <c r="AQ119" s="34"/>
      <c r="AR119" s="1"/>
      <c r="AS119" s="328">
        <f t="shared" si="165"/>
        <v>0</v>
      </c>
      <c r="AT119" s="34"/>
      <c r="AU119" s="1"/>
      <c r="AV119" s="328">
        <f t="shared" si="166"/>
        <v>0</v>
      </c>
      <c r="AW119" s="178"/>
      <c r="AX119" s="324"/>
      <c r="AY119" s="125">
        <f t="shared" si="154"/>
        <v>0</v>
      </c>
      <c r="AZ119" s="125">
        <f t="shared" si="154"/>
        <v>0</v>
      </c>
      <c r="BA119" s="35"/>
      <c r="BB119" s="35"/>
      <c r="BC119" s="35"/>
      <c r="BD119" s="35"/>
      <c r="BE119" s="35"/>
      <c r="BF119" s="35"/>
    </row>
    <row r="120" spans="1:58" ht="13">
      <c r="A120" s="18"/>
      <c r="B120" s="137"/>
      <c r="C120" s="129" t="s">
        <v>1089</v>
      </c>
      <c r="D120" s="282" t="s">
        <v>1219</v>
      </c>
      <c r="E120" s="38" t="s">
        <v>3229</v>
      </c>
      <c r="F120" s="38" t="s">
        <v>3341</v>
      </c>
      <c r="G120" s="110" t="s">
        <v>3437</v>
      </c>
      <c r="H120" s="38" t="s">
        <v>3427</v>
      </c>
      <c r="I120" s="110" t="s">
        <v>1089</v>
      </c>
      <c r="J120" s="16" t="s">
        <v>640</v>
      </c>
      <c r="K120" s="109">
        <f t="shared" si="155"/>
        <v>0</v>
      </c>
      <c r="L120" s="16">
        <v>0</v>
      </c>
      <c r="M120" s="3"/>
      <c r="N120" s="1"/>
      <c r="O120" s="329">
        <f t="shared" si="94"/>
        <v>0</v>
      </c>
      <c r="P120" s="34"/>
      <c r="Q120" s="1"/>
      <c r="R120" s="328">
        <f t="shared" si="156"/>
        <v>0</v>
      </c>
      <c r="S120" s="34"/>
      <c r="T120" s="1"/>
      <c r="U120" s="328">
        <f t="shared" si="157"/>
        <v>0</v>
      </c>
      <c r="V120" s="34"/>
      <c r="W120" s="1"/>
      <c r="X120" s="328">
        <f t="shared" si="158"/>
        <v>0</v>
      </c>
      <c r="Y120" s="34"/>
      <c r="Z120" s="1"/>
      <c r="AA120" s="328">
        <f t="shared" si="159"/>
        <v>0</v>
      </c>
      <c r="AB120" s="34"/>
      <c r="AC120" s="1"/>
      <c r="AD120" s="328">
        <f t="shared" si="160"/>
        <v>0</v>
      </c>
      <c r="AE120" s="3"/>
      <c r="AF120" s="1"/>
      <c r="AG120" s="326">
        <f t="shared" si="161"/>
        <v>0</v>
      </c>
      <c r="AH120" s="34"/>
      <c r="AI120" s="1"/>
      <c r="AJ120" s="328">
        <f t="shared" si="162"/>
        <v>0</v>
      </c>
      <c r="AK120" s="34"/>
      <c r="AL120" s="1"/>
      <c r="AM120" s="328">
        <f t="shared" si="163"/>
        <v>0</v>
      </c>
      <c r="AN120" s="34"/>
      <c r="AO120" s="1"/>
      <c r="AP120" s="328">
        <f t="shared" si="164"/>
        <v>0</v>
      </c>
      <c r="AQ120" s="34"/>
      <c r="AR120" s="1"/>
      <c r="AS120" s="328">
        <f t="shared" si="165"/>
        <v>0</v>
      </c>
      <c r="AT120" s="34"/>
      <c r="AU120" s="1"/>
      <c r="AV120" s="328">
        <f t="shared" si="166"/>
        <v>0</v>
      </c>
      <c r="AW120" s="178"/>
      <c r="AX120" s="324"/>
      <c r="AY120" s="125">
        <f t="shared" ref="AY120:AZ122" si="167">SUM(M120+P120+S120+V120+Y120+AB120+AE120+AH120+AK120+AN120+AQ120+AT120)</f>
        <v>0</v>
      </c>
      <c r="AZ120" s="125">
        <f t="shared" si="167"/>
        <v>0</v>
      </c>
      <c r="BA120" s="35"/>
      <c r="BB120" s="35"/>
      <c r="BC120" s="35"/>
      <c r="BD120" s="35"/>
      <c r="BE120" s="35"/>
      <c r="BF120" s="35"/>
    </row>
    <row r="121" spans="1:58" ht="13">
      <c r="A121" s="18"/>
      <c r="B121" s="137"/>
      <c r="C121" s="129" t="s">
        <v>1089</v>
      </c>
      <c r="D121" s="32" t="s">
        <v>1220</v>
      </c>
      <c r="E121" s="38" t="s">
        <v>1865</v>
      </c>
      <c r="F121" s="38" t="s">
        <v>3285</v>
      </c>
      <c r="G121" s="110">
        <v>981</v>
      </c>
      <c r="H121" s="38" t="s">
        <v>3334</v>
      </c>
      <c r="I121" s="110" t="s">
        <v>1089</v>
      </c>
      <c r="J121" s="16" t="s">
        <v>640</v>
      </c>
      <c r="K121" s="109">
        <f t="shared" si="155"/>
        <v>1</v>
      </c>
      <c r="L121" s="16">
        <v>2</v>
      </c>
      <c r="M121" s="3">
        <v>2</v>
      </c>
      <c r="N121" s="1">
        <v>2</v>
      </c>
      <c r="O121" s="329">
        <f t="shared" si="94"/>
        <v>2</v>
      </c>
      <c r="P121" s="34"/>
      <c r="Q121" s="1"/>
      <c r="R121" s="328">
        <f t="shared" si="156"/>
        <v>2</v>
      </c>
      <c r="S121" s="34"/>
      <c r="T121" s="1">
        <v>1</v>
      </c>
      <c r="U121" s="328">
        <f t="shared" si="157"/>
        <v>1</v>
      </c>
      <c r="V121" s="34"/>
      <c r="W121" s="1"/>
      <c r="X121" s="328">
        <f t="shared" si="158"/>
        <v>1</v>
      </c>
      <c r="Y121" s="34"/>
      <c r="Z121" s="1"/>
      <c r="AA121" s="328">
        <f t="shared" si="159"/>
        <v>1</v>
      </c>
      <c r="AB121" s="34"/>
      <c r="AC121" s="1"/>
      <c r="AD121" s="328">
        <f t="shared" si="160"/>
        <v>1</v>
      </c>
      <c r="AE121" s="3"/>
      <c r="AF121" s="1"/>
      <c r="AG121" s="326">
        <f t="shared" si="161"/>
        <v>1</v>
      </c>
      <c r="AH121" s="34"/>
      <c r="AI121" s="1"/>
      <c r="AJ121" s="328">
        <f t="shared" si="162"/>
        <v>1</v>
      </c>
      <c r="AK121" s="34"/>
      <c r="AL121" s="1"/>
      <c r="AM121" s="328">
        <f t="shared" si="163"/>
        <v>1</v>
      </c>
      <c r="AN121" s="34"/>
      <c r="AO121" s="1"/>
      <c r="AP121" s="328">
        <f t="shared" si="164"/>
        <v>1</v>
      </c>
      <c r="AQ121" s="34"/>
      <c r="AR121" s="1"/>
      <c r="AS121" s="328">
        <f t="shared" si="165"/>
        <v>1</v>
      </c>
      <c r="AT121" s="34"/>
      <c r="AU121" s="1"/>
      <c r="AV121" s="328">
        <f t="shared" si="166"/>
        <v>1</v>
      </c>
      <c r="AW121" s="178"/>
      <c r="AX121" s="324"/>
      <c r="AY121" s="125">
        <f t="shared" si="167"/>
        <v>2</v>
      </c>
      <c r="AZ121" s="125">
        <f t="shared" si="167"/>
        <v>3</v>
      </c>
      <c r="BA121" s="35"/>
      <c r="BB121" s="35"/>
      <c r="BC121" s="35"/>
      <c r="BD121" s="35"/>
      <c r="BE121" s="35"/>
      <c r="BF121" s="35"/>
    </row>
    <row r="122" spans="1:58" ht="13">
      <c r="A122" s="33"/>
      <c r="B122" s="326"/>
      <c r="C122" s="129" t="s">
        <v>1089</v>
      </c>
      <c r="D122" s="32" t="s">
        <v>1258</v>
      </c>
      <c r="E122" s="38" t="s">
        <v>3242</v>
      </c>
      <c r="F122" s="38" t="s">
        <v>3243</v>
      </c>
      <c r="G122" s="110" t="s">
        <v>3398</v>
      </c>
      <c r="H122" s="38"/>
      <c r="I122" s="110" t="s">
        <v>1089</v>
      </c>
      <c r="J122" s="16" t="s">
        <v>640</v>
      </c>
      <c r="K122" s="109">
        <f t="shared" si="155"/>
        <v>1</v>
      </c>
      <c r="L122" s="16">
        <v>1</v>
      </c>
      <c r="M122" s="3"/>
      <c r="N122" s="1"/>
      <c r="O122" s="328">
        <f t="shared" si="94"/>
        <v>1</v>
      </c>
      <c r="P122" s="34"/>
      <c r="Q122" s="1"/>
      <c r="R122" s="328">
        <f t="shared" si="156"/>
        <v>1</v>
      </c>
      <c r="S122" s="34"/>
      <c r="T122" s="1"/>
      <c r="U122" s="328">
        <f t="shared" si="157"/>
        <v>1</v>
      </c>
      <c r="V122" s="34"/>
      <c r="W122" s="1"/>
      <c r="X122" s="328">
        <f t="shared" si="158"/>
        <v>1</v>
      </c>
      <c r="Y122" s="34"/>
      <c r="Z122" s="1"/>
      <c r="AA122" s="328">
        <f t="shared" si="159"/>
        <v>1</v>
      </c>
      <c r="AB122" s="34"/>
      <c r="AC122" s="1"/>
      <c r="AD122" s="328">
        <f t="shared" si="160"/>
        <v>1</v>
      </c>
      <c r="AE122" s="3"/>
      <c r="AF122" s="1"/>
      <c r="AG122" s="326">
        <f t="shared" si="161"/>
        <v>1</v>
      </c>
      <c r="AH122" s="34"/>
      <c r="AI122" s="1"/>
      <c r="AJ122" s="328">
        <f t="shared" si="162"/>
        <v>1</v>
      </c>
      <c r="AK122" s="34"/>
      <c r="AL122" s="1"/>
      <c r="AM122" s="328">
        <f t="shared" si="163"/>
        <v>1</v>
      </c>
      <c r="AN122" s="34"/>
      <c r="AO122" s="1"/>
      <c r="AP122" s="328">
        <f t="shared" si="164"/>
        <v>1</v>
      </c>
      <c r="AQ122" s="34"/>
      <c r="AR122" s="1"/>
      <c r="AS122" s="328">
        <f t="shared" ref="AS122:AS135" si="168">SUM(AP122+AQ122-AR122)</f>
        <v>1</v>
      </c>
      <c r="AT122" s="34"/>
      <c r="AU122" s="1"/>
      <c r="AV122" s="328">
        <f t="shared" si="166"/>
        <v>1</v>
      </c>
      <c r="AW122" s="178"/>
      <c r="AX122" s="324"/>
      <c r="AY122" s="125">
        <f t="shared" si="167"/>
        <v>0</v>
      </c>
      <c r="AZ122" s="125">
        <f t="shared" si="167"/>
        <v>0</v>
      </c>
      <c r="BA122" s="35"/>
      <c r="BB122" s="35"/>
      <c r="BC122" s="35"/>
      <c r="BD122" s="35"/>
      <c r="BE122" s="35"/>
      <c r="BF122" s="35"/>
    </row>
    <row r="123" spans="1:58" ht="13">
      <c r="A123" s="182"/>
      <c r="B123" s="349"/>
      <c r="C123" s="129" t="s">
        <v>1089</v>
      </c>
      <c r="D123" s="32" t="s">
        <v>3172</v>
      </c>
      <c r="E123" s="38" t="s">
        <v>3173</v>
      </c>
      <c r="F123" s="38" t="s">
        <v>3439</v>
      </c>
      <c r="G123" s="361" t="s">
        <v>3440</v>
      </c>
      <c r="H123" s="38" t="s">
        <v>3309</v>
      </c>
      <c r="I123" s="110" t="s">
        <v>1089</v>
      </c>
      <c r="J123" s="16" t="s">
        <v>3438</v>
      </c>
      <c r="K123" s="109">
        <f>AV123</f>
        <v>4</v>
      </c>
      <c r="L123" s="16">
        <v>0</v>
      </c>
      <c r="M123" s="3"/>
      <c r="N123" s="1"/>
      <c r="O123" s="329">
        <f t="shared" si="94"/>
        <v>0</v>
      </c>
      <c r="P123" s="34"/>
      <c r="Q123" s="1"/>
      <c r="R123" s="329">
        <f>SUM(O123+P123-Q123)</f>
        <v>0</v>
      </c>
      <c r="S123" s="34"/>
      <c r="T123" s="1"/>
      <c r="U123" s="329">
        <f>SUM(R123+S123-T123)</f>
        <v>0</v>
      </c>
      <c r="V123" s="34"/>
      <c r="W123" s="1"/>
      <c r="X123" s="329">
        <f>SUM(U123+V123-W123)</f>
        <v>0</v>
      </c>
      <c r="Y123" s="34"/>
      <c r="Z123" s="1"/>
      <c r="AA123" s="329">
        <f>SUM(X123+Y123-Z123)</f>
        <v>0</v>
      </c>
      <c r="AB123" s="34">
        <v>1</v>
      </c>
      <c r="AC123" s="1"/>
      <c r="AD123" s="329">
        <f>SUM(AA123+AB123-AC123)</f>
        <v>1</v>
      </c>
      <c r="AE123" s="3"/>
      <c r="AF123" s="1"/>
      <c r="AG123" s="330">
        <f>SUM(AD123+AE123-AF123)</f>
        <v>1</v>
      </c>
      <c r="AH123" s="34">
        <v>4</v>
      </c>
      <c r="AI123" s="1">
        <v>1</v>
      </c>
      <c r="AJ123" s="328">
        <f>SUM(AG123+AH123-AI123)</f>
        <v>4</v>
      </c>
      <c r="AK123" s="34"/>
      <c r="AL123" s="1"/>
      <c r="AM123" s="328">
        <f>SUM(AJ123+AK123-AL123)</f>
        <v>4</v>
      </c>
      <c r="AN123" s="34"/>
      <c r="AO123" s="1"/>
      <c r="AP123" s="328">
        <f>SUM(AM123+AN123-AO123)</f>
        <v>4</v>
      </c>
      <c r="AQ123" s="34"/>
      <c r="AR123" s="1"/>
      <c r="AS123" s="1">
        <f>SUM(AP123+AQ123-AR123)</f>
        <v>4</v>
      </c>
      <c r="AT123" s="3"/>
      <c r="AU123" s="1"/>
      <c r="AV123" s="328">
        <f>SUM(AS123+AT123-AU123)</f>
        <v>4</v>
      </c>
      <c r="AW123" s="178"/>
      <c r="AX123" s="324"/>
      <c r="AY123" s="125"/>
      <c r="AZ123" s="125"/>
      <c r="BA123" s="35"/>
      <c r="BB123" s="35"/>
      <c r="BC123" s="35"/>
      <c r="BD123" s="35"/>
      <c r="BE123" s="35"/>
      <c r="BF123" s="35"/>
    </row>
    <row r="124" spans="1:58" ht="13">
      <c r="A124" s="18"/>
      <c r="B124" s="137"/>
      <c r="C124" s="129" t="s">
        <v>1089</v>
      </c>
      <c r="D124" s="32" t="s">
        <v>1259</v>
      </c>
      <c r="E124" s="38" t="s">
        <v>3442</v>
      </c>
      <c r="F124" s="38" t="s">
        <v>3441</v>
      </c>
      <c r="G124" s="110" t="s">
        <v>2747</v>
      </c>
      <c r="H124" s="38" t="s">
        <v>3308</v>
      </c>
      <c r="I124" s="110" t="s">
        <v>1089</v>
      </c>
      <c r="J124" s="16" t="s">
        <v>3438</v>
      </c>
      <c r="K124" s="109">
        <f t="shared" si="155"/>
        <v>12</v>
      </c>
      <c r="L124" s="16">
        <v>12</v>
      </c>
      <c r="M124" s="3"/>
      <c r="N124" s="1"/>
      <c r="O124" s="329">
        <f t="shared" si="94"/>
        <v>12</v>
      </c>
      <c r="P124" s="34"/>
      <c r="Q124" s="1"/>
      <c r="R124" s="328">
        <f t="shared" si="156"/>
        <v>12</v>
      </c>
      <c r="S124" s="34"/>
      <c r="T124" s="1"/>
      <c r="U124" s="328">
        <f t="shared" si="157"/>
        <v>12</v>
      </c>
      <c r="V124" s="34"/>
      <c r="W124" s="1"/>
      <c r="X124" s="328">
        <f t="shared" si="158"/>
        <v>12</v>
      </c>
      <c r="Y124" s="34"/>
      <c r="Z124" s="1"/>
      <c r="AA124" s="328">
        <f t="shared" si="159"/>
        <v>12</v>
      </c>
      <c r="AB124" s="34"/>
      <c r="AC124" s="1"/>
      <c r="AD124" s="328">
        <f t="shared" si="160"/>
        <v>12</v>
      </c>
      <c r="AE124" s="3"/>
      <c r="AF124" s="1"/>
      <c r="AG124" s="326">
        <f t="shared" si="161"/>
        <v>12</v>
      </c>
      <c r="AH124" s="34"/>
      <c r="AI124" s="1"/>
      <c r="AJ124" s="328">
        <f t="shared" si="162"/>
        <v>12</v>
      </c>
      <c r="AK124" s="34"/>
      <c r="AL124" s="1"/>
      <c r="AM124" s="328">
        <f t="shared" si="163"/>
        <v>12</v>
      </c>
      <c r="AN124" s="34"/>
      <c r="AO124" s="1"/>
      <c r="AP124" s="328">
        <f t="shared" si="164"/>
        <v>12</v>
      </c>
      <c r="AQ124" s="34"/>
      <c r="AR124" s="1"/>
      <c r="AS124" s="328">
        <f t="shared" si="168"/>
        <v>12</v>
      </c>
      <c r="AT124" s="34"/>
      <c r="AU124" s="1"/>
      <c r="AV124" s="328">
        <f t="shared" si="166"/>
        <v>12</v>
      </c>
      <c r="AW124" s="178"/>
      <c r="AX124" s="324"/>
      <c r="AY124" s="125">
        <f>SUM(M124+P124+S124+V124+Y124+AB124+AE124+AH124+AK124+AN124+AQ124+AT124)</f>
        <v>0</v>
      </c>
      <c r="AZ124" s="125">
        <f>SUM(N124+Q124+T124+W124+Z124+AC124+AF124+AI124+AL124+AO124+AR124+AU124)</f>
        <v>0</v>
      </c>
      <c r="BA124" s="35"/>
      <c r="BB124" s="35"/>
      <c r="BC124" s="35"/>
      <c r="BD124" s="35"/>
      <c r="BE124" s="35"/>
      <c r="BF124" s="35"/>
    </row>
    <row r="125" spans="1:58" ht="13">
      <c r="A125" s="18"/>
      <c r="B125" s="137"/>
      <c r="C125" s="129" t="s">
        <v>1089</v>
      </c>
      <c r="D125" s="32" t="s">
        <v>1208</v>
      </c>
      <c r="E125" s="38" t="s">
        <v>1209</v>
      </c>
      <c r="F125" s="38" t="s">
        <v>3445</v>
      </c>
      <c r="G125" s="110" t="s">
        <v>2747</v>
      </c>
      <c r="H125" s="38" t="s">
        <v>3446</v>
      </c>
      <c r="I125" s="110" t="s">
        <v>1089</v>
      </c>
      <c r="J125" s="16" t="s">
        <v>3438</v>
      </c>
      <c r="K125" s="109">
        <f t="shared" ref="K125:K130" si="169">AV125</f>
        <v>0</v>
      </c>
      <c r="L125" s="16">
        <v>0</v>
      </c>
      <c r="M125" s="3"/>
      <c r="N125" s="1"/>
      <c r="O125" s="328">
        <f t="shared" si="94"/>
        <v>0</v>
      </c>
      <c r="P125" s="34"/>
      <c r="Q125" s="1"/>
      <c r="R125" s="328">
        <f t="shared" ref="R125:R130" si="170">SUM(O125+P125-Q125)</f>
        <v>0</v>
      </c>
      <c r="S125" s="34"/>
      <c r="T125" s="1"/>
      <c r="U125" s="328">
        <f t="shared" ref="U125:U130" si="171">SUM(R125+S125-T125)</f>
        <v>0</v>
      </c>
      <c r="V125" s="34"/>
      <c r="W125" s="1"/>
      <c r="X125" s="328">
        <f t="shared" ref="X125:X130" si="172">SUM(U125+V125-W125)</f>
        <v>0</v>
      </c>
      <c r="Y125" s="34"/>
      <c r="Z125" s="1"/>
      <c r="AA125" s="328">
        <f t="shared" ref="AA125:AA130" si="173">SUM(X125+Y125-Z125)</f>
        <v>0</v>
      </c>
      <c r="AB125" s="34"/>
      <c r="AC125" s="1"/>
      <c r="AD125" s="328">
        <f t="shared" ref="AD125:AD130" si="174">SUM(AA125+AB125-AC125)</f>
        <v>0</v>
      </c>
      <c r="AE125" s="3"/>
      <c r="AF125" s="1"/>
      <c r="AG125" s="326">
        <f t="shared" ref="AG125:AG130" si="175">SUM(AD125+AE125-AF125)</f>
        <v>0</v>
      </c>
      <c r="AH125" s="34"/>
      <c r="AI125" s="1"/>
      <c r="AJ125" s="328">
        <f t="shared" ref="AJ125:AJ130" si="176">SUM(AG125+AH125-AI125)</f>
        <v>0</v>
      </c>
      <c r="AK125" s="34"/>
      <c r="AL125" s="1"/>
      <c r="AM125" s="328">
        <f t="shared" ref="AM125:AM130" si="177">SUM(AJ125+AK125-AL125)</f>
        <v>0</v>
      </c>
      <c r="AN125" s="34"/>
      <c r="AO125" s="1"/>
      <c r="AP125" s="328">
        <f>SUM(AM125+AN125-AO125)</f>
        <v>0</v>
      </c>
      <c r="AQ125" s="34"/>
      <c r="AR125" s="1"/>
      <c r="AS125" s="328">
        <f>SUM(AP125+AQ125-AR125)</f>
        <v>0</v>
      </c>
      <c r="AT125" s="34"/>
      <c r="AU125" s="1"/>
      <c r="AV125" s="328">
        <f>SUM(AS125+AT125-AU125)</f>
        <v>0</v>
      </c>
      <c r="AW125" s="178"/>
      <c r="AX125" s="324"/>
      <c r="AY125" s="125">
        <f t="shared" ref="AY125:AZ127" si="178">SUM(M125+P125+S125+V125+Y125+AB125+AE125+AH125+AK125+AN125+AQ125+AT125)</f>
        <v>0</v>
      </c>
      <c r="AZ125" s="125">
        <f t="shared" si="178"/>
        <v>0</v>
      </c>
      <c r="BA125" s="35"/>
      <c r="BB125" s="35"/>
      <c r="BC125" s="35"/>
      <c r="BD125" s="35"/>
      <c r="BE125" s="35"/>
      <c r="BF125" s="35"/>
    </row>
    <row r="126" spans="1:58" ht="13">
      <c r="A126" s="18"/>
      <c r="B126" s="137"/>
      <c r="C126" s="129" t="s">
        <v>1089</v>
      </c>
      <c r="D126" s="32" t="s">
        <v>1210</v>
      </c>
      <c r="E126" s="38" t="s">
        <v>1211</v>
      </c>
      <c r="F126" s="38" t="s">
        <v>3447</v>
      </c>
      <c r="G126" s="110" t="s">
        <v>3448</v>
      </c>
      <c r="H126" s="38"/>
      <c r="I126" s="110" t="s">
        <v>1089</v>
      </c>
      <c r="J126" s="16" t="s">
        <v>3438</v>
      </c>
      <c r="K126" s="109">
        <f t="shared" si="169"/>
        <v>0</v>
      </c>
      <c r="L126" s="16">
        <v>0</v>
      </c>
      <c r="M126" s="3"/>
      <c r="N126" s="1"/>
      <c r="O126" s="329">
        <f t="shared" si="94"/>
        <v>0</v>
      </c>
      <c r="P126" s="34"/>
      <c r="Q126" s="1"/>
      <c r="R126" s="328">
        <f t="shared" si="170"/>
        <v>0</v>
      </c>
      <c r="S126" s="34"/>
      <c r="T126" s="1"/>
      <c r="U126" s="328">
        <f t="shared" si="171"/>
        <v>0</v>
      </c>
      <c r="V126" s="34"/>
      <c r="W126" s="1"/>
      <c r="X126" s="328">
        <f t="shared" si="172"/>
        <v>0</v>
      </c>
      <c r="Y126" s="34"/>
      <c r="Z126" s="1"/>
      <c r="AA126" s="328">
        <f t="shared" si="173"/>
        <v>0</v>
      </c>
      <c r="AB126" s="34"/>
      <c r="AC126" s="1"/>
      <c r="AD126" s="328">
        <f t="shared" si="174"/>
        <v>0</v>
      </c>
      <c r="AE126" s="3"/>
      <c r="AF126" s="1"/>
      <c r="AG126" s="326">
        <f t="shared" si="175"/>
        <v>0</v>
      </c>
      <c r="AH126" s="34"/>
      <c r="AI126" s="1"/>
      <c r="AJ126" s="328">
        <f t="shared" si="176"/>
        <v>0</v>
      </c>
      <c r="AK126" s="34"/>
      <c r="AL126" s="1"/>
      <c r="AM126" s="328">
        <f t="shared" si="177"/>
        <v>0</v>
      </c>
      <c r="AN126" s="34"/>
      <c r="AO126" s="1"/>
      <c r="AP126" s="328">
        <f>SUM(AM126+AN126-AO126)</f>
        <v>0</v>
      </c>
      <c r="AQ126" s="34"/>
      <c r="AR126" s="1"/>
      <c r="AS126" s="328">
        <f>SUM(AP126+AQ126-AR126)</f>
        <v>0</v>
      </c>
      <c r="AT126" s="34"/>
      <c r="AU126" s="1"/>
      <c r="AV126" s="328">
        <f>SUM(AS126+AT126-AU126)</f>
        <v>0</v>
      </c>
      <c r="AW126" s="178"/>
      <c r="AX126" s="324"/>
      <c r="AY126" s="125">
        <f t="shared" si="178"/>
        <v>0</v>
      </c>
      <c r="AZ126" s="125">
        <f t="shared" si="178"/>
        <v>0</v>
      </c>
      <c r="BA126" s="35"/>
      <c r="BB126" s="35"/>
      <c r="BC126" s="35"/>
      <c r="BD126" s="35"/>
      <c r="BE126" s="35"/>
      <c r="BF126" s="35"/>
    </row>
    <row r="127" spans="1:58" ht="13">
      <c r="A127" s="18"/>
      <c r="B127" s="137"/>
      <c r="C127" s="129" t="s">
        <v>1089</v>
      </c>
      <c r="D127" s="32" t="s">
        <v>3188</v>
      </c>
      <c r="E127" s="38" t="s">
        <v>3189</v>
      </c>
      <c r="F127" s="38" t="s">
        <v>3443</v>
      </c>
      <c r="G127" s="110">
        <v>262</v>
      </c>
      <c r="H127" s="38" t="s">
        <v>3444</v>
      </c>
      <c r="I127" s="110" t="s">
        <v>1089</v>
      </c>
      <c r="J127" s="16" t="s">
        <v>640</v>
      </c>
      <c r="K127" s="109">
        <f t="shared" si="169"/>
        <v>1</v>
      </c>
      <c r="L127" s="16">
        <v>0</v>
      </c>
      <c r="M127" s="3"/>
      <c r="N127" s="1"/>
      <c r="O127" s="329">
        <f t="shared" si="94"/>
        <v>0</v>
      </c>
      <c r="P127" s="34"/>
      <c r="Q127" s="1"/>
      <c r="R127" s="329">
        <f t="shared" si="170"/>
        <v>0</v>
      </c>
      <c r="S127" s="34"/>
      <c r="T127" s="1"/>
      <c r="U127" s="329">
        <f t="shared" si="171"/>
        <v>0</v>
      </c>
      <c r="V127" s="34"/>
      <c r="W127" s="1"/>
      <c r="X127" s="329">
        <f t="shared" si="172"/>
        <v>0</v>
      </c>
      <c r="Y127" s="34"/>
      <c r="Z127" s="1"/>
      <c r="AA127" s="329">
        <f t="shared" si="173"/>
        <v>0</v>
      </c>
      <c r="AB127" s="34"/>
      <c r="AC127" s="1"/>
      <c r="AD127" s="329">
        <f t="shared" si="174"/>
        <v>0</v>
      </c>
      <c r="AE127" s="3">
        <v>4</v>
      </c>
      <c r="AF127" s="1">
        <v>3</v>
      </c>
      <c r="AG127" s="330">
        <f t="shared" si="175"/>
        <v>1</v>
      </c>
      <c r="AH127" s="34"/>
      <c r="AI127" s="1"/>
      <c r="AJ127" s="328">
        <f t="shared" si="176"/>
        <v>1</v>
      </c>
      <c r="AK127" s="34"/>
      <c r="AL127" s="1"/>
      <c r="AM127" s="328">
        <f t="shared" si="177"/>
        <v>1</v>
      </c>
      <c r="AN127" s="34"/>
      <c r="AO127" s="1"/>
      <c r="AP127" s="328">
        <f>SUM(AM127+AN127-AO127)</f>
        <v>1</v>
      </c>
      <c r="AQ127" s="34"/>
      <c r="AR127" s="1"/>
      <c r="AS127" s="1">
        <f>SUM(AP127+AQ127-AR127)</f>
        <v>1</v>
      </c>
      <c r="AT127" s="3"/>
      <c r="AU127" s="1"/>
      <c r="AV127" s="328">
        <f>SUM(AS127+AT127-AU127)</f>
        <v>1</v>
      </c>
      <c r="AW127" s="178"/>
      <c r="AX127" s="324"/>
      <c r="AY127" s="125">
        <f t="shared" si="178"/>
        <v>4</v>
      </c>
      <c r="AZ127" s="125">
        <f t="shared" si="178"/>
        <v>3</v>
      </c>
      <c r="BA127" s="35"/>
      <c r="BB127" s="35"/>
      <c r="BC127" s="35"/>
      <c r="BD127" s="35"/>
      <c r="BE127" s="35"/>
      <c r="BF127" s="35"/>
    </row>
    <row r="128" spans="1:58" ht="13">
      <c r="A128" s="18"/>
      <c r="B128" s="137"/>
      <c r="C128" s="129" t="s">
        <v>1089</v>
      </c>
      <c r="D128" s="32" t="s">
        <v>2940</v>
      </c>
      <c r="E128" s="38" t="s">
        <v>2941</v>
      </c>
      <c r="F128" s="38" t="s">
        <v>3460</v>
      </c>
      <c r="G128" s="110" t="s">
        <v>3461</v>
      </c>
      <c r="H128" s="38" t="s">
        <v>3459</v>
      </c>
      <c r="I128" s="110" t="s">
        <v>1089</v>
      </c>
      <c r="J128" s="16" t="s">
        <v>640</v>
      </c>
      <c r="K128" s="109">
        <f t="shared" si="169"/>
        <v>4</v>
      </c>
      <c r="L128" s="16">
        <v>0</v>
      </c>
      <c r="M128" s="1"/>
      <c r="N128" s="1"/>
      <c r="O128" s="328">
        <f t="shared" si="94"/>
        <v>0</v>
      </c>
      <c r="P128" s="34"/>
      <c r="Q128" s="1"/>
      <c r="R128" s="329">
        <f t="shared" si="170"/>
        <v>0</v>
      </c>
      <c r="S128" s="34"/>
      <c r="T128" s="1"/>
      <c r="U128" s="329">
        <f t="shared" si="171"/>
        <v>0</v>
      </c>
      <c r="V128" s="34"/>
      <c r="W128" s="1"/>
      <c r="X128" s="329">
        <f t="shared" si="172"/>
        <v>0</v>
      </c>
      <c r="Y128" s="34"/>
      <c r="Z128" s="1"/>
      <c r="AA128" s="329">
        <f t="shared" si="173"/>
        <v>0</v>
      </c>
      <c r="AB128" s="34"/>
      <c r="AC128" s="1"/>
      <c r="AD128" s="329">
        <f t="shared" si="174"/>
        <v>0</v>
      </c>
      <c r="AE128" s="3">
        <v>4</v>
      </c>
      <c r="AF128" s="1"/>
      <c r="AG128" s="330">
        <f t="shared" si="175"/>
        <v>4</v>
      </c>
      <c r="AH128" s="34"/>
      <c r="AI128" s="1"/>
      <c r="AJ128" s="328">
        <f t="shared" si="176"/>
        <v>4</v>
      </c>
      <c r="AK128" s="34"/>
      <c r="AL128" s="1"/>
      <c r="AM128" s="328">
        <f t="shared" si="177"/>
        <v>4</v>
      </c>
      <c r="AN128" s="34"/>
      <c r="AO128" s="1"/>
      <c r="AP128" s="328">
        <f>SUM(AM128+AN128-AO128)</f>
        <v>4</v>
      </c>
      <c r="AQ128" s="34"/>
      <c r="AR128" s="1"/>
      <c r="AS128" s="1">
        <f>SUM(AP128+AQ128-AR128)</f>
        <v>4</v>
      </c>
      <c r="AT128" s="3"/>
      <c r="AU128" s="1"/>
      <c r="AV128" s="328">
        <f>SUM(AS128+AT128-AU128)</f>
        <v>4</v>
      </c>
      <c r="AW128" s="178"/>
      <c r="AX128" s="324"/>
      <c r="AY128" s="125"/>
      <c r="AZ128" s="125"/>
      <c r="BA128" s="35"/>
      <c r="BB128" s="35"/>
      <c r="BC128" s="35"/>
      <c r="BD128" s="35"/>
      <c r="BE128" s="35"/>
      <c r="BF128" s="35"/>
    </row>
    <row r="129" spans="1:58" ht="13">
      <c r="A129" s="33"/>
      <c r="B129" s="326"/>
      <c r="C129" s="129" t="s">
        <v>1089</v>
      </c>
      <c r="D129" s="32" t="s">
        <v>2159</v>
      </c>
      <c r="E129" s="38" t="s">
        <v>2161</v>
      </c>
      <c r="F129" s="38" t="s">
        <v>3504</v>
      </c>
      <c r="G129" s="110" t="s">
        <v>2747</v>
      </c>
      <c r="H129" s="38" t="s">
        <v>3402</v>
      </c>
      <c r="I129" s="110" t="s">
        <v>1089</v>
      </c>
      <c r="J129" s="16" t="s">
        <v>640</v>
      </c>
      <c r="K129" s="109">
        <f t="shared" si="169"/>
        <v>1</v>
      </c>
      <c r="L129" s="16">
        <v>1</v>
      </c>
      <c r="M129" s="3"/>
      <c r="N129" s="1"/>
      <c r="O129" s="329">
        <f t="shared" si="94"/>
        <v>1</v>
      </c>
      <c r="P129" s="34"/>
      <c r="Q129" s="1"/>
      <c r="R129" s="329">
        <f t="shared" si="170"/>
        <v>1</v>
      </c>
      <c r="S129" s="34"/>
      <c r="T129" s="1"/>
      <c r="U129" s="329">
        <f t="shared" si="171"/>
        <v>1</v>
      </c>
      <c r="V129" s="34"/>
      <c r="W129" s="1"/>
      <c r="X129" s="329">
        <f t="shared" si="172"/>
        <v>1</v>
      </c>
      <c r="Y129" s="34"/>
      <c r="Z129" s="1"/>
      <c r="AA129" s="329">
        <f t="shared" si="173"/>
        <v>1</v>
      </c>
      <c r="AB129" s="34"/>
      <c r="AC129" s="1"/>
      <c r="AD129" s="329">
        <f t="shared" si="174"/>
        <v>1</v>
      </c>
      <c r="AE129" s="3"/>
      <c r="AF129" s="1"/>
      <c r="AG129" s="330">
        <f t="shared" si="175"/>
        <v>1</v>
      </c>
      <c r="AH129" s="34"/>
      <c r="AI129" s="1"/>
      <c r="AJ129" s="328">
        <f t="shared" si="176"/>
        <v>1</v>
      </c>
      <c r="AK129" s="34"/>
      <c r="AL129" s="1"/>
      <c r="AM129" s="328">
        <f t="shared" si="177"/>
        <v>1</v>
      </c>
      <c r="AN129" s="34"/>
      <c r="AO129" s="1"/>
      <c r="AP129" s="328">
        <f t="shared" si="164"/>
        <v>1</v>
      </c>
      <c r="AQ129" s="34"/>
      <c r="AR129" s="1"/>
      <c r="AS129" s="1">
        <f t="shared" si="168"/>
        <v>1</v>
      </c>
      <c r="AT129" s="3"/>
      <c r="AU129" s="1"/>
      <c r="AV129" s="328">
        <f t="shared" si="166"/>
        <v>1</v>
      </c>
      <c r="AW129" s="178"/>
      <c r="AX129" s="324"/>
      <c r="AY129" s="125">
        <f t="shared" ref="AY129:AY135" si="179">SUM(M129+P129+S129+V129+Y129+AB129+AE129+AH129+AK129+AN129+AQ129+AT129)</f>
        <v>0</v>
      </c>
      <c r="AZ129" s="125">
        <f t="shared" ref="AZ129:AZ137" si="180">SUM(N129+Q129+T129+W129+Z129+AC129+AF129+AI129+AL129+AO129+AR129+AU129)</f>
        <v>0</v>
      </c>
      <c r="BA129" s="35"/>
      <c r="BB129" s="35"/>
      <c r="BC129" s="35"/>
      <c r="BD129" s="35"/>
      <c r="BE129" s="35"/>
      <c r="BF129" s="35"/>
    </row>
    <row r="130" spans="1:58" ht="13">
      <c r="A130" s="33"/>
      <c r="B130" s="326"/>
      <c r="C130" s="129" t="s">
        <v>1089</v>
      </c>
      <c r="D130" s="32" t="s">
        <v>2160</v>
      </c>
      <c r="E130" s="91" t="s">
        <v>2162</v>
      </c>
      <c r="F130" s="91" t="s">
        <v>3505</v>
      </c>
      <c r="G130" s="361" t="s">
        <v>2747</v>
      </c>
      <c r="H130" s="91" t="s">
        <v>3402</v>
      </c>
      <c r="I130" s="110" t="s">
        <v>1089</v>
      </c>
      <c r="J130" s="16" t="s">
        <v>640</v>
      </c>
      <c r="K130" s="109">
        <f t="shared" si="169"/>
        <v>1</v>
      </c>
      <c r="L130" s="16">
        <v>1</v>
      </c>
      <c r="M130" s="3"/>
      <c r="N130" s="1"/>
      <c r="O130" s="329">
        <f t="shared" si="94"/>
        <v>1</v>
      </c>
      <c r="P130" s="34"/>
      <c r="Q130" s="1"/>
      <c r="R130" s="329">
        <f t="shared" si="170"/>
        <v>1</v>
      </c>
      <c r="S130" s="34"/>
      <c r="T130" s="1"/>
      <c r="U130" s="329">
        <f t="shared" si="171"/>
        <v>1</v>
      </c>
      <c r="V130" s="34"/>
      <c r="W130" s="1"/>
      <c r="X130" s="329">
        <f t="shared" si="172"/>
        <v>1</v>
      </c>
      <c r="Y130" s="34"/>
      <c r="Z130" s="1"/>
      <c r="AA130" s="329">
        <f t="shared" si="173"/>
        <v>1</v>
      </c>
      <c r="AB130" s="34"/>
      <c r="AC130" s="1"/>
      <c r="AD130" s="329">
        <f t="shared" si="174"/>
        <v>1</v>
      </c>
      <c r="AE130" s="3"/>
      <c r="AF130" s="1"/>
      <c r="AG130" s="330">
        <f t="shared" si="175"/>
        <v>1</v>
      </c>
      <c r="AH130" s="34"/>
      <c r="AI130" s="1"/>
      <c r="AJ130" s="328">
        <f t="shared" si="176"/>
        <v>1</v>
      </c>
      <c r="AK130" s="34"/>
      <c r="AL130" s="1"/>
      <c r="AM130" s="328">
        <f t="shared" si="177"/>
        <v>1</v>
      </c>
      <c r="AN130" s="34"/>
      <c r="AO130" s="1"/>
      <c r="AP130" s="328">
        <f t="shared" si="164"/>
        <v>1</v>
      </c>
      <c r="AQ130" s="34"/>
      <c r="AR130" s="1"/>
      <c r="AS130" s="1">
        <f t="shared" si="168"/>
        <v>1</v>
      </c>
      <c r="AT130" s="3"/>
      <c r="AU130" s="1"/>
      <c r="AV130" s="328">
        <f t="shared" si="166"/>
        <v>1</v>
      </c>
      <c r="AW130" s="178"/>
      <c r="AX130" s="324"/>
      <c r="AY130" s="125">
        <f t="shared" si="179"/>
        <v>0</v>
      </c>
      <c r="AZ130" s="125">
        <f t="shared" si="180"/>
        <v>0</v>
      </c>
      <c r="BA130" s="35"/>
      <c r="BB130" s="35"/>
      <c r="BC130" s="35"/>
      <c r="BD130" s="35"/>
      <c r="BE130" s="35"/>
      <c r="BF130" s="35"/>
    </row>
    <row r="131" spans="1:58" ht="13">
      <c r="A131" s="18"/>
      <c r="B131" s="137"/>
      <c r="C131" s="129" t="s">
        <v>1089</v>
      </c>
      <c r="D131" s="32" t="s">
        <v>1430</v>
      </c>
      <c r="E131" s="38" t="s">
        <v>3428</v>
      </c>
      <c r="F131" s="38" t="s">
        <v>3244</v>
      </c>
      <c r="G131" s="110">
        <v>1036</v>
      </c>
      <c r="H131" s="38" t="s">
        <v>3417</v>
      </c>
      <c r="I131" s="110" t="s">
        <v>1089</v>
      </c>
      <c r="J131" s="16" t="s">
        <v>640</v>
      </c>
      <c r="K131" s="109">
        <f t="shared" ref="K131:K137" si="181">AV131</f>
        <v>0</v>
      </c>
      <c r="L131" s="16">
        <v>0</v>
      </c>
      <c r="M131" s="3"/>
      <c r="N131" s="1"/>
      <c r="O131" s="328">
        <f t="shared" si="94"/>
        <v>0</v>
      </c>
      <c r="P131" s="34"/>
      <c r="Q131" s="1"/>
      <c r="R131" s="328">
        <f t="shared" ref="R131:R137" si="182">SUM(O131+P131-Q131)</f>
        <v>0</v>
      </c>
      <c r="S131" s="34"/>
      <c r="T131" s="1"/>
      <c r="U131" s="329">
        <f t="shared" ref="U131:U137" si="183">SUM(R131+S131-T131)</f>
        <v>0</v>
      </c>
      <c r="V131" s="34"/>
      <c r="W131" s="1"/>
      <c r="X131" s="328">
        <f t="shared" ref="X131:X137" si="184">SUM(U131+V131-W131)</f>
        <v>0</v>
      </c>
      <c r="Y131" s="34"/>
      <c r="Z131" s="1"/>
      <c r="AA131" s="328">
        <f t="shared" ref="AA131:AA137" si="185">SUM(X131+Y131-Z131)</f>
        <v>0</v>
      </c>
      <c r="AB131" s="34"/>
      <c r="AC131" s="1"/>
      <c r="AD131" s="328">
        <f t="shared" ref="AD131:AD137" si="186">SUM(AA131+AB131-AC131)</f>
        <v>0</v>
      </c>
      <c r="AE131" s="3"/>
      <c r="AF131" s="1"/>
      <c r="AG131" s="326">
        <f t="shared" ref="AG131:AG137" si="187">SUM(AD131+AE131-AF131)</f>
        <v>0</v>
      </c>
      <c r="AH131" s="34"/>
      <c r="AI131" s="1"/>
      <c r="AJ131" s="328">
        <f t="shared" ref="AJ131:AJ137" si="188">SUM(AG131+AH131-AI131)</f>
        <v>0</v>
      </c>
      <c r="AK131" s="34"/>
      <c r="AL131" s="1"/>
      <c r="AM131" s="328">
        <f t="shared" ref="AM131:AM137" si="189">SUM(AJ131+AK131-AL131)</f>
        <v>0</v>
      </c>
      <c r="AN131" s="34"/>
      <c r="AO131" s="1"/>
      <c r="AP131" s="328">
        <f t="shared" ref="AP131:AP139" si="190">SUM(AM131+AN131-AO131)</f>
        <v>0</v>
      </c>
      <c r="AQ131" s="34"/>
      <c r="AR131" s="1"/>
      <c r="AS131" s="1">
        <f t="shared" si="168"/>
        <v>0</v>
      </c>
      <c r="AT131" s="3"/>
      <c r="AU131" s="1"/>
      <c r="AV131" s="328">
        <f t="shared" ref="AV131:AV137" si="191">SUM(AS131+AT131-AU131)</f>
        <v>0</v>
      </c>
      <c r="AW131" s="178"/>
      <c r="AX131" s="324"/>
      <c r="AY131" s="125">
        <f t="shared" si="179"/>
        <v>0</v>
      </c>
      <c r="AZ131" s="125">
        <f t="shared" si="180"/>
        <v>0</v>
      </c>
      <c r="BA131" s="35"/>
      <c r="BB131" s="35"/>
      <c r="BC131" s="35"/>
      <c r="BD131" s="35"/>
      <c r="BE131" s="35"/>
      <c r="BF131" s="35"/>
    </row>
    <row r="132" spans="1:58" ht="13">
      <c r="A132" s="18"/>
      <c r="B132" s="137"/>
      <c r="C132" s="129" t="s">
        <v>1089</v>
      </c>
      <c r="D132" s="32" t="s">
        <v>1431</v>
      </c>
      <c r="E132" s="38" t="s">
        <v>3429</v>
      </c>
      <c r="F132" s="38" t="s">
        <v>3245</v>
      </c>
      <c r="G132" s="110">
        <v>1037</v>
      </c>
      <c r="H132" s="38" t="s">
        <v>3417</v>
      </c>
      <c r="I132" s="110" t="s">
        <v>1089</v>
      </c>
      <c r="J132" s="16" t="s">
        <v>640</v>
      </c>
      <c r="K132" s="109">
        <f t="shared" si="181"/>
        <v>0</v>
      </c>
      <c r="L132" s="16">
        <v>0</v>
      </c>
      <c r="M132" s="3"/>
      <c r="N132" s="1"/>
      <c r="O132" s="329">
        <f t="shared" si="94"/>
        <v>0</v>
      </c>
      <c r="P132" s="34"/>
      <c r="Q132" s="1"/>
      <c r="R132" s="328">
        <f t="shared" si="182"/>
        <v>0</v>
      </c>
      <c r="S132" s="34"/>
      <c r="T132" s="1"/>
      <c r="U132" s="329">
        <f t="shared" si="183"/>
        <v>0</v>
      </c>
      <c r="V132" s="34"/>
      <c r="W132" s="1"/>
      <c r="X132" s="328">
        <f t="shared" si="184"/>
        <v>0</v>
      </c>
      <c r="Y132" s="34"/>
      <c r="Z132" s="1"/>
      <c r="AA132" s="328">
        <f t="shared" si="185"/>
        <v>0</v>
      </c>
      <c r="AB132" s="34"/>
      <c r="AC132" s="1"/>
      <c r="AD132" s="328">
        <f t="shared" si="186"/>
        <v>0</v>
      </c>
      <c r="AE132" s="3"/>
      <c r="AF132" s="1"/>
      <c r="AG132" s="326">
        <f t="shared" si="187"/>
        <v>0</v>
      </c>
      <c r="AH132" s="34"/>
      <c r="AI132" s="1"/>
      <c r="AJ132" s="328">
        <f t="shared" si="188"/>
        <v>0</v>
      </c>
      <c r="AK132" s="34"/>
      <c r="AL132" s="1"/>
      <c r="AM132" s="328">
        <f t="shared" si="189"/>
        <v>0</v>
      </c>
      <c r="AN132" s="34"/>
      <c r="AO132" s="1"/>
      <c r="AP132" s="328">
        <f t="shared" si="190"/>
        <v>0</v>
      </c>
      <c r="AQ132" s="34"/>
      <c r="AR132" s="1"/>
      <c r="AS132" s="328">
        <f t="shared" si="168"/>
        <v>0</v>
      </c>
      <c r="AT132" s="34"/>
      <c r="AU132" s="1"/>
      <c r="AV132" s="328">
        <f t="shared" si="191"/>
        <v>0</v>
      </c>
      <c r="AW132" s="178"/>
      <c r="AX132" s="324"/>
      <c r="AY132" s="125">
        <f t="shared" si="179"/>
        <v>0</v>
      </c>
      <c r="AZ132" s="125">
        <f t="shared" si="180"/>
        <v>0</v>
      </c>
      <c r="BA132" s="35"/>
      <c r="BB132" s="35"/>
      <c r="BC132" s="35"/>
      <c r="BD132" s="35"/>
      <c r="BE132" s="35"/>
      <c r="BF132" s="35"/>
    </row>
    <row r="133" spans="1:58" ht="13">
      <c r="A133" s="18"/>
      <c r="B133" s="137"/>
      <c r="C133" s="129" t="s">
        <v>1089</v>
      </c>
      <c r="D133" s="32" t="s">
        <v>1432</v>
      </c>
      <c r="E133" s="38" t="s">
        <v>3430</v>
      </c>
      <c r="F133" s="38" t="s">
        <v>3246</v>
      </c>
      <c r="G133" s="110">
        <v>1038</v>
      </c>
      <c r="H133" s="38" t="s">
        <v>3417</v>
      </c>
      <c r="I133" s="110" t="s">
        <v>1089</v>
      </c>
      <c r="J133" s="16" t="s">
        <v>640</v>
      </c>
      <c r="K133" s="109">
        <f t="shared" si="181"/>
        <v>0</v>
      </c>
      <c r="L133" s="16">
        <v>0</v>
      </c>
      <c r="M133" s="3"/>
      <c r="N133" s="1"/>
      <c r="O133" s="329">
        <f t="shared" si="94"/>
        <v>0</v>
      </c>
      <c r="P133" s="34"/>
      <c r="Q133" s="1"/>
      <c r="R133" s="328">
        <f t="shared" si="182"/>
        <v>0</v>
      </c>
      <c r="S133" s="34"/>
      <c r="T133" s="1"/>
      <c r="U133" s="329">
        <f t="shared" si="183"/>
        <v>0</v>
      </c>
      <c r="V133" s="34"/>
      <c r="W133" s="1"/>
      <c r="X133" s="328">
        <f t="shared" si="184"/>
        <v>0</v>
      </c>
      <c r="Y133" s="34"/>
      <c r="Z133" s="1"/>
      <c r="AA133" s="328">
        <f t="shared" si="185"/>
        <v>0</v>
      </c>
      <c r="AB133" s="34"/>
      <c r="AC133" s="1"/>
      <c r="AD133" s="328">
        <f t="shared" si="186"/>
        <v>0</v>
      </c>
      <c r="AE133" s="3"/>
      <c r="AF133" s="1"/>
      <c r="AG133" s="326">
        <f t="shared" si="187"/>
        <v>0</v>
      </c>
      <c r="AH133" s="34"/>
      <c r="AI133" s="1"/>
      <c r="AJ133" s="328">
        <f t="shared" si="188"/>
        <v>0</v>
      </c>
      <c r="AK133" s="34"/>
      <c r="AL133" s="1"/>
      <c r="AM133" s="328">
        <f t="shared" si="189"/>
        <v>0</v>
      </c>
      <c r="AN133" s="34"/>
      <c r="AO133" s="1"/>
      <c r="AP133" s="328">
        <f t="shared" si="190"/>
        <v>0</v>
      </c>
      <c r="AQ133" s="34"/>
      <c r="AR133" s="1"/>
      <c r="AS133" s="328">
        <f t="shared" si="168"/>
        <v>0</v>
      </c>
      <c r="AT133" s="34"/>
      <c r="AU133" s="1"/>
      <c r="AV133" s="328">
        <f t="shared" si="191"/>
        <v>0</v>
      </c>
      <c r="AW133" s="178"/>
      <c r="AX133" s="324"/>
      <c r="AY133" s="125">
        <f t="shared" si="179"/>
        <v>0</v>
      </c>
      <c r="AZ133" s="125">
        <f t="shared" si="180"/>
        <v>0</v>
      </c>
      <c r="BA133" s="35"/>
      <c r="BB133" s="35"/>
      <c r="BC133" s="35"/>
      <c r="BD133" s="35"/>
      <c r="BE133" s="35"/>
      <c r="BF133" s="35"/>
    </row>
    <row r="134" spans="1:58" ht="13">
      <c r="A134" s="18"/>
      <c r="B134" s="137"/>
      <c r="C134" s="129" t="s">
        <v>1089</v>
      </c>
      <c r="D134" s="32" t="s">
        <v>4951</v>
      </c>
      <c r="E134" s="38" t="s">
        <v>4952</v>
      </c>
      <c r="F134" s="38" t="s">
        <v>3246</v>
      </c>
      <c r="G134" s="110">
        <v>1039</v>
      </c>
      <c r="H134" s="38" t="s">
        <v>3417</v>
      </c>
      <c r="I134" s="110" t="s">
        <v>1089</v>
      </c>
      <c r="J134" s="16" t="s">
        <v>640</v>
      </c>
      <c r="K134" s="334">
        <f>AV144</f>
        <v>4</v>
      </c>
      <c r="L134" s="41"/>
      <c r="M134" s="42"/>
      <c r="N134" s="147"/>
      <c r="O134" s="335" t="e">
        <f>SUM(L144+N144-#REF!)</f>
        <v>#REF!</v>
      </c>
      <c r="P134" s="42"/>
      <c r="Q134" s="147"/>
      <c r="R134" s="335" t="e">
        <f>SUM(O144+Q144-#REF!)</f>
        <v>#REF!</v>
      </c>
      <c r="S134" s="42"/>
      <c r="T134" s="147"/>
      <c r="U134" s="335" t="e">
        <f>SUM(R144+S144-T144)</f>
        <v>#REF!</v>
      </c>
      <c r="V134" s="42"/>
      <c r="W134" s="147"/>
      <c r="X134" s="335">
        <f>SUM(U144+V144-W144)</f>
        <v>7</v>
      </c>
      <c r="Y134" s="42"/>
      <c r="Z134" s="147"/>
      <c r="AA134" s="335">
        <f>SUM(X144+Y144-Z144)</f>
        <v>7</v>
      </c>
      <c r="AB134" s="42"/>
      <c r="AC134" s="147"/>
      <c r="AD134" s="335">
        <f>SUM(AA144+AB144-AC144)</f>
        <v>6</v>
      </c>
      <c r="AE134" s="41"/>
      <c r="AF134" s="41"/>
      <c r="AG134" s="41">
        <f>SUM(AD144+AE144-AF144)</f>
        <v>4</v>
      </c>
      <c r="AH134" s="41"/>
      <c r="AI134" s="41"/>
      <c r="AJ134" s="41">
        <f>SUM(AG144+AH144-AI144)</f>
        <v>4</v>
      </c>
      <c r="AK134" s="41"/>
      <c r="AL134" s="41"/>
      <c r="AM134" s="41">
        <f>SUM(AJ144+AK144-AL144)</f>
        <v>4</v>
      </c>
      <c r="AN134" s="41"/>
      <c r="AO134" s="41"/>
      <c r="AP134" s="41">
        <f>SUM(AM144+AN144-AO144)</f>
        <v>4</v>
      </c>
      <c r="AQ134" s="41"/>
      <c r="AR134" s="41"/>
      <c r="AS134" s="41">
        <f>SUM(AP144+AQ144-AR144)</f>
        <v>4</v>
      </c>
      <c r="AT134" s="41"/>
      <c r="AU134" s="41"/>
      <c r="AV134" s="137">
        <f>SUM(AS144+AT144-AU144)</f>
        <v>4</v>
      </c>
      <c r="AW134" s="178"/>
      <c r="AX134" s="324"/>
      <c r="AY134" s="125"/>
      <c r="AZ134" s="125"/>
      <c r="BA134" s="35"/>
      <c r="BB134" s="35"/>
      <c r="BC134" s="35"/>
      <c r="BD134" s="35"/>
      <c r="BE134" s="35"/>
      <c r="BF134" s="35"/>
    </row>
    <row r="135" spans="1:58" ht="13">
      <c r="A135" s="33"/>
      <c r="B135" s="330"/>
      <c r="C135" s="129" t="s">
        <v>1089</v>
      </c>
      <c r="D135" s="32" t="s">
        <v>2529</v>
      </c>
      <c r="E135" s="38" t="s">
        <v>2530</v>
      </c>
      <c r="F135" s="38" t="s">
        <v>3495</v>
      </c>
      <c r="G135" s="110" t="s">
        <v>3496</v>
      </c>
      <c r="H135" s="38" t="s">
        <v>3497</v>
      </c>
      <c r="I135" s="110" t="s">
        <v>1089</v>
      </c>
      <c r="J135" s="16" t="s">
        <v>640</v>
      </c>
      <c r="K135" s="109">
        <f t="shared" si="181"/>
        <v>0</v>
      </c>
      <c r="L135" s="16">
        <v>0</v>
      </c>
      <c r="M135" s="3"/>
      <c r="N135" s="1"/>
      <c r="O135" s="328">
        <f t="shared" si="94"/>
        <v>0</v>
      </c>
      <c r="P135" s="34"/>
      <c r="Q135" s="1"/>
      <c r="R135" s="329">
        <f t="shared" si="182"/>
        <v>0</v>
      </c>
      <c r="S135" s="34"/>
      <c r="T135" s="1"/>
      <c r="U135" s="329">
        <f t="shared" si="183"/>
        <v>0</v>
      </c>
      <c r="V135" s="34"/>
      <c r="W135" s="1"/>
      <c r="X135" s="329">
        <f t="shared" si="184"/>
        <v>0</v>
      </c>
      <c r="Y135" s="34"/>
      <c r="Z135" s="1"/>
      <c r="AA135" s="329">
        <f t="shared" si="185"/>
        <v>0</v>
      </c>
      <c r="AB135" s="34"/>
      <c r="AC135" s="1"/>
      <c r="AD135" s="329">
        <f t="shared" si="186"/>
        <v>0</v>
      </c>
      <c r="AE135" s="3"/>
      <c r="AF135" s="1"/>
      <c r="AG135" s="330">
        <f t="shared" si="187"/>
        <v>0</v>
      </c>
      <c r="AH135" s="34"/>
      <c r="AI135" s="1"/>
      <c r="AJ135" s="328">
        <f t="shared" si="188"/>
        <v>0</v>
      </c>
      <c r="AK135" s="34"/>
      <c r="AL135" s="1"/>
      <c r="AM135" s="328">
        <f t="shared" si="189"/>
        <v>0</v>
      </c>
      <c r="AN135" s="34"/>
      <c r="AO135" s="1"/>
      <c r="AP135" s="328">
        <f t="shared" si="190"/>
        <v>0</v>
      </c>
      <c r="AQ135" s="34"/>
      <c r="AR135" s="1"/>
      <c r="AS135" s="1">
        <f t="shared" si="168"/>
        <v>0</v>
      </c>
      <c r="AT135" s="3"/>
      <c r="AU135" s="1"/>
      <c r="AV135" s="328">
        <f t="shared" si="191"/>
        <v>0</v>
      </c>
      <c r="AW135" s="178"/>
      <c r="AX135" s="324"/>
      <c r="AY135" s="125">
        <f t="shared" si="179"/>
        <v>0</v>
      </c>
      <c r="AZ135" s="125">
        <f t="shared" si="180"/>
        <v>0</v>
      </c>
      <c r="BA135" s="35"/>
      <c r="BB135" s="35"/>
      <c r="BC135" s="35"/>
      <c r="BD135" s="35"/>
      <c r="BE135" s="35"/>
      <c r="BF135" s="35"/>
    </row>
    <row r="136" spans="1:58" ht="13">
      <c r="A136" s="33"/>
      <c r="B136" s="330"/>
      <c r="C136" s="129" t="s">
        <v>1089</v>
      </c>
      <c r="D136" s="32" t="s">
        <v>2918</v>
      </c>
      <c r="E136" s="38" t="s">
        <v>2920</v>
      </c>
      <c r="F136" s="38" t="s">
        <v>3500</v>
      </c>
      <c r="G136" s="110" t="s">
        <v>3499</v>
      </c>
      <c r="H136" s="38" t="s">
        <v>3498</v>
      </c>
      <c r="I136" s="110" t="s">
        <v>1089</v>
      </c>
      <c r="J136" s="16" t="s">
        <v>640</v>
      </c>
      <c r="K136" s="109">
        <f t="shared" si="181"/>
        <v>0</v>
      </c>
      <c r="L136" s="16">
        <v>0</v>
      </c>
      <c r="M136" s="3"/>
      <c r="N136" s="1"/>
      <c r="O136" s="329">
        <f t="shared" si="94"/>
        <v>0</v>
      </c>
      <c r="P136" s="34"/>
      <c r="Q136" s="1"/>
      <c r="R136" s="329">
        <f t="shared" si="182"/>
        <v>0</v>
      </c>
      <c r="S136" s="34"/>
      <c r="T136" s="1"/>
      <c r="U136" s="329">
        <f t="shared" si="183"/>
        <v>0</v>
      </c>
      <c r="V136" s="34"/>
      <c r="W136" s="1"/>
      <c r="X136" s="329">
        <f t="shared" si="184"/>
        <v>0</v>
      </c>
      <c r="Y136" s="34"/>
      <c r="Z136" s="1"/>
      <c r="AA136" s="329">
        <f t="shared" si="185"/>
        <v>0</v>
      </c>
      <c r="AB136" s="34"/>
      <c r="AC136" s="1"/>
      <c r="AD136" s="329">
        <f t="shared" si="186"/>
        <v>0</v>
      </c>
      <c r="AE136" s="3"/>
      <c r="AF136" s="1"/>
      <c r="AG136" s="330">
        <f t="shared" si="187"/>
        <v>0</v>
      </c>
      <c r="AH136" s="34"/>
      <c r="AI136" s="1"/>
      <c r="AJ136" s="328">
        <f t="shared" si="188"/>
        <v>0</v>
      </c>
      <c r="AK136" s="34"/>
      <c r="AL136" s="1"/>
      <c r="AM136" s="328">
        <f t="shared" si="189"/>
        <v>0</v>
      </c>
      <c r="AN136" s="34"/>
      <c r="AO136" s="1"/>
      <c r="AP136" s="328">
        <f t="shared" si="190"/>
        <v>0</v>
      </c>
      <c r="AQ136" s="34"/>
      <c r="AR136" s="1"/>
      <c r="AS136" s="1">
        <f>SUM(AP136+AQ136-AR136)</f>
        <v>0</v>
      </c>
      <c r="AT136" s="3"/>
      <c r="AU136" s="1"/>
      <c r="AV136" s="328">
        <f t="shared" si="191"/>
        <v>0</v>
      </c>
      <c r="AW136" s="178"/>
      <c r="AX136" s="324"/>
      <c r="AY136" s="125">
        <f>SUM(M136+P136+S136+V136+Y136+AB136+AE136+AH136+AK136+AN136+AQ136+AT136)</f>
        <v>0</v>
      </c>
      <c r="AZ136" s="125">
        <f t="shared" si="180"/>
        <v>0</v>
      </c>
      <c r="BA136" s="35"/>
      <c r="BB136" s="35"/>
      <c r="BC136" s="35"/>
      <c r="BD136" s="35"/>
      <c r="BE136" s="35"/>
      <c r="BF136" s="35"/>
    </row>
    <row r="137" spans="1:58" ht="13">
      <c r="A137" s="18"/>
      <c r="B137" s="137"/>
      <c r="C137" s="129" t="s">
        <v>1089</v>
      </c>
      <c r="D137" s="32" t="s">
        <v>2919</v>
      </c>
      <c r="E137" s="38" t="s">
        <v>2921</v>
      </c>
      <c r="F137" s="38" t="s">
        <v>3501</v>
      </c>
      <c r="G137" s="110" t="s">
        <v>3502</v>
      </c>
      <c r="H137" s="38" t="s">
        <v>3503</v>
      </c>
      <c r="I137" s="110" t="s">
        <v>1089</v>
      </c>
      <c r="J137" s="16" t="s">
        <v>640</v>
      </c>
      <c r="K137" s="109">
        <f t="shared" si="181"/>
        <v>0</v>
      </c>
      <c r="L137" s="16">
        <v>0</v>
      </c>
      <c r="M137" s="3"/>
      <c r="N137" s="1"/>
      <c r="O137" s="329">
        <f t="shared" si="94"/>
        <v>0</v>
      </c>
      <c r="P137" s="34"/>
      <c r="Q137" s="1"/>
      <c r="R137" s="329">
        <f t="shared" si="182"/>
        <v>0</v>
      </c>
      <c r="S137" s="34"/>
      <c r="T137" s="1"/>
      <c r="U137" s="329">
        <f t="shared" si="183"/>
        <v>0</v>
      </c>
      <c r="V137" s="34"/>
      <c r="W137" s="1"/>
      <c r="X137" s="329">
        <f t="shared" si="184"/>
        <v>0</v>
      </c>
      <c r="Y137" s="34"/>
      <c r="Z137" s="1"/>
      <c r="AA137" s="329">
        <f t="shared" si="185"/>
        <v>0</v>
      </c>
      <c r="AB137" s="34"/>
      <c r="AC137" s="1"/>
      <c r="AD137" s="329">
        <f t="shared" si="186"/>
        <v>0</v>
      </c>
      <c r="AE137" s="3"/>
      <c r="AF137" s="1"/>
      <c r="AG137" s="330">
        <f t="shared" si="187"/>
        <v>0</v>
      </c>
      <c r="AH137" s="34"/>
      <c r="AI137" s="1"/>
      <c r="AJ137" s="328">
        <f t="shared" si="188"/>
        <v>0</v>
      </c>
      <c r="AK137" s="34"/>
      <c r="AL137" s="1"/>
      <c r="AM137" s="328">
        <f t="shared" si="189"/>
        <v>0</v>
      </c>
      <c r="AN137" s="34"/>
      <c r="AO137" s="1"/>
      <c r="AP137" s="328">
        <f t="shared" si="190"/>
        <v>0</v>
      </c>
      <c r="AQ137" s="34"/>
      <c r="AR137" s="1"/>
      <c r="AS137" s="1">
        <f>SUM(AP137+AQ137-AR137)</f>
        <v>0</v>
      </c>
      <c r="AT137" s="3"/>
      <c r="AU137" s="1"/>
      <c r="AV137" s="328">
        <f t="shared" si="191"/>
        <v>0</v>
      </c>
      <c r="AW137" s="178"/>
      <c r="AX137" s="324"/>
      <c r="AY137" s="125">
        <f>SUM(M137+P137+S137+V137+Y137+AB137+AE137+AH137+AK137+AN137+AQ137+AT137)</f>
        <v>0</v>
      </c>
      <c r="AZ137" s="125">
        <f t="shared" si="180"/>
        <v>0</v>
      </c>
      <c r="BA137" s="35"/>
      <c r="BB137" s="35"/>
      <c r="BC137" s="35"/>
      <c r="BD137" s="35"/>
      <c r="BE137" s="35"/>
      <c r="BF137" s="35"/>
    </row>
    <row r="138" spans="1:58" ht="13">
      <c r="A138" s="18"/>
      <c r="B138" s="137"/>
      <c r="C138" s="129" t="s">
        <v>1089</v>
      </c>
      <c r="D138" s="32" t="s">
        <v>2091</v>
      </c>
      <c r="E138" s="38" t="s">
        <v>2092</v>
      </c>
      <c r="F138" s="38" t="s">
        <v>3462</v>
      </c>
      <c r="G138" s="110" t="s">
        <v>3464</v>
      </c>
      <c r="H138" s="38" t="s">
        <v>3463</v>
      </c>
      <c r="I138" s="110" t="s">
        <v>1089</v>
      </c>
      <c r="J138" s="16" t="s">
        <v>629</v>
      </c>
      <c r="K138" s="109">
        <f>AV138</f>
        <v>0</v>
      </c>
      <c r="L138" s="16">
        <v>0</v>
      </c>
      <c r="M138" s="3"/>
      <c r="N138" s="1"/>
      <c r="O138" s="328">
        <f t="shared" si="94"/>
        <v>0</v>
      </c>
      <c r="P138" s="34"/>
      <c r="Q138" s="1"/>
      <c r="R138" s="329">
        <f>SUM(O138+P138-Q138)</f>
        <v>0</v>
      </c>
      <c r="S138" s="34"/>
      <c r="T138" s="1"/>
      <c r="U138" s="329">
        <f>SUM(R138+S138-T138)</f>
        <v>0</v>
      </c>
      <c r="V138" s="34"/>
      <c r="W138" s="1"/>
      <c r="X138" s="329">
        <f>SUM(U138+V138-W138)</f>
        <v>0</v>
      </c>
      <c r="Y138" s="34"/>
      <c r="Z138" s="1"/>
      <c r="AA138" s="329">
        <f>SUM(X138+Y138-Z138)</f>
        <v>0</v>
      </c>
      <c r="AB138" s="34"/>
      <c r="AC138" s="1"/>
      <c r="AD138" s="329">
        <f>SUM(AA138+AB138-AC138)</f>
        <v>0</v>
      </c>
      <c r="AE138" s="3"/>
      <c r="AF138" s="1"/>
      <c r="AG138" s="330">
        <f>SUM(AD138+AE138-AF138)</f>
        <v>0</v>
      </c>
      <c r="AH138" s="34"/>
      <c r="AI138" s="1"/>
      <c r="AJ138" s="328">
        <f>SUM(AG138+AH138-AI138)</f>
        <v>0</v>
      </c>
      <c r="AK138" s="34"/>
      <c r="AL138" s="1"/>
      <c r="AM138" s="328">
        <f>SUM(AJ138+AK138-AL138)</f>
        <v>0</v>
      </c>
      <c r="AN138" s="34"/>
      <c r="AO138" s="1"/>
      <c r="AP138" s="328">
        <f t="shared" si="190"/>
        <v>0</v>
      </c>
      <c r="AQ138" s="34"/>
      <c r="AR138" s="1"/>
      <c r="AS138" s="1">
        <f>SUM(AP138+AQ138-AR138)</f>
        <v>0</v>
      </c>
      <c r="AT138" s="3"/>
      <c r="AU138" s="1"/>
      <c r="AV138" s="328">
        <f>SUM(AS138+AT138-AU138)</f>
        <v>0</v>
      </c>
      <c r="AW138" s="178"/>
      <c r="AX138" s="324"/>
      <c r="AY138" s="125">
        <f t="shared" ref="AY138:AY147" si="192">SUM(M138+P138+S138+V138+Y138+AB138+AE138+AH138+AK138+AN138+AQ138+AT138)</f>
        <v>0</v>
      </c>
      <c r="AZ138" s="125"/>
      <c r="BA138" s="35"/>
      <c r="BB138" s="35"/>
      <c r="BC138" s="35"/>
      <c r="BD138" s="35"/>
      <c r="BE138" s="35"/>
      <c r="BF138" s="35"/>
    </row>
    <row r="139" spans="1:58" ht="13">
      <c r="A139" s="18"/>
      <c r="B139" s="137"/>
      <c r="C139" s="129" t="s">
        <v>1089</v>
      </c>
      <c r="D139" s="32" t="s">
        <v>3135</v>
      </c>
      <c r="E139" s="38" t="s">
        <v>3136</v>
      </c>
      <c r="F139" s="38" t="s">
        <v>3490</v>
      </c>
      <c r="G139" s="110" t="s">
        <v>3491</v>
      </c>
      <c r="H139" s="38" t="s">
        <v>3492</v>
      </c>
      <c r="I139" s="110" t="s">
        <v>1089</v>
      </c>
      <c r="J139" s="16" t="s">
        <v>640</v>
      </c>
      <c r="K139" s="109">
        <f>AV139</f>
        <v>0</v>
      </c>
      <c r="L139" s="16">
        <v>0</v>
      </c>
      <c r="M139" s="3"/>
      <c r="N139" s="1"/>
      <c r="O139" s="329">
        <f t="shared" si="94"/>
        <v>0</v>
      </c>
      <c r="P139" s="34"/>
      <c r="Q139" s="1"/>
      <c r="R139" s="328">
        <f>SUM(O139+P139-Q139)</f>
        <v>0</v>
      </c>
      <c r="S139" s="34"/>
      <c r="T139" s="1"/>
      <c r="U139" s="328">
        <f>SUM(R139+S139-T139)</f>
        <v>0</v>
      </c>
      <c r="V139" s="34"/>
      <c r="W139" s="1"/>
      <c r="X139" s="328">
        <f>SUM(U139+V139-W139)</f>
        <v>0</v>
      </c>
      <c r="Y139" s="34"/>
      <c r="Z139" s="1"/>
      <c r="AA139" s="328">
        <f>SUM(X139+Y139-Z139)</f>
        <v>0</v>
      </c>
      <c r="AB139" s="34"/>
      <c r="AC139" s="1"/>
      <c r="AD139" s="328">
        <f>SUM(AA139+AB139-AC139)</f>
        <v>0</v>
      </c>
      <c r="AE139" s="3"/>
      <c r="AF139" s="1"/>
      <c r="AG139" s="326">
        <f>SUM(AD139+AE139-AF139)</f>
        <v>0</v>
      </c>
      <c r="AH139" s="34"/>
      <c r="AI139" s="1"/>
      <c r="AJ139" s="328">
        <f>SUM(AG139+AH139-AI139)</f>
        <v>0</v>
      </c>
      <c r="AK139" s="34"/>
      <c r="AL139" s="1"/>
      <c r="AM139" s="328">
        <f>SUM(AJ139+AK139-AL139)</f>
        <v>0</v>
      </c>
      <c r="AN139" s="34"/>
      <c r="AO139" s="1"/>
      <c r="AP139" s="328">
        <f t="shared" si="190"/>
        <v>0</v>
      </c>
      <c r="AQ139" s="34"/>
      <c r="AR139" s="1"/>
      <c r="AS139" s="328">
        <f>SUM(AP139+AQ139-AR139)</f>
        <v>0</v>
      </c>
      <c r="AT139" s="34"/>
      <c r="AU139" s="1"/>
      <c r="AV139" s="328">
        <f>SUM(AS139+AT139-AU139)</f>
        <v>0</v>
      </c>
      <c r="AW139" s="178"/>
      <c r="AX139" s="324"/>
      <c r="AY139" s="125">
        <f t="shared" si="192"/>
        <v>0</v>
      </c>
      <c r="AZ139" s="125">
        <f t="shared" ref="AZ139:AZ149" si="193">SUM(N139+Q139+T139+W139+Z139+AC139+AF139+AI139+AL139+AO139+AR139+AU139)</f>
        <v>0</v>
      </c>
      <c r="BA139" s="35"/>
      <c r="BB139" s="35"/>
      <c r="BC139" s="35"/>
      <c r="BD139" s="35"/>
      <c r="BE139" s="35"/>
      <c r="BF139" s="35"/>
    </row>
    <row r="140" spans="1:58" ht="13">
      <c r="A140" s="33"/>
      <c r="B140" s="330"/>
      <c r="C140" s="129" t="s">
        <v>1089</v>
      </c>
      <c r="D140" s="32" t="s">
        <v>3137</v>
      </c>
      <c r="E140" s="38" t="s">
        <v>3138</v>
      </c>
      <c r="F140" s="38" t="s">
        <v>3493</v>
      </c>
      <c r="G140" s="362" t="s">
        <v>3494</v>
      </c>
      <c r="H140" s="38" t="s">
        <v>2747</v>
      </c>
      <c r="I140" s="110" t="s">
        <v>1089</v>
      </c>
      <c r="J140" s="16" t="s">
        <v>629</v>
      </c>
      <c r="K140" s="109">
        <f>AV140</f>
        <v>0</v>
      </c>
      <c r="L140" s="16">
        <v>0</v>
      </c>
      <c r="M140" s="3"/>
      <c r="N140" s="1"/>
      <c r="O140" s="329">
        <f t="shared" si="94"/>
        <v>0</v>
      </c>
      <c r="P140" s="34"/>
      <c r="Q140" s="1"/>
      <c r="R140" s="329">
        <f>SUM(O140+P140-Q140)</f>
        <v>0</v>
      </c>
      <c r="S140" s="34"/>
      <c r="T140" s="1"/>
      <c r="U140" s="329">
        <f>SUM(R140+S140-T140)</f>
        <v>0</v>
      </c>
      <c r="V140" s="34"/>
      <c r="W140" s="1"/>
      <c r="X140" s="329">
        <f>SUM(U140+V140-W140)</f>
        <v>0</v>
      </c>
      <c r="Y140" s="34"/>
      <c r="Z140" s="1"/>
      <c r="AA140" s="329">
        <f>SUM(X140+Y140-Z140)</f>
        <v>0</v>
      </c>
      <c r="AB140" s="34"/>
      <c r="AC140" s="1"/>
      <c r="AD140" s="329">
        <f>SUM(AA140+AB140-AC140)</f>
        <v>0</v>
      </c>
      <c r="AE140" s="3"/>
      <c r="AF140" s="1"/>
      <c r="AG140" s="330">
        <f>SUM(AD140+AE140-AF140)</f>
        <v>0</v>
      </c>
      <c r="AH140" s="34"/>
      <c r="AI140" s="1"/>
      <c r="AJ140" s="328">
        <f>SUM(AG140+AH140-AI140)</f>
        <v>0</v>
      </c>
      <c r="AK140" s="34"/>
      <c r="AL140" s="1"/>
      <c r="AM140" s="328">
        <f>SUM(AJ140+AK140-AL140)</f>
        <v>0</v>
      </c>
      <c r="AN140" s="34"/>
      <c r="AO140" s="1"/>
      <c r="AP140" s="328">
        <f t="shared" ref="AP140:AP149" si="194">SUM(AM140+AN140-AO140)</f>
        <v>0</v>
      </c>
      <c r="AQ140" s="34"/>
      <c r="AR140" s="1"/>
      <c r="AS140" s="1">
        <f>SUM(AP140+AQ140-AR140)</f>
        <v>0</v>
      </c>
      <c r="AT140" s="3"/>
      <c r="AU140" s="1"/>
      <c r="AV140" s="328">
        <f>SUM(AS140+AT140-AU140)</f>
        <v>0</v>
      </c>
      <c r="AW140" s="178"/>
      <c r="AX140" s="324"/>
      <c r="AY140" s="125">
        <f t="shared" si="192"/>
        <v>0</v>
      </c>
      <c r="AZ140" s="125">
        <f t="shared" si="193"/>
        <v>0</v>
      </c>
      <c r="BA140" s="35"/>
      <c r="BB140" s="35"/>
      <c r="BC140" s="35"/>
      <c r="BD140" s="35"/>
      <c r="BE140" s="35"/>
      <c r="BF140" s="35"/>
    </row>
    <row r="141" spans="1:58" ht="13">
      <c r="A141" s="18"/>
      <c r="B141" s="137"/>
      <c r="C141" s="129" t="s">
        <v>1089</v>
      </c>
      <c r="D141" s="32" t="s">
        <v>4204</v>
      </c>
      <c r="E141" s="38" t="s">
        <v>4203</v>
      </c>
      <c r="F141" s="38" t="s">
        <v>3493</v>
      </c>
      <c r="G141" s="362" t="s">
        <v>4202</v>
      </c>
      <c r="H141" s="38" t="s">
        <v>2747</v>
      </c>
      <c r="I141" s="110" t="s">
        <v>1089</v>
      </c>
      <c r="J141" s="16" t="s">
        <v>629</v>
      </c>
      <c r="K141" s="334">
        <f>AV173</f>
        <v>20</v>
      </c>
      <c r="L141" s="41"/>
      <c r="M141" s="42"/>
      <c r="N141" s="147"/>
      <c r="O141" s="335" t="e">
        <f>SUM(L173+N173-#REF!)</f>
        <v>#REF!</v>
      </c>
      <c r="P141" s="42"/>
      <c r="Q141" s="147"/>
      <c r="R141" s="335" t="e">
        <f>SUM(O173+Q173-#REF!)</f>
        <v>#REF!</v>
      </c>
      <c r="S141" s="42"/>
      <c r="T141" s="147"/>
      <c r="U141" s="335">
        <f>SUM(R173+S173-T173)</f>
        <v>21</v>
      </c>
      <c r="V141" s="42"/>
      <c r="W141" s="147"/>
      <c r="X141" s="335">
        <f>SUM(U173+V173-W173)</f>
        <v>21</v>
      </c>
      <c r="Y141" s="42"/>
      <c r="Z141" s="147"/>
      <c r="AA141" s="335">
        <f>SUM(X173+Y173-Z173)</f>
        <v>20</v>
      </c>
      <c r="AB141" s="42"/>
      <c r="AC141" s="147"/>
      <c r="AD141" s="335">
        <f>SUM(AA173+AB173-AC173)</f>
        <v>20</v>
      </c>
      <c r="AE141" s="41"/>
      <c r="AF141" s="41"/>
      <c r="AG141" s="41">
        <f>SUM(AD173+AE173-AF173)</f>
        <v>20</v>
      </c>
      <c r="AH141" s="41"/>
      <c r="AI141" s="41"/>
      <c r="AJ141" s="41">
        <f>SUM(AG173+AH173-AI173)</f>
        <v>20</v>
      </c>
      <c r="AK141" s="41"/>
      <c r="AL141" s="41"/>
      <c r="AM141" s="41">
        <f>SUM(AJ173+AK173-AL173)</f>
        <v>20</v>
      </c>
      <c r="AN141" s="41"/>
      <c r="AO141" s="41"/>
      <c r="AP141" s="41">
        <f>SUM(AM173+AN173-AO173)</f>
        <v>20</v>
      </c>
      <c r="AQ141" s="41"/>
      <c r="AR141" s="41"/>
      <c r="AS141" s="41">
        <f>SUM(AP173+AQ173-AR173)</f>
        <v>20</v>
      </c>
      <c r="AT141" s="41"/>
      <c r="AU141" s="41"/>
      <c r="AV141" s="137">
        <f>SUM(AS173+AT173-AU173)</f>
        <v>20</v>
      </c>
      <c r="AW141" s="178"/>
      <c r="AX141" s="324"/>
      <c r="AY141" s="125"/>
      <c r="AZ141" s="125"/>
      <c r="BA141" s="35"/>
      <c r="BB141" s="35"/>
      <c r="BC141" s="35"/>
      <c r="BD141" s="35"/>
      <c r="BE141" s="35"/>
      <c r="BF141" s="35"/>
    </row>
    <row r="142" spans="1:58" ht="13">
      <c r="A142" s="33"/>
      <c r="B142" s="330"/>
      <c r="C142" s="129" t="s">
        <v>1089</v>
      </c>
      <c r="D142" s="32" t="s">
        <v>3912</v>
      </c>
      <c r="E142" s="38" t="s">
        <v>3913</v>
      </c>
      <c r="F142" s="38" t="s">
        <v>3914</v>
      </c>
      <c r="G142" s="81" t="s">
        <v>3915</v>
      </c>
      <c r="H142" s="38" t="s">
        <v>3916</v>
      </c>
      <c r="I142" s="110" t="s">
        <v>1089</v>
      </c>
      <c r="J142" s="16" t="s">
        <v>640</v>
      </c>
      <c r="K142" s="109">
        <f t="shared" ref="K142:K149" si="195">AV142</f>
        <v>0</v>
      </c>
      <c r="L142" s="16">
        <v>0</v>
      </c>
      <c r="M142" s="3"/>
      <c r="N142" s="1"/>
      <c r="O142" s="328">
        <f t="shared" ref="O142:O211" si="196">SUM(L142+M142-N142)</f>
        <v>0</v>
      </c>
      <c r="P142" s="34"/>
      <c r="Q142" s="1"/>
      <c r="R142" s="329">
        <f t="shared" ref="R142:R149" si="197">SUM(O142+P142-Q142)</f>
        <v>0</v>
      </c>
      <c r="S142" s="34"/>
      <c r="T142" s="1"/>
      <c r="U142" s="329">
        <f t="shared" ref="U142:U149" si="198">SUM(R142+S142-T142)</f>
        <v>0</v>
      </c>
      <c r="V142" s="34"/>
      <c r="W142" s="1"/>
      <c r="X142" s="329">
        <f t="shared" ref="X142:X149" si="199">SUM(U142+V142-W142)</f>
        <v>0</v>
      </c>
      <c r="Y142" s="34"/>
      <c r="Z142" s="1"/>
      <c r="AA142" s="329">
        <f t="shared" ref="AA142:AA149" si="200">SUM(X142+Y142-Z142)</f>
        <v>0</v>
      </c>
      <c r="AB142" s="34"/>
      <c r="AC142" s="1"/>
      <c r="AD142" s="329">
        <f t="shared" ref="AD142:AD149" si="201">SUM(AA142+AB142-AC142)</f>
        <v>0</v>
      </c>
      <c r="AE142" s="3"/>
      <c r="AF142" s="1"/>
      <c r="AG142" s="330">
        <f t="shared" ref="AG142:AG149" si="202">SUM(AD142+AE142-AF142)</f>
        <v>0</v>
      </c>
      <c r="AH142" s="34"/>
      <c r="AI142" s="1"/>
      <c r="AJ142" s="328">
        <f t="shared" ref="AJ142:AJ149" si="203">SUM(AG142+AH142-AI142)</f>
        <v>0</v>
      </c>
      <c r="AK142" s="34"/>
      <c r="AL142" s="1"/>
      <c r="AM142" s="328">
        <f t="shared" ref="AM142:AM149" si="204">SUM(AJ142+AK142-AL142)</f>
        <v>0</v>
      </c>
      <c r="AN142" s="34"/>
      <c r="AO142" s="1"/>
      <c r="AP142" s="328">
        <f t="shared" si="194"/>
        <v>0</v>
      </c>
      <c r="AQ142" s="34"/>
      <c r="AR142" s="1"/>
      <c r="AS142" s="1">
        <f t="shared" ref="AS142:AS149" si="205">SUM(AP142+AQ142-AR142)</f>
        <v>0</v>
      </c>
      <c r="AT142" s="3"/>
      <c r="AU142" s="1"/>
      <c r="AV142" s="328">
        <f t="shared" ref="AV142:AV149" si="206">SUM(AS142+AT142-AU142)</f>
        <v>0</v>
      </c>
      <c r="AW142" s="178"/>
      <c r="AX142" s="324"/>
      <c r="AY142" s="125">
        <f>SUM(M142+P142+S142+V142+Y142+AB142+AE142+AH142+AK142+AN142+AQ142+AT142)</f>
        <v>0</v>
      </c>
      <c r="AZ142" s="125">
        <f>SUM(N142+Q142+T142+W142+Z142+AC142+AF142+AI142+AL142+AO142+AR142+AU142)</f>
        <v>0</v>
      </c>
      <c r="BA142" s="35"/>
      <c r="BB142" s="35"/>
      <c r="BC142" s="35"/>
      <c r="BD142" s="35"/>
      <c r="BE142" s="35"/>
      <c r="BF142" s="35"/>
    </row>
    <row r="143" spans="1:58" ht="13">
      <c r="A143" s="18"/>
      <c r="B143" s="137"/>
      <c r="C143" s="129" t="s">
        <v>1089</v>
      </c>
      <c r="D143" s="32" t="s">
        <v>1212</v>
      </c>
      <c r="E143" s="38" t="s">
        <v>1213</v>
      </c>
      <c r="F143" s="38" t="s">
        <v>3506</v>
      </c>
      <c r="G143" s="110" t="s">
        <v>2747</v>
      </c>
      <c r="H143" s="38" t="s">
        <v>2747</v>
      </c>
      <c r="I143" s="110" t="s">
        <v>1089</v>
      </c>
      <c r="J143" s="16" t="s">
        <v>629</v>
      </c>
      <c r="K143" s="109">
        <f t="shared" si="195"/>
        <v>0</v>
      </c>
      <c r="L143" s="16">
        <v>0</v>
      </c>
      <c r="M143" s="3"/>
      <c r="N143" s="1"/>
      <c r="O143" s="328">
        <f t="shared" si="196"/>
        <v>0</v>
      </c>
      <c r="P143" s="34"/>
      <c r="Q143" s="1"/>
      <c r="R143" s="328">
        <f t="shared" si="197"/>
        <v>0</v>
      </c>
      <c r="S143" s="34"/>
      <c r="T143" s="1"/>
      <c r="U143" s="328">
        <f t="shared" si="198"/>
        <v>0</v>
      </c>
      <c r="V143" s="34"/>
      <c r="W143" s="1"/>
      <c r="X143" s="328">
        <f t="shared" si="199"/>
        <v>0</v>
      </c>
      <c r="Y143" s="34"/>
      <c r="Z143" s="1"/>
      <c r="AA143" s="328">
        <f t="shared" si="200"/>
        <v>0</v>
      </c>
      <c r="AB143" s="34"/>
      <c r="AC143" s="1"/>
      <c r="AD143" s="328">
        <f t="shared" si="201"/>
        <v>0</v>
      </c>
      <c r="AE143" s="3"/>
      <c r="AF143" s="1"/>
      <c r="AG143" s="326">
        <f t="shared" si="202"/>
        <v>0</v>
      </c>
      <c r="AH143" s="34"/>
      <c r="AI143" s="1"/>
      <c r="AJ143" s="328">
        <f t="shared" si="203"/>
        <v>0</v>
      </c>
      <c r="AK143" s="34"/>
      <c r="AL143" s="1"/>
      <c r="AM143" s="328">
        <f t="shared" si="204"/>
        <v>0</v>
      </c>
      <c r="AN143" s="34"/>
      <c r="AO143" s="1"/>
      <c r="AP143" s="328">
        <f t="shared" si="194"/>
        <v>0</v>
      </c>
      <c r="AQ143" s="34"/>
      <c r="AR143" s="1"/>
      <c r="AS143" s="328">
        <f t="shared" si="205"/>
        <v>0</v>
      </c>
      <c r="AT143" s="34"/>
      <c r="AU143" s="1"/>
      <c r="AV143" s="328">
        <f t="shared" si="206"/>
        <v>0</v>
      </c>
      <c r="AW143" s="178"/>
      <c r="AX143" s="324"/>
      <c r="AY143" s="125">
        <f t="shared" si="192"/>
        <v>0</v>
      </c>
      <c r="AZ143" s="125">
        <f t="shared" si="193"/>
        <v>0</v>
      </c>
      <c r="BA143" s="35"/>
      <c r="BB143" s="35"/>
      <c r="BC143" s="35"/>
      <c r="BD143" s="35"/>
      <c r="BE143" s="35"/>
      <c r="BF143" s="35"/>
    </row>
    <row r="144" spans="1:58" ht="13">
      <c r="A144" s="18"/>
      <c r="B144" s="137"/>
      <c r="C144" s="129" t="s">
        <v>1089</v>
      </c>
      <c r="D144" s="32" t="s">
        <v>4253</v>
      </c>
      <c r="E144" s="38" t="s">
        <v>4252</v>
      </c>
      <c r="F144" s="38" t="s">
        <v>4254</v>
      </c>
      <c r="G144" s="110" t="s">
        <v>4255</v>
      </c>
      <c r="H144" s="38" t="s">
        <v>4256</v>
      </c>
      <c r="I144" s="110" t="s">
        <v>1089</v>
      </c>
      <c r="J144" s="16" t="s">
        <v>629</v>
      </c>
      <c r="K144" s="334">
        <f>AV174</f>
        <v>4</v>
      </c>
      <c r="L144" s="41"/>
      <c r="M144" s="42"/>
      <c r="N144" s="147"/>
      <c r="O144" s="335" t="e">
        <f>SUM(L174+N174-#REF!)</f>
        <v>#REF!</v>
      </c>
      <c r="P144" s="42"/>
      <c r="Q144" s="147"/>
      <c r="R144" s="335" t="e">
        <f>SUM(O174+Q174-#REF!)</f>
        <v>#REF!</v>
      </c>
      <c r="S144" s="42"/>
      <c r="T144" s="147"/>
      <c r="U144" s="335">
        <f>SUM(R174+S174-T174)</f>
        <v>7</v>
      </c>
      <c r="V144" s="42"/>
      <c r="W144" s="147"/>
      <c r="X144" s="335">
        <f>SUM(U174+V174-W174)</f>
        <v>7</v>
      </c>
      <c r="Y144" s="42"/>
      <c r="Z144" s="147"/>
      <c r="AA144" s="335">
        <f>SUM(X174+Y174-Z174)</f>
        <v>6</v>
      </c>
      <c r="AB144" s="42"/>
      <c r="AC144" s="147"/>
      <c r="AD144" s="335">
        <f>SUM(AA174+AB174-AC174)</f>
        <v>4</v>
      </c>
      <c r="AE144" s="41"/>
      <c r="AF144" s="41"/>
      <c r="AG144" s="41">
        <f>SUM(AD174+AE174-AF174)</f>
        <v>4</v>
      </c>
      <c r="AH144" s="41"/>
      <c r="AI144" s="41"/>
      <c r="AJ144" s="41">
        <f>SUM(AG174+AH174-AI174)</f>
        <v>4</v>
      </c>
      <c r="AK144" s="41"/>
      <c r="AL144" s="41"/>
      <c r="AM144" s="41">
        <f>SUM(AJ174+AK174-AL174)</f>
        <v>4</v>
      </c>
      <c r="AN144" s="41"/>
      <c r="AO144" s="41"/>
      <c r="AP144" s="41">
        <f>SUM(AM174+AN174-AO174)</f>
        <v>4</v>
      </c>
      <c r="AQ144" s="41"/>
      <c r="AR144" s="41"/>
      <c r="AS144" s="41">
        <f>SUM(AP174+AQ174-AR174)</f>
        <v>4</v>
      </c>
      <c r="AT144" s="41"/>
      <c r="AU144" s="41"/>
      <c r="AV144" s="137">
        <f>SUM(AS174+AT174-AU174)</f>
        <v>4</v>
      </c>
      <c r="AW144" s="178"/>
      <c r="AX144" s="324"/>
      <c r="AY144" s="125"/>
      <c r="AZ144" s="125"/>
      <c r="BA144" s="35"/>
      <c r="BB144" s="35"/>
      <c r="BC144" s="35"/>
      <c r="BD144" s="35"/>
      <c r="BE144" s="35"/>
      <c r="BF144" s="35"/>
    </row>
    <row r="145" spans="1:58" ht="13">
      <c r="A145" s="18"/>
      <c r="B145" s="137"/>
      <c r="C145" s="129" t="s">
        <v>1089</v>
      </c>
      <c r="D145" s="32" t="s">
        <v>4394</v>
      </c>
      <c r="E145" s="38" t="s">
        <v>4395</v>
      </c>
      <c r="F145" s="38" t="s">
        <v>4396</v>
      </c>
      <c r="G145" s="110" t="s">
        <v>4397</v>
      </c>
      <c r="H145" s="38" t="s">
        <v>3404</v>
      </c>
      <c r="I145" s="110" t="s">
        <v>1089</v>
      </c>
      <c r="J145" s="16" t="s">
        <v>629</v>
      </c>
      <c r="K145" s="334">
        <f>AV175</f>
        <v>14</v>
      </c>
      <c r="L145" s="41"/>
      <c r="M145" s="42"/>
      <c r="N145" s="147"/>
      <c r="O145" s="335" t="e">
        <f>SUM(L175+N175-#REF!)</f>
        <v>#REF!</v>
      </c>
      <c r="P145" s="42"/>
      <c r="Q145" s="147"/>
      <c r="R145" s="335" t="e">
        <f>SUM(O175+Q175-#REF!)</f>
        <v>#REF!</v>
      </c>
      <c r="S145" s="42"/>
      <c r="T145" s="147"/>
      <c r="U145" s="335">
        <f>SUM(R175+S175-T175)</f>
        <v>17</v>
      </c>
      <c r="V145" s="42"/>
      <c r="W145" s="147"/>
      <c r="X145" s="335">
        <f>SUM(U175+V175-W175)</f>
        <v>16</v>
      </c>
      <c r="Y145" s="42"/>
      <c r="Z145" s="147"/>
      <c r="AA145" s="335">
        <f>SUM(X175+Y175-Z175)</f>
        <v>14</v>
      </c>
      <c r="AB145" s="42"/>
      <c r="AC145" s="147"/>
      <c r="AD145" s="335">
        <f>SUM(AA175+AB175-AC175)</f>
        <v>6</v>
      </c>
      <c r="AE145" s="41"/>
      <c r="AF145" s="41"/>
      <c r="AG145" s="41">
        <f>SUM(AD175+AE175-AF175)</f>
        <v>14</v>
      </c>
      <c r="AH145" s="41"/>
      <c r="AI145" s="41"/>
      <c r="AJ145" s="41">
        <f>SUM(AG175+AH175-AI175)</f>
        <v>14</v>
      </c>
      <c r="AK145" s="41"/>
      <c r="AL145" s="41"/>
      <c r="AM145" s="41">
        <f>SUM(AJ175+AK175-AL175)</f>
        <v>14</v>
      </c>
      <c r="AN145" s="41"/>
      <c r="AO145" s="41"/>
      <c r="AP145" s="41">
        <f>SUM(AM175+AN175-AO175)</f>
        <v>14</v>
      </c>
      <c r="AQ145" s="41"/>
      <c r="AR145" s="41"/>
      <c r="AS145" s="41">
        <f>SUM(AP175+AQ175-AR175)</f>
        <v>14</v>
      </c>
      <c r="AT145" s="41"/>
      <c r="AU145" s="41"/>
      <c r="AV145" s="137">
        <f>SUM(AS175+AT175-AU175)</f>
        <v>14</v>
      </c>
      <c r="AW145" s="178"/>
      <c r="AX145" s="324"/>
      <c r="AY145" s="125"/>
      <c r="AZ145" s="125"/>
      <c r="BA145" s="35"/>
      <c r="BB145" s="35"/>
      <c r="BC145" s="35"/>
      <c r="BD145" s="35"/>
      <c r="BE145" s="35"/>
      <c r="BF145" s="35"/>
    </row>
    <row r="146" spans="1:58" ht="13">
      <c r="A146" s="18"/>
      <c r="B146" s="137"/>
      <c r="C146" s="129" t="s">
        <v>1089</v>
      </c>
      <c r="D146" s="32" t="s">
        <v>3592</v>
      </c>
      <c r="E146" s="38" t="s">
        <v>3593</v>
      </c>
      <c r="F146" s="38" t="s">
        <v>4478</v>
      </c>
      <c r="G146" s="110" t="s">
        <v>4481</v>
      </c>
      <c r="H146" s="38" t="s">
        <v>4479</v>
      </c>
      <c r="I146" s="110" t="s">
        <v>1089</v>
      </c>
      <c r="J146" s="16" t="s">
        <v>629</v>
      </c>
      <c r="K146" s="109">
        <f t="shared" si="195"/>
        <v>0</v>
      </c>
      <c r="L146" s="16">
        <v>0</v>
      </c>
      <c r="M146" s="3"/>
      <c r="N146" s="1"/>
      <c r="O146" s="329">
        <f t="shared" si="196"/>
        <v>0</v>
      </c>
      <c r="P146" s="34"/>
      <c r="Q146" s="1"/>
      <c r="R146" s="329">
        <f t="shared" si="197"/>
        <v>0</v>
      </c>
      <c r="S146" s="34"/>
      <c r="T146" s="1"/>
      <c r="U146" s="329">
        <f t="shared" si="198"/>
        <v>0</v>
      </c>
      <c r="V146" s="34"/>
      <c r="W146" s="1"/>
      <c r="X146" s="329">
        <f t="shared" si="199"/>
        <v>0</v>
      </c>
      <c r="Y146" s="34"/>
      <c r="Z146" s="1"/>
      <c r="AA146" s="329">
        <f t="shared" si="200"/>
        <v>0</v>
      </c>
      <c r="AB146" s="34"/>
      <c r="AC146" s="1"/>
      <c r="AD146" s="329">
        <f t="shared" si="201"/>
        <v>0</v>
      </c>
      <c r="AE146" s="3"/>
      <c r="AF146" s="1"/>
      <c r="AG146" s="330">
        <f t="shared" si="202"/>
        <v>0</v>
      </c>
      <c r="AH146" s="34"/>
      <c r="AI146" s="1"/>
      <c r="AJ146" s="328">
        <f t="shared" si="203"/>
        <v>0</v>
      </c>
      <c r="AK146" s="34"/>
      <c r="AL146" s="1"/>
      <c r="AM146" s="328">
        <f t="shared" si="204"/>
        <v>0</v>
      </c>
      <c r="AN146" s="34"/>
      <c r="AO146" s="1"/>
      <c r="AP146" s="328">
        <f t="shared" si="194"/>
        <v>0</v>
      </c>
      <c r="AQ146" s="34"/>
      <c r="AR146" s="1"/>
      <c r="AS146" s="1">
        <f t="shared" si="205"/>
        <v>0</v>
      </c>
      <c r="AT146" s="3"/>
      <c r="AU146" s="1"/>
      <c r="AV146" s="328">
        <f t="shared" si="206"/>
        <v>0</v>
      </c>
      <c r="AW146" s="178"/>
      <c r="AX146" s="324"/>
      <c r="AY146" s="125">
        <f t="shared" si="192"/>
        <v>0</v>
      </c>
      <c r="AZ146" s="125">
        <f t="shared" si="193"/>
        <v>0</v>
      </c>
      <c r="BA146" s="35"/>
      <c r="BB146" s="35"/>
      <c r="BC146" s="35"/>
      <c r="BD146" s="35"/>
      <c r="BE146" s="35"/>
      <c r="BF146" s="35"/>
    </row>
    <row r="147" spans="1:58" ht="13">
      <c r="A147" s="33"/>
      <c r="B147" s="330"/>
      <c r="C147" s="129" t="s">
        <v>1089</v>
      </c>
      <c r="D147" s="32" t="s">
        <v>3594</v>
      </c>
      <c r="E147" s="38" t="s">
        <v>3595</v>
      </c>
      <c r="F147" s="38" t="s">
        <v>4482</v>
      </c>
      <c r="G147" s="110" t="s">
        <v>4483</v>
      </c>
      <c r="H147" s="38" t="s">
        <v>4480</v>
      </c>
      <c r="I147" s="110" t="s">
        <v>1089</v>
      </c>
      <c r="J147" s="16" t="s">
        <v>629</v>
      </c>
      <c r="K147" s="109">
        <f t="shared" si="195"/>
        <v>0</v>
      </c>
      <c r="L147" s="16">
        <v>0</v>
      </c>
      <c r="M147" s="3"/>
      <c r="N147" s="1"/>
      <c r="O147" s="329">
        <f t="shared" si="196"/>
        <v>0</v>
      </c>
      <c r="P147" s="34"/>
      <c r="Q147" s="1"/>
      <c r="R147" s="329">
        <f t="shared" si="197"/>
        <v>0</v>
      </c>
      <c r="S147" s="34"/>
      <c r="T147" s="1"/>
      <c r="U147" s="329">
        <f t="shared" si="198"/>
        <v>0</v>
      </c>
      <c r="V147" s="34"/>
      <c r="W147" s="1"/>
      <c r="X147" s="329">
        <f t="shared" si="199"/>
        <v>0</v>
      </c>
      <c r="Y147" s="34"/>
      <c r="Z147" s="1"/>
      <c r="AA147" s="329">
        <f t="shared" si="200"/>
        <v>0</v>
      </c>
      <c r="AB147" s="34"/>
      <c r="AC147" s="1"/>
      <c r="AD147" s="329">
        <f t="shared" si="201"/>
        <v>0</v>
      </c>
      <c r="AE147" s="3"/>
      <c r="AF147" s="1"/>
      <c r="AG147" s="330">
        <f t="shared" si="202"/>
        <v>0</v>
      </c>
      <c r="AH147" s="34"/>
      <c r="AI147" s="1"/>
      <c r="AJ147" s="328">
        <f t="shared" si="203"/>
        <v>0</v>
      </c>
      <c r="AK147" s="34"/>
      <c r="AL147" s="1"/>
      <c r="AM147" s="328">
        <f t="shared" si="204"/>
        <v>0</v>
      </c>
      <c r="AN147" s="34"/>
      <c r="AO147" s="1"/>
      <c r="AP147" s="328">
        <f t="shared" si="194"/>
        <v>0</v>
      </c>
      <c r="AQ147" s="34"/>
      <c r="AR147" s="1"/>
      <c r="AS147" s="1">
        <f t="shared" si="205"/>
        <v>0</v>
      </c>
      <c r="AT147" s="3"/>
      <c r="AU147" s="1"/>
      <c r="AV147" s="328">
        <f t="shared" si="206"/>
        <v>0</v>
      </c>
      <c r="AW147" s="178"/>
      <c r="AX147" s="324"/>
      <c r="AY147" s="125">
        <f t="shared" si="192"/>
        <v>0</v>
      </c>
      <c r="AZ147" s="125">
        <f t="shared" si="193"/>
        <v>0</v>
      </c>
      <c r="BA147" s="35"/>
      <c r="BB147" s="35"/>
      <c r="BC147" s="35"/>
      <c r="BD147" s="35"/>
      <c r="BE147" s="35"/>
      <c r="BF147" s="35"/>
    </row>
    <row r="148" spans="1:58" ht="13">
      <c r="A148" s="18"/>
      <c r="B148" s="137"/>
      <c r="C148" s="129" t="s">
        <v>1089</v>
      </c>
      <c r="D148" s="32" t="s">
        <v>4113</v>
      </c>
      <c r="E148" s="38" t="s">
        <v>4112</v>
      </c>
      <c r="F148" s="38" t="s">
        <v>4115</v>
      </c>
      <c r="G148" s="110" t="s">
        <v>4114</v>
      </c>
      <c r="H148" s="38" t="s">
        <v>3498</v>
      </c>
      <c r="I148" s="110" t="s">
        <v>1089</v>
      </c>
      <c r="J148" s="16" t="s">
        <v>629</v>
      </c>
      <c r="K148" s="334">
        <f>AV178</f>
        <v>4</v>
      </c>
      <c r="L148" s="41"/>
      <c r="M148" s="42"/>
      <c r="N148" s="147"/>
      <c r="O148" s="335" t="e">
        <f>SUM(L178+N178-#REF!)</f>
        <v>#REF!</v>
      </c>
      <c r="P148" s="42"/>
      <c r="Q148" s="147"/>
      <c r="R148" s="335" t="e">
        <f>SUM(O178+Q178-#REF!)</f>
        <v>#REF!</v>
      </c>
      <c r="S148" s="42"/>
      <c r="T148" s="147"/>
      <c r="U148" s="335">
        <f>SUM(R178+S178-T178)</f>
        <v>8</v>
      </c>
      <c r="V148" s="42"/>
      <c r="W148" s="147"/>
      <c r="X148" s="335">
        <f>SUM(U178+V178-W178)</f>
        <v>8</v>
      </c>
      <c r="Y148" s="42"/>
      <c r="Z148" s="147"/>
      <c r="AA148" s="335">
        <f>SUM(X178+Y178-Z178)</f>
        <v>7</v>
      </c>
      <c r="AB148" s="42"/>
      <c r="AC148" s="147"/>
      <c r="AD148" s="335">
        <f>SUM(AA178+AB178-AC178)</f>
        <v>6</v>
      </c>
      <c r="AE148" s="41"/>
      <c r="AF148" s="41"/>
      <c r="AG148" s="41">
        <f>SUM(AD178+AE178-AF178)</f>
        <v>4</v>
      </c>
      <c r="AH148" s="41"/>
      <c r="AI148" s="41"/>
      <c r="AJ148" s="41">
        <f>SUM(AG178+AH178-AI178)</f>
        <v>4</v>
      </c>
      <c r="AK148" s="41"/>
      <c r="AL148" s="41"/>
      <c r="AM148" s="41">
        <f>SUM(AJ178+AK178-AL178)</f>
        <v>4</v>
      </c>
      <c r="AN148" s="41"/>
      <c r="AO148" s="41"/>
      <c r="AP148" s="41">
        <f>SUM(AM178+AN178-AO178)</f>
        <v>4</v>
      </c>
      <c r="AQ148" s="41"/>
      <c r="AR148" s="41"/>
      <c r="AS148" s="41">
        <f>SUM(AP178+AQ178-AR178)</f>
        <v>4</v>
      </c>
      <c r="AT148" s="41"/>
      <c r="AU148" s="41"/>
      <c r="AV148" s="137">
        <f>SUM(AS178+AT178-AU178)</f>
        <v>4</v>
      </c>
      <c r="AW148" s="178"/>
      <c r="AX148" s="324"/>
      <c r="AY148" s="125"/>
      <c r="AZ148" s="125"/>
      <c r="BA148" s="35"/>
      <c r="BB148" s="35"/>
      <c r="BC148" s="35"/>
      <c r="BD148" s="35"/>
      <c r="BE148" s="35"/>
      <c r="BF148" s="35"/>
    </row>
    <row r="149" spans="1:58" ht="13">
      <c r="A149" s="18"/>
      <c r="B149" s="137"/>
      <c r="C149" s="129" t="s">
        <v>1089</v>
      </c>
      <c r="D149" s="32" t="s">
        <v>3671</v>
      </c>
      <c r="E149" s="38" t="s">
        <v>3672</v>
      </c>
      <c r="F149" s="38"/>
      <c r="G149" s="110"/>
      <c r="H149" s="38"/>
      <c r="I149" s="110" t="s">
        <v>1089</v>
      </c>
      <c r="J149" s="16" t="s">
        <v>629</v>
      </c>
      <c r="K149" s="109">
        <f t="shared" si="195"/>
        <v>0</v>
      </c>
      <c r="L149" s="16">
        <v>0</v>
      </c>
      <c r="M149" s="3"/>
      <c r="N149" s="1"/>
      <c r="O149" s="329">
        <f t="shared" si="196"/>
        <v>0</v>
      </c>
      <c r="P149" s="34"/>
      <c r="Q149" s="1"/>
      <c r="R149" s="329">
        <f t="shared" si="197"/>
        <v>0</v>
      </c>
      <c r="S149" s="34"/>
      <c r="T149" s="1"/>
      <c r="U149" s="329">
        <f t="shared" si="198"/>
        <v>0</v>
      </c>
      <c r="V149" s="34"/>
      <c r="W149" s="1"/>
      <c r="X149" s="329">
        <f t="shared" si="199"/>
        <v>0</v>
      </c>
      <c r="Y149" s="34"/>
      <c r="Z149" s="1"/>
      <c r="AA149" s="329">
        <f t="shared" si="200"/>
        <v>0</v>
      </c>
      <c r="AB149" s="34"/>
      <c r="AC149" s="1"/>
      <c r="AD149" s="329">
        <f t="shared" si="201"/>
        <v>0</v>
      </c>
      <c r="AE149" s="3"/>
      <c r="AF149" s="1"/>
      <c r="AG149" s="330">
        <f t="shared" si="202"/>
        <v>0</v>
      </c>
      <c r="AH149" s="34"/>
      <c r="AI149" s="1"/>
      <c r="AJ149" s="328">
        <f t="shared" si="203"/>
        <v>0</v>
      </c>
      <c r="AK149" s="34"/>
      <c r="AL149" s="1"/>
      <c r="AM149" s="328">
        <f t="shared" si="204"/>
        <v>0</v>
      </c>
      <c r="AN149" s="34"/>
      <c r="AO149" s="1"/>
      <c r="AP149" s="328">
        <f t="shared" si="194"/>
        <v>0</v>
      </c>
      <c r="AQ149" s="34"/>
      <c r="AR149" s="1"/>
      <c r="AS149" s="1">
        <f t="shared" si="205"/>
        <v>0</v>
      </c>
      <c r="AT149" s="3"/>
      <c r="AU149" s="1"/>
      <c r="AV149" s="328">
        <f t="shared" si="206"/>
        <v>0</v>
      </c>
      <c r="AW149" s="178"/>
      <c r="AX149" s="324"/>
      <c r="AY149" s="125">
        <f>SUM(M149+P149+S149+V149+Y149+AB149+AE149+AH149+AK149+AN149+AQ149+AT149)</f>
        <v>0</v>
      </c>
      <c r="AZ149" s="125">
        <f t="shared" si="193"/>
        <v>0</v>
      </c>
      <c r="BA149" s="35"/>
      <c r="BB149" s="35"/>
      <c r="BC149" s="35"/>
      <c r="BD149" s="35"/>
      <c r="BE149" s="35"/>
      <c r="BF149" s="35"/>
    </row>
    <row r="150" spans="1:58" ht="13">
      <c r="A150" s="363"/>
      <c r="B150" s="364"/>
      <c r="C150" s="129" t="s">
        <v>1089</v>
      </c>
      <c r="D150" s="32" t="s">
        <v>4441</v>
      </c>
      <c r="E150" s="38" t="s">
        <v>4442</v>
      </c>
      <c r="F150" s="38" t="s">
        <v>4443</v>
      </c>
      <c r="G150" s="110" t="s">
        <v>4444</v>
      </c>
      <c r="H150" s="38" t="s">
        <v>4445</v>
      </c>
      <c r="I150" s="110" t="s">
        <v>1089</v>
      </c>
      <c r="J150" s="16" t="s">
        <v>629</v>
      </c>
      <c r="K150" s="365">
        <f>AV180</f>
        <v>16</v>
      </c>
      <c r="L150" s="366"/>
      <c r="M150" s="367"/>
      <c r="N150" s="368"/>
      <c r="O150" s="369" t="e">
        <f>SUM(L180+N180-#REF!)</f>
        <v>#REF!</v>
      </c>
      <c r="P150" s="367"/>
      <c r="Q150" s="368"/>
      <c r="R150" s="369" t="e">
        <f>SUM(O180+Q180-#REF!)</f>
        <v>#REF!</v>
      </c>
      <c r="S150" s="367"/>
      <c r="T150" s="368"/>
      <c r="U150" s="369">
        <f>SUM(R180+S180-T180)</f>
        <v>20</v>
      </c>
      <c r="V150" s="367"/>
      <c r="W150" s="368"/>
      <c r="X150" s="369">
        <f>SUM(U180+V180-W180)</f>
        <v>20</v>
      </c>
      <c r="Y150" s="367"/>
      <c r="Z150" s="368"/>
      <c r="AA150" s="369">
        <f>SUM(X180+Y180-Z180)</f>
        <v>19</v>
      </c>
      <c r="AB150" s="367"/>
      <c r="AC150" s="368"/>
      <c r="AD150" s="369">
        <f>SUM(AA180+AB180-AC180)</f>
        <v>19</v>
      </c>
      <c r="AE150" s="366"/>
      <c r="AF150" s="366"/>
      <c r="AG150" s="366">
        <f>SUM(AD180+AE180-AF180)</f>
        <v>16</v>
      </c>
      <c r="AH150" s="366"/>
      <c r="AI150" s="366"/>
      <c r="AJ150" s="366">
        <f>SUM(AG180+AH180-AI180)</f>
        <v>16</v>
      </c>
      <c r="AK150" s="366"/>
      <c r="AL150" s="366"/>
      <c r="AM150" s="366">
        <f>SUM(AJ180+AK180-AL180)</f>
        <v>16</v>
      </c>
      <c r="AN150" s="366"/>
      <c r="AO150" s="366"/>
      <c r="AP150" s="366">
        <f>SUM(AM180+AN180-AO180)</f>
        <v>16</v>
      </c>
      <c r="AQ150" s="366"/>
      <c r="AR150" s="366"/>
      <c r="AS150" s="366">
        <f>SUM(AP180+AQ180-AR180)</f>
        <v>16</v>
      </c>
      <c r="AT150" s="366"/>
      <c r="AU150" s="366"/>
      <c r="AV150" s="364">
        <f>SUM(AS180+AT180-AU180)</f>
        <v>16</v>
      </c>
      <c r="AW150" s="370"/>
      <c r="AX150" s="371"/>
      <c r="AY150" s="125"/>
      <c r="AZ150" s="125"/>
      <c r="BA150" s="35"/>
      <c r="BB150" s="35"/>
      <c r="BC150" s="35"/>
      <c r="BD150" s="35"/>
      <c r="BE150" s="35"/>
      <c r="BF150" s="35"/>
    </row>
    <row r="151" spans="1:58" ht="13">
      <c r="A151" s="372"/>
      <c r="B151" s="373"/>
      <c r="C151" s="129" t="s">
        <v>1089</v>
      </c>
      <c r="D151" s="32" t="s">
        <v>4484</v>
      </c>
      <c r="E151" s="38" t="s">
        <v>4485</v>
      </c>
      <c r="F151" s="38" t="s">
        <v>4488</v>
      </c>
      <c r="G151" s="110" t="s">
        <v>4490</v>
      </c>
      <c r="H151" s="38" t="s">
        <v>3433</v>
      </c>
      <c r="I151" s="110" t="s">
        <v>1089</v>
      </c>
      <c r="J151" s="16" t="s">
        <v>629</v>
      </c>
      <c r="K151" s="374">
        <f>AV178</f>
        <v>4</v>
      </c>
      <c r="L151" s="375"/>
      <c r="M151" s="376"/>
      <c r="N151" s="377"/>
      <c r="O151" s="378" t="e">
        <f>SUM(L178+N178-#REF!)</f>
        <v>#REF!</v>
      </c>
      <c r="P151" s="376"/>
      <c r="Q151" s="377"/>
      <c r="R151" s="378" t="e">
        <f>SUM(O178+Q178-#REF!)</f>
        <v>#REF!</v>
      </c>
      <c r="S151" s="376"/>
      <c r="T151" s="377"/>
      <c r="U151" s="378">
        <f>SUM(R178+S178-T178)</f>
        <v>8</v>
      </c>
      <c r="V151" s="376"/>
      <c r="W151" s="377"/>
      <c r="X151" s="378">
        <f>SUM(U178+V178-W178)</f>
        <v>8</v>
      </c>
      <c r="Y151" s="376"/>
      <c r="Z151" s="377"/>
      <c r="AA151" s="378">
        <f>SUM(X178+Y178-Z178)</f>
        <v>7</v>
      </c>
      <c r="AB151" s="376"/>
      <c r="AC151" s="377"/>
      <c r="AD151" s="378">
        <f>SUM(AA178+AB178-AC178)</f>
        <v>6</v>
      </c>
      <c r="AE151" s="375"/>
      <c r="AF151" s="375"/>
      <c r="AG151" s="375">
        <f>SUM(AD178+AE178-AF178)</f>
        <v>4</v>
      </c>
      <c r="AH151" s="375"/>
      <c r="AI151" s="375"/>
      <c r="AJ151" s="375">
        <f>SUM(AG178+AH178-AI178)</f>
        <v>4</v>
      </c>
      <c r="AK151" s="375"/>
      <c r="AL151" s="375"/>
      <c r="AM151" s="375">
        <f>SUM(AJ178+AK178-AL178)</f>
        <v>4</v>
      </c>
      <c r="AN151" s="375"/>
      <c r="AO151" s="375"/>
      <c r="AP151" s="375">
        <f>SUM(AM178+AN178-AO178)</f>
        <v>4</v>
      </c>
      <c r="AQ151" s="375"/>
      <c r="AR151" s="375"/>
      <c r="AS151" s="375">
        <f>SUM(AP178+AQ178-AR178)</f>
        <v>4</v>
      </c>
      <c r="AT151" s="375"/>
      <c r="AU151" s="375"/>
      <c r="AV151" s="373">
        <f>SUM(AS178+AT178-AU178)</f>
        <v>4</v>
      </c>
      <c r="AW151" s="379"/>
      <c r="AX151" s="380"/>
      <c r="AY151" s="125"/>
      <c r="AZ151" s="125"/>
      <c r="BA151" s="35"/>
      <c r="BB151" s="35"/>
      <c r="BC151" s="35"/>
      <c r="BD151" s="35"/>
      <c r="BE151" s="35"/>
      <c r="BF151" s="35"/>
    </row>
    <row r="152" spans="1:58" ht="13">
      <c r="A152" s="372"/>
      <c r="B152" s="373"/>
      <c r="C152" s="129" t="s">
        <v>1089</v>
      </c>
      <c r="D152" s="32" t="s">
        <v>4486</v>
      </c>
      <c r="E152" s="38" t="s">
        <v>4487</v>
      </c>
      <c r="F152" s="38" t="s">
        <v>4489</v>
      </c>
      <c r="G152" s="110" t="s">
        <v>4491</v>
      </c>
      <c r="H152" s="38" t="s">
        <v>3433</v>
      </c>
      <c r="I152" s="110" t="s">
        <v>1089</v>
      </c>
      <c r="J152" s="16" t="s">
        <v>629</v>
      </c>
      <c r="K152" s="374">
        <f>AV179</f>
        <v>11</v>
      </c>
      <c r="L152" s="375"/>
      <c r="M152" s="376"/>
      <c r="N152" s="377"/>
      <c r="O152" s="378" t="e">
        <f>SUM(L179+N179-#REF!)</f>
        <v>#REF!</v>
      </c>
      <c r="P152" s="376"/>
      <c r="Q152" s="377"/>
      <c r="R152" s="378" t="e">
        <f>SUM(O179+Q179-#REF!)</f>
        <v>#REF!</v>
      </c>
      <c r="S152" s="376"/>
      <c r="T152" s="377"/>
      <c r="U152" s="378">
        <f>SUM(R179+S179-T179)</f>
        <v>3</v>
      </c>
      <c r="V152" s="376"/>
      <c r="W152" s="377"/>
      <c r="X152" s="378">
        <f>SUM(U179+V179-W179)</f>
        <v>3</v>
      </c>
      <c r="Y152" s="376"/>
      <c r="Z152" s="377"/>
      <c r="AA152" s="378">
        <f>SUM(X179+Y179-Z179)</f>
        <v>13</v>
      </c>
      <c r="AB152" s="376"/>
      <c r="AC152" s="377"/>
      <c r="AD152" s="378">
        <f>SUM(AA179+AB179-AC179)</f>
        <v>12</v>
      </c>
      <c r="AE152" s="375"/>
      <c r="AF152" s="375"/>
      <c r="AG152" s="375">
        <f>SUM(AD179+AE179-AF179)</f>
        <v>11</v>
      </c>
      <c r="AH152" s="375"/>
      <c r="AI152" s="375"/>
      <c r="AJ152" s="375">
        <f>SUM(AG179+AH179-AI179)</f>
        <v>11</v>
      </c>
      <c r="AK152" s="375"/>
      <c r="AL152" s="375"/>
      <c r="AM152" s="375">
        <f>SUM(AJ179+AK179-AL179)</f>
        <v>11</v>
      </c>
      <c r="AN152" s="375"/>
      <c r="AO152" s="375"/>
      <c r="AP152" s="375">
        <f>SUM(AM179+AN179-AO179)</f>
        <v>11</v>
      </c>
      <c r="AQ152" s="375"/>
      <c r="AR152" s="375"/>
      <c r="AS152" s="375">
        <f>SUM(AP179+AQ179-AR179)</f>
        <v>11</v>
      </c>
      <c r="AT152" s="375"/>
      <c r="AU152" s="375"/>
      <c r="AV152" s="373">
        <f>SUM(AS179+AT179-AU179)</f>
        <v>11</v>
      </c>
      <c r="AW152" s="379"/>
      <c r="AX152" s="380"/>
      <c r="AY152" s="125"/>
      <c r="AZ152" s="125"/>
      <c r="BA152" s="35"/>
      <c r="BB152" s="35"/>
      <c r="BC152" s="35"/>
      <c r="BD152" s="35"/>
      <c r="BE152" s="35"/>
      <c r="BF152" s="35"/>
    </row>
    <row r="153" spans="1:58" ht="13">
      <c r="A153" s="18"/>
      <c r="B153" s="137"/>
      <c r="C153" s="129" t="s">
        <v>1089</v>
      </c>
      <c r="D153" s="32" t="s">
        <v>2668</v>
      </c>
      <c r="E153" s="38" t="s">
        <v>2669</v>
      </c>
      <c r="F153" s="38" t="s">
        <v>4477</v>
      </c>
      <c r="G153" s="110" t="s">
        <v>4476</v>
      </c>
      <c r="H153" s="38"/>
      <c r="I153" s="110" t="s">
        <v>1089</v>
      </c>
      <c r="J153" s="16" t="s">
        <v>640</v>
      </c>
      <c r="K153" s="109">
        <f>AV153</f>
        <v>4</v>
      </c>
      <c r="L153" s="16">
        <v>4</v>
      </c>
      <c r="M153" s="3"/>
      <c r="N153" s="1"/>
      <c r="O153" s="329">
        <f>SUM(L153+M153-N153)</f>
        <v>4</v>
      </c>
      <c r="P153" s="34"/>
      <c r="Q153" s="1"/>
      <c r="R153" s="329">
        <f>SUM(O153+P153-Q153)</f>
        <v>4</v>
      </c>
      <c r="S153" s="34"/>
      <c r="T153" s="1"/>
      <c r="U153" s="329">
        <f>SUM(R153+S153-T153)</f>
        <v>4</v>
      </c>
      <c r="V153" s="34"/>
      <c r="W153" s="1"/>
      <c r="X153" s="329">
        <f>SUM(U153+V153-W153)</f>
        <v>4</v>
      </c>
      <c r="Y153" s="34"/>
      <c r="Z153" s="1"/>
      <c r="AA153" s="329">
        <f>SUM(X153+Y153-Z153)</f>
        <v>4</v>
      </c>
      <c r="AB153" s="34"/>
      <c r="AC153" s="1"/>
      <c r="AD153" s="329">
        <f>SUM(AA153+AB153-AC153)</f>
        <v>4</v>
      </c>
      <c r="AE153" s="3"/>
      <c r="AF153" s="1"/>
      <c r="AG153" s="330">
        <f>SUM(AD153+AE153-AF153)</f>
        <v>4</v>
      </c>
      <c r="AH153" s="34"/>
      <c r="AI153" s="1"/>
      <c r="AJ153" s="328">
        <f>SUM(AG153+AH153-AI153)</f>
        <v>4</v>
      </c>
      <c r="AK153" s="34"/>
      <c r="AL153" s="1"/>
      <c r="AM153" s="328">
        <f>SUM(AJ153+AK153-AL153)</f>
        <v>4</v>
      </c>
      <c r="AN153" s="34"/>
      <c r="AO153" s="1"/>
      <c r="AP153" s="328">
        <f>SUM(AM153+AN153-AO153)</f>
        <v>4</v>
      </c>
      <c r="AQ153" s="34"/>
      <c r="AR153" s="1"/>
      <c r="AS153" s="1">
        <f>SUM(AP153+AQ153-AR153)</f>
        <v>4</v>
      </c>
      <c r="AT153" s="3"/>
      <c r="AU153" s="1"/>
      <c r="AV153" s="328">
        <f>SUM(AS153+AT153-AU153)</f>
        <v>4</v>
      </c>
      <c r="AW153" s="178"/>
      <c r="AX153" s="324"/>
      <c r="AY153" s="125">
        <f>SUM(M153+P153+S153+V153+Y153+AB153+AE153+AH153+AK153+AN153+AQ153+AT153)</f>
        <v>0</v>
      </c>
      <c r="AZ153" s="125">
        <f>SUM(N153+Q153+T153+W153+Z153+AC153+AF153+AI153+AL153+AO153+AR153+AU153)</f>
        <v>0</v>
      </c>
      <c r="BA153" s="35"/>
      <c r="BB153" s="35"/>
      <c r="BC153" s="35"/>
      <c r="BD153" s="35"/>
      <c r="BE153" s="35"/>
      <c r="BF153" s="35"/>
    </row>
    <row r="154" spans="1:58" ht="13">
      <c r="A154" s="18"/>
      <c r="B154" s="137"/>
      <c r="C154" s="129" t="s">
        <v>1089</v>
      </c>
      <c r="D154" s="32" t="s">
        <v>4502</v>
      </c>
      <c r="E154" s="38" t="s">
        <v>4501</v>
      </c>
      <c r="F154" s="38" t="s">
        <v>4505</v>
      </c>
      <c r="G154" s="110" t="s">
        <v>4504</v>
      </c>
      <c r="H154" s="38" t="s">
        <v>4503</v>
      </c>
      <c r="I154" s="110" t="s">
        <v>1089</v>
      </c>
      <c r="J154" s="16" t="s">
        <v>640</v>
      </c>
      <c r="K154" s="334">
        <f>AV180</f>
        <v>16</v>
      </c>
      <c r="L154" s="41"/>
      <c r="M154" s="42"/>
      <c r="N154" s="147"/>
      <c r="O154" s="335" t="e">
        <f>SUM(L180+N180-#REF!)</f>
        <v>#REF!</v>
      </c>
      <c r="P154" s="42"/>
      <c r="Q154" s="147"/>
      <c r="R154" s="335" t="e">
        <f>SUM(O180+Q180-#REF!)</f>
        <v>#REF!</v>
      </c>
      <c r="S154" s="42"/>
      <c r="T154" s="147"/>
      <c r="U154" s="335">
        <f>SUM(R180+S180-T180)</f>
        <v>20</v>
      </c>
      <c r="V154" s="42"/>
      <c r="W154" s="147"/>
      <c r="X154" s="335">
        <f>SUM(U180+V180-W180)</f>
        <v>20</v>
      </c>
      <c r="Y154" s="42"/>
      <c r="Z154" s="147"/>
      <c r="AA154" s="335">
        <f>SUM(X180+Y180-Z180)</f>
        <v>19</v>
      </c>
      <c r="AB154" s="42"/>
      <c r="AC154" s="147"/>
      <c r="AD154" s="335">
        <f>SUM(AA180+AB180-AC180)</f>
        <v>19</v>
      </c>
      <c r="AE154" s="41"/>
      <c r="AF154" s="41"/>
      <c r="AG154" s="41">
        <f>SUM(AD180+AE180-AF180)</f>
        <v>16</v>
      </c>
      <c r="AH154" s="41"/>
      <c r="AI154" s="41"/>
      <c r="AJ154" s="41">
        <f>SUM(AG180+AH180-AI180)</f>
        <v>16</v>
      </c>
      <c r="AK154" s="41"/>
      <c r="AL154" s="41"/>
      <c r="AM154" s="41">
        <f>SUM(AJ180+AK180-AL180)</f>
        <v>16</v>
      </c>
      <c r="AN154" s="41"/>
      <c r="AO154" s="41"/>
      <c r="AP154" s="41">
        <f>SUM(AM180+AN180-AO180)</f>
        <v>16</v>
      </c>
      <c r="AQ154" s="41"/>
      <c r="AR154" s="41"/>
      <c r="AS154" s="41">
        <f>SUM(AP180+AQ180-AR180)</f>
        <v>16</v>
      </c>
      <c r="AT154" s="41"/>
      <c r="AU154" s="41"/>
      <c r="AV154" s="137">
        <f>SUM(AS180+AT180-AU180)</f>
        <v>16</v>
      </c>
      <c r="AW154" s="178"/>
      <c r="AX154" s="324"/>
      <c r="AY154" s="125"/>
      <c r="AZ154" s="125"/>
      <c r="BA154" s="35"/>
      <c r="BB154" s="35"/>
      <c r="BC154" s="35"/>
      <c r="BD154" s="35"/>
      <c r="BE154" s="35"/>
      <c r="BF154" s="35"/>
    </row>
    <row r="155" spans="1:58" ht="13">
      <c r="A155" s="18"/>
      <c r="B155" s="137"/>
      <c r="C155" s="129" t="s">
        <v>1089</v>
      </c>
      <c r="D155" s="32" t="s">
        <v>4507</v>
      </c>
      <c r="E155" s="38" t="s">
        <v>4506</v>
      </c>
      <c r="F155" s="38" t="s">
        <v>4510</v>
      </c>
      <c r="G155" s="110" t="s">
        <v>4509</v>
      </c>
      <c r="H155" s="38" t="s">
        <v>4508</v>
      </c>
      <c r="I155" s="110" t="s">
        <v>1089</v>
      </c>
      <c r="J155" s="16" t="s">
        <v>640</v>
      </c>
      <c r="K155" s="334">
        <f>AV180</f>
        <v>16</v>
      </c>
      <c r="L155" s="41"/>
      <c r="M155" s="42"/>
      <c r="N155" s="147"/>
      <c r="O155" s="335" t="e">
        <f>SUM(L180+N180-#REF!)</f>
        <v>#REF!</v>
      </c>
      <c r="P155" s="42"/>
      <c r="Q155" s="147"/>
      <c r="R155" s="335" t="e">
        <f>SUM(O180+Q180-#REF!)</f>
        <v>#REF!</v>
      </c>
      <c r="S155" s="42"/>
      <c r="T155" s="147"/>
      <c r="U155" s="335">
        <f>SUM(R180+S180-T180)</f>
        <v>20</v>
      </c>
      <c r="V155" s="42"/>
      <c r="W155" s="147"/>
      <c r="X155" s="335">
        <f>SUM(U180+V180-W180)</f>
        <v>20</v>
      </c>
      <c r="Y155" s="42"/>
      <c r="Z155" s="147"/>
      <c r="AA155" s="335">
        <f>SUM(X180+Y180-Z180)</f>
        <v>19</v>
      </c>
      <c r="AB155" s="42"/>
      <c r="AC155" s="147"/>
      <c r="AD155" s="335">
        <f>SUM(AA180+AB180-AC180)</f>
        <v>19</v>
      </c>
      <c r="AE155" s="41"/>
      <c r="AF155" s="41"/>
      <c r="AG155" s="41">
        <f>SUM(AD180+AE180-AF180)</f>
        <v>16</v>
      </c>
      <c r="AH155" s="41"/>
      <c r="AI155" s="41"/>
      <c r="AJ155" s="41">
        <f>SUM(AG180+AH180-AI180)</f>
        <v>16</v>
      </c>
      <c r="AK155" s="41"/>
      <c r="AL155" s="41"/>
      <c r="AM155" s="41">
        <f>SUM(AJ180+AK180-AL180)</f>
        <v>16</v>
      </c>
      <c r="AN155" s="41"/>
      <c r="AO155" s="41"/>
      <c r="AP155" s="41">
        <f>SUM(AM180+AN180-AO180)</f>
        <v>16</v>
      </c>
      <c r="AQ155" s="41"/>
      <c r="AR155" s="41"/>
      <c r="AS155" s="41">
        <f>SUM(AP180+AQ180-AR180)</f>
        <v>16</v>
      </c>
      <c r="AT155" s="41"/>
      <c r="AU155" s="41"/>
      <c r="AV155" s="137">
        <f>SUM(AS180+AT180-AU180)</f>
        <v>16</v>
      </c>
      <c r="AW155" s="178"/>
      <c r="AX155" s="324"/>
      <c r="AY155" s="125"/>
      <c r="AZ155" s="125"/>
      <c r="BA155" s="35"/>
      <c r="BB155" s="35"/>
      <c r="BC155" s="35"/>
      <c r="BD155" s="35"/>
      <c r="BE155" s="35"/>
      <c r="BF155" s="35"/>
    </row>
    <row r="156" spans="1:58" ht="13">
      <c r="A156" s="18"/>
      <c r="B156" s="137"/>
      <c r="C156" s="129" t="s">
        <v>1089</v>
      </c>
      <c r="D156" s="32" t="s">
        <v>4173</v>
      </c>
      <c r="E156" s="38" t="s">
        <v>4174</v>
      </c>
      <c r="F156" s="38" t="s">
        <v>4532</v>
      </c>
      <c r="G156" s="110" t="s">
        <v>4533</v>
      </c>
      <c r="H156" s="38" t="s">
        <v>4531</v>
      </c>
      <c r="I156" s="110" t="s">
        <v>1089</v>
      </c>
      <c r="J156" s="16" t="s">
        <v>640</v>
      </c>
      <c r="K156" s="334">
        <f>AV180</f>
        <v>16</v>
      </c>
      <c r="L156" s="41"/>
      <c r="M156" s="42"/>
      <c r="N156" s="147"/>
      <c r="O156" s="335" t="e">
        <f>SUM(L180+N180-#REF!)</f>
        <v>#REF!</v>
      </c>
      <c r="P156" s="42"/>
      <c r="Q156" s="147"/>
      <c r="R156" s="335" t="e">
        <f>SUM(O180+Q180-#REF!)</f>
        <v>#REF!</v>
      </c>
      <c r="S156" s="42"/>
      <c r="T156" s="147"/>
      <c r="U156" s="335">
        <f>SUM(R180+S180-T180)</f>
        <v>20</v>
      </c>
      <c r="V156" s="42"/>
      <c r="W156" s="147"/>
      <c r="X156" s="335">
        <f>SUM(U180+V180-W180)</f>
        <v>20</v>
      </c>
      <c r="Y156" s="42"/>
      <c r="Z156" s="147"/>
      <c r="AA156" s="335">
        <f>SUM(X180+Y180-Z180)</f>
        <v>19</v>
      </c>
      <c r="AB156" s="42"/>
      <c r="AC156" s="147"/>
      <c r="AD156" s="335">
        <f>SUM(AA180+AB180-AC180)</f>
        <v>19</v>
      </c>
      <c r="AE156" s="41"/>
      <c r="AF156" s="41"/>
      <c r="AG156" s="41">
        <f>SUM(AD180+AE180-AF180)</f>
        <v>16</v>
      </c>
      <c r="AH156" s="41"/>
      <c r="AI156" s="41"/>
      <c r="AJ156" s="41">
        <f>SUM(AG180+AH180-AI180)</f>
        <v>16</v>
      </c>
      <c r="AK156" s="41"/>
      <c r="AL156" s="41"/>
      <c r="AM156" s="41">
        <f>SUM(AJ180+AK180-AL180)</f>
        <v>16</v>
      </c>
      <c r="AN156" s="41"/>
      <c r="AO156" s="41"/>
      <c r="AP156" s="41">
        <f>SUM(AM180+AN180-AO180)</f>
        <v>16</v>
      </c>
      <c r="AQ156" s="41"/>
      <c r="AR156" s="41"/>
      <c r="AS156" s="41">
        <f>SUM(AP180+AQ180-AR180)</f>
        <v>16</v>
      </c>
      <c r="AT156" s="41"/>
      <c r="AU156" s="41"/>
      <c r="AV156" s="137">
        <f>SUM(AS180+AT180-AU180)</f>
        <v>16</v>
      </c>
      <c r="AW156" s="178"/>
      <c r="AX156" s="324"/>
      <c r="AY156" s="125"/>
      <c r="AZ156" s="125"/>
      <c r="BA156" s="35"/>
      <c r="BB156" s="35"/>
      <c r="BC156" s="35"/>
      <c r="BD156" s="35"/>
      <c r="BE156" s="35"/>
      <c r="BF156" s="35"/>
    </row>
    <row r="157" spans="1:58" ht="13">
      <c r="A157" s="18"/>
      <c r="B157" s="137"/>
      <c r="C157" s="129" t="s">
        <v>1089</v>
      </c>
      <c r="D157" s="32" t="s">
        <v>4175</v>
      </c>
      <c r="E157" s="38" t="s">
        <v>4176</v>
      </c>
      <c r="F157" s="38" t="s">
        <v>4532</v>
      </c>
      <c r="G157" s="110" t="s">
        <v>4534</v>
      </c>
      <c r="H157" s="38" t="s">
        <v>4531</v>
      </c>
      <c r="I157" s="110" t="s">
        <v>1089</v>
      </c>
      <c r="J157" s="16" t="s">
        <v>640</v>
      </c>
      <c r="K157" s="334">
        <f>AV181</f>
        <v>10</v>
      </c>
      <c r="L157" s="41"/>
      <c r="M157" s="42"/>
      <c r="N157" s="147"/>
      <c r="O157" s="335" t="e">
        <f>SUM(L181+N181-#REF!)</f>
        <v>#REF!</v>
      </c>
      <c r="P157" s="42"/>
      <c r="Q157" s="147"/>
      <c r="R157" s="335" t="e">
        <f>SUM(O181+Q181-#REF!)</f>
        <v>#REF!</v>
      </c>
      <c r="S157" s="42"/>
      <c r="T157" s="147"/>
      <c r="U157" s="335">
        <f>SUM(R181+S181-T181)</f>
        <v>5</v>
      </c>
      <c r="V157" s="42"/>
      <c r="W157" s="147"/>
      <c r="X157" s="335">
        <f>SUM(U181+V181-W181)</f>
        <v>5</v>
      </c>
      <c r="Y157" s="42"/>
      <c r="Z157" s="147"/>
      <c r="AA157" s="335">
        <f>SUM(X181+Y181-Z181)</f>
        <v>13</v>
      </c>
      <c r="AB157" s="42"/>
      <c r="AC157" s="147"/>
      <c r="AD157" s="335">
        <f>SUM(AA181+AB181-AC181)</f>
        <v>12</v>
      </c>
      <c r="AE157" s="41"/>
      <c r="AF157" s="41"/>
      <c r="AG157" s="41">
        <f>SUM(AD181+AE181-AF181)</f>
        <v>10</v>
      </c>
      <c r="AH157" s="41"/>
      <c r="AI157" s="41"/>
      <c r="AJ157" s="41">
        <f>SUM(AG181+AH181-AI181)</f>
        <v>10</v>
      </c>
      <c r="AK157" s="41"/>
      <c r="AL157" s="41"/>
      <c r="AM157" s="41">
        <f>SUM(AJ181+AK181-AL181)</f>
        <v>10</v>
      </c>
      <c r="AN157" s="41"/>
      <c r="AO157" s="41"/>
      <c r="AP157" s="41">
        <f>SUM(AM181+AN181-AO181)</f>
        <v>10</v>
      </c>
      <c r="AQ157" s="41"/>
      <c r="AR157" s="41"/>
      <c r="AS157" s="41">
        <f>SUM(AP181+AQ181-AR181)</f>
        <v>10</v>
      </c>
      <c r="AT157" s="41"/>
      <c r="AU157" s="41"/>
      <c r="AV157" s="137">
        <f>SUM(AS181+AT181-AU181)</f>
        <v>10</v>
      </c>
      <c r="AW157" s="178"/>
      <c r="AX157" s="324"/>
      <c r="AY157" s="125"/>
      <c r="AZ157" s="125"/>
      <c r="BA157" s="35"/>
      <c r="BB157" s="35"/>
      <c r="BC157" s="35"/>
      <c r="BD157" s="35"/>
      <c r="BE157" s="35"/>
      <c r="BF157" s="35"/>
    </row>
    <row r="158" spans="1:58" ht="13">
      <c r="A158" s="18"/>
      <c r="B158" s="137"/>
      <c r="C158" s="129" t="s">
        <v>1089</v>
      </c>
      <c r="D158" s="32" t="s">
        <v>4177</v>
      </c>
      <c r="E158" s="38" t="s">
        <v>4178</v>
      </c>
      <c r="F158" s="38" t="s">
        <v>4532</v>
      </c>
      <c r="G158" s="110" t="s">
        <v>4535</v>
      </c>
      <c r="H158" s="38" t="s">
        <v>4531</v>
      </c>
      <c r="I158" s="110" t="s">
        <v>1089</v>
      </c>
      <c r="J158" s="16" t="s">
        <v>640</v>
      </c>
      <c r="K158" s="334">
        <f>AV182</f>
        <v>7</v>
      </c>
      <c r="L158" s="41"/>
      <c r="M158" s="42"/>
      <c r="N158" s="147"/>
      <c r="O158" s="335" t="e">
        <f>SUM(L182+N182-#REF!)</f>
        <v>#REF!</v>
      </c>
      <c r="P158" s="42"/>
      <c r="Q158" s="147"/>
      <c r="R158" s="335" t="e">
        <f>SUM(O182+Q182-#REF!)</f>
        <v>#REF!</v>
      </c>
      <c r="S158" s="42"/>
      <c r="T158" s="147"/>
      <c r="U158" s="335">
        <f>SUM(R182+S182-T182)</f>
        <v>15</v>
      </c>
      <c r="V158" s="42"/>
      <c r="W158" s="147"/>
      <c r="X158" s="335">
        <f>SUM(U182+V182-W182)</f>
        <v>15</v>
      </c>
      <c r="Y158" s="42"/>
      <c r="Z158" s="147"/>
      <c r="AA158" s="335">
        <f>SUM(X182+Y182-Z182)</f>
        <v>14</v>
      </c>
      <c r="AB158" s="42"/>
      <c r="AC158" s="147"/>
      <c r="AD158" s="335">
        <f>SUM(AA182+AB182-AC182)</f>
        <v>10</v>
      </c>
      <c r="AE158" s="41"/>
      <c r="AF158" s="41"/>
      <c r="AG158" s="41">
        <f>SUM(AD182+AE182-AF182)</f>
        <v>8</v>
      </c>
      <c r="AH158" s="41"/>
      <c r="AI158" s="41"/>
      <c r="AJ158" s="41">
        <f>SUM(AG182+AH182-AI182)</f>
        <v>7</v>
      </c>
      <c r="AK158" s="41"/>
      <c r="AL158" s="41"/>
      <c r="AM158" s="41">
        <f>SUM(AJ182+AK182-AL182)</f>
        <v>7</v>
      </c>
      <c r="AN158" s="41"/>
      <c r="AO158" s="41"/>
      <c r="AP158" s="41">
        <f>SUM(AM182+AN182-AO182)</f>
        <v>7</v>
      </c>
      <c r="AQ158" s="41"/>
      <c r="AR158" s="41"/>
      <c r="AS158" s="41">
        <f>SUM(AP182+AQ182-AR182)</f>
        <v>7</v>
      </c>
      <c r="AT158" s="41"/>
      <c r="AU158" s="41"/>
      <c r="AV158" s="137">
        <f>SUM(AS182+AT182-AU182)</f>
        <v>7</v>
      </c>
      <c r="AW158" s="178"/>
      <c r="AX158" s="324"/>
      <c r="AY158" s="125"/>
      <c r="AZ158" s="125"/>
      <c r="BA158" s="35"/>
      <c r="BB158" s="35"/>
      <c r="BC158" s="35"/>
      <c r="BD158" s="35"/>
      <c r="BE158" s="35"/>
      <c r="BF158" s="35"/>
    </row>
    <row r="159" spans="1:58" ht="13">
      <c r="A159" s="18"/>
      <c r="B159" s="137"/>
      <c r="C159" s="129" t="s">
        <v>1089</v>
      </c>
      <c r="D159" s="32" t="s">
        <v>4329</v>
      </c>
      <c r="E159" s="38" t="s">
        <v>4330</v>
      </c>
      <c r="F159" s="38" t="s">
        <v>4536</v>
      </c>
      <c r="G159" s="110" t="s">
        <v>1079</v>
      </c>
      <c r="H159" s="38" t="s">
        <v>4538</v>
      </c>
      <c r="I159" s="110" t="s">
        <v>1089</v>
      </c>
      <c r="J159" s="16" t="s">
        <v>640</v>
      </c>
      <c r="K159" s="334">
        <f>AV180</f>
        <v>16</v>
      </c>
      <c r="L159" s="41"/>
      <c r="M159" s="42"/>
      <c r="N159" s="147"/>
      <c r="O159" s="335" t="e">
        <f>SUM(L180+N180-#REF!)</f>
        <v>#REF!</v>
      </c>
      <c r="P159" s="42"/>
      <c r="Q159" s="147"/>
      <c r="R159" s="335" t="e">
        <f>SUM(O180+Q180-#REF!)</f>
        <v>#REF!</v>
      </c>
      <c r="S159" s="42"/>
      <c r="T159" s="147"/>
      <c r="U159" s="335">
        <f>SUM(R180+S180-T180)</f>
        <v>20</v>
      </c>
      <c r="V159" s="42"/>
      <c r="W159" s="147"/>
      <c r="X159" s="335">
        <f>SUM(U180+V180-W180)</f>
        <v>20</v>
      </c>
      <c r="Y159" s="42"/>
      <c r="Z159" s="147"/>
      <c r="AA159" s="335">
        <f>SUM(X180+Y180-Z180)</f>
        <v>19</v>
      </c>
      <c r="AB159" s="42"/>
      <c r="AC159" s="147"/>
      <c r="AD159" s="335">
        <f>SUM(AA180+AB180-AC180)</f>
        <v>19</v>
      </c>
      <c r="AE159" s="41"/>
      <c r="AF159" s="41"/>
      <c r="AG159" s="41">
        <f>SUM(AD180+AE180-AF180)</f>
        <v>16</v>
      </c>
      <c r="AH159" s="41"/>
      <c r="AI159" s="41"/>
      <c r="AJ159" s="41">
        <f>SUM(AG180+AH180-AI180)</f>
        <v>16</v>
      </c>
      <c r="AK159" s="41"/>
      <c r="AL159" s="41"/>
      <c r="AM159" s="41">
        <f>SUM(AJ180+AK180-AL180)</f>
        <v>16</v>
      </c>
      <c r="AN159" s="41"/>
      <c r="AO159" s="41"/>
      <c r="AP159" s="41">
        <f>SUM(AM180+AN180-AO180)</f>
        <v>16</v>
      </c>
      <c r="AQ159" s="41"/>
      <c r="AR159" s="41"/>
      <c r="AS159" s="41">
        <f>SUM(AP180+AQ180-AR180)</f>
        <v>16</v>
      </c>
      <c r="AT159" s="41"/>
      <c r="AU159" s="41"/>
      <c r="AV159" s="137">
        <f>SUM(AS180+AT180-AU180)</f>
        <v>16</v>
      </c>
      <c r="AW159" s="178"/>
      <c r="AX159" s="324"/>
      <c r="AY159" s="125"/>
      <c r="AZ159" s="125"/>
      <c r="BA159" s="35"/>
      <c r="BB159" s="35"/>
      <c r="BC159" s="35"/>
      <c r="BD159" s="35"/>
      <c r="BE159" s="35"/>
      <c r="BF159" s="35"/>
    </row>
    <row r="160" spans="1:58" ht="13">
      <c r="A160" s="18"/>
      <c r="B160" s="137"/>
      <c r="C160" s="129" t="s">
        <v>1089</v>
      </c>
      <c r="D160" s="32" t="s">
        <v>4331</v>
      </c>
      <c r="E160" s="38" t="s">
        <v>4332</v>
      </c>
      <c r="F160" s="38" t="s">
        <v>4537</v>
      </c>
      <c r="G160" s="110" t="s">
        <v>1079</v>
      </c>
      <c r="H160" s="38" t="s">
        <v>4538</v>
      </c>
      <c r="I160" s="110" t="s">
        <v>1089</v>
      </c>
      <c r="J160" s="16" t="s">
        <v>640</v>
      </c>
      <c r="K160" s="334">
        <f>AV181</f>
        <v>10</v>
      </c>
      <c r="L160" s="41"/>
      <c r="M160" s="42"/>
      <c r="N160" s="147"/>
      <c r="O160" s="335" t="e">
        <f>SUM(L181+N181-#REF!)</f>
        <v>#REF!</v>
      </c>
      <c r="P160" s="42"/>
      <c r="Q160" s="147"/>
      <c r="R160" s="335" t="e">
        <f>SUM(O181+Q181-#REF!)</f>
        <v>#REF!</v>
      </c>
      <c r="S160" s="42"/>
      <c r="T160" s="147"/>
      <c r="U160" s="335">
        <f>SUM(R181+S181-T181)</f>
        <v>5</v>
      </c>
      <c r="V160" s="42"/>
      <c r="W160" s="147"/>
      <c r="X160" s="335">
        <f>SUM(U181+V181-W181)</f>
        <v>5</v>
      </c>
      <c r="Y160" s="42"/>
      <c r="Z160" s="147"/>
      <c r="AA160" s="335">
        <f>SUM(X181+Y181-Z181)</f>
        <v>13</v>
      </c>
      <c r="AB160" s="42"/>
      <c r="AC160" s="147"/>
      <c r="AD160" s="335">
        <f>SUM(AA181+AB181-AC181)</f>
        <v>12</v>
      </c>
      <c r="AE160" s="41"/>
      <c r="AF160" s="41"/>
      <c r="AG160" s="41">
        <f>SUM(AD181+AE181-AF181)</f>
        <v>10</v>
      </c>
      <c r="AH160" s="41"/>
      <c r="AI160" s="41"/>
      <c r="AJ160" s="41">
        <f>SUM(AG181+AH181-AI181)</f>
        <v>10</v>
      </c>
      <c r="AK160" s="41"/>
      <c r="AL160" s="41"/>
      <c r="AM160" s="41">
        <f>SUM(AJ181+AK181-AL181)</f>
        <v>10</v>
      </c>
      <c r="AN160" s="41"/>
      <c r="AO160" s="41"/>
      <c r="AP160" s="41">
        <f>SUM(AM181+AN181-AO181)</f>
        <v>10</v>
      </c>
      <c r="AQ160" s="41"/>
      <c r="AR160" s="41"/>
      <c r="AS160" s="41">
        <f>SUM(AP181+AQ181-AR181)</f>
        <v>10</v>
      </c>
      <c r="AT160" s="41"/>
      <c r="AU160" s="41"/>
      <c r="AV160" s="137">
        <f>SUM(AS181+AT181-AU181)</f>
        <v>10</v>
      </c>
      <c r="AW160" s="178"/>
      <c r="AX160" s="324"/>
      <c r="AY160" s="125"/>
      <c r="AZ160" s="125"/>
      <c r="BA160" s="35"/>
      <c r="BB160" s="35"/>
      <c r="BC160" s="35"/>
      <c r="BD160" s="35"/>
      <c r="BE160" s="35"/>
      <c r="BF160" s="35"/>
    </row>
    <row r="161" spans="1:58" ht="13">
      <c r="A161" s="18"/>
      <c r="B161" s="137"/>
      <c r="C161" s="129" t="s">
        <v>1089</v>
      </c>
      <c r="D161" s="32" t="s">
        <v>3610</v>
      </c>
      <c r="E161" s="38" t="s">
        <v>3611</v>
      </c>
      <c r="F161" s="38" t="s">
        <v>4574</v>
      </c>
      <c r="G161" s="110" t="s">
        <v>4572</v>
      </c>
      <c r="H161" s="38" t="s">
        <v>4573</v>
      </c>
      <c r="I161" s="110" t="s">
        <v>1089</v>
      </c>
      <c r="J161" s="16" t="s">
        <v>640</v>
      </c>
      <c r="K161" s="334">
        <f>AV181</f>
        <v>10</v>
      </c>
      <c r="L161" s="41"/>
      <c r="M161" s="42"/>
      <c r="N161" s="147"/>
      <c r="O161" s="335" t="e">
        <f>SUM(L181+N181-#REF!)</f>
        <v>#REF!</v>
      </c>
      <c r="P161" s="42"/>
      <c r="Q161" s="147"/>
      <c r="R161" s="335" t="e">
        <f>SUM(O181+Q181-#REF!)</f>
        <v>#REF!</v>
      </c>
      <c r="S161" s="42"/>
      <c r="T161" s="147"/>
      <c r="U161" s="335">
        <f>SUM(R181+S181-T181)</f>
        <v>5</v>
      </c>
      <c r="V161" s="42"/>
      <c r="W161" s="147"/>
      <c r="X161" s="335">
        <f>SUM(U181+V181-W181)</f>
        <v>5</v>
      </c>
      <c r="Y161" s="42"/>
      <c r="Z161" s="147"/>
      <c r="AA161" s="335">
        <f>SUM(X181+Y181-Z181)</f>
        <v>13</v>
      </c>
      <c r="AB161" s="42"/>
      <c r="AC161" s="147"/>
      <c r="AD161" s="335">
        <f>SUM(AA181+AB181-AC181)</f>
        <v>12</v>
      </c>
      <c r="AE161" s="41"/>
      <c r="AF161" s="41"/>
      <c r="AG161" s="41">
        <f>SUM(AD181+AE181-AF181)</f>
        <v>10</v>
      </c>
      <c r="AH161" s="41"/>
      <c r="AI161" s="41"/>
      <c r="AJ161" s="41">
        <f>SUM(AG181+AH181-AI181)</f>
        <v>10</v>
      </c>
      <c r="AK161" s="41"/>
      <c r="AL161" s="41"/>
      <c r="AM161" s="41">
        <f>SUM(AJ181+AK181-AL181)</f>
        <v>10</v>
      </c>
      <c r="AN161" s="41"/>
      <c r="AO161" s="41"/>
      <c r="AP161" s="41">
        <f>SUM(AM181+AN181-AO181)</f>
        <v>10</v>
      </c>
      <c r="AQ161" s="41"/>
      <c r="AR161" s="41"/>
      <c r="AS161" s="41">
        <f>SUM(AP181+AQ181-AR181)</f>
        <v>10</v>
      </c>
      <c r="AT161" s="41"/>
      <c r="AU161" s="41"/>
      <c r="AV161" s="137">
        <f>SUM(AS181+AT181-AU181)</f>
        <v>10</v>
      </c>
      <c r="AW161" s="178"/>
      <c r="AX161" s="324"/>
      <c r="AY161" s="125"/>
      <c r="AZ161" s="125"/>
      <c r="BA161" s="35"/>
      <c r="BB161" s="35"/>
      <c r="BC161" s="35"/>
      <c r="BD161" s="35"/>
      <c r="BE161" s="35"/>
      <c r="BF161" s="35"/>
    </row>
    <row r="162" spans="1:58" ht="13">
      <c r="A162" s="18"/>
      <c r="B162" s="137"/>
      <c r="C162" s="129" t="s">
        <v>1089</v>
      </c>
      <c r="D162" s="32" t="s">
        <v>4809</v>
      </c>
      <c r="E162" s="38" t="s">
        <v>4810</v>
      </c>
      <c r="F162" s="38" t="s">
        <v>4811</v>
      </c>
      <c r="G162" s="110" t="s">
        <v>4812</v>
      </c>
      <c r="H162" s="38" t="s">
        <v>4813</v>
      </c>
      <c r="I162" s="110" t="s">
        <v>1089</v>
      </c>
      <c r="J162" s="16" t="s">
        <v>640</v>
      </c>
      <c r="K162" s="334" t="e">
        <f>AV926</f>
        <v>#REF!</v>
      </c>
      <c r="L162" s="41"/>
      <c r="M162" s="42"/>
      <c r="N162" s="147"/>
      <c r="O162" s="335" t="e">
        <f>SUM(L926+N926-#REF!)</f>
        <v>#REF!</v>
      </c>
      <c r="P162" s="42"/>
      <c r="Q162" s="147"/>
      <c r="R162" s="335" t="e">
        <f>SUM(O926+Q926-#REF!)</f>
        <v>#REF!</v>
      </c>
      <c r="S162" s="42"/>
      <c r="T162" s="147"/>
      <c r="U162" s="335" t="e">
        <f>SUM(R926+S926-T926)</f>
        <v>#REF!</v>
      </c>
      <c r="V162" s="42"/>
      <c r="W162" s="147"/>
      <c r="X162" s="335" t="e">
        <f>SUM(U926+V926-W926)</f>
        <v>#REF!</v>
      </c>
      <c r="Y162" s="42"/>
      <c r="Z162" s="147"/>
      <c r="AA162" s="335" t="e">
        <f>SUM(X926+Y926-Z926)</f>
        <v>#REF!</v>
      </c>
      <c r="AB162" s="42"/>
      <c r="AC162" s="147"/>
      <c r="AD162" s="335" t="e">
        <f>SUM(AA926+AB926-AC926)</f>
        <v>#REF!</v>
      </c>
      <c r="AE162" s="41"/>
      <c r="AF162" s="41"/>
      <c r="AG162" s="41" t="e">
        <f>SUM(AD926+AE926-AF926)</f>
        <v>#REF!</v>
      </c>
      <c r="AH162" s="41"/>
      <c r="AI162" s="41"/>
      <c r="AJ162" s="41" t="e">
        <f>SUM(AG926+AH926-AI926)</f>
        <v>#REF!</v>
      </c>
      <c r="AK162" s="41"/>
      <c r="AL162" s="41"/>
      <c r="AM162" s="41" t="e">
        <f>SUM(AJ926+AK926-AL926)</f>
        <v>#REF!</v>
      </c>
      <c r="AN162" s="41"/>
      <c r="AO162" s="41"/>
      <c r="AP162" s="41" t="e">
        <f>SUM(AM926+AN926-AO926)</f>
        <v>#REF!</v>
      </c>
      <c r="AQ162" s="41"/>
      <c r="AR162" s="41"/>
      <c r="AS162" s="41" t="e">
        <f>SUM(AP926+AQ926-AR926)</f>
        <v>#REF!</v>
      </c>
      <c r="AT162" s="41"/>
      <c r="AU162" s="41"/>
      <c r="AV162" s="137" t="e">
        <f>SUM(AS926+AT926-AU926)</f>
        <v>#REF!</v>
      </c>
      <c r="AW162" s="178"/>
      <c r="AX162" s="324"/>
      <c r="AY162" s="125"/>
      <c r="AZ162" s="125"/>
    </row>
    <row r="163" spans="1:58" ht="13">
      <c r="A163" s="18"/>
      <c r="B163" s="137"/>
      <c r="C163" s="129" t="s">
        <v>1089</v>
      </c>
      <c r="D163" s="32" t="s">
        <v>4167</v>
      </c>
      <c r="E163" s="38" t="s">
        <v>4168</v>
      </c>
      <c r="F163" s="38" t="s">
        <v>4593</v>
      </c>
      <c r="G163" s="110" t="s">
        <v>1840</v>
      </c>
      <c r="H163" s="110" t="s">
        <v>1840</v>
      </c>
      <c r="I163" s="110" t="s">
        <v>4527</v>
      </c>
      <c r="J163" s="16" t="s">
        <v>640</v>
      </c>
      <c r="K163" s="334" t="e">
        <f>AV207</f>
        <v>#REF!</v>
      </c>
      <c r="L163" s="41"/>
      <c r="M163" s="42"/>
      <c r="N163" s="147"/>
      <c r="O163" s="335" t="e">
        <f>SUM(L207+N207-#REF!)</f>
        <v>#REF!</v>
      </c>
      <c r="P163" s="42"/>
      <c r="Q163" s="147"/>
      <c r="R163" s="335" t="e">
        <f>SUM(O207+Q207-#REF!)</f>
        <v>#REF!</v>
      </c>
      <c r="S163" s="42"/>
      <c r="T163" s="147"/>
      <c r="U163" s="335" t="e">
        <f>SUM(R207+S207-T207)</f>
        <v>#REF!</v>
      </c>
      <c r="V163" s="42"/>
      <c r="W163" s="147"/>
      <c r="X163" s="335" t="e">
        <f>SUM(U207+V207-W207)</f>
        <v>#REF!</v>
      </c>
      <c r="Y163" s="42"/>
      <c r="Z163" s="147"/>
      <c r="AA163" s="335" t="e">
        <f>SUM(X207+Y207-Z207)</f>
        <v>#REF!</v>
      </c>
      <c r="AB163" s="42"/>
      <c r="AC163" s="147"/>
      <c r="AD163" s="335" t="e">
        <f>SUM(AA207+AB207-AC207)</f>
        <v>#REF!</v>
      </c>
      <c r="AE163" s="41"/>
      <c r="AF163" s="41"/>
      <c r="AG163" s="41" t="e">
        <f>SUM(AD207+AE207-AF207)</f>
        <v>#REF!</v>
      </c>
      <c r="AH163" s="41"/>
      <c r="AI163" s="41"/>
      <c r="AJ163" s="41" t="e">
        <f>SUM(AG207+AH207-AI207)</f>
        <v>#REF!</v>
      </c>
      <c r="AK163" s="41"/>
      <c r="AL163" s="41"/>
      <c r="AM163" s="41" t="e">
        <f>SUM(AJ207+AK207-AL207)</f>
        <v>#REF!</v>
      </c>
      <c r="AN163" s="41"/>
      <c r="AO163" s="41"/>
      <c r="AP163" s="41" t="e">
        <f>SUM(AM207+AN207-AO207)</f>
        <v>#REF!</v>
      </c>
      <c r="AQ163" s="41"/>
      <c r="AR163" s="41"/>
      <c r="AS163" s="41" t="e">
        <f>SUM(AP207+AQ207-AR207)</f>
        <v>#REF!</v>
      </c>
      <c r="AT163" s="41"/>
      <c r="AU163" s="41"/>
      <c r="AV163" s="137" t="e">
        <f>SUM(AS207+AT207-AU207)</f>
        <v>#REF!</v>
      </c>
      <c r="AW163" s="178"/>
      <c r="AX163" s="324"/>
      <c r="AY163" s="125"/>
      <c r="AZ163" s="125"/>
    </row>
    <row r="164" spans="1:58" ht="13">
      <c r="A164" s="18"/>
      <c r="B164" s="137"/>
      <c r="C164" s="129" t="s">
        <v>1089</v>
      </c>
      <c r="D164" s="32" t="s">
        <v>4169</v>
      </c>
      <c r="E164" s="38" t="s">
        <v>4170</v>
      </c>
      <c r="F164" s="38" t="s">
        <v>4595</v>
      </c>
      <c r="G164" s="110" t="s">
        <v>1840</v>
      </c>
      <c r="H164" s="110" t="s">
        <v>1840</v>
      </c>
      <c r="I164" s="110" t="s">
        <v>4527</v>
      </c>
      <c r="J164" s="16" t="s">
        <v>640</v>
      </c>
      <c r="K164" s="334" t="e">
        <f>AV208</f>
        <v>#REF!</v>
      </c>
      <c r="L164" s="41"/>
      <c r="M164" s="42"/>
      <c r="N164" s="147"/>
      <c r="O164" s="335" t="e">
        <f>SUM(L208+N208-#REF!)</f>
        <v>#REF!</v>
      </c>
      <c r="P164" s="42"/>
      <c r="Q164" s="147"/>
      <c r="R164" s="335" t="e">
        <f>SUM(O208+Q208-#REF!)</f>
        <v>#REF!</v>
      </c>
      <c r="S164" s="42"/>
      <c r="T164" s="147"/>
      <c r="U164" s="335" t="e">
        <f>SUM(R208+S208-T208)</f>
        <v>#REF!</v>
      </c>
      <c r="V164" s="42"/>
      <c r="W164" s="147"/>
      <c r="X164" s="335" t="e">
        <f>SUM(U208+V208-W208)</f>
        <v>#REF!</v>
      </c>
      <c r="Y164" s="42"/>
      <c r="Z164" s="147"/>
      <c r="AA164" s="335" t="e">
        <f>SUM(X208+Y208-Z208)</f>
        <v>#REF!</v>
      </c>
      <c r="AB164" s="42"/>
      <c r="AC164" s="147"/>
      <c r="AD164" s="335" t="e">
        <f>SUM(AA208+AB208-AC208)</f>
        <v>#REF!</v>
      </c>
      <c r="AE164" s="41"/>
      <c r="AF164" s="41"/>
      <c r="AG164" s="41" t="e">
        <f>SUM(AD208+AE208-AF208)</f>
        <v>#REF!</v>
      </c>
      <c r="AH164" s="41"/>
      <c r="AI164" s="41"/>
      <c r="AJ164" s="41" t="e">
        <f>SUM(AG208+AH208-AI208)</f>
        <v>#REF!</v>
      </c>
      <c r="AK164" s="41"/>
      <c r="AL164" s="41"/>
      <c r="AM164" s="41" t="e">
        <f>SUM(AJ208+AK208-AL208)</f>
        <v>#REF!</v>
      </c>
      <c r="AN164" s="41"/>
      <c r="AO164" s="41"/>
      <c r="AP164" s="41" t="e">
        <f>SUM(AM208+AN208-AO208)</f>
        <v>#REF!</v>
      </c>
      <c r="AQ164" s="41"/>
      <c r="AR164" s="41"/>
      <c r="AS164" s="41" t="e">
        <f>SUM(AP208+AQ208-AR208)</f>
        <v>#REF!</v>
      </c>
      <c r="AT164" s="41"/>
      <c r="AU164" s="41"/>
      <c r="AV164" s="137" t="e">
        <f>SUM(AS208+AT208-AU208)</f>
        <v>#REF!</v>
      </c>
      <c r="AW164" s="178"/>
      <c r="AX164" s="324"/>
      <c r="AY164" s="125"/>
      <c r="AZ164" s="125"/>
    </row>
    <row r="165" spans="1:58" ht="13">
      <c r="A165" s="18"/>
      <c r="B165" s="137"/>
      <c r="C165" s="129" t="s">
        <v>1089</v>
      </c>
      <c r="D165" s="32" t="s">
        <v>4171</v>
      </c>
      <c r="E165" s="38" t="s">
        <v>4172</v>
      </c>
      <c r="F165" s="38" t="s">
        <v>4594</v>
      </c>
      <c r="G165" s="110" t="s">
        <v>1840</v>
      </c>
      <c r="H165" s="110" t="s">
        <v>1840</v>
      </c>
      <c r="I165" s="110" t="s">
        <v>4527</v>
      </c>
      <c r="J165" s="16" t="s">
        <v>640</v>
      </c>
      <c r="K165" s="334" t="e">
        <f>AV914</f>
        <v>#REF!</v>
      </c>
      <c r="L165" s="41"/>
      <c r="M165" s="42"/>
      <c r="N165" s="147"/>
      <c r="O165" s="335" t="e">
        <f>SUM(L914+N914-#REF!)</f>
        <v>#REF!</v>
      </c>
      <c r="P165" s="42"/>
      <c r="Q165" s="147"/>
      <c r="R165" s="335" t="e">
        <f>SUM(O914+Q914-#REF!)</f>
        <v>#REF!</v>
      </c>
      <c r="S165" s="42"/>
      <c r="T165" s="147"/>
      <c r="U165" s="335" t="e">
        <f>SUM(R914+S914-T914)</f>
        <v>#REF!</v>
      </c>
      <c r="V165" s="42"/>
      <c r="W165" s="147"/>
      <c r="X165" s="335" t="e">
        <f>SUM(U914+V914-W914)</f>
        <v>#REF!</v>
      </c>
      <c r="Y165" s="42"/>
      <c r="Z165" s="147"/>
      <c r="AA165" s="335" t="e">
        <f>SUM(X914+Y914-Z914)</f>
        <v>#REF!</v>
      </c>
      <c r="AB165" s="42"/>
      <c r="AC165" s="147"/>
      <c r="AD165" s="335" t="e">
        <f>SUM(AA914+AB914-AC914)</f>
        <v>#REF!</v>
      </c>
      <c r="AE165" s="41"/>
      <c r="AF165" s="41"/>
      <c r="AG165" s="41" t="e">
        <f>SUM(AD914+AE914-AF914)</f>
        <v>#REF!</v>
      </c>
      <c r="AH165" s="41"/>
      <c r="AI165" s="41"/>
      <c r="AJ165" s="41" t="e">
        <f>SUM(AG914+AH914-AI914)</f>
        <v>#REF!</v>
      </c>
      <c r="AK165" s="41"/>
      <c r="AL165" s="41"/>
      <c r="AM165" s="41" t="e">
        <f>SUM(AJ914+AK914-AL914)</f>
        <v>#REF!</v>
      </c>
      <c r="AN165" s="41"/>
      <c r="AO165" s="41"/>
      <c r="AP165" s="41" t="e">
        <f>SUM(AM914+AN914-AO914)</f>
        <v>#REF!</v>
      </c>
      <c r="AQ165" s="41"/>
      <c r="AR165" s="41"/>
      <c r="AS165" s="41" t="e">
        <f>SUM(AP914+AQ914-AR914)</f>
        <v>#REF!</v>
      </c>
      <c r="AT165" s="41"/>
      <c r="AU165" s="41"/>
      <c r="AV165" s="137" t="e">
        <f>SUM(AS914+AT914-AU914)</f>
        <v>#REF!</v>
      </c>
      <c r="AW165" s="178"/>
      <c r="AX165" s="324"/>
      <c r="AY165" s="125"/>
      <c r="AZ165" s="125"/>
    </row>
    <row r="166" spans="1:58" ht="13">
      <c r="A166" s="18"/>
      <c r="B166" s="137"/>
      <c r="C166" s="129" t="s">
        <v>1089</v>
      </c>
      <c r="D166" s="32" t="s">
        <v>3848</v>
      </c>
      <c r="E166" s="38" t="s">
        <v>3847</v>
      </c>
      <c r="F166" s="38" t="s">
        <v>4596</v>
      </c>
      <c r="G166" s="110" t="s">
        <v>1840</v>
      </c>
      <c r="H166" s="110" t="s">
        <v>1840</v>
      </c>
      <c r="I166" s="110" t="s">
        <v>4527</v>
      </c>
      <c r="J166" s="16" t="s">
        <v>640</v>
      </c>
      <c r="K166" s="334" t="e">
        <f>AV428</f>
        <v>#REF!</v>
      </c>
      <c r="L166" s="41"/>
      <c r="M166" s="42"/>
      <c r="N166" s="147"/>
      <c r="O166" s="335" t="e">
        <f>SUM(L428+N428-#REF!)</f>
        <v>#REF!</v>
      </c>
      <c r="P166" s="42"/>
      <c r="Q166" s="147"/>
      <c r="R166" s="335" t="e">
        <f>SUM(O428+Q428-#REF!)</f>
        <v>#REF!</v>
      </c>
      <c r="S166" s="42"/>
      <c r="T166" s="147"/>
      <c r="U166" s="335" t="e">
        <f>SUM(R428+S428-T428)</f>
        <v>#REF!</v>
      </c>
      <c r="V166" s="42"/>
      <c r="W166" s="147"/>
      <c r="X166" s="335" t="e">
        <f>SUM(U428+V428-W428)</f>
        <v>#REF!</v>
      </c>
      <c r="Y166" s="42"/>
      <c r="Z166" s="147"/>
      <c r="AA166" s="335" t="e">
        <f>SUM(X428+Y428-Z428)</f>
        <v>#REF!</v>
      </c>
      <c r="AB166" s="42"/>
      <c r="AC166" s="147"/>
      <c r="AD166" s="335" t="e">
        <f>SUM(AA428+AB428-AC428)</f>
        <v>#REF!</v>
      </c>
      <c r="AE166" s="41"/>
      <c r="AF166" s="41"/>
      <c r="AG166" s="41" t="e">
        <f>SUM(AD428+AE428-AF428)</f>
        <v>#REF!</v>
      </c>
      <c r="AH166" s="41"/>
      <c r="AI166" s="41"/>
      <c r="AJ166" s="41" t="e">
        <f>SUM(AG428+AH428-AI428)</f>
        <v>#REF!</v>
      </c>
      <c r="AK166" s="41"/>
      <c r="AL166" s="41"/>
      <c r="AM166" s="41" t="e">
        <f>SUM(AJ428+AK428-AL428)</f>
        <v>#REF!</v>
      </c>
      <c r="AN166" s="41"/>
      <c r="AO166" s="41"/>
      <c r="AP166" s="41" t="e">
        <f>SUM(AM428+AN428-AO428)</f>
        <v>#REF!</v>
      </c>
      <c r="AQ166" s="41"/>
      <c r="AR166" s="41"/>
      <c r="AS166" s="41" t="e">
        <f>SUM(AP428+AQ428-AR428)</f>
        <v>#REF!</v>
      </c>
      <c r="AT166" s="41"/>
      <c r="AU166" s="41"/>
      <c r="AV166" s="137" t="e">
        <f>SUM(AS428+AT428-AU428)</f>
        <v>#REF!</v>
      </c>
      <c r="AW166" s="178"/>
      <c r="AX166" s="324"/>
      <c r="AY166" s="125"/>
      <c r="AZ166" s="125"/>
    </row>
    <row r="167" spans="1:58" ht="13">
      <c r="A167" s="18"/>
      <c r="B167" s="137"/>
      <c r="C167" s="129" t="s">
        <v>1089</v>
      </c>
      <c r="D167" s="32" t="s">
        <v>4025</v>
      </c>
      <c r="E167" s="38" t="s">
        <v>4026</v>
      </c>
      <c r="F167" s="38" t="s">
        <v>4597</v>
      </c>
      <c r="G167" s="110" t="s">
        <v>1840</v>
      </c>
      <c r="H167" s="110" t="s">
        <v>1840</v>
      </c>
      <c r="I167" s="110" t="s">
        <v>4527</v>
      </c>
      <c r="J167" s="16" t="s">
        <v>640</v>
      </c>
      <c r="K167" s="334" t="e">
        <f>AV915</f>
        <v>#REF!</v>
      </c>
      <c r="L167" s="41"/>
      <c r="M167" s="42"/>
      <c r="N167" s="147"/>
      <c r="O167" s="335" t="e">
        <f>SUM(L915+N915-#REF!)</f>
        <v>#REF!</v>
      </c>
      <c r="P167" s="42"/>
      <c r="Q167" s="147"/>
      <c r="R167" s="335" t="e">
        <f>SUM(O915+Q915-#REF!)</f>
        <v>#REF!</v>
      </c>
      <c r="S167" s="42"/>
      <c r="T167" s="147"/>
      <c r="U167" s="335" t="e">
        <f>SUM(R915+S915-T915)</f>
        <v>#REF!</v>
      </c>
      <c r="V167" s="42"/>
      <c r="W167" s="147"/>
      <c r="X167" s="335" t="e">
        <f>SUM(U915+V915-W915)</f>
        <v>#REF!</v>
      </c>
      <c r="Y167" s="42"/>
      <c r="Z167" s="147"/>
      <c r="AA167" s="335" t="e">
        <f>SUM(X915+Y915-Z915)</f>
        <v>#REF!</v>
      </c>
      <c r="AB167" s="42"/>
      <c r="AC167" s="147"/>
      <c r="AD167" s="335" t="e">
        <f>SUM(AA915+AB915-AC915)</f>
        <v>#REF!</v>
      </c>
      <c r="AE167" s="41"/>
      <c r="AF167" s="41"/>
      <c r="AG167" s="41" t="e">
        <f>SUM(AD915+AE915-AF915)</f>
        <v>#REF!</v>
      </c>
      <c r="AH167" s="41"/>
      <c r="AI167" s="41"/>
      <c r="AJ167" s="41" t="e">
        <f>SUM(AG915+AH915-AI915)</f>
        <v>#REF!</v>
      </c>
      <c r="AK167" s="41"/>
      <c r="AL167" s="41"/>
      <c r="AM167" s="41" t="e">
        <f>SUM(AJ915+AK915-AL915)</f>
        <v>#REF!</v>
      </c>
      <c r="AN167" s="41"/>
      <c r="AO167" s="41"/>
      <c r="AP167" s="41" t="e">
        <f>SUM(AM915+AN915-AO915)</f>
        <v>#REF!</v>
      </c>
      <c r="AQ167" s="41"/>
      <c r="AR167" s="41"/>
      <c r="AS167" s="41" t="e">
        <f>SUM(AP915+AQ915-AR915)</f>
        <v>#REF!</v>
      </c>
      <c r="AT167" s="41"/>
      <c r="AU167" s="41"/>
      <c r="AV167" s="137" t="e">
        <f>SUM(AS915+AT915-AU915)</f>
        <v>#REF!</v>
      </c>
      <c r="AW167" s="178"/>
      <c r="AX167" s="324"/>
      <c r="AY167" s="125"/>
      <c r="AZ167" s="125"/>
    </row>
    <row r="168" spans="1:58" ht="13">
      <c r="A168" s="18"/>
      <c r="B168" s="137"/>
      <c r="C168" s="129" t="s">
        <v>1089</v>
      </c>
      <c r="D168" s="32" t="s">
        <v>4427</v>
      </c>
      <c r="E168" s="38" t="s">
        <v>4589</v>
      </c>
      <c r="F168" s="38" t="s">
        <v>4590</v>
      </c>
      <c r="G168" s="110" t="s">
        <v>1840</v>
      </c>
      <c r="H168" s="110" t="s">
        <v>1840</v>
      </c>
      <c r="I168" s="110" t="s">
        <v>4527</v>
      </c>
      <c r="J168" s="16" t="s">
        <v>640</v>
      </c>
      <c r="K168" s="334" t="e">
        <f>AV162</f>
        <v>#REF!</v>
      </c>
      <c r="L168" s="41"/>
      <c r="M168" s="42"/>
      <c r="N168" s="147"/>
      <c r="O168" s="335" t="e">
        <f>SUM(L162+N162-#REF!)</f>
        <v>#REF!</v>
      </c>
      <c r="P168" s="42"/>
      <c r="Q168" s="147"/>
      <c r="R168" s="335" t="e">
        <f>SUM(O162+Q162-#REF!)</f>
        <v>#REF!</v>
      </c>
      <c r="S168" s="42"/>
      <c r="T168" s="147"/>
      <c r="U168" s="335" t="e">
        <f>SUM(R162+S162-T162)</f>
        <v>#REF!</v>
      </c>
      <c r="V168" s="42"/>
      <c r="W168" s="147"/>
      <c r="X168" s="335" t="e">
        <f>SUM(U162+V162-W162)</f>
        <v>#REF!</v>
      </c>
      <c r="Y168" s="42"/>
      <c r="Z168" s="147"/>
      <c r="AA168" s="335" t="e">
        <f>SUM(X162+Y162-Z162)</f>
        <v>#REF!</v>
      </c>
      <c r="AB168" s="42"/>
      <c r="AC168" s="147"/>
      <c r="AD168" s="335" t="e">
        <f>SUM(AA162+AB162-AC162)</f>
        <v>#REF!</v>
      </c>
      <c r="AE168" s="41"/>
      <c r="AF168" s="41"/>
      <c r="AG168" s="41" t="e">
        <f>SUM(AD162+AE162-AF162)</f>
        <v>#REF!</v>
      </c>
      <c r="AH168" s="41"/>
      <c r="AI168" s="41"/>
      <c r="AJ168" s="41" t="e">
        <f>SUM(AG162+AH162-AI162)</f>
        <v>#REF!</v>
      </c>
      <c r="AK168" s="41"/>
      <c r="AL168" s="41"/>
      <c r="AM168" s="41" t="e">
        <f>SUM(AJ162+AK162-AL162)</f>
        <v>#REF!</v>
      </c>
      <c r="AN168" s="41"/>
      <c r="AO168" s="41"/>
      <c r="AP168" s="41" t="e">
        <f>SUM(AM162+AN162-AO162)</f>
        <v>#REF!</v>
      </c>
      <c r="AQ168" s="41"/>
      <c r="AR168" s="41"/>
      <c r="AS168" s="41" t="e">
        <f>SUM(AP162+AQ162-AR162)</f>
        <v>#REF!</v>
      </c>
      <c r="AT168" s="41"/>
      <c r="AU168" s="41"/>
      <c r="AV168" s="137" t="e">
        <f>SUM(AS162+AT162-AU162)</f>
        <v>#REF!</v>
      </c>
      <c r="AW168" s="178"/>
      <c r="AX168" s="324"/>
      <c r="AY168" s="125"/>
      <c r="AZ168" s="125"/>
    </row>
    <row r="169" spans="1:58" ht="13">
      <c r="A169" s="18"/>
      <c r="B169" s="137"/>
      <c r="C169" s="129" t="s">
        <v>1089</v>
      </c>
      <c r="D169" s="32" t="s">
        <v>3602</v>
      </c>
      <c r="E169" s="38" t="s">
        <v>3603</v>
      </c>
      <c r="F169" s="38" t="s">
        <v>4591</v>
      </c>
      <c r="G169" s="110" t="s">
        <v>4598</v>
      </c>
      <c r="H169" s="38" t="s">
        <v>4599</v>
      </c>
      <c r="I169" s="110" t="s">
        <v>4527</v>
      </c>
      <c r="J169" s="16" t="s">
        <v>640</v>
      </c>
      <c r="K169" s="334" t="e">
        <f>AV917</f>
        <v>#REF!</v>
      </c>
      <c r="L169" s="41"/>
      <c r="M169" s="42"/>
      <c r="N169" s="147"/>
      <c r="O169" s="335" t="e">
        <f>SUM(L917+N917-#REF!)</f>
        <v>#REF!</v>
      </c>
      <c r="P169" s="42"/>
      <c r="Q169" s="147"/>
      <c r="R169" s="335" t="e">
        <f>SUM(O917+Q917-#REF!)</f>
        <v>#REF!</v>
      </c>
      <c r="S169" s="42"/>
      <c r="T169" s="147"/>
      <c r="U169" s="335" t="e">
        <f>SUM(R917+S917-T917)</f>
        <v>#REF!</v>
      </c>
      <c r="V169" s="42"/>
      <c r="W169" s="147"/>
      <c r="X169" s="335" t="e">
        <f>SUM(U917+V917-W917)</f>
        <v>#REF!</v>
      </c>
      <c r="Y169" s="42"/>
      <c r="Z169" s="147"/>
      <c r="AA169" s="335" t="e">
        <f>SUM(X917+Y917-Z917)</f>
        <v>#REF!</v>
      </c>
      <c r="AB169" s="42"/>
      <c r="AC169" s="147"/>
      <c r="AD169" s="335" t="e">
        <f>SUM(AA917+AB917-AC917)</f>
        <v>#REF!</v>
      </c>
      <c r="AE169" s="41"/>
      <c r="AF169" s="41"/>
      <c r="AG169" s="41" t="e">
        <f>SUM(AD917+AE917-AF917)</f>
        <v>#REF!</v>
      </c>
      <c r="AH169" s="41"/>
      <c r="AI169" s="41"/>
      <c r="AJ169" s="41" t="e">
        <f>SUM(AG917+AH917-AI917)</f>
        <v>#REF!</v>
      </c>
      <c r="AK169" s="41"/>
      <c r="AL169" s="41"/>
      <c r="AM169" s="41" t="e">
        <f>SUM(AJ917+AK917-AL917)</f>
        <v>#REF!</v>
      </c>
      <c r="AN169" s="41"/>
      <c r="AO169" s="41"/>
      <c r="AP169" s="41" t="e">
        <f>SUM(AM917+AN917-AO917)</f>
        <v>#REF!</v>
      </c>
      <c r="AQ169" s="41"/>
      <c r="AR169" s="41"/>
      <c r="AS169" s="41" t="e">
        <f>SUM(AP917+AQ917-AR917)</f>
        <v>#REF!</v>
      </c>
      <c r="AT169" s="41"/>
      <c r="AU169" s="41"/>
      <c r="AV169" s="137" t="e">
        <f>SUM(AS917+AT917-AU917)</f>
        <v>#REF!</v>
      </c>
      <c r="AW169" s="178"/>
      <c r="AX169" s="324"/>
      <c r="AY169" s="125"/>
      <c r="AZ169" s="125"/>
    </row>
    <row r="170" spans="1:58" ht="13">
      <c r="A170" s="18"/>
      <c r="B170" s="137"/>
      <c r="C170" s="129" t="s">
        <v>1089</v>
      </c>
      <c r="D170" s="32" t="s">
        <v>3604</v>
      </c>
      <c r="E170" s="38" t="s">
        <v>3605</v>
      </c>
      <c r="F170" s="38" t="s">
        <v>4592</v>
      </c>
      <c r="G170" s="110" t="s">
        <v>4600</v>
      </c>
      <c r="H170" s="38" t="s">
        <v>4599</v>
      </c>
      <c r="I170" s="110" t="s">
        <v>4527</v>
      </c>
      <c r="J170" s="16" t="s">
        <v>640</v>
      </c>
      <c r="K170" s="334" t="e">
        <f>AV918</f>
        <v>#REF!</v>
      </c>
      <c r="L170" s="41"/>
      <c r="M170" s="42"/>
      <c r="N170" s="147"/>
      <c r="O170" s="335" t="e">
        <f>SUM(L918+N918-#REF!)</f>
        <v>#REF!</v>
      </c>
      <c r="P170" s="42"/>
      <c r="Q170" s="147"/>
      <c r="R170" s="335" t="e">
        <f>SUM(O918+Q918-#REF!)</f>
        <v>#REF!</v>
      </c>
      <c r="S170" s="42"/>
      <c r="T170" s="147"/>
      <c r="U170" s="335" t="e">
        <f>SUM(R918+S918-T918)</f>
        <v>#REF!</v>
      </c>
      <c r="V170" s="42"/>
      <c r="W170" s="147"/>
      <c r="X170" s="335" t="e">
        <f>SUM(U918+V918-W918)</f>
        <v>#REF!</v>
      </c>
      <c r="Y170" s="42"/>
      <c r="Z170" s="147"/>
      <c r="AA170" s="335" t="e">
        <f>SUM(X918+Y918-Z918)</f>
        <v>#REF!</v>
      </c>
      <c r="AB170" s="42"/>
      <c r="AC170" s="147"/>
      <c r="AD170" s="335" t="e">
        <f>SUM(AA918+AB918-AC918)</f>
        <v>#REF!</v>
      </c>
      <c r="AE170" s="41"/>
      <c r="AF170" s="41"/>
      <c r="AG170" s="41" t="e">
        <f>SUM(AD918+AE918-AF918)</f>
        <v>#REF!</v>
      </c>
      <c r="AH170" s="41"/>
      <c r="AI170" s="41"/>
      <c r="AJ170" s="41" t="e">
        <f>SUM(AG918+AH918-AI918)</f>
        <v>#REF!</v>
      </c>
      <c r="AK170" s="41"/>
      <c r="AL170" s="41"/>
      <c r="AM170" s="41" t="e">
        <f>SUM(AJ918+AK918-AL918)</f>
        <v>#REF!</v>
      </c>
      <c r="AN170" s="41"/>
      <c r="AO170" s="41"/>
      <c r="AP170" s="41" t="e">
        <f>SUM(AM918+AN918-AO918)</f>
        <v>#REF!</v>
      </c>
      <c r="AQ170" s="41"/>
      <c r="AR170" s="41"/>
      <c r="AS170" s="41" t="e">
        <f>SUM(AP918+AQ918-AR918)</f>
        <v>#REF!</v>
      </c>
      <c r="AT170" s="41"/>
      <c r="AU170" s="41"/>
      <c r="AV170" s="137" t="e">
        <f>SUM(AS918+AT918-AU918)</f>
        <v>#REF!</v>
      </c>
      <c r="AW170" s="178"/>
      <c r="AX170" s="324"/>
      <c r="AY170" s="125"/>
      <c r="AZ170" s="125"/>
    </row>
    <row r="171" spans="1:58" ht="13">
      <c r="A171" s="18"/>
      <c r="B171" s="137"/>
      <c r="C171" s="129" t="s">
        <v>1089</v>
      </c>
      <c r="D171" s="32" t="s">
        <v>4673</v>
      </c>
      <c r="E171" s="38" t="s">
        <v>4672</v>
      </c>
      <c r="F171" s="38"/>
      <c r="G171" s="110"/>
      <c r="H171" s="38"/>
      <c r="I171" s="110" t="s">
        <v>1089</v>
      </c>
      <c r="J171" s="16" t="s">
        <v>640</v>
      </c>
      <c r="K171" s="334">
        <f>AV182</f>
        <v>7</v>
      </c>
      <c r="L171" s="41"/>
      <c r="M171" s="42"/>
      <c r="N171" s="147"/>
      <c r="O171" s="335" t="e">
        <f>SUM(L182+N182-#REF!)</f>
        <v>#REF!</v>
      </c>
      <c r="P171" s="42"/>
      <c r="Q171" s="147"/>
      <c r="R171" s="335" t="e">
        <f>SUM(O182+Q182-#REF!)</f>
        <v>#REF!</v>
      </c>
      <c r="S171" s="42"/>
      <c r="T171" s="147"/>
      <c r="U171" s="335">
        <f>SUM(R182+S182-T182)</f>
        <v>15</v>
      </c>
      <c r="V171" s="42"/>
      <c r="W171" s="147"/>
      <c r="X171" s="335">
        <f>SUM(U182+V182-W182)</f>
        <v>15</v>
      </c>
      <c r="Y171" s="42"/>
      <c r="Z171" s="147"/>
      <c r="AA171" s="335">
        <f>SUM(X182+Y182-Z182)</f>
        <v>14</v>
      </c>
      <c r="AB171" s="42"/>
      <c r="AC171" s="147"/>
      <c r="AD171" s="335">
        <f>SUM(AA182+AB182-AC182)</f>
        <v>10</v>
      </c>
      <c r="AE171" s="41"/>
      <c r="AF171" s="41"/>
      <c r="AG171" s="41">
        <f>SUM(AD182+AE182-AF182)</f>
        <v>8</v>
      </c>
      <c r="AH171" s="41"/>
      <c r="AI171" s="41"/>
      <c r="AJ171" s="41">
        <f>SUM(AG182+AH182-AI182)</f>
        <v>7</v>
      </c>
      <c r="AK171" s="41"/>
      <c r="AL171" s="41"/>
      <c r="AM171" s="41">
        <f>SUM(AJ182+AK182-AL182)</f>
        <v>7</v>
      </c>
      <c r="AN171" s="41"/>
      <c r="AO171" s="41"/>
      <c r="AP171" s="41">
        <f>SUM(AM182+AN182-AO182)</f>
        <v>7</v>
      </c>
      <c r="AQ171" s="41"/>
      <c r="AR171" s="41"/>
      <c r="AS171" s="41">
        <f>SUM(AP182+AQ182-AR182)</f>
        <v>7</v>
      </c>
      <c r="AT171" s="41"/>
      <c r="AU171" s="41"/>
      <c r="AV171" s="137">
        <f>SUM(AS182+AT182-AU182)</f>
        <v>7</v>
      </c>
      <c r="AW171" s="178"/>
      <c r="AX171" s="324"/>
      <c r="AY171" s="125"/>
      <c r="AZ171" s="125"/>
      <c r="BA171" s="35"/>
      <c r="BB171" s="35"/>
      <c r="BC171" s="35"/>
      <c r="BD171" s="35"/>
      <c r="BE171" s="35"/>
      <c r="BF171" s="35"/>
    </row>
    <row r="172" spans="1:58" ht="13">
      <c r="A172" s="766"/>
      <c r="B172" s="767"/>
      <c r="C172" s="768"/>
      <c r="D172" s="41" t="s">
        <v>5087</v>
      </c>
      <c r="E172" s="778" t="s">
        <v>5088</v>
      </c>
      <c r="F172" s="38" t="s">
        <v>5089</v>
      </c>
      <c r="G172" s="110"/>
      <c r="H172" s="38"/>
      <c r="I172" s="769"/>
      <c r="J172" s="770"/>
      <c r="K172" s="771">
        <f>AV182</f>
        <v>7</v>
      </c>
      <c r="L172" s="767"/>
      <c r="M172" s="772"/>
      <c r="N172" s="773"/>
      <c r="O172" s="774" t="e">
        <f>SUM(L182+N182-#REF!)</f>
        <v>#REF!</v>
      </c>
      <c r="P172" s="772"/>
      <c r="Q172" s="773"/>
      <c r="R172" s="774" t="e">
        <f>SUM(O182+Q182-#REF!)</f>
        <v>#REF!</v>
      </c>
      <c r="S172" s="772"/>
      <c r="T172" s="773"/>
      <c r="U172" s="774">
        <f>SUM(R182+S182-T182)</f>
        <v>15</v>
      </c>
      <c r="V172" s="772"/>
      <c r="W172" s="773"/>
      <c r="X172" s="774">
        <f>SUM(U182+V182-W182)</f>
        <v>15</v>
      </c>
      <c r="Y172" s="772"/>
      <c r="Z172" s="773"/>
      <c r="AA172" s="774">
        <f>SUM(X182+Y182-Z182)</f>
        <v>14</v>
      </c>
      <c r="AB172" s="772"/>
      <c r="AC172" s="773"/>
      <c r="AD172" s="774">
        <f>SUM(AA182+AB182-AC182)</f>
        <v>10</v>
      </c>
      <c r="AE172" s="767"/>
      <c r="AF172" s="767"/>
      <c r="AG172" s="767">
        <f>SUM(AD182+AE182-AF182)</f>
        <v>8</v>
      </c>
      <c r="AH172" s="767"/>
      <c r="AI172" s="767"/>
      <c r="AJ172" s="767">
        <f>SUM(AG182+AH182-AI182)</f>
        <v>7</v>
      </c>
      <c r="AK172" s="767"/>
      <c r="AL172" s="767"/>
      <c r="AM172" s="767">
        <f>SUM(AJ182+AK182-AL182)</f>
        <v>7</v>
      </c>
      <c r="AN172" s="767"/>
      <c r="AO172" s="767"/>
      <c r="AP172" s="767">
        <f>SUM(AM182+AN182-AO182)</f>
        <v>7</v>
      </c>
      <c r="AQ172" s="767"/>
      <c r="AR172" s="767"/>
      <c r="AS172" s="767">
        <f>SUM(AP182+AQ182-AR182)</f>
        <v>7</v>
      </c>
      <c r="AT172" s="767"/>
      <c r="AU172" s="767"/>
      <c r="AV172" s="775">
        <f>SUM(AS182+AT182-AU182)</f>
        <v>7</v>
      </c>
      <c r="AW172" s="776"/>
      <c r="AX172" s="777"/>
      <c r="AY172" s="125"/>
      <c r="AZ172" s="125"/>
      <c r="BA172" s="35"/>
      <c r="BB172" s="35"/>
      <c r="BC172" s="35"/>
      <c r="BD172" s="35"/>
      <c r="BE172" s="35"/>
      <c r="BF172" s="35"/>
    </row>
    <row r="173" spans="1:58" ht="13">
      <c r="A173" s="33"/>
      <c r="B173" s="326"/>
      <c r="C173" s="129" t="s">
        <v>1637</v>
      </c>
      <c r="D173" s="32" t="s">
        <v>1264</v>
      </c>
      <c r="E173" s="38" t="s">
        <v>3465</v>
      </c>
      <c r="F173" s="38" t="s">
        <v>3466</v>
      </c>
      <c r="G173" s="381" t="s">
        <v>3509</v>
      </c>
      <c r="H173" s="38" t="s">
        <v>3467</v>
      </c>
      <c r="I173" s="110" t="s">
        <v>1640</v>
      </c>
      <c r="J173" s="16" t="s">
        <v>640</v>
      </c>
      <c r="K173" s="109">
        <f t="shared" ref="K173:K211" si="207">AV173</f>
        <v>20</v>
      </c>
      <c r="L173" s="16">
        <v>22</v>
      </c>
      <c r="M173" s="3"/>
      <c r="N173" s="1">
        <v>1</v>
      </c>
      <c r="O173" s="329">
        <f t="shared" si="196"/>
        <v>21</v>
      </c>
      <c r="P173" s="34"/>
      <c r="Q173" s="1"/>
      <c r="R173" s="328">
        <f t="shared" ref="R173:R210" si="208">SUM(O173+P173-Q173)</f>
        <v>21</v>
      </c>
      <c r="S173" s="34"/>
      <c r="T173" s="1"/>
      <c r="U173" s="328">
        <f t="shared" ref="U173:U211" si="209">SUM(R173+S173-T173)</f>
        <v>21</v>
      </c>
      <c r="V173" s="34"/>
      <c r="W173" s="1"/>
      <c r="X173" s="328">
        <f t="shared" ref="X173:X211" si="210">SUM(U173+V173-W173)</f>
        <v>21</v>
      </c>
      <c r="Y173" s="34"/>
      <c r="Z173" s="1">
        <v>1</v>
      </c>
      <c r="AA173" s="328">
        <f t="shared" ref="AA173:AA211" si="211">SUM(X173+Y173-Z173)</f>
        <v>20</v>
      </c>
      <c r="AB173" s="34"/>
      <c r="AC173" s="1"/>
      <c r="AD173" s="328">
        <f t="shared" ref="AD173:AD211" si="212">SUM(AA173+AB173-AC173)</f>
        <v>20</v>
      </c>
      <c r="AE173" s="3"/>
      <c r="AF173" s="1"/>
      <c r="AG173" s="326">
        <f t="shared" ref="AG173:AG211" si="213">SUM(AD173+AE173-AF173)</f>
        <v>20</v>
      </c>
      <c r="AH173" s="34"/>
      <c r="AI173" s="1"/>
      <c r="AJ173" s="328">
        <f t="shared" ref="AJ173:AJ211" si="214">SUM(AG173+AH173-AI173)</f>
        <v>20</v>
      </c>
      <c r="AK173" s="34"/>
      <c r="AL173" s="1"/>
      <c r="AM173" s="328">
        <f t="shared" ref="AM173:AM211" si="215">SUM(AJ173+AK173-AL173)</f>
        <v>20</v>
      </c>
      <c r="AN173" s="34"/>
      <c r="AO173" s="1"/>
      <c r="AP173" s="328">
        <f t="shared" ref="AP173:AP192" si="216">SUM(AM173+AN173-AO173)</f>
        <v>20</v>
      </c>
      <c r="AQ173" s="34"/>
      <c r="AR173" s="1"/>
      <c r="AS173" s="328">
        <f t="shared" ref="AS173:AS192" si="217">SUM(AP173+AQ173-AR173)</f>
        <v>20</v>
      </c>
      <c r="AT173" s="34"/>
      <c r="AU173" s="1"/>
      <c r="AV173" s="328">
        <f t="shared" ref="AV173:AV192" si="218">SUM(AS173+AT173-AU173)</f>
        <v>20</v>
      </c>
      <c r="AW173" s="178"/>
      <c r="AX173" s="324"/>
      <c r="AY173" s="125">
        <f t="shared" ref="AY173:AZ209" si="219">SUM(M173+P173+S173+V173+Y173+AB173+AE173+AH173+AK173+AN173+AQ173+AT173)</f>
        <v>0</v>
      </c>
      <c r="AZ173" s="125">
        <f t="shared" si="219"/>
        <v>2</v>
      </c>
      <c r="BA173" s="35"/>
      <c r="BB173" s="35"/>
      <c r="BC173" s="35"/>
      <c r="BD173" s="35"/>
      <c r="BE173" s="35"/>
      <c r="BF173" s="35"/>
    </row>
    <row r="174" spans="1:58" ht="13">
      <c r="A174" s="18"/>
      <c r="B174" s="137"/>
      <c r="C174" s="129" t="s">
        <v>1637</v>
      </c>
      <c r="D174" s="32" t="s">
        <v>1266</v>
      </c>
      <c r="E174" s="38" t="s">
        <v>1267</v>
      </c>
      <c r="F174" s="38" t="s">
        <v>3466</v>
      </c>
      <c r="G174" s="110" t="s">
        <v>3508</v>
      </c>
      <c r="H174" s="38" t="s">
        <v>3467</v>
      </c>
      <c r="I174" s="110" t="s">
        <v>1640</v>
      </c>
      <c r="J174" s="16" t="s">
        <v>640</v>
      </c>
      <c r="K174" s="109">
        <f t="shared" si="207"/>
        <v>4</v>
      </c>
      <c r="L174" s="16">
        <v>11</v>
      </c>
      <c r="M174" s="3"/>
      <c r="N174" s="1">
        <v>1</v>
      </c>
      <c r="O174" s="329">
        <f t="shared" si="196"/>
        <v>10</v>
      </c>
      <c r="P174" s="34"/>
      <c r="Q174" s="1"/>
      <c r="R174" s="328">
        <f t="shared" si="208"/>
        <v>10</v>
      </c>
      <c r="S174" s="34"/>
      <c r="T174" s="1">
        <v>3</v>
      </c>
      <c r="U174" s="328">
        <f t="shared" si="209"/>
        <v>7</v>
      </c>
      <c r="V174" s="34"/>
      <c r="W174" s="1"/>
      <c r="X174" s="328">
        <f t="shared" si="210"/>
        <v>7</v>
      </c>
      <c r="Y174" s="34"/>
      <c r="Z174" s="1">
        <v>1</v>
      </c>
      <c r="AA174" s="328">
        <f t="shared" si="211"/>
        <v>6</v>
      </c>
      <c r="AB174" s="34"/>
      <c r="AC174" s="1">
        <v>2</v>
      </c>
      <c r="AD174" s="328">
        <f t="shared" si="212"/>
        <v>4</v>
      </c>
      <c r="AE174" s="3"/>
      <c r="AF174" s="1"/>
      <c r="AG174" s="326">
        <f t="shared" si="213"/>
        <v>4</v>
      </c>
      <c r="AH174" s="34"/>
      <c r="AI174" s="1"/>
      <c r="AJ174" s="328">
        <f t="shared" si="214"/>
        <v>4</v>
      </c>
      <c r="AK174" s="34"/>
      <c r="AL174" s="1"/>
      <c r="AM174" s="328">
        <f t="shared" si="215"/>
        <v>4</v>
      </c>
      <c r="AN174" s="34"/>
      <c r="AO174" s="1"/>
      <c r="AP174" s="328">
        <f t="shared" si="216"/>
        <v>4</v>
      </c>
      <c r="AQ174" s="34"/>
      <c r="AR174" s="1"/>
      <c r="AS174" s="328">
        <f t="shared" si="217"/>
        <v>4</v>
      </c>
      <c r="AT174" s="34"/>
      <c r="AU174" s="1"/>
      <c r="AV174" s="328">
        <f t="shared" si="218"/>
        <v>4</v>
      </c>
      <c r="AW174" s="178"/>
      <c r="AX174" s="324"/>
      <c r="AY174" s="125">
        <f t="shared" si="219"/>
        <v>0</v>
      </c>
      <c r="AZ174" s="125">
        <f t="shared" si="219"/>
        <v>7</v>
      </c>
      <c r="BA174" s="35"/>
      <c r="BB174" s="35"/>
      <c r="BC174" s="35"/>
      <c r="BD174" s="35"/>
      <c r="BE174" s="35"/>
      <c r="BF174" s="35"/>
    </row>
    <row r="175" spans="1:58" ht="13">
      <c r="A175" s="18"/>
      <c r="B175" s="137"/>
      <c r="C175" s="129" t="s">
        <v>1637</v>
      </c>
      <c r="D175" s="32" t="s">
        <v>1268</v>
      </c>
      <c r="E175" s="38" t="s">
        <v>1269</v>
      </c>
      <c r="F175" s="38" t="s">
        <v>3466</v>
      </c>
      <c r="G175" s="381">
        <v>3</v>
      </c>
      <c r="H175" s="38" t="s">
        <v>3467</v>
      </c>
      <c r="I175" s="110" t="s">
        <v>1640</v>
      </c>
      <c r="J175" s="16" t="s">
        <v>640</v>
      </c>
      <c r="K175" s="109">
        <f t="shared" si="207"/>
        <v>14</v>
      </c>
      <c r="L175" s="16">
        <v>22</v>
      </c>
      <c r="M175" s="3"/>
      <c r="N175" s="1">
        <f>1+1</f>
        <v>2</v>
      </c>
      <c r="O175" s="328">
        <f t="shared" si="196"/>
        <v>20</v>
      </c>
      <c r="P175" s="34"/>
      <c r="Q175" s="1">
        <v>1</v>
      </c>
      <c r="R175" s="328">
        <f t="shared" si="208"/>
        <v>19</v>
      </c>
      <c r="S175" s="34"/>
      <c r="T175" s="1">
        <v>2</v>
      </c>
      <c r="U175" s="328">
        <f t="shared" si="209"/>
        <v>17</v>
      </c>
      <c r="V175" s="34"/>
      <c r="W175" s="1">
        <v>1</v>
      </c>
      <c r="X175" s="328">
        <f t="shared" si="210"/>
        <v>16</v>
      </c>
      <c r="Y175" s="34"/>
      <c r="Z175" s="1">
        <f>1+2-1</f>
        <v>2</v>
      </c>
      <c r="AA175" s="328">
        <f t="shared" si="211"/>
        <v>14</v>
      </c>
      <c r="AB175" s="34"/>
      <c r="AC175" s="1">
        <f>6+2</f>
        <v>8</v>
      </c>
      <c r="AD175" s="328">
        <f t="shared" si="212"/>
        <v>6</v>
      </c>
      <c r="AE175" s="3">
        <v>10</v>
      </c>
      <c r="AF175" s="1">
        <v>2</v>
      </c>
      <c r="AG175" s="326">
        <f t="shared" si="213"/>
        <v>14</v>
      </c>
      <c r="AH175" s="34"/>
      <c r="AI175" s="1"/>
      <c r="AJ175" s="328">
        <f t="shared" si="214"/>
        <v>14</v>
      </c>
      <c r="AK175" s="34"/>
      <c r="AL175" s="1"/>
      <c r="AM175" s="328">
        <f t="shared" si="215"/>
        <v>14</v>
      </c>
      <c r="AN175" s="34"/>
      <c r="AO175" s="1"/>
      <c r="AP175" s="328">
        <f t="shared" si="216"/>
        <v>14</v>
      </c>
      <c r="AQ175" s="34"/>
      <c r="AR175" s="1"/>
      <c r="AS175" s="328">
        <f t="shared" si="217"/>
        <v>14</v>
      </c>
      <c r="AT175" s="34"/>
      <c r="AU175" s="1"/>
      <c r="AV175" s="328">
        <f t="shared" si="218"/>
        <v>14</v>
      </c>
      <c r="AW175" s="178"/>
      <c r="AX175" s="324"/>
      <c r="AY175" s="125">
        <f t="shared" si="219"/>
        <v>10</v>
      </c>
      <c r="AZ175" s="125">
        <f t="shared" si="219"/>
        <v>18</v>
      </c>
      <c r="BA175" s="35"/>
      <c r="BB175" s="35"/>
      <c r="BC175" s="35"/>
      <c r="BD175" s="35"/>
      <c r="BE175" s="35"/>
      <c r="BF175" s="35"/>
    </row>
    <row r="176" spans="1:58" ht="13">
      <c r="A176" s="33"/>
      <c r="B176" s="326"/>
      <c r="C176" s="129" t="s">
        <v>1637</v>
      </c>
      <c r="D176" s="32" t="s">
        <v>1270</v>
      </c>
      <c r="E176" s="38" t="s">
        <v>1271</v>
      </c>
      <c r="F176" s="38" t="s">
        <v>3466</v>
      </c>
      <c r="G176" s="110">
        <v>3.3</v>
      </c>
      <c r="H176" s="38" t="s">
        <v>3467</v>
      </c>
      <c r="I176" s="110" t="s">
        <v>1640</v>
      </c>
      <c r="J176" s="16" t="s">
        <v>640</v>
      </c>
      <c r="K176" s="109">
        <f t="shared" si="207"/>
        <v>16</v>
      </c>
      <c r="L176" s="16">
        <v>23</v>
      </c>
      <c r="M176" s="3"/>
      <c r="N176" s="1"/>
      <c r="O176" s="329">
        <f t="shared" si="196"/>
        <v>23</v>
      </c>
      <c r="P176" s="34"/>
      <c r="Q176" s="1">
        <v>2</v>
      </c>
      <c r="R176" s="328">
        <f t="shared" si="208"/>
        <v>21</v>
      </c>
      <c r="S176" s="34"/>
      <c r="T176" s="1"/>
      <c r="U176" s="328">
        <f t="shared" si="209"/>
        <v>21</v>
      </c>
      <c r="V176" s="34"/>
      <c r="W176" s="1"/>
      <c r="X176" s="328">
        <f t="shared" si="210"/>
        <v>21</v>
      </c>
      <c r="Y176" s="34"/>
      <c r="Z176" s="1"/>
      <c r="AA176" s="328">
        <f t="shared" si="211"/>
        <v>21</v>
      </c>
      <c r="AB176" s="34"/>
      <c r="AC176" s="1">
        <f>1+1</f>
        <v>2</v>
      </c>
      <c r="AD176" s="328">
        <f t="shared" si="212"/>
        <v>19</v>
      </c>
      <c r="AE176" s="3"/>
      <c r="AF176" s="1">
        <v>3</v>
      </c>
      <c r="AG176" s="326">
        <f t="shared" si="213"/>
        <v>16</v>
      </c>
      <c r="AH176" s="34"/>
      <c r="AI176" s="1"/>
      <c r="AJ176" s="328">
        <f t="shared" si="214"/>
        <v>16</v>
      </c>
      <c r="AK176" s="34"/>
      <c r="AL176" s="1"/>
      <c r="AM176" s="328">
        <f t="shared" si="215"/>
        <v>16</v>
      </c>
      <c r="AN176" s="34"/>
      <c r="AO176" s="1"/>
      <c r="AP176" s="328">
        <f t="shared" si="216"/>
        <v>16</v>
      </c>
      <c r="AQ176" s="34"/>
      <c r="AR176" s="1"/>
      <c r="AS176" s="328">
        <f t="shared" si="217"/>
        <v>16</v>
      </c>
      <c r="AT176" s="34"/>
      <c r="AU176" s="1"/>
      <c r="AV176" s="328">
        <f t="shared" si="218"/>
        <v>16</v>
      </c>
      <c r="AW176" s="178"/>
      <c r="AX176" s="324"/>
      <c r="AY176" s="125">
        <f t="shared" si="219"/>
        <v>0</v>
      </c>
      <c r="AZ176" s="125">
        <f t="shared" si="219"/>
        <v>7</v>
      </c>
      <c r="BA176" s="35"/>
      <c r="BB176" s="35"/>
      <c r="BC176" s="35"/>
      <c r="BD176" s="35"/>
      <c r="BE176" s="35"/>
      <c r="BF176" s="35"/>
    </row>
    <row r="177" spans="1:298" s="2" customFormat="1" ht="13">
      <c r="A177" s="33"/>
      <c r="B177" s="330"/>
      <c r="C177" s="129" t="s">
        <v>1637</v>
      </c>
      <c r="D177" s="32" t="s">
        <v>1272</v>
      </c>
      <c r="E177" s="38" t="s">
        <v>1273</v>
      </c>
      <c r="F177" s="38" t="s">
        <v>3466</v>
      </c>
      <c r="G177" s="110">
        <v>3.5</v>
      </c>
      <c r="H177" s="38" t="s">
        <v>3467</v>
      </c>
      <c r="I177" s="110" t="s">
        <v>1640</v>
      </c>
      <c r="J177" s="16" t="s">
        <v>640</v>
      </c>
      <c r="K177" s="109">
        <f t="shared" si="207"/>
        <v>6</v>
      </c>
      <c r="L177" s="16">
        <v>4</v>
      </c>
      <c r="M177" s="3"/>
      <c r="N177" s="1">
        <v>1</v>
      </c>
      <c r="O177" s="329">
        <f t="shared" si="196"/>
        <v>3</v>
      </c>
      <c r="P177" s="34"/>
      <c r="Q177" s="1">
        <v>1</v>
      </c>
      <c r="R177" s="328">
        <f t="shared" si="208"/>
        <v>2</v>
      </c>
      <c r="S177" s="34"/>
      <c r="T177" s="1">
        <v>2</v>
      </c>
      <c r="U177" s="328">
        <f t="shared" si="209"/>
        <v>0</v>
      </c>
      <c r="V177" s="34"/>
      <c r="W177" s="1"/>
      <c r="X177" s="328">
        <f t="shared" si="210"/>
        <v>0</v>
      </c>
      <c r="Y177" s="34"/>
      <c r="Z177" s="1"/>
      <c r="AA177" s="328">
        <f t="shared" si="211"/>
        <v>0</v>
      </c>
      <c r="AB177" s="34"/>
      <c r="AC177" s="1"/>
      <c r="AD177" s="328">
        <f t="shared" si="212"/>
        <v>0</v>
      </c>
      <c r="AE177" s="3">
        <v>10</v>
      </c>
      <c r="AF177" s="1">
        <f>1+3</f>
        <v>4</v>
      </c>
      <c r="AG177" s="326">
        <f t="shared" si="213"/>
        <v>6</v>
      </c>
      <c r="AH177" s="34"/>
      <c r="AI177" s="1"/>
      <c r="AJ177" s="328">
        <f t="shared" si="214"/>
        <v>6</v>
      </c>
      <c r="AK177" s="34"/>
      <c r="AL177" s="1"/>
      <c r="AM177" s="328">
        <f t="shared" si="215"/>
        <v>6</v>
      </c>
      <c r="AN177" s="34"/>
      <c r="AO177" s="1"/>
      <c r="AP177" s="328">
        <f t="shared" si="216"/>
        <v>6</v>
      </c>
      <c r="AQ177" s="34"/>
      <c r="AR177" s="1"/>
      <c r="AS177" s="328">
        <f t="shared" si="217"/>
        <v>6</v>
      </c>
      <c r="AT177" s="34"/>
      <c r="AU177" s="1"/>
      <c r="AV177" s="328">
        <f t="shared" si="218"/>
        <v>6</v>
      </c>
      <c r="AW177" s="178"/>
      <c r="AX177" s="324"/>
      <c r="AY177" s="125">
        <f t="shared" si="219"/>
        <v>10</v>
      </c>
      <c r="AZ177" s="125">
        <f t="shared" si="219"/>
        <v>8</v>
      </c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L177" s="35"/>
      <c r="HM177" s="35"/>
      <c r="HN177" s="35"/>
      <c r="HO177" s="35"/>
      <c r="HP177" s="35"/>
      <c r="HQ177" s="35"/>
      <c r="HR177" s="35"/>
      <c r="HS177" s="35"/>
      <c r="HT177" s="35"/>
      <c r="HU177" s="35"/>
      <c r="HV177" s="35"/>
      <c r="HW177" s="35"/>
      <c r="HX177" s="35"/>
      <c r="HY177" s="35"/>
      <c r="HZ177" s="35"/>
      <c r="IA177" s="35"/>
      <c r="IB177" s="35"/>
      <c r="IC177" s="35"/>
      <c r="ID177" s="35"/>
      <c r="IE177" s="35"/>
      <c r="IF177" s="35"/>
      <c r="IG177" s="35"/>
      <c r="IH177" s="35"/>
      <c r="II177" s="35"/>
      <c r="IJ177" s="35"/>
      <c r="IK177" s="35"/>
      <c r="IL177" s="35"/>
      <c r="IM177" s="35"/>
      <c r="IN177" s="35"/>
      <c r="IO177" s="35"/>
      <c r="IP177" s="35"/>
      <c r="IQ177" s="35"/>
      <c r="IR177" s="35"/>
      <c r="IS177" s="35"/>
      <c r="IT177" s="35"/>
      <c r="IU177" s="35"/>
      <c r="IV177" s="35"/>
      <c r="IW177" s="35"/>
      <c r="IX177" s="35"/>
      <c r="IY177" s="35"/>
      <c r="IZ177" s="35"/>
      <c r="JA177" s="35"/>
      <c r="JB177" s="35"/>
      <c r="JC177" s="35"/>
      <c r="JD177" s="35"/>
      <c r="JE177" s="35"/>
      <c r="JF177" s="35"/>
      <c r="JG177" s="35"/>
      <c r="JH177" s="35"/>
      <c r="JI177" s="35"/>
      <c r="JJ177" s="35"/>
      <c r="JK177" s="35"/>
      <c r="JL177" s="35"/>
      <c r="JM177" s="35"/>
      <c r="JN177" s="35"/>
      <c r="JO177" s="35"/>
      <c r="JP177" s="35"/>
      <c r="JQ177" s="35"/>
      <c r="JR177" s="35"/>
      <c r="JS177" s="35"/>
      <c r="JT177" s="35"/>
      <c r="JU177" s="35"/>
      <c r="JV177" s="35"/>
      <c r="JW177" s="35"/>
      <c r="JX177" s="35"/>
      <c r="JY177" s="35"/>
      <c r="JZ177" s="35"/>
      <c r="KA177" s="35"/>
      <c r="KB177" s="35"/>
      <c r="KC177" s="35"/>
      <c r="KD177" s="35"/>
      <c r="KE177" s="35"/>
      <c r="KF177" s="35"/>
      <c r="KG177" s="35"/>
      <c r="KH177" s="35"/>
      <c r="KI177" s="35"/>
      <c r="KJ177" s="35"/>
      <c r="KK177" s="35"/>
      <c r="KL177" s="35"/>
    </row>
    <row r="178" spans="1:298" s="2" customFormat="1" ht="13">
      <c r="A178" s="33"/>
      <c r="B178" s="326"/>
      <c r="C178" s="129" t="s">
        <v>1637</v>
      </c>
      <c r="D178" s="32" t="s">
        <v>1274</v>
      </c>
      <c r="E178" s="38" t="s">
        <v>1275</v>
      </c>
      <c r="F178" s="38" t="s">
        <v>3466</v>
      </c>
      <c r="G178" s="110">
        <v>3.9</v>
      </c>
      <c r="H178" s="38" t="s">
        <v>3467</v>
      </c>
      <c r="I178" s="110" t="s">
        <v>1640</v>
      </c>
      <c r="J178" s="16" t="s">
        <v>640</v>
      </c>
      <c r="K178" s="109">
        <f t="shared" si="207"/>
        <v>4</v>
      </c>
      <c r="L178" s="16">
        <v>9</v>
      </c>
      <c r="M178" s="3"/>
      <c r="N178" s="1"/>
      <c r="O178" s="328">
        <f t="shared" si="196"/>
        <v>9</v>
      </c>
      <c r="P178" s="34"/>
      <c r="Q178" s="1">
        <v>1</v>
      </c>
      <c r="R178" s="328">
        <f t="shared" si="208"/>
        <v>8</v>
      </c>
      <c r="S178" s="34"/>
      <c r="T178" s="1"/>
      <c r="U178" s="328">
        <f t="shared" si="209"/>
        <v>8</v>
      </c>
      <c r="V178" s="34"/>
      <c r="W178" s="1"/>
      <c r="X178" s="328">
        <f t="shared" si="210"/>
        <v>8</v>
      </c>
      <c r="Y178" s="34"/>
      <c r="Z178" s="1">
        <v>1</v>
      </c>
      <c r="AA178" s="328">
        <f t="shared" si="211"/>
        <v>7</v>
      </c>
      <c r="AB178" s="34"/>
      <c r="AC178" s="1">
        <v>1</v>
      </c>
      <c r="AD178" s="328">
        <f t="shared" si="212"/>
        <v>6</v>
      </c>
      <c r="AE178" s="3"/>
      <c r="AF178" s="1">
        <f>1+1</f>
        <v>2</v>
      </c>
      <c r="AG178" s="326">
        <f t="shared" si="213"/>
        <v>4</v>
      </c>
      <c r="AH178" s="34"/>
      <c r="AI178" s="1"/>
      <c r="AJ178" s="328">
        <f t="shared" si="214"/>
        <v>4</v>
      </c>
      <c r="AK178" s="34"/>
      <c r="AL178" s="1"/>
      <c r="AM178" s="328">
        <f t="shared" si="215"/>
        <v>4</v>
      </c>
      <c r="AN178" s="34"/>
      <c r="AO178" s="1"/>
      <c r="AP178" s="328">
        <f t="shared" si="216"/>
        <v>4</v>
      </c>
      <c r="AQ178" s="34"/>
      <c r="AR178" s="1"/>
      <c r="AS178" s="328">
        <f t="shared" si="217"/>
        <v>4</v>
      </c>
      <c r="AT178" s="34"/>
      <c r="AU178" s="1"/>
      <c r="AV178" s="328">
        <f t="shared" si="218"/>
        <v>4</v>
      </c>
      <c r="AW178" s="178"/>
      <c r="AX178" s="324"/>
      <c r="AY178" s="125">
        <f t="shared" si="219"/>
        <v>0</v>
      </c>
      <c r="AZ178" s="125">
        <f t="shared" si="219"/>
        <v>5</v>
      </c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  <c r="JF178" s="35"/>
      <c r="JG178" s="35"/>
      <c r="JH178" s="35"/>
      <c r="JI178" s="35"/>
      <c r="JJ178" s="35"/>
      <c r="JK178" s="35"/>
      <c r="JL178" s="35"/>
      <c r="JM178" s="35"/>
      <c r="JN178" s="35"/>
      <c r="JO178" s="35"/>
      <c r="JP178" s="35"/>
      <c r="JQ178" s="35"/>
      <c r="JR178" s="35"/>
      <c r="JS178" s="35"/>
      <c r="JT178" s="35"/>
      <c r="JU178" s="35"/>
      <c r="JV178" s="35"/>
      <c r="JW178" s="35"/>
      <c r="JX178" s="35"/>
      <c r="JY178" s="35"/>
      <c r="JZ178" s="35"/>
      <c r="KA178" s="35"/>
      <c r="KB178" s="35"/>
      <c r="KC178" s="35"/>
      <c r="KD178" s="35"/>
      <c r="KE178" s="35"/>
      <c r="KF178" s="35"/>
      <c r="KG178" s="35"/>
      <c r="KH178" s="35"/>
      <c r="KI178" s="35"/>
      <c r="KJ178" s="35"/>
      <c r="KK178" s="35"/>
      <c r="KL178" s="35"/>
    </row>
    <row r="179" spans="1:298" ht="13">
      <c r="A179" s="33"/>
      <c r="B179" s="330"/>
      <c r="C179" s="129" t="s">
        <v>1637</v>
      </c>
      <c r="D179" s="32" t="s">
        <v>1276</v>
      </c>
      <c r="E179" s="38" t="s">
        <v>1277</v>
      </c>
      <c r="F179" s="38" t="s">
        <v>3466</v>
      </c>
      <c r="G179" s="110">
        <v>4</v>
      </c>
      <c r="H179" s="38" t="s">
        <v>3467</v>
      </c>
      <c r="I179" s="110" t="s">
        <v>1640</v>
      </c>
      <c r="J179" s="16" t="s">
        <v>640</v>
      </c>
      <c r="K179" s="109">
        <f t="shared" si="207"/>
        <v>11</v>
      </c>
      <c r="L179" s="16">
        <v>5</v>
      </c>
      <c r="M179" s="3"/>
      <c r="N179" s="1"/>
      <c r="O179" s="329">
        <f t="shared" si="196"/>
        <v>5</v>
      </c>
      <c r="P179" s="34"/>
      <c r="Q179" s="1">
        <v>2</v>
      </c>
      <c r="R179" s="328">
        <f t="shared" si="208"/>
        <v>3</v>
      </c>
      <c r="S179" s="34"/>
      <c r="T179" s="1"/>
      <c r="U179" s="328">
        <f t="shared" si="209"/>
        <v>3</v>
      </c>
      <c r="V179" s="34"/>
      <c r="W179" s="1"/>
      <c r="X179" s="328">
        <f t="shared" si="210"/>
        <v>3</v>
      </c>
      <c r="Y179" s="34">
        <v>10</v>
      </c>
      <c r="Z179" s="1"/>
      <c r="AA179" s="328">
        <f t="shared" si="211"/>
        <v>13</v>
      </c>
      <c r="AB179" s="34"/>
      <c r="AC179" s="1">
        <v>1</v>
      </c>
      <c r="AD179" s="328">
        <f t="shared" si="212"/>
        <v>12</v>
      </c>
      <c r="AE179" s="3"/>
      <c r="AF179" s="1">
        <v>1</v>
      </c>
      <c r="AG179" s="326">
        <f t="shared" si="213"/>
        <v>11</v>
      </c>
      <c r="AH179" s="34"/>
      <c r="AI179" s="1"/>
      <c r="AJ179" s="328">
        <f t="shared" si="214"/>
        <v>11</v>
      </c>
      <c r="AK179" s="34"/>
      <c r="AL179" s="1"/>
      <c r="AM179" s="328">
        <f t="shared" si="215"/>
        <v>11</v>
      </c>
      <c r="AN179" s="34"/>
      <c r="AO179" s="1"/>
      <c r="AP179" s="328">
        <f t="shared" si="216"/>
        <v>11</v>
      </c>
      <c r="AQ179" s="34"/>
      <c r="AR179" s="1"/>
      <c r="AS179" s="328">
        <f t="shared" si="217"/>
        <v>11</v>
      </c>
      <c r="AT179" s="34"/>
      <c r="AU179" s="1"/>
      <c r="AV179" s="328">
        <f t="shared" si="218"/>
        <v>11</v>
      </c>
      <c r="AW179" s="178"/>
      <c r="AX179" s="324"/>
      <c r="AY179" s="125">
        <f t="shared" si="219"/>
        <v>10</v>
      </c>
      <c r="AZ179" s="125">
        <f t="shared" si="219"/>
        <v>4</v>
      </c>
      <c r="BA179" s="35"/>
      <c r="BB179" s="35"/>
      <c r="BC179" s="35"/>
      <c r="BD179" s="35"/>
      <c r="BE179" s="35"/>
      <c r="BF179" s="35"/>
    </row>
    <row r="180" spans="1:298" ht="13">
      <c r="A180" s="33"/>
      <c r="B180" s="326"/>
      <c r="C180" s="129" t="s">
        <v>1637</v>
      </c>
      <c r="D180" s="32" t="s">
        <v>1278</v>
      </c>
      <c r="E180" s="38" t="s">
        <v>1279</v>
      </c>
      <c r="F180" s="38" t="s">
        <v>3466</v>
      </c>
      <c r="G180" s="110">
        <v>4.2</v>
      </c>
      <c r="H180" s="38" t="s">
        <v>3467</v>
      </c>
      <c r="I180" s="110" t="s">
        <v>1640</v>
      </c>
      <c r="J180" s="16" t="s">
        <v>640</v>
      </c>
      <c r="K180" s="109">
        <f t="shared" si="207"/>
        <v>16</v>
      </c>
      <c r="L180" s="16">
        <v>20</v>
      </c>
      <c r="M180" s="3"/>
      <c r="N180" s="1"/>
      <c r="O180" s="329">
        <f t="shared" si="196"/>
        <v>20</v>
      </c>
      <c r="P180" s="34"/>
      <c r="Q180" s="1"/>
      <c r="R180" s="328">
        <f t="shared" si="208"/>
        <v>20</v>
      </c>
      <c r="S180" s="34"/>
      <c r="T180" s="1"/>
      <c r="U180" s="328">
        <f t="shared" si="209"/>
        <v>20</v>
      </c>
      <c r="V180" s="34"/>
      <c r="W180" s="1"/>
      <c r="X180" s="328">
        <f t="shared" si="210"/>
        <v>20</v>
      </c>
      <c r="Y180" s="34"/>
      <c r="Z180" s="1">
        <v>1</v>
      </c>
      <c r="AA180" s="328">
        <f t="shared" si="211"/>
        <v>19</v>
      </c>
      <c r="AB180" s="34"/>
      <c r="AC180" s="1"/>
      <c r="AD180" s="328">
        <f t="shared" si="212"/>
        <v>19</v>
      </c>
      <c r="AE180" s="3"/>
      <c r="AF180" s="1">
        <v>3</v>
      </c>
      <c r="AG180" s="326">
        <f t="shared" si="213"/>
        <v>16</v>
      </c>
      <c r="AH180" s="34"/>
      <c r="AI180" s="1"/>
      <c r="AJ180" s="328">
        <f t="shared" si="214"/>
        <v>16</v>
      </c>
      <c r="AK180" s="34"/>
      <c r="AL180" s="1"/>
      <c r="AM180" s="328">
        <f t="shared" si="215"/>
        <v>16</v>
      </c>
      <c r="AN180" s="34"/>
      <c r="AO180" s="1"/>
      <c r="AP180" s="328">
        <f t="shared" si="216"/>
        <v>16</v>
      </c>
      <c r="AQ180" s="34"/>
      <c r="AR180" s="1"/>
      <c r="AS180" s="328">
        <f t="shared" si="217"/>
        <v>16</v>
      </c>
      <c r="AT180" s="34"/>
      <c r="AU180" s="1"/>
      <c r="AV180" s="328">
        <f t="shared" si="218"/>
        <v>16</v>
      </c>
      <c r="AW180" s="178"/>
      <c r="AX180" s="324"/>
      <c r="AY180" s="125">
        <f t="shared" si="219"/>
        <v>0</v>
      </c>
      <c r="AZ180" s="125">
        <f t="shared" si="219"/>
        <v>4</v>
      </c>
      <c r="BA180" s="35"/>
      <c r="BB180" s="35"/>
      <c r="BC180" s="35"/>
      <c r="BD180" s="35"/>
      <c r="BE180" s="35"/>
      <c r="BF180" s="35"/>
    </row>
    <row r="181" spans="1:298" ht="13">
      <c r="A181" s="33"/>
      <c r="B181" s="326"/>
      <c r="C181" s="129" t="s">
        <v>1637</v>
      </c>
      <c r="D181" s="32" t="s">
        <v>1280</v>
      </c>
      <c r="E181" s="38" t="s">
        <v>1281</v>
      </c>
      <c r="F181" s="38" t="s">
        <v>3466</v>
      </c>
      <c r="G181" s="110">
        <v>4.5</v>
      </c>
      <c r="H181" s="38" t="s">
        <v>3467</v>
      </c>
      <c r="I181" s="110" t="s">
        <v>1640</v>
      </c>
      <c r="J181" s="16" t="s">
        <v>640</v>
      </c>
      <c r="K181" s="109">
        <f t="shared" si="207"/>
        <v>10</v>
      </c>
      <c r="L181" s="16">
        <v>7</v>
      </c>
      <c r="M181" s="3"/>
      <c r="N181" s="1">
        <v>1</v>
      </c>
      <c r="O181" s="328">
        <f t="shared" si="196"/>
        <v>6</v>
      </c>
      <c r="P181" s="34"/>
      <c r="Q181" s="1">
        <v>1</v>
      </c>
      <c r="R181" s="328">
        <f t="shared" si="208"/>
        <v>5</v>
      </c>
      <c r="S181" s="34"/>
      <c r="T181" s="1"/>
      <c r="U181" s="328">
        <f t="shared" si="209"/>
        <v>5</v>
      </c>
      <c r="V181" s="34"/>
      <c r="W181" s="1"/>
      <c r="X181" s="328">
        <f t="shared" si="210"/>
        <v>5</v>
      </c>
      <c r="Y181" s="34">
        <v>10</v>
      </c>
      <c r="Z181" s="1">
        <f>1+1</f>
        <v>2</v>
      </c>
      <c r="AA181" s="328">
        <f t="shared" si="211"/>
        <v>13</v>
      </c>
      <c r="AB181" s="34"/>
      <c r="AC181" s="1">
        <v>1</v>
      </c>
      <c r="AD181" s="328">
        <f t="shared" si="212"/>
        <v>12</v>
      </c>
      <c r="AE181" s="3"/>
      <c r="AF181" s="1">
        <v>2</v>
      </c>
      <c r="AG181" s="326">
        <f t="shared" si="213"/>
        <v>10</v>
      </c>
      <c r="AH181" s="34"/>
      <c r="AI181" s="1"/>
      <c r="AJ181" s="328">
        <f t="shared" si="214"/>
        <v>10</v>
      </c>
      <c r="AK181" s="34"/>
      <c r="AL181" s="1"/>
      <c r="AM181" s="328">
        <f t="shared" si="215"/>
        <v>10</v>
      </c>
      <c r="AN181" s="34"/>
      <c r="AO181" s="1"/>
      <c r="AP181" s="328">
        <f t="shared" si="216"/>
        <v>10</v>
      </c>
      <c r="AQ181" s="34"/>
      <c r="AR181" s="1"/>
      <c r="AS181" s="328">
        <f t="shared" si="217"/>
        <v>10</v>
      </c>
      <c r="AT181" s="34"/>
      <c r="AU181" s="1"/>
      <c r="AV181" s="328">
        <f t="shared" si="218"/>
        <v>10</v>
      </c>
      <c r="AW181" s="178"/>
      <c r="AX181" s="324"/>
      <c r="AY181" s="125">
        <f t="shared" si="219"/>
        <v>10</v>
      </c>
      <c r="AZ181" s="125">
        <f t="shared" si="219"/>
        <v>7</v>
      </c>
      <c r="BA181" s="35"/>
      <c r="BB181" s="35"/>
      <c r="BC181" s="35"/>
      <c r="BD181" s="35"/>
      <c r="BE181" s="35"/>
      <c r="BF181" s="35"/>
    </row>
    <row r="182" spans="1:298" ht="13">
      <c r="A182" s="18"/>
      <c r="B182" s="137"/>
      <c r="C182" s="129" t="s">
        <v>1637</v>
      </c>
      <c r="D182" s="32" t="s">
        <v>1282</v>
      </c>
      <c r="E182" s="27" t="s">
        <v>1283</v>
      </c>
      <c r="F182" s="38" t="s">
        <v>3466</v>
      </c>
      <c r="G182" s="382">
        <v>5</v>
      </c>
      <c r="H182" s="38" t="s">
        <v>3467</v>
      </c>
      <c r="I182" s="110" t="s">
        <v>1640</v>
      </c>
      <c r="J182" s="16" t="s">
        <v>640</v>
      </c>
      <c r="K182" s="109">
        <f t="shared" si="207"/>
        <v>7</v>
      </c>
      <c r="L182" s="16">
        <v>19</v>
      </c>
      <c r="M182" s="3"/>
      <c r="N182" s="1">
        <f>1+1</f>
        <v>2</v>
      </c>
      <c r="O182" s="329">
        <f t="shared" si="196"/>
        <v>17</v>
      </c>
      <c r="P182" s="34"/>
      <c r="Q182" s="1">
        <f>1+1</f>
        <v>2</v>
      </c>
      <c r="R182" s="328">
        <f t="shared" si="208"/>
        <v>15</v>
      </c>
      <c r="S182" s="34"/>
      <c r="T182" s="1"/>
      <c r="U182" s="328">
        <f t="shared" si="209"/>
        <v>15</v>
      </c>
      <c r="V182" s="34"/>
      <c r="W182" s="1"/>
      <c r="X182" s="328">
        <f t="shared" si="210"/>
        <v>15</v>
      </c>
      <c r="Y182" s="34"/>
      <c r="Z182" s="1">
        <v>1</v>
      </c>
      <c r="AA182" s="328">
        <f t="shared" si="211"/>
        <v>14</v>
      </c>
      <c r="AB182" s="34"/>
      <c r="AC182" s="1">
        <v>4</v>
      </c>
      <c r="AD182" s="328">
        <f t="shared" si="212"/>
        <v>10</v>
      </c>
      <c r="AE182" s="3"/>
      <c r="AF182" s="1">
        <f>1+1</f>
        <v>2</v>
      </c>
      <c r="AG182" s="326">
        <f t="shared" si="213"/>
        <v>8</v>
      </c>
      <c r="AH182" s="34"/>
      <c r="AI182" s="1">
        <v>1</v>
      </c>
      <c r="AJ182" s="328">
        <f t="shared" si="214"/>
        <v>7</v>
      </c>
      <c r="AK182" s="34"/>
      <c r="AL182" s="1"/>
      <c r="AM182" s="328">
        <f t="shared" si="215"/>
        <v>7</v>
      </c>
      <c r="AN182" s="34"/>
      <c r="AO182" s="1"/>
      <c r="AP182" s="328">
        <f t="shared" si="216"/>
        <v>7</v>
      </c>
      <c r="AQ182" s="34"/>
      <c r="AR182" s="1"/>
      <c r="AS182" s="328">
        <f t="shared" si="217"/>
        <v>7</v>
      </c>
      <c r="AT182" s="34"/>
      <c r="AU182" s="1"/>
      <c r="AV182" s="328">
        <f t="shared" si="218"/>
        <v>7</v>
      </c>
      <c r="AW182" s="178"/>
      <c r="AX182" s="324"/>
      <c r="AY182" s="125">
        <f t="shared" si="219"/>
        <v>0</v>
      </c>
      <c r="AZ182" s="125">
        <f t="shared" si="219"/>
        <v>12</v>
      </c>
      <c r="BA182" s="35"/>
      <c r="BB182" s="35"/>
      <c r="BC182" s="35"/>
      <c r="BD182" s="35"/>
      <c r="BE182" s="35"/>
      <c r="BF182" s="35"/>
    </row>
    <row r="183" spans="1:298" ht="13">
      <c r="A183" s="33"/>
      <c r="B183" s="326"/>
      <c r="C183" s="129" t="s">
        <v>1637</v>
      </c>
      <c r="D183" s="32" t="s">
        <v>1284</v>
      </c>
      <c r="E183" s="38" t="s">
        <v>1285</v>
      </c>
      <c r="F183" s="38" t="s">
        <v>3466</v>
      </c>
      <c r="G183" s="110">
        <v>5.5</v>
      </c>
      <c r="H183" s="38" t="s">
        <v>3467</v>
      </c>
      <c r="I183" s="110" t="s">
        <v>1640</v>
      </c>
      <c r="J183" s="16" t="s">
        <v>640</v>
      </c>
      <c r="K183" s="109">
        <f t="shared" si="207"/>
        <v>3</v>
      </c>
      <c r="L183" s="16">
        <v>7</v>
      </c>
      <c r="M183" s="3"/>
      <c r="N183" s="1">
        <v>1</v>
      </c>
      <c r="O183" s="329">
        <f t="shared" si="196"/>
        <v>6</v>
      </c>
      <c r="P183" s="34"/>
      <c r="Q183" s="1"/>
      <c r="R183" s="328">
        <f t="shared" si="208"/>
        <v>6</v>
      </c>
      <c r="S183" s="34"/>
      <c r="T183" s="1">
        <v>1</v>
      </c>
      <c r="U183" s="328">
        <f t="shared" si="209"/>
        <v>5</v>
      </c>
      <c r="V183" s="34"/>
      <c r="W183" s="1"/>
      <c r="X183" s="328">
        <f t="shared" si="210"/>
        <v>5</v>
      </c>
      <c r="Y183" s="34"/>
      <c r="Z183" s="1">
        <v>1</v>
      </c>
      <c r="AA183" s="328">
        <f t="shared" si="211"/>
        <v>4</v>
      </c>
      <c r="AB183" s="34"/>
      <c r="AC183" s="1">
        <v>1</v>
      </c>
      <c r="AD183" s="328">
        <f t="shared" si="212"/>
        <v>3</v>
      </c>
      <c r="AE183" s="3"/>
      <c r="AF183" s="1"/>
      <c r="AG183" s="326">
        <f t="shared" si="213"/>
        <v>3</v>
      </c>
      <c r="AH183" s="34"/>
      <c r="AI183" s="1"/>
      <c r="AJ183" s="328">
        <f t="shared" si="214"/>
        <v>3</v>
      </c>
      <c r="AK183" s="34"/>
      <c r="AL183" s="1"/>
      <c r="AM183" s="328">
        <f t="shared" si="215"/>
        <v>3</v>
      </c>
      <c r="AN183" s="34"/>
      <c r="AO183" s="1"/>
      <c r="AP183" s="328">
        <f t="shared" si="216"/>
        <v>3</v>
      </c>
      <c r="AQ183" s="34"/>
      <c r="AR183" s="1"/>
      <c r="AS183" s="328">
        <f t="shared" si="217"/>
        <v>3</v>
      </c>
      <c r="AT183" s="34"/>
      <c r="AU183" s="1"/>
      <c r="AV183" s="328">
        <f t="shared" si="218"/>
        <v>3</v>
      </c>
      <c r="AW183" s="178"/>
      <c r="AX183" s="324"/>
      <c r="AY183" s="125">
        <f t="shared" si="219"/>
        <v>0</v>
      </c>
      <c r="AZ183" s="125">
        <f t="shared" si="219"/>
        <v>4</v>
      </c>
      <c r="BA183" s="35"/>
      <c r="BB183" s="35"/>
      <c r="BC183" s="35"/>
      <c r="BD183" s="35"/>
      <c r="BE183" s="35"/>
      <c r="BF183" s="35"/>
    </row>
    <row r="184" spans="1:298" ht="13">
      <c r="A184" s="18"/>
      <c r="B184" s="137"/>
      <c r="C184" s="129" t="s">
        <v>1637</v>
      </c>
      <c r="D184" s="32" t="s">
        <v>1286</v>
      </c>
      <c r="E184" s="38" t="s">
        <v>1287</v>
      </c>
      <c r="F184" s="38" t="s">
        <v>3466</v>
      </c>
      <c r="G184" s="110">
        <v>5.8</v>
      </c>
      <c r="H184" s="38" t="s">
        <v>3467</v>
      </c>
      <c r="I184" s="110" t="s">
        <v>1640</v>
      </c>
      <c r="J184" s="16" t="s">
        <v>640</v>
      </c>
      <c r="K184" s="109">
        <f t="shared" si="207"/>
        <v>1</v>
      </c>
      <c r="L184" s="16">
        <v>5</v>
      </c>
      <c r="M184" s="3"/>
      <c r="N184" s="1">
        <v>1</v>
      </c>
      <c r="O184" s="328">
        <f t="shared" si="196"/>
        <v>4</v>
      </c>
      <c r="P184" s="34"/>
      <c r="Q184" s="1"/>
      <c r="R184" s="328">
        <f t="shared" si="208"/>
        <v>4</v>
      </c>
      <c r="S184" s="34"/>
      <c r="T184" s="1"/>
      <c r="U184" s="328">
        <f t="shared" si="209"/>
        <v>4</v>
      </c>
      <c r="V184" s="34"/>
      <c r="W184" s="1"/>
      <c r="X184" s="328">
        <f t="shared" si="210"/>
        <v>4</v>
      </c>
      <c r="Y184" s="34"/>
      <c r="Z184" s="1"/>
      <c r="AA184" s="328">
        <f t="shared" si="211"/>
        <v>4</v>
      </c>
      <c r="AB184" s="34"/>
      <c r="AC184" s="1">
        <v>1</v>
      </c>
      <c r="AD184" s="328">
        <f t="shared" si="212"/>
        <v>3</v>
      </c>
      <c r="AE184" s="3"/>
      <c r="AF184" s="1">
        <f>1+1</f>
        <v>2</v>
      </c>
      <c r="AG184" s="326">
        <f t="shared" si="213"/>
        <v>1</v>
      </c>
      <c r="AH184" s="34"/>
      <c r="AI184" s="1"/>
      <c r="AJ184" s="328">
        <f t="shared" si="214"/>
        <v>1</v>
      </c>
      <c r="AK184" s="34"/>
      <c r="AL184" s="1"/>
      <c r="AM184" s="328">
        <f t="shared" si="215"/>
        <v>1</v>
      </c>
      <c r="AN184" s="34"/>
      <c r="AO184" s="1"/>
      <c r="AP184" s="328">
        <f t="shared" si="216"/>
        <v>1</v>
      </c>
      <c r="AQ184" s="34"/>
      <c r="AR184" s="1"/>
      <c r="AS184" s="328">
        <f t="shared" si="217"/>
        <v>1</v>
      </c>
      <c r="AT184" s="34"/>
      <c r="AU184" s="1"/>
      <c r="AV184" s="328">
        <f t="shared" si="218"/>
        <v>1</v>
      </c>
      <c r="AW184" s="178"/>
      <c r="AX184" s="324"/>
      <c r="AY184" s="125">
        <f t="shared" si="219"/>
        <v>0</v>
      </c>
      <c r="AZ184" s="125">
        <f t="shared" si="219"/>
        <v>4</v>
      </c>
      <c r="BA184" s="35"/>
      <c r="BB184" s="35"/>
      <c r="BC184" s="35"/>
      <c r="BD184" s="35"/>
      <c r="BE184" s="35"/>
      <c r="BF184" s="35"/>
    </row>
    <row r="185" spans="1:298" s="2" customFormat="1" ht="13">
      <c r="A185" s="33"/>
      <c r="B185" s="330"/>
      <c r="C185" s="129" t="s">
        <v>1637</v>
      </c>
      <c r="D185" s="32" t="s">
        <v>1288</v>
      </c>
      <c r="E185" s="38" t="s">
        <v>1289</v>
      </c>
      <c r="F185" s="38" t="s">
        <v>3466</v>
      </c>
      <c r="G185" s="110">
        <v>5.9</v>
      </c>
      <c r="H185" s="38" t="s">
        <v>3467</v>
      </c>
      <c r="I185" s="110" t="s">
        <v>1640</v>
      </c>
      <c r="J185" s="16" t="s">
        <v>640</v>
      </c>
      <c r="K185" s="109">
        <f t="shared" si="207"/>
        <v>3</v>
      </c>
      <c r="L185" s="16">
        <v>3</v>
      </c>
      <c r="M185" s="3"/>
      <c r="N185" s="1"/>
      <c r="O185" s="329">
        <f t="shared" si="196"/>
        <v>3</v>
      </c>
      <c r="P185" s="34"/>
      <c r="Q185" s="1"/>
      <c r="R185" s="328">
        <f t="shared" si="208"/>
        <v>3</v>
      </c>
      <c r="S185" s="34"/>
      <c r="T185" s="1"/>
      <c r="U185" s="328">
        <f t="shared" si="209"/>
        <v>3</v>
      </c>
      <c r="V185" s="34"/>
      <c r="W185" s="1"/>
      <c r="X185" s="328">
        <f t="shared" si="210"/>
        <v>3</v>
      </c>
      <c r="Y185" s="34"/>
      <c r="Z185" s="1"/>
      <c r="AA185" s="328">
        <f t="shared" si="211"/>
        <v>3</v>
      </c>
      <c r="AB185" s="34"/>
      <c r="AC185" s="1"/>
      <c r="AD185" s="328">
        <f t="shared" si="212"/>
        <v>3</v>
      </c>
      <c r="AE185" s="3"/>
      <c r="AF185" s="1"/>
      <c r="AG185" s="326">
        <f t="shared" si="213"/>
        <v>3</v>
      </c>
      <c r="AH185" s="34"/>
      <c r="AI185" s="1"/>
      <c r="AJ185" s="328">
        <f t="shared" si="214"/>
        <v>3</v>
      </c>
      <c r="AK185" s="34"/>
      <c r="AL185" s="1"/>
      <c r="AM185" s="328">
        <f t="shared" si="215"/>
        <v>3</v>
      </c>
      <c r="AN185" s="34"/>
      <c r="AO185" s="1"/>
      <c r="AP185" s="328">
        <f t="shared" si="216"/>
        <v>3</v>
      </c>
      <c r="AQ185" s="34"/>
      <c r="AR185" s="1"/>
      <c r="AS185" s="328">
        <f t="shared" si="217"/>
        <v>3</v>
      </c>
      <c r="AT185" s="34"/>
      <c r="AU185" s="1"/>
      <c r="AV185" s="328">
        <f t="shared" si="218"/>
        <v>3</v>
      </c>
      <c r="AW185" s="178"/>
      <c r="AX185" s="324"/>
      <c r="AY185" s="125">
        <f t="shared" si="219"/>
        <v>0</v>
      </c>
      <c r="AZ185" s="125">
        <f t="shared" si="219"/>
        <v>0</v>
      </c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L185" s="35"/>
      <c r="HM185" s="35"/>
      <c r="HN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  <c r="HZ185" s="35"/>
      <c r="IA185" s="35"/>
      <c r="IB185" s="35"/>
      <c r="IC185" s="35"/>
      <c r="ID185" s="35"/>
      <c r="IE185" s="35"/>
      <c r="IF185" s="35"/>
      <c r="IG185" s="35"/>
      <c r="IH185" s="35"/>
      <c r="II185" s="35"/>
      <c r="IJ185" s="35"/>
      <c r="IK185" s="35"/>
      <c r="IL185" s="35"/>
      <c r="IM185" s="35"/>
      <c r="IN185" s="35"/>
      <c r="IO185" s="35"/>
      <c r="IP185" s="35"/>
      <c r="IQ185" s="35"/>
      <c r="IR185" s="35"/>
      <c r="IS185" s="35"/>
      <c r="IT185" s="35"/>
      <c r="IU185" s="35"/>
      <c r="IV185" s="35"/>
      <c r="IW185" s="35"/>
      <c r="IX185" s="35"/>
      <c r="IY185" s="35"/>
      <c r="IZ185" s="35"/>
      <c r="JA185" s="35"/>
      <c r="JB185" s="35"/>
      <c r="JC185" s="35"/>
      <c r="JD185" s="35"/>
      <c r="JE185" s="35"/>
      <c r="JF185" s="35"/>
      <c r="JG185" s="35"/>
      <c r="JH185" s="35"/>
      <c r="JI185" s="35"/>
      <c r="JJ185" s="35"/>
      <c r="JK185" s="35"/>
      <c r="JL185" s="35"/>
      <c r="JM185" s="35"/>
      <c r="JN185" s="35"/>
      <c r="JO185" s="35"/>
      <c r="JP185" s="35"/>
      <c r="JQ185" s="35"/>
      <c r="JR185" s="35"/>
      <c r="JS185" s="35"/>
      <c r="JT185" s="35"/>
      <c r="JU185" s="35"/>
      <c r="JV185" s="35"/>
      <c r="JW185" s="35"/>
      <c r="JX185" s="35"/>
      <c r="JY185" s="35"/>
      <c r="JZ185" s="35"/>
      <c r="KA185" s="35"/>
      <c r="KB185" s="35"/>
      <c r="KC185" s="35"/>
      <c r="KD185" s="35"/>
      <c r="KE185" s="35"/>
      <c r="KF185" s="35"/>
      <c r="KG185" s="35"/>
      <c r="KH185" s="35"/>
      <c r="KI185" s="35"/>
      <c r="KJ185" s="35"/>
      <c r="KK185" s="35"/>
      <c r="KL185" s="35"/>
    </row>
    <row r="186" spans="1:298" s="2" customFormat="1" ht="13">
      <c r="A186" s="33"/>
      <c r="B186" s="330"/>
      <c r="C186" s="129" t="s">
        <v>1637</v>
      </c>
      <c r="D186" s="32" t="s">
        <v>1290</v>
      </c>
      <c r="E186" s="38" t="s">
        <v>1291</v>
      </c>
      <c r="F186" s="38" t="s">
        <v>3466</v>
      </c>
      <c r="G186" s="381">
        <v>6</v>
      </c>
      <c r="H186" s="38" t="s">
        <v>3467</v>
      </c>
      <c r="I186" s="110" t="s">
        <v>1640</v>
      </c>
      <c r="J186" s="16" t="s">
        <v>640</v>
      </c>
      <c r="K186" s="109">
        <f t="shared" si="207"/>
        <v>10</v>
      </c>
      <c r="L186" s="16">
        <v>13</v>
      </c>
      <c r="M186" s="3"/>
      <c r="N186" s="1">
        <f>2+1</f>
        <v>3</v>
      </c>
      <c r="O186" s="329">
        <f t="shared" si="196"/>
        <v>10</v>
      </c>
      <c r="P186" s="34"/>
      <c r="Q186" s="1"/>
      <c r="R186" s="328">
        <f t="shared" si="208"/>
        <v>10</v>
      </c>
      <c r="S186" s="34"/>
      <c r="T186" s="1"/>
      <c r="U186" s="328">
        <f t="shared" si="209"/>
        <v>10</v>
      </c>
      <c r="V186" s="34"/>
      <c r="W186" s="1"/>
      <c r="X186" s="328">
        <f t="shared" si="210"/>
        <v>10</v>
      </c>
      <c r="Y186" s="34"/>
      <c r="Z186" s="1"/>
      <c r="AA186" s="328">
        <f t="shared" si="211"/>
        <v>10</v>
      </c>
      <c r="AB186" s="34"/>
      <c r="AC186" s="1"/>
      <c r="AD186" s="328">
        <f t="shared" si="212"/>
        <v>10</v>
      </c>
      <c r="AE186" s="3"/>
      <c r="AF186" s="1"/>
      <c r="AG186" s="326">
        <f t="shared" si="213"/>
        <v>10</v>
      </c>
      <c r="AH186" s="34"/>
      <c r="AI186" s="1"/>
      <c r="AJ186" s="328">
        <f t="shared" si="214"/>
        <v>10</v>
      </c>
      <c r="AK186" s="34"/>
      <c r="AL186" s="1"/>
      <c r="AM186" s="328">
        <f t="shared" si="215"/>
        <v>10</v>
      </c>
      <c r="AN186" s="34"/>
      <c r="AO186" s="1"/>
      <c r="AP186" s="328">
        <f t="shared" si="216"/>
        <v>10</v>
      </c>
      <c r="AQ186" s="34"/>
      <c r="AR186" s="1"/>
      <c r="AS186" s="328">
        <f t="shared" si="217"/>
        <v>10</v>
      </c>
      <c r="AT186" s="34"/>
      <c r="AU186" s="1"/>
      <c r="AV186" s="328">
        <f t="shared" si="218"/>
        <v>10</v>
      </c>
      <c r="AW186" s="178"/>
      <c r="AX186" s="324"/>
      <c r="AY186" s="125">
        <f t="shared" si="219"/>
        <v>0</v>
      </c>
      <c r="AZ186" s="125">
        <f t="shared" si="219"/>
        <v>3</v>
      </c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  <c r="JF186" s="35"/>
      <c r="JG186" s="35"/>
      <c r="JH186" s="35"/>
      <c r="JI186" s="35"/>
      <c r="JJ186" s="35"/>
      <c r="JK186" s="35"/>
      <c r="JL186" s="35"/>
      <c r="JM186" s="35"/>
      <c r="JN186" s="35"/>
      <c r="JO186" s="35"/>
      <c r="JP186" s="35"/>
      <c r="JQ186" s="35"/>
      <c r="JR186" s="35"/>
      <c r="JS186" s="35"/>
      <c r="JT186" s="35"/>
      <c r="JU186" s="35"/>
      <c r="JV186" s="35"/>
      <c r="JW186" s="35"/>
      <c r="JX186" s="35"/>
      <c r="JY186" s="35"/>
      <c r="JZ186" s="35"/>
      <c r="KA186" s="35"/>
      <c r="KB186" s="35"/>
      <c r="KC186" s="35"/>
      <c r="KD186" s="35"/>
      <c r="KE186" s="35"/>
      <c r="KF186" s="35"/>
      <c r="KG186" s="35"/>
      <c r="KH186" s="35"/>
      <c r="KI186" s="35"/>
      <c r="KJ186" s="35"/>
      <c r="KK186" s="35"/>
      <c r="KL186" s="35"/>
    </row>
    <row r="187" spans="1:298" ht="13">
      <c r="A187" s="18"/>
      <c r="B187" s="137"/>
      <c r="C187" s="129" t="s">
        <v>1637</v>
      </c>
      <c r="D187" s="32" t="s">
        <v>1292</v>
      </c>
      <c r="E187" s="38" t="s">
        <v>1293</v>
      </c>
      <c r="F187" s="38" t="s">
        <v>3466</v>
      </c>
      <c r="G187" s="110">
        <v>6.5</v>
      </c>
      <c r="H187" s="38" t="s">
        <v>3467</v>
      </c>
      <c r="I187" s="110" t="s">
        <v>1640</v>
      </c>
      <c r="J187" s="16" t="s">
        <v>640</v>
      </c>
      <c r="K187" s="109">
        <f t="shared" si="207"/>
        <v>4</v>
      </c>
      <c r="L187" s="16">
        <v>6</v>
      </c>
      <c r="M187" s="3"/>
      <c r="N187" s="1"/>
      <c r="O187" s="328">
        <f t="shared" si="196"/>
        <v>6</v>
      </c>
      <c r="P187" s="34"/>
      <c r="Q187" s="1"/>
      <c r="R187" s="328">
        <f t="shared" si="208"/>
        <v>6</v>
      </c>
      <c r="S187" s="34"/>
      <c r="T187" s="1"/>
      <c r="U187" s="328">
        <f t="shared" si="209"/>
        <v>6</v>
      </c>
      <c r="V187" s="34"/>
      <c r="W187" s="1"/>
      <c r="X187" s="328">
        <f t="shared" si="210"/>
        <v>6</v>
      </c>
      <c r="Y187" s="34"/>
      <c r="Z187" s="1">
        <v>1</v>
      </c>
      <c r="AA187" s="328">
        <f t="shared" si="211"/>
        <v>5</v>
      </c>
      <c r="AB187" s="34"/>
      <c r="AC187" s="1">
        <v>1</v>
      </c>
      <c r="AD187" s="328">
        <f t="shared" si="212"/>
        <v>4</v>
      </c>
      <c r="AE187" s="3"/>
      <c r="AF187" s="1"/>
      <c r="AG187" s="326">
        <f t="shared" si="213"/>
        <v>4</v>
      </c>
      <c r="AH187" s="34"/>
      <c r="AI187" s="1"/>
      <c r="AJ187" s="328">
        <f t="shared" si="214"/>
        <v>4</v>
      </c>
      <c r="AK187" s="34"/>
      <c r="AL187" s="1"/>
      <c r="AM187" s="328">
        <f t="shared" si="215"/>
        <v>4</v>
      </c>
      <c r="AN187" s="34"/>
      <c r="AO187" s="1"/>
      <c r="AP187" s="328">
        <f t="shared" si="216"/>
        <v>4</v>
      </c>
      <c r="AQ187" s="34"/>
      <c r="AR187" s="1"/>
      <c r="AS187" s="328">
        <f t="shared" si="217"/>
        <v>4</v>
      </c>
      <c r="AT187" s="34"/>
      <c r="AU187" s="1"/>
      <c r="AV187" s="328">
        <f t="shared" si="218"/>
        <v>4</v>
      </c>
      <c r="AW187" s="178"/>
      <c r="AX187" s="324"/>
      <c r="AY187" s="125">
        <f t="shared" si="219"/>
        <v>0</v>
      </c>
      <c r="AZ187" s="125">
        <f t="shared" si="219"/>
        <v>2</v>
      </c>
      <c r="BA187" s="35"/>
      <c r="BB187" s="35"/>
      <c r="BC187" s="35"/>
      <c r="BD187" s="35"/>
      <c r="BE187" s="35"/>
      <c r="BF187" s="35"/>
    </row>
    <row r="188" spans="1:298" ht="13">
      <c r="A188" s="383"/>
      <c r="B188" s="384"/>
      <c r="C188" s="129" t="s">
        <v>1637</v>
      </c>
      <c r="D188" s="32" t="s">
        <v>1294</v>
      </c>
      <c r="E188" s="38" t="s">
        <v>1295</v>
      </c>
      <c r="F188" s="38" t="s">
        <v>3466</v>
      </c>
      <c r="G188" s="110">
        <v>6.7</v>
      </c>
      <c r="H188" s="38" t="s">
        <v>3467</v>
      </c>
      <c r="I188" s="110" t="s">
        <v>1640</v>
      </c>
      <c r="J188" s="16" t="s">
        <v>640</v>
      </c>
      <c r="K188" s="109">
        <f t="shared" si="207"/>
        <v>3</v>
      </c>
      <c r="L188" s="16">
        <v>4</v>
      </c>
      <c r="M188" s="3"/>
      <c r="N188" s="1"/>
      <c r="O188" s="329">
        <f t="shared" si="196"/>
        <v>4</v>
      </c>
      <c r="P188" s="34"/>
      <c r="Q188" s="1"/>
      <c r="R188" s="328">
        <f t="shared" si="208"/>
        <v>4</v>
      </c>
      <c r="S188" s="34"/>
      <c r="T188" s="1"/>
      <c r="U188" s="328">
        <f t="shared" si="209"/>
        <v>4</v>
      </c>
      <c r="V188" s="34"/>
      <c r="W188" s="1"/>
      <c r="X188" s="328">
        <f t="shared" si="210"/>
        <v>4</v>
      </c>
      <c r="Y188" s="34"/>
      <c r="Z188" s="1"/>
      <c r="AA188" s="328">
        <f t="shared" si="211"/>
        <v>4</v>
      </c>
      <c r="AB188" s="34"/>
      <c r="AC188" s="1">
        <v>1</v>
      </c>
      <c r="AD188" s="328">
        <f t="shared" si="212"/>
        <v>3</v>
      </c>
      <c r="AE188" s="3"/>
      <c r="AF188" s="1"/>
      <c r="AG188" s="326">
        <f t="shared" si="213"/>
        <v>3</v>
      </c>
      <c r="AH188" s="34"/>
      <c r="AI188" s="1"/>
      <c r="AJ188" s="328">
        <f t="shared" si="214"/>
        <v>3</v>
      </c>
      <c r="AK188" s="34"/>
      <c r="AL188" s="1"/>
      <c r="AM188" s="328">
        <f t="shared" si="215"/>
        <v>3</v>
      </c>
      <c r="AN188" s="34"/>
      <c r="AO188" s="1"/>
      <c r="AP188" s="328">
        <f t="shared" si="216"/>
        <v>3</v>
      </c>
      <c r="AQ188" s="34"/>
      <c r="AR188" s="1"/>
      <c r="AS188" s="328">
        <f t="shared" si="217"/>
        <v>3</v>
      </c>
      <c r="AT188" s="34"/>
      <c r="AU188" s="1"/>
      <c r="AV188" s="328">
        <f t="shared" si="218"/>
        <v>3</v>
      </c>
      <c r="AW188" s="178"/>
      <c r="AX188" s="324"/>
      <c r="AY188" s="125">
        <f t="shared" si="219"/>
        <v>0</v>
      </c>
      <c r="AZ188" s="125">
        <f t="shared" si="219"/>
        <v>1</v>
      </c>
      <c r="BA188" s="35"/>
      <c r="BB188" s="35"/>
      <c r="BC188" s="35"/>
      <c r="BD188" s="35"/>
      <c r="BE188" s="35"/>
      <c r="BF188" s="35"/>
    </row>
    <row r="189" spans="1:298" ht="13">
      <c r="A189" s="385"/>
      <c r="B189" s="386"/>
      <c r="C189" s="129" t="s">
        <v>1637</v>
      </c>
      <c r="D189" s="32" t="s">
        <v>1296</v>
      </c>
      <c r="E189" s="38" t="s">
        <v>1297</v>
      </c>
      <c r="F189" s="38" t="s">
        <v>3466</v>
      </c>
      <c r="G189" s="110">
        <v>6.8</v>
      </c>
      <c r="H189" s="38" t="s">
        <v>3467</v>
      </c>
      <c r="I189" s="110" t="s">
        <v>1640</v>
      </c>
      <c r="J189" s="16" t="s">
        <v>640</v>
      </c>
      <c r="K189" s="109">
        <f t="shared" si="207"/>
        <v>1</v>
      </c>
      <c r="L189" s="16">
        <v>3</v>
      </c>
      <c r="M189" s="3"/>
      <c r="N189" s="1"/>
      <c r="O189" s="329">
        <f t="shared" si="196"/>
        <v>3</v>
      </c>
      <c r="P189" s="34"/>
      <c r="Q189" s="1"/>
      <c r="R189" s="328">
        <f t="shared" si="208"/>
        <v>3</v>
      </c>
      <c r="S189" s="34"/>
      <c r="T189" s="1"/>
      <c r="U189" s="328">
        <f t="shared" si="209"/>
        <v>3</v>
      </c>
      <c r="V189" s="34"/>
      <c r="W189" s="1"/>
      <c r="X189" s="328">
        <f t="shared" si="210"/>
        <v>3</v>
      </c>
      <c r="Y189" s="34"/>
      <c r="Z189" s="1">
        <v>1</v>
      </c>
      <c r="AA189" s="328">
        <f t="shared" si="211"/>
        <v>2</v>
      </c>
      <c r="AB189" s="34"/>
      <c r="AC189" s="1"/>
      <c r="AD189" s="328">
        <f t="shared" si="212"/>
        <v>2</v>
      </c>
      <c r="AE189" s="3"/>
      <c r="AF189" s="1">
        <v>1</v>
      </c>
      <c r="AG189" s="326">
        <f t="shared" si="213"/>
        <v>1</v>
      </c>
      <c r="AH189" s="34"/>
      <c r="AI189" s="1"/>
      <c r="AJ189" s="328">
        <f t="shared" si="214"/>
        <v>1</v>
      </c>
      <c r="AK189" s="34"/>
      <c r="AL189" s="1"/>
      <c r="AM189" s="328">
        <f t="shared" si="215"/>
        <v>1</v>
      </c>
      <c r="AN189" s="34"/>
      <c r="AO189" s="1"/>
      <c r="AP189" s="328">
        <f t="shared" si="216"/>
        <v>1</v>
      </c>
      <c r="AQ189" s="34"/>
      <c r="AR189" s="1"/>
      <c r="AS189" s="328">
        <f t="shared" si="217"/>
        <v>1</v>
      </c>
      <c r="AT189" s="34"/>
      <c r="AU189" s="1"/>
      <c r="AV189" s="328">
        <f t="shared" si="218"/>
        <v>1</v>
      </c>
      <c r="AW189" s="178"/>
      <c r="AX189" s="324"/>
      <c r="AY189" s="125">
        <f t="shared" si="219"/>
        <v>0</v>
      </c>
      <c r="AZ189" s="125">
        <f t="shared" si="219"/>
        <v>2</v>
      </c>
      <c r="BA189" s="35"/>
      <c r="BB189" s="35"/>
      <c r="BC189" s="35"/>
      <c r="BD189" s="35"/>
      <c r="BE189" s="35"/>
      <c r="BF189" s="35"/>
    </row>
    <row r="190" spans="1:298" ht="13">
      <c r="A190" s="18"/>
      <c r="B190" s="137"/>
      <c r="C190" s="129" t="s">
        <v>1637</v>
      </c>
      <c r="D190" s="32" t="s">
        <v>1298</v>
      </c>
      <c r="E190" s="38" t="s">
        <v>1299</v>
      </c>
      <c r="F190" s="38" t="s">
        <v>3466</v>
      </c>
      <c r="G190" s="381">
        <v>7</v>
      </c>
      <c r="H190" s="38" t="s">
        <v>3467</v>
      </c>
      <c r="I190" s="110" t="s">
        <v>1640</v>
      </c>
      <c r="J190" s="16" t="s">
        <v>640</v>
      </c>
      <c r="K190" s="109">
        <f t="shared" si="207"/>
        <v>4</v>
      </c>
      <c r="L190" s="16">
        <v>6</v>
      </c>
      <c r="M190" s="3"/>
      <c r="N190" s="1"/>
      <c r="O190" s="328">
        <f t="shared" si="196"/>
        <v>6</v>
      </c>
      <c r="P190" s="34"/>
      <c r="Q190" s="1"/>
      <c r="R190" s="328">
        <f t="shared" si="208"/>
        <v>6</v>
      </c>
      <c r="S190" s="34"/>
      <c r="T190" s="1"/>
      <c r="U190" s="328">
        <f t="shared" si="209"/>
        <v>6</v>
      </c>
      <c r="V190" s="34"/>
      <c r="W190" s="1"/>
      <c r="X190" s="328">
        <f t="shared" si="210"/>
        <v>6</v>
      </c>
      <c r="Y190" s="34"/>
      <c r="Z190" s="1">
        <v>1</v>
      </c>
      <c r="AA190" s="328">
        <f t="shared" si="211"/>
        <v>5</v>
      </c>
      <c r="AB190" s="34"/>
      <c r="AC190" s="1">
        <v>1</v>
      </c>
      <c r="AD190" s="328">
        <f t="shared" si="212"/>
        <v>4</v>
      </c>
      <c r="AE190" s="3"/>
      <c r="AF190" s="1"/>
      <c r="AG190" s="326">
        <f t="shared" si="213"/>
        <v>4</v>
      </c>
      <c r="AH190" s="34"/>
      <c r="AI190" s="1"/>
      <c r="AJ190" s="328">
        <f t="shared" si="214"/>
        <v>4</v>
      </c>
      <c r="AK190" s="34"/>
      <c r="AL190" s="1"/>
      <c r="AM190" s="328">
        <f t="shared" si="215"/>
        <v>4</v>
      </c>
      <c r="AN190" s="34"/>
      <c r="AO190" s="1"/>
      <c r="AP190" s="328">
        <f t="shared" si="216"/>
        <v>4</v>
      </c>
      <c r="AQ190" s="34"/>
      <c r="AR190" s="1"/>
      <c r="AS190" s="328">
        <f t="shared" si="217"/>
        <v>4</v>
      </c>
      <c r="AT190" s="34"/>
      <c r="AU190" s="1"/>
      <c r="AV190" s="328">
        <f t="shared" si="218"/>
        <v>4</v>
      </c>
      <c r="AW190" s="178"/>
      <c r="AX190" s="324"/>
      <c r="AY190" s="125">
        <f t="shared" si="219"/>
        <v>0</v>
      </c>
      <c r="AZ190" s="125">
        <f t="shared" si="219"/>
        <v>2</v>
      </c>
      <c r="BA190" s="35"/>
      <c r="BB190" s="35"/>
      <c r="BC190" s="35"/>
      <c r="BD190" s="35"/>
      <c r="BE190" s="35"/>
      <c r="BF190" s="35"/>
    </row>
    <row r="191" spans="1:298" ht="13">
      <c r="A191" s="18"/>
      <c r="B191" s="137"/>
      <c r="C191" s="129" t="s">
        <v>1637</v>
      </c>
      <c r="D191" s="32" t="s">
        <v>1300</v>
      </c>
      <c r="E191" s="38" t="s">
        <v>1301</v>
      </c>
      <c r="F191" s="38" t="s">
        <v>3466</v>
      </c>
      <c r="G191" s="110">
        <v>7.5</v>
      </c>
      <c r="H191" s="38" t="s">
        <v>3467</v>
      </c>
      <c r="I191" s="110" t="s">
        <v>1640</v>
      </c>
      <c r="J191" s="16" t="s">
        <v>640</v>
      </c>
      <c r="K191" s="109">
        <f t="shared" si="207"/>
        <v>7</v>
      </c>
      <c r="L191" s="16">
        <v>7</v>
      </c>
      <c r="M191" s="3"/>
      <c r="N191" s="1"/>
      <c r="O191" s="329">
        <f t="shared" si="196"/>
        <v>7</v>
      </c>
      <c r="P191" s="34"/>
      <c r="Q191" s="1"/>
      <c r="R191" s="328">
        <f t="shared" si="208"/>
        <v>7</v>
      </c>
      <c r="S191" s="34"/>
      <c r="T191" s="1"/>
      <c r="U191" s="328">
        <f t="shared" si="209"/>
        <v>7</v>
      </c>
      <c r="V191" s="34"/>
      <c r="W191" s="1"/>
      <c r="X191" s="328">
        <f t="shared" si="210"/>
        <v>7</v>
      </c>
      <c r="Y191" s="34"/>
      <c r="Z191" s="1"/>
      <c r="AA191" s="328">
        <f t="shared" si="211"/>
        <v>7</v>
      </c>
      <c r="AB191" s="34"/>
      <c r="AC191" s="1"/>
      <c r="AD191" s="328">
        <f t="shared" si="212"/>
        <v>7</v>
      </c>
      <c r="AE191" s="3"/>
      <c r="AF191" s="1"/>
      <c r="AG191" s="326">
        <f t="shared" si="213"/>
        <v>7</v>
      </c>
      <c r="AH191" s="34"/>
      <c r="AI191" s="1"/>
      <c r="AJ191" s="328">
        <f t="shared" si="214"/>
        <v>7</v>
      </c>
      <c r="AK191" s="34"/>
      <c r="AL191" s="1"/>
      <c r="AM191" s="328">
        <f t="shared" si="215"/>
        <v>7</v>
      </c>
      <c r="AN191" s="34"/>
      <c r="AO191" s="1"/>
      <c r="AP191" s="328">
        <f t="shared" si="216"/>
        <v>7</v>
      </c>
      <c r="AQ191" s="34"/>
      <c r="AR191" s="1"/>
      <c r="AS191" s="328">
        <f t="shared" si="217"/>
        <v>7</v>
      </c>
      <c r="AT191" s="34"/>
      <c r="AU191" s="1"/>
      <c r="AV191" s="328">
        <f t="shared" si="218"/>
        <v>7</v>
      </c>
      <c r="AW191" s="178"/>
      <c r="AX191" s="324"/>
      <c r="AY191" s="125">
        <f t="shared" si="219"/>
        <v>0</v>
      </c>
      <c r="AZ191" s="125">
        <f t="shared" si="219"/>
        <v>0</v>
      </c>
      <c r="BA191" s="35"/>
      <c r="BB191" s="35"/>
      <c r="BC191" s="35"/>
      <c r="BD191" s="35"/>
      <c r="BE191" s="35"/>
      <c r="BF191" s="35"/>
    </row>
    <row r="192" spans="1:298" ht="13">
      <c r="A192" s="387"/>
      <c r="B192" s="388"/>
      <c r="C192" s="129" t="s">
        <v>1637</v>
      </c>
      <c r="D192" s="32" t="s">
        <v>1302</v>
      </c>
      <c r="E192" s="38" t="s">
        <v>1303</v>
      </c>
      <c r="F192" s="38" t="s">
        <v>3466</v>
      </c>
      <c r="G192" s="110">
        <v>7.8</v>
      </c>
      <c r="H192" s="38" t="s">
        <v>3467</v>
      </c>
      <c r="I192" s="110" t="s">
        <v>1640</v>
      </c>
      <c r="J192" s="16" t="s">
        <v>640</v>
      </c>
      <c r="K192" s="109">
        <f t="shared" si="207"/>
        <v>5</v>
      </c>
      <c r="L192" s="16">
        <v>5</v>
      </c>
      <c r="M192" s="3"/>
      <c r="N192" s="1"/>
      <c r="O192" s="329">
        <f t="shared" si="196"/>
        <v>5</v>
      </c>
      <c r="P192" s="34"/>
      <c r="Q192" s="1"/>
      <c r="R192" s="328">
        <f t="shared" si="208"/>
        <v>5</v>
      </c>
      <c r="S192" s="34"/>
      <c r="T192" s="1"/>
      <c r="U192" s="328">
        <f t="shared" si="209"/>
        <v>5</v>
      </c>
      <c r="V192" s="34"/>
      <c r="W192" s="1"/>
      <c r="X192" s="328">
        <f t="shared" si="210"/>
        <v>5</v>
      </c>
      <c r="Y192" s="34"/>
      <c r="Z192" s="1"/>
      <c r="AA192" s="328">
        <f t="shared" si="211"/>
        <v>5</v>
      </c>
      <c r="AB192" s="34"/>
      <c r="AC192" s="1"/>
      <c r="AD192" s="328">
        <f t="shared" si="212"/>
        <v>5</v>
      </c>
      <c r="AE192" s="3"/>
      <c r="AF192" s="1"/>
      <c r="AG192" s="326">
        <f t="shared" si="213"/>
        <v>5</v>
      </c>
      <c r="AH192" s="34"/>
      <c r="AI192" s="1"/>
      <c r="AJ192" s="328">
        <f t="shared" si="214"/>
        <v>5</v>
      </c>
      <c r="AK192" s="34"/>
      <c r="AL192" s="1"/>
      <c r="AM192" s="328">
        <f t="shared" si="215"/>
        <v>5</v>
      </c>
      <c r="AN192" s="34"/>
      <c r="AO192" s="1"/>
      <c r="AP192" s="328">
        <f t="shared" si="216"/>
        <v>5</v>
      </c>
      <c r="AQ192" s="34"/>
      <c r="AR192" s="1"/>
      <c r="AS192" s="328">
        <f t="shared" si="217"/>
        <v>5</v>
      </c>
      <c r="AT192" s="34"/>
      <c r="AU192" s="1"/>
      <c r="AV192" s="328">
        <f t="shared" si="218"/>
        <v>5</v>
      </c>
      <c r="AW192" s="178"/>
      <c r="AX192" s="324"/>
      <c r="AY192" s="125">
        <f t="shared" si="219"/>
        <v>0</v>
      </c>
      <c r="AZ192" s="125">
        <f t="shared" si="219"/>
        <v>0</v>
      </c>
      <c r="BA192" s="35"/>
      <c r="BB192" s="35"/>
      <c r="BC192" s="35"/>
      <c r="BD192" s="35"/>
      <c r="BE192" s="35"/>
      <c r="BF192" s="35"/>
    </row>
    <row r="193" spans="1:298" ht="13">
      <c r="A193" s="18"/>
      <c r="B193" s="137"/>
      <c r="C193" s="129" t="s">
        <v>1637</v>
      </c>
      <c r="D193" s="32" t="s">
        <v>1304</v>
      </c>
      <c r="E193" s="38" t="s">
        <v>1305</v>
      </c>
      <c r="F193" s="38" t="s">
        <v>3466</v>
      </c>
      <c r="G193" s="110">
        <v>7.9</v>
      </c>
      <c r="H193" s="38" t="s">
        <v>3467</v>
      </c>
      <c r="I193" s="110" t="s">
        <v>1640</v>
      </c>
      <c r="J193" s="16" t="s">
        <v>640</v>
      </c>
      <c r="K193" s="109">
        <f t="shared" si="207"/>
        <v>4</v>
      </c>
      <c r="L193" s="16">
        <v>4</v>
      </c>
      <c r="M193" s="3"/>
      <c r="N193" s="1"/>
      <c r="O193" s="328">
        <f t="shared" si="196"/>
        <v>4</v>
      </c>
      <c r="P193" s="34"/>
      <c r="Q193" s="1"/>
      <c r="R193" s="328">
        <f t="shared" si="208"/>
        <v>4</v>
      </c>
      <c r="S193" s="34"/>
      <c r="T193" s="1"/>
      <c r="U193" s="328">
        <f t="shared" si="209"/>
        <v>4</v>
      </c>
      <c r="V193" s="34"/>
      <c r="W193" s="1"/>
      <c r="X193" s="328">
        <f t="shared" si="210"/>
        <v>4</v>
      </c>
      <c r="Y193" s="34"/>
      <c r="Z193" s="1"/>
      <c r="AA193" s="328">
        <f t="shared" si="211"/>
        <v>4</v>
      </c>
      <c r="AB193" s="34"/>
      <c r="AC193" s="1"/>
      <c r="AD193" s="328">
        <f t="shared" si="212"/>
        <v>4</v>
      </c>
      <c r="AE193" s="3"/>
      <c r="AF193" s="1"/>
      <c r="AG193" s="326">
        <f t="shared" si="213"/>
        <v>4</v>
      </c>
      <c r="AH193" s="34"/>
      <c r="AI193" s="1"/>
      <c r="AJ193" s="328">
        <f t="shared" si="214"/>
        <v>4</v>
      </c>
      <c r="AK193" s="34"/>
      <c r="AL193" s="1"/>
      <c r="AM193" s="328">
        <f t="shared" si="215"/>
        <v>4</v>
      </c>
      <c r="AN193" s="34"/>
      <c r="AO193" s="1"/>
      <c r="AP193" s="328">
        <f t="shared" ref="AP193:AP215" si="220">SUM(AM193+AN193-AO193)</f>
        <v>4</v>
      </c>
      <c r="AQ193" s="34"/>
      <c r="AR193" s="1"/>
      <c r="AS193" s="1">
        <f t="shared" ref="AS193:AS215" si="221">SUM(AP193+AQ193-AR193)</f>
        <v>4</v>
      </c>
      <c r="AT193" s="3"/>
      <c r="AU193" s="1"/>
      <c r="AV193" s="328">
        <f t="shared" ref="AV193:AV215" si="222">SUM(AS193+AT193-AU193)</f>
        <v>4</v>
      </c>
      <c r="AW193" s="178"/>
      <c r="AX193" s="324"/>
      <c r="AY193" s="125">
        <f t="shared" si="219"/>
        <v>0</v>
      </c>
      <c r="AZ193" s="125">
        <f t="shared" si="219"/>
        <v>0</v>
      </c>
      <c r="BA193" s="35"/>
      <c r="BB193" s="35"/>
      <c r="BC193" s="35"/>
      <c r="BD193" s="35"/>
      <c r="BE193" s="35"/>
      <c r="BF193" s="35"/>
    </row>
    <row r="194" spans="1:298" ht="13">
      <c r="A194" s="18"/>
      <c r="B194" s="137"/>
      <c r="C194" s="129" t="s">
        <v>1637</v>
      </c>
      <c r="D194" s="32" t="s">
        <v>1306</v>
      </c>
      <c r="E194" s="38" t="s">
        <v>1307</v>
      </c>
      <c r="F194" s="38" t="s">
        <v>3466</v>
      </c>
      <c r="G194" s="381">
        <v>8</v>
      </c>
      <c r="H194" s="38" t="s">
        <v>3467</v>
      </c>
      <c r="I194" s="110" t="s">
        <v>1640</v>
      </c>
      <c r="J194" s="16" t="s">
        <v>640</v>
      </c>
      <c r="K194" s="109">
        <f t="shared" si="207"/>
        <v>3</v>
      </c>
      <c r="L194" s="16">
        <v>3</v>
      </c>
      <c r="M194" s="3"/>
      <c r="N194" s="1"/>
      <c r="O194" s="329">
        <f t="shared" si="196"/>
        <v>3</v>
      </c>
      <c r="P194" s="34"/>
      <c r="Q194" s="1"/>
      <c r="R194" s="328">
        <f t="shared" si="208"/>
        <v>3</v>
      </c>
      <c r="S194" s="34"/>
      <c r="T194" s="1"/>
      <c r="U194" s="328">
        <f t="shared" si="209"/>
        <v>3</v>
      </c>
      <c r="V194" s="34"/>
      <c r="W194" s="1"/>
      <c r="X194" s="328">
        <f t="shared" si="210"/>
        <v>3</v>
      </c>
      <c r="Y194" s="34"/>
      <c r="Z194" s="1"/>
      <c r="AA194" s="328">
        <f t="shared" si="211"/>
        <v>3</v>
      </c>
      <c r="AB194" s="34"/>
      <c r="AC194" s="1"/>
      <c r="AD194" s="328">
        <f t="shared" si="212"/>
        <v>3</v>
      </c>
      <c r="AE194" s="3"/>
      <c r="AF194" s="1"/>
      <c r="AG194" s="326">
        <f t="shared" si="213"/>
        <v>3</v>
      </c>
      <c r="AH194" s="34"/>
      <c r="AI194" s="1"/>
      <c r="AJ194" s="328">
        <f t="shared" si="214"/>
        <v>3</v>
      </c>
      <c r="AK194" s="34"/>
      <c r="AL194" s="1"/>
      <c r="AM194" s="328">
        <f t="shared" si="215"/>
        <v>3</v>
      </c>
      <c r="AN194" s="34"/>
      <c r="AO194" s="1"/>
      <c r="AP194" s="328">
        <f t="shared" si="220"/>
        <v>3</v>
      </c>
      <c r="AQ194" s="34"/>
      <c r="AR194" s="1"/>
      <c r="AS194" s="328">
        <f t="shared" si="221"/>
        <v>3</v>
      </c>
      <c r="AT194" s="34"/>
      <c r="AU194" s="1"/>
      <c r="AV194" s="328">
        <f t="shared" si="222"/>
        <v>3</v>
      </c>
      <c r="AW194" s="178"/>
      <c r="AX194" s="324"/>
      <c r="AY194" s="125">
        <f t="shared" si="219"/>
        <v>0</v>
      </c>
      <c r="AZ194" s="125">
        <f t="shared" si="219"/>
        <v>0</v>
      </c>
      <c r="BA194" s="35"/>
      <c r="BB194" s="35"/>
      <c r="BC194" s="35"/>
      <c r="BD194" s="35"/>
      <c r="BE194" s="35"/>
      <c r="BF194" s="35"/>
    </row>
    <row r="195" spans="1:298" ht="13">
      <c r="A195" s="18"/>
      <c r="B195" s="137"/>
      <c r="C195" s="129" t="s">
        <v>1637</v>
      </c>
      <c r="D195" s="32" t="s">
        <v>1308</v>
      </c>
      <c r="E195" s="38" t="s">
        <v>1309</v>
      </c>
      <c r="F195" s="38" t="s">
        <v>3466</v>
      </c>
      <c r="G195" s="110">
        <v>8.5</v>
      </c>
      <c r="H195" s="38" t="s">
        <v>3467</v>
      </c>
      <c r="I195" s="110" t="s">
        <v>1640</v>
      </c>
      <c r="J195" s="16" t="s">
        <v>640</v>
      </c>
      <c r="K195" s="109">
        <f t="shared" si="207"/>
        <v>2</v>
      </c>
      <c r="L195" s="16">
        <v>2</v>
      </c>
      <c r="M195" s="3"/>
      <c r="N195" s="1"/>
      <c r="O195" s="329">
        <f t="shared" si="196"/>
        <v>2</v>
      </c>
      <c r="P195" s="34"/>
      <c r="Q195" s="1"/>
      <c r="R195" s="328">
        <f t="shared" si="208"/>
        <v>2</v>
      </c>
      <c r="S195" s="34"/>
      <c r="T195" s="1"/>
      <c r="U195" s="328">
        <f t="shared" si="209"/>
        <v>2</v>
      </c>
      <c r="V195" s="34"/>
      <c r="W195" s="1"/>
      <c r="X195" s="328">
        <f t="shared" si="210"/>
        <v>2</v>
      </c>
      <c r="Y195" s="34"/>
      <c r="Z195" s="1"/>
      <c r="AA195" s="328">
        <f t="shared" si="211"/>
        <v>2</v>
      </c>
      <c r="AB195" s="34"/>
      <c r="AC195" s="1"/>
      <c r="AD195" s="328">
        <f t="shared" si="212"/>
        <v>2</v>
      </c>
      <c r="AE195" s="3"/>
      <c r="AF195" s="1"/>
      <c r="AG195" s="326">
        <f t="shared" si="213"/>
        <v>2</v>
      </c>
      <c r="AH195" s="34"/>
      <c r="AI195" s="1"/>
      <c r="AJ195" s="328">
        <f t="shared" si="214"/>
        <v>2</v>
      </c>
      <c r="AK195" s="34"/>
      <c r="AL195" s="1"/>
      <c r="AM195" s="328">
        <f t="shared" si="215"/>
        <v>2</v>
      </c>
      <c r="AN195" s="34"/>
      <c r="AO195" s="1"/>
      <c r="AP195" s="328">
        <f t="shared" si="220"/>
        <v>2</v>
      </c>
      <c r="AQ195" s="34"/>
      <c r="AR195" s="1"/>
      <c r="AS195" s="328">
        <f t="shared" si="221"/>
        <v>2</v>
      </c>
      <c r="AT195" s="34"/>
      <c r="AU195" s="1"/>
      <c r="AV195" s="328">
        <f t="shared" si="222"/>
        <v>2</v>
      </c>
      <c r="AW195" s="178"/>
      <c r="AX195" s="324"/>
      <c r="AY195" s="125">
        <f t="shared" si="219"/>
        <v>0</v>
      </c>
      <c r="AZ195" s="125">
        <f t="shared" si="219"/>
        <v>0</v>
      </c>
      <c r="BA195" s="35"/>
      <c r="BB195" s="35"/>
      <c r="BC195" s="35"/>
      <c r="BD195" s="35"/>
      <c r="BE195" s="35"/>
      <c r="BF195" s="35"/>
    </row>
    <row r="196" spans="1:298" ht="13">
      <c r="A196" s="18"/>
      <c r="B196" s="137"/>
      <c r="C196" s="129" t="s">
        <v>1637</v>
      </c>
      <c r="D196" s="32" t="s">
        <v>1310</v>
      </c>
      <c r="E196" s="38" t="s">
        <v>1311</v>
      </c>
      <c r="F196" s="38" t="s">
        <v>3466</v>
      </c>
      <c r="G196" s="110">
        <v>8.6999999999999993</v>
      </c>
      <c r="H196" s="38" t="s">
        <v>3467</v>
      </c>
      <c r="I196" s="110" t="s">
        <v>1640</v>
      </c>
      <c r="J196" s="16" t="s">
        <v>640</v>
      </c>
      <c r="K196" s="109">
        <f t="shared" si="207"/>
        <v>2</v>
      </c>
      <c r="L196" s="32">
        <v>3</v>
      </c>
      <c r="M196" s="3"/>
      <c r="N196" s="1"/>
      <c r="O196" s="328">
        <f t="shared" si="196"/>
        <v>3</v>
      </c>
      <c r="P196" s="34"/>
      <c r="Q196" s="1"/>
      <c r="R196" s="328">
        <f t="shared" si="208"/>
        <v>3</v>
      </c>
      <c r="S196" s="34"/>
      <c r="T196" s="1"/>
      <c r="U196" s="328">
        <f t="shared" si="209"/>
        <v>3</v>
      </c>
      <c r="V196" s="34"/>
      <c r="W196" s="1"/>
      <c r="X196" s="328">
        <f t="shared" si="210"/>
        <v>3</v>
      </c>
      <c r="Y196" s="34"/>
      <c r="Z196" s="1"/>
      <c r="AA196" s="328">
        <f t="shared" si="211"/>
        <v>3</v>
      </c>
      <c r="AB196" s="34"/>
      <c r="AC196" s="1">
        <v>1</v>
      </c>
      <c r="AD196" s="328">
        <f t="shared" si="212"/>
        <v>2</v>
      </c>
      <c r="AE196" s="3"/>
      <c r="AF196" s="1"/>
      <c r="AG196" s="326">
        <f t="shared" si="213"/>
        <v>2</v>
      </c>
      <c r="AH196" s="34"/>
      <c r="AI196" s="1"/>
      <c r="AJ196" s="328">
        <f t="shared" si="214"/>
        <v>2</v>
      </c>
      <c r="AK196" s="34"/>
      <c r="AL196" s="1"/>
      <c r="AM196" s="328">
        <f t="shared" si="215"/>
        <v>2</v>
      </c>
      <c r="AN196" s="34"/>
      <c r="AO196" s="1"/>
      <c r="AP196" s="328">
        <f t="shared" si="220"/>
        <v>2</v>
      </c>
      <c r="AQ196" s="34"/>
      <c r="AR196" s="1"/>
      <c r="AS196" s="328">
        <f t="shared" si="221"/>
        <v>2</v>
      </c>
      <c r="AT196" s="34"/>
      <c r="AU196" s="1"/>
      <c r="AV196" s="328">
        <f t="shared" si="222"/>
        <v>2</v>
      </c>
      <c r="AW196" s="178"/>
      <c r="AX196" s="324"/>
      <c r="AY196" s="125">
        <f t="shared" si="219"/>
        <v>0</v>
      </c>
      <c r="AZ196" s="125">
        <f t="shared" si="219"/>
        <v>1</v>
      </c>
      <c r="BA196" s="35"/>
      <c r="BB196" s="35"/>
      <c r="BC196" s="35"/>
      <c r="BD196" s="35"/>
      <c r="BE196" s="35"/>
      <c r="BF196" s="35"/>
    </row>
    <row r="197" spans="1:298" ht="13">
      <c r="A197" s="107"/>
      <c r="B197" s="359"/>
      <c r="C197" s="129" t="s">
        <v>1637</v>
      </c>
      <c r="D197" s="32" t="s">
        <v>1312</v>
      </c>
      <c r="E197" s="38" t="s">
        <v>1313</v>
      </c>
      <c r="F197" s="38" t="s">
        <v>3466</v>
      </c>
      <c r="G197" s="381">
        <v>9</v>
      </c>
      <c r="H197" s="38" t="s">
        <v>3467</v>
      </c>
      <c r="I197" s="110" t="s">
        <v>1640</v>
      </c>
      <c r="J197" s="16" t="s">
        <v>640</v>
      </c>
      <c r="K197" s="109">
        <f t="shared" si="207"/>
        <v>5</v>
      </c>
      <c r="L197" s="16">
        <v>6</v>
      </c>
      <c r="M197" s="3"/>
      <c r="N197" s="1">
        <v>1</v>
      </c>
      <c r="O197" s="329">
        <f t="shared" si="196"/>
        <v>5</v>
      </c>
      <c r="P197" s="34"/>
      <c r="Q197" s="1"/>
      <c r="R197" s="328">
        <f t="shared" si="208"/>
        <v>5</v>
      </c>
      <c r="S197" s="34"/>
      <c r="T197" s="1"/>
      <c r="U197" s="328">
        <f t="shared" si="209"/>
        <v>5</v>
      </c>
      <c r="V197" s="34"/>
      <c r="W197" s="1"/>
      <c r="X197" s="328">
        <f t="shared" si="210"/>
        <v>5</v>
      </c>
      <c r="Y197" s="34"/>
      <c r="Z197" s="1"/>
      <c r="AA197" s="328">
        <f t="shared" si="211"/>
        <v>5</v>
      </c>
      <c r="AB197" s="34"/>
      <c r="AC197" s="1"/>
      <c r="AD197" s="328">
        <f t="shared" si="212"/>
        <v>5</v>
      </c>
      <c r="AE197" s="3"/>
      <c r="AF197" s="1"/>
      <c r="AG197" s="326">
        <f t="shared" si="213"/>
        <v>5</v>
      </c>
      <c r="AH197" s="34"/>
      <c r="AI197" s="1"/>
      <c r="AJ197" s="328">
        <f t="shared" si="214"/>
        <v>5</v>
      </c>
      <c r="AK197" s="34"/>
      <c r="AL197" s="1"/>
      <c r="AM197" s="328">
        <f t="shared" si="215"/>
        <v>5</v>
      </c>
      <c r="AN197" s="34"/>
      <c r="AO197" s="1"/>
      <c r="AP197" s="328">
        <f t="shared" si="220"/>
        <v>5</v>
      </c>
      <c r="AQ197" s="34"/>
      <c r="AR197" s="1"/>
      <c r="AS197" s="328">
        <f t="shared" si="221"/>
        <v>5</v>
      </c>
      <c r="AT197" s="34"/>
      <c r="AU197" s="1"/>
      <c r="AV197" s="328">
        <f t="shared" si="222"/>
        <v>5</v>
      </c>
      <c r="AW197" s="178"/>
      <c r="AX197" s="324"/>
      <c r="AY197" s="125">
        <f t="shared" si="219"/>
        <v>0</v>
      </c>
      <c r="AZ197" s="125">
        <f t="shared" si="219"/>
        <v>1</v>
      </c>
      <c r="BA197" s="35"/>
      <c r="BB197" s="35"/>
      <c r="BC197" s="35"/>
      <c r="BD197" s="35"/>
      <c r="BE197" s="35"/>
      <c r="BF197" s="35"/>
    </row>
    <row r="198" spans="1:298" ht="13">
      <c r="A198" s="18"/>
      <c r="B198" s="137"/>
      <c r="C198" s="129" t="s">
        <v>1637</v>
      </c>
      <c r="D198" s="32" t="s">
        <v>1314</v>
      </c>
      <c r="E198" s="38" t="s">
        <v>1315</v>
      </c>
      <c r="F198" s="38" t="s">
        <v>3466</v>
      </c>
      <c r="G198" s="110">
        <v>9.5</v>
      </c>
      <c r="H198" s="38" t="s">
        <v>3467</v>
      </c>
      <c r="I198" s="110" t="s">
        <v>1640</v>
      </c>
      <c r="J198" s="16" t="s">
        <v>640</v>
      </c>
      <c r="K198" s="109">
        <f t="shared" si="207"/>
        <v>1</v>
      </c>
      <c r="L198" s="16">
        <v>2</v>
      </c>
      <c r="M198" s="3"/>
      <c r="N198" s="1"/>
      <c r="O198" s="329">
        <f t="shared" si="196"/>
        <v>2</v>
      </c>
      <c r="P198" s="34"/>
      <c r="Q198" s="1"/>
      <c r="R198" s="328">
        <f t="shared" si="208"/>
        <v>2</v>
      </c>
      <c r="S198" s="34"/>
      <c r="T198" s="1"/>
      <c r="U198" s="328">
        <f t="shared" si="209"/>
        <v>2</v>
      </c>
      <c r="V198" s="34"/>
      <c r="W198" s="1"/>
      <c r="X198" s="328">
        <f t="shared" si="210"/>
        <v>2</v>
      </c>
      <c r="Y198" s="34"/>
      <c r="Z198" s="1"/>
      <c r="AA198" s="328">
        <f t="shared" si="211"/>
        <v>2</v>
      </c>
      <c r="AB198" s="34"/>
      <c r="AC198" s="1">
        <v>1</v>
      </c>
      <c r="AD198" s="328">
        <f t="shared" si="212"/>
        <v>1</v>
      </c>
      <c r="AE198" s="3"/>
      <c r="AF198" s="1"/>
      <c r="AG198" s="326">
        <f t="shared" si="213"/>
        <v>1</v>
      </c>
      <c r="AH198" s="34"/>
      <c r="AI198" s="1"/>
      <c r="AJ198" s="328">
        <f t="shared" si="214"/>
        <v>1</v>
      </c>
      <c r="AK198" s="34"/>
      <c r="AL198" s="1"/>
      <c r="AM198" s="328">
        <f t="shared" si="215"/>
        <v>1</v>
      </c>
      <c r="AN198" s="34"/>
      <c r="AO198" s="1"/>
      <c r="AP198" s="328">
        <f t="shared" si="220"/>
        <v>1</v>
      </c>
      <c r="AQ198" s="34"/>
      <c r="AR198" s="1"/>
      <c r="AS198" s="328">
        <f t="shared" si="221"/>
        <v>1</v>
      </c>
      <c r="AT198" s="34"/>
      <c r="AU198" s="1"/>
      <c r="AV198" s="328">
        <f t="shared" si="222"/>
        <v>1</v>
      </c>
      <c r="AW198" s="178"/>
      <c r="AX198" s="324"/>
      <c r="AY198" s="125">
        <f t="shared" si="219"/>
        <v>0</v>
      </c>
      <c r="AZ198" s="125">
        <f t="shared" si="219"/>
        <v>1</v>
      </c>
      <c r="BA198" s="35"/>
      <c r="BB198" s="35"/>
      <c r="BC198" s="35"/>
      <c r="BD198" s="35"/>
      <c r="BE198" s="35"/>
      <c r="BF198" s="35"/>
    </row>
    <row r="199" spans="1:298" ht="13">
      <c r="A199" s="389"/>
      <c r="B199" s="390"/>
      <c r="C199" s="129" t="s">
        <v>1637</v>
      </c>
      <c r="D199" s="32" t="s">
        <v>1316</v>
      </c>
      <c r="E199" s="38" t="s">
        <v>1317</v>
      </c>
      <c r="F199" s="38" t="s">
        <v>3466</v>
      </c>
      <c r="G199" s="110">
        <v>9.8000000000000007</v>
      </c>
      <c r="H199" s="38" t="s">
        <v>3467</v>
      </c>
      <c r="I199" s="110" t="s">
        <v>1640</v>
      </c>
      <c r="J199" s="16" t="s">
        <v>640</v>
      </c>
      <c r="K199" s="109">
        <f t="shared" si="207"/>
        <v>1</v>
      </c>
      <c r="L199" s="16">
        <v>4</v>
      </c>
      <c r="M199" s="3"/>
      <c r="N199" s="1">
        <v>1</v>
      </c>
      <c r="O199" s="328">
        <f t="shared" si="196"/>
        <v>3</v>
      </c>
      <c r="P199" s="34"/>
      <c r="Q199" s="1"/>
      <c r="R199" s="328">
        <f t="shared" si="208"/>
        <v>3</v>
      </c>
      <c r="S199" s="34"/>
      <c r="T199" s="1"/>
      <c r="U199" s="328">
        <f t="shared" si="209"/>
        <v>3</v>
      </c>
      <c r="V199" s="34"/>
      <c r="W199" s="1"/>
      <c r="X199" s="328">
        <f t="shared" si="210"/>
        <v>3</v>
      </c>
      <c r="Y199" s="34"/>
      <c r="Z199" s="1">
        <v>1</v>
      </c>
      <c r="AA199" s="328">
        <f t="shared" si="211"/>
        <v>2</v>
      </c>
      <c r="AB199" s="34"/>
      <c r="AC199" s="1">
        <v>1</v>
      </c>
      <c r="AD199" s="328">
        <f t="shared" si="212"/>
        <v>1</v>
      </c>
      <c r="AE199" s="3"/>
      <c r="AF199" s="1"/>
      <c r="AG199" s="326">
        <f t="shared" si="213"/>
        <v>1</v>
      </c>
      <c r="AH199" s="34"/>
      <c r="AI199" s="1"/>
      <c r="AJ199" s="328">
        <f t="shared" si="214"/>
        <v>1</v>
      </c>
      <c r="AK199" s="34"/>
      <c r="AL199" s="1"/>
      <c r="AM199" s="328">
        <f t="shared" si="215"/>
        <v>1</v>
      </c>
      <c r="AN199" s="34"/>
      <c r="AO199" s="1"/>
      <c r="AP199" s="328">
        <f t="shared" si="220"/>
        <v>1</v>
      </c>
      <c r="AQ199" s="34"/>
      <c r="AR199" s="1"/>
      <c r="AS199" s="328">
        <f t="shared" si="221"/>
        <v>1</v>
      </c>
      <c r="AT199" s="34"/>
      <c r="AU199" s="1"/>
      <c r="AV199" s="328">
        <f t="shared" si="222"/>
        <v>1</v>
      </c>
      <c r="AW199" s="178"/>
      <c r="AX199" s="324"/>
      <c r="AY199" s="125">
        <f t="shared" si="219"/>
        <v>0</v>
      </c>
      <c r="AZ199" s="125">
        <f t="shared" si="219"/>
        <v>3</v>
      </c>
      <c r="BA199" s="35"/>
      <c r="BB199" s="35"/>
      <c r="BC199" s="35"/>
      <c r="BD199" s="35"/>
      <c r="BE199" s="35"/>
      <c r="BF199" s="35"/>
    </row>
    <row r="200" spans="1:298" ht="13">
      <c r="A200" s="18"/>
      <c r="B200" s="137"/>
      <c r="C200" s="129" t="s">
        <v>1637</v>
      </c>
      <c r="D200" s="32" t="s">
        <v>1318</v>
      </c>
      <c r="E200" s="38" t="s">
        <v>1319</v>
      </c>
      <c r="F200" s="38" t="s">
        <v>3466</v>
      </c>
      <c r="G200" s="381">
        <v>10</v>
      </c>
      <c r="H200" s="38" t="s">
        <v>3467</v>
      </c>
      <c r="I200" s="110" t="s">
        <v>1640</v>
      </c>
      <c r="J200" s="16" t="s">
        <v>640</v>
      </c>
      <c r="K200" s="109">
        <f t="shared" si="207"/>
        <v>2</v>
      </c>
      <c r="L200" s="16">
        <v>5</v>
      </c>
      <c r="M200" s="3"/>
      <c r="N200" s="1">
        <v>1</v>
      </c>
      <c r="O200" s="329">
        <f t="shared" si="196"/>
        <v>4</v>
      </c>
      <c r="P200" s="34"/>
      <c r="Q200" s="1"/>
      <c r="R200" s="328">
        <f t="shared" si="208"/>
        <v>4</v>
      </c>
      <c r="S200" s="34"/>
      <c r="T200" s="1"/>
      <c r="U200" s="328">
        <f t="shared" si="209"/>
        <v>4</v>
      </c>
      <c r="V200" s="34"/>
      <c r="W200" s="1">
        <v>2</v>
      </c>
      <c r="X200" s="328">
        <f t="shared" si="210"/>
        <v>2</v>
      </c>
      <c r="Y200" s="34"/>
      <c r="Z200" s="1"/>
      <c r="AA200" s="328">
        <f t="shared" si="211"/>
        <v>2</v>
      </c>
      <c r="AB200" s="34"/>
      <c r="AC200" s="1"/>
      <c r="AD200" s="328">
        <f t="shared" si="212"/>
        <v>2</v>
      </c>
      <c r="AE200" s="3"/>
      <c r="AF200" s="1"/>
      <c r="AG200" s="326">
        <f t="shared" si="213"/>
        <v>2</v>
      </c>
      <c r="AH200" s="34"/>
      <c r="AI200" s="1"/>
      <c r="AJ200" s="328">
        <f t="shared" si="214"/>
        <v>2</v>
      </c>
      <c r="AK200" s="34"/>
      <c r="AL200" s="1"/>
      <c r="AM200" s="328">
        <f t="shared" si="215"/>
        <v>2</v>
      </c>
      <c r="AN200" s="34"/>
      <c r="AO200" s="1"/>
      <c r="AP200" s="328">
        <f t="shared" si="220"/>
        <v>2</v>
      </c>
      <c r="AQ200" s="34"/>
      <c r="AR200" s="1"/>
      <c r="AS200" s="328">
        <f t="shared" si="221"/>
        <v>2</v>
      </c>
      <c r="AT200" s="34"/>
      <c r="AU200" s="1"/>
      <c r="AV200" s="328">
        <f t="shared" si="222"/>
        <v>2</v>
      </c>
      <c r="AW200" s="178"/>
      <c r="AX200" s="324"/>
      <c r="AY200" s="125">
        <f t="shared" si="219"/>
        <v>0</v>
      </c>
      <c r="AZ200" s="125">
        <f t="shared" si="219"/>
        <v>3</v>
      </c>
      <c r="BA200" s="35"/>
      <c r="BB200" s="35"/>
      <c r="BC200" s="35"/>
      <c r="BD200" s="35"/>
      <c r="BE200" s="35"/>
      <c r="BF200" s="35"/>
    </row>
    <row r="201" spans="1:298" ht="13">
      <c r="A201" s="18"/>
      <c r="B201" s="137"/>
      <c r="C201" s="129" t="s">
        <v>1637</v>
      </c>
      <c r="D201" s="32" t="s">
        <v>1320</v>
      </c>
      <c r="E201" s="38" t="s">
        <v>1321</v>
      </c>
      <c r="F201" s="38" t="s">
        <v>3466</v>
      </c>
      <c r="G201" s="110">
        <v>10.7</v>
      </c>
      <c r="H201" s="38" t="s">
        <v>3467</v>
      </c>
      <c r="I201" s="110" t="s">
        <v>1640</v>
      </c>
      <c r="J201" s="16" t="s">
        <v>640</v>
      </c>
      <c r="K201" s="109">
        <f t="shared" si="207"/>
        <v>0</v>
      </c>
      <c r="L201" s="16">
        <v>3</v>
      </c>
      <c r="M201" s="3"/>
      <c r="N201" s="1"/>
      <c r="O201" s="329">
        <f t="shared" si="196"/>
        <v>3</v>
      </c>
      <c r="P201" s="34"/>
      <c r="Q201" s="1"/>
      <c r="R201" s="328">
        <f t="shared" si="208"/>
        <v>3</v>
      </c>
      <c r="S201" s="34"/>
      <c r="T201" s="1">
        <v>1</v>
      </c>
      <c r="U201" s="328">
        <f t="shared" si="209"/>
        <v>2</v>
      </c>
      <c r="V201" s="34"/>
      <c r="W201" s="1"/>
      <c r="X201" s="328">
        <f t="shared" si="210"/>
        <v>2</v>
      </c>
      <c r="Y201" s="34"/>
      <c r="Z201" s="1"/>
      <c r="AA201" s="328">
        <f t="shared" si="211"/>
        <v>2</v>
      </c>
      <c r="AB201" s="34"/>
      <c r="AC201" s="1">
        <v>1</v>
      </c>
      <c r="AD201" s="328">
        <f t="shared" si="212"/>
        <v>1</v>
      </c>
      <c r="AE201" s="3"/>
      <c r="AF201" s="1"/>
      <c r="AG201" s="326">
        <f t="shared" si="213"/>
        <v>1</v>
      </c>
      <c r="AH201" s="34"/>
      <c r="AI201" s="1">
        <v>1</v>
      </c>
      <c r="AJ201" s="328">
        <f t="shared" si="214"/>
        <v>0</v>
      </c>
      <c r="AK201" s="34"/>
      <c r="AL201" s="1"/>
      <c r="AM201" s="328">
        <f t="shared" si="215"/>
        <v>0</v>
      </c>
      <c r="AN201" s="34"/>
      <c r="AO201" s="1"/>
      <c r="AP201" s="328">
        <f t="shared" si="220"/>
        <v>0</v>
      </c>
      <c r="AQ201" s="34"/>
      <c r="AR201" s="1"/>
      <c r="AS201" s="328">
        <f t="shared" si="221"/>
        <v>0</v>
      </c>
      <c r="AT201" s="34"/>
      <c r="AU201" s="1"/>
      <c r="AV201" s="328">
        <f t="shared" si="222"/>
        <v>0</v>
      </c>
      <c r="AW201" s="178"/>
      <c r="AX201" s="324"/>
      <c r="AY201" s="125">
        <f t="shared" si="219"/>
        <v>0</v>
      </c>
      <c r="AZ201" s="125">
        <f t="shared" si="219"/>
        <v>3</v>
      </c>
      <c r="BA201" s="35"/>
      <c r="BB201" s="35"/>
      <c r="BC201" s="35"/>
      <c r="BD201" s="35"/>
      <c r="BE201" s="35"/>
      <c r="BF201" s="35"/>
    </row>
    <row r="202" spans="1:298" ht="13">
      <c r="A202" s="391"/>
      <c r="B202" s="392"/>
      <c r="C202" s="129" t="s">
        <v>1637</v>
      </c>
      <c r="D202" s="32" t="s">
        <v>1322</v>
      </c>
      <c r="E202" s="38" t="s">
        <v>1323</v>
      </c>
      <c r="F202" s="38" t="s">
        <v>3466</v>
      </c>
      <c r="G202" s="381">
        <v>12</v>
      </c>
      <c r="H202" s="38" t="s">
        <v>3467</v>
      </c>
      <c r="I202" s="110" t="s">
        <v>1640</v>
      </c>
      <c r="J202" s="16" t="s">
        <v>640</v>
      </c>
      <c r="K202" s="109">
        <f t="shared" si="207"/>
        <v>1</v>
      </c>
      <c r="L202" s="16">
        <v>5</v>
      </c>
      <c r="M202" s="3"/>
      <c r="N202" s="1">
        <v>1</v>
      </c>
      <c r="O202" s="328">
        <f t="shared" si="196"/>
        <v>4</v>
      </c>
      <c r="P202" s="34"/>
      <c r="Q202" s="1"/>
      <c r="R202" s="328">
        <f t="shared" si="208"/>
        <v>4</v>
      </c>
      <c r="S202" s="34"/>
      <c r="T202" s="1">
        <v>1</v>
      </c>
      <c r="U202" s="328">
        <f t="shared" si="209"/>
        <v>3</v>
      </c>
      <c r="V202" s="34"/>
      <c r="W202" s="1"/>
      <c r="X202" s="328">
        <f t="shared" si="210"/>
        <v>3</v>
      </c>
      <c r="Y202" s="34"/>
      <c r="Z202" s="1"/>
      <c r="AA202" s="328">
        <f t="shared" si="211"/>
        <v>3</v>
      </c>
      <c r="AB202" s="34"/>
      <c r="AC202" s="1">
        <v>2</v>
      </c>
      <c r="AD202" s="328">
        <f t="shared" si="212"/>
        <v>1</v>
      </c>
      <c r="AE202" s="3"/>
      <c r="AF202" s="1"/>
      <c r="AG202" s="326">
        <f t="shared" si="213"/>
        <v>1</v>
      </c>
      <c r="AH202" s="34"/>
      <c r="AI202" s="1"/>
      <c r="AJ202" s="328">
        <f t="shared" si="214"/>
        <v>1</v>
      </c>
      <c r="AK202" s="34"/>
      <c r="AL202" s="1"/>
      <c r="AM202" s="328">
        <f t="shared" si="215"/>
        <v>1</v>
      </c>
      <c r="AN202" s="34"/>
      <c r="AO202" s="1"/>
      <c r="AP202" s="328">
        <f t="shared" si="220"/>
        <v>1</v>
      </c>
      <c r="AQ202" s="34"/>
      <c r="AR202" s="1"/>
      <c r="AS202" s="328">
        <f t="shared" si="221"/>
        <v>1</v>
      </c>
      <c r="AT202" s="34"/>
      <c r="AU202" s="1"/>
      <c r="AV202" s="328">
        <f t="shared" si="222"/>
        <v>1</v>
      </c>
      <c r="AW202" s="178"/>
      <c r="AX202" s="324"/>
      <c r="AY202" s="125">
        <f t="shared" si="219"/>
        <v>0</v>
      </c>
      <c r="AZ202" s="125">
        <f t="shared" si="219"/>
        <v>4</v>
      </c>
      <c r="BA202" s="35"/>
      <c r="BB202" s="35"/>
      <c r="BC202" s="35"/>
      <c r="BD202" s="35"/>
      <c r="BE202" s="35"/>
      <c r="BF202" s="35"/>
    </row>
    <row r="203" spans="1:298" s="2" customFormat="1" ht="13">
      <c r="A203" s="18"/>
      <c r="B203" s="137"/>
      <c r="C203" s="129" t="s">
        <v>1637</v>
      </c>
      <c r="D203" s="32" t="s">
        <v>1324</v>
      </c>
      <c r="E203" s="38" t="s">
        <v>1325</v>
      </c>
      <c r="F203" s="38" t="s">
        <v>3466</v>
      </c>
      <c r="G203" s="110">
        <v>14.8</v>
      </c>
      <c r="H203" s="38" t="s">
        <v>3467</v>
      </c>
      <c r="I203" s="110" t="s">
        <v>1640</v>
      </c>
      <c r="J203" s="16" t="s">
        <v>640</v>
      </c>
      <c r="K203" s="109">
        <f t="shared" si="207"/>
        <v>0</v>
      </c>
      <c r="L203" s="16">
        <v>0</v>
      </c>
      <c r="M203" s="3"/>
      <c r="N203" s="1"/>
      <c r="O203" s="329">
        <f t="shared" si="196"/>
        <v>0</v>
      </c>
      <c r="P203" s="34"/>
      <c r="Q203" s="1"/>
      <c r="R203" s="328">
        <f t="shared" si="208"/>
        <v>0</v>
      </c>
      <c r="S203" s="34"/>
      <c r="T203" s="1"/>
      <c r="U203" s="328">
        <f t="shared" si="209"/>
        <v>0</v>
      </c>
      <c r="V203" s="34"/>
      <c r="W203" s="1"/>
      <c r="X203" s="328">
        <f t="shared" si="210"/>
        <v>0</v>
      </c>
      <c r="Y203" s="34"/>
      <c r="Z203" s="1"/>
      <c r="AA203" s="328">
        <f t="shared" si="211"/>
        <v>0</v>
      </c>
      <c r="AB203" s="34"/>
      <c r="AC203" s="1"/>
      <c r="AD203" s="328">
        <f t="shared" si="212"/>
        <v>0</v>
      </c>
      <c r="AE203" s="3"/>
      <c r="AF203" s="1"/>
      <c r="AG203" s="326">
        <f t="shared" si="213"/>
        <v>0</v>
      </c>
      <c r="AH203" s="34"/>
      <c r="AI203" s="1"/>
      <c r="AJ203" s="328">
        <f t="shared" si="214"/>
        <v>0</v>
      </c>
      <c r="AK203" s="34"/>
      <c r="AL203" s="1"/>
      <c r="AM203" s="328">
        <f t="shared" si="215"/>
        <v>0</v>
      </c>
      <c r="AN203" s="34"/>
      <c r="AO203" s="1"/>
      <c r="AP203" s="328">
        <f t="shared" si="220"/>
        <v>0</v>
      </c>
      <c r="AQ203" s="34"/>
      <c r="AR203" s="1"/>
      <c r="AS203" s="328">
        <f t="shared" si="221"/>
        <v>0</v>
      </c>
      <c r="AT203" s="34"/>
      <c r="AU203" s="1"/>
      <c r="AV203" s="328">
        <f t="shared" si="222"/>
        <v>0</v>
      </c>
      <c r="AW203" s="178"/>
      <c r="AX203" s="324"/>
      <c r="AY203" s="125">
        <f t="shared" si="219"/>
        <v>0</v>
      </c>
      <c r="AZ203" s="125">
        <f t="shared" si="219"/>
        <v>0</v>
      </c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L203" s="35"/>
      <c r="HM203" s="35"/>
      <c r="HN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  <c r="HZ203" s="35"/>
      <c r="IA203" s="35"/>
      <c r="IB203" s="35"/>
      <c r="IC203" s="35"/>
      <c r="ID203" s="35"/>
      <c r="IE203" s="35"/>
      <c r="IF203" s="35"/>
      <c r="IG203" s="35"/>
      <c r="IH203" s="35"/>
      <c r="II203" s="35"/>
      <c r="IJ203" s="35"/>
      <c r="IK203" s="35"/>
      <c r="IL203" s="35"/>
      <c r="IM203" s="35"/>
      <c r="IN203" s="35"/>
      <c r="IO203" s="35"/>
      <c r="IP203" s="35"/>
      <c r="IQ203" s="35"/>
      <c r="IR203" s="35"/>
      <c r="IS203" s="35"/>
      <c r="IT203" s="35"/>
      <c r="IU203" s="35"/>
      <c r="IV203" s="35"/>
      <c r="IW203" s="35"/>
      <c r="IX203" s="35"/>
      <c r="IY203" s="35"/>
      <c r="IZ203" s="35"/>
      <c r="JA203" s="35"/>
      <c r="JB203" s="35"/>
      <c r="JC203" s="35"/>
      <c r="JD203" s="35"/>
      <c r="JE203" s="35"/>
      <c r="JF203" s="35"/>
      <c r="JG203" s="35"/>
      <c r="JH203" s="35"/>
      <c r="JI203" s="35"/>
      <c r="JJ203" s="35"/>
      <c r="JK203" s="35"/>
      <c r="JL203" s="35"/>
      <c r="JM203" s="35"/>
      <c r="JN203" s="35"/>
      <c r="JO203" s="35"/>
      <c r="JP203" s="35"/>
      <c r="JQ203" s="35"/>
      <c r="JR203" s="35"/>
      <c r="JS203" s="35"/>
      <c r="JT203" s="35"/>
      <c r="JU203" s="35"/>
      <c r="JV203" s="35"/>
      <c r="JW203" s="35"/>
      <c r="JX203" s="35"/>
      <c r="JY203" s="35"/>
      <c r="JZ203" s="35"/>
      <c r="KA203" s="35"/>
      <c r="KB203" s="35"/>
      <c r="KC203" s="35"/>
      <c r="KD203" s="35"/>
      <c r="KE203" s="35"/>
      <c r="KF203" s="35"/>
      <c r="KG203" s="35"/>
      <c r="KH203" s="35"/>
      <c r="KI203" s="35"/>
      <c r="KJ203" s="35"/>
      <c r="KK203" s="35"/>
      <c r="KL203" s="35"/>
    </row>
    <row r="204" spans="1:298" ht="13">
      <c r="A204" s="18"/>
      <c r="B204" s="137"/>
      <c r="C204" s="129" t="s">
        <v>1637</v>
      </c>
      <c r="D204" s="32" t="s">
        <v>2069</v>
      </c>
      <c r="E204" s="38" t="s">
        <v>2070</v>
      </c>
      <c r="F204" s="38" t="s">
        <v>3466</v>
      </c>
      <c r="G204" s="110">
        <v>27.5</v>
      </c>
      <c r="H204" s="38" t="s">
        <v>3467</v>
      </c>
      <c r="I204" s="110" t="s">
        <v>1640</v>
      </c>
      <c r="J204" s="16" t="s">
        <v>640</v>
      </c>
      <c r="K204" s="109">
        <f t="shared" si="207"/>
        <v>0</v>
      </c>
      <c r="L204" s="16">
        <v>0</v>
      </c>
      <c r="M204" s="3"/>
      <c r="N204" s="1"/>
      <c r="O204" s="329">
        <f t="shared" si="196"/>
        <v>0</v>
      </c>
      <c r="P204" s="34"/>
      <c r="Q204" s="1"/>
      <c r="R204" s="329">
        <f t="shared" si="208"/>
        <v>0</v>
      </c>
      <c r="S204" s="34"/>
      <c r="T204" s="1"/>
      <c r="U204" s="329">
        <f t="shared" si="209"/>
        <v>0</v>
      </c>
      <c r="V204" s="34"/>
      <c r="W204" s="1"/>
      <c r="X204" s="329">
        <f t="shared" si="210"/>
        <v>0</v>
      </c>
      <c r="Y204" s="34"/>
      <c r="Z204" s="1"/>
      <c r="AA204" s="329">
        <f t="shared" si="211"/>
        <v>0</v>
      </c>
      <c r="AB204" s="34"/>
      <c r="AC204" s="1"/>
      <c r="AD204" s="329">
        <f t="shared" si="212"/>
        <v>0</v>
      </c>
      <c r="AE204" s="3"/>
      <c r="AF204" s="1"/>
      <c r="AG204" s="330">
        <f t="shared" si="213"/>
        <v>0</v>
      </c>
      <c r="AH204" s="34"/>
      <c r="AI204" s="1"/>
      <c r="AJ204" s="328">
        <f t="shared" si="214"/>
        <v>0</v>
      </c>
      <c r="AK204" s="34"/>
      <c r="AL204" s="1"/>
      <c r="AM204" s="328">
        <f t="shared" si="215"/>
        <v>0</v>
      </c>
      <c r="AN204" s="34"/>
      <c r="AO204" s="1"/>
      <c r="AP204" s="328">
        <f t="shared" si="220"/>
        <v>0</v>
      </c>
      <c r="AQ204" s="34"/>
      <c r="AR204" s="1"/>
      <c r="AS204" s="1">
        <f t="shared" si="221"/>
        <v>0</v>
      </c>
      <c r="AT204" s="3"/>
      <c r="AU204" s="1"/>
      <c r="AV204" s="328">
        <f t="shared" si="222"/>
        <v>0</v>
      </c>
      <c r="AW204" s="178"/>
      <c r="AX204" s="324"/>
      <c r="AY204" s="125">
        <f>SUM(M204+P204+S204+V204+Y204+AB204+AE204+AH204+AK204+AN204+AQ204+AT204)</f>
        <v>0</v>
      </c>
      <c r="AZ204" s="125">
        <v>1</v>
      </c>
      <c r="BA204" s="35"/>
      <c r="BB204" s="35"/>
      <c r="BC204" s="35"/>
      <c r="BD204" s="35"/>
      <c r="BE204" s="35"/>
      <c r="BF204" s="35"/>
    </row>
    <row r="205" spans="1:298" ht="13">
      <c r="A205" s="18"/>
      <c r="B205" s="137"/>
      <c r="C205" s="129" t="s">
        <v>1637</v>
      </c>
      <c r="D205" s="32" t="s">
        <v>4055</v>
      </c>
      <c r="E205" s="38" t="s">
        <v>4052</v>
      </c>
      <c r="F205" s="38" t="s">
        <v>4610</v>
      </c>
      <c r="G205" s="110" t="s">
        <v>2747</v>
      </c>
      <c r="H205" s="38" t="s">
        <v>4479</v>
      </c>
      <c r="I205" s="110" t="s">
        <v>4614</v>
      </c>
      <c r="J205" s="16" t="s">
        <v>640</v>
      </c>
      <c r="K205" s="334" t="e">
        <f>AV919</f>
        <v>#REF!</v>
      </c>
      <c r="L205" s="41"/>
      <c r="M205" s="42"/>
      <c r="N205" s="147"/>
      <c r="O205" s="335" t="e">
        <f>SUM(L919+N919-#REF!)</f>
        <v>#REF!</v>
      </c>
      <c r="P205" s="42"/>
      <c r="Q205" s="147"/>
      <c r="R205" s="335" t="e">
        <f>SUM(O919+Q919-#REF!)</f>
        <v>#REF!</v>
      </c>
      <c r="S205" s="42"/>
      <c r="T205" s="147"/>
      <c r="U205" s="335" t="e">
        <f>SUM(R919+S919-T919)</f>
        <v>#REF!</v>
      </c>
      <c r="V205" s="42"/>
      <c r="W205" s="147"/>
      <c r="X205" s="335" t="e">
        <f>SUM(U919+V919-W919)</f>
        <v>#REF!</v>
      </c>
      <c r="Y205" s="42"/>
      <c r="Z205" s="147"/>
      <c r="AA205" s="335" t="e">
        <f>SUM(X919+Y919-Z919)</f>
        <v>#REF!</v>
      </c>
      <c r="AB205" s="42"/>
      <c r="AC205" s="147"/>
      <c r="AD205" s="335" t="e">
        <f>SUM(AA919+AB919-AC919)</f>
        <v>#REF!</v>
      </c>
      <c r="AE205" s="41"/>
      <c r="AF205" s="41"/>
      <c r="AG205" s="41" t="e">
        <f>SUM(AD919+AE919-AF919)</f>
        <v>#REF!</v>
      </c>
      <c r="AH205" s="41"/>
      <c r="AI205" s="41"/>
      <c r="AJ205" s="41" t="e">
        <f>SUM(AG919+AH919-AI919)</f>
        <v>#REF!</v>
      </c>
      <c r="AK205" s="41"/>
      <c r="AL205" s="41"/>
      <c r="AM205" s="41" t="e">
        <f>SUM(AJ919+AK919-AL919)</f>
        <v>#REF!</v>
      </c>
      <c r="AN205" s="41"/>
      <c r="AO205" s="41"/>
      <c r="AP205" s="41" t="e">
        <f>SUM(AM919+AN919-AO919)</f>
        <v>#REF!</v>
      </c>
      <c r="AQ205" s="41"/>
      <c r="AR205" s="41"/>
      <c r="AS205" s="41" t="e">
        <f>SUM(AP919+AQ919-AR919)</f>
        <v>#REF!</v>
      </c>
      <c r="AT205" s="41"/>
      <c r="AU205" s="41"/>
      <c r="AV205" s="137" t="e">
        <f>SUM(AS919+AT919-AU919)</f>
        <v>#REF!</v>
      </c>
      <c r="AW205" s="178"/>
      <c r="AX205" s="324"/>
      <c r="AY205" s="125"/>
      <c r="AZ205" s="125"/>
    </row>
    <row r="206" spans="1:298" ht="13">
      <c r="A206" s="18"/>
      <c r="B206" s="137"/>
      <c r="C206" s="129" t="s">
        <v>1637</v>
      </c>
      <c r="D206" s="32" t="s">
        <v>4056</v>
      </c>
      <c r="E206" s="38" t="s">
        <v>4053</v>
      </c>
      <c r="F206" s="38" t="s">
        <v>4611</v>
      </c>
      <c r="G206" s="110" t="s">
        <v>2747</v>
      </c>
      <c r="H206" s="38" t="s">
        <v>4479</v>
      </c>
      <c r="I206" s="110" t="s">
        <v>4614</v>
      </c>
      <c r="J206" s="16" t="s">
        <v>640</v>
      </c>
      <c r="K206" s="334" t="e">
        <f>AV920</f>
        <v>#REF!</v>
      </c>
      <c r="L206" s="41"/>
      <c r="M206" s="42"/>
      <c r="N206" s="147"/>
      <c r="O206" s="335" t="e">
        <f>SUM(L920+N920-#REF!)</f>
        <v>#REF!</v>
      </c>
      <c r="P206" s="42"/>
      <c r="Q206" s="147"/>
      <c r="R206" s="335" t="e">
        <f>SUM(O920+Q920-#REF!)</f>
        <v>#REF!</v>
      </c>
      <c r="S206" s="42"/>
      <c r="T206" s="147"/>
      <c r="U206" s="335" t="e">
        <f>SUM(R920+S920-T920)</f>
        <v>#REF!</v>
      </c>
      <c r="V206" s="42"/>
      <c r="W206" s="147"/>
      <c r="X206" s="335" t="e">
        <f>SUM(U920+V920-W920)</f>
        <v>#REF!</v>
      </c>
      <c r="Y206" s="42"/>
      <c r="Z206" s="147"/>
      <c r="AA206" s="335" t="e">
        <f>SUM(X920+Y920-Z920)</f>
        <v>#REF!</v>
      </c>
      <c r="AB206" s="42"/>
      <c r="AC206" s="147"/>
      <c r="AD206" s="335" t="e">
        <f>SUM(AA920+AB920-AC920)</f>
        <v>#REF!</v>
      </c>
      <c r="AE206" s="41"/>
      <c r="AF206" s="41"/>
      <c r="AG206" s="41" t="e">
        <f>SUM(AD920+AE920-AF920)</f>
        <v>#REF!</v>
      </c>
      <c r="AH206" s="41"/>
      <c r="AI206" s="41"/>
      <c r="AJ206" s="41" t="e">
        <f>SUM(AG920+AH920-AI920)</f>
        <v>#REF!</v>
      </c>
      <c r="AK206" s="41"/>
      <c r="AL206" s="41"/>
      <c r="AM206" s="41" t="e">
        <f>SUM(AJ920+AK920-AL920)</f>
        <v>#REF!</v>
      </c>
      <c r="AN206" s="41"/>
      <c r="AO206" s="41"/>
      <c r="AP206" s="41" t="e">
        <f>SUM(AM920+AN920-AO920)</f>
        <v>#REF!</v>
      </c>
      <c r="AQ206" s="41"/>
      <c r="AR206" s="41"/>
      <c r="AS206" s="41" t="e">
        <f>SUM(AP920+AQ920-AR920)</f>
        <v>#REF!</v>
      </c>
      <c r="AT206" s="41"/>
      <c r="AU206" s="41"/>
      <c r="AV206" s="137" t="e">
        <f>SUM(AS920+AT920-AU920)</f>
        <v>#REF!</v>
      </c>
      <c r="AW206" s="178"/>
      <c r="AX206" s="324"/>
      <c r="AY206" s="125"/>
      <c r="AZ206" s="125"/>
    </row>
    <row r="207" spans="1:298" ht="13">
      <c r="A207" s="18"/>
      <c r="B207" s="137"/>
      <c r="C207" s="129" t="s">
        <v>1637</v>
      </c>
      <c r="D207" s="32" t="s">
        <v>4057</v>
      </c>
      <c r="E207" s="38" t="s">
        <v>4054</v>
      </c>
      <c r="F207" s="38" t="s">
        <v>4612</v>
      </c>
      <c r="G207" s="110" t="s">
        <v>2747</v>
      </c>
      <c r="H207" s="38" t="s">
        <v>4479</v>
      </c>
      <c r="I207" s="110" t="s">
        <v>4614</v>
      </c>
      <c r="J207" s="16" t="s">
        <v>640</v>
      </c>
      <c r="K207" s="334" t="e">
        <f>AV921</f>
        <v>#REF!</v>
      </c>
      <c r="L207" s="41"/>
      <c r="M207" s="42"/>
      <c r="N207" s="147"/>
      <c r="O207" s="335" t="e">
        <f>SUM(L921+N921-#REF!)</f>
        <v>#REF!</v>
      </c>
      <c r="P207" s="42"/>
      <c r="Q207" s="147"/>
      <c r="R207" s="335" t="e">
        <f>SUM(O921+Q921-#REF!)</f>
        <v>#REF!</v>
      </c>
      <c r="S207" s="42"/>
      <c r="T207" s="147"/>
      <c r="U207" s="335" t="e">
        <f>SUM(R921+S921-T921)</f>
        <v>#REF!</v>
      </c>
      <c r="V207" s="42"/>
      <c r="W207" s="147"/>
      <c r="X207" s="335" t="e">
        <f>SUM(U921+V921-W921)</f>
        <v>#REF!</v>
      </c>
      <c r="Y207" s="42"/>
      <c r="Z207" s="147"/>
      <c r="AA207" s="335" t="e">
        <f>SUM(X921+Y921-Z921)</f>
        <v>#REF!</v>
      </c>
      <c r="AB207" s="42"/>
      <c r="AC207" s="147"/>
      <c r="AD207" s="335" t="e">
        <f>SUM(AA921+AB921-AC921)</f>
        <v>#REF!</v>
      </c>
      <c r="AE207" s="41"/>
      <c r="AF207" s="41"/>
      <c r="AG207" s="41" t="e">
        <f>SUM(AD921+AE921-AF921)</f>
        <v>#REF!</v>
      </c>
      <c r="AH207" s="41"/>
      <c r="AI207" s="41"/>
      <c r="AJ207" s="41" t="e">
        <f>SUM(AG921+AH921-AI921)</f>
        <v>#REF!</v>
      </c>
      <c r="AK207" s="41"/>
      <c r="AL207" s="41"/>
      <c r="AM207" s="41" t="e">
        <f>SUM(AJ921+AK921-AL921)</f>
        <v>#REF!</v>
      </c>
      <c r="AN207" s="41"/>
      <c r="AO207" s="41"/>
      <c r="AP207" s="41" t="e">
        <f>SUM(AM921+AN921-AO921)</f>
        <v>#REF!</v>
      </c>
      <c r="AQ207" s="41"/>
      <c r="AR207" s="41"/>
      <c r="AS207" s="41" t="e">
        <f>SUM(AP921+AQ921-AR921)</f>
        <v>#REF!</v>
      </c>
      <c r="AT207" s="41"/>
      <c r="AU207" s="41"/>
      <c r="AV207" s="137" t="e">
        <f>SUM(AS921+AT921-AU921)</f>
        <v>#REF!</v>
      </c>
      <c r="AW207" s="178"/>
      <c r="AX207" s="324"/>
      <c r="AY207" s="125"/>
      <c r="AZ207" s="125"/>
    </row>
    <row r="208" spans="1:298" ht="13">
      <c r="A208" s="18"/>
      <c r="B208" s="137"/>
      <c r="C208" s="129" t="s">
        <v>1637</v>
      </c>
      <c r="D208" s="32" t="s">
        <v>4322</v>
      </c>
      <c r="E208" s="38" t="s">
        <v>4323</v>
      </c>
      <c r="F208" s="38" t="s">
        <v>4613</v>
      </c>
      <c r="G208" s="110" t="s">
        <v>2747</v>
      </c>
      <c r="H208" s="38" t="s">
        <v>4479</v>
      </c>
      <c r="I208" s="110" t="s">
        <v>4614</v>
      </c>
      <c r="J208" s="16" t="s">
        <v>640</v>
      </c>
      <c r="K208" s="334" t="e">
        <f>AV922</f>
        <v>#REF!</v>
      </c>
      <c r="L208" s="41"/>
      <c r="M208" s="42"/>
      <c r="N208" s="147"/>
      <c r="O208" s="335" t="e">
        <f>SUM(L922+N922-#REF!)</f>
        <v>#REF!</v>
      </c>
      <c r="P208" s="42"/>
      <c r="Q208" s="147"/>
      <c r="R208" s="335" t="e">
        <f>SUM(O922+Q922-#REF!)</f>
        <v>#REF!</v>
      </c>
      <c r="S208" s="42"/>
      <c r="T208" s="147"/>
      <c r="U208" s="335" t="e">
        <f>SUM(R922+S922-T922)</f>
        <v>#REF!</v>
      </c>
      <c r="V208" s="42"/>
      <c r="W208" s="147"/>
      <c r="X208" s="335" t="e">
        <f>SUM(U922+V922-W922)</f>
        <v>#REF!</v>
      </c>
      <c r="Y208" s="42"/>
      <c r="Z208" s="147"/>
      <c r="AA208" s="335" t="e">
        <f>SUM(X922+Y922-Z922)</f>
        <v>#REF!</v>
      </c>
      <c r="AB208" s="42"/>
      <c r="AC208" s="147"/>
      <c r="AD208" s="335" t="e">
        <f>SUM(AA922+AB922-AC922)</f>
        <v>#REF!</v>
      </c>
      <c r="AE208" s="41"/>
      <c r="AF208" s="41"/>
      <c r="AG208" s="41" t="e">
        <f>SUM(AD922+AE922-AF922)</f>
        <v>#REF!</v>
      </c>
      <c r="AH208" s="41"/>
      <c r="AI208" s="41"/>
      <c r="AJ208" s="41" t="e">
        <f>SUM(AG922+AH922-AI922)</f>
        <v>#REF!</v>
      </c>
      <c r="AK208" s="41"/>
      <c r="AL208" s="41"/>
      <c r="AM208" s="41" t="e">
        <f>SUM(AJ922+AK922-AL922)</f>
        <v>#REF!</v>
      </c>
      <c r="AN208" s="41"/>
      <c r="AO208" s="41"/>
      <c r="AP208" s="41" t="e">
        <f>SUM(AM922+AN922-AO922)</f>
        <v>#REF!</v>
      </c>
      <c r="AQ208" s="41"/>
      <c r="AR208" s="41"/>
      <c r="AS208" s="41" t="e">
        <f>SUM(AP922+AQ922-AR922)</f>
        <v>#REF!</v>
      </c>
      <c r="AT208" s="41"/>
      <c r="AU208" s="41"/>
      <c r="AV208" s="137" t="e">
        <f>SUM(AS922+AT922-AU922)</f>
        <v>#REF!</v>
      </c>
      <c r="AW208" s="178"/>
      <c r="AX208" s="324"/>
      <c r="AY208" s="125"/>
      <c r="AZ208" s="125"/>
    </row>
    <row r="209" spans="1:298" s="2" customFormat="1" ht="13">
      <c r="A209" s="33"/>
      <c r="B209" s="330"/>
      <c r="C209" s="129" t="s">
        <v>1637</v>
      </c>
      <c r="D209" s="32" t="s">
        <v>1326</v>
      </c>
      <c r="E209" s="38" t="s">
        <v>1327</v>
      </c>
      <c r="F209" s="38" t="s">
        <v>3471</v>
      </c>
      <c r="G209" s="110" t="s">
        <v>3472</v>
      </c>
      <c r="H209" s="38" t="s">
        <v>3474</v>
      </c>
      <c r="I209" s="110" t="s">
        <v>1640</v>
      </c>
      <c r="J209" s="16" t="s">
        <v>640</v>
      </c>
      <c r="K209" s="109">
        <f t="shared" si="207"/>
        <v>0</v>
      </c>
      <c r="L209" s="16">
        <v>0</v>
      </c>
      <c r="M209" s="3"/>
      <c r="N209" s="1"/>
      <c r="O209" s="328">
        <f t="shared" si="196"/>
        <v>0</v>
      </c>
      <c r="P209" s="34"/>
      <c r="Q209" s="1"/>
      <c r="R209" s="328">
        <f t="shared" si="208"/>
        <v>0</v>
      </c>
      <c r="S209" s="34"/>
      <c r="T209" s="1"/>
      <c r="U209" s="328">
        <f t="shared" si="209"/>
        <v>0</v>
      </c>
      <c r="V209" s="34"/>
      <c r="W209" s="1"/>
      <c r="X209" s="328">
        <f t="shared" si="210"/>
        <v>0</v>
      </c>
      <c r="Y209" s="34"/>
      <c r="Z209" s="1"/>
      <c r="AA209" s="328">
        <f t="shared" si="211"/>
        <v>0</v>
      </c>
      <c r="AB209" s="34"/>
      <c r="AC209" s="1"/>
      <c r="AD209" s="328">
        <f t="shared" si="212"/>
        <v>0</v>
      </c>
      <c r="AE209" s="3"/>
      <c r="AF209" s="1"/>
      <c r="AG209" s="326">
        <f t="shared" si="213"/>
        <v>0</v>
      </c>
      <c r="AH209" s="34"/>
      <c r="AI209" s="1"/>
      <c r="AJ209" s="328">
        <f t="shared" si="214"/>
        <v>0</v>
      </c>
      <c r="AK209" s="34"/>
      <c r="AL209" s="1"/>
      <c r="AM209" s="328">
        <f t="shared" si="215"/>
        <v>0</v>
      </c>
      <c r="AN209" s="34"/>
      <c r="AO209" s="1"/>
      <c r="AP209" s="328">
        <f t="shared" si="220"/>
        <v>0</v>
      </c>
      <c r="AQ209" s="34"/>
      <c r="AR209" s="1"/>
      <c r="AS209" s="328">
        <f t="shared" si="221"/>
        <v>0</v>
      </c>
      <c r="AT209" s="34"/>
      <c r="AU209" s="1"/>
      <c r="AV209" s="328">
        <f t="shared" si="222"/>
        <v>0</v>
      </c>
      <c r="AW209" s="178"/>
      <c r="AX209" s="324"/>
      <c r="AY209" s="125">
        <f t="shared" si="219"/>
        <v>0</v>
      </c>
      <c r="AZ209" s="125">
        <f t="shared" si="219"/>
        <v>0</v>
      </c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L209" s="35"/>
      <c r="HM209" s="35"/>
      <c r="HN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  <c r="HZ209" s="35"/>
      <c r="IA209" s="35"/>
      <c r="IB209" s="35"/>
      <c r="IC209" s="35"/>
      <c r="ID209" s="35"/>
      <c r="IE209" s="35"/>
      <c r="IF209" s="35"/>
      <c r="IG209" s="35"/>
      <c r="IH209" s="35"/>
      <c r="II209" s="35"/>
      <c r="IJ209" s="35"/>
      <c r="IK209" s="35"/>
      <c r="IL209" s="35"/>
      <c r="IM209" s="35"/>
      <c r="IN209" s="35"/>
      <c r="IO209" s="35"/>
      <c r="IP209" s="35"/>
      <c r="IQ209" s="35"/>
      <c r="IR209" s="35"/>
      <c r="IS209" s="35"/>
      <c r="IT209" s="35"/>
      <c r="IU209" s="35"/>
      <c r="IV209" s="35"/>
      <c r="IW209" s="35"/>
      <c r="IX209" s="35"/>
      <c r="IY209" s="35"/>
      <c r="IZ209" s="35"/>
      <c r="JA209" s="35"/>
      <c r="JB209" s="35"/>
      <c r="JC209" s="35"/>
      <c r="JD209" s="35"/>
      <c r="JE209" s="35"/>
      <c r="JF209" s="35"/>
      <c r="JG209" s="35"/>
      <c r="JH209" s="35"/>
      <c r="JI209" s="35"/>
      <c r="JJ209" s="35"/>
      <c r="JK209" s="35"/>
      <c r="JL209" s="35"/>
      <c r="JM209" s="35"/>
      <c r="JN209" s="35"/>
      <c r="JO209" s="35"/>
      <c r="JP209" s="35"/>
      <c r="JQ209" s="35"/>
      <c r="JR209" s="35"/>
      <c r="JS209" s="35"/>
      <c r="JT209" s="35"/>
      <c r="JU209" s="35"/>
      <c r="JV209" s="35"/>
      <c r="JW209" s="35"/>
      <c r="JX209" s="35"/>
      <c r="JY209" s="35"/>
      <c r="JZ209" s="35"/>
      <c r="KA209" s="35"/>
      <c r="KB209" s="35"/>
      <c r="KC209" s="35"/>
      <c r="KD209" s="35"/>
      <c r="KE209" s="35"/>
      <c r="KF209" s="35"/>
      <c r="KG209" s="35"/>
      <c r="KH209" s="35"/>
      <c r="KI209" s="35"/>
      <c r="KJ209" s="35"/>
      <c r="KK209" s="35"/>
      <c r="KL209" s="35"/>
    </row>
    <row r="210" spans="1:298" ht="13">
      <c r="A210" s="33"/>
      <c r="B210" s="326"/>
      <c r="C210" s="129" t="s">
        <v>1637</v>
      </c>
      <c r="D210" s="32" t="s">
        <v>1328</v>
      </c>
      <c r="E210" s="38" t="s">
        <v>3054</v>
      </c>
      <c r="F210" s="38" t="s">
        <v>3471</v>
      </c>
      <c r="G210" s="110" t="s">
        <v>3473</v>
      </c>
      <c r="H210" s="38" t="s">
        <v>3474</v>
      </c>
      <c r="I210" s="110" t="s">
        <v>1640</v>
      </c>
      <c r="J210" s="16" t="s">
        <v>640</v>
      </c>
      <c r="K210" s="109">
        <f t="shared" si="207"/>
        <v>0</v>
      </c>
      <c r="L210" s="16">
        <v>0</v>
      </c>
      <c r="M210" s="3"/>
      <c r="N210" s="1"/>
      <c r="O210" s="329">
        <f t="shared" si="196"/>
        <v>0</v>
      </c>
      <c r="P210" s="34"/>
      <c r="Q210" s="1"/>
      <c r="R210" s="328">
        <f t="shared" si="208"/>
        <v>0</v>
      </c>
      <c r="S210" s="34"/>
      <c r="T210" s="1"/>
      <c r="U210" s="328">
        <f t="shared" si="209"/>
        <v>0</v>
      </c>
      <c r="V210" s="34"/>
      <c r="W210" s="1"/>
      <c r="X210" s="328">
        <f t="shared" si="210"/>
        <v>0</v>
      </c>
      <c r="Y210" s="34"/>
      <c r="Z210" s="1"/>
      <c r="AA210" s="328">
        <f t="shared" si="211"/>
        <v>0</v>
      </c>
      <c r="AB210" s="34"/>
      <c r="AC210" s="1"/>
      <c r="AD210" s="328">
        <f t="shared" si="212"/>
        <v>0</v>
      </c>
      <c r="AE210" s="3"/>
      <c r="AF210" s="1"/>
      <c r="AG210" s="326">
        <f t="shared" si="213"/>
        <v>0</v>
      </c>
      <c r="AH210" s="34"/>
      <c r="AI210" s="1"/>
      <c r="AJ210" s="328">
        <f t="shared" si="214"/>
        <v>0</v>
      </c>
      <c r="AK210" s="34"/>
      <c r="AL210" s="1"/>
      <c r="AM210" s="328">
        <f t="shared" si="215"/>
        <v>0</v>
      </c>
      <c r="AN210" s="34"/>
      <c r="AO210" s="1"/>
      <c r="AP210" s="328">
        <f t="shared" si="220"/>
        <v>0</v>
      </c>
      <c r="AQ210" s="34"/>
      <c r="AR210" s="1"/>
      <c r="AS210" s="328">
        <f t="shared" si="221"/>
        <v>0</v>
      </c>
      <c r="AT210" s="34"/>
      <c r="AU210" s="1"/>
      <c r="AV210" s="328">
        <f t="shared" si="222"/>
        <v>0</v>
      </c>
      <c r="AW210" s="178"/>
      <c r="AX210" s="324"/>
      <c r="AY210" s="125">
        <f>SUM(M210+P210+S210+V210+Y210+AB210+AE210+AH210+AK210+AN210+AQ210+AT210)</f>
        <v>0</v>
      </c>
      <c r="AZ210" s="125">
        <f>SUM(N210+Q210+T210+W210+Z210+AC210+AF210+AI210+AL210+AO210+AR210+AU210)</f>
        <v>0</v>
      </c>
      <c r="BA210" s="35"/>
      <c r="BB210" s="35"/>
      <c r="BC210" s="35"/>
      <c r="BD210" s="35"/>
      <c r="BE210" s="35"/>
      <c r="BF210" s="35"/>
    </row>
    <row r="211" spans="1:298" ht="13">
      <c r="A211" s="18"/>
      <c r="B211" s="137"/>
      <c r="C211" s="129" t="s">
        <v>1637</v>
      </c>
      <c r="D211" s="32" t="s">
        <v>3691</v>
      </c>
      <c r="E211" s="155" t="s">
        <v>3692</v>
      </c>
      <c r="F211" s="155" t="s">
        <v>3693</v>
      </c>
      <c r="G211" s="156" t="s">
        <v>3694</v>
      </c>
      <c r="H211" s="155" t="s">
        <v>3695</v>
      </c>
      <c r="I211" s="110" t="s">
        <v>1640</v>
      </c>
      <c r="J211" s="16" t="s">
        <v>640</v>
      </c>
      <c r="K211" s="109">
        <f t="shared" si="207"/>
        <v>0</v>
      </c>
      <c r="L211" s="16">
        <v>0</v>
      </c>
      <c r="M211" s="3"/>
      <c r="N211" s="1"/>
      <c r="O211" s="329">
        <f t="shared" si="196"/>
        <v>0</v>
      </c>
      <c r="P211" s="34"/>
      <c r="Q211" s="1"/>
      <c r="R211" s="328">
        <f t="shared" ref="R211:R216" si="223">SUM(O211+P211-Q211)</f>
        <v>0</v>
      </c>
      <c r="S211" s="34"/>
      <c r="T211" s="1"/>
      <c r="U211" s="328">
        <f t="shared" si="209"/>
        <v>0</v>
      </c>
      <c r="V211" s="34"/>
      <c r="W211" s="1"/>
      <c r="X211" s="328">
        <f t="shared" si="210"/>
        <v>0</v>
      </c>
      <c r="Y211" s="34"/>
      <c r="Z211" s="1"/>
      <c r="AA211" s="328">
        <f t="shared" si="211"/>
        <v>0</v>
      </c>
      <c r="AB211" s="34"/>
      <c r="AC211" s="1"/>
      <c r="AD211" s="328">
        <f t="shared" si="212"/>
        <v>0</v>
      </c>
      <c r="AE211" s="3"/>
      <c r="AF211" s="1"/>
      <c r="AG211" s="326">
        <f t="shared" si="213"/>
        <v>0</v>
      </c>
      <c r="AH211" s="34"/>
      <c r="AI211" s="1"/>
      <c r="AJ211" s="328">
        <f t="shared" si="214"/>
        <v>0</v>
      </c>
      <c r="AK211" s="34"/>
      <c r="AL211" s="1"/>
      <c r="AM211" s="328">
        <f t="shared" si="215"/>
        <v>0</v>
      </c>
      <c r="AN211" s="34"/>
      <c r="AO211" s="1"/>
      <c r="AP211" s="328">
        <f t="shared" si="220"/>
        <v>0</v>
      </c>
      <c r="AQ211" s="34"/>
      <c r="AR211" s="1"/>
      <c r="AS211" s="328">
        <f t="shared" si="221"/>
        <v>0</v>
      </c>
      <c r="AT211" s="34"/>
      <c r="AU211" s="1"/>
      <c r="AV211" s="328">
        <f t="shared" si="222"/>
        <v>0</v>
      </c>
      <c r="AW211" s="178"/>
      <c r="AX211" s="324"/>
      <c r="AY211" s="125">
        <f t="shared" ref="AY211:AZ213" si="224">SUM(M211+P211+S211+V211+Y211+AB211+AE211+AH211+AK211+AN211+AQ211+AT211)</f>
        <v>0</v>
      </c>
      <c r="AZ211" s="125">
        <f t="shared" si="224"/>
        <v>0</v>
      </c>
      <c r="BA211" s="35"/>
      <c r="BB211" s="35"/>
      <c r="BC211" s="35"/>
      <c r="BD211" s="35"/>
      <c r="BE211" s="35"/>
      <c r="BF211" s="35"/>
    </row>
    <row r="212" spans="1:298" ht="13">
      <c r="A212" s="18"/>
      <c r="B212" s="137"/>
      <c r="C212" s="404" t="s">
        <v>1838</v>
      </c>
      <c r="D212" s="281" t="s">
        <v>1718</v>
      </c>
      <c r="E212" s="154" t="s">
        <v>1719</v>
      </c>
      <c r="F212" s="154" t="s">
        <v>3512</v>
      </c>
      <c r="G212" s="393"/>
      <c r="H212" s="154"/>
      <c r="I212" s="156" t="s">
        <v>1847</v>
      </c>
      <c r="J212" s="162" t="s">
        <v>640</v>
      </c>
      <c r="K212" s="109">
        <f t="shared" ref="K212:K250" si="225">AV212</f>
        <v>0</v>
      </c>
      <c r="L212" s="16">
        <v>0</v>
      </c>
      <c r="M212" s="3"/>
      <c r="N212" s="1"/>
      <c r="O212" s="329">
        <f t="shared" ref="O212:O227" si="226">SUM(L212+M212-N212)</f>
        <v>0</v>
      </c>
      <c r="P212" s="34"/>
      <c r="Q212" s="1"/>
      <c r="R212" s="329">
        <f t="shared" si="223"/>
        <v>0</v>
      </c>
      <c r="S212" s="34"/>
      <c r="T212" s="1"/>
      <c r="U212" s="329">
        <f t="shared" ref="U212:U222" si="227">SUM(R212+S212-T212)</f>
        <v>0</v>
      </c>
      <c r="V212" s="34"/>
      <c r="W212" s="1"/>
      <c r="X212" s="329">
        <f t="shared" ref="X212:X222" si="228">SUM(U212+V212-W212)</f>
        <v>0</v>
      </c>
      <c r="Y212" s="34"/>
      <c r="Z212" s="1"/>
      <c r="AA212" s="329">
        <f t="shared" ref="AA212:AA222" si="229">SUM(X212+Y212-Z212)</f>
        <v>0</v>
      </c>
      <c r="AB212" s="34"/>
      <c r="AC212" s="1"/>
      <c r="AD212" s="329">
        <f t="shared" ref="AD212:AD222" si="230">SUM(AA212+AB212-AC212)</f>
        <v>0</v>
      </c>
      <c r="AE212" s="3"/>
      <c r="AF212" s="1"/>
      <c r="AG212" s="330">
        <f t="shared" ref="AG212:AG222" si="231">SUM(AD212+AE212-AF212)</f>
        <v>0</v>
      </c>
      <c r="AH212" s="34"/>
      <c r="AI212" s="1"/>
      <c r="AJ212" s="328">
        <f t="shared" ref="AJ212:AJ222" si="232">SUM(AG212+AH212-AI212)</f>
        <v>0</v>
      </c>
      <c r="AK212" s="34"/>
      <c r="AL212" s="1"/>
      <c r="AM212" s="328">
        <f t="shared" ref="AM212:AM222" si="233">SUM(AJ212+AK212-AL212)</f>
        <v>0</v>
      </c>
      <c r="AN212" s="34"/>
      <c r="AO212" s="1"/>
      <c r="AP212" s="328">
        <f t="shared" si="220"/>
        <v>0</v>
      </c>
      <c r="AQ212" s="34"/>
      <c r="AR212" s="1"/>
      <c r="AS212" s="328">
        <f t="shared" si="221"/>
        <v>0</v>
      </c>
      <c r="AT212" s="34"/>
      <c r="AU212" s="1"/>
      <c r="AV212" s="328">
        <f t="shared" si="222"/>
        <v>0</v>
      </c>
      <c r="AW212" s="178"/>
      <c r="AX212" s="324"/>
      <c r="AY212" s="125">
        <f t="shared" si="224"/>
        <v>0</v>
      </c>
      <c r="AZ212" s="125">
        <f t="shared" si="224"/>
        <v>0</v>
      </c>
      <c r="BA212" s="35"/>
      <c r="BB212" s="35"/>
      <c r="BC212" s="35"/>
      <c r="BD212" s="35"/>
      <c r="BE212" s="35"/>
      <c r="BF212" s="35"/>
    </row>
    <row r="213" spans="1:298" ht="13">
      <c r="A213" s="33"/>
      <c r="B213" s="330"/>
      <c r="C213" s="404" t="s">
        <v>1838</v>
      </c>
      <c r="D213" s="281" t="s">
        <v>1720</v>
      </c>
      <c r="E213" s="154" t="s">
        <v>1721</v>
      </c>
      <c r="F213" s="154" t="s">
        <v>3512</v>
      </c>
      <c r="G213" s="393"/>
      <c r="H213" s="154"/>
      <c r="I213" s="156" t="s">
        <v>1847</v>
      </c>
      <c r="J213" s="162" t="s">
        <v>640</v>
      </c>
      <c r="K213" s="109">
        <f t="shared" si="225"/>
        <v>0</v>
      </c>
      <c r="L213" s="16">
        <v>0</v>
      </c>
      <c r="M213" s="3"/>
      <c r="N213" s="1"/>
      <c r="O213" s="329">
        <f t="shared" si="226"/>
        <v>0</v>
      </c>
      <c r="P213" s="34"/>
      <c r="Q213" s="1"/>
      <c r="R213" s="329">
        <f t="shared" si="223"/>
        <v>0</v>
      </c>
      <c r="S213" s="34"/>
      <c r="T213" s="1"/>
      <c r="U213" s="329">
        <f t="shared" si="227"/>
        <v>0</v>
      </c>
      <c r="V213" s="34"/>
      <c r="W213" s="1"/>
      <c r="X213" s="329">
        <f t="shared" si="228"/>
        <v>0</v>
      </c>
      <c r="Y213" s="34"/>
      <c r="Z213" s="1"/>
      <c r="AA213" s="329">
        <f t="shared" si="229"/>
        <v>0</v>
      </c>
      <c r="AB213" s="34"/>
      <c r="AC213" s="1"/>
      <c r="AD213" s="329">
        <f t="shared" si="230"/>
        <v>0</v>
      </c>
      <c r="AE213" s="3"/>
      <c r="AF213" s="1"/>
      <c r="AG213" s="330">
        <f t="shared" si="231"/>
        <v>0</v>
      </c>
      <c r="AH213" s="34"/>
      <c r="AI213" s="1"/>
      <c r="AJ213" s="328">
        <f t="shared" si="232"/>
        <v>0</v>
      </c>
      <c r="AK213" s="34"/>
      <c r="AL213" s="1"/>
      <c r="AM213" s="328">
        <f t="shared" si="233"/>
        <v>0</v>
      </c>
      <c r="AN213" s="34"/>
      <c r="AO213" s="1"/>
      <c r="AP213" s="328">
        <f t="shared" si="220"/>
        <v>0</v>
      </c>
      <c r="AQ213" s="34"/>
      <c r="AR213" s="1"/>
      <c r="AS213" s="328">
        <f t="shared" si="221"/>
        <v>0</v>
      </c>
      <c r="AT213" s="34"/>
      <c r="AU213" s="1"/>
      <c r="AV213" s="328">
        <f t="shared" si="222"/>
        <v>0</v>
      </c>
      <c r="AW213" s="178"/>
      <c r="AX213" s="324"/>
      <c r="AY213" s="125">
        <f t="shared" si="224"/>
        <v>0</v>
      </c>
      <c r="AZ213" s="125">
        <f t="shared" si="224"/>
        <v>0</v>
      </c>
      <c r="BA213" s="35"/>
      <c r="BB213" s="35"/>
      <c r="BC213" s="35"/>
      <c r="BD213" s="35"/>
      <c r="BE213" s="35"/>
      <c r="BF213" s="35"/>
    </row>
    <row r="214" spans="1:298" ht="13">
      <c r="A214" s="33"/>
      <c r="B214" s="326"/>
      <c r="C214" s="404" t="s">
        <v>1838</v>
      </c>
      <c r="D214" s="281" t="s">
        <v>1722</v>
      </c>
      <c r="E214" s="154" t="s">
        <v>1723</v>
      </c>
      <c r="F214" s="154" t="s">
        <v>3512</v>
      </c>
      <c r="G214" s="393"/>
      <c r="H214" s="154"/>
      <c r="I214" s="156" t="s">
        <v>1847</v>
      </c>
      <c r="J214" s="162" t="s">
        <v>640</v>
      </c>
      <c r="K214" s="109">
        <f t="shared" si="225"/>
        <v>0</v>
      </c>
      <c r="L214" s="16">
        <v>0</v>
      </c>
      <c r="M214" s="3"/>
      <c r="N214" s="1"/>
      <c r="O214" s="328">
        <f t="shared" si="226"/>
        <v>0</v>
      </c>
      <c r="P214" s="34"/>
      <c r="Q214" s="1"/>
      <c r="R214" s="329">
        <f t="shared" si="223"/>
        <v>0</v>
      </c>
      <c r="S214" s="34"/>
      <c r="T214" s="1"/>
      <c r="U214" s="329">
        <f t="shared" si="227"/>
        <v>0</v>
      </c>
      <c r="V214" s="34"/>
      <c r="W214" s="1"/>
      <c r="X214" s="329">
        <f t="shared" si="228"/>
        <v>0</v>
      </c>
      <c r="Y214" s="34"/>
      <c r="Z214" s="1"/>
      <c r="AA214" s="329">
        <f t="shared" si="229"/>
        <v>0</v>
      </c>
      <c r="AB214" s="34"/>
      <c r="AC214" s="1"/>
      <c r="AD214" s="329">
        <f t="shared" si="230"/>
        <v>0</v>
      </c>
      <c r="AE214" s="3"/>
      <c r="AF214" s="1"/>
      <c r="AG214" s="330">
        <f t="shared" si="231"/>
        <v>0</v>
      </c>
      <c r="AH214" s="34"/>
      <c r="AI214" s="1"/>
      <c r="AJ214" s="328">
        <f t="shared" si="232"/>
        <v>0</v>
      </c>
      <c r="AK214" s="34"/>
      <c r="AL214" s="1"/>
      <c r="AM214" s="328">
        <f t="shared" si="233"/>
        <v>0</v>
      </c>
      <c r="AN214" s="34"/>
      <c r="AO214" s="1"/>
      <c r="AP214" s="328">
        <f t="shared" si="220"/>
        <v>0</v>
      </c>
      <c r="AQ214" s="34"/>
      <c r="AR214" s="1"/>
      <c r="AS214" s="328">
        <f t="shared" si="221"/>
        <v>0</v>
      </c>
      <c r="AT214" s="34"/>
      <c r="AU214" s="1"/>
      <c r="AV214" s="328">
        <f t="shared" si="222"/>
        <v>0</v>
      </c>
      <c r="AW214" s="178"/>
      <c r="AX214" s="324"/>
      <c r="AY214" s="125">
        <f t="shared" ref="AY214:AZ311" si="234">SUM(M214+P214+S214+V214+Y214+AB214+AE214+AH214+AK214+AN214+AQ214+AT214)</f>
        <v>0</v>
      </c>
      <c r="AZ214" s="125">
        <f t="shared" si="234"/>
        <v>0</v>
      </c>
      <c r="BA214" s="35"/>
      <c r="BB214" s="35"/>
      <c r="BC214" s="35"/>
      <c r="BD214" s="35"/>
      <c r="BE214" s="35"/>
      <c r="BF214" s="35"/>
    </row>
    <row r="215" spans="1:298" ht="13">
      <c r="A215" s="33"/>
      <c r="B215" s="330"/>
      <c r="C215" s="404" t="s">
        <v>1838</v>
      </c>
      <c r="D215" s="281" t="s">
        <v>1724</v>
      </c>
      <c r="E215" s="154" t="s">
        <v>1725</v>
      </c>
      <c r="F215" s="154" t="s">
        <v>3512</v>
      </c>
      <c r="G215" s="393"/>
      <c r="H215" s="154"/>
      <c r="I215" s="156" t="s">
        <v>1847</v>
      </c>
      <c r="J215" s="162" t="s">
        <v>640</v>
      </c>
      <c r="K215" s="109">
        <f t="shared" si="225"/>
        <v>0</v>
      </c>
      <c r="L215" s="16">
        <v>0</v>
      </c>
      <c r="M215" s="3"/>
      <c r="N215" s="1"/>
      <c r="O215" s="329">
        <f t="shared" si="226"/>
        <v>0</v>
      </c>
      <c r="P215" s="34"/>
      <c r="Q215" s="1"/>
      <c r="R215" s="329">
        <f t="shared" si="223"/>
        <v>0</v>
      </c>
      <c r="S215" s="34"/>
      <c r="T215" s="1"/>
      <c r="U215" s="329">
        <f t="shared" si="227"/>
        <v>0</v>
      </c>
      <c r="V215" s="34"/>
      <c r="W215" s="1"/>
      <c r="X215" s="329">
        <f t="shared" si="228"/>
        <v>0</v>
      </c>
      <c r="Y215" s="34"/>
      <c r="Z215" s="1"/>
      <c r="AA215" s="329">
        <f t="shared" si="229"/>
        <v>0</v>
      </c>
      <c r="AB215" s="34"/>
      <c r="AC215" s="1"/>
      <c r="AD215" s="329">
        <f t="shared" si="230"/>
        <v>0</v>
      </c>
      <c r="AE215" s="3"/>
      <c r="AF215" s="1"/>
      <c r="AG215" s="330">
        <f t="shared" si="231"/>
        <v>0</v>
      </c>
      <c r="AH215" s="34"/>
      <c r="AI215" s="1"/>
      <c r="AJ215" s="328">
        <f t="shared" si="232"/>
        <v>0</v>
      </c>
      <c r="AK215" s="34"/>
      <c r="AL215" s="1"/>
      <c r="AM215" s="328">
        <f t="shared" si="233"/>
        <v>0</v>
      </c>
      <c r="AN215" s="34"/>
      <c r="AO215" s="1"/>
      <c r="AP215" s="328">
        <f t="shared" si="220"/>
        <v>0</v>
      </c>
      <c r="AQ215" s="34"/>
      <c r="AR215" s="1"/>
      <c r="AS215" s="328">
        <f t="shared" si="221"/>
        <v>0</v>
      </c>
      <c r="AT215" s="34"/>
      <c r="AU215" s="1"/>
      <c r="AV215" s="328">
        <f t="shared" si="222"/>
        <v>0</v>
      </c>
      <c r="AW215" s="178"/>
      <c r="AX215" s="324"/>
      <c r="AY215" s="125">
        <f t="shared" si="234"/>
        <v>0</v>
      </c>
      <c r="AZ215" s="125">
        <f t="shared" si="234"/>
        <v>0</v>
      </c>
      <c r="BA215" s="35"/>
      <c r="BB215" s="35"/>
      <c r="BC215" s="35"/>
      <c r="BD215" s="35"/>
      <c r="BE215" s="35"/>
      <c r="BF215" s="35"/>
    </row>
    <row r="216" spans="1:298" ht="13">
      <c r="A216" s="50"/>
      <c r="B216" s="333"/>
      <c r="C216" s="404" t="s">
        <v>1838</v>
      </c>
      <c r="D216" s="281" t="s">
        <v>1726</v>
      </c>
      <c r="E216" s="154" t="s">
        <v>1727</v>
      </c>
      <c r="F216" s="154" t="s">
        <v>3512</v>
      </c>
      <c r="G216" s="393"/>
      <c r="H216" s="154"/>
      <c r="I216" s="156" t="s">
        <v>1847</v>
      </c>
      <c r="J216" s="162" t="s">
        <v>640</v>
      </c>
      <c r="K216" s="109">
        <f t="shared" si="225"/>
        <v>0</v>
      </c>
      <c r="L216" s="16">
        <v>0</v>
      </c>
      <c r="M216" s="3"/>
      <c r="N216" s="1"/>
      <c r="O216" s="329">
        <f t="shared" si="226"/>
        <v>0</v>
      </c>
      <c r="P216" s="34"/>
      <c r="Q216" s="1"/>
      <c r="R216" s="329">
        <f t="shared" si="223"/>
        <v>0</v>
      </c>
      <c r="S216" s="34"/>
      <c r="T216" s="1"/>
      <c r="U216" s="329">
        <f t="shared" si="227"/>
        <v>0</v>
      </c>
      <c r="V216" s="34"/>
      <c r="W216" s="1"/>
      <c r="X216" s="329">
        <f t="shared" si="228"/>
        <v>0</v>
      </c>
      <c r="Y216" s="34"/>
      <c r="Z216" s="1"/>
      <c r="AA216" s="329">
        <f t="shared" si="229"/>
        <v>0</v>
      </c>
      <c r="AB216" s="34"/>
      <c r="AC216" s="1"/>
      <c r="AD216" s="329">
        <f t="shared" si="230"/>
        <v>0</v>
      </c>
      <c r="AE216" s="3"/>
      <c r="AF216" s="1"/>
      <c r="AG216" s="330">
        <f t="shared" si="231"/>
        <v>0</v>
      </c>
      <c r="AH216" s="34"/>
      <c r="AI216" s="1"/>
      <c r="AJ216" s="328">
        <f t="shared" si="232"/>
        <v>0</v>
      </c>
      <c r="AK216" s="34"/>
      <c r="AL216" s="1"/>
      <c r="AM216" s="328">
        <f t="shared" si="233"/>
        <v>0</v>
      </c>
      <c r="AN216" s="34"/>
      <c r="AO216" s="1"/>
      <c r="AP216" s="328">
        <f t="shared" ref="AP216:AP247" si="235">SUM(AM216+AN216-AO216)</f>
        <v>0</v>
      </c>
      <c r="AQ216" s="34"/>
      <c r="AR216" s="1"/>
      <c r="AS216" s="328">
        <f t="shared" ref="AS216:AS247" si="236">SUM(AP216+AQ216-AR216)</f>
        <v>0</v>
      </c>
      <c r="AT216" s="34"/>
      <c r="AU216" s="1"/>
      <c r="AV216" s="328">
        <f t="shared" ref="AV216:AV247" si="237">SUM(AS216+AT216-AU216)</f>
        <v>0</v>
      </c>
      <c r="AW216" s="178"/>
      <c r="AX216" s="324"/>
      <c r="AY216" s="125">
        <f t="shared" si="234"/>
        <v>0</v>
      </c>
      <c r="AZ216" s="125">
        <f t="shared" si="234"/>
        <v>0</v>
      </c>
      <c r="BA216" s="35"/>
      <c r="BB216" s="35"/>
      <c r="BC216" s="35"/>
      <c r="BD216" s="35"/>
      <c r="BE216" s="35"/>
      <c r="BF216" s="35"/>
    </row>
    <row r="217" spans="1:298" ht="13">
      <c r="A217" s="33"/>
      <c r="B217" s="326"/>
      <c r="C217" s="404" t="s">
        <v>1838</v>
      </c>
      <c r="D217" s="281" t="s">
        <v>1728</v>
      </c>
      <c r="E217" s="154" t="s">
        <v>1729</v>
      </c>
      <c r="F217" s="154" t="s">
        <v>3512</v>
      </c>
      <c r="G217" s="393"/>
      <c r="H217" s="154"/>
      <c r="I217" s="156" t="s">
        <v>1847</v>
      </c>
      <c r="J217" s="162" t="s">
        <v>640</v>
      </c>
      <c r="K217" s="109">
        <f t="shared" si="225"/>
        <v>0</v>
      </c>
      <c r="L217" s="16">
        <v>0</v>
      </c>
      <c r="M217" s="3"/>
      <c r="N217" s="1"/>
      <c r="O217" s="328">
        <f t="shared" si="226"/>
        <v>0</v>
      </c>
      <c r="P217" s="34"/>
      <c r="Q217" s="1"/>
      <c r="R217" s="329">
        <f t="shared" ref="R217:R280" si="238">SUM(O217+P217-Q217)</f>
        <v>0</v>
      </c>
      <c r="S217" s="34"/>
      <c r="T217" s="1"/>
      <c r="U217" s="329">
        <f t="shared" si="227"/>
        <v>0</v>
      </c>
      <c r="V217" s="34"/>
      <c r="W217" s="1"/>
      <c r="X217" s="329">
        <f t="shared" si="228"/>
        <v>0</v>
      </c>
      <c r="Y217" s="34"/>
      <c r="Z217" s="1"/>
      <c r="AA217" s="329">
        <f t="shared" si="229"/>
        <v>0</v>
      </c>
      <c r="AB217" s="34"/>
      <c r="AC217" s="1"/>
      <c r="AD217" s="329">
        <f t="shared" si="230"/>
        <v>0</v>
      </c>
      <c r="AE217" s="3"/>
      <c r="AF217" s="1"/>
      <c r="AG217" s="330">
        <f t="shared" si="231"/>
        <v>0</v>
      </c>
      <c r="AH217" s="34"/>
      <c r="AI217" s="1"/>
      <c r="AJ217" s="328">
        <f t="shared" si="232"/>
        <v>0</v>
      </c>
      <c r="AK217" s="34"/>
      <c r="AL217" s="1"/>
      <c r="AM217" s="328">
        <f t="shared" si="233"/>
        <v>0</v>
      </c>
      <c r="AN217" s="34"/>
      <c r="AO217" s="1"/>
      <c r="AP217" s="328">
        <f t="shared" si="235"/>
        <v>0</v>
      </c>
      <c r="AQ217" s="34"/>
      <c r="AR217" s="1"/>
      <c r="AS217" s="328">
        <f t="shared" si="236"/>
        <v>0</v>
      </c>
      <c r="AT217" s="34"/>
      <c r="AU217" s="1"/>
      <c r="AV217" s="328">
        <f t="shared" si="237"/>
        <v>0</v>
      </c>
      <c r="AW217" s="178"/>
      <c r="AX217" s="324"/>
      <c r="AY217" s="125">
        <f t="shared" si="234"/>
        <v>0</v>
      </c>
      <c r="AZ217" s="125">
        <f t="shared" si="234"/>
        <v>0</v>
      </c>
      <c r="BA217" s="35"/>
      <c r="BB217" s="35"/>
      <c r="BC217" s="35"/>
      <c r="BD217" s="35"/>
      <c r="BE217" s="35"/>
      <c r="BF217" s="35"/>
    </row>
    <row r="218" spans="1:298" ht="13">
      <c r="A218" s="33"/>
      <c r="B218" s="326"/>
      <c r="C218" s="404" t="s">
        <v>1838</v>
      </c>
      <c r="D218" s="281" t="s">
        <v>1730</v>
      </c>
      <c r="E218" s="154" t="s">
        <v>1731</v>
      </c>
      <c r="F218" s="154" t="s">
        <v>3512</v>
      </c>
      <c r="G218" s="393"/>
      <c r="H218" s="154"/>
      <c r="I218" s="156" t="s">
        <v>1847</v>
      </c>
      <c r="J218" s="162" t="s">
        <v>640</v>
      </c>
      <c r="K218" s="109">
        <f t="shared" si="225"/>
        <v>0</v>
      </c>
      <c r="L218" s="16">
        <v>0</v>
      </c>
      <c r="M218" s="3"/>
      <c r="N218" s="1"/>
      <c r="O218" s="329">
        <f t="shared" si="226"/>
        <v>0</v>
      </c>
      <c r="P218" s="34"/>
      <c r="Q218" s="1"/>
      <c r="R218" s="329">
        <f t="shared" si="238"/>
        <v>0</v>
      </c>
      <c r="S218" s="34"/>
      <c r="T218" s="1"/>
      <c r="U218" s="329">
        <f t="shared" si="227"/>
        <v>0</v>
      </c>
      <c r="V218" s="34"/>
      <c r="W218" s="1"/>
      <c r="X218" s="329">
        <f t="shared" si="228"/>
        <v>0</v>
      </c>
      <c r="Y218" s="34"/>
      <c r="Z218" s="1"/>
      <c r="AA218" s="329">
        <f t="shared" si="229"/>
        <v>0</v>
      </c>
      <c r="AB218" s="34"/>
      <c r="AC218" s="1"/>
      <c r="AD218" s="329">
        <f t="shared" si="230"/>
        <v>0</v>
      </c>
      <c r="AE218" s="3"/>
      <c r="AF218" s="1"/>
      <c r="AG218" s="330">
        <f t="shared" si="231"/>
        <v>0</v>
      </c>
      <c r="AH218" s="34"/>
      <c r="AI218" s="1"/>
      <c r="AJ218" s="328">
        <f t="shared" si="232"/>
        <v>0</v>
      </c>
      <c r="AK218" s="34"/>
      <c r="AL218" s="1"/>
      <c r="AM218" s="328">
        <f t="shared" si="233"/>
        <v>0</v>
      </c>
      <c r="AN218" s="34"/>
      <c r="AO218" s="1"/>
      <c r="AP218" s="328">
        <f t="shared" si="235"/>
        <v>0</v>
      </c>
      <c r="AQ218" s="34"/>
      <c r="AR218" s="1"/>
      <c r="AS218" s="328">
        <f t="shared" si="236"/>
        <v>0</v>
      </c>
      <c r="AT218" s="34"/>
      <c r="AU218" s="1"/>
      <c r="AV218" s="328">
        <f t="shared" si="237"/>
        <v>0</v>
      </c>
      <c r="AW218" s="178"/>
      <c r="AX218" s="324"/>
      <c r="AY218" s="125">
        <f t="shared" si="234"/>
        <v>0</v>
      </c>
      <c r="AZ218" s="125">
        <f t="shared" si="234"/>
        <v>0</v>
      </c>
      <c r="BA218" s="35"/>
      <c r="BB218" s="35"/>
      <c r="BC218" s="35"/>
      <c r="BD218" s="35"/>
      <c r="BE218" s="35"/>
      <c r="BF218" s="35"/>
    </row>
    <row r="219" spans="1:298" ht="13">
      <c r="A219" s="33"/>
      <c r="B219" s="330"/>
      <c r="C219" s="404" t="s">
        <v>1838</v>
      </c>
      <c r="D219" s="281" t="s">
        <v>1732</v>
      </c>
      <c r="E219" s="154" t="s">
        <v>1733</v>
      </c>
      <c r="F219" s="154" t="s">
        <v>3512</v>
      </c>
      <c r="G219" s="393"/>
      <c r="H219" s="154"/>
      <c r="I219" s="156" t="s">
        <v>1847</v>
      </c>
      <c r="J219" s="162" t="s">
        <v>640</v>
      </c>
      <c r="K219" s="109">
        <f t="shared" si="225"/>
        <v>0</v>
      </c>
      <c r="L219" s="16">
        <v>0</v>
      </c>
      <c r="M219" s="3"/>
      <c r="N219" s="1"/>
      <c r="O219" s="329">
        <f t="shared" si="226"/>
        <v>0</v>
      </c>
      <c r="P219" s="34"/>
      <c r="Q219" s="1"/>
      <c r="R219" s="329">
        <f t="shared" si="238"/>
        <v>0</v>
      </c>
      <c r="S219" s="34"/>
      <c r="T219" s="1"/>
      <c r="U219" s="329">
        <f t="shared" si="227"/>
        <v>0</v>
      </c>
      <c r="V219" s="34"/>
      <c r="W219" s="1"/>
      <c r="X219" s="329">
        <f t="shared" si="228"/>
        <v>0</v>
      </c>
      <c r="Y219" s="34"/>
      <c r="Z219" s="1"/>
      <c r="AA219" s="329">
        <f t="shared" si="229"/>
        <v>0</v>
      </c>
      <c r="AB219" s="34"/>
      <c r="AC219" s="1"/>
      <c r="AD219" s="329">
        <f t="shared" si="230"/>
        <v>0</v>
      </c>
      <c r="AE219" s="3"/>
      <c r="AF219" s="1"/>
      <c r="AG219" s="330">
        <f t="shared" si="231"/>
        <v>0</v>
      </c>
      <c r="AH219" s="34"/>
      <c r="AI219" s="1"/>
      <c r="AJ219" s="328">
        <f t="shared" si="232"/>
        <v>0</v>
      </c>
      <c r="AK219" s="34"/>
      <c r="AL219" s="1"/>
      <c r="AM219" s="328">
        <f t="shared" si="233"/>
        <v>0</v>
      </c>
      <c r="AN219" s="34"/>
      <c r="AO219" s="1"/>
      <c r="AP219" s="328">
        <f t="shared" si="235"/>
        <v>0</v>
      </c>
      <c r="AQ219" s="34"/>
      <c r="AR219" s="1"/>
      <c r="AS219" s="328">
        <f t="shared" si="236"/>
        <v>0</v>
      </c>
      <c r="AT219" s="34"/>
      <c r="AU219" s="1"/>
      <c r="AV219" s="328">
        <f t="shared" si="237"/>
        <v>0</v>
      </c>
      <c r="AW219" s="178"/>
      <c r="AX219" s="324"/>
      <c r="AY219" s="125">
        <f t="shared" si="234"/>
        <v>0</v>
      </c>
      <c r="AZ219" s="125">
        <f t="shared" si="234"/>
        <v>0</v>
      </c>
      <c r="BA219" s="35"/>
      <c r="BB219" s="35"/>
      <c r="BC219" s="35"/>
      <c r="BD219" s="35"/>
      <c r="BE219" s="35"/>
      <c r="BF219" s="35"/>
    </row>
    <row r="220" spans="1:298" ht="13">
      <c r="A220" s="18"/>
      <c r="B220" s="137"/>
      <c r="C220" s="404" t="s">
        <v>1838</v>
      </c>
      <c r="D220" s="281" t="s">
        <v>1734</v>
      </c>
      <c r="E220" s="154" t="s">
        <v>1735</v>
      </c>
      <c r="F220" s="154" t="s">
        <v>3512</v>
      </c>
      <c r="G220" s="393"/>
      <c r="H220" s="154"/>
      <c r="I220" s="156" t="s">
        <v>1847</v>
      </c>
      <c r="J220" s="162" t="s">
        <v>640</v>
      </c>
      <c r="K220" s="109">
        <f t="shared" si="225"/>
        <v>0</v>
      </c>
      <c r="L220" s="16">
        <v>0</v>
      </c>
      <c r="M220" s="3"/>
      <c r="N220" s="1"/>
      <c r="O220" s="328">
        <f t="shared" si="226"/>
        <v>0</v>
      </c>
      <c r="P220" s="34"/>
      <c r="Q220" s="1"/>
      <c r="R220" s="329">
        <f t="shared" si="238"/>
        <v>0</v>
      </c>
      <c r="S220" s="34"/>
      <c r="T220" s="1"/>
      <c r="U220" s="329">
        <f t="shared" si="227"/>
        <v>0</v>
      </c>
      <c r="V220" s="34"/>
      <c r="W220" s="1"/>
      <c r="X220" s="329">
        <f t="shared" si="228"/>
        <v>0</v>
      </c>
      <c r="Y220" s="34"/>
      <c r="Z220" s="1"/>
      <c r="AA220" s="329">
        <f t="shared" si="229"/>
        <v>0</v>
      </c>
      <c r="AB220" s="34"/>
      <c r="AC220" s="1"/>
      <c r="AD220" s="329">
        <f t="shared" si="230"/>
        <v>0</v>
      </c>
      <c r="AE220" s="3"/>
      <c r="AF220" s="1"/>
      <c r="AG220" s="330">
        <f t="shared" si="231"/>
        <v>0</v>
      </c>
      <c r="AH220" s="34"/>
      <c r="AI220" s="1"/>
      <c r="AJ220" s="328">
        <f t="shared" si="232"/>
        <v>0</v>
      </c>
      <c r="AK220" s="34"/>
      <c r="AL220" s="1"/>
      <c r="AM220" s="328">
        <f t="shared" si="233"/>
        <v>0</v>
      </c>
      <c r="AN220" s="34"/>
      <c r="AO220" s="1"/>
      <c r="AP220" s="328">
        <f t="shared" si="235"/>
        <v>0</v>
      </c>
      <c r="AQ220" s="34"/>
      <c r="AR220" s="1"/>
      <c r="AS220" s="328">
        <f t="shared" si="236"/>
        <v>0</v>
      </c>
      <c r="AT220" s="34"/>
      <c r="AU220" s="1"/>
      <c r="AV220" s="328">
        <f t="shared" si="237"/>
        <v>0</v>
      </c>
      <c r="AW220" s="178"/>
      <c r="AX220" s="324"/>
      <c r="AY220" s="125">
        <f t="shared" si="234"/>
        <v>0</v>
      </c>
      <c r="AZ220" s="125">
        <f t="shared" si="234"/>
        <v>0</v>
      </c>
      <c r="BA220" s="35"/>
      <c r="BB220" s="35"/>
      <c r="BC220" s="35"/>
      <c r="BD220" s="35"/>
      <c r="BE220" s="35"/>
      <c r="BF220" s="35"/>
    </row>
    <row r="221" spans="1:298" ht="13">
      <c r="A221" s="33"/>
      <c r="B221" s="330"/>
      <c r="C221" s="404" t="s">
        <v>1838</v>
      </c>
      <c r="D221" s="281" t="s">
        <v>1736</v>
      </c>
      <c r="E221" s="154" t="s">
        <v>1737</v>
      </c>
      <c r="F221" s="154" t="s">
        <v>3512</v>
      </c>
      <c r="G221" s="393"/>
      <c r="H221" s="154"/>
      <c r="I221" s="156" t="s">
        <v>1847</v>
      </c>
      <c r="J221" s="162" t="s">
        <v>640</v>
      </c>
      <c r="K221" s="109">
        <f t="shared" si="225"/>
        <v>0</v>
      </c>
      <c r="L221" s="16">
        <v>0</v>
      </c>
      <c r="M221" s="3"/>
      <c r="N221" s="1"/>
      <c r="O221" s="329">
        <f t="shared" si="226"/>
        <v>0</v>
      </c>
      <c r="P221" s="34"/>
      <c r="Q221" s="1"/>
      <c r="R221" s="329">
        <f t="shared" si="238"/>
        <v>0</v>
      </c>
      <c r="S221" s="34"/>
      <c r="T221" s="1"/>
      <c r="U221" s="329">
        <f t="shared" si="227"/>
        <v>0</v>
      </c>
      <c r="V221" s="34"/>
      <c r="W221" s="1"/>
      <c r="X221" s="329">
        <f t="shared" si="228"/>
        <v>0</v>
      </c>
      <c r="Y221" s="34"/>
      <c r="Z221" s="1"/>
      <c r="AA221" s="329">
        <f t="shared" si="229"/>
        <v>0</v>
      </c>
      <c r="AB221" s="34"/>
      <c r="AC221" s="1"/>
      <c r="AD221" s="329">
        <f t="shared" si="230"/>
        <v>0</v>
      </c>
      <c r="AE221" s="3"/>
      <c r="AF221" s="1"/>
      <c r="AG221" s="330">
        <f t="shared" si="231"/>
        <v>0</v>
      </c>
      <c r="AH221" s="34"/>
      <c r="AI221" s="1"/>
      <c r="AJ221" s="328">
        <f t="shared" si="232"/>
        <v>0</v>
      </c>
      <c r="AK221" s="34"/>
      <c r="AL221" s="1"/>
      <c r="AM221" s="328">
        <f t="shared" si="233"/>
        <v>0</v>
      </c>
      <c r="AN221" s="34"/>
      <c r="AO221" s="1"/>
      <c r="AP221" s="328">
        <f t="shared" si="235"/>
        <v>0</v>
      </c>
      <c r="AQ221" s="34"/>
      <c r="AR221" s="1"/>
      <c r="AS221" s="328">
        <f t="shared" si="236"/>
        <v>0</v>
      </c>
      <c r="AT221" s="34"/>
      <c r="AU221" s="1"/>
      <c r="AV221" s="328">
        <f t="shared" si="237"/>
        <v>0</v>
      </c>
      <c r="AW221" s="178"/>
      <c r="AX221" s="324"/>
      <c r="AY221" s="125">
        <f t="shared" si="234"/>
        <v>0</v>
      </c>
      <c r="AZ221" s="125">
        <f t="shared" si="234"/>
        <v>0</v>
      </c>
      <c r="BA221" s="35"/>
      <c r="BB221" s="35"/>
      <c r="BC221" s="35"/>
      <c r="BD221" s="35"/>
      <c r="BE221" s="35"/>
      <c r="BF221" s="35"/>
    </row>
    <row r="222" spans="1:298" ht="13">
      <c r="A222" s="33"/>
      <c r="B222" s="326"/>
      <c r="C222" s="404" t="s">
        <v>1838</v>
      </c>
      <c r="D222" s="281" t="s">
        <v>1738</v>
      </c>
      <c r="E222" s="154" t="s">
        <v>1739</v>
      </c>
      <c r="F222" s="154" t="s">
        <v>3512</v>
      </c>
      <c r="G222" s="393"/>
      <c r="H222" s="154"/>
      <c r="I222" s="156" t="s">
        <v>1847</v>
      </c>
      <c r="J222" s="162" t="s">
        <v>640</v>
      </c>
      <c r="K222" s="109">
        <f t="shared" si="225"/>
        <v>0</v>
      </c>
      <c r="L222" s="16">
        <v>0</v>
      </c>
      <c r="M222" s="3"/>
      <c r="N222" s="1"/>
      <c r="O222" s="329">
        <f t="shared" si="226"/>
        <v>0</v>
      </c>
      <c r="P222" s="34"/>
      <c r="Q222" s="1"/>
      <c r="R222" s="329">
        <f t="shared" si="238"/>
        <v>0</v>
      </c>
      <c r="S222" s="34"/>
      <c r="T222" s="1"/>
      <c r="U222" s="329">
        <f t="shared" si="227"/>
        <v>0</v>
      </c>
      <c r="V222" s="34"/>
      <c r="W222" s="1"/>
      <c r="X222" s="329">
        <f t="shared" si="228"/>
        <v>0</v>
      </c>
      <c r="Y222" s="34"/>
      <c r="Z222" s="1"/>
      <c r="AA222" s="329">
        <f t="shared" si="229"/>
        <v>0</v>
      </c>
      <c r="AB222" s="34"/>
      <c r="AC222" s="1"/>
      <c r="AD222" s="329">
        <f t="shared" si="230"/>
        <v>0</v>
      </c>
      <c r="AE222" s="3"/>
      <c r="AF222" s="1"/>
      <c r="AG222" s="330">
        <f t="shared" si="231"/>
        <v>0</v>
      </c>
      <c r="AH222" s="34"/>
      <c r="AI222" s="1"/>
      <c r="AJ222" s="328">
        <f t="shared" si="232"/>
        <v>0</v>
      </c>
      <c r="AK222" s="34"/>
      <c r="AL222" s="1"/>
      <c r="AM222" s="328">
        <f t="shared" si="233"/>
        <v>0</v>
      </c>
      <c r="AN222" s="34"/>
      <c r="AO222" s="1"/>
      <c r="AP222" s="328">
        <f t="shared" si="235"/>
        <v>0</v>
      </c>
      <c r="AQ222" s="34"/>
      <c r="AR222" s="1"/>
      <c r="AS222" s="328">
        <f t="shared" si="236"/>
        <v>0</v>
      </c>
      <c r="AT222" s="34"/>
      <c r="AU222" s="1"/>
      <c r="AV222" s="328">
        <f t="shared" si="237"/>
        <v>0</v>
      </c>
      <c r="AW222" s="178"/>
      <c r="AX222" s="324"/>
      <c r="AY222" s="125">
        <f t="shared" si="234"/>
        <v>0</v>
      </c>
      <c r="AZ222" s="125">
        <f t="shared" si="234"/>
        <v>0</v>
      </c>
      <c r="BA222" s="35"/>
      <c r="BB222" s="35"/>
      <c r="BC222" s="35"/>
      <c r="BD222" s="35"/>
      <c r="BE222" s="35"/>
      <c r="BF222" s="35"/>
    </row>
    <row r="223" spans="1:298" ht="13">
      <c r="A223" s="33"/>
      <c r="B223" s="326"/>
      <c r="C223" s="404" t="s">
        <v>1838</v>
      </c>
      <c r="D223" s="281" t="s">
        <v>1740</v>
      </c>
      <c r="E223" s="157" t="s">
        <v>1741</v>
      </c>
      <c r="F223" s="154" t="s">
        <v>3512</v>
      </c>
      <c r="G223" s="394"/>
      <c r="H223" s="157"/>
      <c r="I223" s="156" t="s">
        <v>1847</v>
      </c>
      <c r="J223" s="162" t="s">
        <v>640</v>
      </c>
      <c r="K223" s="109">
        <f t="shared" si="225"/>
        <v>0</v>
      </c>
      <c r="L223" s="16">
        <v>0</v>
      </c>
      <c r="M223" s="3"/>
      <c r="N223" s="1"/>
      <c r="O223" s="328">
        <f t="shared" si="226"/>
        <v>0</v>
      </c>
      <c r="P223" s="34"/>
      <c r="Q223" s="1"/>
      <c r="R223" s="329">
        <f t="shared" si="238"/>
        <v>0</v>
      </c>
      <c r="S223" s="34"/>
      <c r="T223" s="1"/>
      <c r="U223" s="329">
        <f t="shared" ref="U223:U286" si="239">SUM(R223+S223-T223)</f>
        <v>0</v>
      </c>
      <c r="V223" s="34"/>
      <c r="W223" s="1"/>
      <c r="X223" s="329">
        <f t="shared" ref="X223:X286" si="240">SUM(U223+V223-W223)</f>
        <v>0</v>
      </c>
      <c r="Y223" s="34"/>
      <c r="Z223" s="1"/>
      <c r="AA223" s="329">
        <f t="shared" ref="AA223:AA286" si="241">SUM(X223+Y223-Z223)</f>
        <v>0</v>
      </c>
      <c r="AB223" s="34"/>
      <c r="AC223" s="1"/>
      <c r="AD223" s="329">
        <f t="shared" ref="AD223:AD286" si="242">SUM(AA223+AB223-AC223)</f>
        <v>0</v>
      </c>
      <c r="AE223" s="3"/>
      <c r="AF223" s="1"/>
      <c r="AG223" s="330">
        <f t="shared" ref="AG223:AG286" si="243">SUM(AD223+AE223-AF223)</f>
        <v>0</v>
      </c>
      <c r="AH223" s="34"/>
      <c r="AI223" s="1"/>
      <c r="AJ223" s="328">
        <f t="shared" ref="AJ223:AJ286" si="244">SUM(AG223+AH223-AI223)</f>
        <v>0</v>
      </c>
      <c r="AK223" s="34"/>
      <c r="AL223" s="1"/>
      <c r="AM223" s="328">
        <f t="shared" ref="AM223:AM286" si="245">SUM(AJ223+AK223-AL223)</f>
        <v>0</v>
      </c>
      <c r="AN223" s="34"/>
      <c r="AO223" s="1"/>
      <c r="AP223" s="328">
        <f t="shared" si="235"/>
        <v>0</v>
      </c>
      <c r="AQ223" s="34"/>
      <c r="AR223" s="1"/>
      <c r="AS223" s="328">
        <f t="shared" si="236"/>
        <v>0</v>
      </c>
      <c r="AT223" s="34"/>
      <c r="AU223" s="1"/>
      <c r="AV223" s="328">
        <f t="shared" si="237"/>
        <v>0</v>
      </c>
      <c r="AW223" s="178"/>
      <c r="AX223" s="324"/>
      <c r="AY223" s="125">
        <f t="shared" si="234"/>
        <v>0</v>
      </c>
      <c r="AZ223" s="125">
        <f t="shared" si="234"/>
        <v>0</v>
      </c>
      <c r="BA223" s="35"/>
      <c r="BB223" s="35"/>
      <c r="BC223" s="35"/>
      <c r="BD223" s="35"/>
      <c r="BE223" s="35"/>
      <c r="BF223" s="35"/>
    </row>
    <row r="224" spans="1:298" ht="13">
      <c r="A224" s="18"/>
      <c r="B224" s="137"/>
      <c r="C224" s="404" t="s">
        <v>1838</v>
      </c>
      <c r="D224" s="281" t="s">
        <v>1742</v>
      </c>
      <c r="E224" s="157" t="s">
        <v>1743</v>
      </c>
      <c r="F224" s="154" t="s">
        <v>3512</v>
      </c>
      <c r="G224" s="394"/>
      <c r="H224" s="157"/>
      <c r="I224" s="156" t="s">
        <v>1847</v>
      </c>
      <c r="J224" s="162" t="s">
        <v>640</v>
      </c>
      <c r="K224" s="109">
        <f t="shared" si="225"/>
        <v>0</v>
      </c>
      <c r="L224" s="16">
        <v>0</v>
      </c>
      <c r="M224" s="3"/>
      <c r="N224" s="1"/>
      <c r="O224" s="329">
        <f t="shared" si="226"/>
        <v>0</v>
      </c>
      <c r="P224" s="34"/>
      <c r="Q224" s="1"/>
      <c r="R224" s="329">
        <f t="shared" si="238"/>
        <v>0</v>
      </c>
      <c r="S224" s="34"/>
      <c r="T224" s="1"/>
      <c r="U224" s="329">
        <f t="shared" si="239"/>
        <v>0</v>
      </c>
      <c r="V224" s="34"/>
      <c r="W224" s="1"/>
      <c r="X224" s="329">
        <f t="shared" si="240"/>
        <v>0</v>
      </c>
      <c r="Y224" s="34"/>
      <c r="Z224" s="1"/>
      <c r="AA224" s="329">
        <f t="shared" si="241"/>
        <v>0</v>
      </c>
      <c r="AB224" s="34"/>
      <c r="AC224" s="1"/>
      <c r="AD224" s="329">
        <f t="shared" si="242"/>
        <v>0</v>
      </c>
      <c r="AE224" s="3"/>
      <c r="AF224" s="1"/>
      <c r="AG224" s="330">
        <f t="shared" si="243"/>
        <v>0</v>
      </c>
      <c r="AH224" s="34"/>
      <c r="AI224" s="1"/>
      <c r="AJ224" s="328">
        <f t="shared" si="244"/>
        <v>0</v>
      </c>
      <c r="AK224" s="34"/>
      <c r="AL224" s="1"/>
      <c r="AM224" s="328">
        <f t="shared" si="245"/>
        <v>0</v>
      </c>
      <c r="AN224" s="34"/>
      <c r="AO224" s="1"/>
      <c r="AP224" s="328">
        <f t="shared" si="235"/>
        <v>0</v>
      </c>
      <c r="AQ224" s="34"/>
      <c r="AR224" s="1"/>
      <c r="AS224" s="328">
        <f t="shared" si="236"/>
        <v>0</v>
      </c>
      <c r="AT224" s="34"/>
      <c r="AU224" s="1"/>
      <c r="AV224" s="328">
        <f t="shared" si="237"/>
        <v>0</v>
      </c>
      <c r="AW224" s="178"/>
      <c r="AX224" s="324"/>
      <c r="AY224" s="125">
        <f t="shared" si="234"/>
        <v>0</v>
      </c>
      <c r="AZ224" s="125">
        <f t="shared" si="234"/>
        <v>0</v>
      </c>
      <c r="BA224" s="35"/>
      <c r="BB224" s="35"/>
      <c r="BC224" s="35"/>
      <c r="BD224" s="35"/>
      <c r="BE224" s="35"/>
      <c r="BF224" s="35"/>
    </row>
    <row r="225" spans="1:58" ht="13">
      <c r="A225" s="33"/>
      <c r="B225" s="330"/>
      <c r="C225" s="404" t="s">
        <v>1838</v>
      </c>
      <c r="D225" s="281" t="s">
        <v>1744</v>
      </c>
      <c r="E225" s="157" t="s">
        <v>1745</v>
      </c>
      <c r="F225" s="154" t="s">
        <v>3512</v>
      </c>
      <c r="G225" s="394"/>
      <c r="H225" s="157"/>
      <c r="I225" s="156" t="s">
        <v>1847</v>
      </c>
      <c r="J225" s="162" t="s">
        <v>640</v>
      </c>
      <c r="K225" s="109">
        <f t="shared" si="225"/>
        <v>0</v>
      </c>
      <c r="L225" s="16">
        <v>0</v>
      </c>
      <c r="M225" s="3"/>
      <c r="N225" s="1"/>
      <c r="O225" s="329">
        <f t="shared" si="226"/>
        <v>0</v>
      </c>
      <c r="P225" s="34"/>
      <c r="Q225" s="1"/>
      <c r="R225" s="329">
        <f t="shared" si="238"/>
        <v>0</v>
      </c>
      <c r="S225" s="34"/>
      <c r="T225" s="1"/>
      <c r="U225" s="329">
        <f t="shared" si="239"/>
        <v>0</v>
      </c>
      <c r="V225" s="34"/>
      <c r="W225" s="1"/>
      <c r="X225" s="329">
        <f t="shared" si="240"/>
        <v>0</v>
      </c>
      <c r="Y225" s="34"/>
      <c r="Z225" s="1"/>
      <c r="AA225" s="329">
        <f t="shared" si="241"/>
        <v>0</v>
      </c>
      <c r="AB225" s="34"/>
      <c r="AC225" s="1"/>
      <c r="AD225" s="329">
        <f t="shared" si="242"/>
        <v>0</v>
      </c>
      <c r="AE225" s="3"/>
      <c r="AF225" s="1"/>
      <c r="AG225" s="330">
        <f t="shared" si="243"/>
        <v>0</v>
      </c>
      <c r="AH225" s="34"/>
      <c r="AI225" s="1"/>
      <c r="AJ225" s="328">
        <f t="shared" si="244"/>
        <v>0</v>
      </c>
      <c r="AK225" s="34"/>
      <c r="AL225" s="1"/>
      <c r="AM225" s="328">
        <f t="shared" si="245"/>
        <v>0</v>
      </c>
      <c r="AN225" s="34"/>
      <c r="AO225" s="1"/>
      <c r="AP225" s="328">
        <f t="shared" si="235"/>
        <v>0</v>
      </c>
      <c r="AQ225" s="34"/>
      <c r="AR225" s="1"/>
      <c r="AS225" s="328">
        <f t="shared" si="236"/>
        <v>0</v>
      </c>
      <c r="AT225" s="34"/>
      <c r="AU225" s="1"/>
      <c r="AV225" s="328">
        <f t="shared" si="237"/>
        <v>0</v>
      </c>
      <c r="AW225" s="178"/>
      <c r="AX225" s="324"/>
      <c r="AY225" s="125">
        <f t="shared" si="234"/>
        <v>0</v>
      </c>
      <c r="AZ225" s="125">
        <f t="shared" si="234"/>
        <v>0</v>
      </c>
      <c r="BA225" s="35"/>
      <c r="BB225" s="35"/>
      <c r="BC225" s="35"/>
      <c r="BD225" s="35"/>
      <c r="BE225" s="35"/>
      <c r="BF225" s="35"/>
    </row>
    <row r="226" spans="1:58" ht="13">
      <c r="A226" s="33"/>
      <c r="B226" s="326"/>
      <c r="C226" s="404" t="s">
        <v>1838</v>
      </c>
      <c r="D226" s="281" t="s">
        <v>1746</v>
      </c>
      <c r="E226" s="157" t="s">
        <v>1747</v>
      </c>
      <c r="F226" s="154" t="s">
        <v>3512</v>
      </c>
      <c r="G226" s="394"/>
      <c r="H226" s="157"/>
      <c r="I226" s="156" t="s">
        <v>1847</v>
      </c>
      <c r="J226" s="162" t="s">
        <v>640</v>
      </c>
      <c r="K226" s="109">
        <f t="shared" si="225"/>
        <v>0</v>
      </c>
      <c r="L226" s="16">
        <v>0</v>
      </c>
      <c r="M226" s="3"/>
      <c r="N226" s="1"/>
      <c r="O226" s="328">
        <f t="shared" si="226"/>
        <v>0</v>
      </c>
      <c r="P226" s="34"/>
      <c r="Q226" s="1"/>
      <c r="R226" s="329">
        <f t="shared" si="238"/>
        <v>0</v>
      </c>
      <c r="S226" s="34"/>
      <c r="T226" s="1"/>
      <c r="U226" s="329">
        <f t="shared" si="239"/>
        <v>0</v>
      </c>
      <c r="V226" s="34"/>
      <c r="W226" s="1"/>
      <c r="X226" s="329">
        <f t="shared" si="240"/>
        <v>0</v>
      </c>
      <c r="Y226" s="34"/>
      <c r="Z226" s="1"/>
      <c r="AA226" s="329">
        <f t="shared" si="241"/>
        <v>0</v>
      </c>
      <c r="AB226" s="34"/>
      <c r="AC226" s="1"/>
      <c r="AD226" s="329">
        <f t="shared" si="242"/>
        <v>0</v>
      </c>
      <c r="AE226" s="3"/>
      <c r="AF226" s="1"/>
      <c r="AG226" s="330">
        <f t="shared" si="243"/>
        <v>0</v>
      </c>
      <c r="AH226" s="34"/>
      <c r="AI226" s="1"/>
      <c r="AJ226" s="328">
        <f t="shared" si="244"/>
        <v>0</v>
      </c>
      <c r="AK226" s="34"/>
      <c r="AL226" s="1"/>
      <c r="AM226" s="328">
        <f t="shared" si="245"/>
        <v>0</v>
      </c>
      <c r="AN226" s="34"/>
      <c r="AO226" s="1"/>
      <c r="AP226" s="328">
        <f t="shared" si="235"/>
        <v>0</v>
      </c>
      <c r="AQ226" s="34"/>
      <c r="AR226" s="1"/>
      <c r="AS226" s="328">
        <f t="shared" si="236"/>
        <v>0</v>
      </c>
      <c r="AT226" s="34"/>
      <c r="AU226" s="1"/>
      <c r="AV226" s="328">
        <f t="shared" si="237"/>
        <v>0</v>
      </c>
      <c r="AW226" s="178"/>
      <c r="AX226" s="324"/>
      <c r="AY226" s="125">
        <f t="shared" si="234"/>
        <v>0</v>
      </c>
      <c r="AZ226" s="125">
        <f t="shared" si="234"/>
        <v>0</v>
      </c>
      <c r="BA226" s="35"/>
      <c r="BB226" s="35"/>
      <c r="BC226" s="35"/>
      <c r="BD226" s="35"/>
      <c r="BE226" s="35"/>
      <c r="BF226" s="35"/>
    </row>
    <row r="227" spans="1:58" ht="13">
      <c r="A227" s="33"/>
      <c r="B227" s="330"/>
      <c r="C227" s="404" t="s">
        <v>1838</v>
      </c>
      <c r="D227" s="281" t="s">
        <v>1748</v>
      </c>
      <c r="E227" s="157" t="s">
        <v>1749</v>
      </c>
      <c r="F227" s="154" t="s">
        <v>3512</v>
      </c>
      <c r="G227" s="394"/>
      <c r="H227" s="157"/>
      <c r="I227" s="156" t="s">
        <v>1847</v>
      </c>
      <c r="J227" s="162" t="s">
        <v>640</v>
      </c>
      <c r="K227" s="109">
        <f t="shared" si="225"/>
        <v>0</v>
      </c>
      <c r="L227" s="16">
        <v>0</v>
      </c>
      <c r="M227" s="3"/>
      <c r="N227" s="1"/>
      <c r="O227" s="329">
        <f t="shared" si="226"/>
        <v>0</v>
      </c>
      <c r="P227" s="34"/>
      <c r="Q227" s="1"/>
      <c r="R227" s="329">
        <f t="shared" si="238"/>
        <v>0</v>
      </c>
      <c r="S227" s="34"/>
      <c r="T227" s="1"/>
      <c r="U227" s="329">
        <f t="shared" si="239"/>
        <v>0</v>
      </c>
      <c r="V227" s="34"/>
      <c r="W227" s="1"/>
      <c r="X227" s="329">
        <f t="shared" si="240"/>
        <v>0</v>
      </c>
      <c r="Y227" s="34"/>
      <c r="Z227" s="1"/>
      <c r="AA227" s="329">
        <f t="shared" si="241"/>
        <v>0</v>
      </c>
      <c r="AB227" s="34"/>
      <c r="AC227" s="1"/>
      <c r="AD227" s="329">
        <f t="shared" si="242"/>
        <v>0</v>
      </c>
      <c r="AE227" s="3"/>
      <c r="AF227" s="1"/>
      <c r="AG227" s="330">
        <f t="shared" si="243"/>
        <v>0</v>
      </c>
      <c r="AH227" s="34"/>
      <c r="AI227" s="1"/>
      <c r="AJ227" s="328">
        <f t="shared" si="244"/>
        <v>0</v>
      </c>
      <c r="AK227" s="34"/>
      <c r="AL227" s="1"/>
      <c r="AM227" s="328">
        <f t="shared" si="245"/>
        <v>0</v>
      </c>
      <c r="AN227" s="34"/>
      <c r="AO227" s="1"/>
      <c r="AP227" s="328">
        <f t="shared" si="235"/>
        <v>0</v>
      </c>
      <c r="AQ227" s="34"/>
      <c r="AR227" s="1"/>
      <c r="AS227" s="328">
        <f t="shared" si="236"/>
        <v>0</v>
      </c>
      <c r="AT227" s="34"/>
      <c r="AU227" s="1"/>
      <c r="AV227" s="328">
        <f t="shared" si="237"/>
        <v>0</v>
      </c>
      <c r="AW227" s="178"/>
      <c r="AX227" s="324"/>
      <c r="AY227" s="125">
        <f t="shared" si="234"/>
        <v>0</v>
      </c>
      <c r="AZ227" s="125">
        <f t="shared" si="234"/>
        <v>0</v>
      </c>
      <c r="BA227" s="35"/>
      <c r="BB227" s="35"/>
      <c r="BC227" s="35"/>
      <c r="BD227" s="35"/>
      <c r="BE227" s="35"/>
      <c r="BF227" s="35"/>
    </row>
    <row r="228" spans="1:58" ht="13">
      <c r="A228" s="33"/>
      <c r="B228" s="326"/>
      <c r="C228" s="404" t="s">
        <v>1838</v>
      </c>
      <c r="D228" s="281" t="s">
        <v>1750</v>
      </c>
      <c r="E228" s="157" t="s">
        <v>1751</v>
      </c>
      <c r="F228" s="154" t="s">
        <v>3512</v>
      </c>
      <c r="G228" s="394"/>
      <c r="H228" s="157"/>
      <c r="I228" s="156" t="s">
        <v>1847</v>
      </c>
      <c r="J228" s="162" t="s">
        <v>640</v>
      </c>
      <c r="K228" s="109">
        <f t="shared" si="225"/>
        <v>0</v>
      </c>
      <c r="L228" s="16">
        <v>0</v>
      </c>
      <c r="M228" s="3"/>
      <c r="N228" s="1"/>
      <c r="O228" s="329">
        <f t="shared" ref="O228:O291" si="246">SUM(L228+M228-N228)</f>
        <v>0</v>
      </c>
      <c r="P228" s="34"/>
      <c r="Q228" s="1"/>
      <c r="R228" s="329">
        <f t="shared" si="238"/>
        <v>0</v>
      </c>
      <c r="S228" s="34"/>
      <c r="T228" s="1"/>
      <c r="U228" s="329">
        <f t="shared" si="239"/>
        <v>0</v>
      </c>
      <c r="V228" s="34"/>
      <c r="W228" s="1"/>
      <c r="X228" s="329">
        <f t="shared" si="240"/>
        <v>0</v>
      </c>
      <c r="Y228" s="34"/>
      <c r="Z228" s="1"/>
      <c r="AA228" s="329">
        <f t="shared" si="241"/>
        <v>0</v>
      </c>
      <c r="AB228" s="34"/>
      <c r="AC228" s="1"/>
      <c r="AD228" s="329">
        <f t="shared" si="242"/>
        <v>0</v>
      </c>
      <c r="AE228" s="3"/>
      <c r="AF228" s="1"/>
      <c r="AG228" s="330">
        <f t="shared" si="243"/>
        <v>0</v>
      </c>
      <c r="AH228" s="34"/>
      <c r="AI228" s="1"/>
      <c r="AJ228" s="328">
        <f t="shared" si="244"/>
        <v>0</v>
      </c>
      <c r="AK228" s="34"/>
      <c r="AL228" s="1"/>
      <c r="AM228" s="328">
        <f t="shared" si="245"/>
        <v>0</v>
      </c>
      <c r="AN228" s="34"/>
      <c r="AO228" s="1"/>
      <c r="AP228" s="328">
        <f t="shared" si="235"/>
        <v>0</v>
      </c>
      <c r="AQ228" s="34"/>
      <c r="AR228" s="1"/>
      <c r="AS228" s="328">
        <f t="shared" si="236"/>
        <v>0</v>
      </c>
      <c r="AT228" s="34"/>
      <c r="AU228" s="1"/>
      <c r="AV228" s="328">
        <f t="shared" si="237"/>
        <v>0</v>
      </c>
      <c r="AW228" s="178"/>
      <c r="AX228" s="324"/>
      <c r="AY228" s="125">
        <f t="shared" si="234"/>
        <v>0</v>
      </c>
      <c r="AZ228" s="125">
        <f t="shared" si="234"/>
        <v>0</v>
      </c>
      <c r="BA228" s="35"/>
      <c r="BB228" s="35"/>
      <c r="BC228" s="35"/>
      <c r="BD228" s="35"/>
      <c r="BE228" s="35"/>
      <c r="BF228" s="35"/>
    </row>
    <row r="229" spans="1:58" ht="13">
      <c r="A229" s="33"/>
      <c r="B229" s="330"/>
      <c r="C229" s="404" t="s">
        <v>1838</v>
      </c>
      <c r="D229" s="281" t="s">
        <v>1752</v>
      </c>
      <c r="E229" s="157" t="s">
        <v>1753</v>
      </c>
      <c r="F229" s="154" t="s">
        <v>3512</v>
      </c>
      <c r="G229" s="394"/>
      <c r="H229" s="157"/>
      <c r="I229" s="156" t="s">
        <v>1847</v>
      </c>
      <c r="J229" s="162" t="s">
        <v>640</v>
      </c>
      <c r="K229" s="109">
        <f t="shared" si="225"/>
        <v>0</v>
      </c>
      <c r="L229" s="16">
        <v>0</v>
      </c>
      <c r="M229" s="3"/>
      <c r="N229" s="1"/>
      <c r="O229" s="328">
        <f t="shared" si="246"/>
        <v>0</v>
      </c>
      <c r="P229" s="34"/>
      <c r="Q229" s="1"/>
      <c r="R229" s="329">
        <f t="shared" si="238"/>
        <v>0</v>
      </c>
      <c r="S229" s="34"/>
      <c r="T229" s="1"/>
      <c r="U229" s="329">
        <f t="shared" si="239"/>
        <v>0</v>
      </c>
      <c r="V229" s="34"/>
      <c r="W229" s="1"/>
      <c r="X229" s="329">
        <f t="shared" si="240"/>
        <v>0</v>
      </c>
      <c r="Y229" s="34"/>
      <c r="Z229" s="1"/>
      <c r="AA229" s="329">
        <f t="shared" si="241"/>
        <v>0</v>
      </c>
      <c r="AB229" s="34"/>
      <c r="AC229" s="1"/>
      <c r="AD229" s="329">
        <f t="shared" si="242"/>
        <v>0</v>
      </c>
      <c r="AE229" s="3"/>
      <c r="AF229" s="1"/>
      <c r="AG229" s="330">
        <f t="shared" si="243"/>
        <v>0</v>
      </c>
      <c r="AH229" s="34"/>
      <c r="AI229" s="1"/>
      <c r="AJ229" s="328">
        <f t="shared" si="244"/>
        <v>0</v>
      </c>
      <c r="AK229" s="34"/>
      <c r="AL229" s="1"/>
      <c r="AM229" s="328">
        <f t="shared" si="245"/>
        <v>0</v>
      </c>
      <c r="AN229" s="34"/>
      <c r="AO229" s="1"/>
      <c r="AP229" s="328">
        <f t="shared" si="235"/>
        <v>0</v>
      </c>
      <c r="AQ229" s="34"/>
      <c r="AR229" s="1"/>
      <c r="AS229" s="328">
        <f t="shared" si="236"/>
        <v>0</v>
      </c>
      <c r="AT229" s="34"/>
      <c r="AU229" s="1"/>
      <c r="AV229" s="328">
        <f t="shared" si="237"/>
        <v>0</v>
      </c>
      <c r="AW229" s="178"/>
      <c r="AX229" s="324"/>
      <c r="AY229" s="125">
        <f t="shared" si="234"/>
        <v>0</v>
      </c>
      <c r="AZ229" s="125">
        <f t="shared" si="234"/>
        <v>0</v>
      </c>
      <c r="BA229" s="35"/>
      <c r="BB229" s="35"/>
      <c r="BC229" s="35"/>
      <c r="BD229" s="35"/>
      <c r="BE229" s="35"/>
      <c r="BF229" s="35"/>
    </row>
    <row r="230" spans="1:58" ht="13">
      <c r="A230" s="18"/>
      <c r="B230" s="137"/>
      <c r="C230" s="404" t="s">
        <v>1838</v>
      </c>
      <c r="D230" s="281" t="s">
        <v>1754</v>
      </c>
      <c r="E230" s="157" t="s">
        <v>1755</v>
      </c>
      <c r="F230" s="154" t="s">
        <v>3512</v>
      </c>
      <c r="G230" s="394"/>
      <c r="H230" s="157"/>
      <c r="I230" s="156" t="s">
        <v>1847</v>
      </c>
      <c r="J230" s="162" t="s">
        <v>640</v>
      </c>
      <c r="K230" s="109">
        <f t="shared" si="225"/>
        <v>0</v>
      </c>
      <c r="L230" s="16">
        <v>0</v>
      </c>
      <c r="M230" s="3"/>
      <c r="N230" s="1"/>
      <c r="O230" s="329">
        <f t="shared" si="246"/>
        <v>0</v>
      </c>
      <c r="P230" s="34"/>
      <c r="Q230" s="1"/>
      <c r="R230" s="328">
        <f t="shared" si="238"/>
        <v>0</v>
      </c>
      <c r="S230" s="34"/>
      <c r="T230" s="1"/>
      <c r="U230" s="328">
        <f t="shared" si="239"/>
        <v>0</v>
      </c>
      <c r="V230" s="34"/>
      <c r="W230" s="1"/>
      <c r="X230" s="328">
        <f t="shared" si="240"/>
        <v>0</v>
      </c>
      <c r="Y230" s="34"/>
      <c r="Z230" s="1"/>
      <c r="AA230" s="328">
        <f t="shared" si="241"/>
        <v>0</v>
      </c>
      <c r="AB230" s="34"/>
      <c r="AC230" s="1"/>
      <c r="AD230" s="328">
        <f t="shared" si="242"/>
        <v>0</v>
      </c>
      <c r="AE230" s="3"/>
      <c r="AF230" s="1"/>
      <c r="AG230" s="326">
        <f t="shared" si="243"/>
        <v>0</v>
      </c>
      <c r="AH230" s="34"/>
      <c r="AI230" s="1"/>
      <c r="AJ230" s="328">
        <f t="shared" si="244"/>
        <v>0</v>
      </c>
      <c r="AK230" s="34"/>
      <c r="AL230" s="1"/>
      <c r="AM230" s="328">
        <f t="shared" si="245"/>
        <v>0</v>
      </c>
      <c r="AN230" s="34"/>
      <c r="AO230" s="1"/>
      <c r="AP230" s="328">
        <f t="shared" si="235"/>
        <v>0</v>
      </c>
      <c r="AQ230" s="34"/>
      <c r="AR230" s="1"/>
      <c r="AS230" s="328">
        <f t="shared" si="236"/>
        <v>0</v>
      </c>
      <c r="AT230" s="34"/>
      <c r="AU230" s="1"/>
      <c r="AV230" s="328">
        <f t="shared" si="237"/>
        <v>0</v>
      </c>
      <c r="AW230" s="178"/>
      <c r="AX230" s="324"/>
      <c r="AY230" s="125">
        <f t="shared" si="234"/>
        <v>0</v>
      </c>
      <c r="AZ230" s="125">
        <f t="shared" si="234"/>
        <v>0</v>
      </c>
      <c r="BA230" s="35"/>
      <c r="BB230" s="35"/>
      <c r="BC230" s="35"/>
      <c r="BD230" s="35"/>
      <c r="BE230" s="35"/>
      <c r="BF230" s="35"/>
    </row>
    <row r="231" spans="1:58" ht="13">
      <c r="A231" s="33"/>
      <c r="B231" s="330"/>
      <c r="C231" s="404" t="s">
        <v>1838</v>
      </c>
      <c r="D231" s="281" t="s">
        <v>1756</v>
      </c>
      <c r="E231" s="157" t="s">
        <v>1757</v>
      </c>
      <c r="F231" s="154" t="s">
        <v>3512</v>
      </c>
      <c r="G231" s="394"/>
      <c r="H231" s="157"/>
      <c r="I231" s="156" t="s">
        <v>1847</v>
      </c>
      <c r="J231" s="162" t="s">
        <v>640</v>
      </c>
      <c r="K231" s="109">
        <f t="shared" si="225"/>
        <v>0</v>
      </c>
      <c r="L231" s="16">
        <v>0</v>
      </c>
      <c r="M231" s="3"/>
      <c r="N231" s="1"/>
      <c r="O231" s="329">
        <f t="shared" si="246"/>
        <v>0</v>
      </c>
      <c r="P231" s="34"/>
      <c r="Q231" s="1"/>
      <c r="R231" s="329">
        <f t="shared" si="238"/>
        <v>0</v>
      </c>
      <c r="S231" s="34"/>
      <c r="T231" s="1"/>
      <c r="U231" s="329">
        <f t="shared" si="239"/>
        <v>0</v>
      </c>
      <c r="V231" s="34"/>
      <c r="W231" s="1"/>
      <c r="X231" s="329">
        <f t="shared" si="240"/>
        <v>0</v>
      </c>
      <c r="Y231" s="34"/>
      <c r="Z231" s="1"/>
      <c r="AA231" s="329">
        <f t="shared" si="241"/>
        <v>0</v>
      </c>
      <c r="AB231" s="34"/>
      <c r="AC231" s="1"/>
      <c r="AD231" s="329">
        <f t="shared" si="242"/>
        <v>0</v>
      </c>
      <c r="AE231" s="3"/>
      <c r="AF231" s="1"/>
      <c r="AG231" s="330">
        <f t="shared" si="243"/>
        <v>0</v>
      </c>
      <c r="AH231" s="34"/>
      <c r="AI231" s="1"/>
      <c r="AJ231" s="328">
        <f t="shared" si="244"/>
        <v>0</v>
      </c>
      <c r="AK231" s="34"/>
      <c r="AL231" s="1"/>
      <c r="AM231" s="328">
        <f t="shared" si="245"/>
        <v>0</v>
      </c>
      <c r="AN231" s="34"/>
      <c r="AO231" s="1"/>
      <c r="AP231" s="328">
        <f t="shared" si="235"/>
        <v>0</v>
      </c>
      <c r="AQ231" s="34"/>
      <c r="AR231" s="1"/>
      <c r="AS231" s="328">
        <f t="shared" si="236"/>
        <v>0</v>
      </c>
      <c r="AT231" s="34"/>
      <c r="AU231" s="1"/>
      <c r="AV231" s="328">
        <f t="shared" si="237"/>
        <v>0</v>
      </c>
      <c r="AW231" s="178"/>
      <c r="AX231" s="324"/>
      <c r="AY231" s="125">
        <f t="shared" si="234"/>
        <v>0</v>
      </c>
      <c r="AZ231" s="125">
        <f t="shared" si="234"/>
        <v>0</v>
      </c>
      <c r="BA231" s="35"/>
      <c r="BB231" s="35"/>
      <c r="BC231" s="35"/>
      <c r="BD231" s="35"/>
      <c r="BE231" s="35"/>
      <c r="BF231" s="35"/>
    </row>
    <row r="232" spans="1:58" ht="13">
      <c r="A232" s="33"/>
      <c r="B232" s="326"/>
      <c r="C232" s="404" t="s">
        <v>1838</v>
      </c>
      <c r="D232" s="281" t="s">
        <v>1758</v>
      </c>
      <c r="E232" s="157" t="s">
        <v>1759</v>
      </c>
      <c r="F232" s="154" t="s">
        <v>3512</v>
      </c>
      <c r="G232" s="394"/>
      <c r="H232" s="157"/>
      <c r="I232" s="156" t="s">
        <v>1847</v>
      </c>
      <c r="J232" s="162" t="s">
        <v>640</v>
      </c>
      <c r="K232" s="109">
        <f t="shared" si="225"/>
        <v>0</v>
      </c>
      <c r="L232" s="16">
        <v>0</v>
      </c>
      <c r="M232" s="3"/>
      <c r="N232" s="1"/>
      <c r="O232" s="328">
        <f t="shared" si="246"/>
        <v>0</v>
      </c>
      <c r="P232" s="34"/>
      <c r="Q232" s="1"/>
      <c r="R232" s="329">
        <f t="shared" si="238"/>
        <v>0</v>
      </c>
      <c r="S232" s="34"/>
      <c r="T232" s="1"/>
      <c r="U232" s="329">
        <f t="shared" si="239"/>
        <v>0</v>
      </c>
      <c r="V232" s="34"/>
      <c r="W232" s="1"/>
      <c r="X232" s="329">
        <f t="shared" si="240"/>
        <v>0</v>
      </c>
      <c r="Y232" s="34"/>
      <c r="Z232" s="1"/>
      <c r="AA232" s="329">
        <f t="shared" si="241"/>
        <v>0</v>
      </c>
      <c r="AB232" s="34"/>
      <c r="AC232" s="1"/>
      <c r="AD232" s="329">
        <f t="shared" si="242"/>
        <v>0</v>
      </c>
      <c r="AE232" s="3"/>
      <c r="AF232" s="1"/>
      <c r="AG232" s="330">
        <f t="shared" si="243"/>
        <v>0</v>
      </c>
      <c r="AH232" s="34"/>
      <c r="AI232" s="1"/>
      <c r="AJ232" s="328">
        <f t="shared" si="244"/>
        <v>0</v>
      </c>
      <c r="AK232" s="34"/>
      <c r="AL232" s="1"/>
      <c r="AM232" s="328">
        <f t="shared" si="245"/>
        <v>0</v>
      </c>
      <c r="AN232" s="34"/>
      <c r="AO232" s="1"/>
      <c r="AP232" s="328">
        <f t="shared" si="235"/>
        <v>0</v>
      </c>
      <c r="AQ232" s="34"/>
      <c r="AR232" s="1"/>
      <c r="AS232" s="328">
        <f t="shared" si="236"/>
        <v>0</v>
      </c>
      <c r="AT232" s="34"/>
      <c r="AU232" s="1"/>
      <c r="AV232" s="328">
        <f t="shared" si="237"/>
        <v>0</v>
      </c>
      <c r="AW232" s="178"/>
      <c r="AX232" s="324"/>
      <c r="AY232" s="125">
        <f t="shared" si="234"/>
        <v>0</v>
      </c>
      <c r="AZ232" s="125">
        <f t="shared" si="234"/>
        <v>0</v>
      </c>
      <c r="BA232" s="35"/>
      <c r="BB232" s="35"/>
      <c r="BC232" s="35"/>
      <c r="BD232" s="35"/>
      <c r="BE232" s="35"/>
      <c r="BF232" s="35"/>
    </row>
    <row r="233" spans="1:58" ht="13">
      <c r="A233" s="33"/>
      <c r="B233" s="326"/>
      <c r="C233" s="404" t="s">
        <v>1838</v>
      </c>
      <c r="D233" s="281" t="s">
        <v>1760</v>
      </c>
      <c r="E233" s="157" t="s">
        <v>1761</v>
      </c>
      <c r="F233" s="154" t="s">
        <v>3512</v>
      </c>
      <c r="G233" s="394"/>
      <c r="H233" s="157"/>
      <c r="I233" s="156" t="s">
        <v>1847</v>
      </c>
      <c r="J233" s="162" t="s">
        <v>640</v>
      </c>
      <c r="K233" s="109">
        <f t="shared" si="225"/>
        <v>0</v>
      </c>
      <c r="L233" s="16">
        <v>0</v>
      </c>
      <c r="M233" s="3"/>
      <c r="N233" s="1"/>
      <c r="O233" s="329">
        <f t="shared" si="246"/>
        <v>0</v>
      </c>
      <c r="P233" s="34"/>
      <c r="Q233" s="1"/>
      <c r="R233" s="329">
        <f t="shared" si="238"/>
        <v>0</v>
      </c>
      <c r="S233" s="34"/>
      <c r="T233" s="1"/>
      <c r="U233" s="329">
        <f t="shared" si="239"/>
        <v>0</v>
      </c>
      <c r="V233" s="34"/>
      <c r="W233" s="1"/>
      <c r="X233" s="329">
        <f t="shared" si="240"/>
        <v>0</v>
      </c>
      <c r="Y233" s="34"/>
      <c r="Z233" s="1"/>
      <c r="AA233" s="329">
        <f t="shared" si="241"/>
        <v>0</v>
      </c>
      <c r="AB233" s="34"/>
      <c r="AC233" s="1"/>
      <c r="AD233" s="329">
        <f t="shared" si="242"/>
        <v>0</v>
      </c>
      <c r="AE233" s="3"/>
      <c r="AF233" s="1"/>
      <c r="AG233" s="330">
        <f t="shared" si="243"/>
        <v>0</v>
      </c>
      <c r="AH233" s="34"/>
      <c r="AI233" s="1"/>
      <c r="AJ233" s="328">
        <f t="shared" si="244"/>
        <v>0</v>
      </c>
      <c r="AK233" s="34"/>
      <c r="AL233" s="1"/>
      <c r="AM233" s="328">
        <f t="shared" si="245"/>
        <v>0</v>
      </c>
      <c r="AN233" s="34"/>
      <c r="AO233" s="1"/>
      <c r="AP233" s="328">
        <f t="shared" si="235"/>
        <v>0</v>
      </c>
      <c r="AQ233" s="34"/>
      <c r="AR233" s="1"/>
      <c r="AS233" s="328">
        <f t="shared" si="236"/>
        <v>0</v>
      </c>
      <c r="AT233" s="34"/>
      <c r="AU233" s="1"/>
      <c r="AV233" s="328">
        <f t="shared" si="237"/>
        <v>0</v>
      </c>
      <c r="AW233" s="178"/>
      <c r="AX233" s="324"/>
      <c r="AY233" s="125">
        <f t="shared" si="234"/>
        <v>0</v>
      </c>
      <c r="AZ233" s="125">
        <f t="shared" si="234"/>
        <v>0</v>
      </c>
      <c r="BA233" s="35"/>
      <c r="BB233" s="35"/>
      <c r="BC233" s="35"/>
      <c r="BD233" s="35"/>
      <c r="BE233" s="35"/>
      <c r="BF233" s="35"/>
    </row>
    <row r="234" spans="1:58" ht="13">
      <c r="A234" s="18"/>
      <c r="B234" s="137"/>
      <c r="C234" s="404" t="s">
        <v>1838</v>
      </c>
      <c r="D234" s="281" t="s">
        <v>1762</v>
      </c>
      <c r="E234" s="157" t="s">
        <v>1763</v>
      </c>
      <c r="F234" s="154" t="s">
        <v>3512</v>
      </c>
      <c r="G234" s="394"/>
      <c r="H234" s="157"/>
      <c r="I234" s="156" t="s">
        <v>1847</v>
      </c>
      <c r="J234" s="162" t="s">
        <v>640</v>
      </c>
      <c r="K234" s="109">
        <f t="shared" si="225"/>
        <v>0</v>
      </c>
      <c r="L234" s="16">
        <v>0</v>
      </c>
      <c r="M234" s="3"/>
      <c r="N234" s="1"/>
      <c r="O234" s="329">
        <f t="shared" si="246"/>
        <v>0</v>
      </c>
      <c r="P234" s="34"/>
      <c r="Q234" s="1"/>
      <c r="R234" s="329">
        <f t="shared" si="238"/>
        <v>0</v>
      </c>
      <c r="S234" s="34"/>
      <c r="T234" s="1"/>
      <c r="U234" s="329">
        <f t="shared" si="239"/>
        <v>0</v>
      </c>
      <c r="V234" s="34"/>
      <c r="W234" s="1"/>
      <c r="X234" s="329">
        <f t="shared" si="240"/>
        <v>0</v>
      </c>
      <c r="Y234" s="34"/>
      <c r="Z234" s="1"/>
      <c r="AA234" s="329">
        <f t="shared" si="241"/>
        <v>0</v>
      </c>
      <c r="AB234" s="34"/>
      <c r="AC234" s="1"/>
      <c r="AD234" s="329">
        <f t="shared" si="242"/>
        <v>0</v>
      </c>
      <c r="AE234" s="3"/>
      <c r="AF234" s="1"/>
      <c r="AG234" s="330">
        <f t="shared" si="243"/>
        <v>0</v>
      </c>
      <c r="AH234" s="34"/>
      <c r="AI234" s="1"/>
      <c r="AJ234" s="328">
        <f t="shared" si="244"/>
        <v>0</v>
      </c>
      <c r="AK234" s="34"/>
      <c r="AL234" s="1"/>
      <c r="AM234" s="328">
        <f t="shared" si="245"/>
        <v>0</v>
      </c>
      <c r="AN234" s="34"/>
      <c r="AO234" s="1"/>
      <c r="AP234" s="328">
        <f t="shared" si="235"/>
        <v>0</v>
      </c>
      <c r="AQ234" s="34"/>
      <c r="AR234" s="1"/>
      <c r="AS234" s="328">
        <f t="shared" si="236"/>
        <v>0</v>
      </c>
      <c r="AT234" s="34"/>
      <c r="AU234" s="1"/>
      <c r="AV234" s="328">
        <f t="shared" si="237"/>
        <v>0</v>
      </c>
      <c r="AW234" s="178"/>
      <c r="AX234" s="324"/>
      <c r="AY234" s="125">
        <f t="shared" si="234"/>
        <v>0</v>
      </c>
      <c r="AZ234" s="125">
        <f t="shared" si="234"/>
        <v>0</v>
      </c>
      <c r="BA234" s="35"/>
      <c r="BB234" s="35"/>
      <c r="BC234" s="35"/>
      <c r="BD234" s="35"/>
      <c r="BE234" s="35"/>
      <c r="BF234" s="35"/>
    </row>
    <row r="235" spans="1:58" ht="13">
      <c r="A235" s="33"/>
      <c r="B235" s="330"/>
      <c r="C235" s="404" t="s">
        <v>1838</v>
      </c>
      <c r="D235" s="281" t="s">
        <v>1764</v>
      </c>
      <c r="E235" s="154" t="s">
        <v>1765</v>
      </c>
      <c r="F235" s="154" t="s">
        <v>3512</v>
      </c>
      <c r="G235" s="393"/>
      <c r="H235" s="154"/>
      <c r="I235" s="156" t="s">
        <v>1847</v>
      </c>
      <c r="J235" s="162" t="s">
        <v>640</v>
      </c>
      <c r="K235" s="109">
        <f t="shared" si="225"/>
        <v>0</v>
      </c>
      <c r="L235" s="16">
        <v>0</v>
      </c>
      <c r="M235" s="3"/>
      <c r="N235" s="1"/>
      <c r="O235" s="328">
        <f t="shared" si="246"/>
        <v>0</v>
      </c>
      <c r="P235" s="34"/>
      <c r="Q235" s="1"/>
      <c r="R235" s="329">
        <f t="shared" si="238"/>
        <v>0</v>
      </c>
      <c r="S235" s="34"/>
      <c r="T235" s="1"/>
      <c r="U235" s="329">
        <f t="shared" si="239"/>
        <v>0</v>
      </c>
      <c r="V235" s="34"/>
      <c r="W235" s="1"/>
      <c r="X235" s="329">
        <f t="shared" si="240"/>
        <v>0</v>
      </c>
      <c r="Y235" s="34"/>
      <c r="Z235" s="1"/>
      <c r="AA235" s="329">
        <f t="shared" si="241"/>
        <v>0</v>
      </c>
      <c r="AB235" s="34"/>
      <c r="AC235" s="1"/>
      <c r="AD235" s="329">
        <f t="shared" si="242"/>
        <v>0</v>
      </c>
      <c r="AE235" s="3"/>
      <c r="AF235" s="1"/>
      <c r="AG235" s="330">
        <f t="shared" si="243"/>
        <v>0</v>
      </c>
      <c r="AH235" s="34"/>
      <c r="AI235" s="1"/>
      <c r="AJ235" s="328">
        <f t="shared" si="244"/>
        <v>0</v>
      </c>
      <c r="AK235" s="34"/>
      <c r="AL235" s="1"/>
      <c r="AM235" s="328">
        <f t="shared" si="245"/>
        <v>0</v>
      </c>
      <c r="AN235" s="34"/>
      <c r="AO235" s="1"/>
      <c r="AP235" s="328">
        <f t="shared" si="235"/>
        <v>0</v>
      </c>
      <c r="AQ235" s="34"/>
      <c r="AR235" s="1"/>
      <c r="AS235" s="328">
        <f t="shared" si="236"/>
        <v>0</v>
      </c>
      <c r="AT235" s="34"/>
      <c r="AU235" s="1"/>
      <c r="AV235" s="328">
        <f t="shared" si="237"/>
        <v>0</v>
      </c>
      <c r="AW235" s="178"/>
      <c r="AX235" s="324"/>
      <c r="AY235" s="125">
        <f t="shared" si="234"/>
        <v>0</v>
      </c>
      <c r="AZ235" s="125">
        <f t="shared" si="234"/>
        <v>0</v>
      </c>
      <c r="BA235" s="35"/>
      <c r="BB235" s="35"/>
      <c r="BC235" s="35"/>
      <c r="BD235" s="35"/>
      <c r="BE235" s="35"/>
      <c r="BF235" s="35"/>
    </row>
    <row r="236" spans="1:58" ht="13">
      <c r="A236" s="33"/>
      <c r="B236" s="326"/>
      <c r="C236" s="404" t="s">
        <v>1838</v>
      </c>
      <c r="D236" s="281" t="s">
        <v>1766</v>
      </c>
      <c r="E236" s="154" t="s">
        <v>1767</v>
      </c>
      <c r="F236" s="154" t="s">
        <v>3512</v>
      </c>
      <c r="G236" s="393"/>
      <c r="H236" s="154"/>
      <c r="I236" s="156" t="s">
        <v>1847</v>
      </c>
      <c r="J236" s="162" t="s">
        <v>640</v>
      </c>
      <c r="K236" s="109">
        <f t="shared" si="225"/>
        <v>0</v>
      </c>
      <c r="L236" s="16">
        <v>0</v>
      </c>
      <c r="M236" s="3"/>
      <c r="N236" s="1"/>
      <c r="O236" s="329">
        <f t="shared" si="246"/>
        <v>0</v>
      </c>
      <c r="P236" s="34"/>
      <c r="Q236" s="1"/>
      <c r="R236" s="329">
        <f t="shared" si="238"/>
        <v>0</v>
      </c>
      <c r="S236" s="34"/>
      <c r="T236" s="1"/>
      <c r="U236" s="329">
        <f t="shared" si="239"/>
        <v>0</v>
      </c>
      <c r="V236" s="34"/>
      <c r="W236" s="1"/>
      <c r="X236" s="329">
        <f t="shared" si="240"/>
        <v>0</v>
      </c>
      <c r="Y236" s="34"/>
      <c r="Z236" s="1"/>
      <c r="AA236" s="329">
        <f t="shared" si="241"/>
        <v>0</v>
      </c>
      <c r="AB236" s="34"/>
      <c r="AC236" s="1"/>
      <c r="AD236" s="329">
        <f t="shared" si="242"/>
        <v>0</v>
      </c>
      <c r="AE236" s="3"/>
      <c r="AF236" s="1"/>
      <c r="AG236" s="330">
        <f t="shared" si="243"/>
        <v>0</v>
      </c>
      <c r="AH236" s="34"/>
      <c r="AI236" s="1"/>
      <c r="AJ236" s="328">
        <f t="shared" si="244"/>
        <v>0</v>
      </c>
      <c r="AK236" s="34"/>
      <c r="AL236" s="1"/>
      <c r="AM236" s="328">
        <f t="shared" si="245"/>
        <v>0</v>
      </c>
      <c r="AN236" s="34"/>
      <c r="AO236" s="1"/>
      <c r="AP236" s="328">
        <f t="shared" si="235"/>
        <v>0</v>
      </c>
      <c r="AQ236" s="34"/>
      <c r="AR236" s="1"/>
      <c r="AS236" s="328">
        <f t="shared" si="236"/>
        <v>0</v>
      </c>
      <c r="AT236" s="34"/>
      <c r="AU236" s="1"/>
      <c r="AV236" s="328">
        <f t="shared" si="237"/>
        <v>0</v>
      </c>
      <c r="AW236" s="178"/>
      <c r="AX236" s="324"/>
      <c r="AY236" s="125">
        <f t="shared" si="234"/>
        <v>0</v>
      </c>
      <c r="AZ236" s="125">
        <f t="shared" si="234"/>
        <v>0</v>
      </c>
      <c r="BA236" s="35"/>
      <c r="BB236" s="35"/>
      <c r="BC236" s="35"/>
      <c r="BD236" s="35"/>
      <c r="BE236" s="35"/>
      <c r="BF236" s="35"/>
    </row>
    <row r="237" spans="1:58" ht="13">
      <c r="A237" s="18"/>
      <c r="B237" s="137"/>
      <c r="C237" s="404" t="s">
        <v>1838</v>
      </c>
      <c r="D237" s="281" t="s">
        <v>1768</v>
      </c>
      <c r="E237" s="157" t="s">
        <v>1769</v>
      </c>
      <c r="F237" s="154" t="s">
        <v>3512</v>
      </c>
      <c r="G237" s="394"/>
      <c r="H237" s="157"/>
      <c r="I237" s="156" t="s">
        <v>1847</v>
      </c>
      <c r="J237" s="162" t="s">
        <v>640</v>
      </c>
      <c r="K237" s="109">
        <f t="shared" si="225"/>
        <v>0</v>
      </c>
      <c r="L237" s="16">
        <v>0</v>
      </c>
      <c r="M237" s="3"/>
      <c r="N237" s="1"/>
      <c r="O237" s="329">
        <f t="shared" si="246"/>
        <v>0</v>
      </c>
      <c r="P237" s="34"/>
      <c r="Q237" s="1"/>
      <c r="R237" s="329">
        <f t="shared" si="238"/>
        <v>0</v>
      </c>
      <c r="S237" s="34"/>
      <c r="T237" s="1"/>
      <c r="U237" s="329">
        <f t="shared" si="239"/>
        <v>0</v>
      </c>
      <c r="V237" s="34"/>
      <c r="W237" s="1"/>
      <c r="X237" s="329">
        <f t="shared" si="240"/>
        <v>0</v>
      </c>
      <c r="Y237" s="34"/>
      <c r="Z237" s="1"/>
      <c r="AA237" s="329">
        <f t="shared" si="241"/>
        <v>0</v>
      </c>
      <c r="AB237" s="34"/>
      <c r="AC237" s="1"/>
      <c r="AD237" s="329">
        <f t="shared" si="242"/>
        <v>0</v>
      </c>
      <c r="AE237" s="3"/>
      <c r="AF237" s="1"/>
      <c r="AG237" s="330">
        <f t="shared" si="243"/>
        <v>0</v>
      </c>
      <c r="AH237" s="34"/>
      <c r="AI237" s="1"/>
      <c r="AJ237" s="328">
        <f t="shared" si="244"/>
        <v>0</v>
      </c>
      <c r="AK237" s="34"/>
      <c r="AL237" s="1"/>
      <c r="AM237" s="328">
        <f t="shared" si="245"/>
        <v>0</v>
      </c>
      <c r="AN237" s="34"/>
      <c r="AO237" s="1"/>
      <c r="AP237" s="328">
        <f>SUM(AM237+AN237-AO237)</f>
        <v>0</v>
      </c>
      <c r="AQ237" s="34"/>
      <c r="AR237" s="1"/>
      <c r="AS237" s="328">
        <f>SUM(AP237+AQ237-AR237)</f>
        <v>0</v>
      </c>
      <c r="AT237" s="34"/>
      <c r="AU237" s="1"/>
      <c r="AV237" s="328">
        <f>SUM(AS237+AT237-AU237)</f>
        <v>0</v>
      </c>
      <c r="AW237" s="178"/>
      <c r="AX237" s="324"/>
      <c r="AY237" s="125">
        <f t="shared" si="234"/>
        <v>0</v>
      </c>
      <c r="AZ237" s="125">
        <f t="shared" si="234"/>
        <v>0</v>
      </c>
      <c r="BA237" s="35"/>
      <c r="BB237" s="35"/>
      <c r="BC237" s="35"/>
      <c r="BD237" s="35"/>
      <c r="BE237" s="35"/>
      <c r="BF237" s="35"/>
    </row>
    <row r="238" spans="1:58" ht="13">
      <c r="A238" s="50"/>
      <c r="B238" s="333"/>
      <c r="C238" s="404" t="s">
        <v>1838</v>
      </c>
      <c r="D238" s="281" t="s">
        <v>1770</v>
      </c>
      <c r="E238" s="157" t="s">
        <v>1771</v>
      </c>
      <c r="F238" s="154" t="s">
        <v>3512</v>
      </c>
      <c r="G238" s="394"/>
      <c r="H238" s="157"/>
      <c r="I238" s="156" t="s">
        <v>1847</v>
      </c>
      <c r="J238" s="162" t="s">
        <v>640</v>
      </c>
      <c r="K238" s="109">
        <f t="shared" si="225"/>
        <v>0</v>
      </c>
      <c r="L238" s="16">
        <v>0</v>
      </c>
      <c r="M238" s="3"/>
      <c r="N238" s="1"/>
      <c r="O238" s="328">
        <f t="shared" si="246"/>
        <v>0</v>
      </c>
      <c r="P238" s="34"/>
      <c r="Q238" s="1"/>
      <c r="R238" s="329">
        <f t="shared" si="238"/>
        <v>0</v>
      </c>
      <c r="S238" s="34"/>
      <c r="T238" s="1"/>
      <c r="U238" s="329">
        <f t="shared" si="239"/>
        <v>0</v>
      </c>
      <c r="V238" s="34"/>
      <c r="W238" s="1"/>
      <c r="X238" s="329">
        <f t="shared" si="240"/>
        <v>0</v>
      </c>
      <c r="Y238" s="34"/>
      <c r="Z238" s="1"/>
      <c r="AA238" s="329">
        <f t="shared" si="241"/>
        <v>0</v>
      </c>
      <c r="AB238" s="34"/>
      <c r="AC238" s="1"/>
      <c r="AD238" s="329">
        <f t="shared" si="242"/>
        <v>0</v>
      </c>
      <c r="AE238" s="3"/>
      <c r="AF238" s="1"/>
      <c r="AG238" s="330">
        <f t="shared" si="243"/>
        <v>0</v>
      </c>
      <c r="AH238" s="34"/>
      <c r="AI238" s="1"/>
      <c r="AJ238" s="328">
        <f t="shared" si="244"/>
        <v>0</v>
      </c>
      <c r="AK238" s="34"/>
      <c r="AL238" s="1"/>
      <c r="AM238" s="328">
        <f t="shared" si="245"/>
        <v>0</v>
      </c>
      <c r="AN238" s="34"/>
      <c r="AO238" s="1"/>
      <c r="AP238" s="328">
        <f t="shared" si="235"/>
        <v>0</v>
      </c>
      <c r="AQ238" s="34"/>
      <c r="AR238" s="1"/>
      <c r="AS238" s="328">
        <f t="shared" si="236"/>
        <v>0</v>
      </c>
      <c r="AT238" s="34"/>
      <c r="AU238" s="1"/>
      <c r="AV238" s="328">
        <f t="shared" si="237"/>
        <v>0</v>
      </c>
      <c r="AW238" s="178"/>
      <c r="AX238" s="324"/>
      <c r="AY238" s="125">
        <f t="shared" si="234"/>
        <v>0</v>
      </c>
      <c r="AZ238" s="125">
        <f t="shared" si="234"/>
        <v>0</v>
      </c>
      <c r="BA238" s="35"/>
      <c r="BB238" s="35"/>
      <c r="BC238" s="35"/>
      <c r="BD238" s="35"/>
      <c r="BE238" s="35"/>
      <c r="BF238" s="35"/>
    </row>
    <row r="239" spans="1:58" ht="13">
      <c r="A239" s="33"/>
      <c r="B239" s="326"/>
      <c r="C239" s="404" t="s">
        <v>1838</v>
      </c>
      <c r="D239" s="281" t="s">
        <v>1772</v>
      </c>
      <c r="E239" s="154" t="s">
        <v>1773</v>
      </c>
      <c r="F239" s="154" t="s">
        <v>3512</v>
      </c>
      <c r="G239" s="393"/>
      <c r="H239" s="154"/>
      <c r="I239" s="156" t="s">
        <v>1847</v>
      </c>
      <c r="J239" s="162" t="s">
        <v>640</v>
      </c>
      <c r="K239" s="109">
        <f t="shared" si="225"/>
        <v>0</v>
      </c>
      <c r="L239" s="16">
        <v>0</v>
      </c>
      <c r="M239" s="3"/>
      <c r="N239" s="1"/>
      <c r="O239" s="329">
        <f t="shared" si="246"/>
        <v>0</v>
      </c>
      <c r="P239" s="34"/>
      <c r="Q239" s="1"/>
      <c r="R239" s="329">
        <f t="shared" si="238"/>
        <v>0</v>
      </c>
      <c r="S239" s="34"/>
      <c r="T239" s="1"/>
      <c r="U239" s="329">
        <f t="shared" si="239"/>
        <v>0</v>
      </c>
      <c r="V239" s="34"/>
      <c r="W239" s="1"/>
      <c r="X239" s="329">
        <f t="shared" si="240"/>
        <v>0</v>
      </c>
      <c r="Y239" s="34"/>
      <c r="Z239" s="1"/>
      <c r="AA239" s="329">
        <f t="shared" si="241"/>
        <v>0</v>
      </c>
      <c r="AB239" s="34"/>
      <c r="AC239" s="1"/>
      <c r="AD239" s="329">
        <f t="shared" si="242"/>
        <v>0</v>
      </c>
      <c r="AE239" s="3"/>
      <c r="AF239" s="1"/>
      <c r="AG239" s="330">
        <f t="shared" si="243"/>
        <v>0</v>
      </c>
      <c r="AH239" s="34"/>
      <c r="AI239" s="1"/>
      <c r="AJ239" s="328">
        <f t="shared" si="244"/>
        <v>0</v>
      </c>
      <c r="AK239" s="34"/>
      <c r="AL239" s="1"/>
      <c r="AM239" s="328">
        <f t="shared" si="245"/>
        <v>0</v>
      </c>
      <c r="AN239" s="34"/>
      <c r="AO239" s="1"/>
      <c r="AP239" s="328">
        <f t="shared" si="235"/>
        <v>0</v>
      </c>
      <c r="AQ239" s="34"/>
      <c r="AR239" s="1"/>
      <c r="AS239" s="328">
        <f t="shared" si="236"/>
        <v>0</v>
      </c>
      <c r="AT239" s="34"/>
      <c r="AU239" s="1"/>
      <c r="AV239" s="328">
        <f t="shared" si="237"/>
        <v>0</v>
      </c>
      <c r="AW239" s="178"/>
      <c r="AX239" s="324"/>
      <c r="AY239" s="125">
        <f t="shared" si="234"/>
        <v>0</v>
      </c>
      <c r="AZ239" s="125">
        <f t="shared" si="234"/>
        <v>0</v>
      </c>
      <c r="BA239" s="35"/>
      <c r="BB239" s="35"/>
      <c r="BC239" s="35"/>
      <c r="BD239" s="35"/>
      <c r="BE239" s="35"/>
      <c r="BF239" s="35"/>
    </row>
    <row r="240" spans="1:58" ht="13">
      <c r="A240" s="33"/>
      <c r="B240" s="326"/>
      <c r="C240" s="404" t="s">
        <v>1838</v>
      </c>
      <c r="D240" s="281" t="s">
        <v>1774</v>
      </c>
      <c r="E240" s="157" t="s">
        <v>1775</v>
      </c>
      <c r="F240" s="154" t="s">
        <v>3512</v>
      </c>
      <c r="G240" s="394"/>
      <c r="H240" s="157"/>
      <c r="I240" s="156" t="s">
        <v>1847</v>
      </c>
      <c r="J240" s="162" t="s">
        <v>640</v>
      </c>
      <c r="K240" s="109">
        <f t="shared" si="225"/>
        <v>0</v>
      </c>
      <c r="L240" s="16">
        <v>0</v>
      </c>
      <c r="M240" s="3"/>
      <c r="N240" s="1"/>
      <c r="O240" s="329">
        <f t="shared" si="246"/>
        <v>0</v>
      </c>
      <c r="P240" s="34"/>
      <c r="Q240" s="1"/>
      <c r="R240" s="329">
        <f t="shared" si="238"/>
        <v>0</v>
      </c>
      <c r="S240" s="34"/>
      <c r="T240" s="1"/>
      <c r="U240" s="329">
        <f t="shared" si="239"/>
        <v>0</v>
      </c>
      <c r="V240" s="34"/>
      <c r="W240" s="1"/>
      <c r="X240" s="329">
        <f t="shared" si="240"/>
        <v>0</v>
      </c>
      <c r="Y240" s="34"/>
      <c r="Z240" s="1"/>
      <c r="AA240" s="329">
        <f t="shared" si="241"/>
        <v>0</v>
      </c>
      <c r="AB240" s="34"/>
      <c r="AC240" s="1"/>
      <c r="AD240" s="329">
        <f t="shared" si="242"/>
        <v>0</v>
      </c>
      <c r="AE240" s="3"/>
      <c r="AF240" s="1"/>
      <c r="AG240" s="330">
        <f t="shared" si="243"/>
        <v>0</v>
      </c>
      <c r="AH240" s="34"/>
      <c r="AI240" s="1"/>
      <c r="AJ240" s="328">
        <f t="shared" si="244"/>
        <v>0</v>
      </c>
      <c r="AK240" s="34"/>
      <c r="AL240" s="1"/>
      <c r="AM240" s="328">
        <f t="shared" si="245"/>
        <v>0</v>
      </c>
      <c r="AN240" s="34"/>
      <c r="AO240" s="1"/>
      <c r="AP240" s="328">
        <f t="shared" si="235"/>
        <v>0</v>
      </c>
      <c r="AQ240" s="34"/>
      <c r="AR240" s="1"/>
      <c r="AS240" s="328">
        <f t="shared" si="236"/>
        <v>0</v>
      </c>
      <c r="AT240" s="34"/>
      <c r="AU240" s="1"/>
      <c r="AV240" s="328">
        <f t="shared" si="237"/>
        <v>0</v>
      </c>
      <c r="AW240" s="178"/>
      <c r="AX240" s="324"/>
      <c r="AY240" s="125">
        <f t="shared" si="234"/>
        <v>0</v>
      </c>
      <c r="AZ240" s="125">
        <f t="shared" si="234"/>
        <v>0</v>
      </c>
      <c r="BA240" s="35"/>
      <c r="BB240" s="35"/>
      <c r="BC240" s="35"/>
      <c r="BD240" s="35"/>
      <c r="BE240" s="35"/>
      <c r="BF240" s="35"/>
    </row>
    <row r="241" spans="1:58" ht="13">
      <c r="A241" s="33"/>
      <c r="B241" s="330"/>
      <c r="C241" s="404" t="s">
        <v>1838</v>
      </c>
      <c r="D241" s="281" t="s">
        <v>1776</v>
      </c>
      <c r="E241" s="157" t="s">
        <v>1777</v>
      </c>
      <c r="F241" s="154" t="s">
        <v>3512</v>
      </c>
      <c r="G241" s="394"/>
      <c r="H241" s="157"/>
      <c r="I241" s="156" t="s">
        <v>1847</v>
      </c>
      <c r="J241" s="162" t="s">
        <v>640</v>
      </c>
      <c r="K241" s="109">
        <f t="shared" si="225"/>
        <v>0</v>
      </c>
      <c r="L241" s="16">
        <v>0</v>
      </c>
      <c r="M241" s="3"/>
      <c r="N241" s="1"/>
      <c r="O241" s="328">
        <f t="shared" si="246"/>
        <v>0</v>
      </c>
      <c r="P241" s="34"/>
      <c r="Q241" s="1"/>
      <c r="R241" s="329">
        <f t="shared" si="238"/>
        <v>0</v>
      </c>
      <c r="S241" s="34"/>
      <c r="T241" s="1"/>
      <c r="U241" s="329">
        <f t="shared" si="239"/>
        <v>0</v>
      </c>
      <c r="V241" s="34"/>
      <c r="W241" s="1"/>
      <c r="X241" s="329">
        <f t="shared" si="240"/>
        <v>0</v>
      </c>
      <c r="Y241" s="34"/>
      <c r="Z241" s="1"/>
      <c r="AA241" s="329">
        <f t="shared" si="241"/>
        <v>0</v>
      </c>
      <c r="AB241" s="34"/>
      <c r="AC241" s="1"/>
      <c r="AD241" s="329">
        <f t="shared" si="242"/>
        <v>0</v>
      </c>
      <c r="AE241" s="3"/>
      <c r="AF241" s="1"/>
      <c r="AG241" s="330">
        <f t="shared" si="243"/>
        <v>0</v>
      </c>
      <c r="AH241" s="34"/>
      <c r="AI241" s="1"/>
      <c r="AJ241" s="328">
        <f t="shared" si="244"/>
        <v>0</v>
      </c>
      <c r="AK241" s="34"/>
      <c r="AL241" s="1"/>
      <c r="AM241" s="328">
        <f t="shared" si="245"/>
        <v>0</v>
      </c>
      <c r="AN241" s="34"/>
      <c r="AO241" s="1"/>
      <c r="AP241" s="328">
        <f t="shared" si="235"/>
        <v>0</v>
      </c>
      <c r="AQ241" s="34"/>
      <c r="AR241" s="1"/>
      <c r="AS241" s="328">
        <f t="shared" si="236"/>
        <v>0</v>
      </c>
      <c r="AT241" s="34"/>
      <c r="AU241" s="1"/>
      <c r="AV241" s="328">
        <f t="shared" si="237"/>
        <v>0</v>
      </c>
      <c r="AW241" s="178"/>
      <c r="AX241" s="324"/>
      <c r="AY241" s="125">
        <f t="shared" si="234"/>
        <v>0</v>
      </c>
      <c r="AZ241" s="125">
        <f t="shared" si="234"/>
        <v>0</v>
      </c>
      <c r="BA241" s="35"/>
      <c r="BB241" s="35"/>
      <c r="BC241" s="35"/>
      <c r="BD241" s="35"/>
      <c r="BE241" s="35"/>
      <c r="BF241" s="35"/>
    </row>
    <row r="242" spans="1:58" ht="13">
      <c r="A242" s="18"/>
      <c r="B242" s="137"/>
      <c r="C242" s="404" t="s">
        <v>1838</v>
      </c>
      <c r="D242" s="281" t="s">
        <v>1778</v>
      </c>
      <c r="E242" s="157" t="s">
        <v>1779</v>
      </c>
      <c r="F242" s="154" t="s">
        <v>3512</v>
      </c>
      <c r="G242" s="394"/>
      <c r="H242" s="157"/>
      <c r="I242" s="156" t="s">
        <v>1847</v>
      </c>
      <c r="J242" s="162" t="s">
        <v>640</v>
      </c>
      <c r="K242" s="109">
        <f t="shared" si="225"/>
        <v>0</v>
      </c>
      <c r="L242" s="16">
        <v>0</v>
      </c>
      <c r="M242" s="3"/>
      <c r="N242" s="1"/>
      <c r="O242" s="329">
        <f t="shared" si="246"/>
        <v>0</v>
      </c>
      <c r="P242" s="34"/>
      <c r="Q242" s="1"/>
      <c r="R242" s="329">
        <f t="shared" si="238"/>
        <v>0</v>
      </c>
      <c r="S242" s="34"/>
      <c r="T242" s="1"/>
      <c r="U242" s="329">
        <f t="shared" si="239"/>
        <v>0</v>
      </c>
      <c r="V242" s="34"/>
      <c r="W242" s="1"/>
      <c r="X242" s="329">
        <f t="shared" si="240"/>
        <v>0</v>
      </c>
      <c r="Y242" s="34"/>
      <c r="Z242" s="1"/>
      <c r="AA242" s="329">
        <f t="shared" si="241"/>
        <v>0</v>
      </c>
      <c r="AB242" s="34"/>
      <c r="AC242" s="1"/>
      <c r="AD242" s="329">
        <f t="shared" si="242"/>
        <v>0</v>
      </c>
      <c r="AE242" s="3"/>
      <c r="AF242" s="1"/>
      <c r="AG242" s="330">
        <f t="shared" si="243"/>
        <v>0</v>
      </c>
      <c r="AH242" s="34"/>
      <c r="AI242" s="1"/>
      <c r="AJ242" s="328">
        <f t="shared" si="244"/>
        <v>0</v>
      </c>
      <c r="AK242" s="34"/>
      <c r="AL242" s="1"/>
      <c r="AM242" s="328">
        <f t="shared" si="245"/>
        <v>0</v>
      </c>
      <c r="AN242" s="34"/>
      <c r="AO242" s="1"/>
      <c r="AP242" s="328">
        <f t="shared" si="235"/>
        <v>0</v>
      </c>
      <c r="AQ242" s="34"/>
      <c r="AR242" s="1"/>
      <c r="AS242" s="328">
        <f t="shared" si="236"/>
        <v>0</v>
      </c>
      <c r="AT242" s="34"/>
      <c r="AU242" s="1"/>
      <c r="AV242" s="328">
        <f t="shared" si="237"/>
        <v>0</v>
      </c>
      <c r="AW242" s="178"/>
      <c r="AX242" s="324"/>
      <c r="AY242" s="125">
        <f t="shared" si="234"/>
        <v>0</v>
      </c>
      <c r="AZ242" s="125">
        <f t="shared" si="234"/>
        <v>0</v>
      </c>
      <c r="BA242" s="35"/>
      <c r="BB242" s="35"/>
      <c r="BC242" s="35"/>
      <c r="BD242" s="35"/>
      <c r="BE242" s="35"/>
      <c r="BF242" s="35"/>
    </row>
    <row r="243" spans="1:58" ht="13">
      <c r="A243" s="33"/>
      <c r="B243" s="326"/>
      <c r="C243" s="404" t="s">
        <v>1838</v>
      </c>
      <c r="D243" s="281" t="s">
        <v>1780</v>
      </c>
      <c r="E243" s="157" t="s">
        <v>1781</v>
      </c>
      <c r="F243" s="154" t="s">
        <v>3512</v>
      </c>
      <c r="G243" s="394"/>
      <c r="H243" s="157"/>
      <c r="I243" s="156" t="s">
        <v>1847</v>
      </c>
      <c r="J243" s="162" t="s">
        <v>640</v>
      </c>
      <c r="K243" s="109">
        <f t="shared" si="225"/>
        <v>0</v>
      </c>
      <c r="L243" s="16">
        <v>0</v>
      </c>
      <c r="M243" s="3"/>
      <c r="N243" s="1"/>
      <c r="O243" s="329">
        <f t="shared" si="246"/>
        <v>0</v>
      </c>
      <c r="P243" s="34"/>
      <c r="Q243" s="1"/>
      <c r="R243" s="329">
        <f t="shared" si="238"/>
        <v>0</v>
      </c>
      <c r="S243" s="34"/>
      <c r="T243" s="1"/>
      <c r="U243" s="329">
        <f t="shared" si="239"/>
        <v>0</v>
      </c>
      <c r="V243" s="34"/>
      <c r="W243" s="1"/>
      <c r="X243" s="329">
        <f t="shared" si="240"/>
        <v>0</v>
      </c>
      <c r="Y243" s="34"/>
      <c r="Z243" s="1"/>
      <c r="AA243" s="329">
        <f t="shared" si="241"/>
        <v>0</v>
      </c>
      <c r="AB243" s="34"/>
      <c r="AC243" s="1"/>
      <c r="AD243" s="329">
        <f t="shared" si="242"/>
        <v>0</v>
      </c>
      <c r="AE243" s="3"/>
      <c r="AF243" s="1"/>
      <c r="AG243" s="330">
        <f t="shared" si="243"/>
        <v>0</v>
      </c>
      <c r="AH243" s="34"/>
      <c r="AI243" s="1"/>
      <c r="AJ243" s="328">
        <f t="shared" si="244"/>
        <v>0</v>
      </c>
      <c r="AK243" s="34"/>
      <c r="AL243" s="1"/>
      <c r="AM243" s="328">
        <f t="shared" si="245"/>
        <v>0</v>
      </c>
      <c r="AN243" s="34"/>
      <c r="AO243" s="1"/>
      <c r="AP243" s="328">
        <f t="shared" si="235"/>
        <v>0</v>
      </c>
      <c r="AQ243" s="34"/>
      <c r="AR243" s="1"/>
      <c r="AS243" s="328">
        <f t="shared" si="236"/>
        <v>0</v>
      </c>
      <c r="AT243" s="34"/>
      <c r="AU243" s="1"/>
      <c r="AV243" s="328">
        <f t="shared" si="237"/>
        <v>0</v>
      </c>
      <c r="AW243" s="178"/>
      <c r="AX243" s="324"/>
      <c r="AY243" s="125">
        <f t="shared" si="234"/>
        <v>0</v>
      </c>
      <c r="AZ243" s="125">
        <f t="shared" si="234"/>
        <v>0</v>
      </c>
      <c r="BA243" s="35"/>
      <c r="BB243" s="35"/>
      <c r="BC243" s="35"/>
      <c r="BD243" s="35"/>
      <c r="BE243" s="35"/>
      <c r="BF243" s="35"/>
    </row>
    <row r="244" spans="1:58" ht="13">
      <c r="A244" s="18"/>
      <c r="B244" s="137"/>
      <c r="C244" s="404" t="s">
        <v>1838</v>
      </c>
      <c r="D244" s="281" t="s">
        <v>1782</v>
      </c>
      <c r="E244" s="157" t="s">
        <v>1783</v>
      </c>
      <c r="F244" s="154" t="s">
        <v>3512</v>
      </c>
      <c r="G244" s="394"/>
      <c r="H244" s="157"/>
      <c r="I244" s="156" t="s">
        <v>1847</v>
      </c>
      <c r="J244" s="162" t="s">
        <v>640</v>
      </c>
      <c r="K244" s="109">
        <f t="shared" si="225"/>
        <v>0</v>
      </c>
      <c r="L244" s="16">
        <v>0</v>
      </c>
      <c r="M244" s="3"/>
      <c r="N244" s="1"/>
      <c r="O244" s="328">
        <f t="shared" si="246"/>
        <v>0</v>
      </c>
      <c r="P244" s="34"/>
      <c r="Q244" s="1"/>
      <c r="R244" s="329">
        <f t="shared" si="238"/>
        <v>0</v>
      </c>
      <c r="S244" s="34"/>
      <c r="T244" s="1"/>
      <c r="U244" s="329">
        <f t="shared" si="239"/>
        <v>0</v>
      </c>
      <c r="V244" s="34"/>
      <c r="W244" s="1"/>
      <c r="X244" s="329">
        <f t="shared" si="240"/>
        <v>0</v>
      </c>
      <c r="Y244" s="34"/>
      <c r="Z244" s="1"/>
      <c r="AA244" s="329">
        <f t="shared" si="241"/>
        <v>0</v>
      </c>
      <c r="AB244" s="34"/>
      <c r="AC244" s="1"/>
      <c r="AD244" s="329">
        <f t="shared" si="242"/>
        <v>0</v>
      </c>
      <c r="AE244" s="3"/>
      <c r="AF244" s="1"/>
      <c r="AG244" s="330">
        <f t="shared" si="243"/>
        <v>0</v>
      </c>
      <c r="AH244" s="34"/>
      <c r="AI244" s="1"/>
      <c r="AJ244" s="328">
        <f t="shared" si="244"/>
        <v>0</v>
      </c>
      <c r="AK244" s="34"/>
      <c r="AL244" s="1"/>
      <c r="AM244" s="328">
        <f t="shared" si="245"/>
        <v>0</v>
      </c>
      <c r="AN244" s="34"/>
      <c r="AO244" s="1"/>
      <c r="AP244" s="328">
        <f t="shared" si="235"/>
        <v>0</v>
      </c>
      <c r="AQ244" s="34"/>
      <c r="AR244" s="1"/>
      <c r="AS244" s="328">
        <f t="shared" si="236"/>
        <v>0</v>
      </c>
      <c r="AT244" s="34"/>
      <c r="AU244" s="1"/>
      <c r="AV244" s="328">
        <f t="shared" si="237"/>
        <v>0</v>
      </c>
      <c r="AW244" s="178"/>
      <c r="AX244" s="324"/>
      <c r="AY244" s="125">
        <f t="shared" si="234"/>
        <v>0</v>
      </c>
      <c r="AZ244" s="125">
        <f t="shared" si="234"/>
        <v>0</v>
      </c>
      <c r="BA244" s="35"/>
      <c r="BB244" s="35"/>
      <c r="BC244" s="35"/>
      <c r="BD244" s="35"/>
      <c r="BE244" s="35"/>
      <c r="BF244" s="35"/>
    </row>
    <row r="245" spans="1:58" ht="13">
      <c r="A245" s="33"/>
      <c r="B245" s="326"/>
      <c r="C245" s="404" t="s">
        <v>1838</v>
      </c>
      <c r="D245" s="281" t="s">
        <v>1784</v>
      </c>
      <c r="E245" s="157" t="s">
        <v>1785</v>
      </c>
      <c r="F245" s="154" t="s">
        <v>3512</v>
      </c>
      <c r="G245" s="394"/>
      <c r="H245" s="157"/>
      <c r="I245" s="156" t="s">
        <v>1847</v>
      </c>
      <c r="J245" s="162" t="s">
        <v>640</v>
      </c>
      <c r="K245" s="109">
        <f t="shared" si="225"/>
        <v>0</v>
      </c>
      <c r="L245" s="16">
        <v>0</v>
      </c>
      <c r="M245" s="3"/>
      <c r="N245" s="1"/>
      <c r="O245" s="329">
        <f t="shared" si="246"/>
        <v>0</v>
      </c>
      <c r="P245" s="34"/>
      <c r="Q245" s="1"/>
      <c r="R245" s="329">
        <f t="shared" si="238"/>
        <v>0</v>
      </c>
      <c r="S245" s="34"/>
      <c r="T245" s="1"/>
      <c r="U245" s="329">
        <f t="shared" si="239"/>
        <v>0</v>
      </c>
      <c r="V245" s="34"/>
      <c r="W245" s="1"/>
      <c r="X245" s="329">
        <f t="shared" si="240"/>
        <v>0</v>
      </c>
      <c r="Y245" s="34"/>
      <c r="Z245" s="1"/>
      <c r="AA245" s="329">
        <f t="shared" si="241"/>
        <v>0</v>
      </c>
      <c r="AB245" s="34"/>
      <c r="AC245" s="1"/>
      <c r="AD245" s="329">
        <f t="shared" si="242"/>
        <v>0</v>
      </c>
      <c r="AE245" s="3"/>
      <c r="AF245" s="1"/>
      <c r="AG245" s="330">
        <f t="shared" si="243"/>
        <v>0</v>
      </c>
      <c r="AH245" s="34"/>
      <c r="AI245" s="1"/>
      <c r="AJ245" s="328">
        <f t="shared" si="244"/>
        <v>0</v>
      </c>
      <c r="AK245" s="34"/>
      <c r="AL245" s="1"/>
      <c r="AM245" s="328">
        <f t="shared" si="245"/>
        <v>0</v>
      </c>
      <c r="AN245" s="34"/>
      <c r="AO245" s="1"/>
      <c r="AP245" s="328">
        <f t="shared" si="235"/>
        <v>0</v>
      </c>
      <c r="AQ245" s="34"/>
      <c r="AR245" s="1"/>
      <c r="AS245" s="328">
        <f t="shared" si="236"/>
        <v>0</v>
      </c>
      <c r="AT245" s="34"/>
      <c r="AU245" s="1"/>
      <c r="AV245" s="328">
        <f t="shared" si="237"/>
        <v>0</v>
      </c>
      <c r="AW245" s="178"/>
      <c r="AX245" s="324"/>
      <c r="AY245" s="125">
        <f t="shared" si="234"/>
        <v>0</v>
      </c>
      <c r="AZ245" s="125">
        <f t="shared" si="234"/>
        <v>0</v>
      </c>
      <c r="BA245" s="35"/>
      <c r="BB245" s="35"/>
      <c r="BC245" s="35"/>
      <c r="BD245" s="35"/>
      <c r="BE245" s="35"/>
      <c r="BF245" s="35"/>
    </row>
    <row r="246" spans="1:58" ht="13">
      <c r="A246" s="33"/>
      <c r="B246" s="330"/>
      <c r="C246" s="404" t="s">
        <v>1838</v>
      </c>
      <c r="D246" s="281" t="s">
        <v>1786</v>
      </c>
      <c r="E246" s="157" t="s">
        <v>1787</v>
      </c>
      <c r="F246" s="154" t="s">
        <v>3512</v>
      </c>
      <c r="G246" s="394"/>
      <c r="H246" s="157"/>
      <c r="I246" s="156" t="s">
        <v>1847</v>
      </c>
      <c r="J246" s="162" t="s">
        <v>640</v>
      </c>
      <c r="K246" s="109">
        <f t="shared" si="225"/>
        <v>0</v>
      </c>
      <c r="L246" s="16">
        <v>0</v>
      </c>
      <c r="M246" s="3"/>
      <c r="N246" s="1"/>
      <c r="O246" s="329">
        <f t="shared" si="246"/>
        <v>0</v>
      </c>
      <c r="P246" s="34"/>
      <c r="Q246" s="1"/>
      <c r="R246" s="329">
        <f t="shared" si="238"/>
        <v>0</v>
      </c>
      <c r="S246" s="34"/>
      <c r="T246" s="1"/>
      <c r="U246" s="329">
        <f t="shared" si="239"/>
        <v>0</v>
      </c>
      <c r="V246" s="34"/>
      <c r="W246" s="1"/>
      <c r="X246" s="329">
        <f t="shared" si="240"/>
        <v>0</v>
      </c>
      <c r="Y246" s="34"/>
      <c r="Z246" s="1"/>
      <c r="AA246" s="329">
        <f t="shared" si="241"/>
        <v>0</v>
      </c>
      <c r="AB246" s="34"/>
      <c r="AC246" s="1"/>
      <c r="AD246" s="329">
        <f t="shared" si="242"/>
        <v>0</v>
      </c>
      <c r="AE246" s="3"/>
      <c r="AF246" s="1"/>
      <c r="AG246" s="330">
        <f t="shared" si="243"/>
        <v>0</v>
      </c>
      <c r="AH246" s="34"/>
      <c r="AI246" s="1"/>
      <c r="AJ246" s="328">
        <f t="shared" si="244"/>
        <v>0</v>
      </c>
      <c r="AK246" s="34"/>
      <c r="AL246" s="1"/>
      <c r="AM246" s="328">
        <f t="shared" si="245"/>
        <v>0</v>
      </c>
      <c r="AN246" s="34"/>
      <c r="AO246" s="1"/>
      <c r="AP246" s="328">
        <f t="shared" si="235"/>
        <v>0</v>
      </c>
      <c r="AQ246" s="34"/>
      <c r="AR246" s="1"/>
      <c r="AS246" s="328">
        <f t="shared" si="236"/>
        <v>0</v>
      </c>
      <c r="AT246" s="34"/>
      <c r="AU246" s="1"/>
      <c r="AV246" s="328">
        <f t="shared" si="237"/>
        <v>0</v>
      </c>
      <c r="AW246" s="178"/>
      <c r="AX246" s="324"/>
      <c r="AY246" s="125">
        <f t="shared" si="234"/>
        <v>0</v>
      </c>
      <c r="AZ246" s="125">
        <f t="shared" si="234"/>
        <v>0</v>
      </c>
      <c r="BA246" s="35"/>
      <c r="BB246" s="35"/>
      <c r="BC246" s="35"/>
      <c r="BD246" s="35"/>
      <c r="BE246" s="35"/>
      <c r="BF246" s="35"/>
    </row>
    <row r="247" spans="1:58" ht="13">
      <c r="A247" s="18"/>
      <c r="B247" s="137"/>
      <c r="C247" s="404" t="s">
        <v>1838</v>
      </c>
      <c r="D247" s="281" t="s">
        <v>1788</v>
      </c>
      <c r="E247" s="154" t="s">
        <v>1789</v>
      </c>
      <c r="F247" s="154" t="s">
        <v>3512</v>
      </c>
      <c r="G247" s="393"/>
      <c r="H247" s="154"/>
      <c r="I247" s="156" t="s">
        <v>1847</v>
      </c>
      <c r="J247" s="162" t="s">
        <v>640</v>
      </c>
      <c r="K247" s="109">
        <f t="shared" si="225"/>
        <v>0</v>
      </c>
      <c r="L247" s="16">
        <v>0</v>
      </c>
      <c r="M247" s="3"/>
      <c r="N247" s="1"/>
      <c r="O247" s="328">
        <f t="shared" si="246"/>
        <v>0</v>
      </c>
      <c r="P247" s="34"/>
      <c r="Q247" s="1"/>
      <c r="R247" s="329">
        <f t="shared" si="238"/>
        <v>0</v>
      </c>
      <c r="S247" s="34"/>
      <c r="T247" s="1"/>
      <c r="U247" s="329">
        <f t="shared" si="239"/>
        <v>0</v>
      </c>
      <c r="V247" s="34"/>
      <c r="W247" s="1"/>
      <c r="X247" s="329">
        <f t="shared" si="240"/>
        <v>0</v>
      </c>
      <c r="Y247" s="34"/>
      <c r="Z247" s="1"/>
      <c r="AA247" s="329">
        <f t="shared" si="241"/>
        <v>0</v>
      </c>
      <c r="AB247" s="34"/>
      <c r="AC247" s="1"/>
      <c r="AD247" s="329">
        <f t="shared" si="242"/>
        <v>0</v>
      </c>
      <c r="AE247" s="3"/>
      <c r="AF247" s="1"/>
      <c r="AG247" s="330">
        <f t="shared" si="243"/>
        <v>0</v>
      </c>
      <c r="AH247" s="34"/>
      <c r="AI247" s="1"/>
      <c r="AJ247" s="328">
        <f t="shared" si="244"/>
        <v>0</v>
      </c>
      <c r="AK247" s="34"/>
      <c r="AL247" s="1"/>
      <c r="AM247" s="328">
        <f t="shared" si="245"/>
        <v>0</v>
      </c>
      <c r="AN247" s="34"/>
      <c r="AO247" s="1"/>
      <c r="AP247" s="328">
        <f t="shared" si="235"/>
        <v>0</v>
      </c>
      <c r="AQ247" s="34"/>
      <c r="AR247" s="1"/>
      <c r="AS247" s="328">
        <f t="shared" si="236"/>
        <v>0</v>
      </c>
      <c r="AT247" s="34"/>
      <c r="AU247" s="1"/>
      <c r="AV247" s="328">
        <f t="shared" si="237"/>
        <v>0</v>
      </c>
      <c r="AW247" s="178"/>
      <c r="AX247" s="324"/>
      <c r="AY247" s="125">
        <f t="shared" si="234"/>
        <v>0</v>
      </c>
      <c r="AZ247" s="125">
        <f t="shared" si="234"/>
        <v>0</v>
      </c>
      <c r="BA247" s="35"/>
      <c r="BB247" s="35"/>
      <c r="BC247" s="35"/>
      <c r="BD247" s="35"/>
      <c r="BE247" s="35"/>
      <c r="BF247" s="35"/>
    </row>
    <row r="248" spans="1:58" ht="13">
      <c r="A248" s="50"/>
      <c r="B248" s="333"/>
      <c r="C248" s="404" t="s">
        <v>1838</v>
      </c>
      <c r="D248" s="281" t="s">
        <v>1790</v>
      </c>
      <c r="E248" s="154" t="s">
        <v>1791</v>
      </c>
      <c r="F248" s="154" t="s">
        <v>3512</v>
      </c>
      <c r="G248" s="393"/>
      <c r="H248" s="154"/>
      <c r="I248" s="156" t="s">
        <v>1847</v>
      </c>
      <c r="J248" s="162" t="s">
        <v>640</v>
      </c>
      <c r="K248" s="109">
        <f t="shared" si="225"/>
        <v>0</v>
      </c>
      <c r="L248" s="16">
        <v>0</v>
      </c>
      <c r="M248" s="3"/>
      <c r="N248" s="1"/>
      <c r="O248" s="329">
        <f t="shared" si="246"/>
        <v>0</v>
      </c>
      <c r="P248" s="34"/>
      <c r="Q248" s="1"/>
      <c r="R248" s="329">
        <f>SUM(O248+P248-Q248)</f>
        <v>0</v>
      </c>
      <c r="S248" s="34"/>
      <c r="T248" s="1"/>
      <c r="U248" s="329">
        <f>SUM(R248+S248-T248)</f>
        <v>0</v>
      </c>
      <c r="V248" s="34"/>
      <c r="W248" s="1"/>
      <c r="X248" s="329">
        <f>SUM(U248+V248-W248)</f>
        <v>0</v>
      </c>
      <c r="Y248" s="34"/>
      <c r="Z248" s="1"/>
      <c r="AA248" s="329">
        <f>SUM(X248+Y248-Z248)</f>
        <v>0</v>
      </c>
      <c r="AB248" s="34"/>
      <c r="AC248" s="1"/>
      <c r="AD248" s="329">
        <f>SUM(AA248+AB248-AC248)</f>
        <v>0</v>
      </c>
      <c r="AE248" s="3"/>
      <c r="AF248" s="1"/>
      <c r="AG248" s="330">
        <f>SUM(AD248+AE248-AF248)</f>
        <v>0</v>
      </c>
      <c r="AH248" s="34"/>
      <c r="AI248" s="1"/>
      <c r="AJ248" s="328">
        <f>SUM(AG248+AH248-AI248)</f>
        <v>0</v>
      </c>
      <c r="AK248" s="34"/>
      <c r="AL248" s="1"/>
      <c r="AM248" s="328">
        <f>SUM(AJ248+AK248-AL248)</f>
        <v>0</v>
      </c>
      <c r="AN248" s="34"/>
      <c r="AO248" s="1"/>
      <c r="AP248" s="328">
        <f>SUM(AM248+AN248-AO248)</f>
        <v>0</v>
      </c>
      <c r="AQ248" s="34"/>
      <c r="AR248" s="1"/>
      <c r="AS248" s="328">
        <f>SUM(AP248+AQ248-AR248)</f>
        <v>0</v>
      </c>
      <c r="AT248" s="34"/>
      <c r="AU248" s="1"/>
      <c r="AV248" s="328">
        <f>SUM(AS248+AT248-AU248)</f>
        <v>0</v>
      </c>
      <c r="AW248" s="178"/>
      <c r="AX248" s="324"/>
      <c r="AY248" s="125">
        <f t="shared" si="234"/>
        <v>0</v>
      </c>
      <c r="AZ248" s="125">
        <f t="shared" si="234"/>
        <v>0</v>
      </c>
      <c r="BA248" s="35"/>
      <c r="BB248" s="35"/>
      <c r="BC248" s="35"/>
      <c r="BD248" s="35"/>
      <c r="BE248" s="35"/>
      <c r="BF248" s="35"/>
    </row>
    <row r="249" spans="1:58" ht="13">
      <c r="A249" s="33"/>
      <c r="B249" s="326"/>
      <c r="C249" s="404" t="s">
        <v>1838</v>
      </c>
      <c r="D249" s="281" t="s">
        <v>1792</v>
      </c>
      <c r="E249" s="157" t="s">
        <v>1793</v>
      </c>
      <c r="F249" s="154" t="s">
        <v>3512</v>
      </c>
      <c r="G249" s="394"/>
      <c r="H249" s="157"/>
      <c r="I249" s="156" t="s">
        <v>1847</v>
      </c>
      <c r="J249" s="162" t="s">
        <v>640</v>
      </c>
      <c r="K249" s="109">
        <f t="shared" si="225"/>
        <v>0</v>
      </c>
      <c r="L249" s="16">
        <v>0</v>
      </c>
      <c r="M249" s="3"/>
      <c r="N249" s="1"/>
      <c r="O249" s="329">
        <f t="shared" si="246"/>
        <v>0</v>
      </c>
      <c r="P249" s="34"/>
      <c r="Q249" s="1"/>
      <c r="R249" s="329">
        <f t="shared" si="238"/>
        <v>0</v>
      </c>
      <c r="S249" s="34"/>
      <c r="T249" s="1"/>
      <c r="U249" s="329">
        <f t="shared" si="239"/>
        <v>0</v>
      </c>
      <c r="V249" s="34"/>
      <c r="W249" s="1"/>
      <c r="X249" s="329">
        <f t="shared" si="240"/>
        <v>0</v>
      </c>
      <c r="Y249" s="34"/>
      <c r="Z249" s="1"/>
      <c r="AA249" s="329">
        <f t="shared" si="241"/>
        <v>0</v>
      </c>
      <c r="AB249" s="34"/>
      <c r="AC249" s="1"/>
      <c r="AD249" s="329">
        <f t="shared" si="242"/>
        <v>0</v>
      </c>
      <c r="AE249" s="3"/>
      <c r="AF249" s="1"/>
      <c r="AG249" s="330">
        <f t="shared" si="243"/>
        <v>0</v>
      </c>
      <c r="AH249" s="34"/>
      <c r="AI249" s="1"/>
      <c r="AJ249" s="328">
        <f t="shared" si="244"/>
        <v>0</v>
      </c>
      <c r="AK249" s="34"/>
      <c r="AL249" s="1"/>
      <c r="AM249" s="328">
        <f t="shared" si="245"/>
        <v>0</v>
      </c>
      <c r="AN249" s="34"/>
      <c r="AO249" s="1"/>
      <c r="AP249" s="328">
        <f t="shared" ref="AP249:AP272" si="247">SUM(AM249+AN249-AO249)</f>
        <v>0</v>
      </c>
      <c r="AQ249" s="34"/>
      <c r="AR249" s="1"/>
      <c r="AS249" s="328">
        <f t="shared" ref="AS249:AS272" si="248">SUM(AP249+AQ249-AR249)</f>
        <v>0</v>
      </c>
      <c r="AT249" s="34"/>
      <c r="AU249" s="1"/>
      <c r="AV249" s="328">
        <f t="shared" ref="AV249:AV272" si="249">SUM(AS249+AT249-AU249)</f>
        <v>0</v>
      </c>
      <c r="AW249" s="178"/>
      <c r="AX249" s="324"/>
      <c r="AY249" s="125">
        <f t="shared" si="234"/>
        <v>0</v>
      </c>
      <c r="AZ249" s="125">
        <f t="shared" si="234"/>
        <v>0</v>
      </c>
      <c r="BA249" s="35"/>
      <c r="BB249" s="35"/>
      <c r="BC249" s="35"/>
      <c r="BD249" s="35"/>
      <c r="BE249" s="35"/>
      <c r="BF249" s="35"/>
    </row>
    <row r="250" spans="1:58" ht="13">
      <c r="A250" s="33"/>
      <c r="B250" s="330"/>
      <c r="C250" s="404" t="s">
        <v>1838</v>
      </c>
      <c r="D250" s="281" t="s">
        <v>1794</v>
      </c>
      <c r="E250" s="157" t="s">
        <v>1795</v>
      </c>
      <c r="F250" s="154" t="s">
        <v>3512</v>
      </c>
      <c r="G250" s="394"/>
      <c r="H250" s="157"/>
      <c r="I250" s="156" t="s">
        <v>1847</v>
      </c>
      <c r="J250" s="162" t="s">
        <v>640</v>
      </c>
      <c r="K250" s="109">
        <f t="shared" si="225"/>
        <v>0</v>
      </c>
      <c r="L250" s="16">
        <v>0</v>
      </c>
      <c r="M250" s="3"/>
      <c r="N250" s="1"/>
      <c r="O250" s="328">
        <f t="shared" si="246"/>
        <v>0</v>
      </c>
      <c r="P250" s="34"/>
      <c r="Q250" s="1"/>
      <c r="R250" s="329">
        <f t="shared" si="238"/>
        <v>0</v>
      </c>
      <c r="S250" s="34"/>
      <c r="T250" s="1"/>
      <c r="U250" s="329">
        <f t="shared" si="239"/>
        <v>0</v>
      </c>
      <c r="V250" s="34"/>
      <c r="W250" s="1"/>
      <c r="X250" s="329">
        <f t="shared" si="240"/>
        <v>0</v>
      </c>
      <c r="Y250" s="34"/>
      <c r="Z250" s="1"/>
      <c r="AA250" s="329">
        <f t="shared" si="241"/>
        <v>0</v>
      </c>
      <c r="AB250" s="34"/>
      <c r="AC250" s="1"/>
      <c r="AD250" s="329">
        <f t="shared" si="242"/>
        <v>0</v>
      </c>
      <c r="AE250" s="3"/>
      <c r="AF250" s="1"/>
      <c r="AG250" s="330">
        <f t="shared" si="243"/>
        <v>0</v>
      </c>
      <c r="AH250" s="34"/>
      <c r="AI250" s="1"/>
      <c r="AJ250" s="328">
        <f t="shared" si="244"/>
        <v>0</v>
      </c>
      <c r="AK250" s="34"/>
      <c r="AL250" s="1"/>
      <c r="AM250" s="328">
        <f t="shared" si="245"/>
        <v>0</v>
      </c>
      <c r="AN250" s="34"/>
      <c r="AO250" s="1"/>
      <c r="AP250" s="328">
        <f t="shared" si="247"/>
        <v>0</v>
      </c>
      <c r="AQ250" s="34"/>
      <c r="AR250" s="1"/>
      <c r="AS250" s="328">
        <f t="shared" si="248"/>
        <v>0</v>
      </c>
      <c r="AT250" s="34"/>
      <c r="AU250" s="1"/>
      <c r="AV250" s="328">
        <f t="shared" si="249"/>
        <v>0</v>
      </c>
      <c r="AW250" s="178"/>
      <c r="AX250" s="324"/>
      <c r="AY250" s="125">
        <f t="shared" si="234"/>
        <v>0</v>
      </c>
      <c r="AZ250" s="125">
        <f t="shared" si="234"/>
        <v>0</v>
      </c>
      <c r="BA250" s="35"/>
      <c r="BB250" s="35"/>
      <c r="BC250" s="35"/>
      <c r="BD250" s="35"/>
      <c r="BE250" s="35"/>
      <c r="BF250" s="35"/>
    </row>
    <row r="251" spans="1:58" ht="13">
      <c r="A251" s="33"/>
      <c r="B251" s="330"/>
      <c r="C251" s="404" t="s">
        <v>1838</v>
      </c>
      <c r="D251" s="281" t="s">
        <v>1796</v>
      </c>
      <c r="E251" s="157" t="s">
        <v>1797</v>
      </c>
      <c r="F251" s="154" t="s">
        <v>3512</v>
      </c>
      <c r="G251" s="394"/>
      <c r="H251" s="157"/>
      <c r="I251" s="156" t="s">
        <v>1847</v>
      </c>
      <c r="J251" s="162" t="s">
        <v>640</v>
      </c>
      <c r="K251" s="109">
        <f t="shared" ref="K251:K266" si="250">AV251</f>
        <v>0</v>
      </c>
      <c r="L251" s="16">
        <v>0</v>
      </c>
      <c r="M251" s="3"/>
      <c r="N251" s="1"/>
      <c r="O251" s="329">
        <f t="shared" si="246"/>
        <v>0</v>
      </c>
      <c r="P251" s="34"/>
      <c r="Q251" s="1"/>
      <c r="R251" s="329">
        <f t="shared" si="238"/>
        <v>0</v>
      </c>
      <c r="S251" s="34"/>
      <c r="T251" s="1"/>
      <c r="U251" s="329">
        <f t="shared" si="239"/>
        <v>0</v>
      </c>
      <c r="V251" s="34"/>
      <c r="W251" s="1"/>
      <c r="X251" s="329">
        <f t="shared" si="240"/>
        <v>0</v>
      </c>
      <c r="Y251" s="34"/>
      <c r="Z251" s="1"/>
      <c r="AA251" s="329">
        <f t="shared" si="241"/>
        <v>0</v>
      </c>
      <c r="AB251" s="34"/>
      <c r="AC251" s="1"/>
      <c r="AD251" s="329">
        <f t="shared" si="242"/>
        <v>0</v>
      </c>
      <c r="AE251" s="3"/>
      <c r="AF251" s="1"/>
      <c r="AG251" s="330">
        <f t="shared" si="243"/>
        <v>0</v>
      </c>
      <c r="AH251" s="34"/>
      <c r="AI251" s="1"/>
      <c r="AJ251" s="328">
        <f t="shared" si="244"/>
        <v>0</v>
      </c>
      <c r="AK251" s="34"/>
      <c r="AL251" s="1"/>
      <c r="AM251" s="328">
        <f t="shared" si="245"/>
        <v>0</v>
      </c>
      <c r="AN251" s="34"/>
      <c r="AO251" s="1"/>
      <c r="AP251" s="328">
        <f t="shared" si="247"/>
        <v>0</v>
      </c>
      <c r="AQ251" s="34"/>
      <c r="AR251" s="1"/>
      <c r="AS251" s="328">
        <f t="shared" si="248"/>
        <v>0</v>
      </c>
      <c r="AT251" s="34"/>
      <c r="AU251" s="1"/>
      <c r="AV251" s="328">
        <f t="shared" si="249"/>
        <v>0</v>
      </c>
      <c r="AW251" s="178"/>
      <c r="AX251" s="324"/>
      <c r="AY251" s="125">
        <f t="shared" si="234"/>
        <v>0</v>
      </c>
      <c r="AZ251" s="125">
        <f t="shared" si="234"/>
        <v>0</v>
      </c>
      <c r="BA251" s="35"/>
      <c r="BB251" s="35"/>
      <c r="BC251" s="35"/>
      <c r="BD251" s="35"/>
      <c r="BE251" s="35"/>
      <c r="BF251" s="35"/>
    </row>
    <row r="252" spans="1:58" ht="13">
      <c r="A252" s="33"/>
      <c r="B252" s="326"/>
      <c r="C252" s="404" t="s">
        <v>1838</v>
      </c>
      <c r="D252" s="281" t="s">
        <v>1798</v>
      </c>
      <c r="E252" s="157" t="s">
        <v>1799</v>
      </c>
      <c r="F252" s="154" t="s">
        <v>3512</v>
      </c>
      <c r="G252" s="394"/>
      <c r="H252" s="157"/>
      <c r="I252" s="156" t="s">
        <v>1847</v>
      </c>
      <c r="J252" s="162" t="s">
        <v>640</v>
      </c>
      <c r="K252" s="109">
        <f t="shared" si="250"/>
        <v>0</v>
      </c>
      <c r="L252" s="16">
        <v>0</v>
      </c>
      <c r="M252" s="3"/>
      <c r="N252" s="1"/>
      <c r="O252" s="329">
        <f t="shared" si="246"/>
        <v>0</v>
      </c>
      <c r="P252" s="34"/>
      <c r="Q252" s="1"/>
      <c r="R252" s="329">
        <f t="shared" si="238"/>
        <v>0</v>
      </c>
      <c r="S252" s="34"/>
      <c r="T252" s="1"/>
      <c r="U252" s="329">
        <f t="shared" si="239"/>
        <v>0</v>
      </c>
      <c r="V252" s="34"/>
      <c r="W252" s="1"/>
      <c r="X252" s="329">
        <f t="shared" si="240"/>
        <v>0</v>
      </c>
      <c r="Y252" s="34"/>
      <c r="Z252" s="1"/>
      <c r="AA252" s="329">
        <f t="shared" si="241"/>
        <v>0</v>
      </c>
      <c r="AB252" s="34"/>
      <c r="AC252" s="1"/>
      <c r="AD252" s="329">
        <f t="shared" si="242"/>
        <v>0</v>
      </c>
      <c r="AE252" s="3"/>
      <c r="AF252" s="1"/>
      <c r="AG252" s="330">
        <f t="shared" si="243"/>
        <v>0</v>
      </c>
      <c r="AH252" s="34"/>
      <c r="AI252" s="1"/>
      <c r="AJ252" s="328">
        <f t="shared" si="244"/>
        <v>0</v>
      </c>
      <c r="AK252" s="34"/>
      <c r="AL252" s="1"/>
      <c r="AM252" s="328">
        <f t="shared" si="245"/>
        <v>0</v>
      </c>
      <c r="AN252" s="34"/>
      <c r="AO252" s="1"/>
      <c r="AP252" s="328">
        <f t="shared" si="247"/>
        <v>0</v>
      </c>
      <c r="AQ252" s="34"/>
      <c r="AR252" s="1"/>
      <c r="AS252" s="328">
        <f t="shared" si="248"/>
        <v>0</v>
      </c>
      <c r="AT252" s="34"/>
      <c r="AU252" s="1"/>
      <c r="AV252" s="328">
        <f t="shared" si="249"/>
        <v>0</v>
      </c>
      <c r="AW252" s="178"/>
      <c r="AX252" s="324"/>
      <c r="AY252" s="125">
        <f t="shared" si="234"/>
        <v>0</v>
      </c>
      <c r="AZ252" s="125">
        <f t="shared" si="234"/>
        <v>0</v>
      </c>
      <c r="BA252" s="35"/>
      <c r="BB252" s="35"/>
      <c r="BC252" s="35"/>
      <c r="BD252" s="35"/>
      <c r="BE252" s="35"/>
      <c r="BF252" s="35"/>
    </row>
    <row r="253" spans="1:58" ht="13">
      <c r="A253" s="50"/>
      <c r="B253" s="333"/>
      <c r="C253" s="404" t="s">
        <v>1838</v>
      </c>
      <c r="D253" s="281" t="s">
        <v>1800</v>
      </c>
      <c r="E253" s="157" t="s">
        <v>1801</v>
      </c>
      <c r="F253" s="154" t="s">
        <v>3512</v>
      </c>
      <c r="G253" s="394"/>
      <c r="H253" s="157"/>
      <c r="I253" s="156" t="s">
        <v>1847</v>
      </c>
      <c r="J253" s="162" t="s">
        <v>640</v>
      </c>
      <c r="K253" s="109">
        <f t="shared" si="250"/>
        <v>0</v>
      </c>
      <c r="L253" s="16">
        <v>0</v>
      </c>
      <c r="M253" s="3"/>
      <c r="N253" s="1"/>
      <c r="O253" s="328">
        <f t="shared" si="246"/>
        <v>0</v>
      </c>
      <c r="P253" s="34"/>
      <c r="Q253" s="1"/>
      <c r="R253" s="329">
        <f t="shared" si="238"/>
        <v>0</v>
      </c>
      <c r="S253" s="34"/>
      <c r="T253" s="1"/>
      <c r="U253" s="329">
        <f t="shared" si="239"/>
        <v>0</v>
      </c>
      <c r="V253" s="34"/>
      <c r="W253" s="1"/>
      <c r="X253" s="329">
        <f t="shared" si="240"/>
        <v>0</v>
      </c>
      <c r="Y253" s="34"/>
      <c r="Z253" s="1"/>
      <c r="AA253" s="329">
        <f t="shared" si="241"/>
        <v>0</v>
      </c>
      <c r="AB253" s="34"/>
      <c r="AC253" s="1"/>
      <c r="AD253" s="329">
        <f t="shared" si="242"/>
        <v>0</v>
      </c>
      <c r="AE253" s="3"/>
      <c r="AF253" s="1"/>
      <c r="AG253" s="330">
        <f t="shared" si="243"/>
        <v>0</v>
      </c>
      <c r="AH253" s="34"/>
      <c r="AI253" s="1"/>
      <c r="AJ253" s="328">
        <f t="shared" si="244"/>
        <v>0</v>
      </c>
      <c r="AK253" s="34"/>
      <c r="AL253" s="1"/>
      <c r="AM253" s="328">
        <f t="shared" si="245"/>
        <v>0</v>
      </c>
      <c r="AN253" s="34"/>
      <c r="AO253" s="1"/>
      <c r="AP253" s="328">
        <f t="shared" si="247"/>
        <v>0</v>
      </c>
      <c r="AQ253" s="34"/>
      <c r="AR253" s="1"/>
      <c r="AS253" s="328">
        <f t="shared" si="248"/>
        <v>0</v>
      </c>
      <c r="AT253" s="34"/>
      <c r="AU253" s="1"/>
      <c r="AV253" s="328">
        <f t="shared" si="249"/>
        <v>0</v>
      </c>
      <c r="AW253" s="178"/>
      <c r="AX253" s="324"/>
      <c r="AY253" s="125">
        <f t="shared" si="234"/>
        <v>0</v>
      </c>
      <c r="AZ253" s="125">
        <f t="shared" si="234"/>
        <v>0</v>
      </c>
      <c r="BA253" s="35"/>
      <c r="BB253" s="35"/>
      <c r="BC253" s="35"/>
      <c r="BD253" s="35"/>
      <c r="BE253" s="35"/>
      <c r="BF253" s="35"/>
    </row>
    <row r="254" spans="1:58" ht="13">
      <c r="A254" s="33"/>
      <c r="B254" s="326"/>
      <c r="C254" s="404" t="s">
        <v>1838</v>
      </c>
      <c r="D254" s="281" t="s">
        <v>1802</v>
      </c>
      <c r="E254" s="157" t="s">
        <v>1803</v>
      </c>
      <c r="F254" s="154" t="s">
        <v>3512</v>
      </c>
      <c r="G254" s="394"/>
      <c r="H254" s="157"/>
      <c r="I254" s="156" t="s">
        <v>1847</v>
      </c>
      <c r="J254" s="162" t="s">
        <v>640</v>
      </c>
      <c r="K254" s="109">
        <f t="shared" si="250"/>
        <v>0</v>
      </c>
      <c r="L254" s="16">
        <v>0</v>
      </c>
      <c r="M254" s="3"/>
      <c r="N254" s="1"/>
      <c r="O254" s="329">
        <f t="shared" si="246"/>
        <v>0</v>
      </c>
      <c r="P254" s="34"/>
      <c r="Q254" s="1"/>
      <c r="R254" s="329">
        <f t="shared" si="238"/>
        <v>0</v>
      </c>
      <c r="S254" s="34"/>
      <c r="T254" s="1"/>
      <c r="U254" s="329">
        <f t="shared" si="239"/>
        <v>0</v>
      </c>
      <c r="V254" s="34"/>
      <c r="W254" s="1"/>
      <c r="X254" s="329">
        <f t="shared" si="240"/>
        <v>0</v>
      </c>
      <c r="Y254" s="34"/>
      <c r="Z254" s="1"/>
      <c r="AA254" s="329">
        <f t="shared" si="241"/>
        <v>0</v>
      </c>
      <c r="AB254" s="34"/>
      <c r="AC254" s="1"/>
      <c r="AD254" s="329">
        <f t="shared" si="242"/>
        <v>0</v>
      </c>
      <c r="AE254" s="3"/>
      <c r="AF254" s="1"/>
      <c r="AG254" s="330">
        <f t="shared" si="243"/>
        <v>0</v>
      </c>
      <c r="AH254" s="34"/>
      <c r="AI254" s="1"/>
      <c r="AJ254" s="328">
        <f t="shared" si="244"/>
        <v>0</v>
      </c>
      <c r="AK254" s="34"/>
      <c r="AL254" s="1"/>
      <c r="AM254" s="328">
        <f t="shared" si="245"/>
        <v>0</v>
      </c>
      <c r="AN254" s="34"/>
      <c r="AO254" s="1"/>
      <c r="AP254" s="328">
        <f t="shared" si="247"/>
        <v>0</v>
      </c>
      <c r="AQ254" s="34"/>
      <c r="AR254" s="1"/>
      <c r="AS254" s="328">
        <f t="shared" si="248"/>
        <v>0</v>
      </c>
      <c r="AT254" s="34"/>
      <c r="AU254" s="1"/>
      <c r="AV254" s="328">
        <f t="shared" si="249"/>
        <v>0</v>
      </c>
      <c r="AW254" s="178"/>
      <c r="AX254" s="324"/>
      <c r="AY254" s="125">
        <f t="shared" si="234"/>
        <v>0</v>
      </c>
      <c r="AZ254" s="125">
        <f t="shared" si="234"/>
        <v>0</v>
      </c>
      <c r="BA254" s="35"/>
      <c r="BB254" s="35"/>
      <c r="BC254" s="35"/>
      <c r="BD254" s="35"/>
      <c r="BE254" s="35"/>
      <c r="BF254" s="35"/>
    </row>
    <row r="255" spans="1:58" ht="13">
      <c r="A255" s="33"/>
      <c r="B255" s="326"/>
      <c r="C255" s="404" t="s">
        <v>1838</v>
      </c>
      <c r="D255" s="281" t="s">
        <v>1804</v>
      </c>
      <c r="E255" s="157" t="s">
        <v>1805</v>
      </c>
      <c r="F255" s="154" t="s">
        <v>3512</v>
      </c>
      <c r="G255" s="394"/>
      <c r="H255" s="157"/>
      <c r="I255" s="156" t="s">
        <v>1847</v>
      </c>
      <c r="J255" s="162" t="s">
        <v>640</v>
      </c>
      <c r="K255" s="109">
        <f t="shared" si="250"/>
        <v>0</v>
      </c>
      <c r="L255" s="16">
        <v>0</v>
      </c>
      <c r="M255" s="3"/>
      <c r="N255" s="1"/>
      <c r="O255" s="329">
        <f t="shared" si="246"/>
        <v>0</v>
      </c>
      <c r="P255" s="34"/>
      <c r="Q255" s="1"/>
      <c r="R255" s="329">
        <f t="shared" si="238"/>
        <v>0</v>
      </c>
      <c r="S255" s="34"/>
      <c r="T255" s="1"/>
      <c r="U255" s="329">
        <f t="shared" si="239"/>
        <v>0</v>
      </c>
      <c r="V255" s="34"/>
      <c r="W255" s="1"/>
      <c r="X255" s="329">
        <f t="shared" si="240"/>
        <v>0</v>
      </c>
      <c r="Y255" s="34"/>
      <c r="Z255" s="1"/>
      <c r="AA255" s="329">
        <f t="shared" si="241"/>
        <v>0</v>
      </c>
      <c r="AB255" s="34"/>
      <c r="AC255" s="1"/>
      <c r="AD255" s="329">
        <f t="shared" si="242"/>
        <v>0</v>
      </c>
      <c r="AE255" s="3"/>
      <c r="AF255" s="1"/>
      <c r="AG255" s="330">
        <f t="shared" si="243"/>
        <v>0</v>
      </c>
      <c r="AH255" s="34"/>
      <c r="AI255" s="1"/>
      <c r="AJ255" s="328">
        <f t="shared" si="244"/>
        <v>0</v>
      </c>
      <c r="AK255" s="34"/>
      <c r="AL255" s="1"/>
      <c r="AM255" s="328">
        <f t="shared" si="245"/>
        <v>0</v>
      </c>
      <c r="AN255" s="34"/>
      <c r="AO255" s="1"/>
      <c r="AP255" s="328">
        <f t="shared" si="247"/>
        <v>0</v>
      </c>
      <c r="AQ255" s="34"/>
      <c r="AR255" s="1"/>
      <c r="AS255" s="328">
        <f t="shared" si="248"/>
        <v>0</v>
      </c>
      <c r="AT255" s="34"/>
      <c r="AU255" s="1"/>
      <c r="AV255" s="328">
        <f t="shared" si="249"/>
        <v>0</v>
      </c>
      <c r="AW255" s="178"/>
      <c r="AX255" s="324"/>
      <c r="AY255" s="125">
        <f t="shared" si="234"/>
        <v>0</v>
      </c>
      <c r="AZ255" s="125">
        <f t="shared" si="234"/>
        <v>0</v>
      </c>
      <c r="BA255" s="35"/>
      <c r="BB255" s="35"/>
      <c r="BC255" s="35"/>
      <c r="BD255" s="35"/>
      <c r="BE255" s="35"/>
      <c r="BF255" s="35"/>
    </row>
    <row r="256" spans="1:58" ht="13">
      <c r="A256" s="18"/>
      <c r="B256" s="137"/>
      <c r="C256" s="404" t="s">
        <v>1838</v>
      </c>
      <c r="D256" s="281" t="s">
        <v>1806</v>
      </c>
      <c r="E256" s="154" t="s">
        <v>1807</v>
      </c>
      <c r="F256" s="154" t="s">
        <v>3512</v>
      </c>
      <c r="G256" s="393"/>
      <c r="H256" s="154"/>
      <c r="I256" s="156" t="s">
        <v>1847</v>
      </c>
      <c r="J256" s="162" t="s">
        <v>640</v>
      </c>
      <c r="K256" s="109">
        <f t="shared" si="250"/>
        <v>0</v>
      </c>
      <c r="L256" s="16">
        <v>0</v>
      </c>
      <c r="M256" s="3"/>
      <c r="N256" s="1"/>
      <c r="O256" s="328">
        <f t="shared" si="246"/>
        <v>0</v>
      </c>
      <c r="P256" s="34"/>
      <c r="Q256" s="1"/>
      <c r="R256" s="329">
        <f t="shared" si="238"/>
        <v>0</v>
      </c>
      <c r="S256" s="34"/>
      <c r="T256" s="1"/>
      <c r="U256" s="329">
        <f t="shared" si="239"/>
        <v>0</v>
      </c>
      <c r="V256" s="34"/>
      <c r="W256" s="1"/>
      <c r="X256" s="329">
        <f t="shared" si="240"/>
        <v>0</v>
      </c>
      <c r="Y256" s="34"/>
      <c r="Z256" s="1"/>
      <c r="AA256" s="329">
        <f t="shared" si="241"/>
        <v>0</v>
      </c>
      <c r="AB256" s="34"/>
      <c r="AC256" s="1"/>
      <c r="AD256" s="329">
        <f t="shared" si="242"/>
        <v>0</v>
      </c>
      <c r="AE256" s="3"/>
      <c r="AF256" s="1"/>
      <c r="AG256" s="330">
        <f t="shared" si="243"/>
        <v>0</v>
      </c>
      <c r="AH256" s="34"/>
      <c r="AI256" s="1"/>
      <c r="AJ256" s="328">
        <f t="shared" si="244"/>
        <v>0</v>
      </c>
      <c r="AK256" s="34"/>
      <c r="AL256" s="1"/>
      <c r="AM256" s="328">
        <f t="shared" si="245"/>
        <v>0</v>
      </c>
      <c r="AN256" s="34"/>
      <c r="AO256" s="1"/>
      <c r="AP256" s="328">
        <f t="shared" si="247"/>
        <v>0</v>
      </c>
      <c r="AQ256" s="34"/>
      <c r="AR256" s="1"/>
      <c r="AS256" s="328">
        <f t="shared" si="248"/>
        <v>0</v>
      </c>
      <c r="AT256" s="34"/>
      <c r="AU256" s="1"/>
      <c r="AV256" s="328">
        <f t="shared" si="249"/>
        <v>0</v>
      </c>
      <c r="AW256" s="178"/>
      <c r="AX256" s="324"/>
      <c r="AY256" s="125">
        <f t="shared" si="234"/>
        <v>0</v>
      </c>
      <c r="AZ256" s="125">
        <f t="shared" si="234"/>
        <v>0</v>
      </c>
      <c r="BA256" s="35"/>
      <c r="BB256" s="35"/>
      <c r="BC256" s="35"/>
      <c r="BD256" s="35"/>
      <c r="BE256" s="35"/>
      <c r="BF256" s="35"/>
    </row>
    <row r="257" spans="1:58" ht="13">
      <c r="A257" s="33"/>
      <c r="B257" s="330"/>
      <c r="C257" s="404" t="s">
        <v>1838</v>
      </c>
      <c r="D257" s="281" t="s">
        <v>1808</v>
      </c>
      <c r="E257" s="157" t="s">
        <v>1809</v>
      </c>
      <c r="F257" s="154" t="s">
        <v>3512</v>
      </c>
      <c r="G257" s="394"/>
      <c r="H257" s="157"/>
      <c r="I257" s="156" t="s">
        <v>1847</v>
      </c>
      <c r="J257" s="162" t="s">
        <v>640</v>
      </c>
      <c r="K257" s="109">
        <f t="shared" si="250"/>
        <v>0</v>
      </c>
      <c r="L257" s="16">
        <v>0</v>
      </c>
      <c r="M257" s="3"/>
      <c r="N257" s="1"/>
      <c r="O257" s="329">
        <f t="shared" si="246"/>
        <v>0</v>
      </c>
      <c r="P257" s="34"/>
      <c r="Q257" s="1"/>
      <c r="R257" s="329">
        <f t="shared" si="238"/>
        <v>0</v>
      </c>
      <c r="S257" s="34"/>
      <c r="T257" s="1"/>
      <c r="U257" s="329">
        <f t="shared" si="239"/>
        <v>0</v>
      </c>
      <c r="V257" s="34"/>
      <c r="W257" s="1"/>
      <c r="X257" s="329">
        <f t="shared" si="240"/>
        <v>0</v>
      </c>
      <c r="Y257" s="34"/>
      <c r="Z257" s="1"/>
      <c r="AA257" s="329">
        <f t="shared" si="241"/>
        <v>0</v>
      </c>
      <c r="AB257" s="34"/>
      <c r="AC257" s="1"/>
      <c r="AD257" s="329">
        <f t="shared" si="242"/>
        <v>0</v>
      </c>
      <c r="AE257" s="3"/>
      <c r="AF257" s="1"/>
      <c r="AG257" s="330">
        <f t="shared" si="243"/>
        <v>0</v>
      </c>
      <c r="AH257" s="34"/>
      <c r="AI257" s="1"/>
      <c r="AJ257" s="328">
        <f t="shared" si="244"/>
        <v>0</v>
      </c>
      <c r="AK257" s="34"/>
      <c r="AL257" s="1"/>
      <c r="AM257" s="328">
        <f t="shared" si="245"/>
        <v>0</v>
      </c>
      <c r="AN257" s="34"/>
      <c r="AO257" s="1"/>
      <c r="AP257" s="328">
        <f t="shared" si="247"/>
        <v>0</v>
      </c>
      <c r="AQ257" s="34"/>
      <c r="AR257" s="1"/>
      <c r="AS257" s="328">
        <f t="shared" si="248"/>
        <v>0</v>
      </c>
      <c r="AT257" s="34"/>
      <c r="AU257" s="1"/>
      <c r="AV257" s="328">
        <f t="shared" si="249"/>
        <v>0</v>
      </c>
      <c r="AW257" s="178"/>
      <c r="AX257" s="324"/>
      <c r="AY257" s="125">
        <f t="shared" si="234"/>
        <v>0</v>
      </c>
      <c r="AZ257" s="125">
        <f t="shared" si="234"/>
        <v>0</v>
      </c>
      <c r="BA257" s="35"/>
      <c r="BB257" s="35"/>
      <c r="BC257" s="35"/>
      <c r="BD257" s="35"/>
      <c r="BE257" s="35"/>
      <c r="BF257" s="35"/>
    </row>
    <row r="258" spans="1:58" ht="13">
      <c r="A258" s="33"/>
      <c r="B258" s="330"/>
      <c r="C258" s="404" t="s">
        <v>1838</v>
      </c>
      <c r="D258" s="281" t="s">
        <v>1810</v>
      </c>
      <c r="E258" s="157" t="s">
        <v>1811</v>
      </c>
      <c r="F258" s="154" t="s">
        <v>3512</v>
      </c>
      <c r="G258" s="394"/>
      <c r="H258" s="157"/>
      <c r="I258" s="156" t="s">
        <v>1847</v>
      </c>
      <c r="J258" s="162" t="s">
        <v>640</v>
      </c>
      <c r="K258" s="109">
        <f t="shared" si="250"/>
        <v>0</v>
      </c>
      <c r="L258" s="16">
        <v>0</v>
      </c>
      <c r="M258" s="3"/>
      <c r="N258" s="1"/>
      <c r="O258" s="329">
        <f t="shared" si="246"/>
        <v>0</v>
      </c>
      <c r="P258" s="34"/>
      <c r="Q258" s="1"/>
      <c r="R258" s="329">
        <f t="shared" si="238"/>
        <v>0</v>
      </c>
      <c r="S258" s="34"/>
      <c r="T258" s="1"/>
      <c r="U258" s="329">
        <f t="shared" si="239"/>
        <v>0</v>
      </c>
      <c r="V258" s="34"/>
      <c r="W258" s="1"/>
      <c r="X258" s="329">
        <f t="shared" si="240"/>
        <v>0</v>
      </c>
      <c r="Y258" s="34"/>
      <c r="Z258" s="1"/>
      <c r="AA258" s="329">
        <f t="shared" si="241"/>
        <v>0</v>
      </c>
      <c r="AB258" s="34"/>
      <c r="AC258" s="1"/>
      <c r="AD258" s="329">
        <f t="shared" si="242"/>
        <v>0</v>
      </c>
      <c r="AE258" s="3"/>
      <c r="AF258" s="1"/>
      <c r="AG258" s="330">
        <f t="shared" si="243"/>
        <v>0</v>
      </c>
      <c r="AH258" s="34"/>
      <c r="AI258" s="1"/>
      <c r="AJ258" s="328">
        <f t="shared" si="244"/>
        <v>0</v>
      </c>
      <c r="AK258" s="34"/>
      <c r="AL258" s="1"/>
      <c r="AM258" s="328">
        <f t="shared" si="245"/>
        <v>0</v>
      </c>
      <c r="AN258" s="34"/>
      <c r="AO258" s="1"/>
      <c r="AP258" s="328">
        <f t="shared" si="247"/>
        <v>0</v>
      </c>
      <c r="AQ258" s="34"/>
      <c r="AR258" s="1"/>
      <c r="AS258" s="328">
        <f t="shared" si="248"/>
        <v>0</v>
      </c>
      <c r="AT258" s="34"/>
      <c r="AU258" s="1"/>
      <c r="AV258" s="328">
        <f t="shared" si="249"/>
        <v>0</v>
      </c>
      <c r="AW258" s="178"/>
      <c r="AX258" s="324"/>
      <c r="AY258" s="125">
        <f t="shared" si="234"/>
        <v>0</v>
      </c>
      <c r="AZ258" s="125">
        <f t="shared" si="234"/>
        <v>0</v>
      </c>
      <c r="BA258" s="35"/>
      <c r="BB258" s="35"/>
      <c r="BC258" s="35"/>
      <c r="BD258" s="35"/>
      <c r="BE258" s="35"/>
      <c r="BF258" s="35"/>
    </row>
    <row r="259" spans="1:58" ht="13">
      <c r="A259" s="33"/>
      <c r="B259" s="330"/>
      <c r="C259" s="404" t="s">
        <v>1838</v>
      </c>
      <c r="D259" s="281" t="s">
        <v>1812</v>
      </c>
      <c r="E259" s="157" t="s">
        <v>1813</v>
      </c>
      <c r="F259" s="154" t="s">
        <v>3512</v>
      </c>
      <c r="G259" s="394"/>
      <c r="H259" s="157"/>
      <c r="I259" s="156" t="s">
        <v>1847</v>
      </c>
      <c r="J259" s="162" t="s">
        <v>640</v>
      </c>
      <c r="K259" s="109">
        <f t="shared" si="250"/>
        <v>0</v>
      </c>
      <c r="L259" s="16">
        <v>0</v>
      </c>
      <c r="M259" s="3"/>
      <c r="N259" s="1"/>
      <c r="O259" s="328">
        <f t="shared" si="246"/>
        <v>0</v>
      </c>
      <c r="P259" s="34"/>
      <c r="Q259" s="1"/>
      <c r="R259" s="329">
        <f t="shared" si="238"/>
        <v>0</v>
      </c>
      <c r="S259" s="34"/>
      <c r="T259" s="1"/>
      <c r="U259" s="329">
        <f t="shared" si="239"/>
        <v>0</v>
      </c>
      <c r="V259" s="34"/>
      <c r="W259" s="1"/>
      <c r="X259" s="329">
        <f t="shared" si="240"/>
        <v>0</v>
      </c>
      <c r="Y259" s="34"/>
      <c r="Z259" s="1"/>
      <c r="AA259" s="329">
        <f t="shared" si="241"/>
        <v>0</v>
      </c>
      <c r="AB259" s="34"/>
      <c r="AC259" s="1"/>
      <c r="AD259" s="329">
        <f t="shared" si="242"/>
        <v>0</v>
      </c>
      <c r="AE259" s="3"/>
      <c r="AF259" s="1"/>
      <c r="AG259" s="330">
        <f t="shared" si="243"/>
        <v>0</v>
      </c>
      <c r="AH259" s="34"/>
      <c r="AI259" s="1"/>
      <c r="AJ259" s="328">
        <f t="shared" si="244"/>
        <v>0</v>
      </c>
      <c r="AK259" s="34"/>
      <c r="AL259" s="1"/>
      <c r="AM259" s="328">
        <f t="shared" si="245"/>
        <v>0</v>
      </c>
      <c r="AN259" s="34"/>
      <c r="AO259" s="1"/>
      <c r="AP259" s="328">
        <f t="shared" si="247"/>
        <v>0</v>
      </c>
      <c r="AQ259" s="34"/>
      <c r="AR259" s="1"/>
      <c r="AS259" s="328">
        <f t="shared" si="248"/>
        <v>0</v>
      </c>
      <c r="AT259" s="34"/>
      <c r="AU259" s="1"/>
      <c r="AV259" s="328">
        <f t="shared" si="249"/>
        <v>0</v>
      </c>
      <c r="AW259" s="178"/>
      <c r="AX259" s="324"/>
      <c r="AY259" s="125">
        <f t="shared" si="234"/>
        <v>0</v>
      </c>
      <c r="AZ259" s="125">
        <f t="shared" si="234"/>
        <v>0</v>
      </c>
      <c r="BA259" s="35"/>
      <c r="BB259" s="35"/>
      <c r="BC259" s="35"/>
      <c r="BD259" s="35"/>
      <c r="BE259" s="35"/>
      <c r="BF259" s="35"/>
    </row>
    <row r="260" spans="1:58" ht="13">
      <c r="A260" s="33"/>
      <c r="B260" s="326"/>
      <c r="C260" s="404" t="s">
        <v>1838</v>
      </c>
      <c r="D260" s="281" t="s">
        <v>1814</v>
      </c>
      <c r="E260" s="157" t="s">
        <v>1815</v>
      </c>
      <c r="F260" s="154" t="s">
        <v>3512</v>
      </c>
      <c r="G260" s="394"/>
      <c r="H260" s="157"/>
      <c r="I260" s="156" t="s">
        <v>1847</v>
      </c>
      <c r="J260" s="162" t="s">
        <v>640</v>
      </c>
      <c r="K260" s="109">
        <f t="shared" si="250"/>
        <v>0</v>
      </c>
      <c r="L260" s="16">
        <v>0</v>
      </c>
      <c r="M260" s="3"/>
      <c r="N260" s="1"/>
      <c r="O260" s="329">
        <f t="shared" si="246"/>
        <v>0</v>
      </c>
      <c r="P260" s="34"/>
      <c r="Q260" s="1"/>
      <c r="R260" s="329">
        <f t="shared" si="238"/>
        <v>0</v>
      </c>
      <c r="S260" s="34"/>
      <c r="T260" s="1"/>
      <c r="U260" s="329">
        <f t="shared" si="239"/>
        <v>0</v>
      </c>
      <c r="V260" s="34"/>
      <c r="W260" s="1"/>
      <c r="X260" s="329">
        <f t="shared" si="240"/>
        <v>0</v>
      </c>
      <c r="Y260" s="34"/>
      <c r="Z260" s="1"/>
      <c r="AA260" s="329">
        <f t="shared" si="241"/>
        <v>0</v>
      </c>
      <c r="AB260" s="34"/>
      <c r="AC260" s="1"/>
      <c r="AD260" s="329">
        <f t="shared" si="242"/>
        <v>0</v>
      </c>
      <c r="AE260" s="3"/>
      <c r="AF260" s="1"/>
      <c r="AG260" s="330">
        <f t="shared" si="243"/>
        <v>0</v>
      </c>
      <c r="AH260" s="34"/>
      <c r="AI260" s="1"/>
      <c r="AJ260" s="328">
        <f t="shared" si="244"/>
        <v>0</v>
      </c>
      <c r="AK260" s="34"/>
      <c r="AL260" s="1"/>
      <c r="AM260" s="328">
        <f t="shared" si="245"/>
        <v>0</v>
      </c>
      <c r="AN260" s="34"/>
      <c r="AO260" s="1"/>
      <c r="AP260" s="328">
        <f t="shared" si="247"/>
        <v>0</v>
      </c>
      <c r="AQ260" s="34"/>
      <c r="AR260" s="1"/>
      <c r="AS260" s="328">
        <f t="shared" si="248"/>
        <v>0</v>
      </c>
      <c r="AT260" s="34"/>
      <c r="AU260" s="1"/>
      <c r="AV260" s="328">
        <f t="shared" si="249"/>
        <v>0</v>
      </c>
      <c r="AW260" s="178"/>
      <c r="AX260" s="324"/>
      <c r="AY260" s="125">
        <f t="shared" si="234"/>
        <v>0</v>
      </c>
      <c r="AZ260" s="125">
        <f t="shared" si="234"/>
        <v>0</v>
      </c>
      <c r="BA260" s="35"/>
      <c r="BB260" s="35"/>
      <c r="BC260" s="35"/>
      <c r="BD260" s="35"/>
      <c r="BE260" s="35"/>
      <c r="BF260" s="35"/>
    </row>
    <row r="261" spans="1:58" ht="13">
      <c r="A261" s="18"/>
      <c r="B261" s="137"/>
      <c r="C261" s="404" t="s">
        <v>1838</v>
      </c>
      <c r="D261" s="280" t="s">
        <v>1816</v>
      </c>
      <c r="E261" s="395" t="s">
        <v>1817</v>
      </c>
      <c r="F261" s="154" t="s">
        <v>3512</v>
      </c>
      <c r="G261" s="396"/>
      <c r="H261" s="395"/>
      <c r="I261" s="156" t="s">
        <v>1847</v>
      </c>
      <c r="J261" s="162" t="s">
        <v>640</v>
      </c>
      <c r="K261" s="109">
        <f t="shared" si="250"/>
        <v>0</v>
      </c>
      <c r="L261" s="16">
        <v>0</v>
      </c>
      <c r="M261" s="3"/>
      <c r="N261" s="1"/>
      <c r="O261" s="329">
        <f t="shared" si="246"/>
        <v>0</v>
      </c>
      <c r="P261" s="34"/>
      <c r="Q261" s="1"/>
      <c r="R261" s="329">
        <f t="shared" si="238"/>
        <v>0</v>
      </c>
      <c r="S261" s="34"/>
      <c r="T261" s="1"/>
      <c r="U261" s="329">
        <f t="shared" si="239"/>
        <v>0</v>
      </c>
      <c r="V261" s="34"/>
      <c r="W261" s="1"/>
      <c r="X261" s="329">
        <f t="shared" si="240"/>
        <v>0</v>
      </c>
      <c r="Y261" s="34"/>
      <c r="Z261" s="1"/>
      <c r="AA261" s="329">
        <f t="shared" si="241"/>
        <v>0</v>
      </c>
      <c r="AB261" s="34"/>
      <c r="AC261" s="1"/>
      <c r="AD261" s="329">
        <f t="shared" si="242"/>
        <v>0</v>
      </c>
      <c r="AE261" s="3"/>
      <c r="AF261" s="1"/>
      <c r="AG261" s="330">
        <f t="shared" si="243"/>
        <v>0</v>
      </c>
      <c r="AH261" s="34"/>
      <c r="AI261" s="1"/>
      <c r="AJ261" s="328">
        <f t="shared" si="244"/>
        <v>0</v>
      </c>
      <c r="AK261" s="34"/>
      <c r="AL261" s="1"/>
      <c r="AM261" s="328">
        <f t="shared" si="245"/>
        <v>0</v>
      </c>
      <c r="AN261" s="34"/>
      <c r="AO261" s="1"/>
      <c r="AP261" s="328">
        <f t="shared" si="247"/>
        <v>0</v>
      </c>
      <c r="AQ261" s="34"/>
      <c r="AR261" s="1"/>
      <c r="AS261" s="328">
        <f t="shared" si="248"/>
        <v>0</v>
      </c>
      <c r="AT261" s="34"/>
      <c r="AU261" s="1"/>
      <c r="AV261" s="328">
        <f t="shared" si="249"/>
        <v>0</v>
      </c>
      <c r="AW261" s="178"/>
      <c r="AX261" s="324"/>
      <c r="AY261" s="125">
        <f t="shared" si="234"/>
        <v>0</v>
      </c>
      <c r="AZ261" s="125">
        <f t="shared" si="234"/>
        <v>0</v>
      </c>
      <c r="BA261" s="35"/>
      <c r="BB261" s="35"/>
      <c r="BC261" s="35"/>
      <c r="BD261" s="35"/>
      <c r="BE261" s="35"/>
      <c r="BF261" s="35"/>
    </row>
    <row r="262" spans="1:58" ht="13">
      <c r="A262" s="33"/>
      <c r="B262" s="326"/>
      <c r="C262" s="404" t="s">
        <v>1838</v>
      </c>
      <c r="D262" s="32" t="s">
        <v>1818</v>
      </c>
      <c r="E262" s="155" t="s">
        <v>1819</v>
      </c>
      <c r="F262" s="155" t="s">
        <v>3510</v>
      </c>
      <c r="G262" s="156"/>
      <c r="H262" s="155"/>
      <c r="I262" s="156" t="s">
        <v>1848</v>
      </c>
      <c r="J262" s="162" t="s">
        <v>640</v>
      </c>
      <c r="K262" s="109">
        <f t="shared" si="250"/>
        <v>0</v>
      </c>
      <c r="L262" s="16">
        <v>0</v>
      </c>
      <c r="M262" s="3"/>
      <c r="N262" s="1"/>
      <c r="O262" s="328">
        <f t="shared" si="246"/>
        <v>0</v>
      </c>
      <c r="P262" s="34"/>
      <c r="Q262" s="1"/>
      <c r="R262" s="329">
        <f t="shared" si="238"/>
        <v>0</v>
      </c>
      <c r="S262" s="34"/>
      <c r="T262" s="1"/>
      <c r="U262" s="329">
        <f t="shared" si="239"/>
        <v>0</v>
      </c>
      <c r="V262" s="34"/>
      <c r="W262" s="1"/>
      <c r="X262" s="329">
        <f t="shared" si="240"/>
        <v>0</v>
      </c>
      <c r="Y262" s="34"/>
      <c r="Z262" s="1"/>
      <c r="AA262" s="329">
        <f t="shared" si="241"/>
        <v>0</v>
      </c>
      <c r="AB262" s="34"/>
      <c r="AC262" s="1"/>
      <c r="AD262" s="329">
        <f t="shared" si="242"/>
        <v>0</v>
      </c>
      <c r="AE262" s="3"/>
      <c r="AF262" s="1"/>
      <c r="AG262" s="330">
        <f t="shared" si="243"/>
        <v>0</v>
      </c>
      <c r="AH262" s="34"/>
      <c r="AI262" s="1"/>
      <c r="AJ262" s="328">
        <f t="shared" si="244"/>
        <v>0</v>
      </c>
      <c r="AK262" s="34"/>
      <c r="AL262" s="1"/>
      <c r="AM262" s="328">
        <f t="shared" si="245"/>
        <v>0</v>
      </c>
      <c r="AN262" s="34"/>
      <c r="AO262" s="1"/>
      <c r="AP262" s="328">
        <f t="shared" si="247"/>
        <v>0</v>
      </c>
      <c r="AQ262" s="34"/>
      <c r="AR262" s="1"/>
      <c r="AS262" s="328">
        <f t="shared" si="248"/>
        <v>0</v>
      </c>
      <c r="AT262" s="34"/>
      <c r="AU262" s="1"/>
      <c r="AV262" s="328">
        <f t="shared" si="249"/>
        <v>0</v>
      </c>
      <c r="AW262" s="178"/>
      <c r="AX262" s="324"/>
      <c r="AY262" s="125">
        <f t="shared" si="234"/>
        <v>0</v>
      </c>
      <c r="AZ262" s="125">
        <f t="shared" si="234"/>
        <v>0</v>
      </c>
      <c r="BA262" s="35"/>
      <c r="BB262" s="35"/>
      <c r="BC262" s="35"/>
      <c r="BD262" s="35"/>
      <c r="BE262" s="35"/>
      <c r="BF262" s="35"/>
    </row>
    <row r="263" spans="1:58" ht="13">
      <c r="A263" s="33"/>
      <c r="B263" s="330"/>
      <c r="C263" s="404" t="s">
        <v>1838</v>
      </c>
      <c r="D263" s="32" t="s">
        <v>1820</v>
      </c>
      <c r="E263" s="155" t="s">
        <v>1821</v>
      </c>
      <c r="F263" s="155" t="s">
        <v>3510</v>
      </c>
      <c r="G263" s="156"/>
      <c r="H263" s="155"/>
      <c r="I263" s="156" t="s">
        <v>1848</v>
      </c>
      <c r="J263" s="162" t="s">
        <v>640</v>
      </c>
      <c r="K263" s="109">
        <f t="shared" si="250"/>
        <v>0</v>
      </c>
      <c r="L263" s="16">
        <v>0</v>
      </c>
      <c r="M263" s="3"/>
      <c r="N263" s="1"/>
      <c r="O263" s="329">
        <f t="shared" si="246"/>
        <v>0</v>
      </c>
      <c r="P263" s="34"/>
      <c r="Q263" s="1"/>
      <c r="R263" s="329">
        <f t="shared" si="238"/>
        <v>0</v>
      </c>
      <c r="S263" s="34"/>
      <c r="T263" s="1"/>
      <c r="U263" s="329">
        <f t="shared" si="239"/>
        <v>0</v>
      </c>
      <c r="V263" s="34"/>
      <c r="W263" s="1"/>
      <c r="X263" s="329">
        <f t="shared" si="240"/>
        <v>0</v>
      </c>
      <c r="Y263" s="34"/>
      <c r="Z263" s="1"/>
      <c r="AA263" s="329">
        <f t="shared" si="241"/>
        <v>0</v>
      </c>
      <c r="AB263" s="34"/>
      <c r="AC263" s="1"/>
      <c r="AD263" s="329">
        <f t="shared" si="242"/>
        <v>0</v>
      </c>
      <c r="AE263" s="3"/>
      <c r="AF263" s="1"/>
      <c r="AG263" s="330">
        <f t="shared" si="243"/>
        <v>0</v>
      </c>
      <c r="AH263" s="34"/>
      <c r="AI263" s="1"/>
      <c r="AJ263" s="328">
        <f t="shared" si="244"/>
        <v>0</v>
      </c>
      <c r="AK263" s="34"/>
      <c r="AL263" s="1"/>
      <c r="AM263" s="328">
        <f t="shared" si="245"/>
        <v>0</v>
      </c>
      <c r="AN263" s="34"/>
      <c r="AO263" s="1"/>
      <c r="AP263" s="328">
        <f t="shared" si="247"/>
        <v>0</v>
      </c>
      <c r="AQ263" s="34"/>
      <c r="AR263" s="1"/>
      <c r="AS263" s="328">
        <f t="shared" si="248"/>
        <v>0</v>
      </c>
      <c r="AT263" s="34"/>
      <c r="AU263" s="1"/>
      <c r="AV263" s="328">
        <f t="shared" si="249"/>
        <v>0</v>
      </c>
      <c r="AW263" s="178"/>
      <c r="AX263" s="324"/>
      <c r="AY263" s="125">
        <f t="shared" si="234"/>
        <v>0</v>
      </c>
      <c r="AZ263" s="125">
        <f t="shared" si="234"/>
        <v>0</v>
      </c>
      <c r="BA263" s="35"/>
      <c r="BB263" s="35"/>
      <c r="BC263" s="35"/>
      <c r="BD263" s="35"/>
      <c r="BE263" s="35"/>
      <c r="BF263" s="35"/>
    </row>
    <row r="264" spans="1:58" ht="13">
      <c r="A264" s="33"/>
      <c r="B264" s="330"/>
      <c r="C264" s="404" t="s">
        <v>1838</v>
      </c>
      <c r="D264" s="32" t="s">
        <v>1509</v>
      </c>
      <c r="E264" s="155" t="s">
        <v>1510</v>
      </c>
      <c r="F264" s="155" t="s">
        <v>3510</v>
      </c>
      <c r="G264" s="156"/>
      <c r="H264" s="155"/>
      <c r="I264" s="156" t="s">
        <v>1848</v>
      </c>
      <c r="J264" s="162" t="s">
        <v>640</v>
      </c>
      <c r="K264" s="109">
        <f t="shared" si="250"/>
        <v>0</v>
      </c>
      <c r="L264" s="16">
        <v>0</v>
      </c>
      <c r="M264" s="3"/>
      <c r="N264" s="1"/>
      <c r="O264" s="329">
        <f t="shared" si="246"/>
        <v>0</v>
      </c>
      <c r="P264" s="34"/>
      <c r="Q264" s="1"/>
      <c r="R264" s="329">
        <f t="shared" si="238"/>
        <v>0</v>
      </c>
      <c r="S264" s="34"/>
      <c r="T264" s="1"/>
      <c r="U264" s="329">
        <f t="shared" si="239"/>
        <v>0</v>
      </c>
      <c r="V264" s="34"/>
      <c r="W264" s="1"/>
      <c r="X264" s="329">
        <f t="shared" si="240"/>
        <v>0</v>
      </c>
      <c r="Y264" s="34"/>
      <c r="Z264" s="1"/>
      <c r="AA264" s="329">
        <f t="shared" si="241"/>
        <v>0</v>
      </c>
      <c r="AB264" s="34"/>
      <c r="AC264" s="1"/>
      <c r="AD264" s="329">
        <f t="shared" si="242"/>
        <v>0</v>
      </c>
      <c r="AE264" s="3"/>
      <c r="AF264" s="1"/>
      <c r="AG264" s="330">
        <f t="shared" si="243"/>
        <v>0</v>
      </c>
      <c r="AH264" s="34"/>
      <c r="AI264" s="1"/>
      <c r="AJ264" s="328">
        <f t="shared" si="244"/>
        <v>0</v>
      </c>
      <c r="AK264" s="34"/>
      <c r="AL264" s="1"/>
      <c r="AM264" s="328">
        <f t="shared" si="245"/>
        <v>0</v>
      </c>
      <c r="AN264" s="34"/>
      <c r="AO264" s="1"/>
      <c r="AP264" s="328">
        <f t="shared" si="247"/>
        <v>0</v>
      </c>
      <c r="AQ264" s="34"/>
      <c r="AR264" s="1"/>
      <c r="AS264" s="328">
        <f t="shared" si="248"/>
        <v>0</v>
      </c>
      <c r="AT264" s="34"/>
      <c r="AU264" s="1"/>
      <c r="AV264" s="328">
        <f t="shared" si="249"/>
        <v>0</v>
      </c>
      <c r="AW264" s="178"/>
      <c r="AX264" s="324"/>
      <c r="AY264" s="125">
        <f t="shared" si="234"/>
        <v>0</v>
      </c>
      <c r="AZ264" s="125">
        <f t="shared" si="234"/>
        <v>0</v>
      </c>
      <c r="BA264" s="35"/>
      <c r="BB264" s="35"/>
      <c r="BC264" s="35"/>
      <c r="BD264" s="35"/>
      <c r="BE264" s="35"/>
      <c r="BF264" s="35"/>
    </row>
    <row r="265" spans="1:58" ht="13">
      <c r="A265" s="50"/>
      <c r="B265" s="333"/>
      <c r="C265" s="404" t="s">
        <v>1838</v>
      </c>
      <c r="D265" s="32" t="s">
        <v>1822</v>
      </c>
      <c r="E265" s="155" t="s">
        <v>1823</v>
      </c>
      <c r="F265" s="155" t="s">
        <v>3510</v>
      </c>
      <c r="G265" s="156"/>
      <c r="H265" s="155"/>
      <c r="I265" s="156" t="s">
        <v>1848</v>
      </c>
      <c r="J265" s="162" t="s">
        <v>640</v>
      </c>
      <c r="K265" s="109">
        <f t="shared" si="250"/>
        <v>0</v>
      </c>
      <c r="L265" s="16">
        <v>0</v>
      </c>
      <c r="M265" s="3"/>
      <c r="N265" s="1"/>
      <c r="O265" s="328">
        <f t="shared" si="246"/>
        <v>0</v>
      </c>
      <c r="P265" s="34"/>
      <c r="Q265" s="1"/>
      <c r="R265" s="329">
        <f t="shared" si="238"/>
        <v>0</v>
      </c>
      <c r="S265" s="34"/>
      <c r="T265" s="1"/>
      <c r="U265" s="329">
        <f t="shared" si="239"/>
        <v>0</v>
      </c>
      <c r="V265" s="34"/>
      <c r="W265" s="1"/>
      <c r="X265" s="329">
        <f t="shared" si="240"/>
        <v>0</v>
      </c>
      <c r="Y265" s="34"/>
      <c r="Z265" s="1"/>
      <c r="AA265" s="329">
        <f t="shared" si="241"/>
        <v>0</v>
      </c>
      <c r="AB265" s="34"/>
      <c r="AC265" s="1"/>
      <c r="AD265" s="329">
        <f t="shared" si="242"/>
        <v>0</v>
      </c>
      <c r="AE265" s="3"/>
      <c r="AF265" s="1"/>
      <c r="AG265" s="330">
        <f t="shared" si="243"/>
        <v>0</v>
      </c>
      <c r="AH265" s="34"/>
      <c r="AI265" s="1"/>
      <c r="AJ265" s="328">
        <f t="shared" si="244"/>
        <v>0</v>
      </c>
      <c r="AK265" s="34"/>
      <c r="AL265" s="1"/>
      <c r="AM265" s="328">
        <f t="shared" si="245"/>
        <v>0</v>
      </c>
      <c r="AN265" s="34"/>
      <c r="AO265" s="1"/>
      <c r="AP265" s="328">
        <f t="shared" si="247"/>
        <v>0</v>
      </c>
      <c r="AQ265" s="34"/>
      <c r="AR265" s="1"/>
      <c r="AS265" s="328">
        <f t="shared" si="248"/>
        <v>0</v>
      </c>
      <c r="AT265" s="34"/>
      <c r="AU265" s="1"/>
      <c r="AV265" s="328">
        <f t="shared" si="249"/>
        <v>0</v>
      </c>
      <c r="AW265" s="178"/>
      <c r="AX265" s="324"/>
      <c r="AY265" s="125">
        <f t="shared" si="234"/>
        <v>0</v>
      </c>
      <c r="AZ265" s="125">
        <f t="shared" si="234"/>
        <v>0</v>
      </c>
      <c r="BA265" s="35"/>
      <c r="BB265" s="35"/>
      <c r="BC265" s="35"/>
      <c r="BD265" s="35"/>
      <c r="BE265" s="35"/>
      <c r="BF265" s="35"/>
    </row>
    <row r="266" spans="1:58" ht="13">
      <c r="A266" s="33"/>
      <c r="B266" s="330"/>
      <c r="C266" s="404" t="s">
        <v>1838</v>
      </c>
      <c r="D266" s="32" t="s">
        <v>1824</v>
      </c>
      <c r="E266" s="155" t="s">
        <v>1825</v>
      </c>
      <c r="F266" s="155" t="s">
        <v>3510</v>
      </c>
      <c r="G266" s="156"/>
      <c r="H266" s="155"/>
      <c r="I266" s="156" t="s">
        <v>1848</v>
      </c>
      <c r="J266" s="162" t="s">
        <v>640</v>
      </c>
      <c r="K266" s="109">
        <f t="shared" si="250"/>
        <v>0</v>
      </c>
      <c r="L266" s="16">
        <v>0</v>
      </c>
      <c r="M266" s="3"/>
      <c r="N266" s="1"/>
      <c r="O266" s="329">
        <f t="shared" si="246"/>
        <v>0</v>
      </c>
      <c r="P266" s="34"/>
      <c r="Q266" s="1"/>
      <c r="R266" s="329">
        <f t="shared" si="238"/>
        <v>0</v>
      </c>
      <c r="S266" s="34"/>
      <c r="T266" s="1"/>
      <c r="U266" s="329">
        <f t="shared" si="239"/>
        <v>0</v>
      </c>
      <c r="V266" s="34"/>
      <c r="W266" s="1"/>
      <c r="X266" s="329">
        <f t="shared" si="240"/>
        <v>0</v>
      </c>
      <c r="Y266" s="34"/>
      <c r="Z266" s="1"/>
      <c r="AA266" s="329">
        <f t="shared" si="241"/>
        <v>0</v>
      </c>
      <c r="AB266" s="34"/>
      <c r="AC266" s="1"/>
      <c r="AD266" s="329">
        <f t="shared" si="242"/>
        <v>0</v>
      </c>
      <c r="AE266" s="3"/>
      <c r="AF266" s="1"/>
      <c r="AG266" s="330">
        <f t="shared" si="243"/>
        <v>0</v>
      </c>
      <c r="AH266" s="34"/>
      <c r="AI266" s="1"/>
      <c r="AJ266" s="328">
        <f t="shared" si="244"/>
        <v>0</v>
      </c>
      <c r="AK266" s="34"/>
      <c r="AL266" s="1"/>
      <c r="AM266" s="328">
        <f t="shared" si="245"/>
        <v>0</v>
      </c>
      <c r="AN266" s="34"/>
      <c r="AO266" s="1"/>
      <c r="AP266" s="328">
        <f t="shared" si="247"/>
        <v>0</v>
      </c>
      <c r="AQ266" s="34"/>
      <c r="AR266" s="1"/>
      <c r="AS266" s="328">
        <f t="shared" si="248"/>
        <v>0</v>
      </c>
      <c r="AT266" s="34"/>
      <c r="AU266" s="1"/>
      <c r="AV266" s="328">
        <f t="shared" si="249"/>
        <v>0</v>
      </c>
      <c r="AW266" s="178"/>
      <c r="AX266" s="324"/>
      <c r="AY266" s="125">
        <f t="shared" si="234"/>
        <v>0</v>
      </c>
      <c r="AZ266" s="125">
        <f t="shared" si="234"/>
        <v>0</v>
      </c>
      <c r="BA266" s="35"/>
      <c r="BB266" s="35"/>
      <c r="BC266" s="35"/>
      <c r="BD266" s="35"/>
      <c r="BE266" s="35"/>
      <c r="BF266" s="35"/>
    </row>
    <row r="267" spans="1:58" ht="13">
      <c r="A267" s="18"/>
      <c r="B267" s="137"/>
      <c r="C267" s="404" t="s">
        <v>1838</v>
      </c>
      <c r="D267" s="32" t="s">
        <v>1826</v>
      </c>
      <c r="E267" s="155" t="s">
        <v>1827</v>
      </c>
      <c r="F267" s="155" t="s">
        <v>3510</v>
      </c>
      <c r="G267" s="156"/>
      <c r="H267" s="155"/>
      <c r="I267" s="156" t="s">
        <v>1848</v>
      </c>
      <c r="J267" s="162" t="s">
        <v>640</v>
      </c>
      <c r="K267" s="109">
        <f t="shared" ref="K267:K273" si="251">AV267</f>
        <v>0</v>
      </c>
      <c r="L267" s="16">
        <v>0</v>
      </c>
      <c r="M267" s="3"/>
      <c r="N267" s="1"/>
      <c r="O267" s="329">
        <f t="shared" si="246"/>
        <v>0</v>
      </c>
      <c r="P267" s="34"/>
      <c r="Q267" s="1"/>
      <c r="R267" s="329">
        <f>SUM(O267+P267-Q267)</f>
        <v>0</v>
      </c>
      <c r="S267" s="34"/>
      <c r="T267" s="1"/>
      <c r="U267" s="329">
        <f>SUM(R267+S267-T267)</f>
        <v>0</v>
      </c>
      <c r="V267" s="34"/>
      <c r="W267" s="1"/>
      <c r="X267" s="329">
        <f>SUM(U267+V267-W267)</f>
        <v>0</v>
      </c>
      <c r="Y267" s="34"/>
      <c r="Z267" s="1"/>
      <c r="AA267" s="329">
        <f>SUM(X267+Y267-Z267)</f>
        <v>0</v>
      </c>
      <c r="AB267" s="34"/>
      <c r="AC267" s="1"/>
      <c r="AD267" s="329">
        <f>SUM(AA267+AB267-AC267)</f>
        <v>0</v>
      </c>
      <c r="AE267" s="3"/>
      <c r="AF267" s="1"/>
      <c r="AG267" s="330">
        <f>SUM(AD267+AE267-AF267)</f>
        <v>0</v>
      </c>
      <c r="AH267" s="34"/>
      <c r="AI267" s="1"/>
      <c r="AJ267" s="328">
        <f>SUM(AG267+AH267-AI267)</f>
        <v>0</v>
      </c>
      <c r="AK267" s="34"/>
      <c r="AL267" s="1"/>
      <c r="AM267" s="328">
        <f>SUM(AJ267+AK267-AL267)</f>
        <v>0</v>
      </c>
      <c r="AN267" s="34"/>
      <c r="AO267" s="1"/>
      <c r="AP267" s="328">
        <f>SUM(AM267+AN267-AO267)</f>
        <v>0</v>
      </c>
      <c r="AQ267" s="34"/>
      <c r="AR267" s="1"/>
      <c r="AS267" s="1">
        <f>SUM(AP267+AQ267-AR267)</f>
        <v>0</v>
      </c>
      <c r="AT267" s="3"/>
      <c r="AU267" s="1"/>
      <c r="AV267" s="328">
        <f>SUM(AS267+AT267-AU267)</f>
        <v>0</v>
      </c>
      <c r="AW267" s="178"/>
      <c r="AX267" s="324"/>
      <c r="AY267" s="125">
        <f t="shared" si="234"/>
        <v>0</v>
      </c>
      <c r="AZ267" s="125">
        <v>0</v>
      </c>
      <c r="BA267" s="35"/>
      <c r="BB267" s="35"/>
      <c r="BC267" s="35"/>
      <c r="BD267" s="35"/>
      <c r="BE267" s="35"/>
      <c r="BF267" s="35"/>
    </row>
    <row r="268" spans="1:58" ht="13">
      <c r="A268" s="18"/>
      <c r="B268" s="137"/>
      <c r="C268" s="404" t="s">
        <v>1838</v>
      </c>
      <c r="D268" s="32" t="s">
        <v>1828</v>
      </c>
      <c r="E268" s="155" t="s">
        <v>1829</v>
      </c>
      <c r="F268" s="155" t="s">
        <v>3510</v>
      </c>
      <c r="G268" s="156"/>
      <c r="H268" s="155"/>
      <c r="I268" s="156" t="s">
        <v>1848</v>
      </c>
      <c r="J268" s="162" t="s">
        <v>640</v>
      </c>
      <c r="K268" s="109">
        <f t="shared" si="251"/>
        <v>0</v>
      </c>
      <c r="L268" s="16">
        <v>0</v>
      </c>
      <c r="M268" s="3"/>
      <c r="N268" s="1"/>
      <c r="O268" s="328">
        <f t="shared" si="246"/>
        <v>0</v>
      </c>
      <c r="P268" s="34"/>
      <c r="Q268" s="1"/>
      <c r="R268" s="329">
        <f t="shared" si="238"/>
        <v>0</v>
      </c>
      <c r="S268" s="34"/>
      <c r="T268" s="1"/>
      <c r="U268" s="329">
        <f t="shared" si="239"/>
        <v>0</v>
      </c>
      <c r="V268" s="34"/>
      <c r="W268" s="1"/>
      <c r="X268" s="329">
        <f t="shared" si="240"/>
        <v>0</v>
      </c>
      <c r="Y268" s="34"/>
      <c r="Z268" s="1"/>
      <c r="AA268" s="329">
        <f t="shared" si="241"/>
        <v>0</v>
      </c>
      <c r="AB268" s="34"/>
      <c r="AC268" s="1"/>
      <c r="AD268" s="329">
        <f t="shared" si="242"/>
        <v>0</v>
      </c>
      <c r="AE268" s="3"/>
      <c r="AF268" s="1"/>
      <c r="AG268" s="330">
        <f t="shared" si="243"/>
        <v>0</v>
      </c>
      <c r="AH268" s="34"/>
      <c r="AI268" s="1"/>
      <c r="AJ268" s="328">
        <f t="shared" si="244"/>
        <v>0</v>
      </c>
      <c r="AK268" s="34"/>
      <c r="AL268" s="1"/>
      <c r="AM268" s="328">
        <f t="shared" si="245"/>
        <v>0</v>
      </c>
      <c r="AN268" s="34"/>
      <c r="AO268" s="1"/>
      <c r="AP268" s="328">
        <f t="shared" si="247"/>
        <v>0</v>
      </c>
      <c r="AQ268" s="34"/>
      <c r="AR268" s="1"/>
      <c r="AS268" s="1">
        <f t="shared" si="248"/>
        <v>0</v>
      </c>
      <c r="AT268" s="3"/>
      <c r="AU268" s="1"/>
      <c r="AV268" s="328">
        <f t="shared" si="249"/>
        <v>0</v>
      </c>
      <c r="AW268" s="178"/>
      <c r="AX268" s="324"/>
      <c r="AY268" s="125">
        <f t="shared" si="234"/>
        <v>0</v>
      </c>
      <c r="AZ268" s="125">
        <v>0</v>
      </c>
      <c r="BA268" s="35"/>
      <c r="BB268" s="35"/>
      <c r="BC268" s="35"/>
      <c r="BD268" s="35"/>
      <c r="BE268" s="35"/>
      <c r="BF268" s="35"/>
    </row>
    <row r="269" spans="1:58" ht="13">
      <c r="A269" s="18"/>
      <c r="B269" s="137"/>
      <c r="C269" s="404" t="s">
        <v>1838</v>
      </c>
      <c r="D269" s="32" t="s">
        <v>1830</v>
      </c>
      <c r="E269" s="155" t="s">
        <v>1831</v>
      </c>
      <c r="F269" s="155" t="s">
        <v>3510</v>
      </c>
      <c r="G269" s="156"/>
      <c r="H269" s="155"/>
      <c r="I269" s="156" t="s">
        <v>1848</v>
      </c>
      <c r="J269" s="162" t="s">
        <v>640</v>
      </c>
      <c r="K269" s="109">
        <f t="shared" si="251"/>
        <v>0</v>
      </c>
      <c r="L269" s="16">
        <v>0</v>
      </c>
      <c r="M269" s="3"/>
      <c r="N269" s="1"/>
      <c r="O269" s="329">
        <f t="shared" si="246"/>
        <v>0</v>
      </c>
      <c r="P269" s="34"/>
      <c r="Q269" s="1"/>
      <c r="R269" s="329">
        <f t="shared" si="238"/>
        <v>0</v>
      </c>
      <c r="S269" s="34"/>
      <c r="T269" s="1"/>
      <c r="U269" s="329">
        <f t="shared" si="239"/>
        <v>0</v>
      </c>
      <c r="V269" s="34"/>
      <c r="W269" s="1"/>
      <c r="X269" s="329">
        <f t="shared" si="240"/>
        <v>0</v>
      </c>
      <c r="Y269" s="34"/>
      <c r="Z269" s="1"/>
      <c r="AA269" s="329">
        <f t="shared" si="241"/>
        <v>0</v>
      </c>
      <c r="AB269" s="34"/>
      <c r="AC269" s="1"/>
      <c r="AD269" s="329">
        <f t="shared" si="242"/>
        <v>0</v>
      </c>
      <c r="AE269" s="3"/>
      <c r="AF269" s="1"/>
      <c r="AG269" s="330">
        <f t="shared" si="243"/>
        <v>0</v>
      </c>
      <c r="AH269" s="34"/>
      <c r="AI269" s="1"/>
      <c r="AJ269" s="328">
        <f t="shared" si="244"/>
        <v>0</v>
      </c>
      <c r="AK269" s="34"/>
      <c r="AL269" s="1"/>
      <c r="AM269" s="328">
        <f t="shared" si="245"/>
        <v>0</v>
      </c>
      <c r="AN269" s="34"/>
      <c r="AO269" s="1"/>
      <c r="AP269" s="328">
        <f t="shared" si="247"/>
        <v>0</v>
      </c>
      <c r="AQ269" s="34"/>
      <c r="AR269" s="1"/>
      <c r="AS269" s="1">
        <f t="shared" si="248"/>
        <v>0</v>
      </c>
      <c r="AT269" s="3"/>
      <c r="AU269" s="1"/>
      <c r="AV269" s="328">
        <f t="shared" si="249"/>
        <v>0</v>
      </c>
      <c r="AW269" s="178"/>
      <c r="AX269" s="324"/>
      <c r="AY269" s="125">
        <f t="shared" si="234"/>
        <v>0</v>
      </c>
      <c r="AZ269" s="125">
        <v>0</v>
      </c>
      <c r="BA269" s="35"/>
      <c r="BB269" s="35"/>
      <c r="BC269" s="35"/>
      <c r="BD269" s="35"/>
      <c r="BE269" s="35"/>
      <c r="BF269" s="35"/>
    </row>
    <row r="270" spans="1:58" ht="13">
      <c r="A270" s="18"/>
      <c r="B270" s="137"/>
      <c r="C270" s="404" t="s">
        <v>1838</v>
      </c>
      <c r="D270" s="32" t="s">
        <v>1832</v>
      </c>
      <c r="E270" s="155" t="s">
        <v>1833</v>
      </c>
      <c r="F270" s="155" t="s">
        <v>3510</v>
      </c>
      <c r="G270" s="156"/>
      <c r="H270" s="155"/>
      <c r="I270" s="156" t="s">
        <v>1848</v>
      </c>
      <c r="J270" s="162" t="s">
        <v>640</v>
      </c>
      <c r="K270" s="109">
        <f t="shared" si="251"/>
        <v>0</v>
      </c>
      <c r="L270" s="16">
        <v>0</v>
      </c>
      <c r="M270" s="3"/>
      <c r="N270" s="1"/>
      <c r="O270" s="329">
        <f t="shared" si="246"/>
        <v>0</v>
      </c>
      <c r="P270" s="34"/>
      <c r="Q270" s="1"/>
      <c r="R270" s="329">
        <f t="shared" si="238"/>
        <v>0</v>
      </c>
      <c r="S270" s="34"/>
      <c r="T270" s="1"/>
      <c r="U270" s="329">
        <f t="shared" si="239"/>
        <v>0</v>
      </c>
      <c r="V270" s="34"/>
      <c r="W270" s="1"/>
      <c r="X270" s="329">
        <f t="shared" si="240"/>
        <v>0</v>
      </c>
      <c r="Y270" s="34"/>
      <c r="Z270" s="1"/>
      <c r="AA270" s="329">
        <f t="shared" si="241"/>
        <v>0</v>
      </c>
      <c r="AB270" s="34"/>
      <c r="AC270" s="1"/>
      <c r="AD270" s="329">
        <f t="shared" si="242"/>
        <v>0</v>
      </c>
      <c r="AE270" s="3"/>
      <c r="AF270" s="1"/>
      <c r="AG270" s="330">
        <f t="shared" si="243"/>
        <v>0</v>
      </c>
      <c r="AH270" s="34"/>
      <c r="AI270" s="1"/>
      <c r="AJ270" s="328">
        <f t="shared" si="244"/>
        <v>0</v>
      </c>
      <c r="AK270" s="34"/>
      <c r="AL270" s="1"/>
      <c r="AM270" s="328">
        <f t="shared" si="245"/>
        <v>0</v>
      </c>
      <c r="AN270" s="34"/>
      <c r="AO270" s="1"/>
      <c r="AP270" s="328">
        <f t="shared" si="247"/>
        <v>0</v>
      </c>
      <c r="AQ270" s="34"/>
      <c r="AR270" s="1"/>
      <c r="AS270" s="1">
        <f t="shared" si="248"/>
        <v>0</v>
      </c>
      <c r="AT270" s="3"/>
      <c r="AU270" s="1"/>
      <c r="AV270" s="328">
        <f t="shared" si="249"/>
        <v>0</v>
      </c>
      <c r="AW270" s="178"/>
      <c r="AX270" s="324"/>
      <c r="AY270" s="125">
        <f t="shared" si="234"/>
        <v>0</v>
      </c>
      <c r="AZ270" s="125">
        <v>0</v>
      </c>
      <c r="BA270" s="35"/>
      <c r="BB270" s="35"/>
      <c r="BC270" s="35"/>
      <c r="BD270" s="35"/>
      <c r="BE270" s="35"/>
      <c r="BF270" s="35"/>
    </row>
    <row r="271" spans="1:58" ht="13">
      <c r="A271" s="18"/>
      <c r="B271" s="137"/>
      <c r="C271" s="404" t="s">
        <v>1838</v>
      </c>
      <c r="D271" s="32" t="s">
        <v>1834</v>
      </c>
      <c r="E271" s="155" t="s">
        <v>1835</v>
      </c>
      <c r="F271" s="155" t="s">
        <v>3510</v>
      </c>
      <c r="G271" s="156"/>
      <c r="H271" s="155"/>
      <c r="I271" s="156" t="s">
        <v>1848</v>
      </c>
      <c r="J271" s="162" t="s">
        <v>640</v>
      </c>
      <c r="K271" s="109">
        <f t="shared" si="251"/>
        <v>100</v>
      </c>
      <c r="L271" s="16">
        <v>0</v>
      </c>
      <c r="M271" s="3"/>
      <c r="N271" s="1"/>
      <c r="O271" s="328">
        <f t="shared" si="246"/>
        <v>0</v>
      </c>
      <c r="P271" s="34"/>
      <c r="Q271" s="1"/>
      <c r="R271" s="329">
        <f t="shared" si="238"/>
        <v>0</v>
      </c>
      <c r="S271" s="34"/>
      <c r="T271" s="1"/>
      <c r="U271" s="329">
        <f t="shared" si="239"/>
        <v>0</v>
      </c>
      <c r="V271" s="34"/>
      <c r="W271" s="1"/>
      <c r="X271" s="329">
        <f t="shared" si="240"/>
        <v>0</v>
      </c>
      <c r="Y271" s="34"/>
      <c r="Z271" s="1"/>
      <c r="AA271" s="329">
        <f t="shared" si="241"/>
        <v>0</v>
      </c>
      <c r="AB271" s="34"/>
      <c r="AC271" s="1"/>
      <c r="AD271" s="329">
        <f t="shared" si="242"/>
        <v>0</v>
      </c>
      <c r="AE271" s="3">
        <v>100</v>
      </c>
      <c r="AF271" s="1"/>
      <c r="AG271" s="330">
        <f t="shared" si="243"/>
        <v>100</v>
      </c>
      <c r="AH271" s="34"/>
      <c r="AI271" s="1"/>
      <c r="AJ271" s="328">
        <f t="shared" si="244"/>
        <v>100</v>
      </c>
      <c r="AK271" s="34"/>
      <c r="AL271" s="1"/>
      <c r="AM271" s="328">
        <f t="shared" si="245"/>
        <v>100</v>
      </c>
      <c r="AN271" s="34"/>
      <c r="AO271" s="1"/>
      <c r="AP271" s="328">
        <f t="shared" si="247"/>
        <v>100</v>
      </c>
      <c r="AQ271" s="34"/>
      <c r="AR271" s="1"/>
      <c r="AS271" s="1">
        <f t="shared" si="248"/>
        <v>100</v>
      </c>
      <c r="AT271" s="3"/>
      <c r="AU271" s="1"/>
      <c r="AV271" s="328">
        <f t="shared" si="249"/>
        <v>100</v>
      </c>
      <c r="AW271" s="178"/>
      <c r="AX271" s="324"/>
      <c r="AY271" s="125">
        <f t="shared" si="234"/>
        <v>100</v>
      </c>
      <c r="AZ271" s="125">
        <v>0</v>
      </c>
      <c r="BA271" s="35"/>
      <c r="BB271" s="35"/>
      <c r="BC271" s="35"/>
      <c r="BD271" s="35"/>
      <c r="BE271" s="35"/>
      <c r="BF271" s="35"/>
    </row>
    <row r="272" spans="1:58" ht="13">
      <c r="A272" s="18"/>
      <c r="B272" s="137"/>
      <c r="C272" s="404" t="s">
        <v>1838</v>
      </c>
      <c r="D272" s="32" t="s">
        <v>1836</v>
      </c>
      <c r="E272" s="155" t="s">
        <v>1837</v>
      </c>
      <c r="F272" s="155" t="s">
        <v>3510</v>
      </c>
      <c r="G272" s="156"/>
      <c r="H272" s="155"/>
      <c r="I272" s="156" t="s">
        <v>1848</v>
      </c>
      <c r="J272" s="162" t="s">
        <v>640</v>
      </c>
      <c r="K272" s="109">
        <f t="shared" si="251"/>
        <v>100</v>
      </c>
      <c r="L272" s="16">
        <v>0</v>
      </c>
      <c r="M272" s="3"/>
      <c r="N272" s="1"/>
      <c r="O272" s="329">
        <f t="shared" si="246"/>
        <v>0</v>
      </c>
      <c r="P272" s="34"/>
      <c r="Q272" s="1"/>
      <c r="R272" s="329">
        <f t="shared" si="238"/>
        <v>0</v>
      </c>
      <c r="S272" s="34"/>
      <c r="T272" s="1"/>
      <c r="U272" s="329">
        <f t="shared" si="239"/>
        <v>0</v>
      </c>
      <c r="V272" s="34"/>
      <c r="W272" s="1"/>
      <c r="X272" s="329">
        <f t="shared" si="240"/>
        <v>0</v>
      </c>
      <c r="Y272" s="34"/>
      <c r="Z272" s="1"/>
      <c r="AA272" s="329">
        <f t="shared" si="241"/>
        <v>0</v>
      </c>
      <c r="AB272" s="34"/>
      <c r="AC272" s="1"/>
      <c r="AD272" s="329">
        <f t="shared" si="242"/>
        <v>0</v>
      </c>
      <c r="AE272" s="3">
        <v>100</v>
      </c>
      <c r="AF272" s="1"/>
      <c r="AG272" s="330">
        <f t="shared" si="243"/>
        <v>100</v>
      </c>
      <c r="AH272" s="34"/>
      <c r="AI272" s="1"/>
      <c r="AJ272" s="328">
        <f t="shared" si="244"/>
        <v>100</v>
      </c>
      <c r="AK272" s="34"/>
      <c r="AL272" s="1"/>
      <c r="AM272" s="328">
        <f t="shared" si="245"/>
        <v>100</v>
      </c>
      <c r="AN272" s="34"/>
      <c r="AO272" s="1"/>
      <c r="AP272" s="328">
        <f t="shared" si="247"/>
        <v>100</v>
      </c>
      <c r="AQ272" s="34"/>
      <c r="AR272" s="1"/>
      <c r="AS272" s="1">
        <f t="shared" si="248"/>
        <v>100</v>
      </c>
      <c r="AT272" s="3"/>
      <c r="AU272" s="1"/>
      <c r="AV272" s="328">
        <f t="shared" si="249"/>
        <v>100</v>
      </c>
      <c r="AW272" s="178"/>
      <c r="AX272" s="324"/>
      <c r="AY272" s="125">
        <f t="shared" si="234"/>
        <v>100</v>
      </c>
      <c r="AZ272" s="125">
        <v>0</v>
      </c>
      <c r="BA272" s="35"/>
      <c r="BB272" s="35"/>
      <c r="BC272" s="35"/>
      <c r="BD272" s="35"/>
      <c r="BE272" s="35"/>
      <c r="BF272" s="35"/>
    </row>
    <row r="273" spans="1:58" ht="13">
      <c r="A273" s="18"/>
      <c r="B273" s="137"/>
      <c r="C273" s="404" t="s">
        <v>1838</v>
      </c>
      <c r="D273" s="32" t="s">
        <v>1965</v>
      </c>
      <c r="E273" s="155" t="s">
        <v>1966</v>
      </c>
      <c r="F273" s="155" t="s">
        <v>3510</v>
      </c>
      <c r="G273" s="156"/>
      <c r="H273" s="155"/>
      <c r="I273" s="156" t="s">
        <v>3055</v>
      </c>
      <c r="J273" s="162" t="s">
        <v>517</v>
      </c>
      <c r="K273" s="109">
        <f t="shared" si="251"/>
        <v>0</v>
      </c>
      <c r="L273" s="16">
        <v>0</v>
      </c>
      <c r="M273" s="3"/>
      <c r="N273" s="1"/>
      <c r="O273" s="329">
        <f t="shared" si="246"/>
        <v>0</v>
      </c>
      <c r="P273" s="34"/>
      <c r="Q273" s="1"/>
      <c r="R273" s="328">
        <f t="shared" si="238"/>
        <v>0</v>
      </c>
      <c r="S273" s="34"/>
      <c r="T273" s="1"/>
      <c r="U273" s="328">
        <f t="shared" si="239"/>
        <v>0</v>
      </c>
      <c r="V273" s="34"/>
      <c r="W273" s="1"/>
      <c r="X273" s="328">
        <f t="shared" si="240"/>
        <v>0</v>
      </c>
      <c r="Y273" s="34"/>
      <c r="Z273" s="1"/>
      <c r="AA273" s="328">
        <f t="shared" si="241"/>
        <v>0</v>
      </c>
      <c r="AB273" s="34"/>
      <c r="AC273" s="1"/>
      <c r="AD273" s="328">
        <f t="shared" si="242"/>
        <v>0</v>
      </c>
      <c r="AE273" s="3"/>
      <c r="AF273" s="1"/>
      <c r="AG273" s="326">
        <f t="shared" si="243"/>
        <v>0</v>
      </c>
      <c r="AH273" s="34"/>
      <c r="AI273" s="1"/>
      <c r="AJ273" s="328">
        <f t="shared" si="244"/>
        <v>0</v>
      </c>
      <c r="AK273" s="34"/>
      <c r="AL273" s="1"/>
      <c r="AM273" s="328">
        <f t="shared" si="245"/>
        <v>0</v>
      </c>
      <c r="AN273" s="34"/>
      <c r="AO273" s="1"/>
      <c r="AP273" s="328">
        <f>SUM(AM273+AN273-AO273)</f>
        <v>0</v>
      </c>
      <c r="AQ273" s="34"/>
      <c r="AR273" s="1"/>
      <c r="AS273" s="328">
        <f>SUM(AP273+AQ273-AR273)</f>
        <v>0</v>
      </c>
      <c r="AT273" s="34"/>
      <c r="AU273" s="1"/>
      <c r="AV273" s="328">
        <f>SUM(AS273+AT273-AU273)</f>
        <v>0</v>
      </c>
      <c r="AW273" s="178"/>
      <c r="AX273" s="324"/>
      <c r="AY273" s="125">
        <f t="shared" si="234"/>
        <v>0</v>
      </c>
      <c r="AZ273" s="125">
        <f t="shared" si="234"/>
        <v>0</v>
      </c>
      <c r="BA273" s="35"/>
      <c r="BB273" s="35"/>
      <c r="BC273" s="35"/>
      <c r="BD273" s="35"/>
      <c r="BE273" s="35"/>
      <c r="BF273" s="35"/>
    </row>
    <row r="274" spans="1:58" ht="13">
      <c r="A274" s="33"/>
      <c r="B274" s="330"/>
      <c r="C274" s="404" t="s">
        <v>1838</v>
      </c>
      <c r="D274" s="32" t="s">
        <v>1967</v>
      </c>
      <c r="E274" s="155" t="s">
        <v>1968</v>
      </c>
      <c r="F274" s="155" t="s">
        <v>3510</v>
      </c>
      <c r="G274" s="156"/>
      <c r="H274" s="155"/>
      <c r="I274" s="156" t="s">
        <v>3055</v>
      </c>
      <c r="J274" s="162" t="s">
        <v>517</v>
      </c>
      <c r="K274" s="109">
        <f t="shared" ref="K274:K291" si="252">AV274</f>
        <v>5</v>
      </c>
      <c r="L274" s="16">
        <v>5</v>
      </c>
      <c r="M274" s="3"/>
      <c r="N274" s="1"/>
      <c r="O274" s="328">
        <f t="shared" si="246"/>
        <v>5</v>
      </c>
      <c r="P274" s="34"/>
      <c r="Q274" s="1"/>
      <c r="R274" s="328">
        <f t="shared" si="238"/>
        <v>5</v>
      </c>
      <c r="S274" s="34"/>
      <c r="T274" s="1"/>
      <c r="U274" s="328">
        <f t="shared" si="239"/>
        <v>5</v>
      </c>
      <c r="V274" s="34"/>
      <c r="W274" s="1"/>
      <c r="X274" s="328">
        <f t="shared" si="240"/>
        <v>5</v>
      </c>
      <c r="Y274" s="34"/>
      <c r="Z274" s="1"/>
      <c r="AA274" s="328">
        <f t="shared" si="241"/>
        <v>5</v>
      </c>
      <c r="AB274" s="34"/>
      <c r="AC274" s="1"/>
      <c r="AD274" s="328">
        <f t="shared" si="242"/>
        <v>5</v>
      </c>
      <c r="AE274" s="3"/>
      <c r="AF274" s="1"/>
      <c r="AG274" s="326">
        <f t="shared" si="243"/>
        <v>5</v>
      </c>
      <c r="AH274" s="34"/>
      <c r="AI274" s="1"/>
      <c r="AJ274" s="328">
        <f t="shared" si="244"/>
        <v>5</v>
      </c>
      <c r="AK274" s="34"/>
      <c r="AL274" s="1"/>
      <c r="AM274" s="328">
        <f t="shared" si="245"/>
        <v>5</v>
      </c>
      <c r="AN274" s="34"/>
      <c r="AO274" s="1"/>
      <c r="AP274" s="328">
        <f t="shared" ref="AP274:AP283" si="253">SUM(AM274+AN274-AO274)</f>
        <v>5</v>
      </c>
      <c r="AQ274" s="34"/>
      <c r="AR274" s="1"/>
      <c r="AS274" s="328">
        <f>SUM(AP274+AQ274-AR274)</f>
        <v>5</v>
      </c>
      <c r="AT274" s="34"/>
      <c r="AU274" s="1"/>
      <c r="AV274" s="328">
        <f>SUM(AS274+AT274-AU274)</f>
        <v>5</v>
      </c>
      <c r="AW274" s="178"/>
      <c r="AX274" s="324"/>
      <c r="AY274" s="125">
        <f t="shared" si="234"/>
        <v>0</v>
      </c>
      <c r="AZ274" s="125">
        <f t="shared" si="234"/>
        <v>0</v>
      </c>
      <c r="BA274" s="35"/>
      <c r="BB274" s="35"/>
      <c r="BC274" s="35"/>
      <c r="BD274" s="35"/>
      <c r="BE274" s="35"/>
      <c r="BF274" s="35"/>
    </row>
    <row r="275" spans="1:58" ht="13">
      <c r="A275" s="33"/>
      <c r="B275" s="326"/>
      <c r="C275" s="404" t="s">
        <v>1838</v>
      </c>
      <c r="D275" s="32" t="s">
        <v>1969</v>
      </c>
      <c r="E275" s="155" t="s">
        <v>1970</v>
      </c>
      <c r="F275" s="155" t="s">
        <v>3510</v>
      </c>
      <c r="G275" s="156"/>
      <c r="H275" s="155"/>
      <c r="I275" s="156" t="s">
        <v>3055</v>
      </c>
      <c r="J275" s="162" t="s">
        <v>517</v>
      </c>
      <c r="K275" s="109">
        <f>AV275</f>
        <v>0</v>
      </c>
      <c r="L275" s="16">
        <v>0</v>
      </c>
      <c r="M275" s="3"/>
      <c r="N275" s="1"/>
      <c r="O275" s="329">
        <f t="shared" si="246"/>
        <v>0</v>
      </c>
      <c r="P275" s="34"/>
      <c r="Q275" s="1"/>
      <c r="R275" s="328">
        <f t="shared" si="238"/>
        <v>0</v>
      </c>
      <c r="S275" s="34"/>
      <c r="T275" s="1"/>
      <c r="U275" s="328">
        <f t="shared" si="239"/>
        <v>0</v>
      </c>
      <c r="V275" s="34"/>
      <c r="W275" s="1"/>
      <c r="X275" s="328">
        <f t="shared" si="240"/>
        <v>0</v>
      </c>
      <c r="Y275" s="34"/>
      <c r="Z275" s="1"/>
      <c r="AA275" s="328">
        <f t="shared" si="241"/>
        <v>0</v>
      </c>
      <c r="AB275" s="34"/>
      <c r="AC275" s="1"/>
      <c r="AD275" s="328">
        <f t="shared" si="242"/>
        <v>0</v>
      </c>
      <c r="AE275" s="3"/>
      <c r="AF275" s="1"/>
      <c r="AG275" s="326">
        <f t="shared" si="243"/>
        <v>0</v>
      </c>
      <c r="AH275" s="34"/>
      <c r="AI275" s="1"/>
      <c r="AJ275" s="328">
        <f t="shared" si="244"/>
        <v>0</v>
      </c>
      <c r="AK275" s="34"/>
      <c r="AL275" s="1"/>
      <c r="AM275" s="328">
        <f t="shared" si="245"/>
        <v>0</v>
      </c>
      <c r="AN275" s="34"/>
      <c r="AO275" s="1"/>
      <c r="AP275" s="328">
        <f>SUM(AM275+AN275-AO275)</f>
        <v>0</v>
      </c>
      <c r="AQ275" s="34"/>
      <c r="AR275" s="1"/>
      <c r="AS275" s="328">
        <f>SUM(AP275+AQ275-AR275)</f>
        <v>0</v>
      </c>
      <c r="AT275" s="34"/>
      <c r="AU275" s="1"/>
      <c r="AV275" s="328">
        <f>SUM(AS275+AT275-AU275)</f>
        <v>0</v>
      </c>
      <c r="AW275" s="178"/>
      <c r="AX275" s="324"/>
      <c r="AY275" s="125">
        <f t="shared" si="234"/>
        <v>0</v>
      </c>
      <c r="AZ275" s="125">
        <f t="shared" si="234"/>
        <v>0</v>
      </c>
      <c r="BA275" s="35"/>
      <c r="BB275" s="35"/>
      <c r="BC275" s="35"/>
      <c r="BD275" s="35"/>
      <c r="BE275" s="35"/>
      <c r="BF275" s="35"/>
    </row>
    <row r="276" spans="1:58" ht="13">
      <c r="A276" s="33"/>
      <c r="B276" s="326"/>
      <c r="C276" s="404" t="s">
        <v>1838</v>
      </c>
      <c r="D276" s="32" t="s">
        <v>1971</v>
      </c>
      <c r="E276" s="155" t="s">
        <v>1972</v>
      </c>
      <c r="F276" s="155" t="s">
        <v>3510</v>
      </c>
      <c r="G276" s="156"/>
      <c r="H276" s="155"/>
      <c r="I276" s="156" t="s">
        <v>3055</v>
      </c>
      <c r="J276" s="162" t="s">
        <v>517</v>
      </c>
      <c r="K276" s="109">
        <f>AV276</f>
        <v>0</v>
      </c>
      <c r="L276" s="16">
        <v>0</v>
      </c>
      <c r="M276" s="3"/>
      <c r="N276" s="1"/>
      <c r="O276" s="329">
        <f t="shared" si="246"/>
        <v>0</v>
      </c>
      <c r="P276" s="34"/>
      <c r="Q276" s="1"/>
      <c r="R276" s="328">
        <f t="shared" si="238"/>
        <v>0</v>
      </c>
      <c r="S276" s="34"/>
      <c r="T276" s="1"/>
      <c r="U276" s="328">
        <f t="shared" si="239"/>
        <v>0</v>
      </c>
      <c r="V276" s="34"/>
      <c r="W276" s="1"/>
      <c r="X276" s="328">
        <f t="shared" si="240"/>
        <v>0</v>
      </c>
      <c r="Y276" s="34"/>
      <c r="Z276" s="1"/>
      <c r="AA276" s="328">
        <f t="shared" si="241"/>
        <v>0</v>
      </c>
      <c r="AB276" s="34"/>
      <c r="AC276" s="1"/>
      <c r="AD276" s="328">
        <f t="shared" si="242"/>
        <v>0</v>
      </c>
      <c r="AE276" s="3"/>
      <c r="AF276" s="1"/>
      <c r="AG276" s="326">
        <f t="shared" si="243"/>
        <v>0</v>
      </c>
      <c r="AH276" s="34"/>
      <c r="AI276" s="1"/>
      <c r="AJ276" s="328">
        <f t="shared" si="244"/>
        <v>0</v>
      </c>
      <c r="AK276" s="34"/>
      <c r="AL276" s="1"/>
      <c r="AM276" s="328">
        <f t="shared" si="245"/>
        <v>0</v>
      </c>
      <c r="AN276" s="34"/>
      <c r="AO276" s="1"/>
      <c r="AP276" s="328">
        <f>SUM(AM276+AN276-AO276)</f>
        <v>0</v>
      </c>
      <c r="AQ276" s="34"/>
      <c r="AR276" s="1"/>
      <c r="AS276" s="328">
        <f>SUM(AP276+AQ276-AR276)</f>
        <v>0</v>
      </c>
      <c r="AT276" s="34"/>
      <c r="AU276" s="1"/>
      <c r="AV276" s="328">
        <f>SUM(AS276+AT276-AU276)</f>
        <v>0</v>
      </c>
      <c r="AW276" s="178"/>
      <c r="AX276" s="324"/>
      <c r="AY276" s="125">
        <f t="shared" si="234"/>
        <v>0</v>
      </c>
      <c r="AZ276" s="125">
        <f t="shared" si="234"/>
        <v>0</v>
      </c>
      <c r="BA276" s="35"/>
      <c r="BB276" s="35"/>
      <c r="BC276" s="35"/>
      <c r="BD276" s="35"/>
      <c r="BE276" s="35"/>
      <c r="BF276" s="35"/>
    </row>
    <row r="277" spans="1:58" ht="13">
      <c r="A277" s="33"/>
      <c r="B277" s="326"/>
      <c r="C277" s="404" t="s">
        <v>1838</v>
      </c>
      <c r="D277" s="32" t="s">
        <v>1973</v>
      </c>
      <c r="E277" s="155" t="s">
        <v>1974</v>
      </c>
      <c r="F277" s="155" t="s">
        <v>3510</v>
      </c>
      <c r="G277" s="156"/>
      <c r="H277" s="155"/>
      <c r="I277" s="156" t="s">
        <v>3055</v>
      </c>
      <c r="J277" s="162" t="s">
        <v>517</v>
      </c>
      <c r="K277" s="109">
        <f>AV277</f>
        <v>0</v>
      </c>
      <c r="L277" s="16">
        <v>0</v>
      </c>
      <c r="M277" s="3"/>
      <c r="N277" s="1"/>
      <c r="O277" s="328">
        <f t="shared" si="246"/>
        <v>0</v>
      </c>
      <c r="P277" s="34"/>
      <c r="Q277" s="1"/>
      <c r="R277" s="328">
        <f t="shared" si="238"/>
        <v>0</v>
      </c>
      <c r="S277" s="34"/>
      <c r="T277" s="1"/>
      <c r="U277" s="328">
        <f t="shared" si="239"/>
        <v>0</v>
      </c>
      <c r="V277" s="34"/>
      <c r="W277" s="1"/>
      <c r="X277" s="328">
        <f t="shared" si="240"/>
        <v>0</v>
      </c>
      <c r="Y277" s="34"/>
      <c r="Z277" s="1"/>
      <c r="AA277" s="328">
        <f t="shared" si="241"/>
        <v>0</v>
      </c>
      <c r="AB277" s="34"/>
      <c r="AC277" s="1"/>
      <c r="AD277" s="328">
        <f t="shared" si="242"/>
        <v>0</v>
      </c>
      <c r="AE277" s="3"/>
      <c r="AF277" s="1"/>
      <c r="AG277" s="326">
        <f t="shared" si="243"/>
        <v>0</v>
      </c>
      <c r="AH277" s="34"/>
      <c r="AI277" s="1"/>
      <c r="AJ277" s="328">
        <f t="shared" si="244"/>
        <v>0</v>
      </c>
      <c r="AK277" s="34"/>
      <c r="AL277" s="1"/>
      <c r="AM277" s="328">
        <f t="shared" si="245"/>
        <v>0</v>
      </c>
      <c r="AN277" s="34"/>
      <c r="AO277" s="1"/>
      <c r="AP277" s="328">
        <f>SUM(AM277+AN277-AO277)</f>
        <v>0</v>
      </c>
      <c r="AQ277" s="34"/>
      <c r="AR277" s="1"/>
      <c r="AS277" s="328">
        <f>SUM(AP277+AQ277-AR277)</f>
        <v>0</v>
      </c>
      <c r="AT277" s="34"/>
      <c r="AU277" s="1"/>
      <c r="AV277" s="328">
        <f>SUM(AS277+AT277-AU277)</f>
        <v>0</v>
      </c>
      <c r="AW277" s="178"/>
      <c r="AX277" s="324"/>
      <c r="AY277" s="125">
        <f t="shared" si="234"/>
        <v>0</v>
      </c>
      <c r="AZ277" s="125">
        <f t="shared" si="234"/>
        <v>0</v>
      </c>
      <c r="BA277" s="35"/>
      <c r="BB277" s="35"/>
      <c r="BC277" s="35"/>
      <c r="BD277" s="35"/>
      <c r="BE277" s="35"/>
      <c r="BF277" s="35"/>
    </row>
    <row r="278" spans="1:58" ht="13">
      <c r="A278" s="33"/>
      <c r="B278" s="326"/>
      <c r="C278" s="404" t="s">
        <v>1838</v>
      </c>
      <c r="D278" s="32" t="s">
        <v>1975</v>
      </c>
      <c r="E278" s="155" t="s">
        <v>1976</v>
      </c>
      <c r="F278" s="155" t="s">
        <v>3510</v>
      </c>
      <c r="G278" s="156"/>
      <c r="H278" s="155"/>
      <c r="I278" s="156" t="s">
        <v>3055</v>
      </c>
      <c r="J278" s="162" t="s">
        <v>640</v>
      </c>
      <c r="K278" s="109">
        <f t="shared" si="252"/>
        <v>0</v>
      </c>
      <c r="L278" s="16">
        <v>0</v>
      </c>
      <c r="M278" s="3"/>
      <c r="N278" s="1"/>
      <c r="O278" s="329">
        <f t="shared" si="246"/>
        <v>0</v>
      </c>
      <c r="P278" s="34"/>
      <c r="Q278" s="1"/>
      <c r="R278" s="328">
        <f t="shared" si="238"/>
        <v>0</v>
      </c>
      <c r="S278" s="34"/>
      <c r="T278" s="1"/>
      <c r="U278" s="328">
        <f t="shared" si="239"/>
        <v>0</v>
      </c>
      <c r="V278" s="34"/>
      <c r="W278" s="1"/>
      <c r="X278" s="328">
        <f t="shared" si="240"/>
        <v>0</v>
      </c>
      <c r="Y278" s="34"/>
      <c r="Z278" s="1"/>
      <c r="AA278" s="328">
        <f t="shared" si="241"/>
        <v>0</v>
      </c>
      <c r="AB278" s="34"/>
      <c r="AC278" s="1"/>
      <c r="AD278" s="328">
        <f t="shared" si="242"/>
        <v>0</v>
      </c>
      <c r="AE278" s="3"/>
      <c r="AF278" s="1"/>
      <c r="AG278" s="326">
        <f t="shared" si="243"/>
        <v>0</v>
      </c>
      <c r="AH278" s="34"/>
      <c r="AI278" s="1"/>
      <c r="AJ278" s="328">
        <f t="shared" si="244"/>
        <v>0</v>
      </c>
      <c r="AK278" s="34"/>
      <c r="AL278" s="1"/>
      <c r="AM278" s="328">
        <f t="shared" si="245"/>
        <v>0</v>
      </c>
      <c r="AN278" s="34"/>
      <c r="AO278" s="1"/>
      <c r="AP278" s="328">
        <f t="shared" si="253"/>
        <v>0</v>
      </c>
      <c r="AQ278" s="34"/>
      <c r="AR278" s="1"/>
      <c r="AS278" s="328">
        <f t="shared" ref="AS278:AS283" si="254">SUM(AP278+AQ278-AR278)</f>
        <v>0</v>
      </c>
      <c r="AT278" s="34"/>
      <c r="AU278" s="1"/>
      <c r="AV278" s="328">
        <f t="shared" ref="AV278:AV283" si="255">SUM(AS278+AT278-AU278)</f>
        <v>0</v>
      </c>
      <c r="AW278" s="178"/>
      <c r="AX278" s="324"/>
      <c r="AY278" s="125">
        <f t="shared" si="234"/>
        <v>0</v>
      </c>
      <c r="AZ278" s="125">
        <f t="shared" si="234"/>
        <v>0</v>
      </c>
      <c r="BA278" s="35"/>
      <c r="BB278" s="35"/>
      <c r="BC278" s="35"/>
      <c r="BD278" s="35"/>
      <c r="BE278" s="35"/>
      <c r="BF278" s="35"/>
    </row>
    <row r="279" spans="1:58" ht="13">
      <c r="A279" s="33"/>
      <c r="B279" s="330"/>
      <c r="C279" s="404" t="s">
        <v>1838</v>
      </c>
      <c r="D279" s="32" t="s">
        <v>1977</v>
      </c>
      <c r="E279" s="155" t="s">
        <v>1978</v>
      </c>
      <c r="F279" s="155" t="s">
        <v>3510</v>
      </c>
      <c r="G279" s="156"/>
      <c r="H279" s="155"/>
      <c r="I279" s="156" t="s">
        <v>3055</v>
      </c>
      <c r="J279" s="162" t="s">
        <v>640</v>
      </c>
      <c r="K279" s="109">
        <f t="shared" si="252"/>
        <v>0</v>
      </c>
      <c r="L279" s="16">
        <v>0</v>
      </c>
      <c r="M279" s="3"/>
      <c r="N279" s="1"/>
      <c r="O279" s="329">
        <f t="shared" si="246"/>
        <v>0</v>
      </c>
      <c r="P279" s="34"/>
      <c r="Q279" s="1"/>
      <c r="R279" s="328">
        <f t="shared" si="238"/>
        <v>0</v>
      </c>
      <c r="S279" s="34"/>
      <c r="T279" s="1"/>
      <c r="U279" s="328">
        <f t="shared" si="239"/>
        <v>0</v>
      </c>
      <c r="V279" s="34"/>
      <c r="W279" s="1"/>
      <c r="X279" s="328">
        <f t="shared" si="240"/>
        <v>0</v>
      </c>
      <c r="Y279" s="34"/>
      <c r="Z279" s="1"/>
      <c r="AA279" s="328">
        <f t="shared" si="241"/>
        <v>0</v>
      </c>
      <c r="AB279" s="34"/>
      <c r="AC279" s="1"/>
      <c r="AD279" s="328">
        <f t="shared" si="242"/>
        <v>0</v>
      </c>
      <c r="AE279" s="3"/>
      <c r="AF279" s="1"/>
      <c r="AG279" s="326">
        <f t="shared" si="243"/>
        <v>0</v>
      </c>
      <c r="AH279" s="34"/>
      <c r="AI279" s="1"/>
      <c r="AJ279" s="328">
        <f t="shared" si="244"/>
        <v>0</v>
      </c>
      <c r="AK279" s="34"/>
      <c r="AL279" s="1"/>
      <c r="AM279" s="328">
        <f t="shared" si="245"/>
        <v>0</v>
      </c>
      <c r="AN279" s="34"/>
      <c r="AO279" s="1"/>
      <c r="AP279" s="328">
        <f t="shared" si="253"/>
        <v>0</v>
      </c>
      <c r="AQ279" s="34"/>
      <c r="AR279" s="1"/>
      <c r="AS279" s="328">
        <f t="shared" si="254"/>
        <v>0</v>
      </c>
      <c r="AT279" s="34"/>
      <c r="AU279" s="1"/>
      <c r="AV279" s="328">
        <f t="shared" si="255"/>
        <v>0</v>
      </c>
      <c r="AW279" s="178"/>
      <c r="AX279" s="324"/>
      <c r="AY279" s="125">
        <f t="shared" si="234"/>
        <v>0</v>
      </c>
      <c r="AZ279" s="125">
        <f t="shared" si="234"/>
        <v>0</v>
      </c>
      <c r="BA279" s="35"/>
      <c r="BB279" s="35"/>
      <c r="BC279" s="35"/>
      <c r="BD279" s="35"/>
      <c r="BE279" s="35"/>
      <c r="BF279" s="35"/>
    </row>
    <row r="280" spans="1:58" ht="13">
      <c r="A280" s="18"/>
      <c r="B280" s="137"/>
      <c r="C280" s="404" t="s">
        <v>1838</v>
      </c>
      <c r="D280" s="32" t="s">
        <v>1979</v>
      </c>
      <c r="E280" s="155" t="s">
        <v>1980</v>
      </c>
      <c r="F280" s="155" t="s">
        <v>3510</v>
      </c>
      <c r="G280" s="156"/>
      <c r="H280" s="155"/>
      <c r="I280" s="156" t="s">
        <v>3055</v>
      </c>
      <c r="J280" s="162" t="s">
        <v>640</v>
      </c>
      <c r="K280" s="109">
        <f t="shared" si="252"/>
        <v>0</v>
      </c>
      <c r="L280" s="16">
        <v>0</v>
      </c>
      <c r="M280" s="3"/>
      <c r="N280" s="1"/>
      <c r="O280" s="328">
        <f t="shared" si="246"/>
        <v>0</v>
      </c>
      <c r="P280" s="34"/>
      <c r="Q280" s="1"/>
      <c r="R280" s="328">
        <f t="shared" si="238"/>
        <v>0</v>
      </c>
      <c r="S280" s="34"/>
      <c r="T280" s="1"/>
      <c r="U280" s="328">
        <f t="shared" si="239"/>
        <v>0</v>
      </c>
      <c r="V280" s="34"/>
      <c r="W280" s="1"/>
      <c r="X280" s="328">
        <f t="shared" si="240"/>
        <v>0</v>
      </c>
      <c r="Y280" s="34"/>
      <c r="Z280" s="1"/>
      <c r="AA280" s="328">
        <f t="shared" si="241"/>
        <v>0</v>
      </c>
      <c r="AB280" s="34"/>
      <c r="AC280" s="1"/>
      <c r="AD280" s="328">
        <f t="shared" si="242"/>
        <v>0</v>
      </c>
      <c r="AE280" s="3"/>
      <c r="AF280" s="1"/>
      <c r="AG280" s="326">
        <f t="shared" si="243"/>
        <v>0</v>
      </c>
      <c r="AH280" s="34"/>
      <c r="AI280" s="1"/>
      <c r="AJ280" s="328">
        <f t="shared" si="244"/>
        <v>0</v>
      </c>
      <c r="AK280" s="34"/>
      <c r="AL280" s="1"/>
      <c r="AM280" s="328">
        <f t="shared" si="245"/>
        <v>0</v>
      </c>
      <c r="AN280" s="34"/>
      <c r="AO280" s="1"/>
      <c r="AP280" s="328">
        <f t="shared" si="253"/>
        <v>0</v>
      </c>
      <c r="AQ280" s="34"/>
      <c r="AR280" s="1"/>
      <c r="AS280" s="328">
        <f t="shared" si="254"/>
        <v>0</v>
      </c>
      <c r="AT280" s="34"/>
      <c r="AU280" s="1"/>
      <c r="AV280" s="328">
        <f t="shared" si="255"/>
        <v>0</v>
      </c>
      <c r="AW280" s="178"/>
      <c r="AX280" s="324"/>
      <c r="AY280" s="125">
        <f t="shared" si="234"/>
        <v>0</v>
      </c>
      <c r="AZ280" s="125">
        <f t="shared" si="234"/>
        <v>0</v>
      </c>
      <c r="BA280" s="35"/>
      <c r="BB280" s="35"/>
      <c r="BC280" s="35"/>
      <c r="BD280" s="35"/>
      <c r="BE280" s="35"/>
      <c r="BF280" s="35"/>
    </row>
    <row r="281" spans="1:58" ht="13">
      <c r="A281" s="33"/>
      <c r="B281" s="330"/>
      <c r="C281" s="404" t="s">
        <v>1838</v>
      </c>
      <c r="D281" s="32" t="s">
        <v>1981</v>
      </c>
      <c r="E281" s="155" t="s">
        <v>1982</v>
      </c>
      <c r="F281" s="155" t="s">
        <v>3510</v>
      </c>
      <c r="G281" s="156"/>
      <c r="H281" s="155"/>
      <c r="I281" s="156" t="s">
        <v>3055</v>
      </c>
      <c r="J281" s="162" t="s">
        <v>640</v>
      </c>
      <c r="K281" s="109">
        <f t="shared" si="252"/>
        <v>0</v>
      </c>
      <c r="L281" s="16">
        <v>0</v>
      </c>
      <c r="M281" s="3"/>
      <c r="N281" s="1"/>
      <c r="O281" s="329">
        <f t="shared" si="246"/>
        <v>0</v>
      </c>
      <c r="P281" s="34"/>
      <c r="Q281" s="1"/>
      <c r="R281" s="328">
        <f t="shared" ref="R281:R304" si="256">SUM(O281+P281-Q281)</f>
        <v>0</v>
      </c>
      <c r="S281" s="34"/>
      <c r="T281" s="1"/>
      <c r="U281" s="328">
        <f t="shared" si="239"/>
        <v>0</v>
      </c>
      <c r="V281" s="34"/>
      <c r="W281" s="1"/>
      <c r="X281" s="328">
        <f t="shared" si="240"/>
        <v>0</v>
      </c>
      <c r="Y281" s="34"/>
      <c r="Z281" s="1"/>
      <c r="AA281" s="328">
        <f t="shared" si="241"/>
        <v>0</v>
      </c>
      <c r="AB281" s="34"/>
      <c r="AC281" s="1"/>
      <c r="AD281" s="328">
        <f t="shared" si="242"/>
        <v>0</v>
      </c>
      <c r="AE281" s="3"/>
      <c r="AF281" s="1"/>
      <c r="AG281" s="326">
        <f t="shared" si="243"/>
        <v>0</v>
      </c>
      <c r="AH281" s="34"/>
      <c r="AI281" s="1"/>
      <c r="AJ281" s="328">
        <f t="shared" si="244"/>
        <v>0</v>
      </c>
      <c r="AK281" s="34"/>
      <c r="AL281" s="1"/>
      <c r="AM281" s="328">
        <f t="shared" si="245"/>
        <v>0</v>
      </c>
      <c r="AN281" s="34"/>
      <c r="AO281" s="1"/>
      <c r="AP281" s="328">
        <f t="shared" si="253"/>
        <v>0</v>
      </c>
      <c r="AQ281" s="34"/>
      <c r="AR281" s="1"/>
      <c r="AS281" s="328">
        <f t="shared" si="254"/>
        <v>0</v>
      </c>
      <c r="AT281" s="34"/>
      <c r="AU281" s="1"/>
      <c r="AV281" s="328">
        <f t="shared" si="255"/>
        <v>0</v>
      </c>
      <c r="AW281" s="178"/>
      <c r="AX281" s="324"/>
      <c r="AY281" s="125">
        <f t="shared" si="234"/>
        <v>0</v>
      </c>
      <c r="AZ281" s="125">
        <f t="shared" si="234"/>
        <v>0</v>
      </c>
      <c r="BA281" s="35"/>
      <c r="BB281" s="35"/>
      <c r="BC281" s="35"/>
      <c r="BD281" s="35"/>
      <c r="BE281" s="35"/>
      <c r="BF281" s="35"/>
    </row>
    <row r="282" spans="1:58" ht="13">
      <c r="A282" s="33"/>
      <c r="B282" s="326"/>
      <c r="C282" s="404" t="s">
        <v>1838</v>
      </c>
      <c r="D282" s="32" t="s">
        <v>1983</v>
      </c>
      <c r="E282" s="155" t="s">
        <v>1984</v>
      </c>
      <c r="F282" s="155" t="s">
        <v>3510</v>
      </c>
      <c r="G282" s="156"/>
      <c r="H282" s="155"/>
      <c r="I282" s="156" t="s">
        <v>3055</v>
      </c>
      <c r="J282" s="162" t="s">
        <v>640</v>
      </c>
      <c r="K282" s="109">
        <f t="shared" si="252"/>
        <v>0</v>
      </c>
      <c r="L282" s="16">
        <v>0</v>
      </c>
      <c r="M282" s="3"/>
      <c r="N282" s="1"/>
      <c r="O282" s="329">
        <f t="shared" si="246"/>
        <v>0</v>
      </c>
      <c r="P282" s="34"/>
      <c r="Q282" s="1"/>
      <c r="R282" s="328">
        <f t="shared" si="256"/>
        <v>0</v>
      </c>
      <c r="S282" s="34"/>
      <c r="T282" s="1"/>
      <c r="U282" s="328">
        <f t="shared" si="239"/>
        <v>0</v>
      </c>
      <c r="V282" s="34"/>
      <c r="W282" s="1"/>
      <c r="X282" s="328">
        <f t="shared" si="240"/>
        <v>0</v>
      </c>
      <c r="Y282" s="34"/>
      <c r="Z282" s="1"/>
      <c r="AA282" s="328">
        <f t="shared" si="241"/>
        <v>0</v>
      </c>
      <c r="AB282" s="34"/>
      <c r="AC282" s="1"/>
      <c r="AD282" s="328">
        <f t="shared" si="242"/>
        <v>0</v>
      </c>
      <c r="AE282" s="3"/>
      <c r="AF282" s="1"/>
      <c r="AG282" s="326">
        <f t="shared" si="243"/>
        <v>0</v>
      </c>
      <c r="AH282" s="34"/>
      <c r="AI282" s="1"/>
      <c r="AJ282" s="328">
        <f t="shared" si="244"/>
        <v>0</v>
      </c>
      <c r="AK282" s="34"/>
      <c r="AL282" s="1"/>
      <c r="AM282" s="328">
        <f t="shared" si="245"/>
        <v>0</v>
      </c>
      <c r="AN282" s="34"/>
      <c r="AO282" s="1"/>
      <c r="AP282" s="328">
        <f t="shared" si="253"/>
        <v>0</v>
      </c>
      <c r="AQ282" s="34"/>
      <c r="AR282" s="1"/>
      <c r="AS282" s="328">
        <f t="shared" si="254"/>
        <v>0</v>
      </c>
      <c r="AT282" s="34"/>
      <c r="AU282" s="1"/>
      <c r="AV282" s="328">
        <f t="shared" si="255"/>
        <v>0</v>
      </c>
      <c r="AW282" s="178"/>
      <c r="AX282" s="324"/>
      <c r="AY282" s="125">
        <f t="shared" si="234"/>
        <v>0</v>
      </c>
      <c r="AZ282" s="125">
        <f t="shared" si="234"/>
        <v>0</v>
      </c>
      <c r="BA282" s="35"/>
      <c r="BB282" s="35"/>
      <c r="BC282" s="35"/>
      <c r="BD282" s="35"/>
      <c r="BE282" s="35"/>
      <c r="BF282" s="35"/>
    </row>
    <row r="283" spans="1:58" ht="13">
      <c r="A283" s="33"/>
      <c r="B283" s="326"/>
      <c r="C283" s="404" t="s">
        <v>1838</v>
      </c>
      <c r="D283" s="32" t="s">
        <v>1824</v>
      </c>
      <c r="E283" s="155" t="s">
        <v>1825</v>
      </c>
      <c r="F283" s="155" t="s">
        <v>3510</v>
      </c>
      <c r="G283" s="156"/>
      <c r="H283" s="155"/>
      <c r="I283" s="156" t="s">
        <v>3055</v>
      </c>
      <c r="J283" s="162" t="s">
        <v>640</v>
      </c>
      <c r="K283" s="109">
        <f t="shared" si="252"/>
        <v>0</v>
      </c>
      <c r="L283" s="16">
        <v>0</v>
      </c>
      <c r="M283" s="3"/>
      <c r="N283" s="1"/>
      <c r="O283" s="328">
        <f t="shared" si="246"/>
        <v>0</v>
      </c>
      <c r="P283" s="34"/>
      <c r="Q283" s="1"/>
      <c r="R283" s="328">
        <f t="shared" si="256"/>
        <v>0</v>
      </c>
      <c r="S283" s="34"/>
      <c r="T283" s="1"/>
      <c r="U283" s="328">
        <f t="shared" si="239"/>
        <v>0</v>
      </c>
      <c r="V283" s="34"/>
      <c r="W283" s="1"/>
      <c r="X283" s="328">
        <f t="shared" si="240"/>
        <v>0</v>
      </c>
      <c r="Y283" s="34"/>
      <c r="Z283" s="1"/>
      <c r="AA283" s="328">
        <f t="shared" si="241"/>
        <v>0</v>
      </c>
      <c r="AB283" s="34"/>
      <c r="AC283" s="1"/>
      <c r="AD283" s="328">
        <f t="shared" si="242"/>
        <v>0</v>
      </c>
      <c r="AE283" s="3"/>
      <c r="AF283" s="1"/>
      <c r="AG283" s="326">
        <f t="shared" si="243"/>
        <v>0</v>
      </c>
      <c r="AH283" s="34"/>
      <c r="AI283" s="1"/>
      <c r="AJ283" s="328">
        <f t="shared" si="244"/>
        <v>0</v>
      </c>
      <c r="AK283" s="34"/>
      <c r="AL283" s="1"/>
      <c r="AM283" s="328">
        <f t="shared" si="245"/>
        <v>0</v>
      </c>
      <c r="AN283" s="34"/>
      <c r="AO283" s="1"/>
      <c r="AP283" s="328">
        <f t="shared" si="253"/>
        <v>0</v>
      </c>
      <c r="AQ283" s="34"/>
      <c r="AR283" s="1"/>
      <c r="AS283" s="328">
        <f t="shared" si="254"/>
        <v>0</v>
      </c>
      <c r="AT283" s="34"/>
      <c r="AU283" s="1"/>
      <c r="AV283" s="328">
        <f t="shared" si="255"/>
        <v>0</v>
      </c>
      <c r="AW283" s="178"/>
      <c r="AX283" s="324"/>
      <c r="AY283" s="125">
        <f t="shared" si="234"/>
        <v>0</v>
      </c>
      <c r="AZ283" s="125">
        <f t="shared" si="234"/>
        <v>0</v>
      </c>
      <c r="BA283" s="35"/>
      <c r="BB283" s="35"/>
      <c r="BC283" s="35"/>
      <c r="BD283" s="35"/>
      <c r="BE283" s="35"/>
      <c r="BF283" s="35"/>
    </row>
    <row r="284" spans="1:58" ht="13">
      <c r="A284" s="33"/>
      <c r="B284" s="330"/>
      <c r="C284" s="404" t="s">
        <v>1838</v>
      </c>
      <c r="D284" s="32" t="s">
        <v>1826</v>
      </c>
      <c r="E284" s="155" t="s">
        <v>1827</v>
      </c>
      <c r="F284" s="155" t="s">
        <v>3510</v>
      </c>
      <c r="G284" s="156"/>
      <c r="H284" s="155"/>
      <c r="I284" s="156" t="s">
        <v>3055</v>
      </c>
      <c r="J284" s="162" t="s">
        <v>640</v>
      </c>
      <c r="K284" s="109">
        <f t="shared" si="252"/>
        <v>0</v>
      </c>
      <c r="L284" s="16">
        <v>0</v>
      </c>
      <c r="M284" s="3"/>
      <c r="N284" s="1"/>
      <c r="O284" s="329">
        <f t="shared" si="246"/>
        <v>0</v>
      </c>
      <c r="P284" s="34"/>
      <c r="Q284" s="1"/>
      <c r="R284" s="328">
        <f t="shared" si="256"/>
        <v>0</v>
      </c>
      <c r="S284" s="34"/>
      <c r="T284" s="1"/>
      <c r="U284" s="328">
        <f t="shared" si="239"/>
        <v>0</v>
      </c>
      <c r="V284" s="34"/>
      <c r="W284" s="1"/>
      <c r="X284" s="328">
        <f t="shared" si="240"/>
        <v>0</v>
      </c>
      <c r="Y284" s="34"/>
      <c r="Z284" s="1"/>
      <c r="AA284" s="328">
        <f t="shared" si="241"/>
        <v>0</v>
      </c>
      <c r="AB284" s="34"/>
      <c r="AC284" s="1"/>
      <c r="AD284" s="328">
        <f t="shared" si="242"/>
        <v>0</v>
      </c>
      <c r="AE284" s="3"/>
      <c r="AF284" s="1"/>
      <c r="AG284" s="326">
        <f t="shared" si="243"/>
        <v>0</v>
      </c>
      <c r="AH284" s="34"/>
      <c r="AI284" s="1"/>
      <c r="AJ284" s="328">
        <f t="shared" si="244"/>
        <v>0</v>
      </c>
      <c r="AK284" s="34"/>
      <c r="AL284" s="1"/>
      <c r="AM284" s="328">
        <f t="shared" si="245"/>
        <v>0</v>
      </c>
      <c r="AN284" s="34"/>
      <c r="AO284" s="1"/>
      <c r="AP284" s="328">
        <f>SUM(AM284+AN284-AO284)</f>
        <v>0</v>
      </c>
      <c r="AQ284" s="34"/>
      <c r="AR284" s="1"/>
      <c r="AS284" s="328">
        <f>SUM(AP284+AQ284-AR284)</f>
        <v>0</v>
      </c>
      <c r="AT284" s="34"/>
      <c r="AU284" s="1"/>
      <c r="AV284" s="328">
        <f>SUM(AS284+AT284-AU284)</f>
        <v>0</v>
      </c>
      <c r="AW284" s="178"/>
      <c r="AX284" s="324"/>
      <c r="AY284" s="125">
        <f t="shared" si="234"/>
        <v>0</v>
      </c>
      <c r="AZ284" s="125">
        <f t="shared" si="234"/>
        <v>0</v>
      </c>
      <c r="BA284" s="35"/>
      <c r="BB284" s="35"/>
      <c r="BC284" s="35"/>
      <c r="BD284" s="35"/>
      <c r="BE284" s="35"/>
      <c r="BF284" s="35"/>
    </row>
    <row r="285" spans="1:58" ht="13">
      <c r="A285" s="33"/>
      <c r="B285" s="330"/>
      <c r="C285" s="404" t="s">
        <v>1838</v>
      </c>
      <c r="D285" s="32" t="s">
        <v>1828</v>
      </c>
      <c r="E285" s="155" t="s">
        <v>1829</v>
      </c>
      <c r="F285" s="155" t="s">
        <v>3510</v>
      </c>
      <c r="G285" s="156"/>
      <c r="H285" s="155"/>
      <c r="I285" s="156" t="s">
        <v>3055</v>
      </c>
      <c r="J285" s="162" t="s">
        <v>640</v>
      </c>
      <c r="K285" s="109">
        <f t="shared" si="252"/>
        <v>0</v>
      </c>
      <c r="L285" s="16">
        <v>0</v>
      </c>
      <c r="M285" s="3"/>
      <c r="N285" s="1"/>
      <c r="O285" s="329">
        <f t="shared" si="246"/>
        <v>0</v>
      </c>
      <c r="P285" s="34"/>
      <c r="Q285" s="1"/>
      <c r="R285" s="328">
        <f t="shared" si="256"/>
        <v>0</v>
      </c>
      <c r="S285" s="34"/>
      <c r="T285" s="1"/>
      <c r="U285" s="328">
        <f t="shared" si="239"/>
        <v>0</v>
      </c>
      <c r="V285" s="34"/>
      <c r="W285" s="1"/>
      <c r="X285" s="328">
        <f t="shared" si="240"/>
        <v>0</v>
      </c>
      <c r="Y285" s="34"/>
      <c r="Z285" s="1"/>
      <c r="AA285" s="328">
        <f t="shared" si="241"/>
        <v>0</v>
      </c>
      <c r="AB285" s="34"/>
      <c r="AC285" s="1"/>
      <c r="AD285" s="328">
        <f t="shared" si="242"/>
        <v>0</v>
      </c>
      <c r="AE285" s="3"/>
      <c r="AF285" s="1"/>
      <c r="AG285" s="326">
        <f t="shared" si="243"/>
        <v>0</v>
      </c>
      <c r="AH285" s="34"/>
      <c r="AI285" s="1"/>
      <c r="AJ285" s="328">
        <f t="shared" si="244"/>
        <v>0</v>
      </c>
      <c r="AK285" s="34"/>
      <c r="AL285" s="1"/>
      <c r="AM285" s="328">
        <f t="shared" si="245"/>
        <v>0</v>
      </c>
      <c r="AN285" s="34"/>
      <c r="AO285" s="1"/>
      <c r="AP285" s="328">
        <f>SUM(AM285+AN285-AO285)</f>
        <v>0</v>
      </c>
      <c r="AQ285" s="34"/>
      <c r="AR285" s="1"/>
      <c r="AS285" s="328">
        <f>SUM(AP285+AQ285-AR285)</f>
        <v>0</v>
      </c>
      <c r="AT285" s="34"/>
      <c r="AU285" s="1"/>
      <c r="AV285" s="328">
        <f>SUM(AS285+AT285-AU285)</f>
        <v>0</v>
      </c>
      <c r="AW285" s="178"/>
      <c r="AX285" s="324"/>
      <c r="AY285" s="125">
        <f t="shared" si="234"/>
        <v>0</v>
      </c>
      <c r="AZ285" s="125">
        <f t="shared" si="234"/>
        <v>0</v>
      </c>
      <c r="BA285" s="35"/>
      <c r="BB285" s="35"/>
      <c r="BC285" s="35"/>
      <c r="BD285" s="35"/>
      <c r="BE285" s="35"/>
      <c r="BF285" s="35"/>
    </row>
    <row r="286" spans="1:58" ht="13">
      <c r="A286" s="50"/>
      <c r="B286" s="333"/>
      <c r="C286" s="404" t="s">
        <v>1838</v>
      </c>
      <c r="D286" s="32" t="s">
        <v>1985</v>
      </c>
      <c r="E286" s="155" t="s">
        <v>1986</v>
      </c>
      <c r="F286" s="155" t="s">
        <v>3510</v>
      </c>
      <c r="G286" s="156"/>
      <c r="H286" s="155"/>
      <c r="I286" s="156" t="s">
        <v>3055</v>
      </c>
      <c r="J286" s="162" t="s">
        <v>640</v>
      </c>
      <c r="K286" s="109">
        <f t="shared" si="252"/>
        <v>0</v>
      </c>
      <c r="L286" s="16">
        <v>0</v>
      </c>
      <c r="M286" s="3"/>
      <c r="N286" s="1"/>
      <c r="O286" s="328">
        <f t="shared" si="246"/>
        <v>0</v>
      </c>
      <c r="P286" s="34"/>
      <c r="Q286" s="1"/>
      <c r="R286" s="328">
        <f t="shared" si="256"/>
        <v>0</v>
      </c>
      <c r="S286" s="34"/>
      <c r="T286" s="1"/>
      <c r="U286" s="328">
        <f t="shared" si="239"/>
        <v>0</v>
      </c>
      <c r="V286" s="34"/>
      <c r="W286" s="1"/>
      <c r="X286" s="328">
        <f t="shared" si="240"/>
        <v>0</v>
      </c>
      <c r="Y286" s="34"/>
      <c r="Z286" s="1"/>
      <c r="AA286" s="328">
        <f t="shared" si="241"/>
        <v>0</v>
      </c>
      <c r="AB286" s="34"/>
      <c r="AC286" s="1"/>
      <c r="AD286" s="328">
        <f t="shared" si="242"/>
        <v>0</v>
      </c>
      <c r="AE286" s="3"/>
      <c r="AF286" s="1"/>
      <c r="AG286" s="326">
        <f t="shared" si="243"/>
        <v>0</v>
      </c>
      <c r="AH286" s="34"/>
      <c r="AI286" s="1"/>
      <c r="AJ286" s="328">
        <f t="shared" si="244"/>
        <v>0</v>
      </c>
      <c r="AK286" s="34"/>
      <c r="AL286" s="1"/>
      <c r="AM286" s="328">
        <f t="shared" si="245"/>
        <v>0</v>
      </c>
      <c r="AN286" s="34"/>
      <c r="AO286" s="1"/>
      <c r="AP286" s="328">
        <f>SUM(AM286+AN286-AO286)</f>
        <v>0</v>
      </c>
      <c r="AQ286" s="34"/>
      <c r="AR286" s="1"/>
      <c r="AS286" s="328">
        <f>SUM(AP286+AQ286-AR286)</f>
        <v>0</v>
      </c>
      <c r="AT286" s="34"/>
      <c r="AU286" s="1"/>
      <c r="AV286" s="328">
        <f>SUM(AS286+AT286-AU286)</f>
        <v>0</v>
      </c>
      <c r="AW286" s="178"/>
      <c r="AX286" s="324"/>
      <c r="AY286" s="125">
        <f t="shared" si="234"/>
        <v>0</v>
      </c>
      <c r="AZ286" s="125">
        <f t="shared" si="234"/>
        <v>0</v>
      </c>
      <c r="BA286" s="35"/>
      <c r="BB286" s="35"/>
      <c r="BC286" s="35"/>
      <c r="BD286" s="35"/>
      <c r="BE286" s="35"/>
      <c r="BF286" s="35"/>
    </row>
    <row r="287" spans="1:58" ht="13">
      <c r="A287" s="33"/>
      <c r="B287" s="326"/>
      <c r="C287" s="404" t="s">
        <v>1838</v>
      </c>
      <c r="D287" s="32" t="s">
        <v>1987</v>
      </c>
      <c r="E287" s="155" t="s">
        <v>1988</v>
      </c>
      <c r="F287" s="155" t="s">
        <v>3510</v>
      </c>
      <c r="G287" s="156"/>
      <c r="H287" s="155"/>
      <c r="I287" s="156" t="s">
        <v>3055</v>
      </c>
      <c r="J287" s="162" t="s">
        <v>640</v>
      </c>
      <c r="K287" s="109">
        <f t="shared" si="252"/>
        <v>0</v>
      </c>
      <c r="L287" s="16">
        <v>0</v>
      </c>
      <c r="M287" s="3"/>
      <c r="N287" s="1"/>
      <c r="O287" s="329">
        <f t="shared" si="246"/>
        <v>0</v>
      </c>
      <c r="P287" s="34"/>
      <c r="Q287" s="1"/>
      <c r="R287" s="328">
        <f t="shared" si="256"/>
        <v>0</v>
      </c>
      <c r="S287" s="34"/>
      <c r="T287" s="1"/>
      <c r="U287" s="328">
        <f t="shared" ref="U287:U304" si="257">SUM(R287+S287-T287)</f>
        <v>0</v>
      </c>
      <c r="V287" s="34"/>
      <c r="W287" s="1"/>
      <c r="X287" s="328">
        <f t="shared" ref="X287:X304" si="258">SUM(U287+V287-W287)</f>
        <v>0</v>
      </c>
      <c r="Y287" s="34"/>
      <c r="Z287" s="1"/>
      <c r="AA287" s="328">
        <f t="shared" ref="AA287:AA304" si="259">SUM(X287+Y287-Z287)</f>
        <v>0</v>
      </c>
      <c r="AB287" s="34"/>
      <c r="AC287" s="1"/>
      <c r="AD287" s="328">
        <f t="shared" ref="AD287:AD304" si="260">SUM(AA287+AB287-AC287)</f>
        <v>0</v>
      </c>
      <c r="AE287" s="3"/>
      <c r="AF287" s="1"/>
      <c r="AG287" s="326">
        <f t="shared" ref="AG287:AG304" si="261">SUM(AD287+AE287-AF287)</f>
        <v>0</v>
      </c>
      <c r="AH287" s="34"/>
      <c r="AI287" s="1"/>
      <c r="AJ287" s="328">
        <f t="shared" ref="AJ287:AJ304" si="262">SUM(AG287+AH287-AI287)</f>
        <v>0</v>
      </c>
      <c r="AK287" s="34"/>
      <c r="AL287" s="1"/>
      <c r="AM287" s="328">
        <f t="shared" ref="AM287:AM304" si="263">SUM(AJ287+AK287-AL287)</f>
        <v>0</v>
      </c>
      <c r="AN287" s="34"/>
      <c r="AO287" s="1"/>
      <c r="AP287" s="328">
        <f>SUM(AM287+AN287-AO287)</f>
        <v>0</v>
      </c>
      <c r="AQ287" s="34"/>
      <c r="AR287" s="1"/>
      <c r="AS287" s="328">
        <f>SUM(AP287+AQ287-AR287)</f>
        <v>0</v>
      </c>
      <c r="AT287" s="34"/>
      <c r="AU287" s="1"/>
      <c r="AV287" s="328">
        <f>SUM(AS287+AT287-AU287)</f>
        <v>0</v>
      </c>
      <c r="AW287" s="178"/>
      <c r="AX287" s="324"/>
      <c r="AY287" s="125">
        <f t="shared" si="234"/>
        <v>0</v>
      </c>
      <c r="AZ287" s="125">
        <f t="shared" si="234"/>
        <v>0</v>
      </c>
      <c r="BA287" s="35"/>
      <c r="BB287" s="35"/>
      <c r="BC287" s="35"/>
      <c r="BD287" s="35"/>
      <c r="BE287" s="35"/>
      <c r="BF287" s="35"/>
    </row>
    <row r="288" spans="1:58" ht="13">
      <c r="A288" s="18"/>
      <c r="B288" s="137"/>
      <c r="C288" s="404" t="s">
        <v>1838</v>
      </c>
      <c r="D288" s="32" t="s">
        <v>1989</v>
      </c>
      <c r="E288" s="155" t="s">
        <v>1990</v>
      </c>
      <c r="F288" s="155" t="s">
        <v>3510</v>
      </c>
      <c r="G288" s="156"/>
      <c r="H288" s="155"/>
      <c r="I288" s="156" t="s">
        <v>3055</v>
      </c>
      <c r="J288" s="162" t="s">
        <v>640</v>
      </c>
      <c r="K288" s="109">
        <f t="shared" si="252"/>
        <v>0</v>
      </c>
      <c r="L288" s="16">
        <v>0</v>
      </c>
      <c r="M288" s="3"/>
      <c r="N288" s="1"/>
      <c r="O288" s="329">
        <f t="shared" si="246"/>
        <v>0</v>
      </c>
      <c r="P288" s="34"/>
      <c r="Q288" s="1"/>
      <c r="R288" s="328">
        <f t="shared" si="256"/>
        <v>0</v>
      </c>
      <c r="S288" s="34"/>
      <c r="T288" s="1"/>
      <c r="U288" s="328">
        <f t="shared" si="257"/>
        <v>0</v>
      </c>
      <c r="V288" s="34"/>
      <c r="W288" s="1"/>
      <c r="X288" s="328">
        <f t="shared" si="258"/>
        <v>0</v>
      </c>
      <c r="Y288" s="34"/>
      <c r="Z288" s="1"/>
      <c r="AA288" s="328">
        <f t="shared" si="259"/>
        <v>0</v>
      </c>
      <c r="AB288" s="34"/>
      <c r="AC288" s="1"/>
      <c r="AD288" s="328">
        <f t="shared" si="260"/>
        <v>0</v>
      </c>
      <c r="AE288" s="3"/>
      <c r="AF288" s="1"/>
      <c r="AG288" s="326">
        <f t="shared" si="261"/>
        <v>0</v>
      </c>
      <c r="AH288" s="34"/>
      <c r="AI288" s="1"/>
      <c r="AJ288" s="328">
        <f t="shared" si="262"/>
        <v>0</v>
      </c>
      <c r="AK288" s="34"/>
      <c r="AL288" s="1"/>
      <c r="AM288" s="328">
        <f t="shared" si="263"/>
        <v>0</v>
      </c>
      <c r="AN288" s="34"/>
      <c r="AO288" s="1"/>
      <c r="AP288" s="328">
        <f>SUM(AM288+AN288-AO288)</f>
        <v>0</v>
      </c>
      <c r="AQ288" s="34"/>
      <c r="AR288" s="1"/>
      <c r="AS288" s="328">
        <f>SUM(AP288+AQ288-AR288)</f>
        <v>0</v>
      </c>
      <c r="AT288" s="34"/>
      <c r="AU288" s="1"/>
      <c r="AV288" s="328">
        <f>SUM(AS288+AT288-AU288)</f>
        <v>0</v>
      </c>
      <c r="AW288" s="178"/>
      <c r="AX288" s="324"/>
      <c r="AY288" s="125">
        <f t="shared" si="234"/>
        <v>0</v>
      </c>
      <c r="AZ288" s="125">
        <f t="shared" si="234"/>
        <v>0</v>
      </c>
      <c r="BA288" s="35"/>
      <c r="BB288" s="35"/>
      <c r="BC288" s="35"/>
      <c r="BD288" s="35"/>
      <c r="BE288" s="35"/>
      <c r="BF288" s="35"/>
    </row>
    <row r="289" spans="1:58" ht="13">
      <c r="A289" s="18"/>
      <c r="B289" s="137"/>
      <c r="C289" s="404" t="s">
        <v>1838</v>
      </c>
      <c r="D289" s="32" t="s">
        <v>1991</v>
      </c>
      <c r="E289" s="155" t="s">
        <v>1992</v>
      </c>
      <c r="F289" s="155" t="s">
        <v>3510</v>
      </c>
      <c r="G289" s="156"/>
      <c r="H289" s="155"/>
      <c r="I289" s="156" t="s">
        <v>3055</v>
      </c>
      <c r="J289" s="162" t="s">
        <v>640</v>
      </c>
      <c r="K289" s="109">
        <f t="shared" si="252"/>
        <v>0</v>
      </c>
      <c r="L289" s="16">
        <v>0</v>
      </c>
      <c r="M289" s="3"/>
      <c r="N289" s="1"/>
      <c r="O289" s="328">
        <f t="shared" si="246"/>
        <v>0</v>
      </c>
      <c r="P289" s="34"/>
      <c r="Q289" s="1"/>
      <c r="R289" s="328">
        <f t="shared" si="256"/>
        <v>0</v>
      </c>
      <c r="S289" s="34"/>
      <c r="T289" s="1"/>
      <c r="U289" s="328">
        <f t="shared" si="257"/>
        <v>0</v>
      </c>
      <c r="V289" s="34"/>
      <c r="W289" s="1"/>
      <c r="X289" s="328">
        <f t="shared" si="258"/>
        <v>0</v>
      </c>
      <c r="Y289" s="34"/>
      <c r="Z289" s="1"/>
      <c r="AA289" s="328">
        <f t="shared" si="259"/>
        <v>0</v>
      </c>
      <c r="AB289" s="34"/>
      <c r="AC289" s="1"/>
      <c r="AD289" s="328">
        <f t="shared" si="260"/>
        <v>0</v>
      </c>
      <c r="AE289" s="3"/>
      <c r="AF289" s="1"/>
      <c r="AG289" s="326">
        <f t="shared" si="261"/>
        <v>0</v>
      </c>
      <c r="AH289" s="34"/>
      <c r="AI289" s="1"/>
      <c r="AJ289" s="328">
        <f t="shared" si="262"/>
        <v>0</v>
      </c>
      <c r="AK289" s="34"/>
      <c r="AL289" s="1"/>
      <c r="AM289" s="328">
        <f t="shared" si="263"/>
        <v>0</v>
      </c>
      <c r="AN289" s="34"/>
      <c r="AO289" s="1"/>
      <c r="AP289" s="328">
        <f t="shared" ref="AP289:AP298" si="264">SUM(AM289+AN289-AO289)</f>
        <v>0</v>
      </c>
      <c r="AQ289" s="34"/>
      <c r="AR289" s="1"/>
      <c r="AS289" s="328">
        <f t="shared" ref="AS289:AS298" si="265">SUM(AP289+AQ289-AR289)</f>
        <v>0</v>
      </c>
      <c r="AT289" s="34"/>
      <c r="AU289" s="1"/>
      <c r="AV289" s="328">
        <f t="shared" ref="AV289:AV298" si="266">SUM(AS289+AT289-AU289)</f>
        <v>0</v>
      </c>
      <c r="AW289" s="178"/>
      <c r="AX289" s="324"/>
      <c r="AY289" s="125">
        <f t="shared" si="234"/>
        <v>0</v>
      </c>
      <c r="AZ289" s="125">
        <f t="shared" si="234"/>
        <v>0</v>
      </c>
      <c r="BA289" s="35"/>
      <c r="BB289" s="35"/>
      <c r="BC289" s="35"/>
      <c r="BD289" s="35"/>
      <c r="BE289" s="35"/>
      <c r="BF289" s="35"/>
    </row>
    <row r="290" spans="1:58" ht="13">
      <c r="A290" s="33"/>
      <c r="B290" s="330"/>
      <c r="C290" s="404" t="s">
        <v>1838</v>
      </c>
      <c r="D290" s="32" t="s">
        <v>1993</v>
      </c>
      <c r="E290" s="155" t="s">
        <v>1994</v>
      </c>
      <c r="F290" s="155" t="s">
        <v>3510</v>
      </c>
      <c r="G290" s="156"/>
      <c r="H290" s="155"/>
      <c r="I290" s="156" t="s">
        <v>3055</v>
      </c>
      <c r="J290" s="162" t="s">
        <v>640</v>
      </c>
      <c r="K290" s="109">
        <f t="shared" si="252"/>
        <v>0</v>
      </c>
      <c r="L290" s="16">
        <v>0</v>
      </c>
      <c r="M290" s="3"/>
      <c r="N290" s="1"/>
      <c r="O290" s="329">
        <f t="shared" si="246"/>
        <v>0</v>
      </c>
      <c r="P290" s="34"/>
      <c r="Q290" s="1"/>
      <c r="R290" s="328">
        <f t="shared" si="256"/>
        <v>0</v>
      </c>
      <c r="S290" s="34"/>
      <c r="T290" s="1"/>
      <c r="U290" s="328">
        <f t="shared" si="257"/>
        <v>0</v>
      </c>
      <c r="V290" s="34"/>
      <c r="W290" s="1"/>
      <c r="X290" s="328">
        <f t="shared" si="258"/>
        <v>0</v>
      </c>
      <c r="Y290" s="34"/>
      <c r="Z290" s="1"/>
      <c r="AA290" s="328">
        <f t="shared" si="259"/>
        <v>0</v>
      </c>
      <c r="AB290" s="34"/>
      <c r="AC290" s="1"/>
      <c r="AD290" s="328">
        <f t="shared" si="260"/>
        <v>0</v>
      </c>
      <c r="AE290" s="3"/>
      <c r="AF290" s="1"/>
      <c r="AG290" s="326">
        <f t="shared" si="261"/>
        <v>0</v>
      </c>
      <c r="AH290" s="34"/>
      <c r="AI290" s="1"/>
      <c r="AJ290" s="328">
        <f t="shared" si="262"/>
        <v>0</v>
      </c>
      <c r="AK290" s="34"/>
      <c r="AL290" s="1"/>
      <c r="AM290" s="328">
        <f t="shared" si="263"/>
        <v>0</v>
      </c>
      <c r="AN290" s="34"/>
      <c r="AO290" s="1"/>
      <c r="AP290" s="328">
        <f t="shared" si="264"/>
        <v>0</v>
      </c>
      <c r="AQ290" s="34"/>
      <c r="AR290" s="1"/>
      <c r="AS290" s="328">
        <f t="shared" si="265"/>
        <v>0</v>
      </c>
      <c r="AT290" s="34"/>
      <c r="AU290" s="1"/>
      <c r="AV290" s="328">
        <f t="shared" si="266"/>
        <v>0</v>
      </c>
      <c r="AW290" s="178"/>
      <c r="AX290" s="324"/>
      <c r="AY290" s="125">
        <f t="shared" si="234"/>
        <v>0</v>
      </c>
      <c r="AZ290" s="125">
        <f t="shared" si="234"/>
        <v>0</v>
      </c>
      <c r="BA290" s="35"/>
      <c r="BB290" s="35"/>
      <c r="BC290" s="35"/>
      <c r="BD290" s="35"/>
      <c r="BE290" s="35"/>
      <c r="BF290" s="35"/>
    </row>
    <row r="291" spans="1:58" ht="13">
      <c r="A291" s="33"/>
      <c r="B291" s="330"/>
      <c r="C291" s="404" t="s">
        <v>1838</v>
      </c>
      <c r="D291" s="32" t="s">
        <v>1995</v>
      </c>
      <c r="E291" s="155" t="s">
        <v>1996</v>
      </c>
      <c r="F291" s="155" t="s">
        <v>3510</v>
      </c>
      <c r="G291" s="156"/>
      <c r="H291" s="155"/>
      <c r="I291" s="156" t="s">
        <v>3055</v>
      </c>
      <c r="J291" s="162" t="s">
        <v>640</v>
      </c>
      <c r="K291" s="109">
        <f t="shared" si="252"/>
        <v>0</v>
      </c>
      <c r="L291" s="16">
        <v>0</v>
      </c>
      <c r="M291" s="3"/>
      <c r="N291" s="1"/>
      <c r="O291" s="329">
        <f t="shared" si="246"/>
        <v>0</v>
      </c>
      <c r="P291" s="34"/>
      <c r="Q291" s="1"/>
      <c r="R291" s="328">
        <f t="shared" si="256"/>
        <v>0</v>
      </c>
      <c r="S291" s="34"/>
      <c r="T291" s="1"/>
      <c r="U291" s="328">
        <f t="shared" si="257"/>
        <v>0</v>
      </c>
      <c r="V291" s="34"/>
      <c r="W291" s="1"/>
      <c r="X291" s="328">
        <f t="shared" si="258"/>
        <v>0</v>
      </c>
      <c r="Y291" s="34"/>
      <c r="Z291" s="1"/>
      <c r="AA291" s="328">
        <f t="shared" si="259"/>
        <v>0</v>
      </c>
      <c r="AB291" s="34"/>
      <c r="AC291" s="1"/>
      <c r="AD291" s="328">
        <f t="shared" si="260"/>
        <v>0</v>
      </c>
      <c r="AE291" s="3"/>
      <c r="AF291" s="1"/>
      <c r="AG291" s="326">
        <f t="shared" si="261"/>
        <v>0</v>
      </c>
      <c r="AH291" s="34"/>
      <c r="AI291" s="1"/>
      <c r="AJ291" s="328">
        <f t="shared" si="262"/>
        <v>0</v>
      </c>
      <c r="AK291" s="34"/>
      <c r="AL291" s="1"/>
      <c r="AM291" s="328">
        <f t="shared" si="263"/>
        <v>0</v>
      </c>
      <c r="AN291" s="34"/>
      <c r="AO291" s="1"/>
      <c r="AP291" s="328">
        <f t="shared" si="264"/>
        <v>0</v>
      </c>
      <c r="AQ291" s="34"/>
      <c r="AR291" s="1"/>
      <c r="AS291" s="328">
        <f t="shared" si="265"/>
        <v>0</v>
      </c>
      <c r="AT291" s="34"/>
      <c r="AU291" s="1"/>
      <c r="AV291" s="328">
        <f t="shared" si="266"/>
        <v>0</v>
      </c>
      <c r="AW291" s="178"/>
      <c r="AX291" s="324"/>
      <c r="AY291" s="125">
        <f t="shared" si="234"/>
        <v>0</v>
      </c>
      <c r="AZ291" s="125">
        <f t="shared" si="234"/>
        <v>0</v>
      </c>
      <c r="BA291" s="35"/>
      <c r="BB291" s="35"/>
      <c r="BC291" s="35"/>
      <c r="BD291" s="35"/>
      <c r="BE291" s="35"/>
      <c r="BF291" s="35"/>
    </row>
    <row r="292" spans="1:58" ht="13">
      <c r="A292" s="18"/>
      <c r="B292" s="137"/>
      <c r="C292" s="404" t="s">
        <v>1838</v>
      </c>
      <c r="D292" s="32" t="s">
        <v>1997</v>
      </c>
      <c r="E292" s="155" t="s">
        <v>1998</v>
      </c>
      <c r="F292" s="155" t="s">
        <v>3510</v>
      </c>
      <c r="G292" s="156"/>
      <c r="H292" s="155"/>
      <c r="I292" s="156" t="s">
        <v>3055</v>
      </c>
      <c r="J292" s="162" t="s">
        <v>640</v>
      </c>
      <c r="K292" s="109">
        <f>AV292</f>
        <v>0</v>
      </c>
      <c r="L292" s="16">
        <v>0</v>
      </c>
      <c r="M292" s="3"/>
      <c r="N292" s="1"/>
      <c r="O292" s="328">
        <f t="shared" ref="O292:O316" si="267">SUM(L292+M292-N292)</f>
        <v>0</v>
      </c>
      <c r="P292" s="34"/>
      <c r="Q292" s="1"/>
      <c r="R292" s="329">
        <f t="shared" si="256"/>
        <v>0</v>
      </c>
      <c r="S292" s="34"/>
      <c r="T292" s="1"/>
      <c r="U292" s="329">
        <f t="shared" si="257"/>
        <v>0</v>
      </c>
      <c r="V292" s="34"/>
      <c r="W292" s="1"/>
      <c r="X292" s="329">
        <f t="shared" si="258"/>
        <v>0</v>
      </c>
      <c r="Y292" s="34"/>
      <c r="Z292" s="1"/>
      <c r="AA292" s="329">
        <f t="shared" si="259"/>
        <v>0</v>
      </c>
      <c r="AB292" s="34"/>
      <c r="AC292" s="1"/>
      <c r="AD292" s="329">
        <f t="shared" si="260"/>
        <v>0</v>
      </c>
      <c r="AE292" s="3"/>
      <c r="AF292" s="1"/>
      <c r="AG292" s="330">
        <f t="shared" si="261"/>
        <v>0</v>
      </c>
      <c r="AH292" s="34"/>
      <c r="AI292" s="1"/>
      <c r="AJ292" s="328">
        <f t="shared" si="262"/>
        <v>0</v>
      </c>
      <c r="AK292" s="34"/>
      <c r="AL292" s="1"/>
      <c r="AM292" s="328">
        <f t="shared" si="263"/>
        <v>0</v>
      </c>
      <c r="AN292" s="34"/>
      <c r="AO292" s="1"/>
      <c r="AP292" s="328">
        <f t="shared" si="264"/>
        <v>0</v>
      </c>
      <c r="AQ292" s="34"/>
      <c r="AR292" s="1"/>
      <c r="AS292" s="1">
        <f t="shared" si="265"/>
        <v>0</v>
      </c>
      <c r="AT292" s="3"/>
      <c r="AU292" s="1"/>
      <c r="AV292" s="328">
        <f t="shared" si="266"/>
        <v>0</v>
      </c>
      <c r="AW292" s="178"/>
      <c r="AX292" s="324"/>
      <c r="AY292" s="125">
        <f t="shared" si="234"/>
        <v>0</v>
      </c>
      <c r="AZ292" s="125">
        <v>4</v>
      </c>
      <c r="BA292" s="35"/>
      <c r="BB292" s="35"/>
      <c r="BC292" s="35"/>
      <c r="BD292" s="35"/>
      <c r="BE292" s="35"/>
      <c r="BF292" s="35"/>
    </row>
    <row r="293" spans="1:58" ht="13">
      <c r="A293" s="18"/>
      <c r="B293" s="137"/>
      <c r="C293" s="404" t="s">
        <v>1838</v>
      </c>
      <c r="D293" s="32" t="s">
        <v>1999</v>
      </c>
      <c r="E293" s="155" t="s">
        <v>2000</v>
      </c>
      <c r="F293" s="155" t="s">
        <v>3510</v>
      </c>
      <c r="G293" s="156"/>
      <c r="H293" s="155"/>
      <c r="I293" s="156" t="s">
        <v>3055</v>
      </c>
      <c r="J293" s="162" t="s">
        <v>640</v>
      </c>
      <c r="K293" s="109">
        <f>AV293</f>
        <v>0</v>
      </c>
      <c r="L293" s="16">
        <v>0</v>
      </c>
      <c r="M293" s="3"/>
      <c r="N293" s="1"/>
      <c r="O293" s="329">
        <f t="shared" si="267"/>
        <v>0</v>
      </c>
      <c r="P293" s="34"/>
      <c r="Q293" s="1"/>
      <c r="R293" s="329">
        <f t="shared" si="256"/>
        <v>0</v>
      </c>
      <c r="S293" s="34"/>
      <c r="T293" s="1"/>
      <c r="U293" s="329">
        <f t="shared" si="257"/>
        <v>0</v>
      </c>
      <c r="V293" s="34"/>
      <c r="W293" s="1"/>
      <c r="X293" s="329">
        <f t="shared" si="258"/>
        <v>0</v>
      </c>
      <c r="Y293" s="34"/>
      <c r="Z293" s="1"/>
      <c r="AA293" s="329">
        <f t="shared" si="259"/>
        <v>0</v>
      </c>
      <c r="AB293" s="34"/>
      <c r="AC293" s="1"/>
      <c r="AD293" s="329">
        <f t="shared" si="260"/>
        <v>0</v>
      </c>
      <c r="AE293" s="3"/>
      <c r="AF293" s="1"/>
      <c r="AG293" s="330">
        <f t="shared" si="261"/>
        <v>0</v>
      </c>
      <c r="AH293" s="34"/>
      <c r="AI293" s="1"/>
      <c r="AJ293" s="328">
        <f t="shared" si="262"/>
        <v>0</v>
      </c>
      <c r="AK293" s="34"/>
      <c r="AL293" s="1"/>
      <c r="AM293" s="328">
        <f t="shared" si="263"/>
        <v>0</v>
      </c>
      <c r="AN293" s="34"/>
      <c r="AO293" s="1"/>
      <c r="AP293" s="328">
        <f t="shared" si="264"/>
        <v>0</v>
      </c>
      <c r="AQ293" s="34"/>
      <c r="AR293" s="1"/>
      <c r="AS293" s="1">
        <f t="shared" si="265"/>
        <v>0</v>
      </c>
      <c r="AT293" s="3"/>
      <c r="AU293" s="1"/>
      <c r="AV293" s="328">
        <f t="shared" si="266"/>
        <v>0</v>
      </c>
      <c r="AW293" s="178"/>
      <c r="AX293" s="324"/>
      <c r="AY293" s="125">
        <f t="shared" si="234"/>
        <v>0</v>
      </c>
      <c r="AZ293" s="125">
        <v>0</v>
      </c>
      <c r="BA293" s="35"/>
      <c r="BB293" s="35"/>
      <c r="BC293" s="35"/>
      <c r="BD293" s="35"/>
      <c r="BE293" s="35"/>
      <c r="BF293" s="35"/>
    </row>
    <row r="294" spans="1:58" ht="13">
      <c r="A294" s="18"/>
      <c r="B294" s="137"/>
      <c r="C294" s="404" t="s">
        <v>1838</v>
      </c>
      <c r="D294" s="32" t="s">
        <v>2001</v>
      </c>
      <c r="E294" s="155" t="s">
        <v>2002</v>
      </c>
      <c r="F294" s="155" t="s">
        <v>3510</v>
      </c>
      <c r="G294" s="156"/>
      <c r="H294" s="155"/>
      <c r="I294" s="156" t="s">
        <v>3055</v>
      </c>
      <c r="J294" s="162" t="s">
        <v>640</v>
      </c>
      <c r="K294" s="109">
        <f>AV294</f>
        <v>0</v>
      </c>
      <c r="L294" s="16">
        <v>0</v>
      </c>
      <c r="M294" s="3"/>
      <c r="N294" s="1"/>
      <c r="O294" s="329">
        <f t="shared" si="267"/>
        <v>0</v>
      </c>
      <c r="P294" s="34"/>
      <c r="Q294" s="1"/>
      <c r="R294" s="329">
        <f t="shared" si="256"/>
        <v>0</v>
      </c>
      <c r="S294" s="34"/>
      <c r="T294" s="1"/>
      <c r="U294" s="329">
        <f t="shared" si="257"/>
        <v>0</v>
      </c>
      <c r="V294" s="34"/>
      <c r="W294" s="1"/>
      <c r="X294" s="329">
        <f t="shared" si="258"/>
        <v>0</v>
      </c>
      <c r="Y294" s="34"/>
      <c r="Z294" s="1"/>
      <c r="AA294" s="329">
        <f t="shared" si="259"/>
        <v>0</v>
      </c>
      <c r="AB294" s="34"/>
      <c r="AC294" s="1"/>
      <c r="AD294" s="329">
        <f t="shared" si="260"/>
        <v>0</v>
      </c>
      <c r="AE294" s="3"/>
      <c r="AF294" s="1"/>
      <c r="AG294" s="330">
        <f t="shared" si="261"/>
        <v>0</v>
      </c>
      <c r="AH294" s="34"/>
      <c r="AI294" s="1"/>
      <c r="AJ294" s="328">
        <f t="shared" si="262"/>
        <v>0</v>
      </c>
      <c r="AK294" s="34"/>
      <c r="AL294" s="1"/>
      <c r="AM294" s="328">
        <f t="shared" si="263"/>
        <v>0</v>
      </c>
      <c r="AN294" s="34"/>
      <c r="AO294" s="1"/>
      <c r="AP294" s="328">
        <f t="shared" si="264"/>
        <v>0</v>
      </c>
      <c r="AQ294" s="34"/>
      <c r="AR294" s="1"/>
      <c r="AS294" s="1">
        <f t="shared" si="265"/>
        <v>0</v>
      </c>
      <c r="AT294" s="3"/>
      <c r="AU294" s="1"/>
      <c r="AV294" s="328">
        <f t="shared" si="266"/>
        <v>0</v>
      </c>
      <c r="AW294" s="178"/>
      <c r="AX294" s="324"/>
      <c r="AY294" s="125">
        <f t="shared" si="234"/>
        <v>0</v>
      </c>
      <c r="AZ294" s="125">
        <v>0</v>
      </c>
      <c r="BA294" s="35"/>
      <c r="BB294" s="35"/>
      <c r="BC294" s="35"/>
      <c r="BD294" s="35"/>
      <c r="BE294" s="35"/>
      <c r="BF294" s="35"/>
    </row>
    <row r="295" spans="1:58" ht="13">
      <c r="A295" s="18"/>
      <c r="B295" s="137"/>
      <c r="C295" s="404" t="s">
        <v>1838</v>
      </c>
      <c r="D295" s="32" t="s">
        <v>2003</v>
      </c>
      <c r="E295" s="155" t="s">
        <v>2004</v>
      </c>
      <c r="F295" s="155" t="s">
        <v>3510</v>
      </c>
      <c r="G295" s="156"/>
      <c r="H295" s="155"/>
      <c r="I295" s="156" t="s">
        <v>3055</v>
      </c>
      <c r="J295" s="162" t="s">
        <v>640</v>
      </c>
      <c r="K295" s="109">
        <f t="shared" ref="K295:K304" si="268">AV295</f>
        <v>0</v>
      </c>
      <c r="L295" s="16">
        <v>0</v>
      </c>
      <c r="M295" s="3"/>
      <c r="N295" s="1"/>
      <c r="O295" s="328">
        <f t="shared" si="267"/>
        <v>0</v>
      </c>
      <c r="P295" s="34"/>
      <c r="Q295" s="1"/>
      <c r="R295" s="328">
        <f t="shared" si="256"/>
        <v>0</v>
      </c>
      <c r="S295" s="34"/>
      <c r="T295" s="1"/>
      <c r="U295" s="328">
        <f t="shared" si="257"/>
        <v>0</v>
      </c>
      <c r="V295" s="34"/>
      <c r="W295" s="1"/>
      <c r="X295" s="328">
        <f t="shared" si="258"/>
        <v>0</v>
      </c>
      <c r="Y295" s="34"/>
      <c r="Z295" s="1"/>
      <c r="AA295" s="328">
        <f t="shared" si="259"/>
        <v>0</v>
      </c>
      <c r="AB295" s="34"/>
      <c r="AC295" s="1"/>
      <c r="AD295" s="328">
        <f t="shared" si="260"/>
        <v>0</v>
      </c>
      <c r="AE295" s="3"/>
      <c r="AF295" s="1"/>
      <c r="AG295" s="326">
        <f t="shared" si="261"/>
        <v>0</v>
      </c>
      <c r="AH295" s="34"/>
      <c r="AI295" s="1"/>
      <c r="AJ295" s="328">
        <f t="shared" si="262"/>
        <v>0</v>
      </c>
      <c r="AK295" s="34"/>
      <c r="AL295" s="1"/>
      <c r="AM295" s="328">
        <f t="shared" si="263"/>
        <v>0</v>
      </c>
      <c r="AN295" s="34"/>
      <c r="AO295" s="1"/>
      <c r="AP295" s="328">
        <f t="shared" si="264"/>
        <v>0</v>
      </c>
      <c r="AQ295" s="34"/>
      <c r="AR295" s="1"/>
      <c r="AS295" s="328">
        <f t="shared" si="265"/>
        <v>0</v>
      </c>
      <c r="AT295" s="34"/>
      <c r="AU295" s="1"/>
      <c r="AV295" s="328">
        <f t="shared" si="266"/>
        <v>0</v>
      </c>
      <c r="AW295" s="178"/>
      <c r="AX295" s="324"/>
      <c r="AY295" s="125">
        <f t="shared" si="234"/>
        <v>0</v>
      </c>
      <c r="AZ295" s="125">
        <f>SUM(N295+Q295+T295+W295+Z295+AC295+AF295+AI295+AL295+AO295+AR295+AU295)</f>
        <v>0</v>
      </c>
      <c r="BA295" s="35"/>
      <c r="BB295" s="35"/>
      <c r="BC295" s="35"/>
      <c r="BD295" s="35"/>
      <c r="BE295" s="35"/>
      <c r="BF295" s="35"/>
    </row>
    <row r="296" spans="1:58" ht="13">
      <c r="A296" s="33"/>
      <c r="B296" s="330"/>
      <c r="C296" s="404" t="s">
        <v>1838</v>
      </c>
      <c r="D296" s="32" t="s">
        <v>2005</v>
      </c>
      <c r="E296" s="155" t="s">
        <v>2006</v>
      </c>
      <c r="F296" s="155" t="s">
        <v>3510</v>
      </c>
      <c r="G296" s="156"/>
      <c r="H296" s="155"/>
      <c r="I296" s="156" t="s">
        <v>3055</v>
      </c>
      <c r="J296" s="162" t="s">
        <v>640</v>
      </c>
      <c r="K296" s="109">
        <f t="shared" si="268"/>
        <v>0</v>
      </c>
      <c r="L296" s="16">
        <v>0</v>
      </c>
      <c r="M296" s="3"/>
      <c r="N296" s="1"/>
      <c r="O296" s="329">
        <f t="shared" si="267"/>
        <v>0</v>
      </c>
      <c r="P296" s="34"/>
      <c r="Q296" s="1"/>
      <c r="R296" s="328">
        <f t="shared" si="256"/>
        <v>0</v>
      </c>
      <c r="S296" s="34"/>
      <c r="T296" s="1"/>
      <c r="U296" s="328">
        <f t="shared" si="257"/>
        <v>0</v>
      </c>
      <c r="V296" s="34"/>
      <c r="W296" s="1"/>
      <c r="X296" s="328">
        <f t="shared" si="258"/>
        <v>0</v>
      </c>
      <c r="Y296" s="34"/>
      <c r="Z296" s="1"/>
      <c r="AA296" s="328">
        <f t="shared" si="259"/>
        <v>0</v>
      </c>
      <c r="AB296" s="34"/>
      <c r="AC296" s="1"/>
      <c r="AD296" s="328">
        <f t="shared" si="260"/>
        <v>0</v>
      </c>
      <c r="AE296" s="3"/>
      <c r="AF296" s="1"/>
      <c r="AG296" s="326">
        <f t="shared" si="261"/>
        <v>0</v>
      </c>
      <c r="AH296" s="34"/>
      <c r="AI296" s="1"/>
      <c r="AJ296" s="328">
        <f t="shared" si="262"/>
        <v>0</v>
      </c>
      <c r="AK296" s="34"/>
      <c r="AL296" s="1"/>
      <c r="AM296" s="328">
        <f t="shared" si="263"/>
        <v>0</v>
      </c>
      <c r="AN296" s="34"/>
      <c r="AO296" s="1"/>
      <c r="AP296" s="328">
        <f t="shared" si="264"/>
        <v>0</v>
      </c>
      <c r="AQ296" s="34"/>
      <c r="AR296" s="1"/>
      <c r="AS296" s="328">
        <f t="shared" si="265"/>
        <v>0</v>
      </c>
      <c r="AT296" s="34"/>
      <c r="AU296" s="1"/>
      <c r="AV296" s="328">
        <f t="shared" si="266"/>
        <v>0</v>
      </c>
      <c r="AW296" s="178"/>
      <c r="AX296" s="324"/>
      <c r="AY296" s="125">
        <f t="shared" si="234"/>
        <v>0</v>
      </c>
      <c r="AZ296" s="125">
        <f>SUM(N296+Q296+T296+W296+Z296+AC296+AF296+AI296+AL296+AO296+AR296+AU296)</f>
        <v>0</v>
      </c>
      <c r="BA296" s="35"/>
      <c r="BB296" s="35"/>
      <c r="BC296" s="35"/>
      <c r="BD296" s="35"/>
      <c r="BE296" s="35"/>
      <c r="BF296" s="35"/>
    </row>
    <row r="297" spans="1:58" ht="13">
      <c r="A297" s="50"/>
      <c r="B297" s="333"/>
      <c r="C297" s="404" t="s">
        <v>1838</v>
      </c>
      <c r="D297" s="32" t="s">
        <v>2007</v>
      </c>
      <c r="E297" s="155" t="s">
        <v>2008</v>
      </c>
      <c r="F297" s="155" t="s">
        <v>3510</v>
      </c>
      <c r="G297" s="156"/>
      <c r="H297" s="155"/>
      <c r="I297" s="156" t="s">
        <v>3055</v>
      </c>
      <c r="J297" s="162" t="s">
        <v>640</v>
      </c>
      <c r="K297" s="109">
        <f t="shared" si="268"/>
        <v>0</v>
      </c>
      <c r="L297" s="16">
        <v>0</v>
      </c>
      <c r="M297" s="3"/>
      <c r="N297" s="1"/>
      <c r="O297" s="329">
        <f t="shared" si="267"/>
        <v>0</v>
      </c>
      <c r="P297" s="34"/>
      <c r="Q297" s="1"/>
      <c r="R297" s="328">
        <f t="shared" si="256"/>
        <v>0</v>
      </c>
      <c r="S297" s="34"/>
      <c r="T297" s="1"/>
      <c r="U297" s="328">
        <f t="shared" si="257"/>
        <v>0</v>
      </c>
      <c r="V297" s="34"/>
      <c r="W297" s="1"/>
      <c r="X297" s="328">
        <f t="shared" si="258"/>
        <v>0</v>
      </c>
      <c r="Y297" s="34"/>
      <c r="Z297" s="1"/>
      <c r="AA297" s="328">
        <f t="shared" si="259"/>
        <v>0</v>
      </c>
      <c r="AB297" s="34"/>
      <c r="AC297" s="1"/>
      <c r="AD297" s="328">
        <f t="shared" si="260"/>
        <v>0</v>
      </c>
      <c r="AE297" s="3"/>
      <c r="AF297" s="1"/>
      <c r="AG297" s="326">
        <f t="shared" si="261"/>
        <v>0</v>
      </c>
      <c r="AH297" s="34"/>
      <c r="AI297" s="1"/>
      <c r="AJ297" s="328">
        <f t="shared" si="262"/>
        <v>0</v>
      </c>
      <c r="AK297" s="34"/>
      <c r="AL297" s="1"/>
      <c r="AM297" s="328">
        <f t="shared" si="263"/>
        <v>0</v>
      </c>
      <c r="AN297" s="34"/>
      <c r="AO297" s="1"/>
      <c r="AP297" s="328">
        <f t="shared" si="264"/>
        <v>0</v>
      </c>
      <c r="AQ297" s="34"/>
      <c r="AR297" s="1"/>
      <c r="AS297" s="328">
        <f t="shared" si="265"/>
        <v>0</v>
      </c>
      <c r="AT297" s="34"/>
      <c r="AU297" s="1"/>
      <c r="AV297" s="328">
        <f t="shared" si="266"/>
        <v>0</v>
      </c>
      <c r="AW297" s="178"/>
      <c r="AX297" s="324"/>
      <c r="AY297" s="125">
        <f t="shared" si="234"/>
        <v>0</v>
      </c>
      <c r="AZ297" s="125"/>
      <c r="BA297" s="35"/>
      <c r="BB297" s="35"/>
      <c r="BC297" s="35"/>
      <c r="BD297" s="35"/>
      <c r="BE297" s="35"/>
      <c r="BF297" s="35"/>
    </row>
    <row r="298" spans="1:58" ht="13">
      <c r="A298" s="33"/>
      <c r="B298" s="326"/>
      <c r="C298" s="404" t="s">
        <v>1838</v>
      </c>
      <c r="D298" s="32" t="s">
        <v>2009</v>
      </c>
      <c r="E298" s="155" t="s">
        <v>2010</v>
      </c>
      <c r="F298" s="155" t="s">
        <v>3510</v>
      </c>
      <c r="G298" s="156"/>
      <c r="H298" s="155"/>
      <c r="I298" s="156" t="s">
        <v>3055</v>
      </c>
      <c r="J298" s="162" t="s">
        <v>640</v>
      </c>
      <c r="K298" s="109">
        <f t="shared" si="268"/>
        <v>0</v>
      </c>
      <c r="L298" s="16">
        <v>0</v>
      </c>
      <c r="M298" s="3"/>
      <c r="N298" s="1"/>
      <c r="O298" s="328">
        <f t="shared" si="267"/>
        <v>0</v>
      </c>
      <c r="P298" s="34"/>
      <c r="Q298" s="1"/>
      <c r="R298" s="328">
        <f t="shared" si="256"/>
        <v>0</v>
      </c>
      <c r="S298" s="34"/>
      <c r="T298" s="1"/>
      <c r="U298" s="328">
        <f t="shared" si="257"/>
        <v>0</v>
      </c>
      <c r="V298" s="34"/>
      <c r="W298" s="1"/>
      <c r="X298" s="328">
        <f t="shared" si="258"/>
        <v>0</v>
      </c>
      <c r="Y298" s="34"/>
      <c r="Z298" s="1"/>
      <c r="AA298" s="328">
        <f t="shared" si="259"/>
        <v>0</v>
      </c>
      <c r="AB298" s="34"/>
      <c r="AC298" s="1"/>
      <c r="AD298" s="328">
        <f t="shared" si="260"/>
        <v>0</v>
      </c>
      <c r="AE298" s="3"/>
      <c r="AF298" s="1"/>
      <c r="AG298" s="326">
        <f t="shared" si="261"/>
        <v>0</v>
      </c>
      <c r="AH298" s="34"/>
      <c r="AI298" s="1"/>
      <c r="AJ298" s="328">
        <f t="shared" si="262"/>
        <v>0</v>
      </c>
      <c r="AK298" s="34"/>
      <c r="AL298" s="1"/>
      <c r="AM298" s="328">
        <f t="shared" si="263"/>
        <v>0</v>
      </c>
      <c r="AN298" s="34"/>
      <c r="AO298" s="1"/>
      <c r="AP298" s="328">
        <f t="shared" si="264"/>
        <v>0</v>
      </c>
      <c r="AQ298" s="34"/>
      <c r="AR298" s="1"/>
      <c r="AS298" s="328">
        <f t="shared" si="265"/>
        <v>0</v>
      </c>
      <c r="AT298" s="34"/>
      <c r="AU298" s="1"/>
      <c r="AV298" s="328">
        <f t="shared" si="266"/>
        <v>0</v>
      </c>
      <c r="AW298" s="178"/>
      <c r="AX298" s="324"/>
      <c r="AY298" s="125">
        <f t="shared" si="234"/>
        <v>0</v>
      </c>
      <c r="AZ298" s="125">
        <f t="shared" si="234"/>
        <v>0</v>
      </c>
      <c r="BA298" s="35"/>
      <c r="BB298" s="35"/>
      <c r="BC298" s="35"/>
      <c r="BD298" s="35"/>
      <c r="BE298" s="35"/>
      <c r="BF298" s="35"/>
    </row>
    <row r="299" spans="1:58" ht="13">
      <c r="A299" s="33"/>
      <c r="B299" s="330"/>
      <c r="C299" s="404" t="s">
        <v>1838</v>
      </c>
      <c r="D299" s="32" t="s">
        <v>2011</v>
      </c>
      <c r="E299" s="155" t="s">
        <v>2012</v>
      </c>
      <c r="F299" s="155" t="s">
        <v>3510</v>
      </c>
      <c r="G299" s="156"/>
      <c r="H299" s="155"/>
      <c r="I299" s="156" t="s">
        <v>3055</v>
      </c>
      <c r="J299" s="162" t="s">
        <v>640</v>
      </c>
      <c r="K299" s="109">
        <f t="shared" si="268"/>
        <v>0</v>
      </c>
      <c r="L299" s="16">
        <v>0</v>
      </c>
      <c r="M299" s="3"/>
      <c r="N299" s="1"/>
      <c r="O299" s="329">
        <f t="shared" si="267"/>
        <v>0</v>
      </c>
      <c r="P299" s="34"/>
      <c r="Q299" s="1"/>
      <c r="R299" s="328">
        <f t="shared" si="256"/>
        <v>0</v>
      </c>
      <c r="S299" s="34"/>
      <c r="T299" s="1"/>
      <c r="U299" s="328">
        <f t="shared" si="257"/>
        <v>0</v>
      </c>
      <c r="V299" s="34"/>
      <c r="W299" s="1"/>
      <c r="X299" s="328">
        <f t="shared" si="258"/>
        <v>0</v>
      </c>
      <c r="Y299" s="34"/>
      <c r="Z299" s="1"/>
      <c r="AA299" s="328">
        <f t="shared" si="259"/>
        <v>0</v>
      </c>
      <c r="AB299" s="34"/>
      <c r="AC299" s="1"/>
      <c r="AD299" s="328">
        <f t="shared" si="260"/>
        <v>0</v>
      </c>
      <c r="AE299" s="3"/>
      <c r="AF299" s="1"/>
      <c r="AG299" s="326">
        <f t="shared" si="261"/>
        <v>0</v>
      </c>
      <c r="AH299" s="34"/>
      <c r="AI299" s="1"/>
      <c r="AJ299" s="328">
        <f t="shared" si="262"/>
        <v>0</v>
      </c>
      <c r="AK299" s="34"/>
      <c r="AL299" s="1"/>
      <c r="AM299" s="328">
        <f t="shared" si="263"/>
        <v>0</v>
      </c>
      <c r="AN299" s="34"/>
      <c r="AO299" s="1"/>
      <c r="AP299" s="328">
        <f t="shared" ref="AP299:AP306" si="269">SUM(AM299+AN299-AO299)</f>
        <v>0</v>
      </c>
      <c r="AQ299" s="34"/>
      <c r="AR299" s="1"/>
      <c r="AS299" s="328">
        <f t="shared" ref="AS299:AS304" si="270">SUM(AP299+AQ299-AR299)</f>
        <v>0</v>
      </c>
      <c r="AT299" s="34"/>
      <c r="AU299" s="1"/>
      <c r="AV299" s="328">
        <f t="shared" ref="AV299:AV304" si="271">SUM(AS299+AT299-AU299)</f>
        <v>0</v>
      </c>
      <c r="AW299" s="178"/>
      <c r="AX299" s="324"/>
      <c r="AY299" s="125">
        <f t="shared" si="234"/>
        <v>0</v>
      </c>
      <c r="AZ299" s="125">
        <f t="shared" si="234"/>
        <v>0</v>
      </c>
      <c r="BA299" s="35"/>
      <c r="BB299" s="35"/>
      <c r="BC299" s="35"/>
      <c r="BD299" s="35"/>
      <c r="BE299" s="35"/>
      <c r="BF299" s="35"/>
    </row>
    <row r="300" spans="1:58" ht="13">
      <c r="A300" s="33"/>
      <c r="B300" s="326"/>
      <c r="C300" s="404" t="s">
        <v>1838</v>
      </c>
      <c r="D300" s="32" t="s">
        <v>2013</v>
      </c>
      <c r="E300" s="155" t="s">
        <v>2014</v>
      </c>
      <c r="F300" s="155" t="s">
        <v>3510</v>
      </c>
      <c r="G300" s="156"/>
      <c r="H300" s="155"/>
      <c r="I300" s="156" t="s">
        <v>3055</v>
      </c>
      <c r="J300" s="162" t="s">
        <v>640</v>
      </c>
      <c r="K300" s="109">
        <f t="shared" si="268"/>
        <v>0</v>
      </c>
      <c r="L300" s="16">
        <v>0</v>
      </c>
      <c r="M300" s="3"/>
      <c r="N300" s="1"/>
      <c r="O300" s="329">
        <f t="shared" si="267"/>
        <v>0</v>
      </c>
      <c r="P300" s="34"/>
      <c r="Q300" s="1"/>
      <c r="R300" s="328">
        <f t="shared" si="256"/>
        <v>0</v>
      </c>
      <c r="S300" s="34"/>
      <c r="T300" s="1"/>
      <c r="U300" s="328">
        <f t="shared" si="257"/>
        <v>0</v>
      </c>
      <c r="V300" s="34"/>
      <c r="W300" s="1"/>
      <c r="X300" s="328">
        <f t="shared" si="258"/>
        <v>0</v>
      </c>
      <c r="Y300" s="34"/>
      <c r="Z300" s="1"/>
      <c r="AA300" s="328">
        <f t="shared" si="259"/>
        <v>0</v>
      </c>
      <c r="AB300" s="34"/>
      <c r="AC300" s="1"/>
      <c r="AD300" s="328">
        <f t="shared" si="260"/>
        <v>0</v>
      </c>
      <c r="AE300" s="3"/>
      <c r="AF300" s="1"/>
      <c r="AG300" s="326">
        <f t="shared" si="261"/>
        <v>0</v>
      </c>
      <c r="AH300" s="34"/>
      <c r="AI300" s="1"/>
      <c r="AJ300" s="328">
        <f t="shared" si="262"/>
        <v>0</v>
      </c>
      <c r="AK300" s="34"/>
      <c r="AL300" s="1"/>
      <c r="AM300" s="328">
        <f t="shared" si="263"/>
        <v>0</v>
      </c>
      <c r="AN300" s="34"/>
      <c r="AO300" s="1"/>
      <c r="AP300" s="328">
        <f t="shared" si="269"/>
        <v>0</v>
      </c>
      <c r="AQ300" s="34"/>
      <c r="AR300" s="1"/>
      <c r="AS300" s="328">
        <f t="shared" si="270"/>
        <v>0</v>
      </c>
      <c r="AT300" s="34"/>
      <c r="AU300" s="1"/>
      <c r="AV300" s="328">
        <f t="shared" si="271"/>
        <v>0</v>
      </c>
      <c r="AW300" s="178"/>
      <c r="AX300" s="324"/>
      <c r="AY300" s="125">
        <f t="shared" si="234"/>
        <v>0</v>
      </c>
      <c r="AZ300" s="125">
        <f t="shared" si="234"/>
        <v>0</v>
      </c>
      <c r="BA300" s="35"/>
      <c r="BB300" s="35"/>
      <c r="BC300" s="35"/>
      <c r="BD300" s="35"/>
      <c r="BE300" s="35"/>
      <c r="BF300" s="35"/>
    </row>
    <row r="301" spans="1:58" ht="13">
      <c r="A301" s="33"/>
      <c r="B301" s="330"/>
      <c r="C301" s="404" t="s">
        <v>1838</v>
      </c>
      <c r="D301" s="32" t="s">
        <v>2015</v>
      </c>
      <c r="E301" s="155" t="s">
        <v>2016</v>
      </c>
      <c r="F301" s="155" t="s">
        <v>3510</v>
      </c>
      <c r="G301" s="156"/>
      <c r="H301" s="155"/>
      <c r="I301" s="156" t="s">
        <v>3055</v>
      </c>
      <c r="J301" s="162" t="s">
        <v>640</v>
      </c>
      <c r="K301" s="109">
        <f t="shared" si="268"/>
        <v>0</v>
      </c>
      <c r="L301" s="16">
        <v>0</v>
      </c>
      <c r="M301" s="3"/>
      <c r="N301" s="1"/>
      <c r="O301" s="328">
        <f t="shared" si="267"/>
        <v>0</v>
      </c>
      <c r="P301" s="34"/>
      <c r="Q301" s="1"/>
      <c r="R301" s="328">
        <f t="shared" si="256"/>
        <v>0</v>
      </c>
      <c r="S301" s="34"/>
      <c r="T301" s="1"/>
      <c r="U301" s="328">
        <f t="shared" si="257"/>
        <v>0</v>
      </c>
      <c r="V301" s="34"/>
      <c r="W301" s="1"/>
      <c r="X301" s="328">
        <f t="shared" si="258"/>
        <v>0</v>
      </c>
      <c r="Y301" s="34"/>
      <c r="Z301" s="1"/>
      <c r="AA301" s="328">
        <f t="shared" si="259"/>
        <v>0</v>
      </c>
      <c r="AB301" s="34"/>
      <c r="AC301" s="1"/>
      <c r="AD301" s="328">
        <f t="shared" si="260"/>
        <v>0</v>
      </c>
      <c r="AE301" s="3"/>
      <c r="AF301" s="1"/>
      <c r="AG301" s="326">
        <f t="shared" si="261"/>
        <v>0</v>
      </c>
      <c r="AH301" s="34"/>
      <c r="AI301" s="1"/>
      <c r="AJ301" s="328">
        <f t="shared" si="262"/>
        <v>0</v>
      </c>
      <c r="AK301" s="34"/>
      <c r="AL301" s="1"/>
      <c r="AM301" s="328">
        <f t="shared" si="263"/>
        <v>0</v>
      </c>
      <c r="AN301" s="34"/>
      <c r="AO301" s="1"/>
      <c r="AP301" s="328">
        <f t="shared" si="269"/>
        <v>0</v>
      </c>
      <c r="AQ301" s="34"/>
      <c r="AR301" s="1"/>
      <c r="AS301" s="328">
        <f t="shared" si="270"/>
        <v>0</v>
      </c>
      <c r="AT301" s="34"/>
      <c r="AU301" s="1"/>
      <c r="AV301" s="328">
        <f t="shared" si="271"/>
        <v>0</v>
      </c>
      <c r="AW301" s="178"/>
      <c r="AX301" s="324"/>
      <c r="AY301" s="125">
        <f t="shared" si="234"/>
        <v>0</v>
      </c>
      <c r="AZ301" s="125">
        <f t="shared" si="234"/>
        <v>0</v>
      </c>
      <c r="BA301" s="35"/>
      <c r="BB301" s="35"/>
      <c r="BC301" s="35"/>
      <c r="BD301" s="35"/>
      <c r="BE301" s="35"/>
      <c r="BF301" s="35"/>
    </row>
    <row r="302" spans="1:58" ht="13">
      <c r="A302" s="50"/>
      <c r="B302" s="333"/>
      <c r="C302" s="404" t="s">
        <v>1838</v>
      </c>
      <c r="D302" s="32" t="s">
        <v>2017</v>
      </c>
      <c r="E302" s="155" t="s">
        <v>2018</v>
      </c>
      <c r="F302" s="155" t="s">
        <v>3510</v>
      </c>
      <c r="G302" s="156"/>
      <c r="H302" s="155"/>
      <c r="I302" s="156" t="s">
        <v>3055</v>
      </c>
      <c r="J302" s="162" t="s">
        <v>640</v>
      </c>
      <c r="K302" s="109">
        <f t="shared" si="268"/>
        <v>0</v>
      </c>
      <c r="L302" s="16">
        <v>0</v>
      </c>
      <c r="M302" s="3"/>
      <c r="N302" s="1"/>
      <c r="O302" s="329">
        <f t="shared" si="267"/>
        <v>0</v>
      </c>
      <c r="P302" s="34"/>
      <c r="Q302" s="1"/>
      <c r="R302" s="328">
        <f t="shared" si="256"/>
        <v>0</v>
      </c>
      <c r="S302" s="34"/>
      <c r="T302" s="1"/>
      <c r="U302" s="328">
        <f t="shared" si="257"/>
        <v>0</v>
      </c>
      <c r="V302" s="34"/>
      <c r="W302" s="1"/>
      <c r="X302" s="328">
        <f t="shared" si="258"/>
        <v>0</v>
      </c>
      <c r="Y302" s="34"/>
      <c r="Z302" s="1"/>
      <c r="AA302" s="328">
        <f t="shared" si="259"/>
        <v>0</v>
      </c>
      <c r="AB302" s="34"/>
      <c r="AC302" s="1"/>
      <c r="AD302" s="328">
        <f t="shared" si="260"/>
        <v>0</v>
      </c>
      <c r="AE302" s="3"/>
      <c r="AF302" s="1"/>
      <c r="AG302" s="326">
        <f t="shared" si="261"/>
        <v>0</v>
      </c>
      <c r="AH302" s="34"/>
      <c r="AI302" s="1"/>
      <c r="AJ302" s="328">
        <f t="shared" si="262"/>
        <v>0</v>
      </c>
      <c r="AK302" s="34"/>
      <c r="AL302" s="1"/>
      <c r="AM302" s="328">
        <f t="shared" si="263"/>
        <v>0</v>
      </c>
      <c r="AN302" s="34"/>
      <c r="AO302" s="1"/>
      <c r="AP302" s="328">
        <f t="shared" si="269"/>
        <v>0</v>
      </c>
      <c r="AQ302" s="34"/>
      <c r="AR302" s="1"/>
      <c r="AS302" s="328">
        <f t="shared" si="270"/>
        <v>0</v>
      </c>
      <c r="AT302" s="34"/>
      <c r="AU302" s="1"/>
      <c r="AV302" s="328">
        <f t="shared" si="271"/>
        <v>0</v>
      </c>
      <c r="AW302" s="178"/>
      <c r="AX302" s="324"/>
      <c r="AY302" s="125">
        <f t="shared" si="234"/>
        <v>0</v>
      </c>
      <c r="AZ302" s="125">
        <f t="shared" si="234"/>
        <v>0</v>
      </c>
      <c r="BA302" s="35"/>
      <c r="BB302" s="35"/>
      <c r="BC302" s="35"/>
      <c r="BD302" s="35"/>
      <c r="BE302" s="35"/>
      <c r="BF302" s="35"/>
    </row>
    <row r="303" spans="1:58" ht="13">
      <c r="A303" s="33"/>
      <c r="B303" s="326"/>
      <c r="C303" s="404" t="s">
        <v>1838</v>
      </c>
      <c r="D303" s="32" t="s">
        <v>2019</v>
      </c>
      <c r="E303" s="155" t="s">
        <v>2020</v>
      </c>
      <c r="F303" s="155" t="s">
        <v>3510</v>
      </c>
      <c r="G303" s="156"/>
      <c r="H303" s="155"/>
      <c r="I303" s="156" t="s">
        <v>3055</v>
      </c>
      <c r="J303" s="162" t="s">
        <v>640</v>
      </c>
      <c r="K303" s="109">
        <f t="shared" si="268"/>
        <v>0</v>
      </c>
      <c r="L303" s="16">
        <v>0</v>
      </c>
      <c r="M303" s="3"/>
      <c r="N303" s="1"/>
      <c r="O303" s="329">
        <f t="shared" si="267"/>
        <v>0</v>
      </c>
      <c r="P303" s="34"/>
      <c r="Q303" s="1"/>
      <c r="R303" s="328">
        <f t="shared" si="256"/>
        <v>0</v>
      </c>
      <c r="S303" s="34"/>
      <c r="T303" s="1"/>
      <c r="U303" s="328">
        <f t="shared" si="257"/>
        <v>0</v>
      </c>
      <c r="V303" s="34"/>
      <c r="W303" s="1"/>
      <c r="X303" s="328">
        <f t="shared" si="258"/>
        <v>0</v>
      </c>
      <c r="Y303" s="34"/>
      <c r="Z303" s="1"/>
      <c r="AA303" s="328">
        <f t="shared" si="259"/>
        <v>0</v>
      </c>
      <c r="AB303" s="34"/>
      <c r="AC303" s="1"/>
      <c r="AD303" s="328">
        <f t="shared" si="260"/>
        <v>0</v>
      </c>
      <c r="AE303" s="3"/>
      <c r="AF303" s="1"/>
      <c r="AG303" s="326">
        <f t="shared" si="261"/>
        <v>0</v>
      </c>
      <c r="AH303" s="34"/>
      <c r="AI303" s="1"/>
      <c r="AJ303" s="328">
        <f t="shared" si="262"/>
        <v>0</v>
      </c>
      <c r="AK303" s="34"/>
      <c r="AL303" s="1"/>
      <c r="AM303" s="328">
        <f t="shared" si="263"/>
        <v>0</v>
      </c>
      <c r="AN303" s="34"/>
      <c r="AO303" s="1"/>
      <c r="AP303" s="328">
        <f t="shared" si="269"/>
        <v>0</v>
      </c>
      <c r="AQ303" s="34"/>
      <c r="AR303" s="1"/>
      <c r="AS303" s="328">
        <f t="shared" si="270"/>
        <v>0</v>
      </c>
      <c r="AT303" s="34"/>
      <c r="AU303" s="1"/>
      <c r="AV303" s="328">
        <f t="shared" si="271"/>
        <v>0</v>
      </c>
      <c r="AW303" s="178"/>
      <c r="AX303" s="324"/>
      <c r="AY303" s="125">
        <f t="shared" si="234"/>
        <v>0</v>
      </c>
      <c r="AZ303" s="125">
        <f t="shared" si="234"/>
        <v>0</v>
      </c>
      <c r="BA303" s="35"/>
      <c r="BB303" s="35"/>
      <c r="BC303" s="35"/>
      <c r="BD303" s="35"/>
      <c r="BE303" s="35"/>
      <c r="BF303" s="35"/>
    </row>
    <row r="304" spans="1:58" ht="13">
      <c r="A304" s="18"/>
      <c r="B304" s="137"/>
      <c r="C304" s="404" t="s">
        <v>1838</v>
      </c>
      <c r="D304" s="32" t="s">
        <v>2021</v>
      </c>
      <c r="E304" s="155" t="s">
        <v>2022</v>
      </c>
      <c r="F304" s="155" t="s">
        <v>3510</v>
      </c>
      <c r="G304" s="156"/>
      <c r="H304" s="155"/>
      <c r="I304" s="156" t="s">
        <v>3055</v>
      </c>
      <c r="J304" s="162" t="s">
        <v>640</v>
      </c>
      <c r="K304" s="109">
        <f t="shared" si="268"/>
        <v>0</v>
      </c>
      <c r="L304" s="16">
        <v>0</v>
      </c>
      <c r="M304" s="3"/>
      <c r="N304" s="1"/>
      <c r="O304" s="328">
        <f t="shared" si="267"/>
        <v>0</v>
      </c>
      <c r="P304" s="34"/>
      <c r="Q304" s="1"/>
      <c r="R304" s="328">
        <f t="shared" si="256"/>
        <v>0</v>
      </c>
      <c r="S304" s="34"/>
      <c r="T304" s="1"/>
      <c r="U304" s="328">
        <f t="shared" si="257"/>
        <v>0</v>
      </c>
      <c r="V304" s="34"/>
      <c r="W304" s="1"/>
      <c r="X304" s="328">
        <f t="shared" si="258"/>
        <v>0</v>
      </c>
      <c r="Y304" s="34"/>
      <c r="Z304" s="1"/>
      <c r="AA304" s="328">
        <f t="shared" si="259"/>
        <v>0</v>
      </c>
      <c r="AB304" s="34"/>
      <c r="AC304" s="1"/>
      <c r="AD304" s="328">
        <f t="shared" si="260"/>
        <v>0</v>
      </c>
      <c r="AE304" s="3"/>
      <c r="AF304" s="1"/>
      <c r="AG304" s="326">
        <f t="shared" si="261"/>
        <v>0</v>
      </c>
      <c r="AH304" s="34"/>
      <c r="AI304" s="1"/>
      <c r="AJ304" s="328">
        <f t="shared" si="262"/>
        <v>0</v>
      </c>
      <c r="AK304" s="34"/>
      <c r="AL304" s="1"/>
      <c r="AM304" s="328">
        <f t="shared" si="263"/>
        <v>0</v>
      </c>
      <c r="AN304" s="34"/>
      <c r="AO304" s="1"/>
      <c r="AP304" s="328">
        <f t="shared" si="269"/>
        <v>0</v>
      </c>
      <c r="AQ304" s="34"/>
      <c r="AR304" s="1"/>
      <c r="AS304" s="328">
        <f t="shared" si="270"/>
        <v>0</v>
      </c>
      <c r="AT304" s="34"/>
      <c r="AU304" s="1"/>
      <c r="AV304" s="328">
        <f t="shared" si="271"/>
        <v>0</v>
      </c>
      <c r="AW304" s="178"/>
      <c r="AX304" s="324"/>
      <c r="AY304" s="125">
        <f t="shared" si="234"/>
        <v>0</v>
      </c>
      <c r="AZ304" s="125">
        <f t="shared" si="234"/>
        <v>0</v>
      </c>
      <c r="BA304" s="35"/>
      <c r="BB304" s="35"/>
      <c r="BC304" s="35"/>
      <c r="BD304" s="35"/>
      <c r="BE304" s="35"/>
      <c r="BF304" s="35"/>
    </row>
    <row r="305" spans="1:58" ht="13">
      <c r="A305" s="18"/>
      <c r="B305" s="137"/>
      <c r="C305" s="404" t="s">
        <v>1838</v>
      </c>
      <c r="D305" s="32" t="s">
        <v>2043</v>
      </c>
      <c r="E305" s="155" t="s">
        <v>2042</v>
      </c>
      <c r="F305" s="155" t="s">
        <v>3510</v>
      </c>
      <c r="G305" s="156"/>
      <c r="H305" s="155"/>
      <c r="I305" s="156" t="s">
        <v>3055</v>
      </c>
      <c r="J305" s="162" t="s">
        <v>640</v>
      </c>
      <c r="K305" s="109">
        <f t="shared" ref="K305:K316" si="272">AV305</f>
        <v>500</v>
      </c>
      <c r="L305" s="16">
        <v>500</v>
      </c>
      <c r="M305" s="3"/>
      <c r="N305" s="1"/>
      <c r="O305" s="329">
        <f t="shared" si="267"/>
        <v>500</v>
      </c>
      <c r="P305" s="34"/>
      <c r="Q305" s="1"/>
      <c r="R305" s="329">
        <f t="shared" ref="R305:R316" si="273">SUM(O305+P305-Q305)</f>
        <v>500</v>
      </c>
      <c r="S305" s="34"/>
      <c r="T305" s="1"/>
      <c r="U305" s="329">
        <f t="shared" ref="U305:U316" si="274">SUM(R305+S305-T305)</f>
        <v>500</v>
      </c>
      <c r="V305" s="34"/>
      <c r="W305" s="1"/>
      <c r="X305" s="329">
        <f t="shared" ref="X305:X316" si="275">SUM(U305+V305-W305)</f>
        <v>500</v>
      </c>
      <c r="Y305" s="34"/>
      <c r="Z305" s="1"/>
      <c r="AA305" s="329">
        <f t="shared" ref="AA305:AA316" si="276">SUM(X305+Y305-Z305)</f>
        <v>500</v>
      </c>
      <c r="AB305" s="34"/>
      <c r="AC305" s="1"/>
      <c r="AD305" s="329">
        <f t="shared" ref="AD305:AD316" si="277">SUM(AA305+AB305-AC305)</f>
        <v>500</v>
      </c>
      <c r="AE305" s="3"/>
      <c r="AF305" s="1"/>
      <c r="AG305" s="330">
        <f t="shared" ref="AG305:AG316" si="278">SUM(AD305+AE305-AF305)</f>
        <v>500</v>
      </c>
      <c r="AH305" s="34"/>
      <c r="AI305" s="1"/>
      <c r="AJ305" s="328">
        <f t="shared" ref="AJ305:AJ316" si="279">SUM(AG305+AH305-AI305)</f>
        <v>500</v>
      </c>
      <c r="AK305" s="34"/>
      <c r="AL305" s="1"/>
      <c r="AM305" s="328">
        <f t="shared" ref="AM305:AM316" si="280">SUM(AJ305+AK305-AL305)</f>
        <v>500</v>
      </c>
      <c r="AN305" s="34"/>
      <c r="AO305" s="1"/>
      <c r="AP305" s="328">
        <f t="shared" si="269"/>
        <v>500</v>
      </c>
      <c r="AQ305" s="34"/>
      <c r="AR305" s="1"/>
      <c r="AS305" s="1">
        <f t="shared" ref="AS305:AS316" si="281">SUM(AP305+AQ305-AR305)</f>
        <v>500</v>
      </c>
      <c r="AT305" s="3"/>
      <c r="AU305" s="1"/>
      <c r="AV305" s="328">
        <f t="shared" ref="AV305:AV316" si="282">SUM(AS305+AT305-AU305)</f>
        <v>500</v>
      </c>
      <c r="AW305" s="178"/>
      <c r="AX305" s="324"/>
      <c r="AY305" s="125">
        <f t="shared" si="234"/>
        <v>0</v>
      </c>
      <c r="AZ305" s="125">
        <v>3</v>
      </c>
      <c r="BA305" s="35"/>
      <c r="BB305" s="35"/>
      <c r="BC305" s="35"/>
      <c r="BD305" s="35"/>
      <c r="BE305" s="35"/>
      <c r="BF305" s="35"/>
    </row>
    <row r="306" spans="1:58" ht="13">
      <c r="A306" s="18"/>
      <c r="B306" s="137"/>
      <c r="C306" s="404" t="s">
        <v>1838</v>
      </c>
      <c r="D306" s="32" t="s">
        <v>3186</v>
      </c>
      <c r="E306" s="38" t="s">
        <v>3187</v>
      </c>
      <c r="F306" s="155" t="s">
        <v>3510</v>
      </c>
      <c r="G306" s="110"/>
      <c r="H306" s="38"/>
      <c r="I306" s="110" t="s">
        <v>3055</v>
      </c>
      <c r="J306" s="16" t="s">
        <v>640</v>
      </c>
      <c r="K306" s="109">
        <f t="shared" si="272"/>
        <v>500</v>
      </c>
      <c r="L306" s="16">
        <v>0</v>
      </c>
      <c r="M306" s="3"/>
      <c r="N306" s="1"/>
      <c r="O306" s="329">
        <f t="shared" si="267"/>
        <v>0</v>
      </c>
      <c r="P306" s="34"/>
      <c r="Q306" s="1"/>
      <c r="R306" s="329">
        <f t="shared" si="273"/>
        <v>0</v>
      </c>
      <c r="S306" s="34"/>
      <c r="T306" s="1"/>
      <c r="U306" s="329">
        <f t="shared" si="274"/>
        <v>0</v>
      </c>
      <c r="V306" s="34"/>
      <c r="W306" s="1"/>
      <c r="X306" s="329">
        <f t="shared" si="275"/>
        <v>0</v>
      </c>
      <c r="Y306" s="34"/>
      <c r="Z306" s="1"/>
      <c r="AA306" s="329">
        <f t="shared" si="276"/>
        <v>0</v>
      </c>
      <c r="AB306" s="34"/>
      <c r="AC306" s="1"/>
      <c r="AD306" s="329">
        <f t="shared" si="277"/>
        <v>0</v>
      </c>
      <c r="AE306" s="3">
        <v>500</v>
      </c>
      <c r="AF306" s="1"/>
      <c r="AG306" s="330">
        <f t="shared" si="278"/>
        <v>500</v>
      </c>
      <c r="AH306" s="34"/>
      <c r="AI306" s="1"/>
      <c r="AJ306" s="328">
        <f t="shared" si="279"/>
        <v>500</v>
      </c>
      <c r="AK306" s="34"/>
      <c r="AL306" s="1"/>
      <c r="AM306" s="328">
        <f t="shared" si="280"/>
        <v>500</v>
      </c>
      <c r="AN306" s="34"/>
      <c r="AO306" s="1"/>
      <c r="AP306" s="328">
        <f t="shared" si="269"/>
        <v>500</v>
      </c>
      <c r="AQ306" s="34"/>
      <c r="AR306" s="1"/>
      <c r="AS306" s="1">
        <f t="shared" si="281"/>
        <v>500</v>
      </c>
      <c r="AT306" s="3"/>
      <c r="AU306" s="1"/>
      <c r="AV306" s="328">
        <f t="shared" si="282"/>
        <v>500</v>
      </c>
      <c r="AW306" s="178"/>
      <c r="AX306" s="324"/>
      <c r="AY306" s="125">
        <f>SUM(M306+P306+S306+V306+Y306+AB306+AE306+AH306+AK306+AN306+AQ306+AT306)</f>
        <v>500</v>
      </c>
      <c r="AZ306" s="125">
        <f>SUM(N306+Q306+T306+W306+Z306+AC306+AF306+AI306+AL306+AO306+AR306+AU306)</f>
        <v>0</v>
      </c>
      <c r="BA306" s="35"/>
      <c r="BB306" s="35"/>
      <c r="BC306" s="35"/>
      <c r="BD306" s="35"/>
      <c r="BE306" s="35"/>
      <c r="BF306" s="35"/>
    </row>
    <row r="307" spans="1:58" ht="13">
      <c r="A307" s="18"/>
      <c r="B307" s="137"/>
      <c r="C307" s="404" t="s">
        <v>1838</v>
      </c>
      <c r="D307" s="32" t="s">
        <v>2049</v>
      </c>
      <c r="E307" s="38" t="s">
        <v>2050</v>
      </c>
      <c r="F307" s="155" t="s">
        <v>3510</v>
      </c>
      <c r="G307" s="110"/>
      <c r="H307" s="38"/>
      <c r="I307" s="156" t="s">
        <v>3055</v>
      </c>
      <c r="J307" s="162" t="s">
        <v>640</v>
      </c>
      <c r="K307" s="109">
        <f t="shared" si="272"/>
        <v>500</v>
      </c>
      <c r="L307" s="16">
        <v>500</v>
      </c>
      <c r="M307" s="3"/>
      <c r="N307" s="1"/>
      <c r="O307" s="328">
        <f t="shared" si="267"/>
        <v>500</v>
      </c>
      <c r="P307" s="34"/>
      <c r="Q307" s="1"/>
      <c r="R307" s="329">
        <f t="shared" si="273"/>
        <v>500</v>
      </c>
      <c r="S307" s="34"/>
      <c r="T307" s="1"/>
      <c r="U307" s="329">
        <f t="shared" si="274"/>
        <v>500</v>
      </c>
      <c r="V307" s="34"/>
      <c r="W307" s="1"/>
      <c r="X307" s="329">
        <f t="shared" si="275"/>
        <v>500</v>
      </c>
      <c r="Y307" s="34"/>
      <c r="Z307" s="1"/>
      <c r="AA307" s="329">
        <f t="shared" si="276"/>
        <v>500</v>
      </c>
      <c r="AB307" s="34"/>
      <c r="AC307" s="1"/>
      <c r="AD307" s="329">
        <f t="shared" si="277"/>
        <v>500</v>
      </c>
      <c r="AE307" s="3"/>
      <c r="AF307" s="1"/>
      <c r="AG307" s="330">
        <f t="shared" si="278"/>
        <v>500</v>
      </c>
      <c r="AH307" s="34"/>
      <c r="AI307" s="1"/>
      <c r="AJ307" s="328">
        <f t="shared" si="279"/>
        <v>500</v>
      </c>
      <c r="AK307" s="34"/>
      <c r="AL307" s="1"/>
      <c r="AM307" s="328">
        <f t="shared" si="280"/>
        <v>500</v>
      </c>
      <c r="AN307" s="34"/>
      <c r="AO307" s="1"/>
      <c r="AP307" s="328">
        <f t="shared" ref="AP307:AP316" si="283">SUM(AM307+AN307-AO307)</f>
        <v>500</v>
      </c>
      <c r="AQ307" s="34"/>
      <c r="AR307" s="1"/>
      <c r="AS307" s="1">
        <f t="shared" si="281"/>
        <v>500</v>
      </c>
      <c r="AT307" s="3"/>
      <c r="AU307" s="1"/>
      <c r="AV307" s="328">
        <f t="shared" si="282"/>
        <v>500</v>
      </c>
      <c r="AW307" s="178"/>
      <c r="AX307" s="324"/>
      <c r="AY307" s="125">
        <f t="shared" si="234"/>
        <v>0</v>
      </c>
      <c r="AZ307" s="125">
        <v>0</v>
      </c>
      <c r="BA307" s="35"/>
      <c r="BB307" s="35"/>
      <c r="BC307" s="35"/>
      <c r="BD307" s="35"/>
      <c r="BE307" s="35"/>
      <c r="BF307" s="35"/>
    </row>
    <row r="308" spans="1:58" ht="13">
      <c r="A308" s="33"/>
      <c r="B308" s="326"/>
      <c r="C308" s="404" t="s">
        <v>1838</v>
      </c>
      <c r="D308" s="32" t="s">
        <v>1531</v>
      </c>
      <c r="E308" s="155" t="s">
        <v>1532</v>
      </c>
      <c r="F308" s="155" t="s">
        <v>3511</v>
      </c>
      <c r="G308" s="156"/>
      <c r="H308" s="155"/>
      <c r="I308" s="156" t="s">
        <v>1858</v>
      </c>
      <c r="J308" s="162" t="s">
        <v>517</v>
      </c>
      <c r="K308" s="109">
        <f t="shared" si="272"/>
        <v>0</v>
      </c>
      <c r="L308" s="16">
        <v>0</v>
      </c>
      <c r="M308" s="3"/>
      <c r="N308" s="1"/>
      <c r="O308" s="329">
        <f t="shared" si="267"/>
        <v>0</v>
      </c>
      <c r="P308" s="34"/>
      <c r="Q308" s="1"/>
      <c r="R308" s="328">
        <f t="shared" si="273"/>
        <v>0</v>
      </c>
      <c r="S308" s="34"/>
      <c r="T308" s="1"/>
      <c r="U308" s="328">
        <f t="shared" si="274"/>
        <v>0</v>
      </c>
      <c r="V308" s="34"/>
      <c r="W308" s="1"/>
      <c r="X308" s="328">
        <f t="shared" si="275"/>
        <v>0</v>
      </c>
      <c r="Y308" s="34"/>
      <c r="Z308" s="1"/>
      <c r="AA308" s="328">
        <f t="shared" si="276"/>
        <v>0</v>
      </c>
      <c r="AB308" s="34"/>
      <c r="AC308" s="1"/>
      <c r="AD308" s="328">
        <f t="shared" si="277"/>
        <v>0</v>
      </c>
      <c r="AE308" s="3"/>
      <c r="AF308" s="1"/>
      <c r="AG308" s="326">
        <f t="shared" si="278"/>
        <v>0</v>
      </c>
      <c r="AH308" s="34"/>
      <c r="AI308" s="1"/>
      <c r="AJ308" s="328">
        <f t="shared" si="279"/>
        <v>0</v>
      </c>
      <c r="AK308" s="34"/>
      <c r="AL308" s="1"/>
      <c r="AM308" s="328">
        <f t="shared" si="280"/>
        <v>0</v>
      </c>
      <c r="AN308" s="34"/>
      <c r="AO308" s="1"/>
      <c r="AP308" s="328">
        <f t="shared" si="283"/>
        <v>0</v>
      </c>
      <c r="AQ308" s="34"/>
      <c r="AR308" s="1"/>
      <c r="AS308" s="328">
        <f t="shared" si="281"/>
        <v>0</v>
      </c>
      <c r="AT308" s="34"/>
      <c r="AU308" s="1"/>
      <c r="AV308" s="328">
        <f t="shared" si="282"/>
        <v>0</v>
      </c>
      <c r="AW308" s="178"/>
      <c r="AX308" s="324"/>
      <c r="AY308" s="125">
        <f t="shared" si="234"/>
        <v>0</v>
      </c>
      <c r="AZ308" s="125">
        <f t="shared" si="234"/>
        <v>0</v>
      </c>
      <c r="BA308" s="35"/>
      <c r="BB308" s="35"/>
      <c r="BC308" s="35"/>
      <c r="BD308" s="35"/>
      <c r="BE308" s="35"/>
      <c r="BF308" s="35"/>
    </row>
    <row r="309" spans="1:58" ht="13">
      <c r="A309" s="33"/>
      <c r="B309" s="330"/>
      <c r="C309" s="404" t="s">
        <v>1838</v>
      </c>
      <c r="D309" s="32" t="s">
        <v>1533</v>
      </c>
      <c r="E309" s="155" t="s">
        <v>1534</v>
      </c>
      <c r="F309" s="155" t="s">
        <v>3511</v>
      </c>
      <c r="G309" s="156"/>
      <c r="H309" s="155"/>
      <c r="I309" s="156" t="s">
        <v>1858</v>
      </c>
      <c r="J309" s="162" t="s">
        <v>517</v>
      </c>
      <c r="K309" s="109">
        <f t="shared" si="272"/>
        <v>0</v>
      </c>
      <c r="L309" s="16">
        <v>0</v>
      </c>
      <c r="M309" s="3"/>
      <c r="N309" s="1"/>
      <c r="O309" s="329">
        <f t="shared" si="267"/>
        <v>0</v>
      </c>
      <c r="P309" s="34"/>
      <c r="Q309" s="1"/>
      <c r="R309" s="328">
        <f t="shared" si="273"/>
        <v>0</v>
      </c>
      <c r="S309" s="34"/>
      <c r="T309" s="1"/>
      <c r="U309" s="328">
        <f t="shared" si="274"/>
        <v>0</v>
      </c>
      <c r="V309" s="34"/>
      <c r="W309" s="1"/>
      <c r="X309" s="328">
        <f t="shared" si="275"/>
        <v>0</v>
      </c>
      <c r="Y309" s="34"/>
      <c r="Z309" s="1"/>
      <c r="AA309" s="328">
        <f t="shared" si="276"/>
        <v>0</v>
      </c>
      <c r="AB309" s="34"/>
      <c r="AC309" s="1"/>
      <c r="AD309" s="328">
        <f t="shared" si="277"/>
        <v>0</v>
      </c>
      <c r="AE309" s="3"/>
      <c r="AF309" s="1"/>
      <c r="AG309" s="326">
        <f t="shared" si="278"/>
        <v>0</v>
      </c>
      <c r="AH309" s="34"/>
      <c r="AI309" s="1"/>
      <c r="AJ309" s="328">
        <f t="shared" si="279"/>
        <v>0</v>
      </c>
      <c r="AK309" s="34"/>
      <c r="AL309" s="1"/>
      <c r="AM309" s="328">
        <f t="shared" si="280"/>
        <v>0</v>
      </c>
      <c r="AN309" s="34"/>
      <c r="AO309" s="1"/>
      <c r="AP309" s="328">
        <f t="shared" si="283"/>
        <v>0</v>
      </c>
      <c r="AQ309" s="34"/>
      <c r="AR309" s="1"/>
      <c r="AS309" s="328">
        <f t="shared" si="281"/>
        <v>0</v>
      </c>
      <c r="AT309" s="34"/>
      <c r="AU309" s="1"/>
      <c r="AV309" s="328">
        <f t="shared" si="282"/>
        <v>0</v>
      </c>
      <c r="AW309" s="178"/>
      <c r="AX309" s="324"/>
      <c r="AY309" s="125">
        <f t="shared" si="234"/>
        <v>0</v>
      </c>
      <c r="AZ309" s="125">
        <f t="shared" si="234"/>
        <v>0</v>
      </c>
      <c r="BA309" s="35"/>
      <c r="BB309" s="35"/>
      <c r="BC309" s="35"/>
      <c r="BD309" s="35"/>
      <c r="BE309" s="35"/>
      <c r="BF309" s="35"/>
    </row>
    <row r="310" spans="1:58" ht="13">
      <c r="A310" s="33"/>
      <c r="B310" s="326"/>
      <c r="C310" s="404" t="s">
        <v>1838</v>
      </c>
      <c r="D310" s="32" t="s">
        <v>1535</v>
      </c>
      <c r="E310" s="155" t="s">
        <v>1536</v>
      </c>
      <c r="F310" s="155" t="s">
        <v>3511</v>
      </c>
      <c r="G310" s="156"/>
      <c r="H310" s="155"/>
      <c r="I310" s="156" t="s">
        <v>1858</v>
      </c>
      <c r="J310" s="162" t="s">
        <v>517</v>
      </c>
      <c r="K310" s="109">
        <f t="shared" si="272"/>
        <v>0</v>
      </c>
      <c r="L310" s="16">
        <v>0</v>
      </c>
      <c r="M310" s="3"/>
      <c r="N310" s="1"/>
      <c r="O310" s="328">
        <f t="shared" si="267"/>
        <v>0</v>
      </c>
      <c r="P310" s="34"/>
      <c r="Q310" s="1"/>
      <c r="R310" s="328">
        <f t="shared" si="273"/>
        <v>0</v>
      </c>
      <c r="S310" s="34"/>
      <c r="T310" s="1"/>
      <c r="U310" s="328">
        <f t="shared" si="274"/>
        <v>0</v>
      </c>
      <c r="V310" s="34"/>
      <c r="W310" s="1"/>
      <c r="X310" s="328">
        <f t="shared" si="275"/>
        <v>0</v>
      </c>
      <c r="Y310" s="34"/>
      <c r="Z310" s="1"/>
      <c r="AA310" s="328">
        <f t="shared" si="276"/>
        <v>0</v>
      </c>
      <c r="AB310" s="34"/>
      <c r="AC310" s="1"/>
      <c r="AD310" s="328">
        <f t="shared" si="277"/>
        <v>0</v>
      </c>
      <c r="AE310" s="3"/>
      <c r="AF310" s="1"/>
      <c r="AG310" s="326">
        <f t="shared" si="278"/>
        <v>0</v>
      </c>
      <c r="AH310" s="34"/>
      <c r="AI310" s="1"/>
      <c r="AJ310" s="328">
        <f t="shared" si="279"/>
        <v>0</v>
      </c>
      <c r="AK310" s="34"/>
      <c r="AL310" s="1"/>
      <c r="AM310" s="328">
        <f t="shared" si="280"/>
        <v>0</v>
      </c>
      <c r="AN310" s="34"/>
      <c r="AO310" s="1"/>
      <c r="AP310" s="328">
        <f t="shared" si="283"/>
        <v>0</v>
      </c>
      <c r="AQ310" s="34"/>
      <c r="AR310" s="1"/>
      <c r="AS310" s="328">
        <f t="shared" si="281"/>
        <v>0</v>
      </c>
      <c r="AT310" s="34"/>
      <c r="AU310" s="1"/>
      <c r="AV310" s="328">
        <f t="shared" si="282"/>
        <v>0</v>
      </c>
      <c r="AW310" s="178"/>
      <c r="AX310" s="324"/>
      <c r="AY310" s="125">
        <f t="shared" si="234"/>
        <v>0</v>
      </c>
      <c r="AZ310" s="125">
        <f t="shared" si="234"/>
        <v>0</v>
      </c>
      <c r="BA310" s="35"/>
      <c r="BB310" s="35"/>
      <c r="BC310" s="35"/>
      <c r="BD310" s="35"/>
      <c r="BE310" s="35"/>
      <c r="BF310" s="35"/>
    </row>
    <row r="311" spans="1:58" ht="13">
      <c r="A311" s="33"/>
      <c r="B311" s="326"/>
      <c r="C311" s="404" t="s">
        <v>1838</v>
      </c>
      <c r="D311" s="32" t="s">
        <v>1537</v>
      </c>
      <c r="E311" s="155" t="s">
        <v>1538</v>
      </c>
      <c r="F311" s="155" t="s">
        <v>3511</v>
      </c>
      <c r="G311" s="156"/>
      <c r="H311" s="155"/>
      <c r="I311" s="156" t="s">
        <v>1858</v>
      </c>
      <c r="J311" s="162" t="s">
        <v>517</v>
      </c>
      <c r="K311" s="109">
        <f t="shared" si="272"/>
        <v>0</v>
      </c>
      <c r="L311" s="16">
        <v>0</v>
      </c>
      <c r="M311" s="3"/>
      <c r="N311" s="1"/>
      <c r="O311" s="329">
        <f t="shared" si="267"/>
        <v>0</v>
      </c>
      <c r="P311" s="34"/>
      <c r="Q311" s="1"/>
      <c r="R311" s="328">
        <f t="shared" si="273"/>
        <v>0</v>
      </c>
      <c r="S311" s="34"/>
      <c r="T311" s="1"/>
      <c r="U311" s="328">
        <f t="shared" si="274"/>
        <v>0</v>
      </c>
      <c r="V311" s="34"/>
      <c r="W311" s="1"/>
      <c r="X311" s="328">
        <f t="shared" si="275"/>
        <v>0</v>
      </c>
      <c r="Y311" s="34"/>
      <c r="Z311" s="1"/>
      <c r="AA311" s="328">
        <f t="shared" si="276"/>
        <v>0</v>
      </c>
      <c r="AB311" s="34"/>
      <c r="AC311" s="1"/>
      <c r="AD311" s="328">
        <f t="shared" si="277"/>
        <v>0</v>
      </c>
      <c r="AE311" s="3"/>
      <c r="AF311" s="1"/>
      <c r="AG311" s="326">
        <f t="shared" si="278"/>
        <v>0</v>
      </c>
      <c r="AH311" s="34"/>
      <c r="AI311" s="1"/>
      <c r="AJ311" s="328">
        <f t="shared" si="279"/>
        <v>0</v>
      </c>
      <c r="AK311" s="34"/>
      <c r="AL311" s="1"/>
      <c r="AM311" s="328">
        <f t="shared" si="280"/>
        <v>0</v>
      </c>
      <c r="AN311" s="34"/>
      <c r="AO311" s="1"/>
      <c r="AP311" s="328">
        <f t="shared" si="283"/>
        <v>0</v>
      </c>
      <c r="AQ311" s="34"/>
      <c r="AR311" s="1"/>
      <c r="AS311" s="328">
        <f t="shared" si="281"/>
        <v>0</v>
      </c>
      <c r="AT311" s="34"/>
      <c r="AU311" s="1"/>
      <c r="AV311" s="328">
        <f t="shared" si="282"/>
        <v>0</v>
      </c>
      <c r="AW311" s="178"/>
      <c r="AX311" s="324"/>
      <c r="AY311" s="125">
        <f t="shared" si="234"/>
        <v>0</v>
      </c>
      <c r="AZ311" s="125">
        <f t="shared" si="234"/>
        <v>0</v>
      </c>
      <c r="BA311" s="35"/>
      <c r="BB311" s="35"/>
      <c r="BC311" s="35"/>
      <c r="BD311" s="35"/>
      <c r="BE311" s="35"/>
      <c r="BF311" s="35"/>
    </row>
    <row r="312" spans="1:58" ht="13">
      <c r="A312" s="18"/>
      <c r="B312" s="137"/>
      <c r="C312" s="404" t="s">
        <v>1838</v>
      </c>
      <c r="D312" s="32" t="s">
        <v>1539</v>
      </c>
      <c r="E312" s="155" t="s">
        <v>1540</v>
      </c>
      <c r="F312" s="155" t="s">
        <v>3511</v>
      </c>
      <c r="G312" s="156"/>
      <c r="H312" s="155"/>
      <c r="I312" s="156" t="s">
        <v>1858</v>
      </c>
      <c r="J312" s="162" t="s">
        <v>517</v>
      </c>
      <c r="K312" s="109">
        <f t="shared" si="272"/>
        <v>0</v>
      </c>
      <c r="L312" s="16">
        <v>0</v>
      </c>
      <c r="M312" s="3"/>
      <c r="N312" s="1"/>
      <c r="O312" s="329">
        <f t="shared" si="267"/>
        <v>0</v>
      </c>
      <c r="P312" s="34"/>
      <c r="Q312" s="1"/>
      <c r="R312" s="328">
        <f t="shared" si="273"/>
        <v>0</v>
      </c>
      <c r="S312" s="34"/>
      <c r="T312" s="1"/>
      <c r="U312" s="328">
        <f t="shared" si="274"/>
        <v>0</v>
      </c>
      <c r="V312" s="34"/>
      <c r="W312" s="1"/>
      <c r="X312" s="328">
        <f t="shared" si="275"/>
        <v>0</v>
      </c>
      <c r="Y312" s="34"/>
      <c r="Z312" s="1"/>
      <c r="AA312" s="328">
        <f t="shared" si="276"/>
        <v>0</v>
      </c>
      <c r="AB312" s="34"/>
      <c r="AC312" s="1"/>
      <c r="AD312" s="328">
        <f t="shared" si="277"/>
        <v>0</v>
      </c>
      <c r="AE312" s="3"/>
      <c r="AF312" s="1"/>
      <c r="AG312" s="326">
        <f t="shared" si="278"/>
        <v>0</v>
      </c>
      <c r="AH312" s="34"/>
      <c r="AI312" s="1"/>
      <c r="AJ312" s="328">
        <f t="shared" si="279"/>
        <v>0</v>
      </c>
      <c r="AK312" s="34"/>
      <c r="AL312" s="1"/>
      <c r="AM312" s="328">
        <f t="shared" si="280"/>
        <v>0</v>
      </c>
      <c r="AN312" s="34"/>
      <c r="AO312" s="1"/>
      <c r="AP312" s="328">
        <f t="shared" si="283"/>
        <v>0</v>
      </c>
      <c r="AQ312" s="34"/>
      <c r="AR312" s="1"/>
      <c r="AS312" s="328">
        <f t="shared" si="281"/>
        <v>0</v>
      </c>
      <c r="AT312" s="34"/>
      <c r="AU312" s="1"/>
      <c r="AV312" s="328">
        <f t="shared" si="282"/>
        <v>0</v>
      </c>
      <c r="AW312" s="178"/>
      <c r="AX312" s="324"/>
      <c r="AY312" s="125">
        <f t="shared" ref="AY312:AZ316" si="284">SUM(M312+P312+S312+V312+Y312+AB312+AE312+AH312+AK312+AN312+AQ312+AT312)</f>
        <v>0</v>
      </c>
      <c r="AZ312" s="125">
        <f t="shared" si="284"/>
        <v>0</v>
      </c>
      <c r="BA312" s="35"/>
      <c r="BB312" s="35"/>
      <c r="BC312" s="35"/>
      <c r="BD312" s="35"/>
      <c r="BE312" s="35"/>
      <c r="BF312" s="35"/>
    </row>
    <row r="313" spans="1:58" ht="13">
      <c r="A313" s="144"/>
      <c r="B313" s="397"/>
      <c r="C313" s="404" t="s">
        <v>1838</v>
      </c>
      <c r="D313" s="32" t="s">
        <v>2081</v>
      </c>
      <c r="E313" s="155" t="s">
        <v>2082</v>
      </c>
      <c r="F313" s="155" t="s">
        <v>3511</v>
      </c>
      <c r="G313" s="156"/>
      <c r="H313" s="155"/>
      <c r="I313" s="156" t="s">
        <v>1858</v>
      </c>
      <c r="J313" s="162" t="s">
        <v>517</v>
      </c>
      <c r="K313" s="109">
        <f t="shared" si="272"/>
        <v>0</v>
      </c>
      <c r="L313" s="16">
        <v>0</v>
      </c>
      <c r="M313" s="3"/>
      <c r="N313" s="1"/>
      <c r="O313" s="328">
        <f t="shared" si="267"/>
        <v>0</v>
      </c>
      <c r="P313" s="34"/>
      <c r="Q313" s="1"/>
      <c r="R313" s="328">
        <f t="shared" si="273"/>
        <v>0</v>
      </c>
      <c r="S313" s="34"/>
      <c r="T313" s="1"/>
      <c r="U313" s="328">
        <f t="shared" si="274"/>
        <v>0</v>
      </c>
      <c r="V313" s="34"/>
      <c r="W313" s="1"/>
      <c r="X313" s="328">
        <f t="shared" si="275"/>
        <v>0</v>
      </c>
      <c r="Y313" s="34"/>
      <c r="Z313" s="1"/>
      <c r="AA313" s="328">
        <f t="shared" si="276"/>
        <v>0</v>
      </c>
      <c r="AB313" s="34"/>
      <c r="AC313" s="1"/>
      <c r="AD313" s="328">
        <f t="shared" si="277"/>
        <v>0</v>
      </c>
      <c r="AE313" s="3"/>
      <c r="AF313" s="1"/>
      <c r="AG313" s="326">
        <f t="shared" si="278"/>
        <v>0</v>
      </c>
      <c r="AH313" s="34"/>
      <c r="AI313" s="1"/>
      <c r="AJ313" s="328">
        <f t="shared" si="279"/>
        <v>0</v>
      </c>
      <c r="AK313" s="34"/>
      <c r="AL313" s="1"/>
      <c r="AM313" s="328">
        <f t="shared" si="280"/>
        <v>0</v>
      </c>
      <c r="AN313" s="34"/>
      <c r="AO313" s="1"/>
      <c r="AP313" s="328">
        <f t="shared" si="283"/>
        <v>0</v>
      </c>
      <c r="AQ313" s="34"/>
      <c r="AR313" s="1"/>
      <c r="AS313" s="328">
        <f t="shared" si="281"/>
        <v>0</v>
      </c>
      <c r="AT313" s="34"/>
      <c r="AU313" s="1"/>
      <c r="AV313" s="328">
        <f t="shared" si="282"/>
        <v>0</v>
      </c>
      <c r="AW313" s="178"/>
      <c r="AX313" s="324"/>
      <c r="AY313" s="125">
        <f t="shared" si="284"/>
        <v>0</v>
      </c>
      <c r="AZ313" s="125">
        <f t="shared" si="284"/>
        <v>0</v>
      </c>
      <c r="BA313" s="35"/>
      <c r="BB313" s="35"/>
      <c r="BC313" s="35"/>
      <c r="BD313" s="35"/>
      <c r="BE313" s="35"/>
      <c r="BF313" s="35"/>
    </row>
    <row r="314" spans="1:58" ht="13">
      <c r="A314" s="50"/>
      <c r="B314" s="333"/>
      <c r="C314" s="404" t="s">
        <v>1838</v>
      </c>
      <c r="D314" s="32" t="s">
        <v>1541</v>
      </c>
      <c r="E314" s="155" t="s">
        <v>1542</v>
      </c>
      <c r="F314" s="155" t="s">
        <v>3511</v>
      </c>
      <c r="G314" s="156"/>
      <c r="H314" s="155"/>
      <c r="I314" s="156" t="s">
        <v>1858</v>
      </c>
      <c r="J314" s="162" t="s">
        <v>517</v>
      </c>
      <c r="K314" s="109">
        <f t="shared" si="272"/>
        <v>0</v>
      </c>
      <c r="L314" s="16">
        <v>0</v>
      </c>
      <c r="M314" s="3"/>
      <c r="N314" s="1"/>
      <c r="O314" s="329">
        <f t="shared" si="267"/>
        <v>0</v>
      </c>
      <c r="P314" s="34"/>
      <c r="Q314" s="1"/>
      <c r="R314" s="328">
        <f t="shared" si="273"/>
        <v>0</v>
      </c>
      <c r="S314" s="34"/>
      <c r="T314" s="1"/>
      <c r="U314" s="328">
        <f t="shared" si="274"/>
        <v>0</v>
      </c>
      <c r="V314" s="34"/>
      <c r="W314" s="1"/>
      <c r="X314" s="328">
        <f t="shared" si="275"/>
        <v>0</v>
      </c>
      <c r="Y314" s="34"/>
      <c r="Z314" s="1"/>
      <c r="AA314" s="328">
        <f t="shared" si="276"/>
        <v>0</v>
      </c>
      <c r="AB314" s="34"/>
      <c r="AC314" s="1"/>
      <c r="AD314" s="328">
        <f t="shared" si="277"/>
        <v>0</v>
      </c>
      <c r="AE314" s="3"/>
      <c r="AF314" s="1"/>
      <c r="AG314" s="326">
        <f t="shared" si="278"/>
        <v>0</v>
      </c>
      <c r="AH314" s="34"/>
      <c r="AI314" s="1"/>
      <c r="AJ314" s="328">
        <f t="shared" si="279"/>
        <v>0</v>
      </c>
      <c r="AK314" s="34"/>
      <c r="AL314" s="1"/>
      <c r="AM314" s="328">
        <f t="shared" si="280"/>
        <v>0</v>
      </c>
      <c r="AN314" s="34"/>
      <c r="AO314" s="1"/>
      <c r="AP314" s="328">
        <f t="shared" si="283"/>
        <v>0</v>
      </c>
      <c r="AQ314" s="34"/>
      <c r="AR314" s="1"/>
      <c r="AS314" s="328">
        <f t="shared" si="281"/>
        <v>0</v>
      </c>
      <c r="AT314" s="34"/>
      <c r="AU314" s="1"/>
      <c r="AV314" s="328">
        <f t="shared" si="282"/>
        <v>0</v>
      </c>
      <c r="AW314" s="178"/>
      <c r="AX314" s="324"/>
      <c r="AY314" s="125">
        <f t="shared" si="284"/>
        <v>0</v>
      </c>
      <c r="AZ314" s="125">
        <f t="shared" si="284"/>
        <v>0</v>
      </c>
      <c r="BA314" s="35"/>
      <c r="BB314" s="35"/>
      <c r="BC314" s="35"/>
      <c r="BD314" s="35"/>
      <c r="BE314" s="35"/>
      <c r="BF314" s="35"/>
    </row>
    <row r="315" spans="1:58" ht="13">
      <c r="A315" s="56"/>
      <c r="B315" s="398"/>
      <c r="C315" s="404" t="s">
        <v>1838</v>
      </c>
      <c r="D315" s="32" t="s">
        <v>1543</v>
      </c>
      <c r="E315" s="155" t="s">
        <v>1544</v>
      </c>
      <c r="F315" s="155" t="s">
        <v>3511</v>
      </c>
      <c r="G315" s="156"/>
      <c r="H315" s="155"/>
      <c r="I315" s="156" t="s">
        <v>1858</v>
      </c>
      <c r="J315" s="162" t="s">
        <v>517</v>
      </c>
      <c r="K315" s="109">
        <f t="shared" si="272"/>
        <v>0</v>
      </c>
      <c r="L315" s="16">
        <v>0</v>
      </c>
      <c r="M315" s="3"/>
      <c r="N315" s="1"/>
      <c r="O315" s="329">
        <f t="shared" si="267"/>
        <v>0</v>
      </c>
      <c r="P315" s="34"/>
      <c r="Q315" s="1"/>
      <c r="R315" s="328">
        <f t="shared" si="273"/>
        <v>0</v>
      </c>
      <c r="S315" s="34"/>
      <c r="T315" s="1"/>
      <c r="U315" s="328">
        <f t="shared" si="274"/>
        <v>0</v>
      </c>
      <c r="V315" s="34"/>
      <c r="W315" s="1"/>
      <c r="X315" s="328">
        <f t="shared" si="275"/>
        <v>0</v>
      </c>
      <c r="Y315" s="34"/>
      <c r="Z315" s="1"/>
      <c r="AA315" s="328">
        <f t="shared" si="276"/>
        <v>0</v>
      </c>
      <c r="AB315" s="34"/>
      <c r="AC315" s="1"/>
      <c r="AD315" s="328">
        <f t="shared" si="277"/>
        <v>0</v>
      </c>
      <c r="AE315" s="3"/>
      <c r="AF315" s="1"/>
      <c r="AG315" s="326">
        <f t="shared" si="278"/>
        <v>0</v>
      </c>
      <c r="AH315" s="34"/>
      <c r="AI315" s="1"/>
      <c r="AJ315" s="328">
        <f t="shared" si="279"/>
        <v>0</v>
      </c>
      <c r="AK315" s="34"/>
      <c r="AL315" s="1"/>
      <c r="AM315" s="328">
        <f t="shared" si="280"/>
        <v>0</v>
      </c>
      <c r="AN315" s="34"/>
      <c r="AO315" s="1"/>
      <c r="AP315" s="328">
        <f t="shared" si="283"/>
        <v>0</v>
      </c>
      <c r="AQ315" s="34"/>
      <c r="AR315" s="1"/>
      <c r="AS315" s="328">
        <f t="shared" si="281"/>
        <v>0</v>
      </c>
      <c r="AT315" s="34"/>
      <c r="AU315" s="1"/>
      <c r="AV315" s="328">
        <f t="shared" si="282"/>
        <v>0</v>
      </c>
      <c r="AW315" s="178"/>
      <c r="AX315" s="324"/>
      <c r="AY315" s="125">
        <f t="shared" si="284"/>
        <v>0</v>
      </c>
      <c r="AZ315" s="125">
        <f t="shared" si="284"/>
        <v>0</v>
      </c>
      <c r="BA315" s="35"/>
      <c r="BB315" s="35"/>
      <c r="BC315" s="35"/>
      <c r="BD315" s="35"/>
      <c r="BE315" s="35"/>
      <c r="BF315" s="35"/>
    </row>
    <row r="316" spans="1:58" ht="13">
      <c r="A316" s="18"/>
      <c r="B316" s="137"/>
      <c r="C316" s="404" t="s">
        <v>1089</v>
      </c>
      <c r="D316" s="32" t="s">
        <v>1545</v>
      </c>
      <c r="E316" s="155" t="s">
        <v>1546</v>
      </c>
      <c r="F316" s="155" t="s">
        <v>3511</v>
      </c>
      <c r="G316" s="156"/>
      <c r="H316" s="155"/>
      <c r="I316" s="156" t="s">
        <v>1858</v>
      </c>
      <c r="J316" s="162" t="s">
        <v>517</v>
      </c>
      <c r="K316" s="109">
        <f t="shared" si="272"/>
        <v>0</v>
      </c>
      <c r="L316" s="16">
        <v>0</v>
      </c>
      <c r="M316" s="3"/>
      <c r="N316" s="1"/>
      <c r="O316" s="328">
        <f t="shared" si="267"/>
        <v>0</v>
      </c>
      <c r="P316" s="34"/>
      <c r="Q316" s="1"/>
      <c r="R316" s="328">
        <f t="shared" si="273"/>
        <v>0</v>
      </c>
      <c r="S316" s="34"/>
      <c r="T316" s="1"/>
      <c r="U316" s="328">
        <f t="shared" si="274"/>
        <v>0</v>
      </c>
      <c r="V316" s="34"/>
      <c r="W316" s="1"/>
      <c r="X316" s="328">
        <f t="shared" si="275"/>
        <v>0</v>
      </c>
      <c r="Y316" s="34"/>
      <c r="Z316" s="1"/>
      <c r="AA316" s="328">
        <f t="shared" si="276"/>
        <v>0</v>
      </c>
      <c r="AB316" s="34"/>
      <c r="AC316" s="1"/>
      <c r="AD316" s="328">
        <f t="shared" si="277"/>
        <v>0</v>
      </c>
      <c r="AE316" s="3"/>
      <c r="AF316" s="1"/>
      <c r="AG316" s="326">
        <f t="shared" si="278"/>
        <v>0</v>
      </c>
      <c r="AH316" s="34"/>
      <c r="AI316" s="1"/>
      <c r="AJ316" s="328">
        <f t="shared" si="279"/>
        <v>0</v>
      </c>
      <c r="AK316" s="34"/>
      <c r="AL316" s="1"/>
      <c r="AM316" s="328">
        <f t="shared" si="280"/>
        <v>0</v>
      </c>
      <c r="AN316" s="34"/>
      <c r="AO316" s="1"/>
      <c r="AP316" s="328">
        <f t="shared" si="283"/>
        <v>0</v>
      </c>
      <c r="AQ316" s="34"/>
      <c r="AR316" s="1"/>
      <c r="AS316" s="328">
        <f t="shared" si="281"/>
        <v>0</v>
      </c>
      <c r="AT316" s="34"/>
      <c r="AU316" s="1"/>
      <c r="AV316" s="328">
        <f t="shared" si="282"/>
        <v>0</v>
      </c>
      <c r="AW316" s="178"/>
      <c r="AX316" s="324"/>
      <c r="AY316" s="125">
        <f t="shared" si="284"/>
        <v>0</v>
      </c>
      <c r="AZ316" s="125">
        <f t="shared" si="284"/>
        <v>0</v>
      </c>
      <c r="BA316" s="35"/>
      <c r="BB316" s="35"/>
      <c r="BC316" s="35"/>
      <c r="BD316" s="35"/>
      <c r="BE316" s="35"/>
      <c r="BF316" s="35"/>
    </row>
    <row r="317" spans="1:58" ht="13">
      <c r="A317" s="18"/>
      <c r="B317" s="137"/>
      <c r="C317" s="404" t="s">
        <v>4465</v>
      </c>
      <c r="D317" s="32" t="s">
        <v>4380</v>
      </c>
      <c r="E317" s="155" t="s">
        <v>4381</v>
      </c>
      <c r="F317" s="155" t="s">
        <v>4456</v>
      </c>
      <c r="G317" s="156" t="s">
        <v>4457</v>
      </c>
      <c r="H317" s="155" t="s">
        <v>3467</v>
      </c>
      <c r="I317" s="156"/>
      <c r="J317" s="162" t="s">
        <v>517</v>
      </c>
      <c r="K317" s="334">
        <f>AV325</f>
        <v>0</v>
      </c>
      <c r="L317" s="41"/>
      <c r="M317" s="42"/>
      <c r="N317" s="147"/>
      <c r="O317" s="335" t="e">
        <f>SUM(L325+N325-#REF!)</f>
        <v>#REF!</v>
      </c>
      <c r="P317" s="42"/>
      <c r="Q317" s="147"/>
      <c r="R317" s="335" t="e">
        <f>SUM(O325+Q325-#REF!)</f>
        <v>#REF!</v>
      </c>
      <c r="S317" s="42"/>
      <c r="T317" s="147"/>
      <c r="U317" s="335">
        <f>SUM(R325+S325-T325)</f>
        <v>0</v>
      </c>
      <c r="V317" s="42"/>
      <c r="W317" s="147"/>
      <c r="X317" s="335">
        <f>SUM(U325+V325-W325)</f>
        <v>0</v>
      </c>
      <c r="Y317" s="42"/>
      <c r="Z317" s="147"/>
      <c r="AA317" s="335">
        <f>SUM(X325+Y325-Z325)</f>
        <v>0</v>
      </c>
      <c r="AB317" s="42"/>
      <c r="AC317" s="147"/>
      <c r="AD317" s="335">
        <f>SUM(AA325+AB325-AC325)</f>
        <v>0</v>
      </c>
      <c r="AE317" s="41"/>
      <c r="AF317" s="41"/>
      <c r="AG317" s="41">
        <f>SUM(AD325+AE325-AF325)</f>
        <v>0</v>
      </c>
      <c r="AH317" s="41"/>
      <c r="AI317" s="41"/>
      <c r="AJ317" s="41">
        <f>SUM(AG325+AH325-AI325)</f>
        <v>0</v>
      </c>
      <c r="AK317" s="41"/>
      <c r="AL317" s="41"/>
      <c r="AM317" s="41">
        <f>SUM(AJ325+AK325-AL325)</f>
        <v>0</v>
      </c>
      <c r="AN317" s="41"/>
      <c r="AO317" s="41"/>
      <c r="AP317" s="41">
        <f>SUM(AM325+AN325-AO325)</f>
        <v>0</v>
      </c>
      <c r="AQ317" s="41"/>
      <c r="AR317" s="41"/>
      <c r="AS317" s="41">
        <f>SUM(AP325+AQ325-AR325)</f>
        <v>0</v>
      </c>
      <c r="AT317" s="41"/>
      <c r="AU317" s="41"/>
      <c r="AV317" s="137">
        <f>SUM(AS325+AT325-AU325)</f>
        <v>0</v>
      </c>
      <c r="AW317" s="178"/>
      <c r="AX317" s="324"/>
      <c r="AY317" s="125"/>
      <c r="AZ317" s="125"/>
      <c r="BA317" s="35"/>
      <c r="BB317" s="35"/>
      <c r="BC317" s="35"/>
      <c r="BD317" s="35"/>
      <c r="BE317" s="35"/>
      <c r="BF317" s="35"/>
    </row>
    <row r="318" spans="1:58" ht="13">
      <c r="A318" s="18"/>
      <c r="B318" s="137"/>
      <c r="C318" s="404" t="s">
        <v>4465</v>
      </c>
      <c r="D318" s="32" t="s">
        <v>4376</v>
      </c>
      <c r="E318" s="155" t="s">
        <v>4377</v>
      </c>
      <c r="F318" s="155" t="s">
        <v>4456</v>
      </c>
      <c r="G318" s="156" t="s">
        <v>4458</v>
      </c>
      <c r="H318" s="155" t="s">
        <v>3467</v>
      </c>
      <c r="I318" s="156"/>
      <c r="J318" s="162" t="s">
        <v>517</v>
      </c>
      <c r="K318" s="334">
        <f>AV326</f>
        <v>0</v>
      </c>
      <c r="L318" s="41"/>
      <c r="M318" s="42"/>
      <c r="N318" s="147"/>
      <c r="O318" s="335" t="e">
        <f>SUM(L326+N326-#REF!)</f>
        <v>#REF!</v>
      </c>
      <c r="P318" s="42"/>
      <c r="Q318" s="147"/>
      <c r="R318" s="335" t="e">
        <f>SUM(O326+Q326-#REF!)</f>
        <v>#REF!</v>
      </c>
      <c r="S318" s="42"/>
      <c r="T318" s="147"/>
      <c r="U318" s="335">
        <f>SUM(R326+S326-T326)</f>
        <v>0</v>
      </c>
      <c r="V318" s="42"/>
      <c r="W318" s="147"/>
      <c r="X318" s="335">
        <f>SUM(U326+V326-W326)</f>
        <v>0</v>
      </c>
      <c r="Y318" s="42"/>
      <c r="Z318" s="147"/>
      <c r="AA318" s="335">
        <f>SUM(X326+Y326-Z326)</f>
        <v>0</v>
      </c>
      <c r="AB318" s="42"/>
      <c r="AC318" s="147"/>
      <c r="AD318" s="335">
        <f>SUM(AA326+AB326-AC326)</f>
        <v>0</v>
      </c>
      <c r="AE318" s="41"/>
      <c r="AF318" s="41"/>
      <c r="AG318" s="41">
        <f>SUM(AD326+AE326-AF326)</f>
        <v>0</v>
      </c>
      <c r="AH318" s="41"/>
      <c r="AI318" s="41"/>
      <c r="AJ318" s="41">
        <f>SUM(AG326+AH326-AI326)</f>
        <v>0</v>
      </c>
      <c r="AK318" s="41"/>
      <c r="AL318" s="41"/>
      <c r="AM318" s="41">
        <f>SUM(AJ326+AK326-AL326)</f>
        <v>0</v>
      </c>
      <c r="AN318" s="41"/>
      <c r="AO318" s="41"/>
      <c r="AP318" s="41">
        <f>SUM(AM326+AN326-AO326)</f>
        <v>0</v>
      </c>
      <c r="AQ318" s="41"/>
      <c r="AR318" s="41"/>
      <c r="AS318" s="41">
        <f>SUM(AP326+AQ326-AR326)</f>
        <v>0</v>
      </c>
      <c r="AT318" s="41"/>
      <c r="AU318" s="41"/>
      <c r="AV318" s="137">
        <f>SUM(AS326+AT326-AU326)</f>
        <v>0</v>
      </c>
      <c r="AW318" s="178"/>
      <c r="AX318" s="324"/>
      <c r="AY318" s="125"/>
      <c r="AZ318" s="125"/>
      <c r="BA318" s="35"/>
      <c r="BB318" s="35"/>
      <c r="BC318" s="35"/>
      <c r="BD318" s="35"/>
      <c r="BE318" s="35"/>
      <c r="BF318" s="35"/>
    </row>
    <row r="319" spans="1:58" ht="13">
      <c r="A319" s="18"/>
      <c r="B319" s="137"/>
      <c r="C319" s="404" t="s">
        <v>4465</v>
      </c>
      <c r="D319" s="32" t="s">
        <v>4404</v>
      </c>
      <c r="E319" s="155" t="s">
        <v>4455</v>
      </c>
      <c r="F319" s="155" t="s">
        <v>4456</v>
      </c>
      <c r="G319" s="156" t="s">
        <v>4459</v>
      </c>
      <c r="H319" s="155" t="s">
        <v>3467</v>
      </c>
      <c r="I319" s="156"/>
      <c r="J319" s="162" t="s">
        <v>517</v>
      </c>
      <c r="K319" s="334">
        <f>AV327</f>
        <v>1</v>
      </c>
      <c r="L319" s="41"/>
      <c r="M319" s="42"/>
      <c r="N319" s="147"/>
      <c r="O319" s="335" t="e">
        <f>SUM(L327+N327-#REF!)</f>
        <v>#REF!</v>
      </c>
      <c r="P319" s="42"/>
      <c r="Q319" s="147"/>
      <c r="R319" s="335" t="e">
        <f>SUM(O327+Q327-#REF!)</f>
        <v>#REF!</v>
      </c>
      <c r="S319" s="42"/>
      <c r="T319" s="147"/>
      <c r="U319" s="335">
        <f>SUM(R327+S327-T327)</f>
        <v>1</v>
      </c>
      <c r="V319" s="42"/>
      <c r="W319" s="147"/>
      <c r="X319" s="335">
        <f>SUM(U327+V327-W327)</f>
        <v>1</v>
      </c>
      <c r="Y319" s="42"/>
      <c r="Z319" s="147"/>
      <c r="AA319" s="335">
        <f>SUM(X327+Y327-Z327)</f>
        <v>1</v>
      </c>
      <c r="AB319" s="42"/>
      <c r="AC319" s="147"/>
      <c r="AD319" s="335">
        <f>SUM(AA327+AB327-AC327)</f>
        <v>1</v>
      </c>
      <c r="AE319" s="41"/>
      <c r="AF319" s="41"/>
      <c r="AG319" s="41">
        <f>SUM(AD327+AE327-AF327)</f>
        <v>1</v>
      </c>
      <c r="AH319" s="41"/>
      <c r="AI319" s="41"/>
      <c r="AJ319" s="41">
        <f>SUM(AG327+AH327-AI327)</f>
        <v>1</v>
      </c>
      <c r="AK319" s="41"/>
      <c r="AL319" s="41"/>
      <c r="AM319" s="41">
        <f>SUM(AJ327+AK327-AL327)</f>
        <v>1</v>
      </c>
      <c r="AN319" s="41"/>
      <c r="AO319" s="41"/>
      <c r="AP319" s="41">
        <f>SUM(AM327+AN327-AO327)</f>
        <v>1</v>
      </c>
      <c r="AQ319" s="41"/>
      <c r="AR319" s="41"/>
      <c r="AS319" s="41">
        <f>SUM(AP327+AQ327-AR327)</f>
        <v>1</v>
      </c>
      <c r="AT319" s="41"/>
      <c r="AU319" s="41"/>
      <c r="AV319" s="137">
        <f>SUM(AS327+AT327-AU327)</f>
        <v>1</v>
      </c>
      <c r="AW319" s="178"/>
      <c r="AX319" s="324"/>
      <c r="AY319" s="125"/>
      <c r="AZ319" s="125"/>
      <c r="BA319" s="35"/>
      <c r="BB319" s="35"/>
      <c r="BC319" s="35"/>
      <c r="BD319" s="35"/>
      <c r="BE319" s="35"/>
      <c r="BF319" s="35"/>
    </row>
    <row r="320" spans="1:58" ht="13">
      <c r="A320" s="18"/>
      <c r="B320" s="137"/>
      <c r="C320" s="404" t="s">
        <v>4465</v>
      </c>
      <c r="D320" s="32" t="s">
        <v>4382</v>
      </c>
      <c r="E320" s="155" t="s">
        <v>4383</v>
      </c>
      <c r="F320" s="155" t="s">
        <v>4456</v>
      </c>
      <c r="G320" s="156" t="s">
        <v>4461</v>
      </c>
      <c r="H320" s="155" t="s">
        <v>3467</v>
      </c>
      <c r="I320" s="156"/>
      <c r="J320" s="162" t="s">
        <v>517</v>
      </c>
      <c r="K320" s="334">
        <f>AV329</f>
        <v>0</v>
      </c>
      <c r="L320" s="41"/>
      <c r="M320" s="42"/>
      <c r="N320" s="147"/>
      <c r="O320" s="335" t="e">
        <f>SUM(L329+N329-#REF!)</f>
        <v>#REF!</v>
      </c>
      <c r="P320" s="42"/>
      <c r="Q320" s="147"/>
      <c r="R320" s="335" t="e">
        <f>SUM(O329+Q329-#REF!)</f>
        <v>#REF!</v>
      </c>
      <c r="S320" s="42"/>
      <c r="T320" s="147"/>
      <c r="U320" s="335">
        <f>SUM(R329+S329-T329)</f>
        <v>0</v>
      </c>
      <c r="V320" s="42"/>
      <c r="W320" s="147"/>
      <c r="X320" s="335">
        <f>SUM(U329+V329-W329)</f>
        <v>0</v>
      </c>
      <c r="Y320" s="42"/>
      <c r="Z320" s="147"/>
      <c r="AA320" s="335">
        <f>SUM(X329+Y329-Z329)</f>
        <v>0</v>
      </c>
      <c r="AB320" s="42"/>
      <c r="AC320" s="147"/>
      <c r="AD320" s="335">
        <f>SUM(AA329+AB329-AC329)</f>
        <v>0</v>
      </c>
      <c r="AE320" s="41"/>
      <c r="AF320" s="41"/>
      <c r="AG320" s="41">
        <f>SUM(AD329+AE329-AF329)</f>
        <v>0</v>
      </c>
      <c r="AH320" s="41"/>
      <c r="AI320" s="41"/>
      <c r="AJ320" s="41">
        <f>SUM(AG329+AH329-AI329)</f>
        <v>0</v>
      </c>
      <c r="AK320" s="41"/>
      <c r="AL320" s="41"/>
      <c r="AM320" s="41">
        <f>SUM(AJ329+AK329-AL329)</f>
        <v>0</v>
      </c>
      <c r="AN320" s="41"/>
      <c r="AO320" s="41"/>
      <c r="AP320" s="41">
        <f>SUM(AM329+AN329-AO329)</f>
        <v>0</v>
      </c>
      <c r="AQ320" s="41"/>
      <c r="AR320" s="41"/>
      <c r="AS320" s="41">
        <f>SUM(AP329+AQ329-AR329)</f>
        <v>0</v>
      </c>
      <c r="AT320" s="41"/>
      <c r="AU320" s="41"/>
      <c r="AV320" s="137">
        <f>SUM(AS329+AT329-AU329)</f>
        <v>0</v>
      </c>
      <c r="AW320" s="178"/>
      <c r="AX320" s="324"/>
      <c r="AY320" s="125"/>
      <c r="AZ320" s="125"/>
      <c r="BA320" s="35"/>
      <c r="BB320" s="35"/>
      <c r="BC320" s="35"/>
      <c r="BD320" s="35"/>
      <c r="BE320" s="35"/>
      <c r="BF320" s="35"/>
    </row>
    <row r="321" spans="1:298" ht="13">
      <c r="A321" s="18"/>
      <c r="B321" s="137"/>
      <c r="C321" s="404" t="s">
        <v>4465</v>
      </c>
      <c r="D321" s="32" t="s">
        <v>4463</v>
      </c>
      <c r="E321" s="155" t="s">
        <v>4464</v>
      </c>
      <c r="F321" s="155" t="s">
        <v>4456</v>
      </c>
      <c r="G321" s="156" t="s">
        <v>4462</v>
      </c>
      <c r="H321" s="155" t="s">
        <v>3467</v>
      </c>
      <c r="I321" s="156"/>
      <c r="J321" s="162" t="s">
        <v>517</v>
      </c>
      <c r="K321" s="334">
        <f>AV328</f>
        <v>1</v>
      </c>
      <c r="L321" s="41"/>
      <c r="M321" s="42"/>
      <c r="N321" s="147"/>
      <c r="O321" s="335" t="e">
        <f>SUM(L328+N328-#REF!)</f>
        <v>#REF!</v>
      </c>
      <c r="P321" s="42"/>
      <c r="Q321" s="147"/>
      <c r="R321" s="335" t="e">
        <f>SUM(O328+Q328-#REF!)</f>
        <v>#REF!</v>
      </c>
      <c r="S321" s="42"/>
      <c r="T321" s="147"/>
      <c r="U321" s="335">
        <f>SUM(R328+S328-T328)</f>
        <v>1</v>
      </c>
      <c r="V321" s="42"/>
      <c r="W321" s="147"/>
      <c r="X321" s="335">
        <f>SUM(U328+V328-W328)</f>
        <v>1</v>
      </c>
      <c r="Y321" s="42"/>
      <c r="Z321" s="147"/>
      <c r="AA321" s="335">
        <f>SUM(X328+Y328-Z328)</f>
        <v>1</v>
      </c>
      <c r="AB321" s="42"/>
      <c r="AC321" s="147"/>
      <c r="AD321" s="335">
        <f>SUM(AA328+AB328-AC328)</f>
        <v>1</v>
      </c>
      <c r="AE321" s="41"/>
      <c r="AF321" s="41"/>
      <c r="AG321" s="41">
        <f>SUM(AD328+AE328-AF328)</f>
        <v>1</v>
      </c>
      <c r="AH321" s="41"/>
      <c r="AI321" s="41"/>
      <c r="AJ321" s="41">
        <f>SUM(AG328+AH328-AI328)</f>
        <v>1</v>
      </c>
      <c r="AK321" s="41"/>
      <c r="AL321" s="41"/>
      <c r="AM321" s="41">
        <f>SUM(AJ328+AK328-AL328)</f>
        <v>1</v>
      </c>
      <c r="AN321" s="41"/>
      <c r="AO321" s="41"/>
      <c r="AP321" s="41">
        <f>SUM(AM328+AN328-AO328)</f>
        <v>1</v>
      </c>
      <c r="AQ321" s="41"/>
      <c r="AR321" s="41"/>
      <c r="AS321" s="41">
        <f>SUM(AP328+AQ328-AR328)</f>
        <v>1</v>
      </c>
      <c r="AT321" s="41"/>
      <c r="AU321" s="41"/>
      <c r="AV321" s="137">
        <f>SUM(AS328+AT328-AU328)</f>
        <v>1</v>
      </c>
      <c r="AW321" s="178"/>
      <c r="AX321" s="324"/>
      <c r="AY321" s="125"/>
      <c r="AZ321" s="125"/>
      <c r="BA321" s="35"/>
      <c r="BB321" s="35"/>
      <c r="BC321" s="35"/>
      <c r="BD321" s="35"/>
      <c r="BE321" s="35"/>
      <c r="BF321" s="35"/>
    </row>
    <row r="322" spans="1:298" ht="13">
      <c r="A322" s="18"/>
      <c r="B322" s="137"/>
      <c r="C322" s="404" t="s">
        <v>4465</v>
      </c>
      <c r="D322" s="32" t="s">
        <v>4378</v>
      </c>
      <c r="E322" s="155" t="s">
        <v>4379</v>
      </c>
      <c r="F322" s="155" t="s">
        <v>4456</v>
      </c>
      <c r="G322" s="156" t="s">
        <v>4460</v>
      </c>
      <c r="H322" s="155" t="s">
        <v>3467</v>
      </c>
      <c r="I322" s="156"/>
      <c r="J322" s="162" t="s">
        <v>517</v>
      </c>
      <c r="K322" s="334">
        <f>AV328</f>
        <v>1</v>
      </c>
      <c r="L322" s="41"/>
      <c r="M322" s="42"/>
      <c r="N322" s="147"/>
      <c r="O322" s="335" t="e">
        <f>SUM(L328+N328-#REF!)</f>
        <v>#REF!</v>
      </c>
      <c r="P322" s="42"/>
      <c r="Q322" s="147"/>
      <c r="R322" s="335" t="e">
        <f>SUM(O328+Q328-#REF!)</f>
        <v>#REF!</v>
      </c>
      <c r="S322" s="42"/>
      <c r="T322" s="147"/>
      <c r="U322" s="335">
        <f>SUM(R328+S328-T328)</f>
        <v>1</v>
      </c>
      <c r="V322" s="42"/>
      <c r="W322" s="147"/>
      <c r="X322" s="335">
        <f>SUM(U328+V328-W328)</f>
        <v>1</v>
      </c>
      <c r="Y322" s="42"/>
      <c r="Z322" s="147"/>
      <c r="AA322" s="335">
        <f>SUM(X328+Y328-Z328)</f>
        <v>1</v>
      </c>
      <c r="AB322" s="42"/>
      <c r="AC322" s="147"/>
      <c r="AD322" s="335">
        <f>SUM(AA328+AB328-AC328)</f>
        <v>1</v>
      </c>
      <c r="AE322" s="41"/>
      <c r="AF322" s="41"/>
      <c r="AG322" s="41">
        <f>SUM(AD328+AE328-AF328)</f>
        <v>1</v>
      </c>
      <c r="AH322" s="41"/>
      <c r="AI322" s="41"/>
      <c r="AJ322" s="41">
        <f>SUM(AG328+AH328-AI328)</f>
        <v>1</v>
      </c>
      <c r="AK322" s="41"/>
      <c r="AL322" s="41"/>
      <c r="AM322" s="41">
        <f>SUM(AJ328+AK328-AL328)</f>
        <v>1</v>
      </c>
      <c r="AN322" s="41"/>
      <c r="AO322" s="41"/>
      <c r="AP322" s="41">
        <f>SUM(AM328+AN328-AO328)</f>
        <v>1</v>
      </c>
      <c r="AQ322" s="41"/>
      <c r="AR322" s="41"/>
      <c r="AS322" s="41">
        <f>SUM(AP328+AQ328-AR328)</f>
        <v>1</v>
      </c>
      <c r="AT322" s="41"/>
      <c r="AU322" s="41"/>
      <c r="AV322" s="137">
        <f>SUM(AS328+AT328-AU328)</f>
        <v>1</v>
      </c>
      <c r="AW322" s="178"/>
      <c r="AX322" s="324"/>
      <c r="AY322" s="125"/>
      <c r="AZ322" s="125"/>
      <c r="BA322" s="35"/>
      <c r="BB322" s="35"/>
      <c r="BC322" s="35"/>
      <c r="BD322" s="35"/>
      <c r="BE322" s="35"/>
      <c r="BF322" s="35"/>
    </row>
    <row r="323" spans="1:298" ht="13">
      <c r="A323" s="18"/>
      <c r="B323" s="137"/>
      <c r="C323" s="404" t="s">
        <v>4465</v>
      </c>
      <c r="D323" s="32" t="s">
        <v>4058</v>
      </c>
      <c r="E323" s="155" t="s">
        <v>4467</v>
      </c>
      <c r="F323" s="155" t="s">
        <v>4456</v>
      </c>
      <c r="G323" s="156" t="s">
        <v>4468</v>
      </c>
      <c r="H323" s="155" t="s">
        <v>3467</v>
      </c>
      <c r="I323" s="156"/>
      <c r="J323" s="162" t="s">
        <v>517</v>
      </c>
      <c r="K323" s="334">
        <f>AV331</f>
        <v>0</v>
      </c>
      <c r="L323" s="41"/>
      <c r="M323" s="42"/>
      <c r="N323" s="147"/>
      <c r="O323" s="335" t="e">
        <f>SUM(L331+N331-#REF!)</f>
        <v>#REF!</v>
      </c>
      <c r="P323" s="42"/>
      <c r="Q323" s="147"/>
      <c r="R323" s="335" t="e">
        <f>SUM(O331+Q331-#REF!)</f>
        <v>#REF!</v>
      </c>
      <c r="S323" s="42"/>
      <c r="T323" s="147"/>
      <c r="U323" s="335">
        <f>SUM(R331+S331-T331)</f>
        <v>0</v>
      </c>
      <c r="V323" s="42"/>
      <c r="W323" s="147"/>
      <c r="X323" s="335">
        <f>SUM(U331+V331-W331)</f>
        <v>0</v>
      </c>
      <c r="Y323" s="42"/>
      <c r="Z323" s="147"/>
      <c r="AA323" s="335">
        <f>SUM(X331+Y331-Z331)</f>
        <v>0</v>
      </c>
      <c r="AB323" s="42"/>
      <c r="AC323" s="147"/>
      <c r="AD323" s="335">
        <f>SUM(AA331+AB331-AC331)</f>
        <v>0</v>
      </c>
      <c r="AE323" s="41"/>
      <c r="AF323" s="41"/>
      <c r="AG323" s="41">
        <f>SUM(AD331+AE331-AF331)</f>
        <v>0</v>
      </c>
      <c r="AH323" s="41"/>
      <c r="AI323" s="41"/>
      <c r="AJ323" s="41">
        <f>SUM(AG331+AH331-AI331)</f>
        <v>0</v>
      </c>
      <c r="AK323" s="41"/>
      <c r="AL323" s="41"/>
      <c r="AM323" s="41">
        <f>SUM(AJ331+AK331-AL331)</f>
        <v>0</v>
      </c>
      <c r="AN323" s="41"/>
      <c r="AO323" s="41"/>
      <c r="AP323" s="41">
        <f>SUM(AM331+AN331-AO331)</f>
        <v>0</v>
      </c>
      <c r="AQ323" s="41"/>
      <c r="AR323" s="41"/>
      <c r="AS323" s="41">
        <f>SUM(AP331+AQ331-AR331)</f>
        <v>0</v>
      </c>
      <c r="AT323" s="41"/>
      <c r="AU323" s="41"/>
      <c r="AV323" s="137">
        <f>SUM(AS331+AT331-AU331)</f>
        <v>0</v>
      </c>
      <c r="AW323" s="178"/>
      <c r="AX323" s="324"/>
      <c r="AY323" s="125"/>
      <c r="AZ323" s="125"/>
      <c r="BA323" s="35"/>
      <c r="BB323" s="35"/>
      <c r="BC323" s="35"/>
      <c r="BD323" s="35"/>
      <c r="BE323" s="35"/>
      <c r="BF323" s="35"/>
    </row>
    <row r="324" spans="1:298" ht="13">
      <c r="A324" s="18"/>
      <c r="B324" s="137"/>
      <c r="C324" s="404" t="s">
        <v>2381</v>
      </c>
      <c r="D324" s="32" t="s">
        <v>2208</v>
      </c>
      <c r="E324" s="27" t="s">
        <v>2209</v>
      </c>
      <c r="F324" s="27" t="s">
        <v>3523</v>
      </c>
      <c r="G324" s="81"/>
      <c r="H324" s="27" t="s">
        <v>3521</v>
      </c>
      <c r="I324" s="110" t="s">
        <v>2246</v>
      </c>
      <c r="J324" s="16" t="s">
        <v>629</v>
      </c>
      <c r="K324" s="109">
        <f t="shared" ref="K324:K329" si="285">AV324</f>
        <v>0</v>
      </c>
      <c r="L324" s="16">
        <v>0</v>
      </c>
      <c r="M324" s="3"/>
      <c r="N324" s="1"/>
      <c r="O324" s="329">
        <f t="shared" ref="O324:O332" si="286">SUM(L324+M324-N324)</f>
        <v>0</v>
      </c>
      <c r="P324" s="34"/>
      <c r="Q324" s="1"/>
      <c r="R324" s="329">
        <f t="shared" ref="R324:R329" si="287">SUM(O324+P324-Q324)</f>
        <v>0</v>
      </c>
      <c r="S324" s="34"/>
      <c r="T324" s="1"/>
      <c r="U324" s="329">
        <f t="shared" ref="U324:U329" si="288">SUM(R324+S324-T324)</f>
        <v>0</v>
      </c>
      <c r="V324" s="34"/>
      <c r="W324" s="1"/>
      <c r="X324" s="329">
        <f t="shared" ref="X324:X329" si="289">SUM(U324+V324-W324)</f>
        <v>0</v>
      </c>
      <c r="Y324" s="34"/>
      <c r="Z324" s="1"/>
      <c r="AA324" s="329">
        <f t="shared" ref="AA324:AA329" si="290">SUM(X324+Y324-Z324)</f>
        <v>0</v>
      </c>
      <c r="AB324" s="34"/>
      <c r="AC324" s="1"/>
      <c r="AD324" s="329">
        <f t="shared" ref="AD324:AD329" si="291">SUM(AA324+AB324-AC324)</f>
        <v>0</v>
      </c>
      <c r="AE324" s="3"/>
      <c r="AF324" s="1"/>
      <c r="AG324" s="330">
        <f t="shared" ref="AG324:AG329" si="292">SUM(AD324+AE324-AF324)</f>
        <v>0</v>
      </c>
      <c r="AH324" s="34"/>
      <c r="AI324" s="1"/>
      <c r="AJ324" s="328">
        <f t="shared" ref="AJ324:AJ337" si="293">SUM(AG324+AH324-AI324)</f>
        <v>0</v>
      </c>
      <c r="AK324" s="34"/>
      <c r="AL324" s="1"/>
      <c r="AM324" s="328">
        <f t="shared" ref="AM324:AM329" si="294">SUM(AJ324+AK324-AL324)</f>
        <v>0</v>
      </c>
      <c r="AN324" s="34"/>
      <c r="AO324" s="1"/>
      <c r="AP324" s="328">
        <f t="shared" ref="AP324:AP329" si="295">SUM(AM324+AN324-AO324)</f>
        <v>0</v>
      </c>
      <c r="AQ324" s="34"/>
      <c r="AR324" s="1"/>
      <c r="AS324" s="1">
        <f t="shared" ref="AS324:AS329" si="296">SUM(AP324+AQ324-AR324)</f>
        <v>0</v>
      </c>
      <c r="AT324" s="3"/>
      <c r="AU324" s="1"/>
      <c r="AV324" s="328">
        <f t="shared" ref="AV324:AV329" si="297">SUM(AS324+AT324-AU324)</f>
        <v>0</v>
      </c>
      <c r="AW324" s="178"/>
      <c r="AX324" s="324"/>
      <c r="AY324" s="125">
        <f>SUM(M324+P324+S324+V324+Y324+AB324+AE324+AH324+AK324+AN324+AQ324+AT324)</f>
        <v>0</v>
      </c>
      <c r="AZ324" s="125">
        <f>SUM(N324+Q324+T324+W324+Z324+AC324+AF324+AI324+AL324+AO324+AR324+AU324)</f>
        <v>0</v>
      </c>
      <c r="BA324" s="35"/>
      <c r="BB324" s="35"/>
      <c r="BC324" s="35"/>
      <c r="BD324" s="35"/>
      <c r="BE324" s="35"/>
      <c r="BF324" s="35"/>
    </row>
    <row r="325" spans="1:298" ht="13">
      <c r="A325" s="33"/>
      <c r="B325" s="330"/>
      <c r="C325" s="404" t="s">
        <v>2381</v>
      </c>
      <c r="D325" s="32" t="s">
        <v>2210</v>
      </c>
      <c r="E325" s="27" t="s">
        <v>2211</v>
      </c>
      <c r="F325" s="27" t="s">
        <v>3524</v>
      </c>
      <c r="G325" s="81"/>
      <c r="H325" s="27" t="s">
        <v>3521</v>
      </c>
      <c r="I325" s="110" t="s">
        <v>2246</v>
      </c>
      <c r="J325" s="16" t="s">
        <v>629</v>
      </c>
      <c r="K325" s="109">
        <f t="shared" si="285"/>
        <v>0</v>
      </c>
      <c r="L325" s="16">
        <v>0</v>
      </c>
      <c r="M325" s="3"/>
      <c r="N325" s="1"/>
      <c r="O325" s="329">
        <f t="shared" si="286"/>
        <v>0</v>
      </c>
      <c r="P325" s="34"/>
      <c r="Q325" s="1"/>
      <c r="R325" s="329">
        <f t="shared" si="287"/>
        <v>0</v>
      </c>
      <c r="S325" s="34"/>
      <c r="T325" s="1"/>
      <c r="U325" s="329">
        <f t="shared" si="288"/>
        <v>0</v>
      </c>
      <c r="V325" s="34"/>
      <c r="W325" s="1"/>
      <c r="X325" s="329">
        <f t="shared" si="289"/>
        <v>0</v>
      </c>
      <c r="Y325" s="34"/>
      <c r="Z325" s="1"/>
      <c r="AA325" s="329">
        <f t="shared" si="290"/>
        <v>0</v>
      </c>
      <c r="AB325" s="34"/>
      <c r="AC325" s="1"/>
      <c r="AD325" s="329">
        <f t="shared" si="291"/>
        <v>0</v>
      </c>
      <c r="AE325" s="3"/>
      <c r="AF325" s="1"/>
      <c r="AG325" s="330">
        <f t="shared" si="292"/>
        <v>0</v>
      </c>
      <c r="AH325" s="34"/>
      <c r="AI325" s="1"/>
      <c r="AJ325" s="328">
        <f t="shared" si="293"/>
        <v>0</v>
      </c>
      <c r="AK325" s="34"/>
      <c r="AL325" s="1"/>
      <c r="AM325" s="328">
        <f t="shared" si="294"/>
        <v>0</v>
      </c>
      <c r="AN325" s="34"/>
      <c r="AO325" s="1"/>
      <c r="AP325" s="328">
        <f t="shared" si="295"/>
        <v>0</v>
      </c>
      <c r="AQ325" s="34"/>
      <c r="AR325" s="1"/>
      <c r="AS325" s="1">
        <f t="shared" si="296"/>
        <v>0</v>
      </c>
      <c r="AT325" s="3"/>
      <c r="AU325" s="1"/>
      <c r="AV325" s="328">
        <f t="shared" si="297"/>
        <v>0</v>
      </c>
      <c r="AW325" s="178"/>
      <c r="AX325" s="324"/>
      <c r="AY325" s="125">
        <f t="shared" ref="AY325:AY358" si="298">SUM(M325+P325+S325+V325+Y325+AB325+AE325+AH325+AK325+AN325+AQ325+AT325)</f>
        <v>0</v>
      </c>
      <c r="AZ325" s="125"/>
      <c r="BA325" s="35"/>
      <c r="BB325" s="35"/>
      <c r="BC325" s="35"/>
      <c r="BD325" s="35"/>
      <c r="BE325" s="35"/>
      <c r="BF325" s="35"/>
    </row>
    <row r="326" spans="1:298" ht="13">
      <c r="A326" s="18"/>
      <c r="B326" s="137"/>
      <c r="C326" s="404" t="s">
        <v>2381</v>
      </c>
      <c r="D326" s="32" t="s">
        <v>2212</v>
      </c>
      <c r="E326" s="27" t="s">
        <v>2213</v>
      </c>
      <c r="F326" s="27" t="s">
        <v>3525</v>
      </c>
      <c r="G326" s="81"/>
      <c r="H326" s="27" t="s">
        <v>3521</v>
      </c>
      <c r="I326" s="110" t="s">
        <v>2246</v>
      </c>
      <c r="J326" s="16" t="s">
        <v>629</v>
      </c>
      <c r="K326" s="109">
        <f t="shared" si="285"/>
        <v>0</v>
      </c>
      <c r="L326" s="16">
        <v>0</v>
      </c>
      <c r="M326" s="3"/>
      <c r="N326" s="1"/>
      <c r="O326" s="328">
        <f t="shared" si="286"/>
        <v>0</v>
      </c>
      <c r="P326" s="34"/>
      <c r="Q326" s="1"/>
      <c r="R326" s="329">
        <f t="shared" si="287"/>
        <v>0</v>
      </c>
      <c r="S326" s="34"/>
      <c r="T326" s="1"/>
      <c r="U326" s="329">
        <f t="shared" si="288"/>
        <v>0</v>
      </c>
      <c r="V326" s="34"/>
      <c r="W326" s="1"/>
      <c r="X326" s="329">
        <f t="shared" si="289"/>
        <v>0</v>
      </c>
      <c r="Y326" s="34"/>
      <c r="Z326" s="1"/>
      <c r="AA326" s="329">
        <f t="shared" si="290"/>
        <v>0</v>
      </c>
      <c r="AB326" s="34"/>
      <c r="AC326" s="1"/>
      <c r="AD326" s="329">
        <f t="shared" si="291"/>
        <v>0</v>
      </c>
      <c r="AE326" s="3"/>
      <c r="AF326" s="1"/>
      <c r="AG326" s="330">
        <f t="shared" si="292"/>
        <v>0</v>
      </c>
      <c r="AH326" s="34"/>
      <c r="AI326" s="1"/>
      <c r="AJ326" s="328">
        <f t="shared" si="293"/>
        <v>0</v>
      </c>
      <c r="AK326" s="34"/>
      <c r="AL326" s="1"/>
      <c r="AM326" s="328">
        <f t="shared" si="294"/>
        <v>0</v>
      </c>
      <c r="AN326" s="34"/>
      <c r="AO326" s="1"/>
      <c r="AP326" s="328">
        <f t="shared" si="295"/>
        <v>0</v>
      </c>
      <c r="AQ326" s="34"/>
      <c r="AR326" s="1"/>
      <c r="AS326" s="1">
        <f t="shared" si="296"/>
        <v>0</v>
      </c>
      <c r="AT326" s="34"/>
      <c r="AU326" s="1"/>
      <c r="AV326" s="328">
        <f t="shared" si="297"/>
        <v>0</v>
      </c>
      <c r="AW326" s="178"/>
      <c r="AX326" s="324"/>
      <c r="AY326" s="125">
        <f t="shared" si="298"/>
        <v>0</v>
      </c>
      <c r="AZ326" s="125">
        <f t="shared" ref="AZ326:AZ339" si="299">SUM(N326+Q326+T326+W326+Z326+AC326+AF326+AI326+AL326+AO326+AR326+AU326)</f>
        <v>0</v>
      </c>
      <c r="BA326" s="35"/>
      <c r="BB326" s="35"/>
      <c r="BC326" s="35"/>
      <c r="BD326" s="35"/>
      <c r="BE326" s="35"/>
      <c r="BF326" s="35"/>
    </row>
    <row r="327" spans="1:298" ht="13">
      <c r="A327" s="18"/>
      <c r="B327" s="137"/>
      <c r="C327" s="404" t="s">
        <v>2381</v>
      </c>
      <c r="D327" s="32" t="s">
        <v>2214</v>
      </c>
      <c r="E327" s="27" t="s">
        <v>2215</v>
      </c>
      <c r="F327" s="27" t="s">
        <v>3526</v>
      </c>
      <c r="G327" s="81"/>
      <c r="H327" s="27" t="s">
        <v>3521</v>
      </c>
      <c r="I327" s="110" t="s">
        <v>2246</v>
      </c>
      <c r="J327" s="16" t="s">
        <v>629</v>
      </c>
      <c r="K327" s="109">
        <f t="shared" si="285"/>
        <v>1</v>
      </c>
      <c r="L327" s="16">
        <v>1</v>
      </c>
      <c r="M327" s="3"/>
      <c r="N327" s="1"/>
      <c r="O327" s="329">
        <f t="shared" si="286"/>
        <v>1</v>
      </c>
      <c r="P327" s="34"/>
      <c r="Q327" s="1"/>
      <c r="R327" s="329">
        <f t="shared" si="287"/>
        <v>1</v>
      </c>
      <c r="S327" s="34"/>
      <c r="T327" s="1"/>
      <c r="U327" s="329">
        <f t="shared" si="288"/>
        <v>1</v>
      </c>
      <c r="V327" s="34"/>
      <c r="W327" s="1"/>
      <c r="X327" s="329">
        <f t="shared" si="289"/>
        <v>1</v>
      </c>
      <c r="Y327" s="34"/>
      <c r="Z327" s="1"/>
      <c r="AA327" s="329">
        <f t="shared" si="290"/>
        <v>1</v>
      </c>
      <c r="AB327" s="34"/>
      <c r="AC327" s="1"/>
      <c r="AD327" s="329">
        <f t="shared" si="291"/>
        <v>1</v>
      </c>
      <c r="AE327" s="3"/>
      <c r="AF327" s="1"/>
      <c r="AG327" s="330">
        <f t="shared" si="292"/>
        <v>1</v>
      </c>
      <c r="AH327" s="34"/>
      <c r="AI327" s="1"/>
      <c r="AJ327" s="328">
        <f t="shared" si="293"/>
        <v>1</v>
      </c>
      <c r="AK327" s="34"/>
      <c r="AL327" s="1"/>
      <c r="AM327" s="328">
        <f t="shared" si="294"/>
        <v>1</v>
      </c>
      <c r="AN327" s="34"/>
      <c r="AO327" s="1"/>
      <c r="AP327" s="328">
        <f t="shared" si="295"/>
        <v>1</v>
      </c>
      <c r="AQ327" s="34"/>
      <c r="AR327" s="1"/>
      <c r="AS327" s="328">
        <f t="shared" si="296"/>
        <v>1</v>
      </c>
      <c r="AT327" s="34"/>
      <c r="AU327" s="1"/>
      <c r="AV327" s="328">
        <f t="shared" si="297"/>
        <v>1</v>
      </c>
      <c r="AW327" s="178"/>
      <c r="AX327" s="324"/>
      <c r="AY327" s="125">
        <f t="shared" si="298"/>
        <v>0</v>
      </c>
      <c r="AZ327" s="125">
        <f t="shared" si="299"/>
        <v>0</v>
      </c>
      <c r="BA327" s="35"/>
      <c r="BB327" s="35"/>
      <c r="BC327" s="35"/>
      <c r="BD327" s="35"/>
      <c r="BE327" s="35"/>
      <c r="BF327" s="35"/>
    </row>
    <row r="328" spans="1:298" ht="13">
      <c r="A328" s="18"/>
      <c r="B328" s="137"/>
      <c r="C328" s="404" t="s">
        <v>2381</v>
      </c>
      <c r="D328" s="495" t="s">
        <v>2216</v>
      </c>
      <c r="E328" s="399" t="s">
        <v>2217</v>
      </c>
      <c r="F328" s="399" t="s">
        <v>3527</v>
      </c>
      <c r="G328" s="197"/>
      <c r="H328" s="399" t="s">
        <v>3521</v>
      </c>
      <c r="I328" s="400" t="s">
        <v>2246</v>
      </c>
      <c r="J328" s="143" t="s">
        <v>629</v>
      </c>
      <c r="K328" s="109">
        <f t="shared" si="285"/>
        <v>1</v>
      </c>
      <c r="L328" s="16">
        <v>1</v>
      </c>
      <c r="M328" s="3"/>
      <c r="N328" s="1"/>
      <c r="O328" s="329">
        <f t="shared" si="286"/>
        <v>1</v>
      </c>
      <c r="P328" s="34"/>
      <c r="Q328" s="1"/>
      <c r="R328" s="329">
        <f t="shared" si="287"/>
        <v>1</v>
      </c>
      <c r="S328" s="34"/>
      <c r="T328" s="1"/>
      <c r="U328" s="329">
        <f t="shared" si="288"/>
        <v>1</v>
      </c>
      <c r="V328" s="34"/>
      <c r="W328" s="1"/>
      <c r="X328" s="329">
        <f t="shared" si="289"/>
        <v>1</v>
      </c>
      <c r="Y328" s="34"/>
      <c r="Z328" s="1"/>
      <c r="AA328" s="329">
        <f t="shared" si="290"/>
        <v>1</v>
      </c>
      <c r="AB328" s="34"/>
      <c r="AC328" s="1"/>
      <c r="AD328" s="329">
        <f t="shared" si="291"/>
        <v>1</v>
      </c>
      <c r="AE328" s="3"/>
      <c r="AF328" s="1"/>
      <c r="AG328" s="330">
        <f t="shared" si="292"/>
        <v>1</v>
      </c>
      <c r="AH328" s="34"/>
      <c r="AI328" s="1"/>
      <c r="AJ328" s="328">
        <f t="shared" si="293"/>
        <v>1</v>
      </c>
      <c r="AK328" s="34"/>
      <c r="AL328" s="1"/>
      <c r="AM328" s="328">
        <f t="shared" si="294"/>
        <v>1</v>
      </c>
      <c r="AN328" s="34"/>
      <c r="AO328" s="1"/>
      <c r="AP328" s="328">
        <f t="shared" si="295"/>
        <v>1</v>
      </c>
      <c r="AQ328" s="34"/>
      <c r="AR328" s="1"/>
      <c r="AS328" s="328">
        <f t="shared" si="296"/>
        <v>1</v>
      </c>
      <c r="AT328" s="34"/>
      <c r="AU328" s="1"/>
      <c r="AV328" s="328">
        <f t="shared" si="297"/>
        <v>1</v>
      </c>
      <c r="AW328" s="178"/>
      <c r="AX328" s="324"/>
      <c r="AY328" s="125">
        <f t="shared" si="298"/>
        <v>0</v>
      </c>
      <c r="AZ328" s="125">
        <f t="shared" si="299"/>
        <v>0</v>
      </c>
      <c r="BA328" s="35"/>
      <c r="BB328" s="35"/>
      <c r="BC328" s="35"/>
      <c r="BD328" s="35"/>
      <c r="BE328" s="35"/>
      <c r="BF328" s="35"/>
    </row>
    <row r="329" spans="1:298" ht="13">
      <c r="A329" s="33"/>
      <c r="B329" s="330"/>
      <c r="C329" s="404" t="s">
        <v>2381</v>
      </c>
      <c r="D329" s="496" t="s">
        <v>2224</v>
      </c>
      <c r="E329" s="27" t="s">
        <v>2225</v>
      </c>
      <c r="F329" s="27" t="s">
        <v>3528</v>
      </c>
      <c r="G329" s="81"/>
      <c r="H329" s="27" t="s">
        <v>3522</v>
      </c>
      <c r="I329" s="110" t="s">
        <v>2247</v>
      </c>
      <c r="J329" s="16" t="s">
        <v>629</v>
      </c>
      <c r="K329" s="109">
        <f t="shared" si="285"/>
        <v>0</v>
      </c>
      <c r="L329" s="16">
        <v>0</v>
      </c>
      <c r="M329" s="3"/>
      <c r="N329" s="1"/>
      <c r="O329" s="328">
        <f t="shared" si="286"/>
        <v>0</v>
      </c>
      <c r="P329" s="34"/>
      <c r="Q329" s="1"/>
      <c r="R329" s="329">
        <f t="shared" si="287"/>
        <v>0</v>
      </c>
      <c r="S329" s="34"/>
      <c r="T329" s="1"/>
      <c r="U329" s="329">
        <f t="shared" si="288"/>
        <v>0</v>
      </c>
      <c r="V329" s="34"/>
      <c r="W329" s="1"/>
      <c r="X329" s="329">
        <f t="shared" si="289"/>
        <v>0</v>
      </c>
      <c r="Y329" s="34"/>
      <c r="Z329" s="1"/>
      <c r="AA329" s="329">
        <f t="shared" si="290"/>
        <v>0</v>
      </c>
      <c r="AB329" s="34"/>
      <c r="AC329" s="1"/>
      <c r="AD329" s="329">
        <f t="shared" si="291"/>
        <v>0</v>
      </c>
      <c r="AE329" s="3"/>
      <c r="AF329" s="1"/>
      <c r="AG329" s="330">
        <f t="shared" si="292"/>
        <v>0</v>
      </c>
      <c r="AH329" s="34"/>
      <c r="AI329" s="1"/>
      <c r="AJ329" s="328">
        <f t="shared" si="293"/>
        <v>0</v>
      </c>
      <c r="AK329" s="34"/>
      <c r="AL329" s="1"/>
      <c r="AM329" s="328">
        <f t="shared" si="294"/>
        <v>0</v>
      </c>
      <c r="AN329" s="34"/>
      <c r="AO329" s="1"/>
      <c r="AP329" s="328">
        <f t="shared" si="295"/>
        <v>0</v>
      </c>
      <c r="AQ329" s="34"/>
      <c r="AR329" s="1"/>
      <c r="AS329" s="1">
        <f t="shared" si="296"/>
        <v>0</v>
      </c>
      <c r="AT329" s="3"/>
      <c r="AU329" s="1"/>
      <c r="AV329" s="328">
        <f t="shared" si="297"/>
        <v>0</v>
      </c>
      <c r="AW329" s="178"/>
      <c r="AX329" s="324"/>
      <c r="AY329" s="125">
        <f t="shared" si="298"/>
        <v>0</v>
      </c>
      <c r="AZ329" s="125">
        <f t="shared" si="299"/>
        <v>0</v>
      </c>
      <c r="BA329" s="35"/>
      <c r="BB329" s="35"/>
      <c r="BC329" s="35"/>
      <c r="BD329" s="35"/>
      <c r="BE329" s="35"/>
      <c r="BF329" s="35"/>
    </row>
    <row r="330" spans="1:298" ht="13">
      <c r="A330" s="18"/>
      <c r="B330" s="137"/>
      <c r="C330" s="404" t="s">
        <v>2381</v>
      </c>
      <c r="D330" s="496" t="s">
        <v>2226</v>
      </c>
      <c r="E330" s="27" t="s">
        <v>2227</v>
      </c>
      <c r="F330" s="27" t="s">
        <v>3528</v>
      </c>
      <c r="G330" s="81"/>
      <c r="H330" s="27" t="s">
        <v>3522</v>
      </c>
      <c r="I330" s="110" t="s">
        <v>2247</v>
      </c>
      <c r="J330" s="16" t="s">
        <v>629</v>
      </c>
      <c r="K330" s="109">
        <f t="shared" ref="K330:K379" si="300">AV330</f>
        <v>0</v>
      </c>
      <c r="L330" s="16">
        <v>0</v>
      </c>
      <c r="M330" s="3"/>
      <c r="N330" s="1"/>
      <c r="O330" s="329">
        <f t="shared" si="286"/>
        <v>0</v>
      </c>
      <c r="P330" s="34"/>
      <c r="Q330" s="1"/>
      <c r="R330" s="329">
        <f t="shared" ref="R330:R379" si="301">SUM(O330+P330-Q330)</f>
        <v>0</v>
      </c>
      <c r="S330" s="34"/>
      <c r="T330" s="1"/>
      <c r="U330" s="329">
        <f t="shared" ref="U330:U379" si="302">SUM(R330+S330-T330)</f>
        <v>0</v>
      </c>
      <c r="V330" s="34"/>
      <c r="W330" s="1"/>
      <c r="X330" s="329">
        <f t="shared" ref="X330:X379" si="303">SUM(U330+V330-W330)</f>
        <v>0</v>
      </c>
      <c r="Y330" s="34"/>
      <c r="Z330" s="1"/>
      <c r="AA330" s="329">
        <f t="shared" ref="AA330:AA379" si="304">SUM(X330+Y330-Z330)</f>
        <v>0</v>
      </c>
      <c r="AB330" s="34"/>
      <c r="AC330" s="1"/>
      <c r="AD330" s="329">
        <f t="shared" ref="AD330:AD379" si="305">SUM(AA330+AB330-AC330)</f>
        <v>0</v>
      </c>
      <c r="AE330" s="3"/>
      <c r="AF330" s="1"/>
      <c r="AG330" s="330">
        <f t="shared" ref="AG330:AG359" si="306">SUM(AD330+AE330-AF330)</f>
        <v>0</v>
      </c>
      <c r="AH330" s="34"/>
      <c r="AI330" s="1"/>
      <c r="AJ330" s="328">
        <f t="shared" si="293"/>
        <v>0</v>
      </c>
      <c r="AK330" s="34"/>
      <c r="AL330" s="1"/>
      <c r="AM330" s="328">
        <f t="shared" ref="AM330:AM379" si="307">SUM(AJ330+AK330-AL330)</f>
        <v>0</v>
      </c>
      <c r="AN330" s="34"/>
      <c r="AO330" s="1"/>
      <c r="AP330" s="328">
        <f t="shared" ref="AP330:AP379" si="308">SUM(AM330+AN330-AO330)</f>
        <v>0</v>
      </c>
      <c r="AQ330" s="34"/>
      <c r="AR330" s="1"/>
      <c r="AS330" s="1">
        <f t="shared" ref="AS330:AS379" si="309">SUM(AP330+AQ330-AR330)</f>
        <v>0</v>
      </c>
      <c r="AT330" s="3"/>
      <c r="AU330" s="1"/>
      <c r="AV330" s="328">
        <f t="shared" ref="AV330:AV379" si="310">SUM(AS330+AT330-AU330)</f>
        <v>0</v>
      </c>
      <c r="AW330" s="178"/>
      <c r="AX330" s="324"/>
      <c r="AY330" s="125">
        <f t="shared" si="298"/>
        <v>0</v>
      </c>
      <c r="AZ330" s="125">
        <f t="shared" si="299"/>
        <v>0</v>
      </c>
      <c r="BA330" s="35"/>
      <c r="BB330" s="35"/>
      <c r="BC330" s="35"/>
      <c r="BD330" s="35"/>
      <c r="BE330" s="35"/>
      <c r="BF330" s="35"/>
    </row>
    <row r="331" spans="1:298" s="2" customFormat="1" ht="13">
      <c r="A331" s="33"/>
      <c r="B331" s="326"/>
      <c r="C331" s="404" t="s">
        <v>2381</v>
      </c>
      <c r="D331" s="496" t="s">
        <v>2228</v>
      </c>
      <c r="E331" s="27" t="s">
        <v>2229</v>
      </c>
      <c r="F331" s="27" t="s">
        <v>3528</v>
      </c>
      <c r="G331" s="81"/>
      <c r="H331" s="27" t="s">
        <v>3522</v>
      </c>
      <c r="I331" s="110" t="s">
        <v>2247</v>
      </c>
      <c r="J331" s="16" t="s">
        <v>629</v>
      </c>
      <c r="K331" s="109">
        <f t="shared" si="300"/>
        <v>0</v>
      </c>
      <c r="L331" s="16">
        <v>0</v>
      </c>
      <c r="M331" s="3"/>
      <c r="N331" s="1"/>
      <c r="O331" s="329">
        <f t="shared" si="286"/>
        <v>0</v>
      </c>
      <c r="P331" s="34"/>
      <c r="Q331" s="1"/>
      <c r="R331" s="329">
        <f t="shared" si="301"/>
        <v>0</v>
      </c>
      <c r="S331" s="34"/>
      <c r="T331" s="1"/>
      <c r="U331" s="329">
        <f t="shared" si="302"/>
        <v>0</v>
      </c>
      <c r="V331" s="34"/>
      <c r="W331" s="1"/>
      <c r="X331" s="329">
        <f t="shared" si="303"/>
        <v>0</v>
      </c>
      <c r="Y331" s="34"/>
      <c r="Z331" s="1"/>
      <c r="AA331" s="329">
        <f t="shared" si="304"/>
        <v>0</v>
      </c>
      <c r="AB331" s="34"/>
      <c r="AC331" s="1"/>
      <c r="AD331" s="329">
        <f t="shared" si="305"/>
        <v>0</v>
      </c>
      <c r="AE331" s="3"/>
      <c r="AF331" s="1"/>
      <c r="AG331" s="330">
        <f t="shared" si="306"/>
        <v>0</v>
      </c>
      <c r="AH331" s="34"/>
      <c r="AI331" s="1"/>
      <c r="AJ331" s="328">
        <f t="shared" si="293"/>
        <v>0</v>
      </c>
      <c r="AK331" s="34"/>
      <c r="AL331" s="1"/>
      <c r="AM331" s="328">
        <f t="shared" si="307"/>
        <v>0</v>
      </c>
      <c r="AN331" s="34"/>
      <c r="AO331" s="1"/>
      <c r="AP331" s="328">
        <f>SUM(AM331+AN331-AO331)</f>
        <v>0</v>
      </c>
      <c r="AQ331" s="34"/>
      <c r="AR331" s="1"/>
      <c r="AS331" s="328">
        <f>SUM(AP331+AQ331-AR331)</f>
        <v>0</v>
      </c>
      <c r="AT331" s="34"/>
      <c r="AU331" s="1"/>
      <c r="AV331" s="328">
        <f>SUM(AS331+AT331-AU331)</f>
        <v>0</v>
      </c>
      <c r="AW331" s="178"/>
      <c r="AX331" s="324"/>
      <c r="AY331" s="125">
        <f t="shared" si="298"/>
        <v>0</v>
      </c>
      <c r="AZ331" s="125">
        <f t="shared" si="299"/>
        <v>0</v>
      </c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35"/>
      <c r="HG331" s="35"/>
      <c r="HH331" s="35"/>
      <c r="HI331" s="35"/>
      <c r="HJ331" s="35"/>
      <c r="HK331" s="35"/>
      <c r="HL331" s="35"/>
      <c r="HM331" s="35"/>
      <c r="HN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  <c r="HY331" s="35"/>
      <c r="HZ331" s="35"/>
      <c r="IA331" s="35"/>
      <c r="IB331" s="35"/>
      <c r="IC331" s="35"/>
      <c r="ID331" s="35"/>
      <c r="IE331" s="35"/>
      <c r="IF331" s="35"/>
      <c r="IG331" s="35"/>
      <c r="IH331" s="35"/>
      <c r="II331" s="35"/>
      <c r="IJ331" s="35"/>
      <c r="IK331" s="35"/>
      <c r="IL331" s="35"/>
      <c r="IM331" s="35"/>
      <c r="IN331" s="35"/>
      <c r="IO331" s="35"/>
      <c r="IP331" s="35"/>
      <c r="IQ331" s="35"/>
      <c r="IR331" s="35"/>
      <c r="IS331" s="35"/>
      <c r="IT331" s="35"/>
      <c r="IU331" s="35"/>
      <c r="IV331" s="35"/>
      <c r="IW331" s="35"/>
      <c r="IX331" s="35"/>
      <c r="IY331" s="35"/>
      <c r="IZ331" s="35"/>
      <c r="JA331" s="35"/>
      <c r="JB331" s="35"/>
      <c r="JC331" s="35"/>
      <c r="JD331" s="35"/>
      <c r="JE331" s="35"/>
      <c r="JF331" s="35"/>
      <c r="JG331" s="35"/>
      <c r="JH331" s="35"/>
      <c r="JI331" s="35"/>
      <c r="JJ331" s="35"/>
      <c r="JK331" s="35"/>
      <c r="JL331" s="35"/>
      <c r="JM331" s="35"/>
      <c r="JN331" s="35"/>
      <c r="JO331" s="35"/>
      <c r="JP331" s="35"/>
      <c r="JQ331" s="35"/>
      <c r="JR331" s="35"/>
      <c r="JS331" s="35"/>
      <c r="JT331" s="35"/>
      <c r="JU331" s="35"/>
      <c r="JV331" s="35"/>
      <c r="JW331" s="35"/>
      <c r="JX331" s="35"/>
      <c r="JY331" s="35"/>
      <c r="JZ331" s="35"/>
      <c r="KA331" s="35"/>
      <c r="KB331" s="35"/>
      <c r="KC331" s="35"/>
      <c r="KD331" s="35"/>
      <c r="KE331" s="35"/>
      <c r="KF331" s="35"/>
      <c r="KG331" s="35"/>
      <c r="KH331" s="35"/>
      <c r="KI331" s="35"/>
      <c r="KJ331" s="35"/>
      <c r="KK331" s="35"/>
      <c r="KL331" s="35"/>
    </row>
    <row r="332" spans="1:298" ht="13">
      <c r="A332" s="33"/>
      <c r="B332" s="330"/>
      <c r="C332" s="404" t="s">
        <v>2381</v>
      </c>
      <c r="D332" s="496" t="s">
        <v>2230</v>
      </c>
      <c r="E332" s="27" t="s">
        <v>2231</v>
      </c>
      <c r="F332" s="27" t="s">
        <v>3528</v>
      </c>
      <c r="G332" s="81"/>
      <c r="H332" s="27" t="s">
        <v>3522</v>
      </c>
      <c r="I332" s="110" t="s">
        <v>2247</v>
      </c>
      <c r="J332" s="16" t="s">
        <v>629</v>
      </c>
      <c r="K332" s="109">
        <f t="shared" si="300"/>
        <v>0</v>
      </c>
      <c r="L332" s="16">
        <v>0</v>
      </c>
      <c r="M332" s="3"/>
      <c r="N332" s="1"/>
      <c r="O332" s="328">
        <f t="shared" si="286"/>
        <v>0</v>
      </c>
      <c r="P332" s="34"/>
      <c r="Q332" s="1"/>
      <c r="R332" s="329">
        <f t="shared" si="301"/>
        <v>0</v>
      </c>
      <c r="S332" s="34"/>
      <c r="T332" s="1"/>
      <c r="U332" s="329">
        <f t="shared" si="302"/>
        <v>0</v>
      </c>
      <c r="V332" s="34"/>
      <c r="W332" s="1"/>
      <c r="X332" s="329">
        <f t="shared" si="303"/>
        <v>0</v>
      </c>
      <c r="Y332" s="34"/>
      <c r="Z332" s="1"/>
      <c r="AA332" s="329">
        <f t="shared" si="304"/>
        <v>0</v>
      </c>
      <c r="AB332" s="34"/>
      <c r="AC332" s="1"/>
      <c r="AD332" s="329">
        <f t="shared" si="305"/>
        <v>0</v>
      </c>
      <c r="AE332" s="3"/>
      <c r="AF332" s="1"/>
      <c r="AG332" s="330">
        <f t="shared" si="306"/>
        <v>0</v>
      </c>
      <c r="AH332" s="34"/>
      <c r="AI332" s="1"/>
      <c r="AJ332" s="328">
        <f t="shared" si="293"/>
        <v>0</v>
      </c>
      <c r="AK332" s="34"/>
      <c r="AL332" s="1"/>
      <c r="AM332" s="328">
        <f t="shared" si="307"/>
        <v>0</v>
      </c>
      <c r="AN332" s="34"/>
      <c r="AO332" s="1"/>
      <c r="AP332" s="328">
        <f t="shared" si="308"/>
        <v>0</v>
      </c>
      <c r="AQ332" s="34"/>
      <c r="AR332" s="1"/>
      <c r="AS332" s="328">
        <f t="shared" si="309"/>
        <v>0</v>
      </c>
      <c r="AT332" s="34"/>
      <c r="AU332" s="1"/>
      <c r="AV332" s="328">
        <f t="shared" si="310"/>
        <v>0</v>
      </c>
      <c r="AW332" s="178"/>
      <c r="AX332" s="324"/>
      <c r="AY332" s="125">
        <f t="shared" si="298"/>
        <v>0</v>
      </c>
      <c r="AZ332" s="125">
        <f t="shared" si="299"/>
        <v>0</v>
      </c>
      <c r="BA332" s="35"/>
      <c r="BB332" s="35"/>
      <c r="BC332" s="35"/>
      <c r="BD332" s="35"/>
      <c r="BE332" s="35"/>
      <c r="BF332" s="35"/>
    </row>
    <row r="333" spans="1:298" ht="13">
      <c r="A333" s="18"/>
      <c r="B333" s="137"/>
      <c r="C333" s="404" t="s">
        <v>2381</v>
      </c>
      <c r="D333" s="496" t="s">
        <v>2232</v>
      </c>
      <c r="E333" s="27" t="s">
        <v>2233</v>
      </c>
      <c r="F333" s="27" t="s">
        <v>3528</v>
      </c>
      <c r="G333" s="81"/>
      <c r="H333" s="27" t="s">
        <v>3522</v>
      </c>
      <c r="I333" s="110" t="s">
        <v>2247</v>
      </c>
      <c r="J333" s="16" t="s">
        <v>629</v>
      </c>
      <c r="K333" s="109">
        <f t="shared" si="300"/>
        <v>0</v>
      </c>
      <c r="L333" s="16">
        <v>0</v>
      </c>
      <c r="M333" s="3"/>
      <c r="N333" s="1"/>
      <c r="O333" s="329">
        <f t="shared" ref="O333:O398" si="311">SUM(L333+M333-N333)</f>
        <v>0</v>
      </c>
      <c r="P333" s="34"/>
      <c r="Q333" s="1"/>
      <c r="R333" s="329">
        <f t="shared" si="301"/>
        <v>0</v>
      </c>
      <c r="S333" s="34"/>
      <c r="T333" s="1"/>
      <c r="U333" s="329">
        <f t="shared" si="302"/>
        <v>0</v>
      </c>
      <c r="V333" s="34"/>
      <c r="W333" s="1"/>
      <c r="X333" s="329">
        <f t="shared" si="303"/>
        <v>0</v>
      </c>
      <c r="Y333" s="34"/>
      <c r="Z333" s="1"/>
      <c r="AA333" s="329">
        <f t="shared" si="304"/>
        <v>0</v>
      </c>
      <c r="AB333" s="34"/>
      <c r="AC333" s="1"/>
      <c r="AD333" s="329">
        <f t="shared" si="305"/>
        <v>0</v>
      </c>
      <c r="AE333" s="3"/>
      <c r="AF333" s="1"/>
      <c r="AG333" s="330">
        <f t="shared" si="306"/>
        <v>0</v>
      </c>
      <c r="AH333" s="34"/>
      <c r="AI333" s="1"/>
      <c r="AJ333" s="328">
        <f t="shared" si="293"/>
        <v>0</v>
      </c>
      <c r="AK333" s="34"/>
      <c r="AL333" s="1"/>
      <c r="AM333" s="328">
        <f t="shared" si="307"/>
        <v>0</v>
      </c>
      <c r="AN333" s="34"/>
      <c r="AO333" s="1"/>
      <c r="AP333" s="328">
        <f t="shared" si="308"/>
        <v>0</v>
      </c>
      <c r="AQ333" s="34"/>
      <c r="AR333" s="1"/>
      <c r="AS333" s="328">
        <f t="shared" si="309"/>
        <v>0</v>
      </c>
      <c r="AT333" s="34"/>
      <c r="AU333" s="1"/>
      <c r="AV333" s="328">
        <f t="shared" si="310"/>
        <v>0</v>
      </c>
      <c r="AW333" s="178"/>
      <c r="AX333" s="324"/>
      <c r="AY333" s="125">
        <f t="shared" si="298"/>
        <v>0</v>
      </c>
      <c r="AZ333" s="125">
        <f t="shared" si="299"/>
        <v>0</v>
      </c>
      <c r="BA333" s="35"/>
      <c r="BB333" s="35"/>
      <c r="BC333" s="35"/>
      <c r="BD333" s="35"/>
      <c r="BE333" s="35"/>
      <c r="BF333" s="35"/>
    </row>
    <row r="334" spans="1:298" ht="13">
      <c r="A334" s="18"/>
      <c r="B334" s="137"/>
      <c r="C334" s="404" t="s">
        <v>2381</v>
      </c>
      <c r="D334" s="117" t="s">
        <v>2234</v>
      </c>
      <c r="E334" s="27" t="s">
        <v>2235</v>
      </c>
      <c r="F334" s="27" t="s">
        <v>3528</v>
      </c>
      <c r="G334" s="81"/>
      <c r="H334" s="27" t="s">
        <v>3522</v>
      </c>
      <c r="I334" s="110" t="s">
        <v>2247</v>
      </c>
      <c r="J334" s="16" t="s">
        <v>629</v>
      </c>
      <c r="K334" s="109">
        <f t="shared" si="300"/>
        <v>0</v>
      </c>
      <c r="L334" s="16">
        <v>0</v>
      </c>
      <c r="M334" s="3"/>
      <c r="N334" s="1"/>
      <c r="O334" s="329">
        <f t="shared" si="311"/>
        <v>0</v>
      </c>
      <c r="P334" s="34"/>
      <c r="Q334" s="1"/>
      <c r="R334" s="329">
        <f t="shared" si="301"/>
        <v>0</v>
      </c>
      <c r="S334" s="34"/>
      <c r="T334" s="1"/>
      <c r="U334" s="329">
        <f t="shared" si="302"/>
        <v>0</v>
      </c>
      <c r="V334" s="34"/>
      <c r="W334" s="1"/>
      <c r="X334" s="329">
        <f t="shared" si="303"/>
        <v>0</v>
      </c>
      <c r="Y334" s="34"/>
      <c r="Z334" s="1"/>
      <c r="AA334" s="329">
        <f t="shared" si="304"/>
        <v>0</v>
      </c>
      <c r="AB334" s="34"/>
      <c r="AC334" s="1"/>
      <c r="AD334" s="329">
        <f t="shared" si="305"/>
        <v>0</v>
      </c>
      <c r="AE334" s="3"/>
      <c r="AF334" s="1"/>
      <c r="AG334" s="330">
        <f t="shared" si="306"/>
        <v>0</v>
      </c>
      <c r="AH334" s="34"/>
      <c r="AI334" s="1"/>
      <c r="AJ334" s="328">
        <f t="shared" si="293"/>
        <v>0</v>
      </c>
      <c r="AK334" s="34"/>
      <c r="AL334" s="1"/>
      <c r="AM334" s="328">
        <f t="shared" si="307"/>
        <v>0</v>
      </c>
      <c r="AN334" s="34"/>
      <c r="AO334" s="1"/>
      <c r="AP334" s="328">
        <f t="shared" si="308"/>
        <v>0</v>
      </c>
      <c r="AQ334" s="34"/>
      <c r="AR334" s="1"/>
      <c r="AS334" s="328">
        <f t="shared" si="309"/>
        <v>0</v>
      </c>
      <c r="AT334" s="34"/>
      <c r="AU334" s="1"/>
      <c r="AV334" s="328">
        <f t="shared" si="310"/>
        <v>0</v>
      </c>
      <c r="AW334" s="178"/>
      <c r="AX334" s="324"/>
      <c r="AY334" s="125">
        <f t="shared" si="298"/>
        <v>0</v>
      </c>
      <c r="AZ334" s="125">
        <f t="shared" si="299"/>
        <v>0</v>
      </c>
      <c r="BA334" s="35"/>
      <c r="BB334" s="35"/>
      <c r="BC334" s="35"/>
      <c r="BD334" s="35"/>
      <c r="BE334" s="35"/>
      <c r="BF334" s="35"/>
    </row>
    <row r="335" spans="1:298" ht="13">
      <c r="A335" s="18"/>
      <c r="B335" s="137"/>
      <c r="C335" s="404" t="s">
        <v>2381</v>
      </c>
      <c r="D335" s="117" t="s">
        <v>2236</v>
      </c>
      <c r="E335" s="27" t="s">
        <v>2237</v>
      </c>
      <c r="F335" s="27" t="s">
        <v>3528</v>
      </c>
      <c r="G335" s="81"/>
      <c r="H335" s="27" t="s">
        <v>3522</v>
      </c>
      <c r="I335" s="110" t="s">
        <v>2247</v>
      </c>
      <c r="J335" s="16" t="s">
        <v>629</v>
      </c>
      <c r="K335" s="109">
        <f t="shared" si="300"/>
        <v>0</v>
      </c>
      <c r="L335" s="16">
        <v>0</v>
      </c>
      <c r="M335" s="3"/>
      <c r="N335" s="1"/>
      <c r="O335" s="328">
        <f t="shared" si="311"/>
        <v>0</v>
      </c>
      <c r="P335" s="34"/>
      <c r="Q335" s="1"/>
      <c r="R335" s="329">
        <f t="shared" si="301"/>
        <v>0</v>
      </c>
      <c r="S335" s="34"/>
      <c r="T335" s="1"/>
      <c r="U335" s="329">
        <f t="shared" si="302"/>
        <v>0</v>
      </c>
      <c r="V335" s="34"/>
      <c r="W335" s="1"/>
      <c r="X335" s="329">
        <f t="shared" si="303"/>
        <v>0</v>
      </c>
      <c r="Y335" s="34"/>
      <c r="Z335" s="1"/>
      <c r="AA335" s="329">
        <f t="shared" si="304"/>
        <v>0</v>
      </c>
      <c r="AB335" s="34"/>
      <c r="AC335" s="1"/>
      <c r="AD335" s="329">
        <f t="shared" si="305"/>
        <v>0</v>
      </c>
      <c r="AE335" s="3"/>
      <c r="AF335" s="1"/>
      <c r="AG335" s="330">
        <f t="shared" si="306"/>
        <v>0</v>
      </c>
      <c r="AH335" s="34"/>
      <c r="AI335" s="1"/>
      <c r="AJ335" s="328">
        <f t="shared" si="293"/>
        <v>0</v>
      </c>
      <c r="AK335" s="34"/>
      <c r="AL335" s="1"/>
      <c r="AM335" s="328">
        <f t="shared" si="307"/>
        <v>0</v>
      </c>
      <c r="AN335" s="34"/>
      <c r="AO335" s="1"/>
      <c r="AP335" s="328">
        <f t="shared" si="308"/>
        <v>0</v>
      </c>
      <c r="AQ335" s="34"/>
      <c r="AR335" s="1"/>
      <c r="AS335" s="328">
        <f t="shared" si="309"/>
        <v>0</v>
      </c>
      <c r="AT335" s="34"/>
      <c r="AU335" s="1"/>
      <c r="AV335" s="328">
        <f t="shared" si="310"/>
        <v>0</v>
      </c>
      <c r="AW335" s="178"/>
      <c r="AX335" s="324"/>
      <c r="AY335" s="125">
        <f t="shared" si="298"/>
        <v>0</v>
      </c>
      <c r="AZ335" s="125">
        <f t="shared" si="299"/>
        <v>0</v>
      </c>
      <c r="BA335" s="35"/>
      <c r="BB335" s="35"/>
      <c r="BC335" s="35"/>
      <c r="BD335" s="35"/>
      <c r="BE335" s="35"/>
      <c r="BF335" s="35"/>
    </row>
    <row r="336" spans="1:298" ht="13">
      <c r="A336" s="18"/>
      <c r="B336" s="137"/>
      <c r="C336" s="404" t="s">
        <v>2381</v>
      </c>
      <c r="D336" s="278" t="s">
        <v>2238</v>
      </c>
      <c r="E336" s="55" t="s">
        <v>2239</v>
      </c>
      <c r="F336" s="27" t="s">
        <v>3528</v>
      </c>
      <c r="G336" s="402"/>
      <c r="H336" s="27" t="s">
        <v>3522</v>
      </c>
      <c r="I336" s="297" t="s">
        <v>2247</v>
      </c>
      <c r="J336" s="30" t="s">
        <v>629</v>
      </c>
      <c r="K336" s="109">
        <f t="shared" si="300"/>
        <v>0</v>
      </c>
      <c r="L336" s="16">
        <v>0</v>
      </c>
      <c r="M336" s="3"/>
      <c r="N336" s="1"/>
      <c r="O336" s="329">
        <f t="shared" si="311"/>
        <v>0</v>
      </c>
      <c r="P336" s="34"/>
      <c r="Q336" s="1"/>
      <c r="R336" s="329">
        <f t="shared" si="301"/>
        <v>0</v>
      </c>
      <c r="S336" s="34"/>
      <c r="T336" s="1"/>
      <c r="U336" s="329">
        <f t="shared" si="302"/>
        <v>0</v>
      </c>
      <c r="V336" s="34"/>
      <c r="W336" s="1"/>
      <c r="X336" s="329">
        <f t="shared" si="303"/>
        <v>0</v>
      </c>
      <c r="Y336" s="34"/>
      <c r="Z336" s="1"/>
      <c r="AA336" s="329">
        <f t="shared" si="304"/>
        <v>0</v>
      </c>
      <c r="AB336" s="34"/>
      <c r="AC336" s="1"/>
      <c r="AD336" s="329">
        <f t="shared" si="305"/>
        <v>0</v>
      </c>
      <c r="AE336" s="3"/>
      <c r="AF336" s="1"/>
      <c r="AG336" s="330">
        <f t="shared" si="306"/>
        <v>0</v>
      </c>
      <c r="AH336" s="34"/>
      <c r="AI336" s="1"/>
      <c r="AJ336" s="328">
        <f t="shared" si="293"/>
        <v>0</v>
      </c>
      <c r="AK336" s="34"/>
      <c r="AL336" s="1"/>
      <c r="AM336" s="328">
        <f t="shared" si="307"/>
        <v>0</v>
      </c>
      <c r="AN336" s="34"/>
      <c r="AO336" s="1"/>
      <c r="AP336" s="328">
        <f t="shared" si="308"/>
        <v>0</v>
      </c>
      <c r="AQ336" s="34"/>
      <c r="AR336" s="1"/>
      <c r="AS336" s="328">
        <f t="shared" si="309"/>
        <v>0</v>
      </c>
      <c r="AT336" s="34"/>
      <c r="AU336" s="1"/>
      <c r="AV336" s="328">
        <f t="shared" si="310"/>
        <v>0</v>
      </c>
      <c r="AW336" s="178"/>
      <c r="AX336" s="324"/>
      <c r="AY336" s="125">
        <f t="shared" si="298"/>
        <v>0</v>
      </c>
      <c r="AZ336" s="125">
        <f t="shared" si="299"/>
        <v>0</v>
      </c>
      <c r="BA336" s="35"/>
      <c r="BB336" s="35"/>
      <c r="BC336" s="35"/>
      <c r="BD336" s="35"/>
      <c r="BE336" s="35"/>
      <c r="BF336" s="35"/>
    </row>
    <row r="337" spans="1:58" ht="13">
      <c r="A337" s="18"/>
      <c r="B337" s="137"/>
      <c r="C337" s="404" t="s">
        <v>2381</v>
      </c>
      <c r="D337" s="496" t="s">
        <v>2218</v>
      </c>
      <c r="E337" s="401" t="s">
        <v>2219</v>
      </c>
      <c r="F337" s="27" t="s">
        <v>3528</v>
      </c>
      <c r="G337" s="403"/>
      <c r="H337" s="27" t="s">
        <v>3522</v>
      </c>
      <c r="I337" s="110" t="s">
        <v>2247</v>
      </c>
      <c r="J337" s="16" t="s">
        <v>629</v>
      </c>
      <c r="K337" s="109">
        <f>AV337</f>
        <v>50</v>
      </c>
      <c r="L337" s="16">
        <v>50</v>
      </c>
      <c r="M337" s="3"/>
      <c r="N337" s="1"/>
      <c r="O337" s="329">
        <f t="shared" si="311"/>
        <v>50</v>
      </c>
      <c r="P337" s="34"/>
      <c r="Q337" s="1"/>
      <c r="R337" s="329">
        <f>SUM(O337+P337-Q337)</f>
        <v>50</v>
      </c>
      <c r="S337" s="34"/>
      <c r="T337" s="1"/>
      <c r="U337" s="329">
        <f>SUM(R337+S337-T337)</f>
        <v>50</v>
      </c>
      <c r="V337" s="34"/>
      <c r="W337" s="1"/>
      <c r="X337" s="329">
        <f>SUM(U337+V337-W337)</f>
        <v>50</v>
      </c>
      <c r="Y337" s="34"/>
      <c r="Z337" s="1"/>
      <c r="AA337" s="329">
        <f>SUM(X337+Y337-Z337)</f>
        <v>50</v>
      </c>
      <c r="AB337" s="34"/>
      <c r="AC337" s="1"/>
      <c r="AD337" s="329">
        <f>SUM(AA337+AB337-AC337)</f>
        <v>50</v>
      </c>
      <c r="AE337" s="3"/>
      <c r="AF337" s="1"/>
      <c r="AG337" s="330">
        <f>SUM(AD337+AE337-AF337)</f>
        <v>50</v>
      </c>
      <c r="AH337" s="34"/>
      <c r="AI337" s="1"/>
      <c r="AJ337" s="328">
        <f t="shared" si="293"/>
        <v>50</v>
      </c>
      <c r="AK337" s="34"/>
      <c r="AL337" s="1"/>
      <c r="AM337" s="328">
        <f>SUM(AJ337+AK337-AL337)</f>
        <v>50</v>
      </c>
      <c r="AN337" s="34"/>
      <c r="AO337" s="1"/>
      <c r="AP337" s="328">
        <f>SUM(AM337+AN337-AO337)</f>
        <v>50</v>
      </c>
      <c r="AQ337" s="34"/>
      <c r="AR337" s="1"/>
      <c r="AS337" s="328">
        <f>SUM(AP337+AQ337-AR337)</f>
        <v>50</v>
      </c>
      <c r="AT337" s="34"/>
      <c r="AU337" s="1"/>
      <c r="AV337" s="328">
        <f>SUM(AS337+AT337-AU337)</f>
        <v>50</v>
      </c>
      <c r="AW337" s="178"/>
      <c r="AX337" s="324"/>
      <c r="AY337" s="125">
        <f t="shared" si="298"/>
        <v>0</v>
      </c>
      <c r="AZ337" s="125">
        <f t="shared" si="299"/>
        <v>0</v>
      </c>
      <c r="BA337" s="35"/>
      <c r="BB337" s="35"/>
      <c r="BC337" s="35"/>
      <c r="BD337" s="35"/>
      <c r="BE337" s="35"/>
      <c r="BF337" s="35"/>
    </row>
    <row r="338" spans="1:58" ht="13">
      <c r="A338" s="18"/>
      <c r="B338" s="137"/>
      <c r="C338" s="404" t="s">
        <v>2381</v>
      </c>
      <c r="D338" s="496" t="s">
        <v>2220</v>
      </c>
      <c r="E338" s="401" t="s">
        <v>2221</v>
      </c>
      <c r="F338" s="27" t="s">
        <v>3528</v>
      </c>
      <c r="G338" s="403"/>
      <c r="H338" s="27" t="s">
        <v>3522</v>
      </c>
      <c r="I338" s="110" t="s">
        <v>2247</v>
      </c>
      <c r="J338" s="16" t="s">
        <v>629</v>
      </c>
      <c r="K338" s="109">
        <f>AV338</f>
        <v>0</v>
      </c>
      <c r="L338" s="16">
        <v>0</v>
      </c>
      <c r="M338" s="3"/>
      <c r="N338" s="1"/>
      <c r="O338" s="328">
        <f t="shared" si="311"/>
        <v>0</v>
      </c>
      <c r="P338" s="34"/>
      <c r="Q338" s="1"/>
      <c r="R338" s="329">
        <f>SUM(O338+P338-Q338)</f>
        <v>0</v>
      </c>
      <c r="S338" s="34"/>
      <c r="T338" s="1"/>
      <c r="U338" s="329">
        <f>SUM(R338+S338-T338)</f>
        <v>0</v>
      </c>
      <c r="V338" s="34"/>
      <c r="W338" s="1"/>
      <c r="X338" s="329">
        <f>SUM(U338+V338-W338)</f>
        <v>0</v>
      </c>
      <c r="Y338" s="34"/>
      <c r="Z338" s="1"/>
      <c r="AA338" s="329">
        <f>SUM(X338+Y338-Z338)</f>
        <v>0</v>
      </c>
      <c r="AB338" s="34"/>
      <c r="AC338" s="1"/>
      <c r="AD338" s="329">
        <f>SUM(AA338+AB338-AC338)</f>
        <v>0</v>
      </c>
      <c r="AE338" s="3"/>
      <c r="AF338" s="1"/>
      <c r="AG338" s="330">
        <f>SUM(AD338+AE338-AF338)</f>
        <v>0</v>
      </c>
      <c r="AH338" s="34"/>
      <c r="AI338" s="1"/>
      <c r="AJ338" s="328">
        <f>SUM(AG338+AH338-AI338)</f>
        <v>0</v>
      </c>
      <c r="AK338" s="34"/>
      <c r="AL338" s="1"/>
      <c r="AM338" s="328">
        <f>SUM(AJ338+AK338-AL338)</f>
        <v>0</v>
      </c>
      <c r="AN338" s="34"/>
      <c r="AO338" s="1"/>
      <c r="AP338" s="328">
        <f>SUM(AM338+AN338-AO338)</f>
        <v>0</v>
      </c>
      <c r="AQ338" s="34"/>
      <c r="AR338" s="1"/>
      <c r="AS338" s="328">
        <f>SUM(AP338+AQ338-AR338)</f>
        <v>0</v>
      </c>
      <c r="AT338" s="34"/>
      <c r="AU338" s="1"/>
      <c r="AV338" s="328">
        <f>SUM(AS338+AT338-AU338)</f>
        <v>0</v>
      </c>
      <c r="AW338" s="178"/>
      <c r="AX338" s="324"/>
      <c r="AY338" s="125">
        <f t="shared" si="298"/>
        <v>0</v>
      </c>
      <c r="AZ338" s="125">
        <f t="shared" si="299"/>
        <v>0</v>
      </c>
      <c r="BA338" s="35"/>
      <c r="BB338" s="35"/>
      <c r="BC338" s="35"/>
      <c r="BD338" s="35"/>
      <c r="BE338" s="35"/>
      <c r="BF338" s="35"/>
    </row>
    <row r="339" spans="1:58" ht="13">
      <c r="A339" s="18"/>
      <c r="B339" s="137"/>
      <c r="C339" s="404" t="s">
        <v>2381</v>
      </c>
      <c r="D339" s="496" t="s">
        <v>2222</v>
      </c>
      <c r="E339" s="401" t="s">
        <v>2223</v>
      </c>
      <c r="F339" s="27" t="s">
        <v>3528</v>
      </c>
      <c r="G339" s="403"/>
      <c r="H339" s="27" t="s">
        <v>3522</v>
      </c>
      <c r="I339" s="110" t="s">
        <v>2247</v>
      </c>
      <c r="J339" s="16" t="s">
        <v>629</v>
      </c>
      <c r="K339" s="109">
        <f>AV339</f>
        <v>0</v>
      </c>
      <c r="L339" s="16">
        <v>0</v>
      </c>
      <c r="M339" s="3"/>
      <c r="N339" s="1"/>
      <c r="O339" s="329">
        <f t="shared" si="311"/>
        <v>0</v>
      </c>
      <c r="P339" s="34"/>
      <c r="Q339" s="1"/>
      <c r="R339" s="329">
        <f>SUM(O339+P339-Q339)</f>
        <v>0</v>
      </c>
      <c r="S339" s="34"/>
      <c r="T339" s="1"/>
      <c r="U339" s="329">
        <f>SUM(R339+S339-T339)</f>
        <v>0</v>
      </c>
      <c r="V339" s="34"/>
      <c r="W339" s="1"/>
      <c r="X339" s="329">
        <f>SUM(U339+V339-W339)</f>
        <v>0</v>
      </c>
      <c r="Y339" s="34"/>
      <c r="Z339" s="1"/>
      <c r="AA339" s="329">
        <f>SUM(X339+Y339-Z339)</f>
        <v>0</v>
      </c>
      <c r="AB339" s="34"/>
      <c r="AC339" s="1"/>
      <c r="AD339" s="329">
        <f>SUM(AA339+AB339-AC339)</f>
        <v>0</v>
      </c>
      <c r="AE339" s="3"/>
      <c r="AF339" s="1"/>
      <c r="AG339" s="330">
        <f>SUM(AD339+AE339-AF339)</f>
        <v>0</v>
      </c>
      <c r="AH339" s="34"/>
      <c r="AI339" s="1"/>
      <c r="AJ339" s="328">
        <f>SUM(AG339+AH339-AI339)</f>
        <v>0</v>
      </c>
      <c r="AK339" s="34"/>
      <c r="AL339" s="1"/>
      <c r="AM339" s="328">
        <f>SUM(AJ339+AK339-AL339)</f>
        <v>0</v>
      </c>
      <c r="AN339" s="34"/>
      <c r="AO339" s="1"/>
      <c r="AP339" s="328">
        <f>SUM(AM339+AN339-AO339)</f>
        <v>0</v>
      </c>
      <c r="AQ339" s="34"/>
      <c r="AR339" s="1"/>
      <c r="AS339" s="328">
        <f>SUM(AP339+AQ339-AR339)</f>
        <v>0</v>
      </c>
      <c r="AT339" s="34"/>
      <c r="AU339" s="1"/>
      <c r="AV339" s="328">
        <f>SUM(AS339+AT339-AU339)</f>
        <v>0</v>
      </c>
      <c r="AW339" s="178"/>
      <c r="AX339" s="324"/>
      <c r="AY339" s="125">
        <f t="shared" si="298"/>
        <v>0</v>
      </c>
      <c r="AZ339" s="125">
        <f t="shared" si="299"/>
        <v>0</v>
      </c>
      <c r="BA339" s="35"/>
      <c r="BB339" s="35"/>
      <c r="BC339" s="35"/>
      <c r="BD339" s="35"/>
      <c r="BE339" s="35"/>
      <c r="BF339" s="35"/>
    </row>
    <row r="340" spans="1:58" ht="13">
      <c r="A340" s="18"/>
      <c r="B340" s="137"/>
      <c r="C340" s="404" t="s">
        <v>2381</v>
      </c>
      <c r="D340" s="117" t="s">
        <v>2240</v>
      </c>
      <c r="E340" s="27" t="s">
        <v>2241</v>
      </c>
      <c r="F340" s="27" t="s">
        <v>3528</v>
      </c>
      <c r="G340" s="81"/>
      <c r="H340" s="27" t="s">
        <v>3522</v>
      </c>
      <c r="I340" s="110" t="s">
        <v>2247</v>
      </c>
      <c r="J340" s="16" t="s">
        <v>629</v>
      </c>
      <c r="K340" s="109">
        <f t="shared" si="300"/>
        <v>100</v>
      </c>
      <c r="L340" s="16">
        <v>100</v>
      </c>
      <c r="M340" s="3"/>
      <c r="N340" s="1"/>
      <c r="O340" s="329">
        <f t="shared" si="311"/>
        <v>100</v>
      </c>
      <c r="P340" s="34"/>
      <c r="Q340" s="1"/>
      <c r="R340" s="329">
        <f t="shared" si="301"/>
        <v>100</v>
      </c>
      <c r="S340" s="34"/>
      <c r="T340" s="1"/>
      <c r="U340" s="329">
        <f t="shared" si="302"/>
        <v>100</v>
      </c>
      <c r="V340" s="34"/>
      <c r="W340" s="1"/>
      <c r="X340" s="329">
        <f t="shared" si="303"/>
        <v>100</v>
      </c>
      <c r="Y340" s="34"/>
      <c r="Z340" s="1"/>
      <c r="AA340" s="329">
        <f t="shared" si="304"/>
        <v>100</v>
      </c>
      <c r="AB340" s="34"/>
      <c r="AC340" s="1"/>
      <c r="AD340" s="329">
        <f t="shared" si="305"/>
        <v>100</v>
      </c>
      <c r="AE340" s="3"/>
      <c r="AF340" s="1"/>
      <c r="AG340" s="330">
        <f t="shared" si="306"/>
        <v>100</v>
      </c>
      <c r="AH340" s="34"/>
      <c r="AI340" s="1"/>
      <c r="AJ340" s="328">
        <f t="shared" ref="AJ340:AJ360" si="312">SUM(AG340+AH340-AI340)</f>
        <v>100</v>
      </c>
      <c r="AK340" s="34"/>
      <c r="AL340" s="1"/>
      <c r="AM340" s="328">
        <f t="shared" si="307"/>
        <v>100</v>
      </c>
      <c r="AN340" s="34"/>
      <c r="AO340" s="1"/>
      <c r="AP340" s="328">
        <f t="shared" si="308"/>
        <v>100</v>
      </c>
      <c r="AQ340" s="34"/>
      <c r="AR340" s="1"/>
      <c r="AS340" s="1">
        <f t="shared" si="309"/>
        <v>100</v>
      </c>
      <c r="AT340" s="3"/>
      <c r="AU340" s="1"/>
      <c r="AV340" s="328">
        <f t="shared" si="310"/>
        <v>100</v>
      </c>
      <c r="AW340" s="178"/>
      <c r="AX340" s="324"/>
      <c r="AY340" s="125">
        <f t="shared" si="298"/>
        <v>0</v>
      </c>
      <c r="AZ340" s="125">
        <v>0</v>
      </c>
      <c r="BA340" s="35"/>
      <c r="BB340" s="35"/>
      <c r="BC340" s="35"/>
      <c r="BD340" s="35"/>
      <c r="BE340" s="35"/>
      <c r="BF340" s="35"/>
    </row>
    <row r="341" spans="1:58" ht="13">
      <c r="A341" s="18"/>
      <c r="B341" s="137"/>
      <c r="C341" s="404" t="s">
        <v>2381</v>
      </c>
      <c r="D341" s="117" t="s">
        <v>2242</v>
      </c>
      <c r="E341" s="27" t="s">
        <v>2243</v>
      </c>
      <c r="F341" s="27" t="s">
        <v>3528</v>
      </c>
      <c r="G341" s="81"/>
      <c r="H341" s="27" t="s">
        <v>3522</v>
      </c>
      <c r="I341" s="110" t="s">
        <v>2247</v>
      </c>
      <c r="J341" s="16" t="s">
        <v>629</v>
      </c>
      <c r="K341" s="109">
        <f t="shared" si="300"/>
        <v>100</v>
      </c>
      <c r="L341" s="16">
        <v>100</v>
      </c>
      <c r="M341" s="3"/>
      <c r="N341" s="1"/>
      <c r="O341" s="328">
        <f t="shared" si="311"/>
        <v>100</v>
      </c>
      <c r="P341" s="34"/>
      <c r="Q341" s="1"/>
      <c r="R341" s="329">
        <f t="shared" si="301"/>
        <v>100</v>
      </c>
      <c r="S341" s="34"/>
      <c r="T341" s="1"/>
      <c r="U341" s="329">
        <f t="shared" si="302"/>
        <v>100</v>
      </c>
      <c r="V341" s="34"/>
      <c r="W341" s="1"/>
      <c r="X341" s="329">
        <f t="shared" si="303"/>
        <v>100</v>
      </c>
      <c r="Y341" s="34"/>
      <c r="Z341" s="1"/>
      <c r="AA341" s="329">
        <f t="shared" si="304"/>
        <v>100</v>
      </c>
      <c r="AB341" s="34"/>
      <c r="AC341" s="1"/>
      <c r="AD341" s="329">
        <f t="shared" si="305"/>
        <v>100</v>
      </c>
      <c r="AE341" s="3"/>
      <c r="AF341" s="1"/>
      <c r="AG341" s="330">
        <f t="shared" si="306"/>
        <v>100</v>
      </c>
      <c r="AH341" s="34"/>
      <c r="AI341" s="1"/>
      <c r="AJ341" s="328">
        <f t="shared" si="312"/>
        <v>100</v>
      </c>
      <c r="AK341" s="34"/>
      <c r="AL341" s="1"/>
      <c r="AM341" s="328">
        <f t="shared" si="307"/>
        <v>100</v>
      </c>
      <c r="AN341" s="34"/>
      <c r="AO341" s="1"/>
      <c r="AP341" s="328">
        <f t="shared" si="308"/>
        <v>100</v>
      </c>
      <c r="AQ341" s="34"/>
      <c r="AR341" s="1"/>
      <c r="AS341" s="1">
        <f t="shared" si="309"/>
        <v>100</v>
      </c>
      <c r="AT341" s="3"/>
      <c r="AU341" s="1"/>
      <c r="AV341" s="328">
        <f t="shared" si="310"/>
        <v>100</v>
      </c>
      <c r="AW341" s="178"/>
      <c r="AX341" s="324"/>
      <c r="AY341" s="125">
        <f t="shared" si="298"/>
        <v>0</v>
      </c>
      <c r="AZ341" s="125">
        <v>0</v>
      </c>
      <c r="BA341" s="35"/>
      <c r="BB341" s="35"/>
      <c r="BC341" s="35"/>
      <c r="BD341" s="35"/>
      <c r="BE341" s="35"/>
      <c r="BF341" s="35"/>
    </row>
    <row r="342" spans="1:58" ht="13">
      <c r="A342" s="18"/>
      <c r="B342" s="137"/>
      <c r="C342" s="404" t="s">
        <v>2381</v>
      </c>
      <c r="D342" s="497" t="s">
        <v>2244</v>
      </c>
      <c r="E342" s="399" t="s">
        <v>2245</v>
      </c>
      <c r="F342" s="55" t="s">
        <v>3528</v>
      </c>
      <c r="G342" s="197"/>
      <c r="H342" s="27" t="s">
        <v>3522</v>
      </c>
      <c r="I342" s="400" t="s">
        <v>2247</v>
      </c>
      <c r="J342" s="143" t="s">
        <v>629</v>
      </c>
      <c r="K342" s="36">
        <f t="shared" si="300"/>
        <v>0</v>
      </c>
      <c r="L342" s="30">
        <v>0</v>
      </c>
      <c r="M342" s="3"/>
      <c r="N342" s="1"/>
      <c r="O342" s="329">
        <f t="shared" si="311"/>
        <v>0</v>
      </c>
      <c r="P342" s="34"/>
      <c r="Q342" s="1"/>
      <c r="R342" s="329">
        <f t="shared" si="301"/>
        <v>0</v>
      </c>
      <c r="S342" s="34"/>
      <c r="T342" s="1"/>
      <c r="U342" s="329">
        <f t="shared" si="302"/>
        <v>0</v>
      </c>
      <c r="V342" s="34"/>
      <c r="W342" s="1"/>
      <c r="X342" s="329">
        <f t="shared" si="303"/>
        <v>0</v>
      </c>
      <c r="Y342" s="34"/>
      <c r="Z342" s="1"/>
      <c r="AA342" s="329">
        <f t="shared" si="304"/>
        <v>0</v>
      </c>
      <c r="AB342" s="34"/>
      <c r="AC342" s="1"/>
      <c r="AD342" s="329">
        <f t="shared" si="305"/>
        <v>0</v>
      </c>
      <c r="AE342" s="3"/>
      <c r="AF342" s="1"/>
      <c r="AG342" s="330">
        <f t="shared" si="306"/>
        <v>0</v>
      </c>
      <c r="AH342" s="34"/>
      <c r="AI342" s="1"/>
      <c r="AJ342" s="328">
        <f t="shared" si="312"/>
        <v>0</v>
      </c>
      <c r="AK342" s="34"/>
      <c r="AL342" s="1"/>
      <c r="AM342" s="328">
        <f t="shared" si="307"/>
        <v>0</v>
      </c>
      <c r="AN342" s="34"/>
      <c r="AO342" s="1"/>
      <c r="AP342" s="328">
        <f t="shared" si="308"/>
        <v>0</v>
      </c>
      <c r="AQ342" s="34"/>
      <c r="AR342" s="1"/>
      <c r="AS342" s="1">
        <f t="shared" si="309"/>
        <v>0</v>
      </c>
      <c r="AT342" s="3"/>
      <c r="AU342" s="1"/>
      <c r="AV342" s="328">
        <f t="shared" si="310"/>
        <v>0</v>
      </c>
      <c r="AW342" s="178"/>
      <c r="AX342" s="324"/>
      <c r="AY342" s="298">
        <f t="shared" si="298"/>
        <v>0</v>
      </c>
      <c r="AZ342" s="298">
        <v>0</v>
      </c>
      <c r="BA342" s="35"/>
      <c r="BB342" s="35"/>
      <c r="BC342" s="35"/>
      <c r="BD342" s="35"/>
      <c r="BE342" s="35"/>
      <c r="BF342" s="35"/>
    </row>
    <row r="343" spans="1:58" ht="13">
      <c r="A343" s="18"/>
      <c r="B343" s="137"/>
      <c r="C343" s="404" t="s">
        <v>1089</v>
      </c>
      <c r="D343" s="32" t="s">
        <v>3917</v>
      </c>
      <c r="E343" s="155" t="s">
        <v>4449</v>
      </c>
      <c r="F343" s="155" t="s">
        <v>4451</v>
      </c>
      <c r="G343" s="156" t="s">
        <v>4466</v>
      </c>
      <c r="H343" s="155" t="s">
        <v>4452</v>
      </c>
      <c r="I343" s="156"/>
      <c r="J343" s="162" t="s">
        <v>517</v>
      </c>
      <c r="K343" s="334">
        <f>AV329</f>
        <v>0</v>
      </c>
      <c r="L343" s="41"/>
      <c r="M343" s="42"/>
      <c r="N343" s="147"/>
      <c r="O343" s="335" t="e">
        <f>SUM(L329+N329-#REF!)</f>
        <v>#REF!</v>
      </c>
      <c r="P343" s="42"/>
      <c r="Q343" s="147"/>
      <c r="R343" s="335" t="e">
        <f>SUM(O329+Q329-#REF!)</f>
        <v>#REF!</v>
      </c>
      <c r="S343" s="42"/>
      <c r="T343" s="147"/>
      <c r="U343" s="335">
        <f>SUM(R329+S329-T329)</f>
        <v>0</v>
      </c>
      <c r="V343" s="42"/>
      <c r="W343" s="147"/>
      <c r="X343" s="335">
        <f>SUM(U329+V329-W329)</f>
        <v>0</v>
      </c>
      <c r="Y343" s="42"/>
      <c r="Z343" s="147"/>
      <c r="AA343" s="335">
        <f>SUM(X329+Y329-Z329)</f>
        <v>0</v>
      </c>
      <c r="AB343" s="42"/>
      <c r="AC343" s="147"/>
      <c r="AD343" s="335">
        <f>SUM(AA329+AB329-AC329)</f>
        <v>0</v>
      </c>
      <c r="AE343" s="41"/>
      <c r="AF343" s="41"/>
      <c r="AG343" s="41">
        <f>SUM(AD329+AE329-AF329)</f>
        <v>0</v>
      </c>
      <c r="AH343" s="41"/>
      <c r="AI343" s="41"/>
      <c r="AJ343" s="41">
        <f>SUM(AG329+AH329-AI329)</f>
        <v>0</v>
      </c>
      <c r="AK343" s="41"/>
      <c r="AL343" s="41"/>
      <c r="AM343" s="41">
        <f>SUM(AJ329+AK329-AL329)</f>
        <v>0</v>
      </c>
      <c r="AN343" s="41"/>
      <c r="AO343" s="41"/>
      <c r="AP343" s="41">
        <f>SUM(AM329+AN329-AO329)</f>
        <v>0</v>
      </c>
      <c r="AQ343" s="41"/>
      <c r="AR343" s="41"/>
      <c r="AS343" s="41">
        <f>SUM(AP329+AQ329-AR329)</f>
        <v>0</v>
      </c>
      <c r="AT343" s="41"/>
      <c r="AU343" s="41"/>
      <c r="AV343" s="137">
        <f>SUM(AS329+AT329-AU329)</f>
        <v>0</v>
      </c>
      <c r="AW343" s="178"/>
      <c r="AX343" s="324"/>
      <c r="AY343" s="125"/>
      <c r="AZ343" s="125"/>
      <c r="BA343" s="35"/>
      <c r="BB343" s="35"/>
      <c r="BC343" s="35"/>
      <c r="BD343" s="35"/>
      <c r="BE343" s="35"/>
      <c r="BF343" s="35"/>
    </row>
    <row r="344" spans="1:58" ht="13">
      <c r="A344" s="18"/>
      <c r="B344" s="137"/>
      <c r="C344" s="404" t="s">
        <v>1089</v>
      </c>
      <c r="D344" s="32" t="s">
        <v>3948</v>
      </c>
      <c r="E344" s="155" t="s">
        <v>3949</v>
      </c>
      <c r="F344" s="155" t="s">
        <v>4450</v>
      </c>
      <c r="G344" s="156" t="s">
        <v>4466</v>
      </c>
      <c r="H344" s="155" t="s">
        <v>4452</v>
      </c>
      <c r="I344" s="156"/>
      <c r="J344" s="162" t="s">
        <v>517</v>
      </c>
      <c r="K344" s="334">
        <f>AV330</f>
        <v>0</v>
      </c>
      <c r="L344" s="41"/>
      <c r="M344" s="42"/>
      <c r="N344" s="147"/>
      <c r="O344" s="335" t="e">
        <f>SUM(L330+N330-#REF!)</f>
        <v>#REF!</v>
      </c>
      <c r="P344" s="42"/>
      <c r="Q344" s="147"/>
      <c r="R344" s="335" t="e">
        <f>SUM(O330+Q330-#REF!)</f>
        <v>#REF!</v>
      </c>
      <c r="S344" s="42"/>
      <c r="T344" s="147"/>
      <c r="U344" s="335">
        <f>SUM(R330+S330-T330)</f>
        <v>0</v>
      </c>
      <c r="V344" s="42"/>
      <c r="W344" s="147"/>
      <c r="X344" s="335">
        <f>SUM(U330+V330-W330)</f>
        <v>0</v>
      </c>
      <c r="Y344" s="42"/>
      <c r="Z344" s="147"/>
      <c r="AA344" s="335">
        <f>SUM(X330+Y330-Z330)</f>
        <v>0</v>
      </c>
      <c r="AB344" s="42"/>
      <c r="AC344" s="147"/>
      <c r="AD344" s="335">
        <f>SUM(AA330+AB330-AC330)</f>
        <v>0</v>
      </c>
      <c r="AE344" s="41"/>
      <c r="AF344" s="41"/>
      <c r="AG344" s="41">
        <f>SUM(AD330+AE330-AF330)</f>
        <v>0</v>
      </c>
      <c r="AH344" s="41"/>
      <c r="AI344" s="41"/>
      <c r="AJ344" s="41">
        <f>SUM(AG330+AH330-AI330)</f>
        <v>0</v>
      </c>
      <c r="AK344" s="41"/>
      <c r="AL344" s="41"/>
      <c r="AM344" s="41">
        <f>SUM(AJ330+AK330-AL330)</f>
        <v>0</v>
      </c>
      <c r="AN344" s="41"/>
      <c r="AO344" s="41"/>
      <c r="AP344" s="41">
        <f>SUM(AM330+AN330-AO330)</f>
        <v>0</v>
      </c>
      <c r="AQ344" s="41"/>
      <c r="AR344" s="41"/>
      <c r="AS344" s="41">
        <f>SUM(AP330+AQ330-AR330)</f>
        <v>0</v>
      </c>
      <c r="AT344" s="41"/>
      <c r="AU344" s="41"/>
      <c r="AV344" s="137">
        <f>SUM(AS330+AT330-AU330)</f>
        <v>0</v>
      </c>
      <c r="AW344" s="178"/>
      <c r="AX344" s="324"/>
      <c r="AY344" s="125"/>
      <c r="AZ344" s="125"/>
      <c r="BA344" s="35"/>
      <c r="BB344" s="35"/>
      <c r="BC344" s="35"/>
      <c r="BD344" s="35"/>
      <c r="BE344" s="35"/>
      <c r="BF344" s="35"/>
    </row>
    <row r="345" spans="1:58" ht="13">
      <c r="A345" s="18"/>
      <c r="B345" s="137"/>
      <c r="C345" s="404" t="s">
        <v>2381</v>
      </c>
      <c r="D345" s="276" t="s">
        <v>2248</v>
      </c>
      <c r="E345" s="49" t="s">
        <v>2249</v>
      </c>
      <c r="F345" s="405" t="s">
        <v>3531</v>
      </c>
      <c r="G345" s="83"/>
      <c r="H345" s="49" t="s">
        <v>3529</v>
      </c>
      <c r="I345" s="337" t="s">
        <v>2327</v>
      </c>
      <c r="J345" s="31" t="s">
        <v>629</v>
      </c>
      <c r="K345" s="406">
        <f t="shared" si="300"/>
        <v>190</v>
      </c>
      <c r="L345" s="150">
        <v>200</v>
      </c>
      <c r="M345" s="3"/>
      <c r="N345" s="1"/>
      <c r="O345" s="329">
        <f t="shared" si="311"/>
        <v>200</v>
      </c>
      <c r="P345" s="34"/>
      <c r="Q345" s="1"/>
      <c r="R345" s="329">
        <f t="shared" si="301"/>
        <v>200</v>
      </c>
      <c r="S345" s="34"/>
      <c r="T345" s="1"/>
      <c r="U345" s="329">
        <f t="shared" si="302"/>
        <v>200</v>
      </c>
      <c r="V345" s="34"/>
      <c r="W345" s="1"/>
      <c r="X345" s="329">
        <f t="shared" si="303"/>
        <v>200</v>
      </c>
      <c r="Y345" s="34"/>
      <c r="Z345" s="1">
        <v>110</v>
      </c>
      <c r="AA345" s="329">
        <f t="shared" si="304"/>
        <v>90</v>
      </c>
      <c r="AB345" s="34"/>
      <c r="AC345" s="1"/>
      <c r="AD345" s="329">
        <f t="shared" si="305"/>
        <v>90</v>
      </c>
      <c r="AE345" s="3">
        <v>100</v>
      </c>
      <c r="AF345" s="1"/>
      <c r="AG345" s="330">
        <f t="shared" si="306"/>
        <v>190</v>
      </c>
      <c r="AH345" s="34"/>
      <c r="AI345" s="1"/>
      <c r="AJ345" s="328">
        <f t="shared" si="312"/>
        <v>190</v>
      </c>
      <c r="AK345" s="34"/>
      <c r="AL345" s="1"/>
      <c r="AM345" s="328">
        <f t="shared" si="307"/>
        <v>190</v>
      </c>
      <c r="AN345" s="34"/>
      <c r="AO345" s="1"/>
      <c r="AP345" s="328">
        <f t="shared" si="308"/>
        <v>190</v>
      </c>
      <c r="AQ345" s="34"/>
      <c r="AR345" s="1"/>
      <c r="AS345" s="1">
        <f t="shared" si="309"/>
        <v>190</v>
      </c>
      <c r="AT345" s="3"/>
      <c r="AU345" s="1"/>
      <c r="AV345" s="328">
        <f t="shared" si="310"/>
        <v>190</v>
      </c>
      <c r="AW345" s="178"/>
      <c r="AX345" s="324"/>
      <c r="AY345" s="130">
        <f t="shared" si="298"/>
        <v>100</v>
      </c>
      <c r="AZ345" s="130">
        <v>0</v>
      </c>
      <c r="BA345" s="35"/>
      <c r="BB345" s="35"/>
      <c r="BC345" s="35"/>
      <c r="BD345" s="35"/>
      <c r="BE345" s="35"/>
      <c r="BF345" s="35"/>
    </row>
    <row r="346" spans="1:58" ht="13">
      <c r="A346" s="18"/>
      <c r="B346" s="137"/>
      <c r="C346" s="404" t="s">
        <v>2381</v>
      </c>
      <c r="D346" s="32" t="s">
        <v>2250</v>
      </c>
      <c r="E346" s="27" t="s">
        <v>2251</v>
      </c>
      <c r="F346" s="27" t="s">
        <v>3531</v>
      </c>
      <c r="G346" s="81"/>
      <c r="H346" s="27" t="s">
        <v>3529</v>
      </c>
      <c r="I346" s="110" t="s">
        <v>2327</v>
      </c>
      <c r="J346" s="16" t="s">
        <v>629</v>
      </c>
      <c r="K346" s="109">
        <f t="shared" si="300"/>
        <v>0</v>
      </c>
      <c r="L346" s="16">
        <v>0</v>
      </c>
      <c r="M346" s="3"/>
      <c r="N346" s="1"/>
      <c r="O346" s="328">
        <f t="shared" si="311"/>
        <v>0</v>
      </c>
      <c r="P346" s="34"/>
      <c r="Q346" s="1"/>
      <c r="R346" s="329">
        <f t="shared" si="301"/>
        <v>0</v>
      </c>
      <c r="S346" s="34"/>
      <c r="T346" s="1"/>
      <c r="U346" s="329">
        <f t="shared" si="302"/>
        <v>0</v>
      </c>
      <c r="V346" s="34"/>
      <c r="W346" s="1"/>
      <c r="X346" s="329">
        <f t="shared" si="303"/>
        <v>0</v>
      </c>
      <c r="Y346" s="34"/>
      <c r="Z346" s="1"/>
      <c r="AA346" s="329">
        <f t="shared" si="304"/>
        <v>0</v>
      </c>
      <c r="AB346" s="34"/>
      <c r="AC346" s="1"/>
      <c r="AD346" s="329">
        <f t="shared" si="305"/>
        <v>0</v>
      </c>
      <c r="AE346" s="3"/>
      <c r="AF346" s="1"/>
      <c r="AG346" s="330">
        <f t="shared" si="306"/>
        <v>0</v>
      </c>
      <c r="AH346" s="34"/>
      <c r="AI346" s="1"/>
      <c r="AJ346" s="328">
        <f t="shared" si="312"/>
        <v>0</v>
      </c>
      <c r="AK346" s="34"/>
      <c r="AL346" s="1"/>
      <c r="AM346" s="328">
        <f t="shared" si="307"/>
        <v>0</v>
      </c>
      <c r="AN346" s="34"/>
      <c r="AO346" s="1"/>
      <c r="AP346" s="328">
        <f t="shared" si="308"/>
        <v>0</v>
      </c>
      <c r="AQ346" s="34"/>
      <c r="AR346" s="1"/>
      <c r="AS346" s="1">
        <f t="shared" si="309"/>
        <v>0</v>
      </c>
      <c r="AT346" s="3"/>
      <c r="AU346" s="1"/>
      <c r="AV346" s="328">
        <f t="shared" si="310"/>
        <v>0</v>
      </c>
      <c r="AW346" s="178"/>
      <c r="AX346" s="324"/>
      <c r="AY346" s="125">
        <f t="shared" si="298"/>
        <v>0</v>
      </c>
      <c r="AZ346" s="125">
        <v>0</v>
      </c>
      <c r="BA346" s="35"/>
      <c r="BB346" s="35"/>
      <c r="BC346" s="35"/>
      <c r="BD346" s="35"/>
      <c r="BE346" s="35"/>
      <c r="BF346" s="35"/>
    </row>
    <row r="347" spans="1:58" ht="13">
      <c r="A347" s="33"/>
      <c r="B347" s="330"/>
      <c r="C347" s="404" t="s">
        <v>2381</v>
      </c>
      <c r="D347" s="32" t="s">
        <v>2252</v>
      </c>
      <c r="E347" s="38" t="s">
        <v>2253</v>
      </c>
      <c r="F347" s="38" t="s">
        <v>3531</v>
      </c>
      <c r="G347" s="110"/>
      <c r="H347" s="38" t="s">
        <v>3529</v>
      </c>
      <c r="I347" s="110" t="s">
        <v>2327</v>
      </c>
      <c r="J347" s="16" t="s">
        <v>629</v>
      </c>
      <c r="K347" s="109">
        <f t="shared" si="300"/>
        <v>0</v>
      </c>
      <c r="L347" s="16">
        <v>0</v>
      </c>
      <c r="M347" s="3"/>
      <c r="N347" s="1"/>
      <c r="O347" s="329">
        <f t="shared" si="311"/>
        <v>0</v>
      </c>
      <c r="P347" s="34"/>
      <c r="Q347" s="1"/>
      <c r="R347" s="329">
        <f t="shared" si="301"/>
        <v>0</v>
      </c>
      <c r="S347" s="34"/>
      <c r="T347" s="1"/>
      <c r="U347" s="329">
        <f t="shared" si="302"/>
        <v>0</v>
      </c>
      <c r="V347" s="34"/>
      <c r="W347" s="1"/>
      <c r="X347" s="329">
        <f t="shared" si="303"/>
        <v>0</v>
      </c>
      <c r="Y347" s="34"/>
      <c r="Z347" s="1"/>
      <c r="AA347" s="329">
        <f t="shared" si="304"/>
        <v>0</v>
      </c>
      <c r="AB347" s="34"/>
      <c r="AC347" s="1"/>
      <c r="AD347" s="329">
        <f t="shared" si="305"/>
        <v>0</v>
      </c>
      <c r="AE347" s="3"/>
      <c r="AF347" s="1"/>
      <c r="AG347" s="330">
        <f t="shared" si="306"/>
        <v>0</v>
      </c>
      <c r="AH347" s="34"/>
      <c r="AI347" s="1"/>
      <c r="AJ347" s="328">
        <f t="shared" si="312"/>
        <v>0</v>
      </c>
      <c r="AK347" s="34"/>
      <c r="AL347" s="1"/>
      <c r="AM347" s="328">
        <f t="shared" si="307"/>
        <v>0</v>
      </c>
      <c r="AN347" s="34"/>
      <c r="AO347" s="1"/>
      <c r="AP347" s="328">
        <f t="shared" si="308"/>
        <v>0</v>
      </c>
      <c r="AQ347" s="34"/>
      <c r="AR347" s="1"/>
      <c r="AS347" s="1">
        <f t="shared" si="309"/>
        <v>0</v>
      </c>
      <c r="AT347" s="3"/>
      <c r="AU347" s="1"/>
      <c r="AV347" s="328">
        <f t="shared" si="310"/>
        <v>0</v>
      </c>
      <c r="AW347" s="178"/>
      <c r="AX347" s="324"/>
      <c r="AY347" s="125">
        <f t="shared" si="298"/>
        <v>0</v>
      </c>
      <c r="AZ347" s="125">
        <f t="shared" ref="AZ347:AZ378" si="313">SUM(N347+Q347+T347+W347+Z347+AC347+AF347+AI347+AL347+AO347+AR347+AU347)</f>
        <v>0</v>
      </c>
      <c r="BA347" s="35"/>
      <c r="BB347" s="35"/>
      <c r="BC347" s="35"/>
      <c r="BD347" s="35"/>
      <c r="BE347" s="35"/>
      <c r="BF347" s="35"/>
    </row>
    <row r="348" spans="1:58" ht="13">
      <c r="A348" s="50"/>
      <c r="B348" s="333"/>
      <c r="C348" s="404" t="s">
        <v>2381</v>
      </c>
      <c r="D348" s="32" t="s">
        <v>2254</v>
      </c>
      <c r="E348" s="38" t="s">
        <v>2255</v>
      </c>
      <c r="F348" s="27" t="s">
        <v>3531</v>
      </c>
      <c r="G348" s="110"/>
      <c r="H348" s="27" t="s">
        <v>3529</v>
      </c>
      <c r="I348" s="110" t="s">
        <v>2327</v>
      </c>
      <c r="J348" s="16" t="s">
        <v>629</v>
      </c>
      <c r="K348" s="109">
        <f t="shared" si="300"/>
        <v>1400</v>
      </c>
      <c r="L348" s="16">
        <v>1400</v>
      </c>
      <c r="M348" s="3"/>
      <c r="N348" s="1"/>
      <c r="O348" s="329">
        <f t="shared" si="311"/>
        <v>1400</v>
      </c>
      <c r="P348" s="34"/>
      <c r="Q348" s="1"/>
      <c r="R348" s="329">
        <f t="shared" si="301"/>
        <v>1400</v>
      </c>
      <c r="S348" s="34"/>
      <c r="T348" s="1"/>
      <c r="U348" s="329">
        <f t="shared" si="302"/>
        <v>1400</v>
      </c>
      <c r="V348" s="34"/>
      <c r="W348" s="1"/>
      <c r="X348" s="329">
        <f t="shared" si="303"/>
        <v>1400</v>
      </c>
      <c r="Y348" s="34"/>
      <c r="Z348" s="1"/>
      <c r="AA348" s="329">
        <f t="shared" si="304"/>
        <v>1400</v>
      </c>
      <c r="AB348" s="34"/>
      <c r="AC348" s="1"/>
      <c r="AD348" s="329">
        <f t="shared" si="305"/>
        <v>1400</v>
      </c>
      <c r="AE348" s="3"/>
      <c r="AF348" s="1"/>
      <c r="AG348" s="330">
        <f t="shared" si="306"/>
        <v>1400</v>
      </c>
      <c r="AH348" s="34"/>
      <c r="AI348" s="1"/>
      <c r="AJ348" s="328">
        <f t="shared" si="312"/>
        <v>1400</v>
      </c>
      <c r="AK348" s="34"/>
      <c r="AL348" s="1"/>
      <c r="AM348" s="328">
        <f t="shared" si="307"/>
        <v>1400</v>
      </c>
      <c r="AN348" s="34"/>
      <c r="AO348" s="1"/>
      <c r="AP348" s="328">
        <f t="shared" si="308"/>
        <v>1400</v>
      </c>
      <c r="AQ348" s="34"/>
      <c r="AR348" s="1"/>
      <c r="AS348" s="1">
        <f t="shared" si="309"/>
        <v>1400</v>
      </c>
      <c r="AT348" s="3"/>
      <c r="AU348" s="1"/>
      <c r="AV348" s="328">
        <f t="shared" si="310"/>
        <v>1400</v>
      </c>
      <c r="AW348" s="178"/>
      <c r="AX348" s="324"/>
      <c r="AY348" s="125">
        <f t="shared" si="298"/>
        <v>0</v>
      </c>
      <c r="AZ348" s="125">
        <f t="shared" si="313"/>
        <v>0</v>
      </c>
      <c r="BA348" s="35"/>
      <c r="BB348" s="35"/>
      <c r="BC348" s="35"/>
      <c r="BD348" s="35"/>
      <c r="BE348" s="35"/>
      <c r="BF348" s="35"/>
    </row>
    <row r="349" spans="1:58" ht="13">
      <c r="A349" s="33"/>
      <c r="B349" s="326"/>
      <c r="C349" s="404" t="s">
        <v>2381</v>
      </c>
      <c r="D349" s="32" t="s">
        <v>2256</v>
      </c>
      <c r="E349" s="38" t="s">
        <v>2257</v>
      </c>
      <c r="F349" s="38" t="s">
        <v>3531</v>
      </c>
      <c r="G349" s="110"/>
      <c r="H349" s="38" t="s">
        <v>3529</v>
      </c>
      <c r="I349" s="110" t="s">
        <v>2327</v>
      </c>
      <c r="J349" s="16" t="s">
        <v>629</v>
      </c>
      <c r="K349" s="109">
        <f t="shared" si="300"/>
        <v>100</v>
      </c>
      <c r="L349" s="16">
        <v>100</v>
      </c>
      <c r="M349" s="3"/>
      <c r="N349" s="1"/>
      <c r="O349" s="328">
        <f t="shared" si="311"/>
        <v>100</v>
      </c>
      <c r="P349" s="34"/>
      <c r="Q349" s="1"/>
      <c r="R349" s="329">
        <f t="shared" si="301"/>
        <v>100</v>
      </c>
      <c r="S349" s="34"/>
      <c r="T349" s="1"/>
      <c r="U349" s="329">
        <f t="shared" si="302"/>
        <v>100</v>
      </c>
      <c r="V349" s="34"/>
      <c r="W349" s="1"/>
      <c r="X349" s="329">
        <f t="shared" si="303"/>
        <v>100</v>
      </c>
      <c r="Y349" s="34"/>
      <c r="Z349" s="1"/>
      <c r="AA349" s="329">
        <f t="shared" si="304"/>
        <v>100</v>
      </c>
      <c r="AB349" s="34"/>
      <c r="AC349" s="1"/>
      <c r="AD349" s="329">
        <f t="shared" si="305"/>
        <v>100</v>
      </c>
      <c r="AE349" s="3"/>
      <c r="AF349" s="1"/>
      <c r="AG349" s="330">
        <f t="shared" si="306"/>
        <v>100</v>
      </c>
      <c r="AH349" s="34"/>
      <c r="AI349" s="1"/>
      <c r="AJ349" s="328">
        <f t="shared" si="312"/>
        <v>100</v>
      </c>
      <c r="AK349" s="34"/>
      <c r="AL349" s="1"/>
      <c r="AM349" s="328">
        <f t="shared" si="307"/>
        <v>100</v>
      </c>
      <c r="AN349" s="34"/>
      <c r="AO349" s="1"/>
      <c r="AP349" s="328">
        <f t="shared" si="308"/>
        <v>100</v>
      </c>
      <c r="AQ349" s="34"/>
      <c r="AR349" s="1"/>
      <c r="AS349" s="1">
        <f t="shared" si="309"/>
        <v>100</v>
      </c>
      <c r="AT349" s="3"/>
      <c r="AU349" s="1"/>
      <c r="AV349" s="328">
        <f t="shared" si="310"/>
        <v>100</v>
      </c>
      <c r="AW349" s="178"/>
      <c r="AX349" s="324"/>
      <c r="AY349" s="125">
        <f t="shared" si="298"/>
        <v>0</v>
      </c>
      <c r="AZ349" s="125">
        <f t="shared" si="313"/>
        <v>0</v>
      </c>
      <c r="BA349" s="35"/>
      <c r="BB349" s="35"/>
      <c r="BC349" s="35"/>
      <c r="BD349" s="35"/>
      <c r="BE349" s="35"/>
      <c r="BF349" s="35"/>
    </row>
    <row r="350" spans="1:58" ht="13">
      <c r="A350" s="18"/>
      <c r="B350" s="137"/>
      <c r="C350" s="404" t="s">
        <v>2381</v>
      </c>
      <c r="D350" s="117" t="s">
        <v>2268</v>
      </c>
      <c r="E350" s="38" t="s">
        <v>2269</v>
      </c>
      <c r="F350" s="27" t="s">
        <v>3531</v>
      </c>
      <c r="G350" s="110"/>
      <c r="H350" s="27" t="s">
        <v>3529</v>
      </c>
      <c r="I350" s="110" t="s">
        <v>2327</v>
      </c>
      <c r="J350" s="16" t="s">
        <v>629</v>
      </c>
      <c r="K350" s="109">
        <f t="shared" si="300"/>
        <v>100</v>
      </c>
      <c r="L350" s="16">
        <v>100</v>
      </c>
      <c r="M350" s="3"/>
      <c r="N350" s="1"/>
      <c r="O350" s="329">
        <f t="shared" si="311"/>
        <v>100</v>
      </c>
      <c r="P350" s="34"/>
      <c r="Q350" s="1"/>
      <c r="R350" s="329">
        <f t="shared" si="301"/>
        <v>100</v>
      </c>
      <c r="S350" s="34"/>
      <c r="T350" s="1"/>
      <c r="U350" s="329">
        <f t="shared" si="302"/>
        <v>100</v>
      </c>
      <c r="V350" s="34"/>
      <c r="W350" s="1"/>
      <c r="X350" s="329">
        <f t="shared" si="303"/>
        <v>100</v>
      </c>
      <c r="Y350" s="34"/>
      <c r="Z350" s="1"/>
      <c r="AA350" s="329">
        <f t="shared" si="304"/>
        <v>100</v>
      </c>
      <c r="AB350" s="34"/>
      <c r="AC350" s="1"/>
      <c r="AD350" s="329">
        <f t="shared" si="305"/>
        <v>100</v>
      </c>
      <c r="AE350" s="3"/>
      <c r="AF350" s="1"/>
      <c r="AG350" s="330">
        <f t="shared" si="306"/>
        <v>100</v>
      </c>
      <c r="AH350" s="34"/>
      <c r="AI350" s="1"/>
      <c r="AJ350" s="328">
        <f t="shared" si="312"/>
        <v>100</v>
      </c>
      <c r="AK350" s="34"/>
      <c r="AL350" s="1"/>
      <c r="AM350" s="328">
        <f t="shared" si="307"/>
        <v>100</v>
      </c>
      <c r="AN350" s="34"/>
      <c r="AO350" s="1"/>
      <c r="AP350" s="328">
        <f t="shared" si="308"/>
        <v>100</v>
      </c>
      <c r="AQ350" s="34"/>
      <c r="AR350" s="1"/>
      <c r="AS350" s="1">
        <f t="shared" si="309"/>
        <v>100</v>
      </c>
      <c r="AT350" s="3"/>
      <c r="AU350" s="1"/>
      <c r="AV350" s="328">
        <f t="shared" si="310"/>
        <v>100</v>
      </c>
      <c r="AW350" s="178"/>
      <c r="AX350" s="324"/>
      <c r="AY350" s="125">
        <f t="shared" si="298"/>
        <v>0</v>
      </c>
      <c r="AZ350" s="125">
        <f t="shared" si="313"/>
        <v>0</v>
      </c>
      <c r="BA350" s="35"/>
      <c r="BB350" s="35"/>
      <c r="BC350" s="35"/>
      <c r="BD350" s="35"/>
      <c r="BE350" s="35"/>
      <c r="BF350" s="35"/>
    </row>
    <row r="351" spans="1:58" ht="13">
      <c r="A351" s="18"/>
      <c r="B351" s="137"/>
      <c r="C351" s="404" t="s">
        <v>4086</v>
      </c>
      <c r="D351" s="117" t="s">
        <v>2270</v>
      </c>
      <c r="E351" s="38" t="s">
        <v>2271</v>
      </c>
      <c r="F351" s="38" t="s">
        <v>3531</v>
      </c>
      <c r="G351" s="110"/>
      <c r="H351" s="38" t="s">
        <v>3529</v>
      </c>
      <c r="I351" s="110" t="s">
        <v>2327</v>
      </c>
      <c r="J351" s="16" t="s">
        <v>629</v>
      </c>
      <c r="K351" s="109">
        <f t="shared" si="300"/>
        <v>100</v>
      </c>
      <c r="L351" s="16">
        <v>100</v>
      </c>
      <c r="M351" s="3"/>
      <c r="N351" s="1"/>
      <c r="O351" s="329">
        <f t="shared" si="311"/>
        <v>100</v>
      </c>
      <c r="P351" s="34"/>
      <c r="Q351" s="1"/>
      <c r="R351" s="329">
        <f t="shared" si="301"/>
        <v>100</v>
      </c>
      <c r="S351" s="34"/>
      <c r="T351" s="1"/>
      <c r="U351" s="329">
        <f t="shared" si="302"/>
        <v>100</v>
      </c>
      <c r="V351" s="34"/>
      <c r="W351" s="1"/>
      <c r="X351" s="329">
        <f t="shared" si="303"/>
        <v>100</v>
      </c>
      <c r="Y351" s="34"/>
      <c r="Z351" s="1"/>
      <c r="AA351" s="329">
        <f t="shared" si="304"/>
        <v>100</v>
      </c>
      <c r="AB351" s="34"/>
      <c r="AC351" s="1"/>
      <c r="AD351" s="329">
        <f t="shared" si="305"/>
        <v>100</v>
      </c>
      <c r="AE351" s="3"/>
      <c r="AF351" s="1"/>
      <c r="AG351" s="330">
        <f t="shared" si="306"/>
        <v>100</v>
      </c>
      <c r="AH351" s="34"/>
      <c r="AI351" s="1"/>
      <c r="AJ351" s="328">
        <f t="shared" si="312"/>
        <v>100</v>
      </c>
      <c r="AK351" s="34"/>
      <c r="AL351" s="1"/>
      <c r="AM351" s="328">
        <f t="shared" si="307"/>
        <v>100</v>
      </c>
      <c r="AN351" s="34"/>
      <c r="AO351" s="1"/>
      <c r="AP351" s="328">
        <f t="shared" si="308"/>
        <v>100</v>
      </c>
      <c r="AQ351" s="34"/>
      <c r="AR351" s="1"/>
      <c r="AS351" s="1">
        <f t="shared" si="309"/>
        <v>100</v>
      </c>
      <c r="AT351" s="3"/>
      <c r="AU351" s="1"/>
      <c r="AV351" s="328">
        <f t="shared" si="310"/>
        <v>100</v>
      </c>
      <c r="AW351" s="178"/>
      <c r="AX351" s="324"/>
      <c r="AY351" s="125">
        <f t="shared" si="298"/>
        <v>0</v>
      </c>
      <c r="AZ351" s="125">
        <f t="shared" si="313"/>
        <v>0</v>
      </c>
      <c r="BA351" s="35"/>
      <c r="BB351" s="35"/>
      <c r="BC351" s="35"/>
      <c r="BD351" s="35"/>
      <c r="BE351" s="35"/>
      <c r="BF351" s="35"/>
    </row>
    <row r="352" spans="1:58" ht="13">
      <c r="A352" s="18"/>
      <c r="B352" s="137"/>
      <c r="C352" s="404" t="s">
        <v>2381</v>
      </c>
      <c r="D352" s="117" t="s">
        <v>1557</v>
      </c>
      <c r="E352" s="38" t="s">
        <v>2272</v>
      </c>
      <c r="F352" s="27" t="s">
        <v>3531</v>
      </c>
      <c r="G352" s="110"/>
      <c r="H352" s="27" t="s">
        <v>3529</v>
      </c>
      <c r="I352" s="110" t="s">
        <v>2327</v>
      </c>
      <c r="J352" s="16" t="s">
        <v>629</v>
      </c>
      <c r="K352" s="109">
        <f>AV352</f>
        <v>100</v>
      </c>
      <c r="L352" s="16">
        <v>100</v>
      </c>
      <c r="M352" s="3"/>
      <c r="N352" s="1"/>
      <c r="O352" s="328">
        <f t="shared" si="311"/>
        <v>100</v>
      </c>
      <c r="P352" s="34"/>
      <c r="Q352" s="1"/>
      <c r="R352" s="329">
        <f>SUM(O352+P352-Q352)</f>
        <v>100</v>
      </c>
      <c r="S352" s="34"/>
      <c r="T352" s="1"/>
      <c r="U352" s="329">
        <f>SUM(R352+S352-T352)</f>
        <v>100</v>
      </c>
      <c r="V352" s="34"/>
      <c r="W352" s="1"/>
      <c r="X352" s="329">
        <f>SUM(U352+V352-W352)</f>
        <v>100</v>
      </c>
      <c r="Y352" s="34"/>
      <c r="Z352" s="1"/>
      <c r="AA352" s="329">
        <f>SUM(X352+Y352-Z352)</f>
        <v>100</v>
      </c>
      <c r="AB352" s="34"/>
      <c r="AC352" s="1"/>
      <c r="AD352" s="329">
        <f>SUM(AA352+AB352-AC352)</f>
        <v>100</v>
      </c>
      <c r="AE352" s="3"/>
      <c r="AF352" s="1"/>
      <c r="AG352" s="330">
        <f>SUM(AD352+AE352-AF352)</f>
        <v>100</v>
      </c>
      <c r="AH352" s="34"/>
      <c r="AI352" s="1"/>
      <c r="AJ352" s="328">
        <f t="shared" si="312"/>
        <v>100</v>
      </c>
      <c r="AK352" s="34"/>
      <c r="AL352" s="1"/>
      <c r="AM352" s="328">
        <f>SUM(AJ352+AK352-AL352)</f>
        <v>100</v>
      </c>
      <c r="AN352" s="34"/>
      <c r="AO352" s="1"/>
      <c r="AP352" s="328">
        <f>SUM(AM352+AN352-AO352)</f>
        <v>100</v>
      </c>
      <c r="AQ352" s="34"/>
      <c r="AR352" s="1"/>
      <c r="AS352" s="1">
        <f>SUM(AP352+AQ352-AR352)</f>
        <v>100</v>
      </c>
      <c r="AT352" s="3"/>
      <c r="AU352" s="1"/>
      <c r="AV352" s="328">
        <f>SUM(AS352+AT352-AU352)</f>
        <v>100</v>
      </c>
      <c r="AW352" s="178"/>
      <c r="AX352" s="324"/>
      <c r="AY352" s="125">
        <f t="shared" si="298"/>
        <v>0</v>
      </c>
      <c r="AZ352" s="125">
        <f t="shared" si="313"/>
        <v>0</v>
      </c>
      <c r="BA352" s="35"/>
      <c r="BB352" s="35"/>
      <c r="BC352" s="35"/>
      <c r="BD352" s="35"/>
      <c r="BE352" s="35"/>
      <c r="BF352" s="35"/>
    </row>
    <row r="353" spans="1:58" ht="13">
      <c r="A353" s="33"/>
      <c r="B353" s="326"/>
      <c r="C353" s="404" t="s">
        <v>2381</v>
      </c>
      <c r="D353" s="117" t="s">
        <v>2273</v>
      </c>
      <c r="E353" s="38" t="s">
        <v>2372</v>
      </c>
      <c r="F353" s="38" t="s">
        <v>3531</v>
      </c>
      <c r="G353" s="110"/>
      <c r="H353" s="38" t="s">
        <v>3529</v>
      </c>
      <c r="I353" s="110" t="s">
        <v>2327</v>
      </c>
      <c r="J353" s="16" t="s">
        <v>629</v>
      </c>
      <c r="K353" s="109">
        <f t="shared" si="300"/>
        <v>0</v>
      </c>
      <c r="L353" s="16">
        <v>0</v>
      </c>
      <c r="M353" s="3"/>
      <c r="N353" s="1"/>
      <c r="O353" s="329">
        <f t="shared" si="311"/>
        <v>0</v>
      </c>
      <c r="P353" s="34"/>
      <c r="Q353" s="1"/>
      <c r="R353" s="329">
        <f t="shared" si="301"/>
        <v>0</v>
      </c>
      <c r="S353" s="34"/>
      <c r="T353" s="1"/>
      <c r="U353" s="329">
        <f t="shared" si="302"/>
        <v>0</v>
      </c>
      <c r="V353" s="34"/>
      <c r="W353" s="1"/>
      <c r="X353" s="329">
        <f t="shared" si="303"/>
        <v>0</v>
      </c>
      <c r="Y353" s="34"/>
      <c r="Z353" s="1"/>
      <c r="AA353" s="329">
        <f t="shared" si="304"/>
        <v>0</v>
      </c>
      <c r="AB353" s="34"/>
      <c r="AC353" s="1"/>
      <c r="AD353" s="329">
        <f t="shared" si="305"/>
        <v>0</v>
      </c>
      <c r="AE353" s="3"/>
      <c r="AF353" s="1"/>
      <c r="AG353" s="330">
        <f t="shared" si="306"/>
        <v>0</v>
      </c>
      <c r="AH353" s="34"/>
      <c r="AI353" s="1"/>
      <c r="AJ353" s="328">
        <f t="shared" si="312"/>
        <v>0</v>
      </c>
      <c r="AK353" s="34"/>
      <c r="AL353" s="1"/>
      <c r="AM353" s="328">
        <f t="shared" si="307"/>
        <v>0</v>
      </c>
      <c r="AN353" s="34"/>
      <c r="AO353" s="1"/>
      <c r="AP353" s="328">
        <f t="shared" si="308"/>
        <v>0</v>
      </c>
      <c r="AQ353" s="34"/>
      <c r="AR353" s="1"/>
      <c r="AS353" s="1">
        <f t="shared" si="309"/>
        <v>0</v>
      </c>
      <c r="AT353" s="3"/>
      <c r="AU353" s="1"/>
      <c r="AV353" s="328">
        <f t="shared" si="310"/>
        <v>0</v>
      </c>
      <c r="AW353" s="178"/>
      <c r="AX353" s="324"/>
      <c r="AY353" s="125">
        <f t="shared" si="298"/>
        <v>0</v>
      </c>
      <c r="AZ353" s="125">
        <f t="shared" si="313"/>
        <v>0</v>
      </c>
      <c r="BA353" s="35"/>
      <c r="BB353" s="35"/>
      <c r="BC353" s="35"/>
      <c r="BD353" s="35"/>
      <c r="BE353" s="35"/>
      <c r="BF353" s="35"/>
    </row>
    <row r="354" spans="1:58" ht="13">
      <c r="A354" s="33"/>
      <c r="B354" s="330"/>
      <c r="C354" s="404" t="s">
        <v>2381</v>
      </c>
      <c r="D354" s="117" t="s">
        <v>2274</v>
      </c>
      <c r="E354" s="38" t="s">
        <v>2275</v>
      </c>
      <c r="F354" s="27" t="s">
        <v>3531</v>
      </c>
      <c r="G354" s="110"/>
      <c r="H354" s="27" t="s">
        <v>3529</v>
      </c>
      <c r="I354" s="110" t="s">
        <v>2327</v>
      </c>
      <c r="J354" s="16" t="s">
        <v>629</v>
      </c>
      <c r="K354" s="109">
        <f>AV354</f>
        <v>100</v>
      </c>
      <c r="L354" s="16">
        <v>100</v>
      </c>
      <c r="M354" s="3"/>
      <c r="N354" s="1"/>
      <c r="O354" s="329">
        <f t="shared" si="311"/>
        <v>100</v>
      </c>
      <c r="P354" s="34"/>
      <c r="Q354" s="1"/>
      <c r="R354" s="329">
        <f>SUM(O354+P354-Q354)</f>
        <v>100</v>
      </c>
      <c r="S354" s="34"/>
      <c r="T354" s="1"/>
      <c r="U354" s="329">
        <f>SUM(R354+S354-T354)</f>
        <v>100</v>
      </c>
      <c r="V354" s="34"/>
      <c r="W354" s="1"/>
      <c r="X354" s="329">
        <f>SUM(U354+V354-W354)</f>
        <v>100</v>
      </c>
      <c r="Y354" s="34"/>
      <c r="Z354" s="1"/>
      <c r="AA354" s="329">
        <f>SUM(X354+Y354-Z354)</f>
        <v>100</v>
      </c>
      <c r="AB354" s="34"/>
      <c r="AC354" s="1"/>
      <c r="AD354" s="329">
        <f>SUM(AA354+AB354-AC354)</f>
        <v>100</v>
      </c>
      <c r="AE354" s="3"/>
      <c r="AF354" s="1"/>
      <c r="AG354" s="330">
        <f>SUM(AD354+AE354-AF354)</f>
        <v>100</v>
      </c>
      <c r="AH354" s="34"/>
      <c r="AI354" s="1"/>
      <c r="AJ354" s="328">
        <f t="shared" si="312"/>
        <v>100</v>
      </c>
      <c r="AK354" s="34"/>
      <c r="AL354" s="1"/>
      <c r="AM354" s="328">
        <f>SUM(AJ354+AK354-AL354)</f>
        <v>100</v>
      </c>
      <c r="AN354" s="34"/>
      <c r="AO354" s="1"/>
      <c r="AP354" s="328">
        <f>SUM(AM354+AN354-AO354)</f>
        <v>100</v>
      </c>
      <c r="AQ354" s="34"/>
      <c r="AR354" s="1"/>
      <c r="AS354" s="1">
        <f>SUM(AP354+AQ354-AR354)</f>
        <v>100</v>
      </c>
      <c r="AT354" s="3"/>
      <c r="AU354" s="1"/>
      <c r="AV354" s="328">
        <f>SUM(AS354+AT354-AU354)</f>
        <v>100</v>
      </c>
      <c r="AW354" s="178"/>
      <c r="AX354" s="324"/>
      <c r="AY354" s="125">
        <f t="shared" si="298"/>
        <v>0</v>
      </c>
      <c r="AZ354" s="125">
        <f t="shared" si="313"/>
        <v>0</v>
      </c>
      <c r="BA354" s="35"/>
      <c r="BB354" s="35"/>
      <c r="BC354" s="35"/>
      <c r="BD354" s="35"/>
      <c r="BE354" s="35"/>
      <c r="BF354" s="35"/>
    </row>
    <row r="355" spans="1:58" ht="13">
      <c r="A355" s="33"/>
      <c r="B355" s="326"/>
      <c r="C355" s="404" t="s">
        <v>2381</v>
      </c>
      <c r="D355" s="117" t="s">
        <v>2276</v>
      </c>
      <c r="E355" s="38" t="s">
        <v>2277</v>
      </c>
      <c r="F355" s="38" t="s">
        <v>3531</v>
      </c>
      <c r="G355" s="110"/>
      <c r="H355" s="38" t="s">
        <v>3529</v>
      </c>
      <c r="I355" s="110" t="s">
        <v>2327</v>
      </c>
      <c r="J355" s="16" t="s">
        <v>629</v>
      </c>
      <c r="K355" s="109">
        <f>AV355</f>
        <v>100</v>
      </c>
      <c r="L355" s="16">
        <v>100</v>
      </c>
      <c r="M355" s="3"/>
      <c r="N355" s="1"/>
      <c r="O355" s="328">
        <f t="shared" si="311"/>
        <v>100</v>
      </c>
      <c r="P355" s="34"/>
      <c r="Q355" s="1"/>
      <c r="R355" s="329">
        <f>SUM(O355+P355-Q355)</f>
        <v>100</v>
      </c>
      <c r="S355" s="34"/>
      <c r="T355" s="1"/>
      <c r="U355" s="329">
        <f>SUM(R355+S355-T355)</f>
        <v>100</v>
      </c>
      <c r="V355" s="34"/>
      <c r="W355" s="1"/>
      <c r="X355" s="329">
        <f>SUM(U355+V355-W355)</f>
        <v>100</v>
      </c>
      <c r="Y355" s="34"/>
      <c r="Z355" s="1"/>
      <c r="AA355" s="329">
        <f>SUM(X355+Y355-Z355)</f>
        <v>100</v>
      </c>
      <c r="AB355" s="34"/>
      <c r="AC355" s="1"/>
      <c r="AD355" s="329">
        <f>SUM(AA355+AB355-AC355)</f>
        <v>100</v>
      </c>
      <c r="AE355" s="3"/>
      <c r="AF355" s="1"/>
      <c r="AG355" s="330">
        <f>SUM(AD355+AE355-AF355)</f>
        <v>100</v>
      </c>
      <c r="AH355" s="34"/>
      <c r="AI355" s="1"/>
      <c r="AJ355" s="328">
        <f t="shared" si="312"/>
        <v>100</v>
      </c>
      <c r="AK355" s="34"/>
      <c r="AL355" s="1"/>
      <c r="AM355" s="328">
        <f>SUM(AJ355+AK355-AL355)</f>
        <v>100</v>
      </c>
      <c r="AN355" s="34"/>
      <c r="AO355" s="1"/>
      <c r="AP355" s="328">
        <f>SUM(AM355+AN355-AO355)</f>
        <v>100</v>
      </c>
      <c r="AQ355" s="34"/>
      <c r="AR355" s="1"/>
      <c r="AS355" s="1">
        <f>SUM(AP355+AQ355-AR355)</f>
        <v>100</v>
      </c>
      <c r="AT355" s="3"/>
      <c r="AU355" s="1"/>
      <c r="AV355" s="328">
        <f>SUM(AS355+AT355-AU355)</f>
        <v>100</v>
      </c>
      <c r="AW355" s="178"/>
      <c r="AX355" s="324"/>
      <c r="AY355" s="125">
        <f t="shared" si="298"/>
        <v>0</v>
      </c>
      <c r="AZ355" s="125">
        <f t="shared" si="313"/>
        <v>0</v>
      </c>
      <c r="BA355" s="35"/>
      <c r="BB355" s="35"/>
      <c r="BC355" s="35"/>
      <c r="BD355" s="35"/>
      <c r="BE355" s="35"/>
      <c r="BF355" s="35"/>
    </row>
    <row r="356" spans="1:58" ht="13">
      <c r="A356" s="50"/>
      <c r="B356" s="333"/>
      <c r="C356" s="404" t="s">
        <v>2381</v>
      </c>
      <c r="D356" s="117" t="s">
        <v>1558</v>
      </c>
      <c r="E356" s="38" t="s">
        <v>2278</v>
      </c>
      <c r="F356" s="27" t="s">
        <v>3531</v>
      </c>
      <c r="G356" s="110"/>
      <c r="H356" s="27" t="s">
        <v>3529</v>
      </c>
      <c r="I356" s="110" t="s">
        <v>2327</v>
      </c>
      <c r="J356" s="16" t="s">
        <v>629</v>
      </c>
      <c r="K356" s="109">
        <f>AV356</f>
        <v>100</v>
      </c>
      <c r="L356" s="16">
        <v>100</v>
      </c>
      <c r="M356" s="3"/>
      <c r="N356" s="1"/>
      <c r="O356" s="329">
        <f t="shared" si="311"/>
        <v>100</v>
      </c>
      <c r="P356" s="34"/>
      <c r="Q356" s="1"/>
      <c r="R356" s="329">
        <f>SUM(O356+P356-Q356)</f>
        <v>100</v>
      </c>
      <c r="S356" s="34"/>
      <c r="T356" s="1"/>
      <c r="U356" s="329">
        <f>SUM(R356+S356-T356)</f>
        <v>100</v>
      </c>
      <c r="V356" s="34"/>
      <c r="W356" s="1"/>
      <c r="X356" s="329">
        <f>SUM(U356+V356-W356)</f>
        <v>100</v>
      </c>
      <c r="Y356" s="34"/>
      <c r="Z356" s="1"/>
      <c r="AA356" s="329">
        <f>SUM(X356+Y356-Z356)</f>
        <v>100</v>
      </c>
      <c r="AB356" s="34"/>
      <c r="AC356" s="1"/>
      <c r="AD356" s="329">
        <f>SUM(AA356+AB356-AC356)</f>
        <v>100</v>
      </c>
      <c r="AE356" s="3"/>
      <c r="AF356" s="1"/>
      <c r="AG356" s="330">
        <f>SUM(AD356+AE356-AF356)</f>
        <v>100</v>
      </c>
      <c r="AH356" s="34"/>
      <c r="AI356" s="1"/>
      <c r="AJ356" s="328">
        <f t="shared" si="312"/>
        <v>100</v>
      </c>
      <c r="AK356" s="34"/>
      <c r="AL356" s="1"/>
      <c r="AM356" s="328">
        <f>SUM(AJ356+AK356-AL356)</f>
        <v>100</v>
      </c>
      <c r="AN356" s="34"/>
      <c r="AO356" s="1"/>
      <c r="AP356" s="328">
        <f>SUM(AM356+AN356-AO356)</f>
        <v>100</v>
      </c>
      <c r="AQ356" s="34"/>
      <c r="AR356" s="1"/>
      <c r="AS356" s="1">
        <f>SUM(AP356+AQ356-AR356)</f>
        <v>100</v>
      </c>
      <c r="AT356" s="3"/>
      <c r="AU356" s="1"/>
      <c r="AV356" s="328">
        <f>SUM(AS356+AT356-AU356)</f>
        <v>100</v>
      </c>
      <c r="AW356" s="178"/>
      <c r="AX356" s="324"/>
      <c r="AY356" s="125">
        <f t="shared" si="298"/>
        <v>0</v>
      </c>
      <c r="AZ356" s="125">
        <f t="shared" si="313"/>
        <v>0</v>
      </c>
      <c r="BA356" s="35"/>
      <c r="BB356" s="35"/>
      <c r="BC356" s="35"/>
      <c r="BD356" s="35"/>
      <c r="BE356" s="35"/>
      <c r="BF356" s="35"/>
    </row>
    <row r="357" spans="1:58" ht="13">
      <c r="A357" s="18"/>
      <c r="B357" s="137"/>
      <c r="C357" s="404" t="s">
        <v>2381</v>
      </c>
      <c r="D357" s="117" t="s">
        <v>2279</v>
      </c>
      <c r="E357" s="38" t="s">
        <v>2280</v>
      </c>
      <c r="F357" s="38" t="s">
        <v>3531</v>
      </c>
      <c r="G357" s="110"/>
      <c r="H357" s="38" t="s">
        <v>3529</v>
      </c>
      <c r="I357" s="110" t="s">
        <v>2327</v>
      </c>
      <c r="J357" s="16" t="s">
        <v>629</v>
      </c>
      <c r="K357" s="109">
        <f>AV357</f>
        <v>100</v>
      </c>
      <c r="L357" s="16">
        <v>100</v>
      </c>
      <c r="M357" s="3"/>
      <c r="N357" s="1"/>
      <c r="O357" s="329">
        <f t="shared" si="311"/>
        <v>100</v>
      </c>
      <c r="P357" s="34"/>
      <c r="Q357" s="1"/>
      <c r="R357" s="329">
        <f>SUM(O357+P357-Q357)</f>
        <v>100</v>
      </c>
      <c r="S357" s="34"/>
      <c r="T357" s="1"/>
      <c r="U357" s="329">
        <f>SUM(R357+S357-T357)</f>
        <v>100</v>
      </c>
      <c r="V357" s="34"/>
      <c r="W357" s="1"/>
      <c r="X357" s="329">
        <f>SUM(U357+V357-W357)</f>
        <v>100</v>
      </c>
      <c r="Y357" s="34"/>
      <c r="Z357" s="1"/>
      <c r="AA357" s="329">
        <f>SUM(X357+Y357-Z357)</f>
        <v>100</v>
      </c>
      <c r="AB357" s="34"/>
      <c r="AC357" s="1"/>
      <c r="AD357" s="329">
        <f>SUM(AA357+AB357-AC357)</f>
        <v>100</v>
      </c>
      <c r="AE357" s="3"/>
      <c r="AF357" s="1"/>
      <c r="AG357" s="330">
        <f>SUM(AD357+AE357-AF357)</f>
        <v>100</v>
      </c>
      <c r="AH357" s="34"/>
      <c r="AI357" s="1"/>
      <c r="AJ357" s="328">
        <f t="shared" si="312"/>
        <v>100</v>
      </c>
      <c r="AK357" s="34"/>
      <c r="AL357" s="1"/>
      <c r="AM357" s="328">
        <f>SUM(AJ357+AK357-AL357)</f>
        <v>100</v>
      </c>
      <c r="AN357" s="34"/>
      <c r="AO357" s="1"/>
      <c r="AP357" s="328">
        <f>SUM(AM357+AN357-AO357)</f>
        <v>100</v>
      </c>
      <c r="AQ357" s="34"/>
      <c r="AR357" s="1"/>
      <c r="AS357" s="1">
        <f>SUM(AP357+AQ357-AR357)</f>
        <v>100</v>
      </c>
      <c r="AT357" s="3"/>
      <c r="AU357" s="1"/>
      <c r="AV357" s="328">
        <f>SUM(AS357+AT357-AU357)</f>
        <v>100</v>
      </c>
      <c r="AW357" s="178"/>
      <c r="AX357" s="324"/>
      <c r="AY357" s="125">
        <f t="shared" si="298"/>
        <v>0</v>
      </c>
      <c r="AZ357" s="125">
        <f t="shared" si="313"/>
        <v>0</v>
      </c>
      <c r="BA357" s="35"/>
      <c r="BB357" s="35"/>
      <c r="BC357" s="35"/>
      <c r="BD357" s="35"/>
      <c r="BE357" s="35"/>
      <c r="BF357" s="35"/>
    </row>
    <row r="358" spans="1:58" ht="13">
      <c r="A358" s="33"/>
      <c r="B358" s="326"/>
      <c r="C358" s="404" t="s">
        <v>2381</v>
      </c>
      <c r="D358" s="117" t="s">
        <v>1615</v>
      </c>
      <c r="E358" s="38" t="s">
        <v>2373</v>
      </c>
      <c r="F358" s="27" t="s">
        <v>3531</v>
      </c>
      <c r="G358" s="110"/>
      <c r="H358" s="27" t="s">
        <v>3529</v>
      </c>
      <c r="I358" s="110" t="s">
        <v>2327</v>
      </c>
      <c r="J358" s="16" t="s">
        <v>629</v>
      </c>
      <c r="K358" s="109">
        <f>AV358</f>
        <v>0</v>
      </c>
      <c r="L358" s="16">
        <v>0</v>
      </c>
      <c r="M358" s="3"/>
      <c r="N358" s="1"/>
      <c r="O358" s="328">
        <f t="shared" si="311"/>
        <v>0</v>
      </c>
      <c r="P358" s="34"/>
      <c r="Q358" s="1"/>
      <c r="R358" s="329">
        <f>SUM(O358+P358-Q358)</f>
        <v>0</v>
      </c>
      <c r="S358" s="34"/>
      <c r="T358" s="1"/>
      <c r="U358" s="329">
        <f>SUM(R358+S358-T358)</f>
        <v>0</v>
      </c>
      <c r="V358" s="34"/>
      <c r="W358" s="1"/>
      <c r="X358" s="329">
        <f>SUM(U358+V358-W358)</f>
        <v>0</v>
      </c>
      <c r="Y358" s="34"/>
      <c r="Z358" s="1"/>
      <c r="AA358" s="329">
        <f>SUM(X358+Y358-Z358)</f>
        <v>0</v>
      </c>
      <c r="AB358" s="34"/>
      <c r="AC358" s="1"/>
      <c r="AD358" s="329">
        <f>SUM(AA358+AB358-AC358)</f>
        <v>0</v>
      </c>
      <c r="AE358" s="3"/>
      <c r="AF358" s="1"/>
      <c r="AG358" s="330">
        <f>SUM(AD358+AE358-AF358)</f>
        <v>0</v>
      </c>
      <c r="AH358" s="34"/>
      <c r="AI358" s="1"/>
      <c r="AJ358" s="328">
        <f t="shared" si="312"/>
        <v>0</v>
      </c>
      <c r="AK358" s="34"/>
      <c r="AL358" s="1"/>
      <c r="AM358" s="328">
        <f>SUM(AJ358+AK358-AL358)</f>
        <v>0</v>
      </c>
      <c r="AN358" s="34"/>
      <c r="AO358" s="1"/>
      <c r="AP358" s="328">
        <f>SUM(AM358+AN358-AO358)</f>
        <v>0</v>
      </c>
      <c r="AQ358" s="34"/>
      <c r="AR358" s="1"/>
      <c r="AS358" s="1">
        <f>SUM(AP358+AQ358-AR358)</f>
        <v>0</v>
      </c>
      <c r="AT358" s="3"/>
      <c r="AU358" s="1"/>
      <c r="AV358" s="328">
        <f>SUM(AS358+AT358-AU358)</f>
        <v>0</v>
      </c>
      <c r="AW358" s="178"/>
      <c r="AX358" s="324"/>
      <c r="AY358" s="125">
        <f t="shared" si="298"/>
        <v>0</v>
      </c>
      <c r="AZ358" s="125">
        <f t="shared" si="313"/>
        <v>0</v>
      </c>
      <c r="BA358" s="35"/>
      <c r="BB358" s="35"/>
      <c r="BC358" s="35"/>
      <c r="BD358" s="35"/>
      <c r="BE358" s="35"/>
      <c r="BF358" s="35"/>
    </row>
    <row r="359" spans="1:58" ht="13">
      <c r="A359" s="33"/>
      <c r="B359" s="330"/>
      <c r="C359" s="404" t="s">
        <v>2381</v>
      </c>
      <c r="D359" s="117" t="s">
        <v>1623</v>
      </c>
      <c r="E359" s="38" t="s">
        <v>2281</v>
      </c>
      <c r="F359" s="38" t="s">
        <v>3531</v>
      </c>
      <c r="G359" s="110"/>
      <c r="H359" s="38" t="s">
        <v>3529</v>
      </c>
      <c r="I359" s="110" t="s">
        <v>2327</v>
      </c>
      <c r="J359" s="16" t="s">
        <v>629</v>
      </c>
      <c r="K359" s="109">
        <f t="shared" si="300"/>
        <v>100</v>
      </c>
      <c r="L359" s="16">
        <v>100</v>
      </c>
      <c r="M359" s="3"/>
      <c r="N359" s="1"/>
      <c r="O359" s="329">
        <f t="shared" si="311"/>
        <v>100</v>
      </c>
      <c r="P359" s="34"/>
      <c r="Q359" s="1"/>
      <c r="R359" s="329">
        <f t="shared" si="301"/>
        <v>100</v>
      </c>
      <c r="S359" s="34"/>
      <c r="T359" s="1"/>
      <c r="U359" s="329">
        <f t="shared" si="302"/>
        <v>100</v>
      </c>
      <c r="V359" s="34"/>
      <c r="W359" s="1"/>
      <c r="X359" s="329">
        <f t="shared" si="303"/>
        <v>100</v>
      </c>
      <c r="Y359" s="34"/>
      <c r="Z359" s="1"/>
      <c r="AA359" s="329">
        <f t="shared" si="304"/>
        <v>100</v>
      </c>
      <c r="AB359" s="34"/>
      <c r="AC359" s="1"/>
      <c r="AD359" s="329">
        <f t="shared" si="305"/>
        <v>100</v>
      </c>
      <c r="AE359" s="3"/>
      <c r="AF359" s="1"/>
      <c r="AG359" s="330">
        <f t="shared" si="306"/>
        <v>100</v>
      </c>
      <c r="AH359" s="34"/>
      <c r="AI359" s="1"/>
      <c r="AJ359" s="328">
        <f t="shared" si="312"/>
        <v>100</v>
      </c>
      <c r="AK359" s="34"/>
      <c r="AL359" s="1"/>
      <c r="AM359" s="328">
        <f t="shared" si="307"/>
        <v>100</v>
      </c>
      <c r="AN359" s="34"/>
      <c r="AO359" s="1"/>
      <c r="AP359" s="328">
        <f t="shared" si="308"/>
        <v>100</v>
      </c>
      <c r="AQ359" s="34"/>
      <c r="AR359" s="1"/>
      <c r="AS359" s="1">
        <f t="shared" si="309"/>
        <v>100</v>
      </c>
      <c r="AT359" s="3"/>
      <c r="AU359" s="1"/>
      <c r="AV359" s="328">
        <f t="shared" si="310"/>
        <v>100</v>
      </c>
      <c r="AW359" s="178"/>
      <c r="AX359" s="324"/>
      <c r="AY359" s="125">
        <f t="shared" ref="AY359:AY390" si="314">SUM(M359+P359+S359+V359+Y359+AB359+AE359+AH359+AK359+AN359+AQ359+AT359)</f>
        <v>0</v>
      </c>
      <c r="AZ359" s="125">
        <f t="shared" si="313"/>
        <v>0</v>
      </c>
      <c r="BA359" s="35"/>
      <c r="BB359" s="35"/>
      <c r="BC359" s="35"/>
      <c r="BD359" s="35"/>
      <c r="BE359" s="35"/>
      <c r="BF359" s="35"/>
    </row>
    <row r="360" spans="1:58" ht="13">
      <c r="A360" s="18"/>
      <c r="B360" s="137"/>
      <c r="C360" s="404" t="s">
        <v>2381</v>
      </c>
      <c r="D360" s="117" t="s">
        <v>2282</v>
      </c>
      <c r="E360" s="38" t="s">
        <v>2366</v>
      </c>
      <c r="F360" s="27" t="s">
        <v>3531</v>
      </c>
      <c r="G360" s="110"/>
      <c r="H360" s="27" t="s">
        <v>3529</v>
      </c>
      <c r="I360" s="110" t="s">
        <v>2327</v>
      </c>
      <c r="J360" s="16" t="s">
        <v>629</v>
      </c>
      <c r="K360" s="109">
        <f>AV360</f>
        <v>0</v>
      </c>
      <c r="L360" s="16">
        <v>0</v>
      </c>
      <c r="M360" s="3"/>
      <c r="N360" s="1"/>
      <c r="O360" s="329">
        <f t="shared" si="311"/>
        <v>0</v>
      </c>
      <c r="P360" s="34"/>
      <c r="Q360" s="1"/>
      <c r="R360" s="329">
        <f>SUM(O360+P360-Q360)</f>
        <v>0</v>
      </c>
      <c r="S360" s="34"/>
      <c r="T360" s="1"/>
      <c r="U360" s="329">
        <f>SUM(R360+S360-T360)</f>
        <v>0</v>
      </c>
      <c r="V360" s="34"/>
      <c r="W360" s="1"/>
      <c r="X360" s="329">
        <f>SUM(U360+V360-W360)</f>
        <v>0</v>
      </c>
      <c r="Y360" s="34"/>
      <c r="Z360" s="1"/>
      <c r="AA360" s="329">
        <f>SUM(X360+Y360-Z360)</f>
        <v>0</v>
      </c>
      <c r="AB360" s="34"/>
      <c r="AC360" s="1"/>
      <c r="AD360" s="329">
        <f>SUM(AA360+AB360-AC360)</f>
        <v>0</v>
      </c>
      <c r="AE360" s="3"/>
      <c r="AF360" s="1"/>
      <c r="AG360" s="330">
        <f>SUM(AD360+AE360-AF360)</f>
        <v>0</v>
      </c>
      <c r="AH360" s="34"/>
      <c r="AI360" s="1"/>
      <c r="AJ360" s="328">
        <f t="shared" si="312"/>
        <v>0</v>
      </c>
      <c r="AK360" s="34"/>
      <c r="AL360" s="1"/>
      <c r="AM360" s="328">
        <f>SUM(AJ360+AK360-AL360)</f>
        <v>0</v>
      </c>
      <c r="AN360" s="34"/>
      <c r="AO360" s="1"/>
      <c r="AP360" s="328">
        <f>SUM(AM360+AN360-AO360)</f>
        <v>0</v>
      </c>
      <c r="AQ360" s="34"/>
      <c r="AR360" s="1"/>
      <c r="AS360" s="1">
        <f>SUM(AP360+AQ360-AR360)</f>
        <v>0</v>
      </c>
      <c r="AT360" s="3"/>
      <c r="AU360" s="1"/>
      <c r="AV360" s="328">
        <f>SUM(AS360+AT360-AU360)</f>
        <v>0</v>
      </c>
      <c r="AW360" s="178"/>
      <c r="AX360" s="324"/>
      <c r="AY360" s="125">
        <f t="shared" si="314"/>
        <v>0</v>
      </c>
      <c r="AZ360" s="125">
        <f t="shared" si="313"/>
        <v>0</v>
      </c>
      <c r="BA360" s="35"/>
      <c r="BB360" s="35"/>
      <c r="BC360" s="35"/>
      <c r="BD360" s="35"/>
      <c r="BE360" s="35"/>
      <c r="BF360" s="35"/>
    </row>
    <row r="361" spans="1:58" ht="13">
      <c r="A361" s="18"/>
      <c r="B361" s="137"/>
      <c r="C361" s="404" t="s">
        <v>2381</v>
      </c>
      <c r="D361" s="117" t="s">
        <v>2283</v>
      </c>
      <c r="E361" s="38" t="s">
        <v>2370</v>
      </c>
      <c r="F361" s="38" t="s">
        <v>3531</v>
      </c>
      <c r="G361" s="110"/>
      <c r="H361" s="38" t="s">
        <v>3529</v>
      </c>
      <c r="I361" s="110" t="s">
        <v>2327</v>
      </c>
      <c r="J361" s="16" t="s">
        <v>629</v>
      </c>
      <c r="K361" s="109">
        <f>AV361</f>
        <v>0</v>
      </c>
      <c r="L361" s="16">
        <v>0</v>
      </c>
      <c r="M361" s="3"/>
      <c r="N361" s="1"/>
      <c r="O361" s="328">
        <f t="shared" si="311"/>
        <v>0</v>
      </c>
      <c r="P361" s="34"/>
      <c r="Q361" s="1"/>
      <c r="R361" s="329">
        <f>SUM(O361+P361-Q361)</f>
        <v>0</v>
      </c>
      <c r="S361" s="34"/>
      <c r="T361" s="1"/>
      <c r="U361" s="329">
        <f>SUM(R361+S361-T361)</f>
        <v>0</v>
      </c>
      <c r="V361" s="34"/>
      <c r="W361" s="1"/>
      <c r="X361" s="329">
        <f>SUM(U361+V361-W361)</f>
        <v>0</v>
      </c>
      <c r="Y361" s="34"/>
      <c r="Z361" s="1"/>
      <c r="AA361" s="329">
        <f>SUM(X361+Y361-Z361)</f>
        <v>0</v>
      </c>
      <c r="AB361" s="34"/>
      <c r="AC361" s="1"/>
      <c r="AD361" s="329">
        <f>SUM(AA361+AB361-AC361)</f>
        <v>0</v>
      </c>
      <c r="AE361" s="3"/>
      <c r="AF361" s="1"/>
      <c r="AG361" s="330">
        <f t="shared" ref="AG361:AG379" si="315">SUM(AD361+AE361-AF361)</f>
        <v>0</v>
      </c>
      <c r="AH361" s="34"/>
      <c r="AI361" s="1"/>
      <c r="AJ361" s="328">
        <f t="shared" ref="AJ361:AJ379" si="316">SUM(AG361+AH361-AI361)</f>
        <v>0</v>
      </c>
      <c r="AK361" s="34"/>
      <c r="AL361" s="1"/>
      <c r="AM361" s="328">
        <f>SUM(AJ361+AK361-AL361)</f>
        <v>0</v>
      </c>
      <c r="AN361" s="34"/>
      <c r="AO361" s="1"/>
      <c r="AP361" s="328">
        <f>SUM(AM361+AN361-AO361)</f>
        <v>0</v>
      </c>
      <c r="AQ361" s="34"/>
      <c r="AR361" s="1"/>
      <c r="AS361" s="1">
        <f>SUM(AP361+AQ361-AR361)</f>
        <v>0</v>
      </c>
      <c r="AT361" s="3"/>
      <c r="AU361" s="1"/>
      <c r="AV361" s="328">
        <f>SUM(AS361+AT361-AU361)</f>
        <v>0</v>
      </c>
      <c r="AW361" s="178"/>
      <c r="AX361" s="324"/>
      <c r="AY361" s="125">
        <f t="shared" si="314"/>
        <v>0</v>
      </c>
      <c r="AZ361" s="125">
        <f t="shared" si="313"/>
        <v>0</v>
      </c>
      <c r="BA361" s="35"/>
      <c r="BB361" s="35"/>
      <c r="BC361" s="35"/>
      <c r="BD361" s="35"/>
      <c r="BE361" s="35"/>
      <c r="BF361" s="35"/>
    </row>
    <row r="362" spans="1:58" ht="13">
      <c r="A362" s="18"/>
      <c r="B362" s="137"/>
      <c r="C362" s="404" t="s">
        <v>2381</v>
      </c>
      <c r="D362" s="117" t="s">
        <v>1617</v>
      </c>
      <c r="E362" s="38" t="s">
        <v>2284</v>
      </c>
      <c r="F362" s="27" t="s">
        <v>3531</v>
      </c>
      <c r="G362" s="110"/>
      <c r="H362" s="27" t="s">
        <v>3529</v>
      </c>
      <c r="I362" s="110" t="s">
        <v>2327</v>
      </c>
      <c r="J362" s="16" t="s">
        <v>629</v>
      </c>
      <c r="K362" s="109">
        <f>AV362</f>
        <v>100</v>
      </c>
      <c r="L362" s="16">
        <v>100</v>
      </c>
      <c r="M362" s="3"/>
      <c r="N362" s="1"/>
      <c r="O362" s="329">
        <f t="shared" si="311"/>
        <v>100</v>
      </c>
      <c r="P362" s="34"/>
      <c r="Q362" s="1"/>
      <c r="R362" s="329">
        <f>SUM(O362+P362-Q362)</f>
        <v>100</v>
      </c>
      <c r="S362" s="34"/>
      <c r="T362" s="1"/>
      <c r="U362" s="329">
        <f>SUM(R362+S362-T362)</f>
        <v>100</v>
      </c>
      <c r="V362" s="34"/>
      <c r="W362" s="1"/>
      <c r="X362" s="329">
        <f>SUM(U362+V362-W362)</f>
        <v>100</v>
      </c>
      <c r="Y362" s="34"/>
      <c r="Z362" s="1"/>
      <c r="AA362" s="329">
        <f>SUM(X362+Y362-Z362)</f>
        <v>100</v>
      </c>
      <c r="AB362" s="34"/>
      <c r="AC362" s="1"/>
      <c r="AD362" s="329">
        <f>SUM(AA362+AB362-AC362)</f>
        <v>100</v>
      </c>
      <c r="AE362" s="3"/>
      <c r="AF362" s="1"/>
      <c r="AG362" s="330">
        <f t="shared" si="315"/>
        <v>100</v>
      </c>
      <c r="AH362" s="34"/>
      <c r="AI362" s="1"/>
      <c r="AJ362" s="328">
        <f t="shared" si="316"/>
        <v>100</v>
      </c>
      <c r="AK362" s="34"/>
      <c r="AL362" s="1"/>
      <c r="AM362" s="328">
        <f>SUM(AJ362+AK362-AL362)</f>
        <v>100</v>
      </c>
      <c r="AN362" s="34"/>
      <c r="AO362" s="1"/>
      <c r="AP362" s="328">
        <f>SUM(AM362+AN362-AO362)</f>
        <v>100</v>
      </c>
      <c r="AQ362" s="34"/>
      <c r="AR362" s="1"/>
      <c r="AS362" s="1">
        <f>SUM(AP362+AQ362-AR362)</f>
        <v>100</v>
      </c>
      <c r="AT362" s="3"/>
      <c r="AU362" s="1"/>
      <c r="AV362" s="328">
        <f>SUM(AS362+AT362-AU362)</f>
        <v>100</v>
      </c>
      <c r="AW362" s="178"/>
      <c r="AX362" s="324"/>
      <c r="AY362" s="125">
        <f t="shared" si="314"/>
        <v>0</v>
      </c>
      <c r="AZ362" s="125">
        <f t="shared" si="313"/>
        <v>0</v>
      </c>
      <c r="BA362" s="35"/>
      <c r="BB362" s="35"/>
      <c r="BC362" s="35"/>
      <c r="BD362" s="35"/>
      <c r="BE362" s="35"/>
      <c r="BF362" s="35"/>
    </row>
    <row r="363" spans="1:58" ht="13">
      <c r="A363" s="18"/>
      <c r="B363" s="137"/>
      <c r="C363" s="404" t="s">
        <v>2381</v>
      </c>
      <c r="D363" s="117" t="s">
        <v>2285</v>
      </c>
      <c r="E363" s="38" t="s">
        <v>2369</v>
      </c>
      <c r="F363" s="38" t="s">
        <v>3531</v>
      </c>
      <c r="G363" s="110"/>
      <c r="H363" s="38" t="s">
        <v>3529</v>
      </c>
      <c r="I363" s="110" t="s">
        <v>2327</v>
      </c>
      <c r="J363" s="16" t="s">
        <v>629</v>
      </c>
      <c r="K363" s="109">
        <f>AV363</f>
        <v>0</v>
      </c>
      <c r="L363" s="16">
        <v>0</v>
      </c>
      <c r="M363" s="3"/>
      <c r="N363" s="1"/>
      <c r="O363" s="329">
        <f t="shared" si="311"/>
        <v>0</v>
      </c>
      <c r="P363" s="34"/>
      <c r="Q363" s="1"/>
      <c r="R363" s="329">
        <f>SUM(O363+P363-Q363)</f>
        <v>0</v>
      </c>
      <c r="S363" s="34"/>
      <c r="T363" s="1"/>
      <c r="U363" s="329">
        <f>SUM(R363+S363-T363)</f>
        <v>0</v>
      </c>
      <c r="V363" s="34"/>
      <c r="W363" s="1"/>
      <c r="X363" s="329">
        <f>SUM(U363+V363-W363)</f>
        <v>0</v>
      </c>
      <c r="Y363" s="34"/>
      <c r="Z363" s="1"/>
      <c r="AA363" s="329">
        <f>SUM(X363+Y363-Z363)</f>
        <v>0</v>
      </c>
      <c r="AB363" s="34"/>
      <c r="AC363" s="1"/>
      <c r="AD363" s="329">
        <f>SUM(AA363+AB363-AC363)</f>
        <v>0</v>
      </c>
      <c r="AE363" s="3"/>
      <c r="AF363" s="1"/>
      <c r="AG363" s="330">
        <f t="shared" si="315"/>
        <v>0</v>
      </c>
      <c r="AH363" s="34"/>
      <c r="AI363" s="1"/>
      <c r="AJ363" s="328">
        <f t="shared" si="316"/>
        <v>0</v>
      </c>
      <c r="AK363" s="34"/>
      <c r="AL363" s="1"/>
      <c r="AM363" s="328">
        <f>SUM(AJ363+AK363-AL363)</f>
        <v>0</v>
      </c>
      <c r="AN363" s="34"/>
      <c r="AO363" s="1"/>
      <c r="AP363" s="328">
        <f>SUM(AM363+AN363-AO363)</f>
        <v>0</v>
      </c>
      <c r="AQ363" s="34"/>
      <c r="AR363" s="1"/>
      <c r="AS363" s="1">
        <f>SUM(AP363+AQ363-AR363)</f>
        <v>0</v>
      </c>
      <c r="AT363" s="3"/>
      <c r="AU363" s="1"/>
      <c r="AV363" s="328">
        <f>SUM(AS363+AT363-AU363)</f>
        <v>0</v>
      </c>
      <c r="AW363" s="178"/>
      <c r="AX363" s="324"/>
      <c r="AY363" s="125">
        <f t="shared" si="314"/>
        <v>0</v>
      </c>
      <c r="AZ363" s="125">
        <f t="shared" si="313"/>
        <v>0</v>
      </c>
      <c r="BA363" s="35"/>
      <c r="BB363" s="35"/>
      <c r="BC363" s="35"/>
      <c r="BD363" s="35"/>
      <c r="BE363" s="35"/>
      <c r="BF363" s="35"/>
    </row>
    <row r="364" spans="1:58" ht="13">
      <c r="A364" s="33"/>
      <c r="B364" s="326"/>
      <c r="C364" s="404" t="s">
        <v>2381</v>
      </c>
      <c r="D364" s="32" t="s">
        <v>2286</v>
      </c>
      <c r="E364" s="38" t="s">
        <v>2287</v>
      </c>
      <c r="F364" s="27" t="s">
        <v>3531</v>
      </c>
      <c r="G364" s="110"/>
      <c r="H364" s="27" t="s">
        <v>3529</v>
      </c>
      <c r="I364" s="110" t="s">
        <v>2327</v>
      </c>
      <c r="J364" s="16" t="s">
        <v>629</v>
      </c>
      <c r="K364" s="109">
        <f t="shared" si="300"/>
        <v>200</v>
      </c>
      <c r="L364" s="16">
        <v>100</v>
      </c>
      <c r="M364" s="3"/>
      <c r="N364" s="1"/>
      <c r="O364" s="328">
        <f t="shared" si="311"/>
        <v>100</v>
      </c>
      <c r="P364" s="34"/>
      <c r="Q364" s="1"/>
      <c r="R364" s="329">
        <f t="shared" si="301"/>
        <v>100</v>
      </c>
      <c r="S364" s="34"/>
      <c r="T364" s="1"/>
      <c r="U364" s="329">
        <f t="shared" si="302"/>
        <v>100</v>
      </c>
      <c r="V364" s="34"/>
      <c r="W364" s="1"/>
      <c r="X364" s="329">
        <f t="shared" si="303"/>
        <v>100</v>
      </c>
      <c r="Y364" s="34"/>
      <c r="Z364" s="1"/>
      <c r="AA364" s="329">
        <f t="shared" si="304"/>
        <v>100</v>
      </c>
      <c r="AB364" s="34"/>
      <c r="AC364" s="1"/>
      <c r="AD364" s="329">
        <f t="shared" si="305"/>
        <v>100</v>
      </c>
      <c r="AE364" s="3">
        <v>100</v>
      </c>
      <c r="AF364" s="1"/>
      <c r="AG364" s="330">
        <f t="shared" si="315"/>
        <v>200</v>
      </c>
      <c r="AH364" s="34"/>
      <c r="AI364" s="1"/>
      <c r="AJ364" s="328">
        <f t="shared" si="316"/>
        <v>200</v>
      </c>
      <c r="AK364" s="34"/>
      <c r="AL364" s="1"/>
      <c r="AM364" s="328">
        <f t="shared" si="307"/>
        <v>200</v>
      </c>
      <c r="AN364" s="34"/>
      <c r="AO364" s="1"/>
      <c r="AP364" s="328">
        <f t="shared" si="308"/>
        <v>200</v>
      </c>
      <c r="AQ364" s="34"/>
      <c r="AR364" s="1"/>
      <c r="AS364" s="1">
        <f t="shared" si="309"/>
        <v>200</v>
      </c>
      <c r="AT364" s="3"/>
      <c r="AU364" s="1"/>
      <c r="AV364" s="328">
        <f t="shared" si="310"/>
        <v>200</v>
      </c>
      <c r="AW364" s="178"/>
      <c r="AX364" s="324"/>
      <c r="AY364" s="125">
        <f t="shared" si="314"/>
        <v>100</v>
      </c>
      <c r="AZ364" s="125">
        <f t="shared" si="313"/>
        <v>0</v>
      </c>
      <c r="BA364" s="35"/>
      <c r="BB364" s="35"/>
      <c r="BC364" s="35"/>
      <c r="BD364" s="35"/>
      <c r="BE364" s="35"/>
      <c r="BF364" s="35"/>
    </row>
    <row r="365" spans="1:58" ht="13">
      <c r="A365" s="18"/>
      <c r="B365" s="137"/>
      <c r="C365" s="404" t="s">
        <v>2381</v>
      </c>
      <c r="D365" s="32" t="s">
        <v>2288</v>
      </c>
      <c r="E365" s="38" t="s">
        <v>2289</v>
      </c>
      <c r="F365" s="38" t="s">
        <v>3531</v>
      </c>
      <c r="G365" s="110"/>
      <c r="H365" s="38" t="s">
        <v>3529</v>
      </c>
      <c r="I365" s="110" t="s">
        <v>2327</v>
      </c>
      <c r="J365" s="16" t="s">
        <v>629</v>
      </c>
      <c r="K365" s="109">
        <f t="shared" si="300"/>
        <v>200</v>
      </c>
      <c r="L365" s="16">
        <v>100</v>
      </c>
      <c r="M365" s="3"/>
      <c r="N365" s="1"/>
      <c r="O365" s="329">
        <f t="shared" si="311"/>
        <v>100</v>
      </c>
      <c r="P365" s="34"/>
      <c r="Q365" s="1"/>
      <c r="R365" s="329">
        <f t="shared" si="301"/>
        <v>100</v>
      </c>
      <c r="S365" s="34"/>
      <c r="T365" s="1"/>
      <c r="U365" s="329">
        <f t="shared" si="302"/>
        <v>100</v>
      </c>
      <c r="V365" s="34"/>
      <c r="W365" s="1"/>
      <c r="X365" s="329">
        <f t="shared" si="303"/>
        <v>100</v>
      </c>
      <c r="Y365" s="34"/>
      <c r="Z365" s="1"/>
      <c r="AA365" s="329">
        <f t="shared" si="304"/>
        <v>100</v>
      </c>
      <c r="AB365" s="34"/>
      <c r="AC365" s="1"/>
      <c r="AD365" s="329">
        <f t="shared" si="305"/>
        <v>100</v>
      </c>
      <c r="AE365" s="3">
        <v>100</v>
      </c>
      <c r="AF365" s="1"/>
      <c r="AG365" s="330">
        <f t="shared" si="315"/>
        <v>200</v>
      </c>
      <c r="AH365" s="34"/>
      <c r="AI365" s="1"/>
      <c r="AJ365" s="328">
        <f t="shared" si="316"/>
        <v>200</v>
      </c>
      <c r="AK365" s="34"/>
      <c r="AL365" s="1"/>
      <c r="AM365" s="328">
        <f t="shared" si="307"/>
        <v>200</v>
      </c>
      <c r="AN365" s="34"/>
      <c r="AO365" s="1"/>
      <c r="AP365" s="328">
        <f t="shared" si="308"/>
        <v>200</v>
      </c>
      <c r="AQ365" s="34"/>
      <c r="AR365" s="1"/>
      <c r="AS365" s="1">
        <f t="shared" si="309"/>
        <v>200</v>
      </c>
      <c r="AT365" s="3"/>
      <c r="AU365" s="1"/>
      <c r="AV365" s="328">
        <f t="shared" si="310"/>
        <v>200</v>
      </c>
      <c r="AW365" s="178"/>
      <c r="AX365" s="324"/>
      <c r="AY365" s="125">
        <f t="shared" si="314"/>
        <v>100</v>
      </c>
      <c r="AZ365" s="125">
        <f t="shared" si="313"/>
        <v>0</v>
      </c>
      <c r="BA365" s="35"/>
      <c r="BB365" s="35"/>
      <c r="BC365" s="35"/>
      <c r="BD365" s="35"/>
      <c r="BE365" s="35"/>
      <c r="BF365" s="35"/>
    </row>
    <row r="366" spans="1:58" ht="13">
      <c r="A366" s="33"/>
      <c r="B366" s="330"/>
      <c r="C366" s="404" t="s">
        <v>2381</v>
      </c>
      <c r="D366" s="32" t="s">
        <v>2290</v>
      </c>
      <c r="E366" s="38" t="s">
        <v>2291</v>
      </c>
      <c r="F366" s="27" t="s">
        <v>3531</v>
      </c>
      <c r="G366" s="110"/>
      <c r="H366" s="27" t="s">
        <v>3529</v>
      </c>
      <c r="I366" s="110" t="s">
        <v>2327</v>
      </c>
      <c r="J366" s="16" t="s">
        <v>629</v>
      </c>
      <c r="K366" s="109">
        <f t="shared" si="300"/>
        <v>100</v>
      </c>
      <c r="L366" s="16">
        <v>100</v>
      </c>
      <c r="M366" s="3"/>
      <c r="N366" s="1"/>
      <c r="O366" s="329">
        <f t="shared" si="311"/>
        <v>100</v>
      </c>
      <c r="P366" s="34"/>
      <c r="Q366" s="1"/>
      <c r="R366" s="329">
        <f t="shared" ref="R366:R371" si="317">SUM(O366+P366-Q366)</f>
        <v>100</v>
      </c>
      <c r="S366" s="34"/>
      <c r="T366" s="1"/>
      <c r="U366" s="329">
        <f t="shared" ref="U366:U371" si="318">SUM(R366+S366-T366)</f>
        <v>100</v>
      </c>
      <c r="V366" s="34"/>
      <c r="W366" s="1"/>
      <c r="X366" s="329">
        <f t="shared" si="303"/>
        <v>100</v>
      </c>
      <c r="Y366" s="34"/>
      <c r="Z366" s="1"/>
      <c r="AA366" s="329">
        <f t="shared" si="304"/>
        <v>100</v>
      </c>
      <c r="AB366" s="34"/>
      <c r="AC366" s="1"/>
      <c r="AD366" s="329">
        <f t="shared" si="305"/>
        <v>100</v>
      </c>
      <c r="AE366" s="3"/>
      <c r="AF366" s="1"/>
      <c r="AG366" s="330">
        <f t="shared" si="315"/>
        <v>100</v>
      </c>
      <c r="AH366" s="34"/>
      <c r="AI366" s="1"/>
      <c r="AJ366" s="328">
        <f t="shared" si="316"/>
        <v>100</v>
      </c>
      <c r="AK366" s="34"/>
      <c r="AL366" s="1"/>
      <c r="AM366" s="328">
        <f t="shared" si="307"/>
        <v>100</v>
      </c>
      <c r="AN366" s="34"/>
      <c r="AO366" s="1"/>
      <c r="AP366" s="328">
        <f t="shared" ref="AP366:AP371" si="319">SUM(AM366+AN366-AO366)</f>
        <v>100</v>
      </c>
      <c r="AQ366" s="34"/>
      <c r="AR366" s="1"/>
      <c r="AS366" s="1">
        <f t="shared" ref="AS366:AS371" si="320">SUM(AP366+AQ366-AR366)</f>
        <v>100</v>
      </c>
      <c r="AT366" s="3"/>
      <c r="AU366" s="1"/>
      <c r="AV366" s="328">
        <f t="shared" ref="AV366:AV371" si="321">SUM(AS366+AT366-AU366)</f>
        <v>100</v>
      </c>
      <c r="AW366" s="178"/>
      <c r="AX366" s="324"/>
      <c r="AY366" s="125">
        <f t="shared" si="314"/>
        <v>0</v>
      </c>
      <c r="AZ366" s="125">
        <f t="shared" si="313"/>
        <v>0</v>
      </c>
      <c r="BA366" s="35"/>
      <c r="BB366" s="35"/>
      <c r="BC366" s="35"/>
      <c r="BD366" s="35"/>
      <c r="BE366" s="35"/>
      <c r="BF366" s="35"/>
    </row>
    <row r="367" spans="1:58" ht="13">
      <c r="A367" s="33"/>
      <c r="B367" s="330"/>
      <c r="C367" s="404" t="s">
        <v>2381</v>
      </c>
      <c r="D367" s="32" t="s">
        <v>2292</v>
      </c>
      <c r="E367" s="38" t="s">
        <v>2375</v>
      </c>
      <c r="F367" s="38" t="s">
        <v>3531</v>
      </c>
      <c r="G367" s="110"/>
      <c r="H367" s="38" t="s">
        <v>3529</v>
      </c>
      <c r="I367" s="110" t="s">
        <v>2327</v>
      </c>
      <c r="J367" s="16" t="s">
        <v>629</v>
      </c>
      <c r="K367" s="109">
        <f t="shared" si="300"/>
        <v>0</v>
      </c>
      <c r="L367" s="16">
        <v>0</v>
      </c>
      <c r="M367" s="3"/>
      <c r="N367" s="1"/>
      <c r="O367" s="328">
        <f t="shared" si="311"/>
        <v>0</v>
      </c>
      <c r="P367" s="34"/>
      <c r="Q367" s="1"/>
      <c r="R367" s="329">
        <f t="shared" si="317"/>
        <v>0</v>
      </c>
      <c r="S367" s="34"/>
      <c r="T367" s="1"/>
      <c r="U367" s="329">
        <f t="shared" si="318"/>
        <v>0</v>
      </c>
      <c r="V367" s="34"/>
      <c r="W367" s="1"/>
      <c r="X367" s="329">
        <f t="shared" si="303"/>
        <v>0</v>
      </c>
      <c r="Y367" s="34"/>
      <c r="Z367" s="1"/>
      <c r="AA367" s="329">
        <f t="shared" si="304"/>
        <v>0</v>
      </c>
      <c r="AB367" s="34"/>
      <c r="AC367" s="1"/>
      <c r="AD367" s="329">
        <f t="shared" si="305"/>
        <v>0</v>
      </c>
      <c r="AE367" s="3"/>
      <c r="AF367" s="1"/>
      <c r="AG367" s="330">
        <f t="shared" si="315"/>
        <v>0</v>
      </c>
      <c r="AH367" s="34"/>
      <c r="AI367" s="1"/>
      <c r="AJ367" s="328">
        <f t="shared" si="316"/>
        <v>0</v>
      </c>
      <c r="AK367" s="34"/>
      <c r="AL367" s="1"/>
      <c r="AM367" s="328">
        <f t="shared" si="307"/>
        <v>0</v>
      </c>
      <c r="AN367" s="34"/>
      <c r="AO367" s="1"/>
      <c r="AP367" s="328">
        <f t="shared" si="319"/>
        <v>0</v>
      </c>
      <c r="AQ367" s="34"/>
      <c r="AR367" s="1"/>
      <c r="AS367" s="1">
        <f t="shared" si="320"/>
        <v>0</v>
      </c>
      <c r="AT367" s="3"/>
      <c r="AU367" s="1"/>
      <c r="AV367" s="328">
        <f t="shared" si="321"/>
        <v>0</v>
      </c>
      <c r="AW367" s="178"/>
      <c r="AX367" s="324"/>
      <c r="AY367" s="125">
        <f t="shared" si="314"/>
        <v>0</v>
      </c>
      <c r="AZ367" s="125">
        <f t="shared" si="313"/>
        <v>0</v>
      </c>
      <c r="BA367" s="35"/>
      <c r="BB367" s="35"/>
      <c r="BC367" s="35"/>
      <c r="BD367" s="35"/>
      <c r="BE367" s="35"/>
      <c r="BF367" s="35"/>
    </row>
    <row r="368" spans="1:58" ht="13">
      <c r="A368" s="18"/>
      <c r="B368" s="137"/>
      <c r="C368" s="404" t="s">
        <v>2381</v>
      </c>
      <c r="D368" s="32" t="s">
        <v>2293</v>
      </c>
      <c r="E368" s="38" t="s">
        <v>2374</v>
      </c>
      <c r="F368" s="27" t="s">
        <v>3531</v>
      </c>
      <c r="G368" s="110"/>
      <c r="H368" s="27" t="s">
        <v>3529</v>
      </c>
      <c r="I368" s="110" t="s">
        <v>2327</v>
      </c>
      <c r="J368" s="16" t="s">
        <v>629</v>
      </c>
      <c r="K368" s="109">
        <f t="shared" si="300"/>
        <v>0</v>
      </c>
      <c r="L368" s="16">
        <v>0</v>
      </c>
      <c r="M368" s="3"/>
      <c r="N368" s="1"/>
      <c r="O368" s="329">
        <f t="shared" si="311"/>
        <v>0</v>
      </c>
      <c r="P368" s="34"/>
      <c r="Q368" s="1"/>
      <c r="R368" s="329">
        <f t="shared" si="317"/>
        <v>0</v>
      </c>
      <c r="S368" s="34"/>
      <c r="T368" s="1"/>
      <c r="U368" s="329">
        <f t="shared" si="318"/>
        <v>0</v>
      </c>
      <c r="V368" s="34"/>
      <c r="W368" s="1"/>
      <c r="X368" s="329">
        <f t="shared" si="303"/>
        <v>0</v>
      </c>
      <c r="Y368" s="34"/>
      <c r="Z368" s="1"/>
      <c r="AA368" s="329">
        <f t="shared" si="304"/>
        <v>0</v>
      </c>
      <c r="AB368" s="34"/>
      <c r="AC368" s="1"/>
      <c r="AD368" s="329">
        <f t="shared" si="305"/>
        <v>0</v>
      </c>
      <c r="AE368" s="3"/>
      <c r="AF368" s="1"/>
      <c r="AG368" s="330">
        <f t="shared" si="315"/>
        <v>0</v>
      </c>
      <c r="AH368" s="34"/>
      <c r="AI368" s="1"/>
      <c r="AJ368" s="328">
        <f t="shared" si="316"/>
        <v>0</v>
      </c>
      <c r="AK368" s="34"/>
      <c r="AL368" s="1"/>
      <c r="AM368" s="328">
        <f t="shared" si="307"/>
        <v>0</v>
      </c>
      <c r="AN368" s="34"/>
      <c r="AO368" s="1"/>
      <c r="AP368" s="328">
        <f t="shared" si="319"/>
        <v>0</v>
      </c>
      <c r="AQ368" s="34"/>
      <c r="AR368" s="1"/>
      <c r="AS368" s="1">
        <f t="shared" si="320"/>
        <v>0</v>
      </c>
      <c r="AT368" s="3"/>
      <c r="AU368" s="1"/>
      <c r="AV368" s="328">
        <f t="shared" si="321"/>
        <v>0</v>
      </c>
      <c r="AW368" s="178"/>
      <c r="AX368" s="324"/>
      <c r="AY368" s="125">
        <f t="shared" si="314"/>
        <v>0</v>
      </c>
      <c r="AZ368" s="125">
        <f t="shared" si="313"/>
        <v>0</v>
      </c>
      <c r="BA368" s="35"/>
      <c r="BB368" s="35"/>
      <c r="BC368" s="35"/>
      <c r="BD368" s="35"/>
      <c r="BE368" s="35"/>
      <c r="BF368" s="35"/>
    </row>
    <row r="369" spans="1:58" ht="13">
      <c r="A369" s="53"/>
      <c r="B369" s="407"/>
      <c r="C369" s="404" t="s">
        <v>2381</v>
      </c>
      <c r="D369" s="32" t="s">
        <v>2294</v>
      </c>
      <c r="E369" s="38" t="s">
        <v>2368</v>
      </c>
      <c r="F369" s="38" t="s">
        <v>3531</v>
      </c>
      <c r="G369" s="110"/>
      <c r="H369" s="38" t="s">
        <v>3529</v>
      </c>
      <c r="I369" s="110" t="s">
        <v>2327</v>
      </c>
      <c r="J369" s="16" t="s">
        <v>629</v>
      </c>
      <c r="K369" s="109">
        <f t="shared" si="300"/>
        <v>0</v>
      </c>
      <c r="L369" s="16">
        <v>0</v>
      </c>
      <c r="M369" s="3"/>
      <c r="N369" s="1"/>
      <c r="O369" s="329">
        <f t="shared" si="311"/>
        <v>0</v>
      </c>
      <c r="P369" s="34"/>
      <c r="Q369" s="1"/>
      <c r="R369" s="329">
        <f t="shared" si="317"/>
        <v>0</v>
      </c>
      <c r="S369" s="34"/>
      <c r="T369" s="1"/>
      <c r="U369" s="329">
        <f t="shared" si="318"/>
        <v>0</v>
      </c>
      <c r="V369" s="34"/>
      <c r="W369" s="1"/>
      <c r="X369" s="329">
        <f t="shared" si="303"/>
        <v>0</v>
      </c>
      <c r="Y369" s="34"/>
      <c r="Z369" s="1"/>
      <c r="AA369" s="329">
        <f t="shared" si="304"/>
        <v>0</v>
      </c>
      <c r="AB369" s="34"/>
      <c r="AC369" s="1"/>
      <c r="AD369" s="329">
        <f t="shared" si="305"/>
        <v>0</v>
      </c>
      <c r="AE369" s="3"/>
      <c r="AF369" s="1"/>
      <c r="AG369" s="330">
        <f t="shared" si="315"/>
        <v>0</v>
      </c>
      <c r="AH369" s="34"/>
      <c r="AI369" s="1"/>
      <c r="AJ369" s="328">
        <f t="shared" si="316"/>
        <v>0</v>
      </c>
      <c r="AK369" s="34"/>
      <c r="AL369" s="1"/>
      <c r="AM369" s="328">
        <f t="shared" si="307"/>
        <v>0</v>
      </c>
      <c r="AN369" s="34"/>
      <c r="AO369" s="1"/>
      <c r="AP369" s="328">
        <f t="shared" si="319"/>
        <v>0</v>
      </c>
      <c r="AQ369" s="34"/>
      <c r="AR369" s="1"/>
      <c r="AS369" s="328">
        <f t="shared" si="320"/>
        <v>0</v>
      </c>
      <c r="AT369" s="34"/>
      <c r="AU369" s="1"/>
      <c r="AV369" s="328">
        <f t="shared" si="321"/>
        <v>0</v>
      </c>
      <c r="AW369" s="178"/>
      <c r="AX369" s="324"/>
      <c r="AY369" s="125">
        <f t="shared" si="314"/>
        <v>0</v>
      </c>
      <c r="AZ369" s="125">
        <f t="shared" si="313"/>
        <v>0</v>
      </c>
      <c r="BA369" s="35"/>
      <c r="BB369" s="35"/>
      <c r="BC369" s="35"/>
      <c r="BD369" s="35"/>
      <c r="BE369" s="35"/>
      <c r="BF369" s="35"/>
    </row>
    <row r="370" spans="1:58" ht="13">
      <c r="A370" s="33"/>
      <c r="B370" s="326"/>
      <c r="C370" s="404" t="s">
        <v>2381</v>
      </c>
      <c r="D370" s="32" t="s">
        <v>2295</v>
      </c>
      <c r="E370" s="38" t="s">
        <v>2296</v>
      </c>
      <c r="F370" s="27" t="s">
        <v>3531</v>
      </c>
      <c r="G370" s="110"/>
      <c r="H370" s="27" t="s">
        <v>3529</v>
      </c>
      <c r="I370" s="110" t="s">
        <v>2327</v>
      </c>
      <c r="J370" s="16" t="s">
        <v>629</v>
      </c>
      <c r="K370" s="109">
        <f t="shared" si="300"/>
        <v>100</v>
      </c>
      <c r="L370" s="16">
        <v>100</v>
      </c>
      <c r="M370" s="3"/>
      <c r="N370" s="1"/>
      <c r="O370" s="328">
        <f t="shared" si="311"/>
        <v>100</v>
      </c>
      <c r="P370" s="34"/>
      <c r="Q370" s="1"/>
      <c r="R370" s="329">
        <f t="shared" si="317"/>
        <v>100</v>
      </c>
      <c r="S370" s="34"/>
      <c r="T370" s="1"/>
      <c r="U370" s="329">
        <f t="shared" si="318"/>
        <v>100</v>
      </c>
      <c r="V370" s="34"/>
      <c r="W370" s="1"/>
      <c r="X370" s="329">
        <f t="shared" si="303"/>
        <v>100</v>
      </c>
      <c r="Y370" s="34"/>
      <c r="Z370" s="1"/>
      <c r="AA370" s="329">
        <f t="shared" si="304"/>
        <v>100</v>
      </c>
      <c r="AB370" s="34"/>
      <c r="AC370" s="1"/>
      <c r="AD370" s="329">
        <f t="shared" si="305"/>
        <v>100</v>
      </c>
      <c r="AE370" s="3"/>
      <c r="AF370" s="1"/>
      <c r="AG370" s="330">
        <f t="shared" si="315"/>
        <v>100</v>
      </c>
      <c r="AH370" s="34"/>
      <c r="AI370" s="1"/>
      <c r="AJ370" s="328">
        <f t="shared" si="316"/>
        <v>100</v>
      </c>
      <c r="AK370" s="34"/>
      <c r="AL370" s="1"/>
      <c r="AM370" s="328">
        <f t="shared" si="307"/>
        <v>100</v>
      </c>
      <c r="AN370" s="34"/>
      <c r="AO370" s="1"/>
      <c r="AP370" s="328">
        <f t="shared" si="319"/>
        <v>100</v>
      </c>
      <c r="AQ370" s="34"/>
      <c r="AR370" s="1"/>
      <c r="AS370" s="328">
        <f t="shared" si="320"/>
        <v>100</v>
      </c>
      <c r="AT370" s="34"/>
      <c r="AU370" s="1"/>
      <c r="AV370" s="328">
        <f t="shared" si="321"/>
        <v>100</v>
      </c>
      <c r="AW370" s="178"/>
      <c r="AX370" s="324"/>
      <c r="AY370" s="125">
        <f t="shared" si="314"/>
        <v>0</v>
      </c>
      <c r="AZ370" s="125">
        <f t="shared" si="313"/>
        <v>0</v>
      </c>
      <c r="BA370" s="35"/>
      <c r="BB370" s="35"/>
      <c r="BC370" s="35"/>
      <c r="BD370" s="35"/>
      <c r="BE370" s="35"/>
      <c r="BF370" s="35"/>
    </row>
    <row r="371" spans="1:58" ht="13">
      <c r="A371" s="53"/>
      <c r="B371" s="407"/>
      <c r="C371" s="404" t="s">
        <v>2381</v>
      </c>
      <c r="D371" s="32" t="s">
        <v>2297</v>
      </c>
      <c r="E371" s="38" t="s">
        <v>2371</v>
      </c>
      <c r="F371" s="38" t="s">
        <v>3531</v>
      </c>
      <c r="G371" s="110"/>
      <c r="H371" s="38" t="s">
        <v>3529</v>
      </c>
      <c r="I371" s="110" t="s">
        <v>2327</v>
      </c>
      <c r="J371" s="16" t="s">
        <v>629</v>
      </c>
      <c r="K371" s="109">
        <f t="shared" si="300"/>
        <v>0</v>
      </c>
      <c r="L371" s="16">
        <v>0</v>
      </c>
      <c r="M371" s="3"/>
      <c r="N371" s="1"/>
      <c r="O371" s="329">
        <f t="shared" si="311"/>
        <v>0</v>
      </c>
      <c r="P371" s="34"/>
      <c r="Q371" s="1"/>
      <c r="R371" s="329">
        <f t="shared" si="317"/>
        <v>0</v>
      </c>
      <c r="S371" s="34"/>
      <c r="T371" s="1"/>
      <c r="U371" s="329">
        <f t="shared" si="318"/>
        <v>0</v>
      </c>
      <c r="V371" s="34"/>
      <c r="W371" s="1"/>
      <c r="X371" s="329">
        <f t="shared" si="303"/>
        <v>0</v>
      </c>
      <c r="Y371" s="34"/>
      <c r="Z371" s="1"/>
      <c r="AA371" s="329">
        <f t="shared" si="304"/>
        <v>0</v>
      </c>
      <c r="AB371" s="34"/>
      <c r="AC371" s="1"/>
      <c r="AD371" s="329">
        <f t="shared" si="305"/>
        <v>0</v>
      </c>
      <c r="AE371" s="3"/>
      <c r="AF371" s="1"/>
      <c r="AG371" s="330">
        <f t="shared" si="315"/>
        <v>0</v>
      </c>
      <c r="AH371" s="34"/>
      <c r="AI371" s="1"/>
      <c r="AJ371" s="328">
        <f t="shared" si="316"/>
        <v>0</v>
      </c>
      <c r="AK371" s="34"/>
      <c r="AL371" s="1"/>
      <c r="AM371" s="328">
        <f t="shared" si="307"/>
        <v>0</v>
      </c>
      <c r="AN371" s="34"/>
      <c r="AO371" s="1"/>
      <c r="AP371" s="328">
        <f t="shared" si="319"/>
        <v>0</v>
      </c>
      <c r="AQ371" s="34"/>
      <c r="AR371" s="1"/>
      <c r="AS371" s="328">
        <f t="shared" si="320"/>
        <v>0</v>
      </c>
      <c r="AT371" s="34"/>
      <c r="AU371" s="1"/>
      <c r="AV371" s="328">
        <f t="shared" si="321"/>
        <v>0</v>
      </c>
      <c r="AW371" s="178"/>
      <c r="AX371" s="324"/>
      <c r="AY371" s="125">
        <f t="shared" si="314"/>
        <v>0</v>
      </c>
      <c r="AZ371" s="125">
        <f t="shared" si="313"/>
        <v>0</v>
      </c>
      <c r="BA371" s="35"/>
      <c r="BB371" s="35"/>
      <c r="BC371" s="35"/>
      <c r="BD371" s="35"/>
      <c r="BE371" s="35"/>
      <c r="BF371" s="35"/>
    </row>
    <row r="372" spans="1:58" ht="13">
      <c r="A372" s="18"/>
      <c r="B372" s="137"/>
      <c r="C372" s="404" t="s">
        <v>2381</v>
      </c>
      <c r="D372" s="32" t="s">
        <v>2298</v>
      </c>
      <c r="E372" s="38" t="s">
        <v>2367</v>
      </c>
      <c r="F372" s="27" t="s">
        <v>3531</v>
      </c>
      <c r="G372" s="110"/>
      <c r="H372" s="27" t="s">
        <v>3529</v>
      </c>
      <c r="I372" s="110" t="s">
        <v>2327</v>
      </c>
      <c r="J372" s="16" t="s">
        <v>629</v>
      </c>
      <c r="K372" s="109">
        <f t="shared" si="300"/>
        <v>0</v>
      </c>
      <c r="L372" s="16">
        <v>0</v>
      </c>
      <c r="M372" s="3"/>
      <c r="N372" s="1"/>
      <c r="O372" s="329">
        <f t="shared" si="311"/>
        <v>0</v>
      </c>
      <c r="P372" s="34"/>
      <c r="Q372" s="1"/>
      <c r="R372" s="329">
        <f t="shared" si="301"/>
        <v>0</v>
      </c>
      <c r="S372" s="34"/>
      <c r="T372" s="1"/>
      <c r="U372" s="329">
        <f t="shared" si="302"/>
        <v>0</v>
      </c>
      <c r="V372" s="34"/>
      <c r="W372" s="1"/>
      <c r="X372" s="329">
        <f t="shared" si="303"/>
        <v>0</v>
      </c>
      <c r="Y372" s="34"/>
      <c r="Z372" s="1"/>
      <c r="AA372" s="329">
        <f t="shared" si="304"/>
        <v>0</v>
      </c>
      <c r="AB372" s="34"/>
      <c r="AC372" s="1"/>
      <c r="AD372" s="329">
        <f t="shared" si="305"/>
        <v>0</v>
      </c>
      <c r="AE372" s="3"/>
      <c r="AF372" s="1"/>
      <c r="AG372" s="330">
        <f t="shared" si="315"/>
        <v>0</v>
      </c>
      <c r="AH372" s="34"/>
      <c r="AI372" s="1"/>
      <c r="AJ372" s="328">
        <f t="shared" si="316"/>
        <v>0</v>
      </c>
      <c r="AK372" s="34"/>
      <c r="AL372" s="1"/>
      <c r="AM372" s="328">
        <f t="shared" si="307"/>
        <v>0</v>
      </c>
      <c r="AN372" s="34"/>
      <c r="AO372" s="1"/>
      <c r="AP372" s="328">
        <f t="shared" si="308"/>
        <v>0</v>
      </c>
      <c r="AQ372" s="34"/>
      <c r="AR372" s="1"/>
      <c r="AS372" s="1">
        <f t="shared" si="309"/>
        <v>0</v>
      </c>
      <c r="AT372" s="3"/>
      <c r="AU372" s="1"/>
      <c r="AV372" s="328">
        <f t="shared" si="310"/>
        <v>0</v>
      </c>
      <c r="AW372" s="178"/>
      <c r="AX372" s="324"/>
      <c r="AY372" s="125">
        <f t="shared" si="314"/>
        <v>0</v>
      </c>
      <c r="AZ372" s="125">
        <f t="shared" si="313"/>
        <v>0</v>
      </c>
      <c r="BA372" s="35"/>
      <c r="BB372" s="35"/>
      <c r="BC372" s="35"/>
      <c r="BD372" s="35"/>
      <c r="BE372" s="35"/>
      <c r="BF372" s="35"/>
    </row>
    <row r="373" spans="1:58" ht="13">
      <c r="A373" s="33"/>
      <c r="B373" s="330"/>
      <c r="C373" s="404" t="s">
        <v>2381</v>
      </c>
      <c r="D373" s="32" t="s">
        <v>2262</v>
      </c>
      <c r="E373" s="38" t="s">
        <v>2263</v>
      </c>
      <c r="F373" s="38" t="s">
        <v>3531</v>
      </c>
      <c r="G373" s="110"/>
      <c r="H373" s="38" t="s">
        <v>3529</v>
      </c>
      <c r="I373" s="110" t="s">
        <v>2327</v>
      </c>
      <c r="J373" s="16" t="s">
        <v>629</v>
      </c>
      <c r="K373" s="109">
        <f t="shared" si="300"/>
        <v>0</v>
      </c>
      <c r="L373" s="16">
        <v>0</v>
      </c>
      <c r="M373" s="3"/>
      <c r="N373" s="1"/>
      <c r="O373" s="328">
        <f t="shared" si="311"/>
        <v>0</v>
      </c>
      <c r="P373" s="34"/>
      <c r="Q373" s="1"/>
      <c r="R373" s="329">
        <f t="shared" si="301"/>
        <v>0</v>
      </c>
      <c r="S373" s="34"/>
      <c r="T373" s="1"/>
      <c r="U373" s="329">
        <f t="shared" si="302"/>
        <v>0</v>
      </c>
      <c r="V373" s="34"/>
      <c r="W373" s="1"/>
      <c r="X373" s="329">
        <f t="shared" si="303"/>
        <v>0</v>
      </c>
      <c r="Y373" s="34"/>
      <c r="Z373" s="1"/>
      <c r="AA373" s="329">
        <f t="shared" si="304"/>
        <v>0</v>
      </c>
      <c r="AB373" s="34"/>
      <c r="AC373" s="1"/>
      <c r="AD373" s="329">
        <f t="shared" si="305"/>
        <v>0</v>
      </c>
      <c r="AE373" s="3"/>
      <c r="AF373" s="1"/>
      <c r="AG373" s="330">
        <f t="shared" si="315"/>
        <v>0</v>
      </c>
      <c r="AH373" s="34"/>
      <c r="AI373" s="1"/>
      <c r="AJ373" s="328">
        <f t="shared" si="316"/>
        <v>0</v>
      </c>
      <c r="AK373" s="34"/>
      <c r="AL373" s="1"/>
      <c r="AM373" s="328">
        <f t="shared" si="307"/>
        <v>0</v>
      </c>
      <c r="AN373" s="34"/>
      <c r="AO373" s="1"/>
      <c r="AP373" s="328">
        <f t="shared" si="308"/>
        <v>0</v>
      </c>
      <c r="AQ373" s="34"/>
      <c r="AR373" s="1"/>
      <c r="AS373" s="328">
        <f t="shared" si="309"/>
        <v>0</v>
      </c>
      <c r="AT373" s="34"/>
      <c r="AU373" s="1"/>
      <c r="AV373" s="328">
        <f t="shared" si="310"/>
        <v>0</v>
      </c>
      <c r="AW373" s="178"/>
      <c r="AX373" s="324"/>
      <c r="AY373" s="125">
        <f t="shared" si="314"/>
        <v>0</v>
      </c>
      <c r="AZ373" s="125">
        <f t="shared" si="313"/>
        <v>0</v>
      </c>
      <c r="BA373" s="35"/>
      <c r="BB373" s="35"/>
      <c r="BC373" s="35"/>
      <c r="BD373" s="35"/>
      <c r="BE373" s="35"/>
      <c r="BF373" s="35"/>
    </row>
    <row r="374" spans="1:58" ht="13">
      <c r="A374" s="18"/>
      <c r="B374" s="137"/>
      <c r="C374" s="404" t="s">
        <v>2381</v>
      </c>
      <c r="D374" s="117" t="s">
        <v>2266</v>
      </c>
      <c r="E374" s="38" t="s">
        <v>2267</v>
      </c>
      <c r="F374" s="27" t="s">
        <v>3531</v>
      </c>
      <c r="G374" s="110"/>
      <c r="H374" s="27" t="s">
        <v>3529</v>
      </c>
      <c r="I374" s="110" t="s">
        <v>2327</v>
      </c>
      <c r="J374" s="16" t="s">
        <v>629</v>
      </c>
      <c r="K374" s="109">
        <f t="shared" si="300"/>
        <v>0</v>
      </c>
      <c r="L374" s="16">
        <v>0</v>
      </c>
      <c r="M374" s="3"/>
      <c r="N374" s="1"/>
      <c r="O374" s="329">
        <f t="shared" si="311"/>
        <v>0</v>
      </c>
      <c r="P374" s="34"/>
      <c r="Q374" s="1"/>
      <c r="R374" s="329">
        <f t="shared" si="301"/>
        <v>0</v>
      </c>
      <c r="S374" s="34"/>
      <c r="T374" s="1"/>
      <c r="U374" s="329">
        <f t="shared" si="302"/>
        <v>0</v>
      </c>
      <c r="V374" s="34"/>
      <c r="W374" s="1"/>
      <c r="X374" s="329">
        <f t="shared" si="303"/>
        <v>0</v>
      </c>
      <c r="Y374" s="34"/>
      <c r="Z374" s="1"/>
      <c r="AA374" s="329">
        <f t="shared" si="304"/>
        <v>0</v>
      </c>
      <c r="AB374" s="34"/>
      <c r="AC374" s="1"/>
      <c r="AD374" s="329">
        <f t="shared" si="305"/>
        <v>0</v>
      </c>
      <c r="AE374" s="3"/>
      <c r="AF374" s="1"/>
      <c r="AG374" s="330">
        <f t="shared" si="315"/>
        <v>0</v>
      </c>
      <c r="AH374" s="34"/>
      <c r="AI374" s="1"/>
      <c r="AJ374" s="328">
        <f t="shared" si="316"/>
        <v>0</v>
      </c>
      <c r="AK374" s="34"/>
      <c r="AL374" s="1"/>
      <c r="AM374" s="328">
        <f t="shared" si="307"/>
        <v>0</v>
      </c>
      <c r="AN374" s="34"/>
      <c r="AO374" s="1"/>
      <c r="AP374" s="328">
        <f t="shared" si="308"/>
        <v>0</v>
      </c>
      <c r="AQ374" s="34"/>
      <c r="AR374" s="1"/>
      <c r="AS374" s="1">
        <f t="shared" si="309"/>
        <v>0</v>
      </c>
      <c r="AT374" s="3"/>
      <c r="AU374" s="1"/>
      <c r="AV374" s="328">
        <f t="shared" si="310"/>
        <v>0</v>
      </c>
      <c r="AW374" s="178"/>
      <c r="AX374" s="324"/>
      <c r="AY374" s="125">
        <f t="shared" si="314"/>
        <v>0</v>
      </c>
      <c r="AZ374" s="125">
        <f t="shared" si="313"/>
        <v>0</v>
      </c>
      <c r="BA374" s="35"/>
      <c r="BB374" s="35"/>
      <c r="BC374" s="35"/>
      <c r="BD374" s="35"/>
      <c r="BE374" s="35"/>
      <c r="BF374" s="35"/>
    </row>
    <row r="375" spans="1:58" ht="13">
      <c r="A375" s="18"/>
      <c r="B375" s="137"/>
      <c r="C375" s="404" t="s">
        <v>2381</v>
      </c>
      <c r="D375" s="117" t="s">
        <v>2264</v>
      </c>
      <c r="E375" s="38" t="s">
        <v>2265</v>
      </c>
      <c r="F375" s="38" t="s">
        <v>3531</v>
      </c>
      <c r="G375" s="110"/>
      <c r="H375" s="38" t="s">
        <v>3529</v>
      </c>
      <c r="I375" s="110" t="s">
        <v>2327</v>
      </c>
      <c r="J375" s="16" t="s">
        <v>629</v>
      </c>
      <c r="K375" s="109">
        <f t="shared" si="300"/>
        <v>0</v>
      </c>
      <c r="L375" s="16">
        <v>0</v>
      </c>
      <c r="M375" s="3"/>
      <c r="N375" s="1"/>
      <c r="O375" s="329">
        <f t="shared" si="311"/>
        <v>0</v>
      </c>
      <c r="P375" s="34"/>
      <c r="Q375" s="1"/>
      <c r="R375" s="329">
        <f t="shared" si="301"/>
        <v>0</v>
      </c>
      <c r="S375" s="34"/>
      <c r="T375" s="1"/>
      <c r="U375" s="329">
        <f t="shared" si="302"/>
        <v>0</v>
      </c>
      <c r="V375" s="34"/>
      <c r="W375" s="1"/>
      <c r="X375" s="329">
        <f t="shared" si="303"/>
        <v>0</v>
      </c>
      <c r="Y375" s="34"/>
      <c r="Z375" s="1"/>
      <c r="AA375" s="329">
        <f t="shared" si="304"/>
        <v>0</v>
      </c>
      <c r="AB375" s="34"/>
      <c r="AC375" s="1"/>
      <c r="AD375" s="329">
        <f t="shared" si="305"/>
        <v>0</v>
      </c>
      <c r="AE375" s="3"/>
      <c r="AF375" s="1"/>
      <c r="AG375" s="330">
        <f t="shared" si="315"/>
        <v>0</v>
      </c>
      <c r="AH375" s="34"/>
      <c r="AI375" s="1"/>
      <c r="AJ375" s="328">
        <f t="shared" si="316"/>
        <v>0</v>
      </c>
      <c r="AK375" s="34"/>
      <c r="AL375" s="1"/>
      <c r="AM375" s="328">
        <f t="shared" si="307"/>
        <v>0</v>
      </c>
      <c r="AN375" s="34"/>
      <c r="AO375" s="1"/>
      <c r="AP375" s="328">
        <f t="shared" si="308"/>
        <v>0</v>
      </c>
      <c r="AQ375" s="34"/>
      <c r="AR375" s="1"/>
      <c r="AS375" s="1">
        <f t="shared" si="309"/>
        <v>0</v>
      </c>
      <c r="AT375" s="3"/>
      <c r="AU375" s="1"/>
      <c r="AV375" s="328">
        <f t="shared" si="310"/>
        <v>0</v>
      </c>
      <c r="AW375" s="178"/>
      <c r="AX375" s="324"/>
      <c r="AY375" s="125">
        <f t="shared" si="314"/>
        <v>0</v>
      </c>
      <c r="AZ375" s="125">
        <f t="shared" si="313"/>
        <v>0</v>
      </c>
      <c r="BA375" s="35"/>
      <c r="BB375" s="35"/>
      <c r="BC375" s="35"/>
      <c r="BD375" s="35"/>
      <c r="BE375" s="35"/>
      <c r="BF375" s="35"/>
    </row>
    <row r="376" spans="1:58" ht="13">
      <c r="A376" s="18"/>
      <c r="B376" s="137"/>
      <c r="C376" s="404" t="s">
        <v>2381</v>
      </c>
      <c r="D376" s="32" t="s">
        <v>2260</v>
      </c>
      <c r="E376" s="38" t="s">
        <v>2261</v>
      </c>
      <c r="F376" s="27" t="s">
        <v>3531</v>
      </c>
      <c r="G376" s="110"/>
      <c r="H376" s="27" t="s">
        <v>3529</v>
      </c>
      <c r="I376" s="110" t="s">
        <v>2327</v>
      </c>
      <c r="J376" s="16" t="s">
        <v>629</v>
      </c>
      <c r="K376" s="109">
        <f t="shared" si="300"/>
        <v>0</v>
      </c>
      <c r="L376" s="16">
        <v>0</v>
      </c>
      <c r="M376" s="3"/>
      <c r="N376" s="1"/>
      <c r="O376" s="328">
        <f t="shared" si="311"/>
        <v>0</v>
      </c>
      <c r="P376" s="34"/>
      <c r="Q376" s="1"/>
      <c r="R376" s="329">
        <f t="shared" si="301"/>
        <v>0</v>
      </c>
      <c r="S376" s="34"/>
      <c r="T376" s="1"/>
      <c r="U376" s="329">
        <f t="shared" si="302"/>
        <v>0</v>
      </c>
      <c r="V376" s="34"/>
      <c r="W376" s="1"/>
      <c r="X376" s="329">
        <f t="shared" si="303"/>
        <v>0</v>
      </c>
      <c r="Y376" s="34"/>
      <c r="Z376" s="1"/>
      <c r="AA376" s="329">
        <f t="shared" si="304"/>
        <v>0</v>
      </c>
      <c r="AB376" s="34"/>
      <c r="AC376" s="1"/>
      <c r="AD376" s="329">
        <f t="shared" si="305"/>
        <v>0</v>
      </c>
      <c r="AE376" s="3"/>
      <c r="AF376" s="1"/>
      <c r="AG376" s="330">
        <f t="shared" si="315"/>
        <v>0</v>
      </c>
      <c r="AH376" s="34"/>
      <c r="AI376" s="1"/>
      <c r="AJ376" s="328">
        <f t="shared" si="316"/>
        <v>0</v>
      </c>
      <c r="AK376" s="34"/>
      <c r="AL376" s="1"/>
      <c r="AM376" s="328">
        <f t="shared" si="307"/>
        <v>0</v>
      </c>
      <c r="AN376" s="34"/>
      <c r="AO376" s="1"/>
      <c r="AP376" s="328">
        <f t="shared" si="308"/>
        <v>0</v>
      </c>
      <c r="AQ376" s="34"/>
      <c r="AR376" s="1"/>
      <c r="AS376" s="328">
        <f t="shared" si="309"/>
        <v>0</v>
      </c>
      <c r="AT376" s="34"/>
      <c r="AU376" s="1"/>
      <c r="AV376" s="328">
        <f t="shared" si="310"/>
        <v>0</v>
      </c>
      <c r="AW376" s="178"/>
      <c r="AX376" s="324"/>
      <c r="AY376" s="125">
        <f t="shared" si="314"/>
        <v>0</v>
      </c>
      <c r="AZ376" s="125">
        <f t="shared" si="313"/>
        <v>0</v>
      </c>
      <c r="BA376" s="35"/>
      <c r="BB376" s="35"/>
      <c r="BC376" s="35"/>
      <c r="BD376" s="35"/>
      <c r="BE376" s="35"/>
      <c r="BF376" s="35"/>
    </row>
    <row r="377" spans="1:58" ht="13">
      <c r="A377" s="33"/>
      <c r="B377" s="330"/>
      <c r="C377" s="404" t="s">
        <v>2381</v>
      </c>
      <c r="D377" s="32" t="s">
        <v>2258</v>
      </c>
      <c r="E377" s="38" t="s">
        <v>2259</v>
      </c>
      <c r="F377" s="38" t="s">
        <v>3531</v>
      </c>
      <c r="G377" s="110"/>
      <c r="H377" s="38" t="s">
        <v>3529</v>
      </c>
      <c r="I377" s="110" t="s">
        <v>2327</v>
      </c>
      <c r="J377" s="16" t="s">
        <v>629</v>
      </c>
      <c r="K377" s="109">
        <f t="shared" si="300"/>
        <v>0</v>
      </c>
      <c r="L377" s="16">
        <v>0</v>
      </c>
      <c r="M377" s="3"/>
      <c r="N377" s="1"/>
      <c r="O377" s="329">
        <f t="shared" si="311"/>
        <v>0</v>
      </c>
      <c r="P377" s="34"/>
      <c r="Q377" s="1"/>
      <c r="R377" s="329">
        <f t="shared" si="301"/>
        <v>0</v>
      </c>
      <c r="S377" s="34"/>
      <c r="T377" s="1"/>
      <c r="U377" s="329">
        <f t="shared" si="302"/>
        <v>0</v>
      </c>
      <c r="V377" s="34"/>
      <c r="W377" s="1"/>
      <c r="X377" s="329">
        <f t="shared" si="303"/>
        <v>0</v>
      </c>
      <c r="Y377" s="34"/>
      <c r="Z377" s="1"/>
      <c r="AA377" s="329">
        <f t="shared" si="304"/>
        <v>0</v>
      </c>
      <c r="AB377" s="34"/>
      <c r="AC377" s="1"/>
      <c r="AD377" s="329">
        <f t="shared" si="305"/>
        <v>0</v>
      </c>
      <c r="AE377" s="3"/>
      <c r="AF377" s="1"/>
      <c r="AG377" s="330">
        <f t="shared" si="315"/>
        <v>0</v>
      </c>
      <c r="AH377" s="34"/>
      <c r="AI377" s="1"/>
      <c r="AJ377" s="328">
        <f t="shared" si="316"/>
        <v>0</v>
      </c>
      <c r="AK377" s="34"/>
      <c r="AL377" s="1"/>
      <c r="AM377" s="328">
        <f t="shared" si="307"/>
        <v>0</v>
      </c>
      <c r="AN377" s="34"/>
      <c r="AO377" s="1"/>
      <c r="AP377" s="328">
        <f t="shared" si="308"/>
        <v>0</v>
      </c>
      <c r="AQ377" s="34"/>
      <c r="AR377" s="1"/>
      <c r="AS377" s="1">
        <f t="shared" si="309"/>
        <v>0</v>
      </c>
      <c r="AT377" s="3"/>
      <c r="AU377" s="1"/>
      <c r="AV377" s="328">
        <f t="shared" si="310"/>
        <v>0</v>
      </c>
      <c r="AW377" s="178"/>
      <c r="AX377" s="324"/>
      <c r="AY377" s="125">
        <f t="shared" si="314"/>
        <v>0</v>
      </c>
      <c r="AZ377" s="125">
        <f t="shared" si="313"/>
        <v>0</v>
      </c>
      <c r="BA377" s="35"/>
      <c r="BB377" s="35"/>
      <c r="BC377" s="35"/>
      <c r="BD377" s="35"/>
      <c r="BE377" s="35"/>
      <c r="BF377" s="35"/>
    </row>
    <row r="378" spans="1:58" ht="13">
      <c r="A378" s="18"/>
      <c r="B378" s="137"/>
      <c r="C378" s="404" t="s">
        <v>2381</v>
      </c>
      <c r="D378" s="32" t="s">
        <v>1619</v>
      </c>
      <c r="E378" s="38" t="s">
        <v>2299</v>
      </c>
      <c r="F378" s="27" t="s">
        <v>3531</v>
      </c>
      <c r="G378" s="110"/>
      <c r="H378" s="27" t="s">
        <v>3529</v>
      </c>
      <c r="I378" s="110" t="s">
        <v>2327</v>
      </c>
      <c r="J378" s="16" t="s">
        <v>629</v>
      </c>
      <c r="K378" s="109">
        <f t="shared" si="300"/>
        <v>0</v>
      </c>
      <c r="L378" s="16">
        <v>0</v>
      </c>
      <c r="M378" s="3"/>
      <c r="N378" s="1"/>
      <c r="O378" s="329">
        <f t="shared" si="311"/>
        <v>0</v>
      </c>
      <c r="P378" s="34"/>
      <c r="Q378" s="1"/>
      <c r="R378" s="329">
        <f t="shared" si="301"/>
        <v>0</v>
      </c>
      <c r="S378" s="34"/>
      <c r="T378" s="1"/>
      <c r="U378" s="329">
        <f t="shared" si="302"/>
        <v>0</v>
      </c>
      <c r="V378" s="34"/>
      <c r="W378" s="1"/>
      <c r="X378" s="329">
        <f t="shared" si="303"/>
        <v>0</v>
      </c>
      <c r="Y378" s="34"/>
      <c r="Z378" s="1"/>
      <c r="AA378" s="329">
        <f t="shared" si="304"/>
        <v>0</v>
      </c>
      <c r="AB378" s="34"/>
      <c r="AC378" s="1"/>
      <c r="AD378" s="329">
        <f t="shared" si="305"/>
        <v>0</v>
      </c>
      <c r="AE378" s="3"/>
      <c r="AF378" s="1"/>
      <c r="AG378" s="330">
        <f t="shared" si="315"/>
        <v>0</v>
      </c>
      <c r="AH378" s="34"/>
      <c r="AI378" s="1"/>
      <c r="AJ378" s="328">
        <f t="shared" si="316"/>
        <v>0</v>
      </c>
      <c r="AK378" s="34"/>
      <c r="AL378" s="1"/>
      <c r="AM378" s="328">
        <f t="shared" si="307"/>
        <v>0</v>
      </c>
      <c r="AN378" s="34"/>
      <c r="AO378" s="1"/>
      <c r="AP378" s="328">
        <f t="shared" si="308"/>
        <v>0</v>
      </c>
      <c r="AQ378" s="34"/>
      <c r="AR378" s="1"/>
      <c r="AS378" s="1">
        <f t="shared" si="309"/>
        <v>0</v>
      </c>
      <c r="AT378" s="3"/>
      <c r="AU378" s="1"/>
      <c r="AV378" s="328">
        <f t="shared" si="310"/>
        <v>0</v>
      </c>
      <c r="AW378" s="178"/>
      <c r="AX378" s="324"/>
      <c r="AY378" s="125">
        <f t="shared" si="314"/>
        <v>0</v>
      </c>
      <c r="AZ378" s="125">
        <f t="shared" si="313"/>
        <v>0</v>
      </c>
      <c r="BA378" s="35"/>
      <c r="BB378" s="35"/>
      <c r="BC378" s="35"/>
      <c r="BD378" s="35"/>
      <c r="BE378" s="35"/>
      <c r="BF378" s="35"/>
    </row>
    <row r="379" spans="1:58" ht="13">
      <c r="A379" s="18"/>
      <c r="B379" s="137"/>
      <c r="C379" s="404" t="s">
        <v>2381</v>
      </c>
      <c r="D379" s="281" t="s">
        <v>2300</v>
      </c>
      <c r="E379" s="38" t="s">
        <v>2301</v>
      </c>
      <c r="F379" s="38" t="s">
        <v>3531</v>
      </c>
      <c r="G379" s="110"/>
      <c r="H379" s="38" t="s">
        <v>3529</v>
      </c>
      <c r="I379" s="110" t="s">
        <v>2327</v>
      </c>
      <c r="J379" s="16" t="s">
        <v>629</v>
      </c>
      <c r="K379" s="109">
        <f t="shared" si="300"/>
        <v>91</v>
      </c>
      <c r="L379" s="16">
        <v>91</v>
      </c>
      <c r="M379" s="3"/>
      <c r="N379" s="1"/>
      <c r="O379" s="328">
        <f t="shared" si="311"/>
        <v>91</v>
      </c>
      <c r="P379" s="34"/>
      <c r="Q379" s="1"/>
      <c r="R379" s="329">
        <f t="shared" si="301"/>
        <v>91</v>
      </c>
      <c r="S379" s="34"/>
      <c r="T379" s="1"/>
      <c r="U379" s="329">
        <f t="shared" si="302"/>
        <v>91</v>
      </c>
      <c r="V379" s="34"/>
      <c r="W379" s="1"/>
      <c r="X379" s="329">
        <f t="shared" si="303"/>
        <v>91</v>
      </c>
      <c r="Y379" s="34"/>
      <c r="Z379" s="1"/>
      <c r="AA379" s="329">
        <f t="shared" si="304"/>
        <v>91</v>
      </c>
      <c r="AB379" s="34"/>
      <c r="AC379" s="1"/>
      <c r="AD379" s="329">
        <f t="shared" si="305"/>
        <v>91</v>
      </c>
      <c r="AE379" s="3"/>
      <c r="AF379" s="1"/>
      <c r="AG379" s="330">
        <f t="shared" si="315"/>
        <v>91</v>
      </c>
      <c r="AH379" s="34"/>
      <c r="AI379" s="1"/>
      <c r="AJ379" s="328">
        <f t="shared" si="316"/>
        <v>91</v>
      </c>
      <c r="AK379" s="34"/>
      <c r="AL379" s="1"/>
      <c r="AM379" s="328">
        <f t="shared" si="307"/>
        <v>91</v>
      </c>
      <c r="AN379" s="34"/>
      <c r="AO379" s="1"/>
      <c r="AP379" s="328">
        <f t="shared" si="308"/>
        <v>91</v>
      </c>
      <c r="AQ379" s="34"/>
      <c r="AR379" s="1"/>
      <c r="AS379" s="328">
        <f t="shared" si="309"/>
        <v>91</v>
      </c>
      <c r="AT379" s="34"/>
      <c r="AU379" s="1"/>
      <c r="AV379" s="328">
        <f t="shared" si="310"/>
        <v>91</v>
      </c>
      <c r="AW379" s="178"/>
      <c r="AX379" s="324"/>
      <c r="AY379" s="125">
        <f t="shared" si="314"/>
        <v>0</v>
      </c>
      <c r="AZ379" s="125">
        <f t="shared" ref="AZ379:AZ410" si="322">SUM(N379+Q379+T379+W379+Z379+AC379+AF379+AI379+AL379+AO379+AR379+AU379)</f>
        <v>0</v>
      </c>
      <c r="BA379" s="35"/>
      <c r="BB379" s="35"/>
      <c r="BC379" s="35"/>
      <c r="BD379" s="35"/>
      <c r="BE379" s="35"/>
      <c r="BF379" s="35"/>
    </row>
    <row r="380" spans="1:58" ht="13">
      <c r="A380" s="33"/>
      <c r="B380" s="326"/>
      <c r="C380" s="404" t="s">
        <v>2381</v>
      </c>
      <c r="D380" s="32" t="s">
        <v>2302</v>
      </c>
      <c r="E380" s="38" t="s">
        <v>2303</v>
      </c>
      <c r="F380" s="27" t="s">
        <v>3531</v>
      </c>
      <c r="G380" s="110"/>
      <c r="H380" s="27" t="s">
        <v>3529</v>
      </c>
      <c r="I380" s="110" t="s">
        <v>2327</v>
      </c>
      <c r="J380" s="16" t="s">
        <v>629</v>
      </c>
      <c r="K380" s="109">
        <f>AV380</f>
        <v>0</v>
      </c>
      <c r="L380" s="16">
        <v>0</v>
      </c>
      <c r="M380" s="3"/>
      <c r="N380" s="1"/>
      <c r="O380" s="329">
        <f t="shared" si="311"/>
        <v>0</v>
      </c>
      <c r="P380" s="34"/>
      <c r="Q380" s="1"/>
      <c r="R380" s="329">
        <f t="shared" ref="R380:R399" si="323">SUM(O380+P380-Q380)</f>
        <v>0</v>
      </c>
      <c r="S380" s="34"/>
      <c r="T380" s="1"/>
      <c r="U380" s="329">
        <f t="shared" ref="U380:U399" si="324">SUM(R380+S380-T380)</f>
        <v>0</v>
      </c>
      <c r="V380" s="34"/>
      <c r="W380" s="1"/>
      <c r="X380" s="329">
        <f>SUM(U380+V380-W380)</f>
        <v>0</v>
      </c>
      <c r="Y380" s="34"/>
      <c r="Z380" s="1"/>
      <c r="AA380" s="329">
        <f>SUM(X380+Y380-Z380)</f>
        <v>0</v>
      </c>
      <c r="AB380" s="34"/>
      <c r="AC380" s="1"/>
      <c r="AD380" s="329">
        <f>SUM(AA380+AB380-AC380)</f>
        <v>0</v>
      </c>
      <c r="AE380" s="3"/>
      <c r="AF380" s="1"/>
      <c r="AG380" s="330">
        <f>SUM(AD380+AE380-AF380)</f>
        <v>0</v>
      </c>
      <c r="AH380" s="34"/>
      <c r="AI380" s="1"/>
      <c r="AJ380" s="328">
        <f>SUM(AG380+AH380-AI380)</f>
        <v>0</v>
      </c>
      <c r="AK380" s="34"/>
      <c r="AL380" s="1"/>
      <c r="AM380" s="328">
        <f>SUM(AJ380+AK380-AL380)</f>
        <v>0</v>
      </c>
      <c r="AN380" s="34"/>
      <c r="AO380" s="1"/>
      <c r="AP380" s="328">
        <f t="shared" ref="AP380:AP389" si="325">SUM(AM380+AN380-AO380)</f>
        <v>0</v>
      </c>
      <c r="AQ380" s="34"/>
      <c r="AR380" s="1"/>
      <c r="AS380" s="1">
        <f t="shared" ref="AS380:AS387" si="326">SUM(AP380+AQ380-AR380)</f>
        <v>0</v>
      </c>
      <c r="AT380" s="3"/>
      <c r="AU380" s="1"/>
      <c r="AV380" s="328">
        <f t="shared" ref="AV380:AV387" si="327">SUM(AS380+AT380-AU380)</f>
        <v>0</v>
      </c>
      <c r="AW380" s="178"/>
      <c r="AX380" s="324"/>
      <c r="AY380" s="125">
        <f t="shared" si="314"/>
        <v>0</v>
      </c>
      <c r="AZ380" s="125">
        <f t="shared" si="322"/>
        <v>0</v>
      </c>
      <c r="BA380" s="35"/>
      <c r="BB380" s="35"/>
      <c r="BC380" s="35"/>
      <c r="BD380" s="35"/>
      <c r="BE380" s="35"/>
      <c r="BF380" s="35"/>
    </row>
    <row r="381" spans="1:58" ht="13">
      <c r="A381" s="33"/>
      <c r="B381" s="330"/>
      <c r="C381" s="404" t="s">
        <v>2381</v>
      </c>
      <c r="D381" s="32" t="s">
        <v>2304</v>
      </c>
      <c r="E381" s="38" t="s">
        <v>2305</v>
      </c>
      <c r="F381" s="38" t="s">
        <v>3531</v>
      </c>
      <c r="G381" s="110"/>
      <c r="H381" s="38" t="s">
        <v>3529</v>
      </c>
      <c r="I381" s="110" t="s">
        <v>2327</v>
      </c>
      <c r="J381" s="16" t="s">
        <v>629</v>
      </c>
      <c r="K381" s="109">
        <f>AV381</f>
        <v>25</v>
      </c>
      <c r="L381" s="16">
        <v>25</v>
      </c>
      <c r="M381" s="3"/>
      <c r="N381" s="1"/>
      <c r="O381" s="329">
        <f t="shared" si="311"/>
        <v>25</v>
      </c>
      <c r="P381" s="34"/>
      <c r="Q381" s="1"/>
      <c r="R381" s="329">
        <f t="shared" si="323"/>
        <v>25</v>
      </c>
      <c r="S381" s="34"/>
      <c r="T381" s="1"/>
      <c r="U381" s="329">
        <f t="shared" si="324"/>
        <v>25</v>
      </c>
      <c r="V381" s="34"/>
      <c r="W381" s="1"/>
      <c r="X381" s="329">
        <f>SUM(U381+V381-W381)</f>
        <v>25</v>
      </c>
      <c r="Y381" s="34"/>
      <c r="Z381" s="1"/>
      <c r="AA381" s="329">
        <f>SUM(X381+Y381-Z381)</f>
        <v>25</v>
      </c>
      <c r="AB381" s="34"/>
      <c r="AC381" s="1"/>
      <c r="AD381" s="329">
        <f>SUM(AA381+AB381-AC381)</f>
        <v>25</v>
      </c>
      <c r="AE381" s="3"/>
      <c r="AF381" s="1"/>
      <c r="AG381" s="330">
        <f>SUM(AD381+AE381-AF381)</f>
        <v>25</v>
      </c>
      <c r="AH381" s="34"/>
      <c r="AI381" s="1"/>
      <c r="AJ381" s="328">
        <f>SUM(AG381+AH381-AI381)</f>
        <v>25</v>
      </c>
      <c r="AK381" s="34"/>
      <c r="AL381" s="1"/>
      <c r="AM381" s="328">
        <f>SUM(AJ381+AK381-AL381)</f>
        <v>25</v>
      </c>
      <c r="AN381" s="34"/>
      <c r="AO381" s="1"/>
      <c r="AP381" s="328">
        <f t="shared" si="325"/>
        <v>25</v>
      </c>
      <c r="AQ381" s="34"/>
      <c r="AR381" s="1"/>
      <c r="AS381" s="1">
        <f t="shared" si="326"/>
        <v>25</v>
      </c>
      <c r="AT381" s="3"/>
      <c r="AU381" s="1"/>
      <c r="AV381" s="328">
        <f t="shared" si="327"/>
        <v>25</v>
      </c>
      <c r="AW381" s="178"/>
      <c r="AX381" s="324"/>
      <c r="AY381" s="125">
        <f t="shared" si="314"/>
        <v>0</v>
      </c>
      <c r="AZ381" s="125">
        <f t="shared" si="322"/>
        <v>0</v>
      </c>
      <c r="BA381" s="35"/>
      <c r="BB381" s="35"/>
      <c r="BC381" s="35"/>
      <c r="BD381" s="35"/>
      <c r="BE381" s="35"/>
      <c r="BF381" s="35"/>
    </row>
    <row r="382" spans="1:58" ht="13">
      <c r="A382" s="18"/>
      <c r="B382" s="137"/>
      <c r="C382" s="404" t="s">
        <v>2381</v>
      </c>
      <c r="D382" s="32" t="s">
        <v>2306</v>
      </c>
      <c r="E382" s="38" t="s">
        <v>2307</v>
      </c>
      <c r="F382" s="27" t="s">
        <v>3531</v>
      </c>
      <c r="G382" s="110"/>
      <c r="H382" s="27" t="s">
        <v>3529</v>
      </c>
      <c r="I382" s="110" t="s">
        <v>2327</v>
      </c>
      <c r="J382" s="16" t="s">
        <v>629</v>
      </c>
      <c r="K382" s="109">
        <f>AV382</f>
        <v>87</v>
      </c>
      <c r="L382" s="16">
        <v>87</v>
      </c>
      <c r="M382" s="3"/>
      <c r="N382" s="1"/>
      <c r="O382" s="328">
        <f t="shared" si="311"/>
        <v>87</v>
      </c>
      <c r="P382" s="34"/>
      <c r="Q382" s="1"/>
      <c r="R382" s="329">
        <f t="shared" si="323"/>
        <v>87</v>
      </c>
      <c r="S382" s="34"/>
      <c r="T382" s="1"/>
      <c r="U382" s="329">
        <f t="shared" si="324"/>
        <v>87</v>
      </c>
      <c r="V382" s="34"/>
      <c r="W382" s="1"/>
      <c r="X382" s="329">
        <f>SUM(U382+V382-W382)</f>
        <v>87</v>
      </c>
      <c r="Y382" s="34"/>
      <c r="Z382" s="1"/>
      <c r="AA382" s="329">
        <f>SUM(X382+Y382-Z382)</f>
        <v>87</v>
      </c>
      <c r="AB382" s="34"/>
      <c r="AC382" s="1"/>
      <c r="AD382" s="329">
        <f>SUM(AA382+AB382-AC382)</f>
        <v>87</v>
      </c>
      <c r="AE382" s="3"/>
      <c r="AF382" s="1"/>
      <c r="AG382" s="330">
        <f>SUM(AD382+AE382-AF382)</f>
        <v>87</v>
      </c>
      <c r="AH382" s="34"/>
      <c r="AI382" s="1"/>
      <c r="AJ382" s="328">
        <f>SUM(AG382+AH382-AI382)</f>
        <v>87</v>
      </c>
      <c r="AK382" s="34"/>
      <c r="AL382" s="1"/>
      <c r="AM382" s="328">
        <f>SUM(AJ382+AK382-AL382)</f>
        <v>87</v>
      </c>
      <c r="AN382" s="34"/>
      <c r="AO382" s="1"/>
      <c r="AP382" s="328">
        <f t="shared" si="325"/>
        <v>87</v>
      </c>
      <c r="AQ382" s="34"/>
      <c r="AR382" s="1"/>
      <c r="AS382" s="1">
        <f t="shared" si="326"/>
        <v>87</v>
      </c>
      <c r="AT382" s="3"/>
      <c r="AU382" s="1"/>
      <c r="AV382" s="328">
        <f t="shared" si="327"/>
        <v>87</v>
      </c>
      <c r="AW382" s="178"/>
      <c r="AX382" s="324"/>
      <c r="AY382" s="125">
        <f t="shared" si="314"/>
        <v>0</v>
      </c>
      <c r="AZ382" s="125">
        <f t="shared" si="322"/>
        <v>0</v>
      </c>
      <c r="BA382" s="35"/>
      <c r="BB382" s="35"/>
      <c r="BC382" s="35"/>
      <c r="BD382" s="35"/>
      <c r="BE382" s="35"/>
      <c r="BF382" s="35"/>
    </row>
    <row r="383" spans="1:58" ht="13">
      <c r="A383" s="18"/>
      <c r="B383" s="137"/>
      <c r="C383" s="404" t="s">
        <v>2381</v>
      </c>
      <c r="D383" s="32" t="s">
        <v>2308</v>
      </c>
      <c r="E383" s="38" t="s">
        <v>2309</v>
      </c>
      <c r="F383" s="38" t="s">
        <v>3531</v>
      </c>
      <c r="G383" s="110"/>
      <c r="H383" s="38" t="s">
        <v>3529</v>
      </c>
      <c r="I383" s="110" t="s">
        <v>2327</v>
      </c>
      <c r="J383" s="16" t="s">
        <v>629</v>
      </c>
      <c r="K383" s="109">
        <f>AV383</f>
        <v>100</v>
      </c>
      <c r="L383" s="16">
        <v>100</v>
      </c>
      <c r="M383" s="3"/>
      <c r="N383" s="1"/>
      <c r="O383" s="329">
        <f t="shared" si="311"/>
        <v>100</v>
      </c>
      <c r="P383" s="34"/>
      <c r="Q383" s="1"/>
      <c r="R383" s="329">
        <f t="shared" si="323"/>
        <v>100</v>
      </c>
      <c r="S383" s="34"/>
      <c r="T383" s="1"/>
      <c r="U383" s="329">
        <f t="shared" si="324"/>
        <v>100</v>
      </c>
      <c r="V383" s="34"/>
      <c r="W383" s="1"/>
      <c r="X383" s="329">
        <f>SUM(U383+V383-W383)</f>
        <v>100</v>
      </c>
      <c r="Y383" s="34"/>
      <c r="Z383" s="1"/>
      <c r="AA383" s="329">
        <f>SUM(X383+Y383-Z383)</f>
        <v>100</v>
      </c>
      <c r="AB383" s="34"/>
      <c r="AC383" s="1"/>
      <c r="AD383" s="329">
        <f>SUM(AA383+AB383-AC383)</f>
        <v>100</v>
      </c>
      <c r="AE383" s="3"/>
      <c r="AF383" s="1"/>
      <c r="AG383" s="330">
        <f>SUM(AD383+AE383-AF383)</f>
        <v>100</v>
      </c>
      <c r="AH383" s="34"/>
      <c r="AI383" s="1"/>
      <c r="AJ383" s="328">
        <f>SUM(AG383+AH383-AI383)</f>
        <v>100</v>
      </c>
      <c r="AK383" s="34"/>
      <c r="AL383" s="1"/>
      <c r="AM383" s="328">
        <f>SUM(AJ383+AK383-AL383)</f>
        <v>100</v>
      </c>
      <c r="AN383" s="34"/>
      <c r="AO383" s="1"/>
      <c r="AP383" s="328">
        <f t="shared" si="325"/>
        <v>100</v>
      </c>
      <c r="AQ383" s="34"/>
      <c r="AR383" s="1"/>
      <c r="AS383" s="1">
        <f t="shared" si="326"/>
        <v>100</v>
      </c>
      <c r="AT383" s="3"/>
      <c r="AU383" s="1"/>
      <c r="AV383" s="328">
        <f t="shared" si="327"/>
        <v>100</v>
      </c>
      <c r="AW383" s="178"/>
      <c r="AX383" s="324"/>
      <c r="AY383" s="125">
        <f t="shared" si="314"/>
        <v>0</v>
      </c>
      <c r="AZ383" s="125">
        <f t="shared" si="322"/>
        <v>0</v>
      </c>
      <c r="BA383" s="35"/>
      <c r="BB383" s="35"/>
      <c r="BC383" s="35"/>
      <c r="BD383" s="35"/>
      <c r="BE383" s="35"/>
      <c r="BF383" s="35"/>
    </row>
    <row r="384" spans="1:58" ht="13">
      <c r="A384" s="33"/>
      <c r="B384" s="330"/>
      <c r="C384" s="404" t="s">
        <v>2381</v>
      </c>
      <c r="D384" s="32" t="s">
        <v>2310</v>
      </c>
      <c r="E384" s="38" t="s">
        <v>2311</v>
      </c>
      <c r="F384" s="27" t="s">
        <v>3531</v>
      </c>
      <c r="G384" s="110"/>
      <c r="H384" s="27" t="s">
        <v>3529</v>
      </c>
      <c r="I384" s="110" t="s">
        <v>2327</v>
      </c>
      <c r="J384" s="16" t="s">
        <v>629</v>
      </c>
      <c r="K384" s="109">
        <f t="shared" ref="K384:K399" si="328">AV384</f>
        <v>42</v>
      </c>
      <c r="L384" s="16">
        <v>42</v>
      </c>
      <c r="M384" s="3"/>
      <c r="N384" s="1"/>
      <c r="O384" s="329">
        <f t="shared" si="311"/>
        <v>42</v>
      </c>
      <c r="P384" s="34"/>
      <c r="Q384" s="1"/>
      <c r="R384" s="329">
        <f t="shared" si="323"/>
        <v>42</v>
      </c>
      <c r="S384" s="34"/>
      <c r="T384" s="1"/>
      <c r="U384" s="329">
        <f t="shared" si="324"/>
        <v>42</v>
      </c>
      <c r="V384" s="34"/>
      <c r="W384" s="1"/>
      <c r="X384" s="329">
        <f t="shared" ref="X384:X399" si="329">SUM(U384+V384-W384)</f>
        <v>42</v>
      </c>
      <c r="Y384" s="34"/>
      <c r="Z384" s="1"/>
      <c r="AA384" s="329">
        <f t="shared" ref="AA384:AA399" si="330">SUM(X384+Y384-Z384)</f>
        <v>42</v>
      </c>
      <c r="AB384" s="34"/>
      <c r="AC384" s="1"/>
      <c r="AD384" s="329">
        <f t="shared" ref="AD384:AD399" si="331">SUM(AA384+AB384-AC384)</f>
        <v>42</v>
      </c>
      <c r="AE384" s="3"/>
      <c r="AF384" s="1"/>
      <c r="AG384" s="330">
        <f t="shared" ref="AG384:AG399" si="332">SUM(AD384+AE384-AF384)</f>
        <v>42</v>
      </c>
      <c r="AH384" s="34"/>
      <c r="AI384" s="1"/>
      <c r="AJ384" s="328">
        <f t="shared" ref="AJ384:AJ399" si="333">SUM(AG384+AH384-AI384)</f>
        <v>42</v>
      </c>
      <c r="AK384" s="34"/>
      <c r="AL384" s="1"/>
      <c r="AM384" s="328">
        <f t="shared" ref="AM384:AM399" si="334">SUM(AJ384+AK384-AL384)</f>
        <v>42</v>
      </c>
      <c r="AN384" s="34"/>
      <c r="AO384" s="1"/>
      <c r="AP384" s="328">
        <f t="shared" si="325"/>
        <v>42</v>
      </c>
      <c r="AQ384" s="34"/>
      <c r="AR384" s="1"/>
      <c r="AS384" s="1">
        <f t="shared" si="326"/>
        <v>42</v>
      </c>
      <c r="AT384" s="3"/>
      <c r="AU384" s="1"/>
      <c r="AV384" s="328">
        <f t="shared" si="327"/>
        <v>42</v>
      </c>
      <c r="AW384" s="178"/>
      <c r="AX384" s="324"/>
      <c r="AY384" s="125">
        <f t="shared" si="314"/>
        <v>0</v>
      </c>
      <c r="AZ384" s="125">
        <f t="shared" si="322"/>
        <v>0</v>
      </c>
      <c r="BA384" s="35"/>
      <c r="BB384" s="35"/>
      <c r="BC384" s="35"/>
      <c r="BD384" s="35"/>
      <c r="BE384" s="35"/>
      <c r="BF384" s="35"/>
    </row>
    <row r="385" spans="1:58" ht="13">
      <c r="A385" s="18"/>
      <c r="B385" s="137"/>
      <c r="C385" s="404" t="s">
        <v>2381</v>
      </c>
      <c r="D385" s="32" t="s">
        <v>2312</v>
      </c>
      <c r="E385" s="38" t="s">
        <v>2313</v>
      </c>
      <c r="F385" s="38" t="s">
        <v>3531</v>
      </c>
      <c r="G385" s="110"/>
      <c r="H385" s="38" t="s">
        <v>3529</v>
      </c>
      <c r="I385" s="110" t="s">
        <v>2327</v>
      </c>
      <c r="J385" s="16" t="s">
        <v>629</v>
      </c>
      <c r="K385" s="109">
        <f t="shared" si="328"/>
        <v>0</v>
      </c>
      <c r="L385" s="16">
        <v>0</v>
      </c>
      <c r="M385" s="3"/>
      <c r="N385" s="1"/>
      <c r="O385" s="328">
        <f t="shared" si="311"/>
        <v>0</v>
      </c>
      <c r="P385" s="34"/>
      <c r="Q385" s="1"/>
      <c r="R385" s="329">
        <f t="shared" si="323"/>
        <v>0</v>
      </c>
      <c r="S385" s="34"/>
      <c r="T385" s="1"/>
      <c r="U385" s="329">
        <f t="shared" si="324"/>
        <v>0</v>
      </c>
      <c r="V385" s="34"/>
      <c r="W385" s="1"/>
      <c r="X385" s="329">
        <f t="shared" si="329"/>
        <v>0</v>
      </c>
      <c r="Y385" s="34"/>
      <c r="Z385" s="1"/>
      <c r="AA385" s="329">
        <f t="shared" si="330"/>
        <v>0</v>
      </c>
      <c r="AB385" s="34"/>
      <c r="AC385" s="1"/>
      <c r="AD385" s="329">
        <f t="shared" si="331"/>
        <v>0</v>
      </c>
      <c r="AE385" s="3"/>
      <c r="AF385" s="1"/>
      <c r="AG385" s="330">
        <f t="shared" si="332"/>
        <v>0</v>
      </c>
      <c r="AH385" s="34"/>
      <c r="AI385" s="1"/>
      <c r="AJ385" s="328">
        <f t="shared" si="333"/>
        <v>0</v>
      </c>
      <c r="AK385" s="34"/>
      <c r="AL385" s="1"/>
      <c r="AM385" s="328">
        <f t="shared" si="334"/>
        <v>0</v>
      </c>
      <c r="AN385" s="34"/>
      <c r="AO385" s="1"/>
      <c r="AP385" s="328">
        <f t="shared" si="325"/>
        <v>0</v>
      </c>
      <c r="AQ385" s="34"/>
      <c r="AR385" s="1"/>
      <c r="AS385" s="328">
        <f t="shared" si="326"/>
        <v>0</v>
      </c>
      <c r="AT385" s="34"/>
      <c r="AU385" s="1"/>
      <c r="AV385" s="328">
        <f t="shared" si="327"/>
        <v>0</v>
      </c>
      <c r="AW385" s="178"/>
      <c r="AX385" s="324"/>
      <c r="AY385" s="125">
        <f t="shared" si="314"/>
        <v>0</v>
      </c>
      <c r="AZ385" s="125">
        <f t="shared" si="322"/>
        <v>0</v>
      </c>
      <c r="BA385" s="35"/>
      <c r="BB385" s="35"/>
      <c r="BC385" s="35"/>
      <c r="BD385" s="35"/>
      <c r="BE385" s="35"/>
      <c r="BF385" s="35"/>
    </row>
    <row r="386" spans="1:58" ht="13">
      <c r="A386" s="33"/>
      <c r="B386" s="326"/>
      <c r="C386" s="404" t="s">
        <v>2381</v>
      </c>
      <c r="D386" s="32" t="s">
        <v>1621</v>
      </c>
      <c r="E386" s="38" t="s">
        <v>2314</v>
      </c>
      <c r="F386" s="27" t="s">
        <v>3531</v>
      </c>
      <c r="G386" s="110"/>
      <c r="H386" s="27" t="s">
        <v>3529</v>
      </c>
      <c r="I386" s="110" t="s">
        <v>2327</v>
      </c>
      <c r="J386" s="16" t="s">
        <v>629</v>
      </c>
      <c r="K386" s="109">
        <f t="shared" si="328"/>
        <v>0</v>
      </c>
      <c r="L386" s="16">
        <v>0</v>
      </c>
      <c r="M386" s="3"/>
      <c r="N386" s="1"/>
      <c r="O386" s="329">
        <f t="shared" si="311"/>
        <v>0</v>
      </c>
      <c r="P386" s="34"/>
      <c r="Q386" s="1"/>
      <c r="R386" s="329">
        <f t="shared" si="323"/>
        <v>0</v>
      </c>
      <c r="S386" s="34"/>
      <c r="T386" s="1"/>
      <c r="U386" s="329">
        <f t="shared" si="324"/>
        <v>0</v>
      </c>
      <c r="V386" s="34"/>
      <c r="W386" s="1"/>
      <c r="X386" s="329">
        <f t="shared" si="329"/>
        <v>0</v>
      </c>
      <c r="Y386" s="34"/>
      <c r="Z386" s="1"/>
      <c r="AA386" s="329">
        <f t="shared" si="330"/>
        <v>0</v>
      </c>
      <c r="AB386" s="34"/>
      <c r="AC386" s="1"/>
      <c r="AD386" s="329">
        <f t="shared" si="331"/>
        <v>0</v>
      </c>
      <c r="AE386" s="3"/>
      <c r="AF386" s="1"/>
      <c r="AG386" s="330">
        <f t="shared" si="332"/>
        <v>0</v>
      </c>
      <c r="AH386" s="34"/>
      <c r="AI386" s="1"/>
      <c r="AJ386" s="328">
        <f t="shared" si="333"/>
        <v>0</v>
      </c>
      <c r="AK386" s="34"/>
      <c r="AL386" s="1"/>
      <c r="AM386" s="328">
        <f t="shared" si="334"/>
        <v>0</v>
      </c>
      <c r="AN386" s="34"/>
      <c r="AO386" s="1"/>
      <c r="AP386" s="328">
        <f t="shared" si="325"/>
        <v>0</v>
      </c>
      <c r="AQ386" s="34"/>
      <c r="AR386" s="1"/>
      <c r="AS386" s="1">
        <f t="shared" si="326"/>
        <v>0</v>
      </c>
      <c r="AT386" s="3"/>
      <c r="AU386" s="1"/>
      <c r="AV386" s="328">
        <f t="shared" si="327"/>
        <v>0</v>
      </c>
      <c r="AW386" s="178"/>
      <c r="AX386" s="324"/>
      <c r="AY386" s="125">
        <f t="shared" si="314"/>
        <v>0</v>
      </c>
      <c r="AZ386" s="125">
        <f t="shared" si="322"/>
        <v>0</v>
      </c>
      <c r="BA386" s="35"/>
      <c r="BB386" s="35"/>
      <c r="BC386" s="35"/>
      <c r="BD386" s="35"/>
      <c r="BE386" s="35"/>
      <c r="BF386" s="35"/>
    </row>
    <row r="387" spans="1:58" ht="13">
      <c r="A387" s="33"/>
      <c r="B387" s="330"/>
      <c r="C387" s="404" t="s">
        <v>2381</v>
      </c>
      <c r="D387" s="32" t="s">
        <v>2315</v>
      </c>
      <c r="E387" s="38" t="s">
        <v>2316</v>
      </c>
      <c r="F387" s="38" t="s">
        <v>3531</v>
      </c>
      <c r="G387" s="110"/>
      <c r="H387" s="38" t="s">
        <v>3529</v>
      </c>
      <c r="I387" s="110" t="s">
        <v>2327</v>
      </c>
      <c r="J387" s="16" t="s">
        <v>629</v>
      </c>
      <c r="K387" s="109">
        <f t="shared" si="328"/>
        <v>0</v>
      </c>
      <c r="L387" s="16">
        <v>0</v>
      </c>
      <c r="M387" s="3"/>
      <c r="N387" s="1"/>
      <c r="O387" s="329">
        <f t="shared" si="311"/>
        <v>0</v>
      </c>
      <c r="P387" s="34"/>
      <c r="Q387" s="1"/>
      <c r="R387" s="329">
        <f t="shared" si="323"/>
        <v>0</v>
      </c>
      <c r="S387" s="34"/>
      <c r="T387" s="1"/>
      <c r="U387" s="329">
        <f t="shared" si="324"/>
        <v>0</v>
      </c>
      <c r="V387" s="34"/>
      <c r="W387" s="1"/>
      <c r="X387" s="329">
        <f t="shared" si="329"/>
        <v>0</v>
      </c>
      <c r="Y387" s="34"/>
      <c r="Z387" s="1"/>
      <c r="AA387" s="329">
        <f t="shared" si="330"/>
        <v>0</v>
      </c>
      <c r="AB387" s="34"/>
      <c r="AC387" s="1"/>
      <c r="AD387" s="329">
        <f t="shared" si="331"/>
        <v>0</v>
      </c>
      <c r="AE387" s="3"/>
      <c r="AF387" s="1"/>
      <c r="AG387" s="330">
        <f t="shared" si="332"/>
        <v>0</v>
      </c>
      <c r="AH387" s="34"/>
      <c r="AI387" s="1"/>
      <c r="AJ387" s="328">
        <f t="shared" si="333"/>
        <v>0</v>
      </c>
      <c r="AK387" s="34"/>
      <c r="AL387" s="1"/>
      <c r="AM387" s="328">
        <f t="shared" si="334"/>
        <v>0</v>
      </c>
      <c r="AN387" s="34"/>
      <c r="AO387" s="1"/>
      <c r="AP387" s="328">
        <f t="shared" si="325"/>
        <v>0</v>
      </c>
      <c r="AQ387" s="34"/>
      <c r="AR387" s="1"/>
      <c r="AS387" s="328">
        <f t="shared" si="326"/>
        <v>0</v>
      </c>
      <c r="AT387" s="34"/>
      <c r="AU387" s="1"/>
      <c r="AV387" s="328">
        <f t="shared" si="327"/>
        <v>0</v>
      </c>
      <c r="AW387" s="178"/>
      <c r="AX387" s="324"/>
      <c r="AY387" s="125">
        <f t="shared" si="314"/>
        <v>0</v>
      </c>
      <c r="AZ387" s="125">
        <f t="shared" si="322"/>
        <v>0</v>
      </c>
      <c r="BA387" s="35"/>
      <c r="BB387" s="35"/>
      <c r="BC387" s="35"/>
      <c r="BD387" s="35"/>
      <c r="BE387" s="35"/>
      <c r="BF387" s="35"/>
    </row>
    <row r="388" spans="1:58" ht="13">
      <c r="A388" s="18"/>
      <c r="B388" s="137"/>
      <c r="C388" s="404" t="s">
        <v>2381</v>
      </c>
      <c r="D388" s="32" t="s">
        <v>2317</v>
      </c>
      <c r="E388" s="38" t="s">
        <v>2318</v>
      </c>
      <c r="F388" s="27" t="s">
        <v>3531</v>
      </c>
      <c r="G388" s="110"/>
      <c r="H388" s="27" t="s">
        <v>3529</v>
      </c>
      <c r="I388" s="110" t="s">
        <v>2327</v>
      </c>
      <c r="J388" s="16" t="s">
        <v>629</v>
      </c>
      <c r="K388" s="109">
        <f t="shared" si="328"/>
        <v>0</v>
      </c>
      <c r="L388" s="30">
        <v>0</v>
      </c>
      <c r="M388" s="3"/>
      <c r="N388" s="1"/>
      <c r="O388" s="328">
        <f t="shared" si="311"/>
        <v>0</v>
      </c>
      <c r="P388" s="34"/>
      <c r="Q388" s="1"/>
      <c r="R388" s="329">
        <f t="shared" si="323"/>
        <v>0</v>
      </c>
      <c r="S388" s="34"/>
      <c r="T388" s="1"/>
      <c r="U388" s="329">
        <f t="shared" si="324"/>
        <v>0</v>
      </c>
      <c r="V388" s="34"/>
      <c r="W388" s="1"/>
      <c r="X388" s="329">
        <f t="shared" si="329"/>
        <v>0</v>
      </c>
      <c r="Y388" s="34"/>
      <c r="Z388" s="1"/>
      <c r="AA388" s="329">
        <f t="shared" si="330"/>
        <v>0</v>
      </c>
      <c r="AB388" s="34"/>
      <c r="AC388" s="1"/>
      <c r="AD388" s="329">
        <f t="shared" si="331"/>
        <v>0</v>
      </c>
      <c r="AE388" s="3"/>
      <c r="AF388" s="1"/>
      <c r="AG388" s="330">
        <f t="shared" si="332"/>
        <v>0</v>
      </c>
      <c r="AH388" s="34"/>
      <c r="AI388" s="1"/>
      <c r="AJ388" s="328">
        <f t="shared" si="333"/>
        <v>0</v>
      </c>
      <c r="AK388" s="34"/>
      <c r="AL388" s="1"/>
      <c r="AM388" s="328">
        <f t="shared" si="334"/>
        <v>0</v>
      </c>
      <c r="AN388" s="34"/>
      <c r="AO388" s="1"/>
      <c r="AP388" s="328">
        <f t="shared" si="325"/>
        <v>0</v>
      </c>
      <c r="AQ388" s="34"/>
      <c r="AR388" s="1"/>
      <c r="AS388" s="328">
        <f t="shared" ref="AS388:AS399" si="335">SUM(AP388+AQ388-AR388)</f>
        <v>0</v>
      </c>
      <c r="AT388" s="34"/>
      <c r="AU388" s="1"/>
      <c r="AV388" s="328">
        <f t="shared" ref="AV388:AV399" si="336">SUM(AS388+AT388-AU388)</f>
        <v>0</v>
      </c>
      <c r="AW388" s="178"/>
      <c r="AX388" s="324"/>
      <c r="AY388" s="125">
        <f t="shared" si="314"/>
        <v>0</v>
      </c>
      <c r="AZ388" s="125">
        <f t="shared" si="322"/>
        <v>0</v>
      </c>
      <c r="BA388" s="35"/>
      <c r="BB388" s="35"/>
      <c r="BC388" s="35"/>
      <c r="BD388" s="35"/>
      <c r="BE388" s="35"/>
      <c r="BF388" s="35"/>
    </row>
    <row r="389" spans="1:58" ht="13">
      <c r="A389" s="33"/>
      <c r="B389" s="330"/>
      <c r="C389" s="404" t="s">
        <v>2381</v>
      </c>
      <c r="D389" s="32" t="s">
        <v>2319</v>
      </c>
      <c r="E389" s="38" t="s">
        <v>2320</v>
      </c>
      <c r="F389" s="38" t="s">
        <v>3531</v>
      </c>
      <c r="G389" s="110"/>
      <c r="H389" s="38" t="s">
        <v>3529</v>
      </c>
      <c r="I389" s="110" t="s">
        <v>2327</v>
      </c>
      <c r="J389" s="16" t="s">
        <v>629</v>
      </c>
      <c r="K389" s="109">
        <f t="shared" si="328"/>
        <v>0</v>
      </c>
      <c r="L389" s="16">
        <v>0</v>
      </c>
      <c r="M389" s="3"/>
      <c r="N389" s="1"/>
      <c r="O389" s="329">
        <f t="shared" si="311"/>
        <v>0</v>
      </c>
      <c r="P389" s="34"/>
      <c r="Q389" s="1"/>
      <c r="R389" s="329">
        <f t="shared" si="323"/>
        <v>0</v>
      </c>
      <c r="S389" s="34"/>
      <c r="T389" s="1"/>
      <c r="U389" s="329">
        <f t="shared" si="324"/>
        <v>0</v>
      </c>
      <c r="V389" s="34"/>
      <c r="W389" s="1"/>
      <c r="X389" s="329">
        <f t="shared" si="329"/>
        <v>0</v>
      </c>
      <c r="Y389" s="34"/>
      <c r="Z389" s="1"/>
      <c r="AA389" s="329">
        <f t="shared" si="330"/>
        <v>0</v>
      </c>
      <c r="AB389" s="34"/>
      <c r="AC389" s="1"/>
      <c r="AD389" s="329">
        <f t="shared" si="331"/>
        <v>0</v>
      </c>
      <c r="AE389" s="3"/>
      <c r="AF389" s="1"/>
      <c r="AG389" s="330">
        <f t="shared" si="332"/>
        <v>0</v>
      </c>
      <c r="AH389" s="34"/>
      <c r="AI389" s="1"/>
      <c r="AJ389" s="328">
        <f t="shared" si="333"/>
        <v>0</v>
      </c>
      <c r="AK389" s="34"/>
      <c r="AL389" s="1"/>
      <c r="AM389" s="328">
        <f t="shared" si="334"/>
        <v>0</v>
      </c>
      <c r="AN389" s="34"/>
      <c r="AO389" s="1"/>
      <c r="AP389" s="328">
        <f t="shared" si="325"/>
        <v>0</v>
      </c>
      <c r="AQ389" s="34"/>
      <c r="AR389" s="1"/>
      <c r="AS389" s="328">
        <f t="shared" si="335"/>
        <v>0</v>
      </c>
      <c r="AT389" s="34"/>
      <c r="AU389" s="1"/>
      <c r="AV389" s="328">
        <f t="shared" si="336"/>
        <v>0</v>
      </c>
      <c r="AW389" s="178"/>
      <c r="AX389" s="324"/>
      <c r="AY389" s="125">
        <f t="shared" si="314"/>
        <v>0</v>
      </c>
      <c r="AZ389" s="125">
        <f t="shared" si="322"/>
        <v>0</v>
      </c>
      <c r="BA389" s="35"/>
      <c r="BB389" s="35"/>
      <c r="BC389" s="35"/>
      <c r="BD389" s="35"/>
      <c r="BE389" s="35"/>
      <c r="BF389" s="35"/>
    </row>
    <row r="390" spans="1:58" ht="13">
      <c r="A390" s="50"/>
      <c r="B390" s="333"/>
      <c r="C390" s="404" t="s">
        <v>2381</v>
      </c>
      <c r="D390" s="32" t="s">
        <v>2323</v>
      </c>
      <c r="E390" s="38" t="s">
        <v>2324</v>
      </c>
      <c r="F390" s="27" t="s">
        <v>3531</v>
      </c>
      <c r="G390" s="110"/>
      <c r="H390" s="27" t="s">
        <v>3529</v>
      </c>
      <c r="I390" s="110" t="s">
        <v>2327</v>
      </c>
      <c r="J390" s="16" t="s">
        <v>629</v>
      </c>
      <c r="K390" s="109">
        <f t="shared" si="328"/>
        <v>0</v>
      </c>
      <c r="L390" s="16">
        <v>0</v>
      </c>
      <c r="M390" s="3"/>
      <c r="N390" s="1"/>
      <c r="O390" s="329">
        <f t="shared" si="311"/>
        <v>0</v>
      </c>
      <c r="P390" s="34"/>
      <c r="Q390" s="1"/>
      <c r="R390" s="329">
        <f t="shared" si="323"/>
        <v>0</v>
      </c>
      <c r="S390" s="34"/>
      <c r="T390" s="1"/>
      <c r="U390" s="329">
        <f t="shared" si="324"/>
        <v>0</v>
      </c>
      <c r="V390" s="34"/>
      <c r="W390" s="1"/>
      <c r="X390" s="329">
        <f t="shared" si="329"/>
        <v>0</v>
      </c>
      <c r="Y390" s="34"/>
      <c r="Z390" s="1"/>
      <c r="AA390" s="329">
        <f t="shared" si="330"/>
        <v>0</v>
      </c>
      <c r="AB390" s="34"/>
      <c r="AC390" s="1"/>
      <c r="AD390" s="329">
        <f t="shared" si="331"/>
        <v>0</v>
      </c>
      <c r="AE390" s="3"/>
      <c r="AF390" s="1"/>
      <c r="AG390" s="330">
        <f t="shared" si="332"/>
        <v>0</v>
      </c>
      <c r="AH390" s="34"/>
      <c r="AI390" s="1"/>
      <c r="AJ390" s="328">
        <f t="shared" si="333"/>
        <v>0</v>
      </c>
      <c r="AK390" s="34"/>
      <c r="AL390" s="1"/>
      <c r="AM390" s="328">
        <f t="shared" si="334"/>
        <v>0</v>
      </c>
      <c r="AN390" s="34"/>
      <c r="AO390" s="1"/>
      <c r="AP390" s="328">
        <f t="shared" ref="AP390:AP401" si="337">SUM(AM390+AN390-AO390)</f>
        <v>0</v>
      </c>
      <c r="AQ390" s="34"/>
      <c r="AR390" s="1"/>
      <c r="AS390" s="1">
        <f t="shared" si="335"/>
        <v>0</v>
      </c>
      <c r="AT390" s="3"/>
      <c r="AU390" s="1"/>
      <c r="AV390" s="328">
        <f t="shared" si="336"/>
        <v>0</v>
      </c>
      <c r="AW390" s="178"/>
      <c r="AX390" s="324"/>
      <c r="AY390" s="125">
        <f t="shared" si="314"/>
        <v>0</v>
      </c>
      <c r="AZ390" s="125">
        <f t="shared" si="322"/>
        <v>0</v>
      </c>
      <c r="BA390" s="35"/>
      <c r="BB390" s="35"/>
      <c r="BC390" s="35"/>
      <c r="BD390" s="35"/>
      <c r="BE390" s="35"/>
      <c r="BF390" s="35"/>
    </row>
    <row r="391" spans="1:58" ht="13">
      <c r="A391" s="33"/>
      <c r="B391" s="326"/>
      <c r="C391" s="404" t="s">
        <v>2381</v>
      </c>
      <c r="D391" s="179" t="s">
        <v>2325</v>
      </c>
      <c r="E391" s="26" t="s">
        <v>2326</v>
      </c>
      <c r="F391" s="38" t="s">
        <v>3531</v>
      </c>
      <c r="G391" s="297"/>
      <c r="H391" s="38" t="s">
        <v>3529</v>
      </c>
      <c r="I391" s="297" t="s">
        <v>2327</v>
      </c>
      <c r="J391" s="30" t="s">
        <v>629</v>
      </c>
      <c r="K391" s="36">
        <f t="shared" si="328"/>
        <v>0</v>
      </c>
      <c r="L391" s="30">
        <v>0</v>
      </c>
      <c r="M391" s="3"/>
      <c r="N391" s="1"/>
      <c r="O391" s="328">
        <f t="shared" si="311"/>
        <v>0</v>
      </c>
      <c r="P391" s="34"/>
      <c r="Q391" s="1"/>
      <c r="R391" s="329">
        <f t="shared" si="323"/>
        <v>0</v>
      </c>
      <c r="S391" s="34"/>
      <c r="T391" s="1"/>
      <c r="U391" s="329">
        <f t="shared" si="324"/>
        <v>0</v>
      </c>
      <c r="V391" s="34"/>
      <c r="W391" s="1"/>
      <c r="X391" s="329">
        <f t="shared" si="329"/>
        <v>0</v>
      </c>
      <c r="Y391" s="34"/>
      <c r="Z391" s="1"/>
      <c r="AA391" s="329">
        <f t="shared" si="330"/>
        <v>0</v>
      </c>
      <c r="AB391" s="34"/>
      <c r="AC391" s="1"/>
      <c r="AD391" s="329">
        <f t="shared" si="331"/>
        <v>0</v>
      </c>
      <c r="AE391" s="3"/>
      <c r="AF391" s="1"/>
      <c r="AG391" s="330">
        <f t="shared" si="332"/>
        <v>0</v>
      </c>
      <c r="AH391" s="34"/>
      <c r="AI391" s="1"/>
      <c r="AJ391" s="328">
        <f t="shared" si="333"/>
        <v>0</v>
      </c>
      <c r="AK391" s="34"/>
      <c r="AL391" s="1"/>
      <c r="AM391" s="328">
        <f t="shared" si="334"/>
        <v>0</v>
      </c>
      <c r="AN391" s="34"/>
      <c r="AO391" s="1"/>
      <c r="AP391" s="328">
        <f t="shared" si="337"/>
        <v>0</v>
      </c>
      <c r="AQ391" s="34"/>
      <c r="AR391" s="1"/>
      <c r="AS391" s="1">
        <f t="shared" si="335"/>
        <v>0</v>
      </c>
      <c r="AT391" s="3"/>
      <c r="AU391" s="1"/>
      <c r="AV391" s="328">
        <f t="shared" si="336"/>
        <v>0</v>
      </c>
      <c r="AW391" s="178"/>
      <c r="AX391" s="324"/>
      <c r="AY391" s="298">
        <f t="shared" ref="AY391:AY422" si="338">SUM(M391+P391+S391+V391+Y391+AB391+AE391+AH391+AK391+AN391+AQ391+AT391)</f>
        <v>0</v>
      </c>
      <c r="AZ391" s="298">
        <f t="shared" si="322"/>
        <v>0</v>
      </c>
      <c r="BA391" s="35"/>
      <c r="BB391" s="35"/>
      <c r="BC391" s="35"/>
      <c r="BD391" s="35"/>
      <c r="BE391" s="35"/>
      <c r="BF391" s="35"/>
    </row>
    <row r="392" spans="1:58" ht="13">
      <c r="A392" s="33"/>
      <c r="B392" s="326"/>
      <c r="C392" s="404" t="s">
        <v>2381</v>
      </c>
      <c r="D392" s="32" t="s">
        <v>2321</v>
      </c>
      <c r="E392" s="38" t="s">
        <v>2322</v>
      </c>
      <c r="F392" s="27" t="s">
        <v>3531</v>
      </c>
      <c r="G392" s="110"/>
      <c r="H392" s="27" t="s">
        <v>3529</v>
      </c>
      <c r="I392" s="110" t="s">
        <v>2327</v>
      </c>
      <c r="J392" s="16" t="s">
        <v>629</v>
      </c>
      <c r="K392" s="408">
        <f t="shared" si="328"/>
        <v>0</v>
      </c>
      <c r="L392" s="143">
        <v>0</v>
      </c>
      <c r="M392" s="3"/>
      <c r="N392" s="1"/>
      <c r="O392" s="329">
        <f t="shared" si="311"/>
        <v>0</v>
      </c>
      <c r="P392" s="34"/>
      <c r="Q392" s="1"/>
      <c r="R392" s="329">
        <f t="shared" si="323"/>
        <v>0</v>
      </c>
      <c r="S392" s="34"/>
      <c r="T392" s="1"/>
      <c r="U392" s="329">
        <f t="shared" si="324"/>
        <v>0</v>
      </c>
      <c r="V392" s="34"/>
      <c r="W392" s="1"/>
      <c r="X392" s="329">
        <f t="shared" si="329"/>
        <v>0</v>
      </c>
      <c r="Y392" s="34"/>
      <c r="Z392" s="1"/>
      <c r="AA392" s="329">
        <f t="shared" si="330"/>
        <v>0</v>
      </c>
      <c r="AB392" s="34"/>
      <c r="AC392" s="1"/>
      <c r="AD392" s="329">
        <f t="shared" si="331"/>
        <v>0</v>
      </c>
      <c r="AE392" s="3"/>
      <c r="AF392" s="1"/>
      <c r="AG392" s="330">
        <f t="shared" si="332"/>
        <v>0</v>
      </c>
      <c r="AH392" s="34"/>
      <c r="AI392" s="1"/>
      <c r="AJ392" s="328">
        <f t="shared" si="333"/>
        <v>0</v>
      </c>
      <c r="AK392" s="34"/>
      <c r="AL392" s="1"/>
      <c r="AM392" s="328">
        <f t="shared" si="334"/>
        <v>0</v>
      </c>
      <c r="AN392" s="34"/>
      <c r="AO392" s="1"/>
      <c r="AP392" s="328">
        <f>SUM(AM392+AN392-AO392)</f>
        <v>0</v>
      </c>
      <c r="AQ392" s="34"/>
      <c r="AR392" s="1"/>
      <c r="AS392" s="328">
        <f t="shared" si="335"/>
        <v>0</v>
      </c>
      <c r="AT392" s="34"/>
      <c r="AU392" s="1"/>
      <c r="AV392" s="328">
        <f t="shared" si="336"/>
        <v>0</v>
      </c>
      <c r="AW392" s="178"/>
      <c r="AX392" s="324"/>
      <c r="AY392" s="126">
        <f t="shared" si="338"/>
        <v>0</v>
      </c>
      <c r="AZ392" s="126">
        <f t="shared" si="322"/>
        <v>0</v>
      </c>
      <c r="BA392" s="35"/>
      <c r="BB392" s="35"/>
      <c r="BC392" s="35"/>
      <c r="BD392" s="35"/>
      <c r="BE392" s="35"/>
      <c r="BF392" s="35"/>
    </row>
    <row r="393" spans="1:58" ht="13">
      <c r="A393" s="33"/>
      <c r="B393" s="326"/>
      <c r="C393" s="404" t="s">
        <v>2381</v>
      </c>
      <c r="D393" s="498" t="s">
        <v>2328</v>
      </c>
      <c r="E393" s="409" t="s">
        <v>2334</v>
      </c>
      <c r="F393" s="409" t="s">
        <v>3530</v>
      </c>
      <c r="G393" s="410"/>
      <c r="H393" s="409" t="s">
        <v>3522</v>
      </c>
      <c r="I393" s="410" t="s">
        <v>2340</v>
      </c>
      <c r="J393" s="150" t="s">
        <v>629</v>
      </c>
      <c r="K393" s="406">
        <f t="shared" si="328"/>
        <v>0</v>
      </c>
      <c r="L393" s="150">
        <v>0</v>
      </c>
      <c r="M393" s="3"/>
      <c r="N393" s="1"/>
      <c r="O393" s="329">
        <f t="shared" si="311"/>
        <v>0</v>
      </c>
      <c r="P393" s="34"/>
      <c r="Q393" s="1"/>
      <c r="R393" s="329">
        <f t="shared" si="323"/>
        <v>0</v>
      </c>
      <c r="S393" s="34"/>
      <c r="T393" s="1"/>
      <c r="U393" s="329">
        <f t="shared" si="324"/>
        <v>0</v>
      </c>
      <c r="V393" s="34"/>
      <c r="W393" s="1"/>
      <c r="X393" s="329">
        <f t="shared" si="329"/>
        <v>0</v>
      </c>
      <c r="Y393" s="34"/>
      <c r="Z393" s="1"/>
      <c r="AA393" s="329">
        <f t="shared" si="330"/>
        <v>0</v>
      </c>
      <c r="AB393" s="34"/>
      <c r="AC393" s="1"/>
      <c r="AD393" s="329">
        <f t="shared" si="331"/>
        <v>0</v>
      </c>
      <c r="AE393" s="3"/>
      <c r="AF393" s="1"/>
      <c r="AG393" s="330">
        <f t="shared" si="332"/>
        <v>0</v>
      </c>
      <c r="AH393" s="34"/>
      <c r="AI393" s="1"/>
      <c r="AJ393" s="328">
        <f t="shared" si="333"/>
        <v>0</v>
      </c>
      <c r="AK393" s="34"/>
      <c r="AL393" s="1"/>
      <c r="AM393" s="328">
        <f t="shared" si="334"/>
        <v>0</v>
      </c>
      <c r="AN393" s="34"/>
      <c r="AO393" s="1"/>
      <c r="AP393" s="328">
        <f t="shared" si="337"/>
        <v>0</v>
      </c>
      <c r="AQ393" s="34"/>
      <c r="AR393" s="1"/>
      <c r="AS393" s="1">
        <f t="shared" si="335"/>
        <v>0</v>
      </c>
      <c r="AT393" s="3"/>
      <c r="AU393" s="1"/>
      <c r="AV393" s="328">
        <f t="shared" si="336"/>
        <v>0</v>
      </c>
      <c r="AW393" s="178"/>
      <c r="AX393" s="324"/>
      <c r="AY393" s="130">
        <f t="shared" si="338"/>
        <v>0</v>
      </c>
      <c r="AZ393" s="130">
        <f t="shared" si="322"/>
        <v>0</v>
      </c>
      <c r="BA393" s="35"/>
      <c r="BB393" s="35"/>
      <c r="BC393" s="35"/>
      <c r="BD393" s="35"/>
      <c r="BE393" s="35"/>
      <c r="BF393" s="35"/>
    </row>
    <row r="394" spans="1:58" ht="13">
      <c r="A394" s="33"/>
      <c r="B394" s="330"/>
      <c r="C394" s="404" t="s">
        <v>2381</v>
      </c>
      <c r="D394" s="32" t="s">
        <v>2329</v>
      </c>
      <c r="E394" s="38" t="s">
        <v>2335</v>
      </c>
      <c r="F394" s="38" t="s">
        <v>3530</v>
      </c>
      <c r="G394" s="110"/>
      <c r="H394" s="38" t="s">
        <v>3522</v>
      </c>
      <c r="I394" s="110" t="s">
        <v>2340</v>
      </c>
      <c r="J394" s="16" t="s">
        <v>629</v>
      </c>
      <c r="K394" s="109">
        <f t="shared" si="328"/>
        <v>0</v>
      </c>
      <c r="L394" s="16">
        <v>0</v>
      </c>
      <c r="M394" s="3"/>
      <c r="N394" s="1"/>
      <c r="O394" s="328">
        <f t="shared" si="311"/>
        <v>0</v>
      </c>
      <c r="P394" s="34"/>
      <c r="Q394" s="1"/>
      <c r="R394" s="329">
        <f t="shared" si="323"/>
        <v>0</v>
      </c>
      <c r="S394" s="34"/>
      <c r="T394" s="1"/>
      <c r="U394" s="329">
        <f t="shared" si="324"/>
        <v>0</v>
      </c>
      <c r="V394" s="34"/>
      <c r="W394" s="1"/>
      <c r="X394" s="329">
        <f t="shared" si="329"/>
        <v>0</v>
      </c>
      <c r="Y394" s="34"/>
      <c r="Z394" s="1"/>
      <c r="AA394" s="329">
        <f t="shared" si="330"/>
        <v>0</v>
      </c>
      <c r="AB394" s="34"/>
      <c r="AC394" s="1"/>
      <c r="AD394" s="329">
        <f t="shared" si="331"/>
        <v>0</v>
      </c>
      <c r="AE394" s="3"/>
      <c r="AF394" s="1"/>
      <c r="AG394" s="330">
        <f t="shared" si="332"/>
        <v>0</v>
      </c>
      <c r="AH394" s="34"/>
      <c r="AI394" s="1"/>
      <c r="AJ394" s="328">
        <f t="shared" si="333"/>
        <v>0</v>
      </c>
      <c r="AK394" s="34"/>
      <c r="AL394" s="1"/>
      <c r="AM394" s="328">
        <f t="shared" si="334"/>
        <v>0</v>
      </c>
      <c r="AN394" s="34"/>
      <c r="AO394" s="1"/>
      <c r="AP394" s="328">
        <f t="shared" si="337"/>
        <v>0</v>
      </c>
      <c r="AQ394" s="34"/>
      <c r="AR394" s="1"/>
      <c r="AS394" s="1">
        <f t="shared" si="335"/>
        <v>0</v>
      </c>
      <c r="AT394" s="3"/>
      <c r="AU394" s="1"/>
      <c r="AV394" s="328">
        <f t="shared" si="336"/>
        <v>0</v>
      </c>
      <c r="AW394" s="178"/>
      <c r="AX394" s="324"/>
      <c r="AY394" s="125">
        <f t="shared" si="338"/>
        <v>0</v>
      </c>
      <c r="AZ394" s="125">
        <f t="shared" si="322"/>
        <v>0</v>
      </c>
      <c r="BA394" s="35"/>
      <c r="BB394" s="35"/>
      <c r="BC394" s="35"/>
      <c r="BD394" s="35"/>
      <c r="BE394" s="35"/>
      <c r="BF394" s="35"/>
    </row>
    <row r="395" spans="1:58" ht="13">
      <c r="A395" s="18"/>
      <c r="B395" s="137"/>
      <c r="C395" s="404" t="s">
        <v>2381</v>
      </c>
      <c r="D395" s="32" t="s">
        <v>2330</v>
      </c>
      <c r="E395" s="38" t="s">
        <v>2336</v>
      </c>
      <c r="F395" s="38" t="s">
        <v>3530</v>
      </c>
      <c r="G395" s="110"/>
      <c r="H395" s="38" t="s">
        <v>3522</v>
      </c>
      <c r="I395" s="110" t="s">
        <v>2340</v>
      </c>
      <c r="J395" s="16" t="s">
        <v>629</v>
      </c>
      <c r="K395" s="109">
        <f t="shared" si="328"/>
        <v>0</v>
      </c>
      <c r="L395" s="16">
        <v>0</v>
      </c>
      <c r="M395" s="3"/>
      <c r="N395" s="1"/>
      <c r="O395" s="329">
        <f t="shared" si="311"/>
        <v>0</v>
      </c>
      <c r="P395" s="34"/>
      <c r="Q395" s="1"/>
      <c r="R395" s="329">
        <f t="shared" si="323"/>
        <v>0</v>
      </c>
      <c r="S395" s="34"/>
      <c r="T395" s="1"/>
      <c r="U395" s="329">
        <f t="shared" si="324"/>
        <v>0</v>
      </c>
      <c r="V395" s="34"/>
      <c r="W395" s="1"/>
      <c r="X395" s="329">
        <f t="shared" si="329"/>
        <v>0</v>
      </c>
      <c r="Y395" s="34"/>
      <c r="Z395" s="1"/>
      <c r="AA395" s="329">
        <f t="shared" si="330"/>
        <v>0</v>
      </c>
      <c r="AB395" s="34"/>
      <c r="AC395" s="1"/>
      <c r="AD395" s="329">
        <f t="shared" si="331"/>
        <v>0</v>
      </c>
      <c r="AE395" s="3"/>
      <c r="AF395" s="1"/>
      <c r="AG395" s="330">
        <f t="shared" si="332"/>
        <v>0</v>
      </c>
      <c r="AH395" s="34"/>
      <c r="AI395" s="1"/>
      <c r="AJ395" s="328">
        <f t="shared" si="333"/>
        <v>0</v>
      </c>
      <c r="AK395" s="34"/>
      <c r="AL395" s="1"/>
      <c r="AM395" s="328">
        <f t="shared" si="334"/>
        <v>0</v>
      </c>
      <c r="AN395" s="34"/>
      <c r="AO395" s="1"/>
      <c r="AP395" s="328">
        <f t="shared" si="337"/>
        <v>0</v>
      </c>
      <c r="AQ395" s="34"/>
      <c r="AR395" s="1"/>
      <c r="AS395" s="1">
        <f t="shared" si="335"/>
        <v>0</v>
      </c>
      <c r="AT395" s="3"/>
      <c r="AU395" s="1"/>
      <c r="AV395" s="328">
        <f t="shared" si="336"/>
        <v>0</v>
      </c>
      <c r="AW395" s="178"/>
      <c r="AX395" s="324"/>
      <c r="AY395" s="125">
        <f t="shared" si="338"/>
        <v>0</v>
      </c>
      <c r="AZ395" s="125">
        <f t="shared" si="322"/>
        <v>0</v>
      </c>
      <c r="BA395" s="35"/>
      <c r="BB395" s="35"/>
      <c r="BC395" s="35"/>
      <c r="BD395" s="35"/>
      <c r="BE395" s="35"/>
      <c r="BF395" s="35"/>
    </row>
    <row r="396" spans="1:58" ht="13">
      <c r="A396" s="18"/>
      <c r="B396" s="137"/>
      <c r="C396" s="404" t="s">
        <v>2381</v>
      </c>
      <c r="D396" s="32" t="s">
        <v>2331</v>
      </c>
      <c r="E396" s="411" t="s">
        <v>2337</v>
      </c>
      <c r="F396" s="411" t="s">
        <v>3530</v>
      </c>
      <c r="G396" s="411"/>
      <c r="H396" s="411" t="s">
        <v>3522</v>
      </c>
      <c r="I396" s="110" t="s">
        <v>2340</v>
      </c>
      <c r="J396" s="16" t="s">
        <v>629</v>
      </c>
      <c r="K396" s="109">
        <f t="shared" si="328"/>
        <v>0</v>
      </c>
      <c r="L396" s="16">
        <v>0</v>
      </c>
      <c r="M396" s="3"/>
      <c r="N396" s="1"/>
      <c r="O396" s="329">
        <f t="shared" si="311"/>
        <v>0</v>
      </c>
      <c r="P396" s="34"/>
      <c r="Q396" s="1"/>
      <c r="R396" s="329">
        <f t="shared" si="323"/>
        <v>0</v>
      </c>
      <c r="S396" s="34"/>
      <c r="T396" s="1"/>
      <c r="U396" s="329">
        <f t="shared" si="324"/>
        <v>0</v>
      </c>
      <c r="V396" s="34"/>
      <c r="W396" s="1"/>
      <c r="X396" s="329">
        <f t="shared" si="329"/>
        <v>0</v>
      </c>
      <c r="Y396" s="34"/>
      <c r="Z396" s="1"/>
      <c r="AA396" s="329">
        <f t="shared" si="330"/>
        <v>0</v>
      </c>
      <c r="AB396" s="34"/>
      <c r="AC396" s="1"/>
      <c r="AD396" s="329">
        <f t="shared" si="331"/>
        <v>0</v>
      </c>
      <c r="AE396" s="3"/>
      <c r="AF396" s="1"/>
      <c r="AG396" s="330">
        <f t="shared" si="332"/>
        <v>0</v>
      </c>
      <c r="AH396" s="34"/>
      <c r="AI396" s="1"/>
      <c r="AJ396" s="328">
        <f t="shared" si="333"/>
        <v>0</v>
      </c>
      <c r="AK396" s="34"/>
      <c r="AL396" s="1"/>
      <c r="AM396" s="328">
        <f t="shared" si="334"/>
        <v>0</v>
      </c>
      <c r="AN396" s="34"/>
      <c r="AO396" s="1"/>
      <c r="AP396" s="328">
        <f t="shared" si="337"/>
        <v>0</v>
      </c>
      <c r="AQ396" s="34"/>
      <c r="AR396" s="1"/>
      <c r="AS396" s="1">
        <f t="shared" si="335"/>
        <v>0</v>
      </c>
      <c r="AT396" s="3"/>
      <c r="AU396" s="1"/>
      <c r="AV396" s="328">
        <f t="shared" si="336"/>
        <v>0</v>
      </c>
      <c r="AW396" s="178"/>
      <c r="AX396" s="324"/>
      <c r="AY396" s="125">
        <f t="shared" si="338"/>
        <v>0</v>
      </c>
      <c r="AZ396" s="125">
        <f t="shared" si="322"/>
        <v>0</v>
      </c>
      <c r="BA396" s="35"/>
      <c r="BB396" s="35"/>
      <c r="BC396" s="35"/>
      <c r="BD396" s="35"/>
      <c r="BE396" s="35"/>
      <c r="BF396" s="35"/>
    </row>
    <row r="397" spans="1:58" ht="13">
      <c r="A397" s="33"/>
      <c r="B397" s="330"/>
      <c r="C397" s="404" t="s">
        <v>2381</v>
      </c>
      <c r="D397" s="32" t="s">
        <v>2332</v>
      </c>
      <c r="E397" s="38" t="s">
        <v>2338</v>
      </c>
      <c r="F397" s="38" t="s">
        <v>3530</v>
      </c>
      <c r="G397" s="110"/>
      <c r="H397" s="38" t="s">
        <v>3522</v>
      </c>
      <c r="I397" s="110" t="s">
        <v>2340</v>
      </c>
      <c r="J397" s="16" t="s">
        <v>629</v>
      </c>
      <c r="K397" s="109">
        <f t="shared" si="328"/>
        <v>0</v>
      </c>
      <c r="L397" s="16">
        <v>0</v>
      </c>
      <c r="M397" s="3"/>
      <c r="N397" s="1"/>
      <c r="O397" s="328">
        <f t="shared" si="311"/>
        <v>0</v>
      </c>
      <c r="P397" s="34"/>
      <c r="Q397" s="1"/>
      <c r="R397" s="329">
        <f t="shared" si="323"/>
        <v>0</v>
      </c>
      <c r="S397" s="34"/>
      <c r="T397" s="1"/>
      <c r="U397" s="329">
        <f t="shared" si="324"/>
        <v>0</v>
      </c>
      <c r="V397" s="34"/>
      <c r="W397" s="1"/>
      <c r="X397" s="329">
        <f t="shared" si="329"/>
        <v>0</v>
      </c>
      <c r="Y397" s="34"/>
      <c r="Z397" s="1"/>
      <c r="AA397" s="329">
        <f t="shared" si="330"/>
        <v>0</v>
      </c>
      <c r="AB397" s="34"/>
      <c r="AC397" s="1"/>
      <c r="AD397" s="329">
        <f t="shared" si="331"/>
        <v>0</v>
      </c>
      <c r="AE397" s="3"/>
      <c r="AF397" s="1"/>
      <c r="AG397" s="330">
        <f t="shared" si="332"/>
        <v>0</v>
      </c>
      <c r="AH397" s="34"/>
      <c r="AI397" s="1"/>
      <c r="AJ397" s="328">
        <f t="shared" si="333"/>
        <v>0</v>
      </c>
      <c r="AK397" s="34"/>
      <c r="AL397" s="1"/>
      <c r="AM397" s="328">
        <f t="shared" si="334"/>
        <v>0</v>
      </c>
      <c r="AN397" s="34"/>
      <c r="AO397" s="1"/>
      <c r="AP397" s="328">
        <f t="shared" si="337"/>
        <v>0</v>
      </c>
      <c r="AQ397" s="34"/>
      <c r="AR397" s="1"/>
      <c r="AS397" s="1">
        <f t="shared" si="335"/>
        <v>0</v>
      </c>
      <c r="AT397" s="3"/>
      <c r="AU397" s="1"/>
      <c r="AV397" s="328">
        <f t="shared" si="336"/>
        <v>0</v>
      </c>
      <c r="AW397" s="178"/>
      <c r="AX397" s="324"/>
      <c r="AY397" s="125">
        <f t="shared" si="338"/>
        <v>0</v>
      </c>
      <c r="AZ397" s="125">
        <f t="shared" si="322"/>
        <v>0</v>
      </c>
      <c r="BA397" s="35"/>
      <c r="BB397" s="35"/>
      <c r="BC397" s="35"/>
      <c r="BD397" s="35"/>
      <c r="BE397" s="35"/>
      <c r="BF397" s="35"/>
    </row>
    <row r="398" spans="1:58" ht="13">
      <c r="A398" s="18"/>
      <c r="B398" s="137"/>
      <c r="C398" s="404" t="s">
        <v>2381</v>
      </c>
      <c r="D398" s="495" t="s">
        <v>2333</v>
      </c>
      <c r="E398" s="399" t="s">
        <v>2339</v>
      </c>
      <c r="F398" s="399" t="s">
        <v>3530</v>
      </c>
      <c r="G398" s="197"/>
      <c r="H398" s="399" t="s">
        <v>3522</v>
      </c>
      <c r="I398" s="400" t="s">
        <v>2340</v>
      </c>
      <c r="J398" s="143" t="s">
        <v>629</v>
      </c>
      <c r="K398" s="408">
        <f t="shared" si="328"/>
        <v>0</v>
      </c>
      <c r="L398" s="143">
        <v>0</v>
      </c>
      <c r="M398" s="3"/>
      <c r="N398" s="1"/>
      <c r="O398" s="329">
        <f t="shared" si="311"/>
        <v>0</v>
      </c>
      <c r="P398" s="34"/>
      <c r="Q398" s="1"/>
      <c r="R398" s="329">
        <f t="shared" si="323"/>
        <v>0</v>
      </c>
      <c r="S398" s="34"/>
      <c r="T398" s="1"/>
      <c r="U398" s="329">
        <f t="shared" si="324"/>
        <v>0</v>
      </c>
      <c r="V398" s="34"/>
      <c r="W398" s="1"/>
      <c r="X398" s="329">
        <f t="shared" si="329"/>
        <v>0</v>
      </c>
      <c r="Y398" s="34"/>
      <c r="Z398" s="1"/>
      <c r="AA398" s="329">
        <f t="shared" si="330"/>
        <v>0</v>
      </c>
      <c r="AB398" s="34"/>
      <c r="AC398" s="1"/>
      <c r="AD398" s="329">
        <f t="shared" si="331"/>
        <v>0</v>
      </c>
      <c r="AE398" s="3"/>
      <c r="AF398" s="1"/>
      <c r="AG398" s="330">
        <f t="shared" si="332"/>
        <v>0</v>
      </c>
      <c r="AH398" s="34"/>
      <c r="AI398" s="1"/>
      <c r="AJ398" s="328">
        <f t="shared" si="333"/>
        <v>0</v>
      </c>
      <c r="AK398" s="34"/>
      <c r="AL398" s="1"/>
      <c r="AM398" s="328">
        <f t="shared" si="334"/>
        <v>0</v>
      </c>
      <c r="AN398" s="34"/>
      <c r="AO398" s="1"/>
      <c r="AP398" s="328">
        <f t="shared" si="337"/>
        <v>0</v>
      </c>
      <c r="AQ398" s="34"/>
      <c r="AR398" s="1"/>
      <c r="AS398" s="1">
        <f t="shared" si="335"/>
        <v>0</v>
      </c>
      <c r="AT398" s="3"/>
      <c r="AU398" s="1"/>
      <c r="AV398" s="328">
        <f t="shared" si="336"/>
        <v>0</v>
      </c>
      <c r="AW398" s="178"/>
      <c r="AX398" s="324"/>
      <c r="AY398" s="126">
        <f t="shared" si="338"/>
        <v>0</v>
      </c>
      <c r="AZ398" s="126">
        <f t="shared" si="322"/>
        <v>0</v>
      </c>
      <c r="BA398" s="35"/>
      <c r="BB398" s="35"/>
      <c r="BC398" s="35"/>
      <c r="BD398" s="35"/>
      <c r="BE398" s="35"/>
      <c r="BF398" s="35"/>
    </row>
    <row r="399" spans="1:58" ht="13">
      <c r="A399" s="18"/>
      <c r="B399" s="137"/>
      <c r="C399" s="404" t="s">
        <v>2381</v>
      </c>
      <c r="D399" s="498" t="s">
        <v>2342</v>
      </c>
      <c r="E399" s="409" t="s">
        <v>2344</v>
      </c>
      <c r="F399" s="409"/>
      <c r="G399" s="410"/>
      <c r="H399" s="409"/>
      <c r="I399" s="410" t="s">
        <v>2387</v>
      </c>
      <c r="J399" s="150" t="s">
        <v>629</v>
      </c>
      <c r="K399" s="37">
        <f t="shared" si="328"/>
        <v>90</v>
      </c>
      <c r="L399" s="31">
        <v>90</v>
      </c>
      <c r="M399" s="3"/>
      <c r="N399" s="1"/>
      <c r="O399" s="329">
        <f t="shared" ref="O399:O439" si="339">SUM(L399+M399-N399)</f>
        <v>90</v>
      </c>
      <c r="P399" s="34"/>
      <c r="Q399" s="1"/>
      <c r="R399" s="329">
        <f t="shared" si="323"/>
        <v>90</v>
      </c>
      <c r="S399" s="34"/>
      <c r="T399" s="1"/>
      <c r="U399" s="329">
        <f t="shared" si="324"/>
        <v>90</v>
      </c>
      <c r="V399" s="34"/>
      <c r="W399" s="1"/>
      <c r="X399" s="329">
        <f t="shared" si="329"/>
        <v>90</v>
      </c>
      <c r="Y399" s="34"/>
      <c r="Z399" s="1"/>
      <c r="AA399" s="329">
        <f t="shared" si="330"/>
        <v>90</v>
      </c>
      <c r="AB399" s="34"/>
      <c r="AC399" s="1"/>
      <c r="AD399" s="329">
        <f t="shared" si="331"/>
        <v>90</v>
      </c>
      <c r="AE399" s="3"/>
      <c r="AF399" s="1"/>
      <c r="AG399" s="330">
        <f t="shared" si="332"/>
        <v>90</v>
      </c>
      <c r="AH399" s="34"/>
      <c r="AI399" s="1"/>
      <c r="AJ399" s="328">
        <f t="shared" si="333"/>
        <v>90</v>
      </c>
      <c r="AK399" s="34"/>
      <c r="AL399" s="1"/>
      <c r="AM399" s="328">
        <f t="shared" si="334"/>
        <v>90</v>
      </c>
      <c r="AN399" s="34"/>
      <c r="AO399" s="1"/>
      <c r="AP399" s="328">
        <f t="shared" si="337"/>
        <v>90</v>
      </c>
      <c r="AQ399" s="34"/>
      <c r="AR399" s="1"/>
      <c r="AS399" s="1">
        <f t="shared" si="335"/>
        <v>90</v>
      </c>
      <c r="AT399" s="3"/>
      <c r="AU399" s="1"/>
      <c r="AV399" s="328">
        <f t="shared" si="336"/>
        <v>90</v>
      </c>
      <c r="AW399" s="178"/>
      <c r="AX399" s="324"/>
      <c r="AY399" s="127">
        <f t="shared" si="338"/>
        <v>0</v>
      </c>
      <c r="AZ399" s="127">
        <f t="shared" si="322"/>
        <v>0</v>
      </c>
      <c r="BA399" s="35"/>
      <c r="BB399" s="35"/>
      <c r="BC399" s="35"/>
      <c r="BD399" s="35"/>
      <c r="BE399" s="35"/>
      <c r="BF399" s="35"/>
    </row>
    <row r="400" spans="1:58" ht="13">
      <c r="A400" s="18"/>
      <c r="B400" s="137"/>
      <c r="C400" s="404" t="s">
        <v>2381</v>
      </c>
      <c r="D400" s="32" t="s">
        <v>2349</v>
      </c>
      <c r="E400" s="27" t="s">
        <v>2350</v>
      </c>
      <c r="F400" s="27"/>
      <c r="G400" s="81"/>
      <c r="H400" s="27"/>
      <c r="I400" s="81" t="s">
        <v>2387</v>
      </c>
      <c r="J400" s="32" t="s">
        <v>629</v>
      </c>
      <c r="K400" s="109">
        <f>AV400</f>
        <v>254</v>
      </c>
      <c r="L400" s="16">
        <v>254</v>
      </c>
      <c r="M400" s="3"/>
      <c r="N400" s="1"/>
      <c r="O400" s="328">
        <f t="shared" si="339"/>
        <v>254</v>
      </c>
      <c r="P400" s="34"/>
      <c r="Q400" s="1"/>
      <c r="R400" s="329">
        <f>SUM(O400+P400-Q400)</f>
        <v>254</v>
      </c>
      <c r="S400" s="34"/>
      <c r="T400" s="1"/>
      <c r="U400" s="329">
        <f>SUM(R400+S400-T400)</f>
        <v>254</v>
      </c>
      <c r="V400" s="34"/>
      <c r="W400" s="1"/>
      <c r="X400" s="329">
        <f>SUM(U400+V400-W400)</f>
        <v>254</v>
      </c>
      <c r="Y400" s="34"/>
      <c r="Z400" s="1"/>
      <c r="AA400" s="329">
        <f>SUM(X400+Y400-Z400)</f>
        <v>254</v>
      </c>
      <c r="AB400" s="34"/>
      <c r="AC400" s="1"/>
      <c r="AD400" s="329">
        <f>SUM(AA400+AB400-AC400)</f>
        <v>254</v>
      </c>
      <c r="AE400" s="3"/>
      <c r="AF400" s="1"/>
      <c r="AG400" s="330">
        <f>SUM(AD400+AE400-AF400)</f>
        <v>254</v>
      </c>
      <c r="AH400" s="34"/>
      <c r="AI400" s="1"/>
      <c r="AJ400" s="328">
        <f>SUM(AG400+AH400-AI400)</f>
        <v>254</v>
      </c>
      <c r="AK400" s="34"/>
      <c r="AL400" s="1"/>
      <c r="AM400" s="328">
        <f>SUM(AJ400+AK400-AL400)</f>
        <v>254</v>
      </c>
      <c r="AN400" s="34"/>
      <c r="AO400" s="1"/>
      <c r="AP400" s="328">
        <f t="shared" si="337"/>
        <v>254</v>
      </c>
      <c r="AQ400" s="34"/>
      <c r="AR400" s="1"/>
      <c r="AS400" s="1">
        <f>SUM(AP400+AQ400-AR400)</f>
        <v>254</v>
      </c>
      <c r="AT400" s="3"/>
      <c r="AU400" s="1"/>
      <c r="AV400" s="328">
        <f>SUM(AS400+AT400-AU400)</f>
        <v>254</v>
      </c>
      <c r="AW400" s="178"/>
      <c r="AX400" s="324"/>
      <c r="AY400" s="125">
        <f t="shared" si="338"/>
        <v>0</v>
      </c>
      <c r="AZ400" s="125">
        <f t="shared" si="322"/>
        <v>0</v>
      </c>
      <c r="BA400" s="35"/>
      <c r="BB400" s="35"/>
      <c r="BC400" s="35"/>
      <c r="BD400" s="35"/>
      <c r="BE400" s="35"/>
      <c r="BF400" s="35"/>
    </row>
    <row r="401" spans="1:58" ht="13">
      <c r="A401" s="18"/>
      <c r="B401" s="137"/>
      <c r="C401" s="404" t="s">
        <v>2381</v>
      </c>
      <c r="D401" s="499" t="s">
        <v>2343</v>
      </c>
      <c r="E401" s="412" t="s">
        <v>2359</v>
      </c>
      <c r="F401" s="412"/>
      <c r="G401" s="413"/>
      <c r="H401" s="412"/>
      <c r="I401" s="400" t="s">
        <v>2387</v>
      </c>
      <c r="J401" s="143" t="s">
        <v>629</v>
      </c>
      <c r="K401" s="109">
        <f t="shared" ref="K401:K439" si="340">AV401</f>
        <v>330</v>
      </c>
      <c r="L401" s="16">
        <v>330</v>
      </c>
      <c r="M401" s="3"/>
      <c r="N401" s="1"/>
      <c r="O401" s="329">
        <f t="shared" si="339"/>
        <v>330</v>
      </c>
      <c r="P401" s="34"/>
      <c r="Q401" s="1"/>
      <c r="R401" s="329">
        <f t="shared" ref="R401:R439" si="341">SUM(O401+P401-Q401)</f>
        <v>330</v>
      </c>
      <c r="S401" s="34"/>
      <c r="T401" s="1"/>
      <c r="U401" s="329">
        <f t="shared" ref="U401:U439" si="342">SUM(R401+S401-T401)</f>
        <v>330</v>
      </c>
      <c r="V401" s="34"/>
      <c r="W401" s="1"/>
      <c r="X401" s="329">
        <f t="shared" ref="X401:X439" si="343">SUM(U401+V401-W401)</f>
        <v>330</v>
      </c>
      <c r="Y401" s="34"/>
      <c r="Z401" s="1"/>
      <c r="AA401" s="329">
        <f t="shared" ref="AA401:AA439" si="344">SUM(X401+Y401-Z401)</f>
        <v>330</v>
      </c>
      <c r="AB401" s="34"/>
      <c r="AC401" s="1"/>
      <c r="AD401" s="329">
        <f t="shared" ref="AD401:AD439" si="345">SUM(AA401+AB401-AC401)</f>
        <v>330</v>
      </c>
      <c r="AE401" s="3"/>
      <c r="AF401" s="1"/>
      <c r="AG401" s="330">
        <f t="shared" ref="AG401:AG439" si="346">SUM(AD401+AE401-AF401)</f>
        <v>330</v>
      </c>
      <c r="AH401" s="34"/>
      <c r="AI401" s="1"/>
      <c r="AJ401" s="328">
        <f t="shared" ref="AJ401:AJ439" si="347">SUM(AG401+AH401-AI401)</f>
        <v>330</v>
      </c>
      <c r="AK401" s="34"/>
      <c r="AL401" s="1"/>
      <c r="AM401" s="328">
        <f t="shared" ref="AM401:AM439" si="348">SUM(AJ401+AK401-AL401)</f>
        <v>330</v>
      </c>
      <c r="AN401" s="34"/>
      <c r="AO401" s="1"/>
      <c r="AP401" s="328">
        <f t="shared" si="337"/>
        <v>330</v>
      </c>
      <c r="AQ401" s="34"/>
      <c r="AR401" s="1"/>
      <c r="AS401" s="1">
        <f t="shared" ref="AS401:AS439" si="349">SUM(AP401+AQ401-AR401)</f>
        <v>330</v>
      </c>
      <c r="AT401" s="3"/>
      <c r="AU401" s="1"/>
      <c r="AV401" s="328">
        <f t="shared" ref="AV401:AV439" si="350">SUM(AS401+AT401-AU401)</f>
        <v>330</v>
      </c>
      <c r="AW401" s="178"/>
      <c r="AX401" s="324"/>
      <c r="AY401" s="125">
        <f t="shared" si="338"/>
        <v>0</v>
      </c>
      <c r="AZ401" s="125">
        <f t="shared" si="322"/>
        <v>0</v>
      </c>
      <c r="BA401" s="35"/>
      <c r="BB401" s="35"/>
      <c r="BC401" s="35"/>
      <c r="BD401" s="35"/>
      <c r="BE401" s="35"/>
      <c r="BF401" s="35"/>
    </row>
    <row r="402" spans="1:58" ht="13">
      <c r="A402" s="33"/>
      <c r="B402" s="330"/>
      <c r="C402" s="404" t="s">
        <v>2381</v>
      </c>
      <c r="D402" s="498" t="s">
        <v>2355</v>
      </c>
      <c r="E402" s="409" t="s">
        <v>2356</v>
      </c>
      <c r="F402" s="409"/>
      <c r="G402" s="410"/>
      <c r="H402" s="409"/>
      <c r="I402" s="410" t="s">
        <v>2382</v>
      </c>
      <c r="J402" s="150" t="s">
        <v>629</v>
      </c>
      <c r="K402" s="109">
        <f t="shared" si="340"/>
        <v>23</v>
      </c>
      <c r="L402" s="16">
        <v>23</v>
      </c>
      <c r="M402" s="3"/>
      <c r="N402" s="1"/>
      <c r="O402" s="329">
        <f t="shared" si="339"/>
        <v>23</v>
      </c>
      <c r="P402" s="34"/>
      <c r="Q402" s="1"/>
      <c r="R402" s="329">
        <f t="shared" si="341"/>
        <v>23</v>
      </c>
      <c r="S402" s="34"/>
      <c r="T402" s="1"/>
      <c r="U402" s="329">
        <f t="shared" si="342"/>
        <v>23</v>
      </c>
      <c r="V402" s="34"/>
      <c r="W402" s="1"/>
      <c r="X402" s="329">
        <f t="shared" si="343"/>
        <v>23</v>
      </c>
      <c r="Y402" s="34"/>
      <c r="Z402" s="1"/>
      <c r="AA402" s="329">
        <f t="shared" si="344"/>
        <v>23</v>
      </c>
      <c r="AB402" s="34"/>
      <c r="AC402" s="1"/>
      <c r="AD402" s="329">
        <f t="shared" si="345"/>
        <v>23</v>
      </c>
      <c r="AE402" s="3"/>
      <c r="AF402" s="1"/>
      <c r="AG402" s="330">
        <f t="shared" si="346"/>
        <v>23</v>
      </c>
      <c r="AH402" s="34"/>
      <c r="AI402" s="1"/>
      <c r="AJ402" s="328">
        <f t="shared" si="347"/>
        <v>23</v>
      </c>
      <c r="AK402" s="34"/>
      <c r="AL402" s="1"/>
      <c r="AM402" s="328">
        <f t="shared" si="348"/>
        <v>23</v>
      </c>
      <c r="AN402" s="34"/>
      <c r="AO402" s="1"/>
      <c r="AP402" s="328">
        <f>SUM(AM402+AN402-AO402)</f>
        <v>23</v>
      </c>
      <c r="AQ402" s="34"/>
      <c r="AR402" s="1"/>
      <c r="AS402" s="1">
        <f t="shared" si="349"/>
        <v>23</v>
      </c>
      <c r="AT402" s="3"/>
      <c r="AU402" s="1"/>
      <c r="AV402" s="328">
        <f t="shared" si="350"/>
        <v>23</v>
      </c>
      <c r="AW402" s="178"/>
      <c r="AX402" s="324"/>
      <c r="AY402" s="125">
        <f t="shared" si="338"/>
        <v>0</v>
      </c>
      <c r="AZ402" s="125">
        <f t="shared" si="322"/>
        <v>0</v>
      </c>
      <c r="BA402" s="35"/>
      <c r="BB402" s="35"/>
      <c r="BC402" s="35"/>
      <c r="BD402" s="35"/>
      <c r="BE402" s="35"/>
      <c r="BF402" s="35"/>
    </row>
    <row r="403" spans="1:58" ht="13">
      <c r="A403" s="33"/>
      <c r="B403" s="330"/>
      <c r="C403" s="404" t="s">
        <v>2381</v>
      </c>
      <c r="D403" s="32" t="s">
        <v>2362</v>
      </c>
      <c r="E403" s="38" t="s">
        <v>2364</v>
      </c>
      <c r="F403" s="38"/>
      <c r="G403" s="110"/>
      <c r="H403" s="38"/>
      <c r="I403" s="110" t="s">
        <v>2382</v>
      </c>
      <c r="J403" s="16" t="s">
        <v>629</v>
      </c>
      <c r="K403" s="109">
        <f t="shared" si="340"/>
        <v>0</v>
      </c>
      <c r="L403" s="16">
        <v>0</v>
      </c>
      <c r="M403" s="3"/>
      <c r="N403" s="1"/>
      <c r="O403" s="328">
        <f t="shared" si="339"/>
        <v>0</v>
      </c>
      <c r="P403" s="34"/>
      <c r="Q403" s="1"/>
      <c r="R403" s="329">
        <f t="shared" si="341"/>
        <v>0</v>
      </c>
      <c r="S403" s="34"/>
      <c r="T403" s="1"/>
      <c r="U403" s="329">
        <f t="shared" si="342"/>
        <v>0</v>
      </c>
      <c r="V403" s="34"/>
      <c r="W403" s="1"/>
      <c r="X403" s="329">
        <f t="shared" si="343"/>
        <v>0</v>
      </c>
      <c r="Y403" s="34"/>
      <c r="Z403" s="1"/>
      <c r="AA403" s="329">
        <f t="shared" si="344"/>
        <v>0</v>
      </c>
      <c r="AB403" s="34"/>
      <c r="AC403" s="1"/>
      <c r="AD403" s="329">
        <f t="shared" si="345"/>
        <v>0</v>
      </c>
      <c r="AE403" s="3"/>
      <c r="AF403" s="1"/>
      <c r="AG403" s="330">
        <f t="shared" si="346"/>
        <v>0</v>
      </c>
      <c r="AH403" s="34"/>
      <c r="AI403" s="1"/>
      <c r="AJ403" s="328">
        <f t="shared" si="347"/>
        <v>0</v>
      </c>
      <c r="AK403" s="34"/>
      <c r="AL403" s="1"/>
      <c r="AM403" s="328">
        <f t="shared" si="348"/>
        <v>0</v>
      </c>
      <c r="AN403" s="34"/>
      <c r="AO403" s="1"/>
      <c r="AP403" s="328">
        <f t="shared" ref="AP403:AP411" si="351">SUM(AM403+AN403-AO403)</f>
        <v>0</v>
      </c>
      <c r="AQ403" s="34"/>
      <c r="AR403" s="1"/>
      <c r="AS403" s="1">
        <f t="shared" si="349"/>
        <v>0</v>
      </c>
      <c r="AT403" s="3"/>
      <c r="AU403" s="1"/>
      <c r="AV403" s="328">
        <f t="shared" si="350"/>
        <v>0</v>
      </c>
      <c r="AW403" s="178"/>
      <c r="AX403" s="324"/>
      <c r="AY403" s="125">
        <f t="shared" si="338"/>
        <v>0</v>
      </c>
      <c r="AZ403" s="125">
        <f t="shared" si="322"/>
        <v>0</v>
      </c>
      <c r="BA403" s="35"/>
      <c r="BB403" s="35"/>
      <c r="BC403" s="35"/>
      <c r="BD403" s="35"/>
      <c r="BE403" s="35"/>
      <c r="BF403" s="35"/>
    </row>
    <row r="404" spans="1:58" ht="13">
      <c r="A404" s="18"/>
      <c r="B404" s="137"/>
      <c r="C404" s="404" t="s">
        <v>2381</v>
      </c>
      <c r="D404" s="495" t="s">
        <v>2363</v>
      </c>
      <c r="E404" s="414" t="s">
        <v>2365</v>
      </c>
      <c r="F404" s="414"/>
      <c r="G404" s="400"/>
      <c r="H404" s="414"/>
      <c r="I404" s="400" t="s">
        <v>2382</v>
      </c>
      <c r="J404" s="143" t="s">
        <v>629</v>
      </c>
      <c r="K404" s="109">
        <f t="shared" si="340"/>
        <v>0</v>
      </c>
      <c r="L404" s="16">
        <v>0</v>
      </c>
      <c r="M404" s="3"/>
      <c r="N404" s="1"/>
      <c r="O404" s="329">
        <f t="shared" si="339"/>
        <v>0</v>
      </c>
      <c r="P404" s="34"/>
      <c r="Q404" s="1"/>
      <c r="R404" s="329">
        <f t="shared" si="341"/>
        <v>0</v>
      </c>
      <c r="S404" s="34"/>
      <c r="T404" s="1"/>
      <c r="U404" s="329">
        <f t="shared" si="342"/>
        <v>0</v>
      </c>
      <c r="V404" s="34"/>
      <c r="W404" s="1"/>
      <c r="X404" s="329">
        <f t="shared" si="343"/>
        <v>0</v>
      </c>
      <c r="Y404" s="34"/>
      <c r="Z404" s="1"/>
      <c r="AA404" s="329">
        <f t="shared" si="344"/>
        <v>0</v>
      </c>
      <c r="AB404" s="34"/>
      <c r="AC404" s="1"/>
      <c r="AD404" s="329">
        <f t="shared" si="345"/>
        <v>0</v>
      </c>
      <c r="AE404" s="3"/>
      <c r="AF404" s="1"/>
      <c r="AG404" s="330">
        <f t="shared" si="346"/>
        <v>0</v>
      </c>
      <c r="AH404" s="34"/>
      <c r="AI404" s="1"/>
      <c r="AJ404" s="328">
        <f t="shared" si="347"/>
        <v>0</v>
      </c>
      <c r="AK404" s="34"/>
      <c r="AL404" s="1"/>
      <c r="AM404" s="328">
        <f t="shared" si="348"/>
        <v>0</v>
      </c>
      <c r="AN404" s="34"/>
      <c r="AO404" s="1"/>
      <c r="AP404" s="328">
        <f t="shared" si="351"/>
        <v>0</v>
      </c>
      <c r="AQ404" s="34"/>
      <c r="AR404" s="1"/>
      <c r="AS404" s="1">
        <f t="shared" si="349"/>
        <v>0</v>
      </c>
      <c r="AT404" s="3"/>
      <c r="AU404" s="1"/>
      <c r="AV404" s="328">
        <f t="shared" si="350"/>
        <v>0</v>
      </c>
      <c r="AW404" s="178"/>
      <c r="AX404" s="324"/>
      <c r="AY404" s="125">
        <f t="shared" si="338"/>
        <v>0</v>
      </c>
      <c r="AZ404" s="125">
        <f t="shared" si="322"/>
        <v>0</v>
      </c>
      <c r="BA404" s="35"/>
      <c r="BB404" s="35"/>
      <c r="BC404" s="35"/>
      <c r="BD404" s="35"/>
      <c r="BE404" s="35"/>
      <c r="BF404" s="35"/>
    </row>
    <row r="405" spans="1:58" ht="13">
      <c r="A405" s="18"/>
      <c r="B405" s="137"/>
      <c r="C405" s="404" t="s">
        <v>2381</v>
      </c>
      <c r="D405" s="498" t="s">
        <v>1411</v>
      </c>
      <c r="E405" s="409" t="s">
        <v>4581</v>
      </c>
      <c r="F405" s="409" t="s">
        <v>4578</v>
      </c>
      <c r="G405" s="410"/>
      <c r="H405" s="409"/>
      <c r="I405" s="410" t="s">
        <v>2383</v>
      </c>
      <c r="J405" s="150" t="s">
        <v>629</v>
      </c>
      <c r="K405" s="109">
        <f t="shared" si="340"/>
        <v>0</v>
      </c>
      <c r="L405" s="16">
        <v>0</v>
      </c>
      <c r="M405" s="3"/>
      <c r="N405" s="1"/>
      <c r="O405" s="329">
        <f t="shared" si="339"/>
        <v>0</v>
      </c>
      <c r="P405" s="34"/>
      <c r="Q405" s="1"/>
      <c r="R405" s="329">
        <f t="shared" si="341"/>
        <v>0</v>
      </c>
      <c r="S405" s="34"/>
      <c r="T405" s="1"/>
      <c r="U405" s="329">
        <f t="shared" si="342"/>
        <v>0</v>
      </c>
      <c r="V405" s="34"/>
      <c r="W405" s="1"/>
      <c r="X405" s="329">
        <f t="shared" si="343"/>
        <v>0</v>
      </c>
      <c r="Y405" s="34"/>
      <c r="Z405" s="1"/>
      <c r="AA405" s="329">
        <f t="shared" si="344"/>
        <v>0</v>
      </c>
      <c r="AB405" s="34"/>
      <c r="AC405" s="1"/>
      <c r="AD405" s="329">
        <f t="shared" si="345"/>
        <v>0</v>
      </c>
      <c r="AE405" s="3"/>
      <c r="AF405" s="1"/>
      <c r="AG405" s="330">
        <f t="shared" si="346"/>
        <v>0</v>
      </c>
      <c r="AH405" s="34"/>
      <c r="AI405" s="1"/>
      <c r="AJ405" s="328">
        <f t="shared" si="347"/>
        <v>0</v>
      </c>
      <c r="AK405" s="34"/>
      <c r="AL405" s="1"/>
      <c r="AM405" s="328">
        <f t="shared" si="348"/>
        <v>0</v>
      </c>
      <c r="AN405" s="34"/>
      <c r="AO405" s="1"/>
      <c r="AP405" s="328">
        <f t="shared" si="351"/>
        <v>0</v>
      </c>
      <c r="AQ405" s="34"/>
      <c r="AR405" s="1"/>
      <c r="AS405" s="1">
        <f t="shared" si="349"/>
        <v>0</v>
      </c>
      <c r="AT405" s="3"/>
      <c r="AU405" s="1"/>
      <c r="AV405" s="328">
        <f t="shared" si="350"/>
        <v>0</v>
      </c>
      <c r="AW405" s="178"/>
      <c r="AX405" s="324"/>
      <c r="AY405" s="125">
        <f t="shared" si="338"/>
        <v>0</v>
      </c>
      <c r="AZ405" s="125">
        <f t="shared" si="322"/>
        <v>0</v>
      </c>
      <c r="BA405" s="35"/>
      <c r="BB405" s="35"/>
      <c r="BC405" s="35"/>
      <c r="BD405" s="35"/>
      <c r="BE405" s="35"/>
      <c r="BF405" s="35"/>
    </row>
    <row r="406" spans="1:58" ht="13">
      <c r="A406" s="33"/>
      <c r="B406" s="330"/>
      <c r="C406" s="404" t="s">
        <v>2381</v>
      </c>
      <c r="D406" s="32" t="s">
        <v>1409</v>
      </c>
      <c r="E406" s="38" t="s">
        <v>4582</v>
      </c>
      <c r="F406" s="38" t="s">
        <v>4578</v>
      </c>
      <c r="G406" s="110"/>
      <c r="H406" s="38"/>
      <c r="I406" s="110" t="s">
        <v>2383</v>
      </c>
      <c r="J406" s="16" t="s">
        <v>629</v>
      </c>
      <c r="K406" s="109">
        <f t="shared" si="340"/>
        <v>0</v>
      </c>
      <c r="L406" s="16">
        <v>0</v>
      </c>
      <c r="M406" s="3"/>
      <c r="N406" s="1"/>
      <c r="O406" s="328">
        <f t="shared" si="339"/>
        <v>0</v>
      </c>
      <c r="P406" s="34"/>
      <c r="Q406" s="1"/>
      <c r="R406" s="329">
        <f t="shared" si="341"/>
        <v>0</v>
      </c>
      <c r="S406" s="34"/>
      <c r="T406" s="1"/>
      <c r="U406" s="329">
        <f t="shared" si="342"/>
        <v>0</v>
      </c>
      <c r="V406" s="34"/>
      <c r="W406" s="1"/>
      <c r="X406" s="329">
        <f t="shared" si="343"/>
        <v>0</v>
      </c>
      <c r="Y406" s="34"/>
      <c r="Z406" s="1"/>
      <c r="AA406" s="329">
        <f t="shared" si="344"/>
        <v>0</v>
      </c>
      <c r="AB406" s="34"/>
      <c r="AC406" s="1"/>
      <c r="AD406" s="329">
        <f t="shared" si="345"/>
        <v>0</v>
      </c>
      <c r="AE406" s="3"/>
      <c r="AF406" s="1"/>
      <c r="AG406" s="330">
        <f t="shared" si="346"/>
        <v>0</v>
      </c>
      <c r="AH406" s="34"/>
      <c r="AI406" s="1"/>
      <c r="AJ406" s="328">
        <f t="shared" si="347"/>
        <v>0</v>
      </c>
      <c r="AK406" s="34"/>
      <c r="AL406" s="1"/>
      <c r="AM406" s="328">
        <f t="shared" si="348"/>
        <v>0</v>
      </c>
      <c r="AN406" s="34"/>
      <c r="AO406" s="1"/>
      <c r="AP406" s="328">
        <f t="shared" si="351"/>
        <v>0</v>
      </c>
      <c r="AQ406" s="34"/>
      <c r="AR406" s="1"/>
      <c r="AS406" s="1">
        <f t="shared" si="349"/>
        <v>0</v>
      </c>
      <c r="AT406" s="3"/>
      <c r="AU406" s="1"/>
      <c r="AV406" s="328">
        <f t="shared" si="350"/>
        <v>0</v>
      </c>
      <c r="AW406" s="178"/>
      <c r="AX406" s="324"/>
      <c r="AY406" s="125">
        <f t="shared" si="338"/>
        <v>0</v>
      </c>
      <c r="AZ406" s="125">
        <f t="shared" si="322"/>
        <v>0</v>
      </c>
      <c r="BA406" s="35"/>
      <c r="BB406" s="35"/>
      <c r="BC406" s="35"/>
      <c r="BD406" s="35"/>
      <c r="BE406" s="35"/>
      <c r="BF406" s="35"/>
    </row>
    <row r="407" spans="1:58" ht="13">
      <c r="A407" s="18"/>
      <c r="B407" s="137"/>
      <c r="C407" s="404" t="s">
        <v>2381</v>
      </c>
      <c r="D407" s="495" t="s">
        <v>2351</v>
      </c>
      <c r="E407" s="414" t="s">
        <v>4583</v>
      </c>
      <c r="F407" s="414" t="s">
        <v>4579</v>
      </c>
      <c r="G407" s="400"/>
      <c r="H407" s="414"/>
      <c r="I407" s="400" t="s">
        <v>2383</v>
      </c>
      <c r="J407" s="143" t="s">
        <v>629</v>
      </c>
      <c r="K407" s="109">
        <f t="shared" si="340"/>
        <v>100</v>
      </c>
      <c r="L407" s="16">
        <v>100</v>
      </c>
      <c r="M407" s="3"/>
      <c r="N407" s="1"/>
      <c r="O407" s="329">
        <f t="shared" si="339"/>
        <v>100</v>
      </c>
      <c r="P407" s="34"/>
      <c r="Q407" s="1"/>
      <c r="R407" s="329">
        <f t="shared" si="341"/>
        <v>100</v>
      </c>
      <c r="S407" s="34"/>
      <c r="T407" s="1"/>
      <c r="U407" s="329">
        <f t="shared" si="342"/>
        <v>100</v>
      </c>
      <c r="V407" s="34"/>
      <c r="W407" s="1"/>
      <c r="X407" s="329">
        <f t="shared" si="343"/>
        <v>100</v>
      </c>
      <c r="Y407" s="34"/>
      <c r="Z407" s="1"/>
      <c r="AA407" s="329">
        <f t="shared" si="344"/>
        <v>100</v>
      </c>
      <c r="AB407" s="34"/>
      <c r="AC407" s="1"/>
      <c r="AD407" s="329">
        <f t="shared" si="345"/>
        <v>100</v>
      </c>
      <c r="AE407" s="3"/>
      <c r="AF407" s="1"/>
      <c r="AG407" s="330">
        <f t="shared" si="346"/>
        <v>100</v>
      </c>
      <c r="AH407" s="34"/>
      <c r="AI407" s="1"/>
      <c r="AJ407" s="328">
        <f t="shared" si="347"/>
        <v>100</v>
      </c>
      <c r="AK407" s="34"/>
      <c r="AL407" s="1"/>
      <c r="AM407" s="328">
        <f t="shared" si="348"/>
        <v>100</v>
      </c>
      <c r="AN407" s="34"/>
      <c r="AO407" s="1"/>
      <c r="AP407" s="328">
        <f t="shared" si="351"/>
        <v>100</v>
      </c>
      <c r="AQ407" s="34"/>
      <c r="AR407" s="1"/>
      <c r="AS407" s="1">
        <f t="shared" si="349"/>
        <v>100</v>
      </c>
      <c r="AT407" s="3"/>
      <c r="AU407" s="1"/>
      <c r="AV407" s="328">
        <f t="shared" si="350"/>
        <v>100</v>
      </c>
      <c r="AW407" s="178"/>
      <c r="AX407" s="324"/>
      <c r="AY407" s="125">
        <f t="shared" si="338"/>
        <v>0</v>
      </c>
      <c r="AZ407" s="125">
        <f t="shared" si="322"/>
        <v>0</v>
      </c>
      <c r="BA407" s="35"/>
      <c r="BB407" s="35"/>
      <c r="BC407" s="35"/>
      <c r="BD407" s="35"/>
      <c r="BE407" s="35"/>
      <c r="BF407" s="35"/>
    </row>
    <row r="408" spans="1:58" ht="13">
      <c r="A408" s="18"/>
      <c r="B408" s="137"/>
      <c r="C408" s="404" t="s">
        <v>2381</v>
      </c>
      <c r="D408" s="498" t="s">
        <v>2202</v>
      </c>
      <c r="E408" s="409" t="s">
        <v>2201</v>
      </c>
      <c r="F408" s="409" t="s">
        <v>4584</v>
      </c>
      <c r="G408" s="410"/>
      <c r="H408" s="410" t="s">
        <v>4585</v>
      </c>
      <c r="I408" s="410" t="s">
        <v>419</v>
      </c>
      <c r="J408" s="150" t="s">
        <v>629</v>
      </c>
      <c r="K408" s="109">
        <f t="shared" si="340"/>
        <v>20</v>
      </c>
      <c r="L408" s="16">
        <v>20</v>
      </c>
      <c r="M408" s="3"/>
      <c r="N408" s="1"/>
      <c r="O408" s="329">
        <f t="shared" si="339"/>
        <v>20</v>
      </c>
      <c r="P408" s="34"/>
      <c r="Q408" s="1"/>
      <c r="R408" s="329">
        <f t="shared" si="341"/>
        <v>20</v>
      </c>
      <c r="S408" s="34"/>
      <c r="T408" s="1"/>
      <c r="U408" s="329">
        <f t="shared" si="342"/>
        <v>20</v>
      </c>
      <c r="V408" s="34"/>
      <c r="W408" s="1"/>
      <c r="X408" s="329">
        <f t="shared" si="343"/>
        <v>20</v>
      </c>
      <c r="Y408" s="34"/>
      <c r="Z408" s="1"/>
      <c r="AA408" s="329">
        <f t="shared" si="344"/>
        <v>20</v>
      </c>
      <c r="AB408" s="34"/>
      <c r="AC408" s="1"/>
      <c r="AD408" s="329">
        <f t="shared" si="345"/>
        <v>20</v>
      </c>
      <c r="AE408" s="3"/>
      <c r="AF408" s="1"/>
      <c r="AG408" s="330">
        <f t="shared" si="346"/>
        <v>20</v>
      </c>
      <c r="AH408" s="34"/>
      <c r="AI408" s="1"/>
      <c r="AJ408" s="328">
        <f t="shared" si="347"/>
        <v>20</v>
      </c>
      <c r="AK408" s="34"/>
      <c r="AL408" s="1"/>
      <c r="AM408" s="328">
        <f t="shared" si="348"/>
        <v>20</v>
      </c>
      <c r="AN408" s="34"/>
      <c r="AO408" s="1"/>
      <c r="AP408" s="328">
        <f t="shared" si="351"/>
        <v>20</v>
      </c>
      <c r="AQ408" s="34"/>
      <c r="AR408" s="1"/>
      <c r="AS408" s="1">
        <f t="shared" si="349"/>
        <v>20</v>
      </c>
      <c r="AT408" s="3"/>
      <c r="AU408" s="1"/>
      <c r="AV408" s="328">
        <f t="shared" si="350"/>
        <v>20</v>
      </c>
      <c r="AW408" s="178"/>
      <c r="AX408" s="324"/>
      <c r="AY408" s="125">
        <f t="shared" si="338"/>
        <v>0</v>
      </c>
      <c r="AZ408" s="125">
        <f t="shared" si="322"/>
        <v>0</v>
      </c>
      <c r="BA408" s="35"/>
      <c r="BB408" s="35"/>
      <c r="BC408" s="35"/>
      <c r="BD408" s="35"/>
      <c r="BE408" s="35"/>
      <c r="BF408" s="35"/>
    </row>
    <row r="409" spans="1:58" ht="13">
      <c r="A409" s="33"/>
      <c r="B409" s="330"/>
      <c r="C409" s="404" t="s">
        <v>2381</v>
      </c>
      <c r="D409" s="495" t="s">
        <v>2204</v>
      </c>
      <c r="E409" s="414" t="s">
        <v>2203</v>
      </c>
      <c r="F409" s="414" t="s">
        <v>4586</v>
      </c>
      <c r="G409" s="400"/>
      <c r="H409" s="414" t="s">
        <v>4580</v>
      </c>
      <c r="I409" s="400" t="s">
        <v>419</v>
      </c>
      <c r="J409" s="143" t="s">
        <v>629</v>
      </c>
      <c r="K409" s="109">
        <f t="shared" si="340"/>
        <v>21</v>
      </c>
      <c r="L409" s="16">
        <v>21</v>
      </c>
      <c r="M409" s="3"/>
      <c r="N409" s="1"/>
      <c r="O409" s="328">
        <f t="shared" si="339"/>
        <v>21</v>
      </c>
      <c r="P409" s="34"/>
      <c r="Q409" s="1"/>
      <c r="R409" s="329">
        <f t="shared" si="341"/>
        <v>21</v>
      </c>
      <c r="S409" s="34"/>
      <c r="T409" s="1"/>
      <c r="U409" s="329">
        <f t="shared" si="342"/>
        <v>21</v>
      </c>
      <c r="V409" s="34"/>
      <c r="W409" s="1"/>
      <c r="X409" s="329">
        <f t="shared" si="343"/>
        <v>21</v>
      </c>
      <c r="Y409" s="34"/>
      <c r="Z409" s="1"/>
      <c r="AA409" s="329">
        <f t="shared" si="344"/>
        <v>21</v>
      </c>
      <c r="AB409" s="34"/>
      <c r="AC409" s="1"/>
      <c r="AD409" s="329">
        <f t="shared" si="345"/>
        <v>21</v>
      </c>
      <c r="AE409" s="3"/>
      <c r="AF409" s="1"/>
      <c r="AG409" s="330">
        <f t="shared" si="346"/>
        <v>21</v>
      </c>
      <c r="AH409" s="34"/>
      <c r="AI409" s="1"/>
      <c r="AJ409" s="328">
        <f t="shared" si="347"/>
        <v>21</v>
      </c>
      <c r="AK409" s="34"/>
      <c r="AL409" s="1"/>
      <c r="AM409" s="328">
        <f t="shared" si="348"/>
        <v>21</v>
      </c>
      <c r="AN409" s="34"/>
      <c r="AO409" s="1"/>
      <c r="AP409" s="328">
        <f t="shared" si="351"/>
        <v>21</v>
      </c>
      <c r="AQ409" s="34"/>
      <c r="AR409" s="1"/>
      <c r="AS409" s="1">
        <f t="shared" si="349"/>
        <v>21</v>
      </c>
      <c r="AT409" s="3"/>
      <c r="AU409" s="1"/>
      <c r="AV409" s="328">
        <f t="shared" si="350"/>
        <v>21</v>
      </c>
      <c r="AW409" s="178"/>
      <c r="AX409" s="324"/>
      <c r="AY409" s="125">
        <f t="shared" si="338"/>
        <v>0</v>
      </c>
      <c r="AZ409" s="125">
        <f t="shared" si="322"/>
        <v>0</v>
      </c>
      <c r="BA409" s="35"/>
      <c r="BB409" s="35"/>
      <c r="BC409" s="35"/>
      <c r="BD409" s="35"/>
      <c r="BE409" s="35"/>
      <c r="BF409" s="35"/>
    </row>
    <row r="410" spans="1:58" ht="13">
      <c r="A410" s="18"/>
      <c r="B410" s="137"/>
      <c r="C410" s="404" t="s">
        <v>2381</v>
      </c>
      <c r="D410" s="41" t="s">
        <v>2352</v>
      </c>
      <c r="E410" s="415" t="s">
        <v>2353</v>
      </c>
      <c r="F410" s="415"/>
      <c r="G410" s="416"/>
      <c r="H410" s="415"/>
      <c r="I410" s="416" t="s">
        <v>2386</v>
      </c>
      <c r="J410" s="1" t="s">
        <v>629</v>
      </c>
      <c r="K410" s="109">
        <f t="shared" si="340"/>
        <v>2</v>
      </c>
      <c r="L410" s="16">
        <v>2</v>
      </c>
      <c r="M410" s="3"/>
      <c r="N410" s="1"/>
      <c r="O410" s="329">
        <f t="shared" si="339"/>
        <v>2</v>
      </c>
      <c r="P410" s="34"/>
      <c r="Q410" s="1"/>
      <c r="R410" s="329">
        <f t="shared" si="341"/>
        <v>2</v>
      </c>
      <c r="S410" s="34"/>
      <c r="T410" s="1"/>
      <c r="U410" s="329">
        <f t="shared" si="342"/>
        <v>2</v>
      </c>
      <c r="V410" s="34"/>
      <c r="W410" s="1"/>
      <c r="X410" s="329">
        <f t="shared" si="343"/>
        <v>2</v>
      </c>
      <c r="Y410" s="34"/>
      <c r="Z410" s="1"/>
      <c r="AA410" s="329">
        <f t="shared" si="344"/>
        <v>2</v>
      </c>
      <c r="AB410" s="34"/>
      <c r="AC410" s="1"/>
      <c r="AD410" s="329">
        <f t="shared" si="345"/>
        <v>2</v>
      </c>
      <c r="AE410" s="3"/>
      <c r="AF410" s="1"/>
      <c r="AG410" s="330">
        <f t="shared" si="346"/>
        <v>2</v>
      </c>
      <c r="AH410" s="34"/>
      <c r="AI410" s="1"/>
      <c r="AJ410" s="328">
        <f t="shared" si="347"/>
        <v>2</v>
      </c>
      <c r="AK410" s="34"/>
      <c r="AL410" s="1"/>
      <c r="AM410" s="328">
        <f t="shared" si="348"/>
        <v>2</v>
      </c>
      <c r="AN410" s="34"/>
      <c r="AO410" s="1"/>
      <c r="AP410" s="328">
        <f t="shared" si="351"/>
        <v>2</v>
      </c>
      <c r="AQ410" s="34"/>
      <c r="AR410" s="1"/>
      <c r="AS410" s="1">
        <f t="shared" si="349"/>
        <v>2</v>
      </c>
      <c r="AT410" s="3"/>
      <c r="AU410" s="1"/>
      <c r="AV410" s="328">
        <f t="shared" si="350"/>
        <v>2</v>
      </c>
      <c r="AW410" s="178"/>
      <c r="AX410" s="324"/>
      <c r="AY410" s="125">
        <f t="shared" si="338"/>
        <v>0</v>
      </c>
      <c r="AZ410" s="125">
        <f t="shared" si="322"/>
        <v>0</v>
      </c>
      <c r="BA410" s="35"/>
      <c r="BB410" s="35"/>
      <c r="BC410" s="35"/>
      <c r="BD410" s="35"/>
      <c r="BE410" s="35"/>
      <c r="BF410" s="35"/>
    </row>
    <row r="411" spans="1:58" ht="13">
      <c r="A411" s="18"/>
      <c r="B411" s="137"/>
      <c r="C411" s="404" t="s">
        <v>2381</v>
      </c>
      <c r="D411" s="498" t="s">
        <v>2205</v>
      </c>
      <c r="E411" s="409" t="s">
        <v>2354</v>
      </c>
      <c r="F411" s="409"/>
      <c r="G411" s="410"/>
      <c r="H411" s="409"/>
      <c r="I411" s="410" t="s">
        <v>2384</v>
      </c>
      <c r="J411" s="150" t="s">
        <v>629</v>
      </c>
      <c r="K411" s="109">
        <f t="shared" si="340"/>
        <v>0</v>
      </c>
      <c r="L411" s="16">
        <v>0</v>
      </c>
      <c r="M411" s="3"/>
      <c r="N411" s="1"/>
      <c r="O411" s="329">
        <f t="shared" si="339"/>
        <v>0</v>
      </c>
      <c r="P411" s="34"/>
      <c r="Q411" s="1"/>
      <c r="R411" s="329">
        <f t="shared" si="341"/>
        <v>0</v>
      </c>
      <c r="S411" s="34"/>
      <c r="T411" s="1"/>
      <c r="U411" s="329">
        <f t="shared" si="342"/>
        <v>0</v>
      </c>
      <c r="V411" s="34"/>
      <c r="W411" s="1"/>
      <c r="X411" s="329">
        <f t="shared" si="343"/>
        <v>0</v>
      </c>
      <c r="Y411" s="34"/>
      <c r="Z411" s="1"/>
      <c r="AA411" s="329">
        <f t="shared" si="344"/>
        <v>0</v>
      </c>
      <c r="AB411" s="34"/>
      <c r="AC411" s="1"/>
      <c r="AD411" s="329">
        <f t="shared" si="345"/>
        <v>0</v>
      </c>
      <c r="AE411" s="3"/>
      <c r="AF411" s="1"/>
      <c r="AG411" s="330">
        <f t="shared" si="346"/>
        <v>0</v>
      </c>
      <c r="AH411" s="34"/>
      <c r="AI411" s="1"/>
      <c r="AJ411" s="328">
        <f t="shared" si="347"/>
        <v>0</v>
      </c>
      <c r="AK411" s="34"/>
      <c r="AL411" s="1"/>
      <c r="AM411" s="328">
        <f t="shared" si="348"/>
        <v>0</v>
      </c>
      <c r="AN411" s="34"/>
      <c r="AO411" s="1"/>
      <c r="AP411" s="328">
        <f t="shared" si="351"/>
        <v>0</v>
      </c>
      <c r="AQ411" s="34"/>
      <c r="AR411" s="1"/>
      <c r="AS411" s="1">
        <f t="shared" si="349"/>
        <v>0</v>
      </c>
      <c r="AT411" s="3"/>
      <c r="AU411" s="1"/>
      <c r="AV411" s="328">
        <f t="shared" si="350"/>
        <v>0</v>
      </c>
      <c r="AW411" s="178"/>
      <c r="AX411" s="324"/>
      <c r="AY411" s="125">
        <f t="shared" si="338"/>
        <v>0</v>
      </c>
      <c r="AZ411" s="125">
        <f t="shared" ref="AZ411:AZ439" si="352">SUM(N411+Q411+T411+W411+Z411+AC411+AF411+AI411+AL411+AO411+AR411+AU411)</f>
        <v>0</v>
      </c>
      <c r="BA411" s="35"/>
      <c r="BB411" s="35"/>
      <c r="BC411" s="35"/>
      <c r="BD411" s="35"/>
      <c r="BE411" s="35"/>
      <c r="BF411" s="35"/>
    </row>
    <row r="412" spans="1:58" ht="13">
      <c r="A412" s="18"/>
      <c r="B412" s="137"/>
      <c r="C412" s="404" t="s">
        <v>2381</v>
      </c>
      <c r="D412" s="32" t="s">
        <v>2360</v>
      </c>
      <c r="E412" s="38" t="s">
        <v>2361</v>
      </c>
      <c r="F412" s="38"/>
      <c r="G412" s="110"/>
      <c r="H412" s="38"/>
      <c r="I412" s="110" t="s">
        <v>2384</v>
      </c>
      <c r="J412" s="16" t="s">
        <v>629</v>
      </c>
      <c r="K412" s="109">
        <f t="shared" si="340"/>
        <v>50</v>
      </c>
      <c r="L412" s="16">
        <v>50</v>
      </c>
      <c r="M412" s="3"/>
      <c r="N412" s="1"/>
      <c r="O412" s="328">
        <f t="shared" si="339"/>
        <v>50</v>
      </c>
      <c r="P412" s="34"/>
      <c r="Q412" s="1"/>
      <c r="R412" s="329">
        <f t="shared" si="341"/>
        <v>50</v>
      </c>
      <c r="S412" s="34"/>
      <c r="T412" s="1"/>
      <c r="U412" s="329">
        <f t="shared" si="342"/>
        <v>50</v>
      </c>
      <c r="V412" s="34"/>
      <c r="W412" s="1"/>
      <c r="X412" s="329">
        <f t="shared" si="343"/>
        <v>50</v>
      </c>
      <c r="Y412" s="34"/>
      <c r="Z412" s="1"/>
      <c r="AA412" s="329">
        <f t="shared" si="344"/>
        <v>50</v>
      </c>
      <c r="AB412" s="34"/>
      <c r="AC412" s="1"/>
      <c r="AD412" s="329">
        <f t="shared" si="345"/>
        <v>50</v>
      </c>
      <c r="AE412" s="3"/>
      <c r="AF412" s="1"/>
      <c r="AG412" s="330">
        <f t="shared" si="346"/>
        <v>50</v>
      </c>
      <c r="AH412" s="34"/>
      <c r="AI412" s="1"/>
      <c r="AJ412" s="328">
        <f t="shared" si="347"/>
        <v>50</v>
      </c>
      <c r="AK412" s="34"/>
      <c r="AL412" s="1"/>
      <c r="AM412" s="328">
        <f t="shared" si="348"/>
        <v>50</v>
      </c>
      <c r="AN412" s="34"/>
      <c r="AO412" s="1"/>
      <c r="AP412" s="328">
        <f>SUM(AM412+AN412-AO412)</f>
        <v>50</v>
      </c>
      <c r="AQ412" s="34"/>
      <c r="AR412" s="1"/>
      <c r="AS412" s="1">
        <f t="shared" si="349"/>
        <v>50</v>
      </c>
      <c r="AT412" s="3"/>
      <c r="AU412" s="1"/>
      <c r="AV412" s="328">
        <f t="shared" si="350"/>
        <v>50</v>
      </c>
      <c r="AW412" s="178"/>
      <c r="AX412" s="324"/>
      <c r="AY412" s="125">
        <f t="shared" si="338"/>
        <v>0</v>
      </c>
      <c r="AZ412" s="125">
        <f t="shared" si="352"/>
        <v>0</v>
      </c>
      <c r="BA412" s="35"/>
      <c r="BB412" s="35"/>
      <c r="BC412" s="35"/>
      <c r="BD412" s="35"/>
      <c r="BE412" s="35"/>
      <c r="BF412" s="35"/>
    </row>
    <row r="413" spans="1:58" ht="13">
      <c r="A413" s="18"/>
      <c r="B413" s="137"/>
      <c r="C413" s="404" t="s">
        <v>2381</v>
      </c>
      <c r="D413" s="32" t="s">
        <v>2199</v>
      </c>
      <c r="E413" s="38" t="s">
        <v>2200</v>
      </c>
      <c r="F413" s="38"/>
      <c r="G413" s="110"/>
      <c r="H413" s="38"/>
      <c r="I413" s="110" t="s">
        <v>2384</v>
      </c>
      <c r="J413" s="16" t="s">
        <v>629</v>
      </c>
      <c r="K413" s="109">
        <f t="shared" si="340"/>
        <v>20</v>
      </c>
      <c r="L413" s="16">
        <v>20</v>
      </c>
      <c r="M413" s="1"/>
      <c r="N413" s="1"/>
      <c r="O413" s="329">
        <f t="shared" si="339"/>
        <v>20</v>
      </c>
      <c r="P413" s="34"/>
      <c r="Q413" s="1"/>
      <c r="R413" s="328">
        <f t="shared" si="341"/>
        <v>20</v>
      </c>
      <c r="S413" s="34"/>
      <c r="T413" s="1"/>
      <c r="U413" s="328">
        <f t="shared" si="342"/>
        <v>20</v>
      </c>
      <c r="V413" s="34"/>
      <c r="W413" s="1"/>
      <c r="X413" s="328">
        <f t="shared" si="343"/>
        <v>20</v>
      </c>
      <c r="Y413" s="34"/>
      <c r="Z413" s="1"/>
      <c r="AA413" s="328">
        <f t="shared" si="344"/>
        <v>20</v>
      </c>
      <c r="AB413" s="34"/>
      <c r="AC413" s="1"/>
      <c r="AD413" s="328">
        <f t="shared" si="345"/>
        <v>20</v>
      </c>
      <c r="AE413" s="3"/>
      <c r="AF413" s="1"/>
      <c r="AG413" s="326">
        <f t="shared" si="346"/>
        <v>20</v>
      </c>
      <c r="AH413" s="34"/>
      <c r="AI413" s="1"/>
      <c r="AJ413" s="328">
        <f t="shared" si="347"/>
        <v>20</v>
      </c>
      <c r="AK413" s="34"/>
      <c r="AL413" s="1"/>
      <c r="AM413" s="328">
        <f t="shared" si="348"/>
        <v>20</v>
      </c>
      <c r="AN413" s="34"/>
      <c r="AO413" s="1"/>
      <c r="AP413" s="328">
        <f>SUM(AM413+AN413-AO413)</f>
        <v>20</v>
      </c>
      <c r="AQ413" s="34"/>
      <c r="AR413" s="1"/>
      <c r="AS413" s="1">
        <f t="shared" si="349"/>
        <v>20</v>
      </c>
      <c r="AT413" s="3"/>
      <c r="AU413" s="1"/>
      <c r="AV413" s="328">
        <f t="shared" si="350"/>
        <v>20</v>
      </c>
      <c r="AW413" s="178"/>
      <c r="AX413" s="324"/>
      <c r="AY413" s="125">
        <f t="shared" si="338"/>
        <v>0</v>
      </c>
      <c r="AZ413" s="125">
        <f t="shared" si="352"/>
        <v>0</v>
      </c>
      <c r="BA413" s="35"/>
      <c r="BB413" s="35"/>
      <c r="BC413" s="35"/>
      <c r="BD413" s="35"/>
      <c r="BE413" s="35"/>
      <c r="BF413" s="35"/>
    </row>
    <row r="414" spans="1:58" ht="13">
      <c r="A414" s="18"/>
      <c r="B414" s="137"/>
      <c r="C414" s="404" t="s">
        <v>2381</v>
      </c>
      <c r="D414" s="495" t="s">
        <v>2195</v>
      </c>
      <c r="E414" s="414" t="s">
        <v>2196</v>
      </c>
      <c r="F414" s="414"/>
      <c r="G414" s="400"/>
      <c r="H414" s="414"/>
      <c r="I414" s="400" t="s">
        <v>2384</v>
      </c>
      <c r="J414" s="143" t="s">
        <v>629</v>
      </c>
      <c r="K414" s="109">
        <f t="shared" si="340"/>
        <v>20</v>
      </c>
      <c r="L414" s="16">
        <v>20</v>
      </c>
      <c r="M414" s="1"/>
      <c r="N414" s="1"/>
      <c r="O414" s="329">
        <f t="shared" si="339"/>
        <v>20</v>
      </c>
      <c r="P414" s="34"/>
      <c r="Q414" s="1"/>
      <c r="R414" s="328">
        <f t="shared" si="341"/>
        <v>20</v>
      </c>
      <c r="S414" s="34"/>
      <c r="T414" s="1"/>
      <c r="U414" s="328">
        <f t="shared" si="342"/>
        <v>20</v>
      </c>
      <c r="V414" s="34"/>
      <c r="W414" s="1"/>
      <c r="X414" s="328">
        <f t="shared" si="343"/>
        <v>20</v>
      </c>
      <c r="Y414" s="34"/>
      <c r="Z414" s="1"/>
      <c r="AA414" s="328">
        <f t="shared" si="344"/>
        <v>20</v>
      </c>
      <c r="AB414" s="34"/>
      <c r="AC414" s="1"/>
      <c r="AD414" s="328">
        <f t="shared" si="345"/>
        <v>20</v>
      </c>
      <c r="AE414" s="3"/>
      <c r="AF414" s="1"/>
      <c r="AG414" s="326">
        <f t="shared" si="346"/>
        <v>20</v>
      </c>
      <c r="AH414" s="34"/>
      <c r="AI414" s="1"/>
      <c r="AJ414" s="328">
        <f t="shared" si="347"/>
        <v>20</v>
      </c>
      <c r="AK414" s="34"/>
      <c r="AL414" s="1"/>
      <c r="AM414" s="328">
        <f t="shared" si="348"/>
        <v>20</v>
      </c>
      <c r="AN414" s="34"/>
      <c r="AO414" s="1"/>
      <c r="AP414" s="328">
        <f>SUM(AM414+AN414-AO414)</f>
        <v>20</v>
      </c>
      <c r="AQ414" s="34"/>
      <c r="AR414" s="1"/>
      <c r="AS414" s="1">
        <f t="shared" si="349"/>
        <v>20</v>
      </c>
      <c r="AT414" s="3"/>
      <c r="AU414" s="1"/>
      <c r="AV414" s="328">
        <f t="shared" si="350"/>
        <v>20</v>
      </c>
      <c r="AW414" s="178"/>
      <c r="AX414" s="324"/>
      <c r="AY414" s="125">
        <f t="shared" si="338"/>
        <v>0</v>
      </c>
      <c r="AZ414" s="125">
        <f t="shared" si="352"/>
        <v>0</v>
      </c>
      <c r="BA414" s="35"/>
      <c r="BB414" s="35"/>
      <c r="BC414" s="35"/>
      <c r="BD414" s="35"/>
      <c r="BE414" s="35"/>
      <c r="BF414" s="35"/>
    </row>
    <row r="415" spans="1:58" ht="13">
      <c r="A415" s="18"/>
      <c r="B415" s="137"/>
      <c r="C415" s="404" t="s">
        <v>2381</v>
      </c>
      <c r="D415" s="498" t="s">
        <v>79</v>
      </c>
      <c r="E415" s="409" t="s">
        <v>80</v>
      </c>
      <c r="F415" s="409"/>
      <c r="G415" s="410"/>
      <c r="H415" s="409"/>
      <c r="I415" s="410" t="s">
        <v>2385</v>
      </c>
      <c r="J415" s="150" t="s">
        <v>629</v>
      </c>
      <c r="K415" s="109">
        <f t="shared" si="340"/>
        <v>0</v>
      </c>
      <c r="L415" s="16">
        <v>0</v>
      </c>
      <c r="M415" s="3"/>
      <c r="N415" s="1"/>
      <c r="O415" s="328">
        <f t="shared" si="339"/>
        <v>0</v>
      </c>
      <c r="P415" s="34"/>
      <c r="Q415" s="1"/>
      <c r="R415" s="329">
        <f t="shared" si="341"/>
        <v>0</v>
      </c>
      <c r="S415" s="34"/>
      <c r="T415" s="1"/>
      <c r="U415" s="329">
        <f t="shared" si="342"/>
        <v>0</v>
      </c>
      <c r="V415" s="34"/>
      <c r="W415" s="1"/>
      <c r="X415" s="329">
        <f t="shared" si="343"/>
        <v>0</v>
      </c>
      <c r="Y415" s="34"/>
      <c r="Z415" s="1"/>
      <c r="AA415" s="329">
        <f t="shared" si="344"/>
        <v>0</v>
      </c>
      <c r="AB415" s="34"/>
      <c r="AC415" s="1"/>
      <c r="AD415" s="329">
        <f t="shared" si="345"/>
        <v>0</v>
      </c>
      <c r="AE415" s="3"/>
      <c r="AF415" s="1"/>
      <c r="AG415" s="330">
        <f t="shared" si="346"/>
        <v>0</v>
      </c>
      <c r="AH415" s="34"/>
      <c r="AI415" s="1"/>
      <c r="AJ415" s="328">
        <f t="shared" si="347"/>
        <v>0</v>
      </c>
      <c r="AK415" s="34"/>
      <c r="AL415" s="1"/>
      <c r="AM415" s="328">
        <f t="shared" si="348"/>
        <v>0</v>
      </c>
      <c r="AN415" s="34"/>
      <c r="AO415" s="1"/>
      <c r="AP415" s="328">
        <f>SUM(AM415+AN415-AO415)</f>
        <v>0</v>
      </c>
      <c r="AQ415" s="34"/>
      <c r="AR415" s="1"/>
      <c r="AS415" s="1">
        <f t="shared" si="349"/>
        <v>0</v>
      </c>
      <c r="AT415" s="3"/>
      <c r="AU415" s="1"/>
      <c r="AV415" s="328">
        <f t="shared" si="350"/>
        <v>0</v>
      </c>
      <c r="AW415" s="178"/>
      <c r="AX415" s="324"/>
      <c r="AY415" s="125">
        <f t="shared" si="338"/>
        <v>0</v>
      </c>
      <c r="AZ415" s="125">
        <f t="shared" si="352"/>
        <v>0</v>
      </c>
      <c r="BA415" s="35"/>
      <c r="BB415" s="35"/>
      <c r="BC415" s="35"/>
      <c r="BD415" s="35"/>
      <c r="BE415" s="35"/>
      <c r="BF415" s="35"/>
    </row>
    <row r="416" spans="1:58" ht="13">
      <c r="A416" s="33"/>
      <c r="B416" s="330"/>
      <c r="C416" s="404" t="s">
        <v>2381</v>
      </c>
      <c r="D416" s="495" t="s">
        <v>395</v>
      </c>
      <c r="E416" s="414" t="s">
        <v>396</v>
      </c>
      <c r="F416" s="414"/>
      <c r="G416" s="400"/>
      <c r="H416" s="414"/>
      <c r="I416" s="400" t="s">
        <v>2385</v>
      </c>
      <c r="J416" s="143" t="s">
        <v>629</v>
      </c>
      <c r="K416" s="109">
        <f t="shared" si="340"/>
        <v>0</v>
      </c>
      <c r="L416" s="16">
        <v>0</v>
      </c>
      <c r="M416" s="3"/>
      <c r="N416" s="1"/>
      <c r="O416" s="329">
        <f t="shared" si="339"/>
        <v>0</v>
      </c>
      <c r="P416" s="34"/>
      <c r="Q416" s="1"/>
      <c r="R416" s="329">
        <f t="shared" si="341"/>
        <v>0</v>
      </c>
      <c r="S416" s="34"/>
      <c r="T416" s="1"/>
      <c r="U416" s="329">
        <f t="shared" si="342"/>
        <v>0</v>
      </c>
      <c r="V416" s="34"/>
      <c r="W416" s="1"/>
      <c r="X416" s="329">
        <f t="shared" si="343"/>
        <v>0</v>
      </c>
      <c r="Y416" s="34"/>
      <c r="Z416" s="1"/>
      <c r="AA416" s="329">
        <f t="shared" si="344"/>
        <v>0</v>
      </c>
      <c r="AB416" s="34"/>
      <c r="AC416" s="1"/>
      <c r="AD416" s="329">
        <f t="shared" si="345"/>
        <v>0</v>
      </c>
      <c r="AE416" s="3"/>
      <c r="AF416" s="1"/>
      <c r="AG416" s="330">
        <f t="shared" si="346"/>
        <v>0</v>
      </c>
      <c r="AH416" s="34"/>
      <c r="AI416" s="1"/>
      <c r="AJ416" s="328">
        <f t="shared" si="347"/>
        <v>0</v>
      </c>
      <c r="AK416" s="34"/>
      <c r="AL416" s="1"/>
      <c r="AM416" s="328">
        <f t="shared" si="348"/>
        <v>0</v>
      </c>
      <c r="AN416" s="34"/>
      <c r="AO416" s="1"/>
      <c r="AP416" s="328">
        <f>SUM(AM416+AN416-AO416)</f>
        <v>0</v>
      </c>
      <c r="AQ416" s="34"/>
      <c r="AR416" s="1"/>
      <c r="AS416" s="1">
        <f t="shared" si="349"/>
        <v>0</v>
      </c>
      <c r="AT416" s="3"/>
      <c r="AU416" s="1"/>
      <c r="AV416" s="328">
        <f t="shared" si="350"/>
        <v>0</v>
      </c>
      <c r="AW416" s="178"/>
      <c r="AX416" s="324"/>
      <c r="AY416" s="125">
        <f t="shared" si="338"/>
        <v>0</v>
      </c>
      <c r="AZ416" s="125">
        <f t="shared" si="352"/>
        <v>0</v>
      </c>
      <c r="BA416" s="35"/>
      <c r="BB416" s="35"/>
      <c r="BC416" s="35"/>
      <c r="BD416" s="35"/>
      <c r="BE416" s="35"/>
      <c r="BF416" s="35"/>
    </row>
    <row r="417" spans="1:58" ht="13">
      <c r="A417" s="33"/>
      <c r="B417" s="330"/>
      <c r="C417" s="404" t="s">
        <v>2381</v>
      </c>
      <c r="D417" s="498" t="s">
        <v>2345</v>
      </c>
      <c r="E417" s="409" t="s">
        <v>2347</v>
      </c>
      <c r="F417" s="409"/>
      <c r="G417" s="410"/>
      <c r="H417" s="409"/>
      <c r="I417" s="410"/>
      <c r="J417" s="150" t="s">
        <v>629</v>
      </c>
      <c r="K417" s="109">
        <f t="shared" si="340"/>
        <v>0</v>
      </c>
      <c r="L417" s="16">
        <v>0</v>
      </c>
      <c r="M417" s="3"/>
      <c r="N417" s="1"/>
      <c r="O417" s="329">
        <f t="shared" si="339"/>
        <v>0</v>
      </c>
      <c r="P417" s="34"/>
      <c r="Q417" s="1"/>
      <c r="R417" s="329">
        <f t="shared" si="341"/>
        <v>0</v>
      </c>
      <c r="S417" s="34"/>
      <c r="T417" s="1"/>
      <c r="U417" s="329">
        <f t="shared" si="342"/>
        <v>0</v>
      </c>
      <c r="V417" s="34"/>
      <c r="W417" s="1"/>
      <c r="X417" s="329">
        <f t="shared" si="343"/>
        <v>0</v>
      </c>
      <c r="Y417" s="34"/>
      <c r="Z417" s="1"/>
      <c r="AA417" s="329">
        <f t="shared" si="344"/>
        <v>0</v>
      </c>
      <c r="AB417" s="34"/>
      <c r="AC417" s="1"/>
      <c r="AD417" s="329">
        <f t="shared" si="345"/>
        <v>0</v>
      </c>
      <c r="AE417" s="3"/>
      <c r="AF417" s="1"/>
      <c r="AG417" s="330">
        <f t="shared" si="346"/>
        <v>0</v>
      </c>
      <c r="AH417" s="34"/>
      <c r="AI417" s="1"/>
      <c r="AJ417" s="328">
        <f t="shared" si="347"/>
        <v>0</v>
      </c>
      <c r="AK417" s="34"/>
      <c r="AL417" s="1"/>
      <c r="AM417" s="328">
        <f t="shared" si="348"/>
        <v>0</v>
      </c>
      <c r="AN417" s="34"/>
      <c r="AO417" s="1"/>
      <c r="AP417" s="328">
        <f t="shared" ref="AP417:AP439" si="353">SUM(AM417+AN417-AO417)</f>
        <v>0</v>
      </c>
      <c r="AQ417" s="34"/>
      <c r="AR417" s="1"/>
      <c r="AS417" s="1">
        <f t="shared" si="349"/>
        <v>0</v>
      </c>
      <c r="AT417" s="3"/>
      <c r="AU417" s="1"/>
      <c r="AV417" s="328">
        <f t="shared" si="350"/>
        <v>0</v>
      </c>
      <c r="AW417" s="178"/>
      <c r="AX417" s="324"/>
      <c r="AY417" s="125">
        <f t="shared" si="338"/>
        <v>0</v>
      </c>
      <c r="AZ417" s="125">
        <f t="shared" si="352"/>
        <v>0</v>
      </c>
      <c r="BA417" s="35"/>
      <c r="BB417" s="35"/>
      <c r="BC417" s="35"/>
      <c r="BD417" s="35"/>
      <c r="BE417" s="35"/>
      <c r="BF417" s="35"/>
    </row>
    <row r="418" spans="1:58" ht="13">
      <c r="A418" s="18"/>
      <c r="B418" s="137"/>
      <c r="C418" s="404" t="s">
        <v>2381</v>
      </c>
      <c r="D418" s="495" t="s">
        <v>2346</v>
      </c>
      <c r="E418" s="414" t="s">
        <v>2348</v>
      </c>
      <c r="F418" s="414"/>
      <c r="G418" s="400"/>
      <c r="H418" s="414"/>
      <c r="I418" s="400"/>
      <c r="J418" s="143" t="s">
        <v>629</v>
      </c>
      <c r="K418" s="109">
        <f t="shared" si="340"/>
        <v>0</v>
      </c>
      <c r="L418" s="16">
        <v>0</v>
      </c>
      <c r="M418" s="3"/>
      <c r="N418" s="1"/>
      <c r="O418" s="328">
        <f t="shared" si="339"/>
        <v>0</v>
      </c>
      <c r="P418" s="34"/>
      <c r="Q418" s="1"/>
      <c r="R418" s="329">
        <f t="shared" si="341"/>
        <v>0</v>
      </c>
      <c r="S418" s="34"/>
      <c r="T418" s="1"/>
      <c r="U418" s="329">
        <f t="shared" si="342"/>
        <v>0</v>
      </c>
      <c r="V418" s="34"/>
      <c r="W418" s="1"/>
      <c r="X418" s="329">
        <f t="shared" si="343"/>
        <v>0</v>
      </c>
      <c r="Y418" s="34"/>
      <c r="Z418" s="1"/>
      <c r="AA418" s="329">
        <f t="shared" si="344"/>
        <v>0</v>
      </c>
      <c r="AB418" s="34"/>
      <c r="AC418" s="1"/>
      <c r="AD418" s="329">
        <f t="shared" si="345"/>
        <v>0</v>
      </c>
      <c r="AE418" s="3"/>
      <c r="AF418" s="1"/>
      <c r="AG418" s="330">
        <f t="shared" si="346"/>
        <v>0</v>
      </c>
      <c r="AH418" s="34"/>
      <c r="AI418" s="1"/>
      <c r="AJ418" s="328">
        <f t="shared" si="347"/>
        <v>0</v>
      </c>
      <c r="AK418" s="34"/>
      <c r="AL418" s="1"/>
      <c r="AM418" s="328">
        <f t="shared" si="348"/>
        <v>0</v>
      </c>
      <c r="AN418" s="34"/>
      <c r="AO418" s="1"/>
      <c r="AP418" s="328">
        <f t="shared" si="353"/>
        <v>0</v>
      </c>
      <c r="AQ418" s="34"/>
      <c r="AR418" s="1"/>
      <c r="AS418" s="1">
        <f t="shared" si="349"/>
        <v>0</v>
      </c>
      <c r="AT418" s="3"/>
      <c r="AU418" s="1"/>
      <c r="AV418" s="328">
        <f t="shared" si="350"/>
        <v>0</v>
      </c>
      <c r="AW418" s="178"/>
      <c r="AX418" s="324"/>
      <c r="AY418" s="125">
        <f t="shared" si="338"/>
        <v>0</v>
      </c>
      <c r="AZ418" s="125">
        <f t="shared" si="352"/>
        <v>0</v>
      </c>
      <c r="BA418" s="35"/>
      <c r="BB418" s="35"/>
      <c r="BC418" s="35"/>
      <c r="BD418" s="35"/>
      <c r="BE418" s="35"/>
      <c r="BF418" s="35"/>
    </row>
    <row r="419" spans="1:58" ht="13">
      <c r="A419" s="18"/>
      <c r="B419" s="137"/>
      <c r="C419" s="404" t="s">
        <v>2381</v>
      </c>
      <c r="D419" s="41" t="s">
        <v>2357</v>
      </c>
      <c r="E419" s="415" t="s">
        <v>2358</v>
      </c>
      <c r="F419" s="415"/>
      <c r="G419" s="416"/>
      <c r="H419" s="415"/>
      <c r="I419" s="416" t="s">
        <v>419</v>
      </c>
      <c r="J419" s="1" t="s">
        <v>629</v>
      </c>
      <c r="K419" s="109">
        <f t="shared" si="340"/>
        <v>156</v>
      </c>
      <c r="L419" s="16">
        <v>156</v>
      </c>
      <c r="M419" s="3"/>
      <c r="N419" s="1"/>
      <c r="O419" s="329">
        <f t="shared" si="339"/>
        <v>156</v>
      </c>
      <c r="P419" s="34"/>
      <c r="Q419" s="1"/>
      <c r="R419" s="329">
        <f t="shared" si="341"/>
        <v>156</v>
      </c>
      <c r="S419" s="34"/>
      <c r="T419" s="1"/>
      <c r="U419" s="329">
        <f t="shared" si="342"/>
        <v>156</v>
      </c>
      <c r="V419" s="34"/>
      <c r="W419" s="1"/>
      <c r="X419" s="329">
        <f t="shared" si="343"/>
        <v>156</v>
      </c>
      <c r="Y419" s="34"/>
      <c r="Z419" s="1"/>
      <c r="AA419" s="329">
        <f t="shared" si="344"/>
        <v>156</v>
      </c>
      <c r="AB419" s="34"/>
      <c r="AC419" s="1"/>
      <c r="AD419" s="329">
        <f t="shared" si="345"/>
        <v>156</v>
      </c>
      <c r="AE419" s="3"/>
      <c r="AF419" s="1"/>
      <c r="AG419" s="330">
        <f t="shared" si="346"/>
        <v>156</v>
      </c>
      <c r="AH419" s="34"/>
      <c r="AI419" s="1"/>
      <c r="AJ419" s="328">
        <f t="shared" si="347"/>
        <v>156</v>
      </c>
      <c r="AK419" s="34"/>
      <c r="AL419" s="1"/>
      <c r="AM419" s="328">
        <f t="shared" si="348"/>
        <v>156</v>
      </c>
      <c r="AN419" s="34"/>
      <c r="AO419" s="1"/>
      <c r="AP419" s="328">
        <f t="shared" si="353"/>
        <v>156</v>
      </c>
      <c r="AQ419" s="34"/>
      <c r="AR419" s="1"/>
      <c r="AS419" s="1">
        <f t="shared" si="349"/>
        <v>156</v>
      </c>
      <c r="AT419" s="3"/>
      <c r="AU419" s="1"/>
      <c r="AV419" s="328">
        <f t="shared" si="350"/>
        <v>156</v>
      </c>
      <c r="AW419" s="178"/>
      <c r="AX419" s="324"/>
      <c r="AY419" s="125">
        <f t="shared" si="338"/>
        <v>0</v>
      </c>
      <c r="AZ419" s="125">
        <f t="shared" si="352"/>
        <v>0</v>
      </c>
      <c r="BA419" s="35"/>
      <c r="BB419" s="35"/>
      <c r="BC419" s="35"/>
      <c r="BD419" s="35"/>
      <c r="BE419" s="35"/>
      <c r="BF419" s="35"/>
    </row>
    <row r="420" spans="1:58" ht="13">
      <c r="A420" s="18"/>
      <c r="B420" s="137"/>
      <c r="C420" s="404" t="s">
        <v>2381</v>
      </c>
      <c r="D420" s="41" t="s">
        <v>878</v>
      </c>
      <c r="E420" s="415" t="s">
        <v>879</v>
      </c>
      <c r="F420" s="415"/>
      <c r="G420" s="416"/>
      <c r="H420" s="415"/>
      <c r="I420" s="416" t="s">
        <v>2341</v>
      </c>
      <c r="J420" s="1" t="s">
        <v>454</v>
      </c>
      <c r="K420" s="109">
        <f t="shared" si="340"/>
        <v>7</v>
      </c>
      <c r="L420" s="16">
        <v>7</v>
      </c>
      <c r="M420" s="3"/>
      <c r="N420" s="1"/>
      <c r="O420" s="329">
        <f t="shared" si="339"/>
        <v>7</v>
      </c>
      <c r="P420" s="34"/>
      <c r="Q420" s="1"/>
      <c r="R420" s="329">
        <f t="shared" si="341"/>
        <v>7</v>
      </c>
      <c r="S420" s="34"/>
      <c r="T420" s="1"/>
      <c r="U420" s="329">
        <f t="shared" si="342"/>
        <v>7</v>
      </c>
      <c r="V420" s="34"/>
      <c r="W420" s="1"/>
      <c r="X420" s="329">
        <f t="shared" si="343"/>
        <v>7</v>
      </c>
      <c r="Y420" s="34"/>
      <c r="Z420" s="1"/>
      <c r="AA420" s="329">
        <f t="shared" si="344"/>
        <v>7</v>
      </c>
      <c r="AB420" s="34"/>
      <c r="AC420" s="1"/>
      <c r="AD420" s="329">
        <f t="shared" si="345"/>
        <v>7</v>
      </c>
      <c r="AE420" s="3"/>
      <c r="AF420" s="1"/>
      <c r="AG420" s="330">
        <f t="shared" si="346"/>
        <v>7</v>
      </c>
      <c r="AH420" s="34"/>
      <c r="AI420" s="1"/>
      <c r="AJ420" s="328">
        <f t="shared" si="347"/>
        <v>7</v>
      </c>
      <c r="AK420" s="34"/>
      <c r="AL420" s="1"/>
      <c r="AM420" s="328">
        <f t="shared" si="348"/>
        <v>7</v>
      </c>
      <c r="AN420" s="34"/>
      <c r="AO420" s="1"/>
      <c r="AP420" s="328">
        <f t="shared" si="353"/>
        <v>7</v>
      </c>
      <c r="AQ420" s="34"/>
      <c r="AR420" s="1"/>
      <c r="AS420" s="1">
        <f t="shared" si="349"/>
        <v>7</v>
      </c>
      <c r="AT420" s="3"/>
      <c r="AU420" s="1"/>
      <c r="AV420" s="328">
        <f t="shared" si="350"/>
        <v>7</v>
      </c>
      <c r="AW420" s="178"/>
      <c r="AX420" s="324"/>
      <c r="AY420" s="125">
        <f t="shared" si="338"/>
        <v>0</v>
      </c>
      <c r="AZ420" s="125">
        <f t="shared" si="352"/>
        <v>0</v>
      </c>
      <c r="BA420" s="35"/>
      <c r="BB420" s="35"/>
      <c r="BC420" s="35"/>
      <c r="BD420" s="35"/>
      <c r="BE420" s="35"/>
      <c r="BF420" s="35"/>
    </row>
    <row r="421" spans="1:58" ht="13">
      <c r="A421" s="33"/>
      <c r="B421" s="330"/>
      <c r="C421" s="404" t="s">
        <v>2381</v>
      </c>
      <c r="D421" s="41" t="s">
        <v>448</v>
      </c>
      <c r="E421" s="415" t="s">
        <v>449</v>
      </c>
      <c r="F421" s="415"/>
      <c r="G421" s="416"/>
      <c r="H421" s="415"/>
      <c r="I421" s="416" t="s">
        <v>2341</v>
      </c>
      <c r="J421" s="1" t="s">
        <v>454</v>
      </c>
      <c r="K421" s="109">
        <f t="shared" si="340"/>
        <v>0</v>
      </c>
      <c r="L421" s="16">
        <v>0</v>
      </c>
      <c r="M421" s="3"/>
      <c r="N421" s="1"/>
      <c r="O421" s="328">
        <f t="shared" si="339"/>
        <v>0</v>
      </c>
      <c r="P421" s="34"/>
      <c r="Q421" s="1"/>
      <c r="R421" s="329">
        <f t="shared" si="341"/>
        <v>0</v>
      </c>
      <c r="S421" s="34"/>
      <c r="T421" s="1"/>
      <c r="U421" s="329">
        <f t="shared" si="342"/>
        <v>0</v>
      </c>
      <c r="V421" s="34"/>
      <c r="W421" s="1"/>
      <c r="X421" s="329">
        <f t="shared" si="343"/>
        <v>0</v>
      </c>
      <c r="Y421" s="34"/>
      <c r="Z421" s="1"/>
      <c r="AA421" s="329">
        <f t="shared" si="344"/>
        <v>0</v>
      </c>
      <c r="AB421" s="34"/>
      <c r="AC421" s="1"/>
      <c r="AD421" s="329">
        <f t="shared" si="345"/>
        <v>0</v>
      </c>
      <c r="AE421" s="3"/>
      <c r="AF421" s="1"/>
      <c r="AG421" s="330">
        <f t="shared" si="346"/>
        <v>0</v>
      </c>
      <c r="AH421" s="34"/>
      <c r="AI421" s="1"/>
      <c r="AJ421" s="328">
        <f t="shared" si="347"/>
        <v>0</v>
      </c>
      <c r="AK421" s="34"/>
      <c r="AL421" s="1"/>
      <c r="AM421" s="328">
        <f t="shared" si="348"/>
        <v>0</v>
      </c>
      <c r="AN421" s="34"/>
      <c r="AO421" s="1"/>
      <c r="AP421" s="328">
        <f t="shared" si="353"/>
        <v>0</v>
      </c>
      <c r="AQ421" s="34"/>
      <c r="AR421" s="1"/>
      <c r="AS421" s="1">
        <f t="shared" si="349"/>
        <v>0</v>
      </c>
      <c r="AT421" s="3"/>
      <c r="AU421" s="1"/>
      <c r="AV421" s="328">
        <f t="shared" si="350"/>
        <v>0</v>
      </c>
      <c r="AW421" s="178"/>
      <c r="AX421" s="324"/>
      <c r="AY421" s="125">
        <f t="shared" si="338"/>
        <v>0</v>
      </c>
      <c r="AZ421" s="125">
        <f t="shared" si="352"/>
        <v>0</v>
      </c>
      <c r="BA421" s="35"/>
      <c r="BB421" s="35"/>
      <c r="BC421" s="35"/>
      <c r="BD421" s="35"/>
      <c r="BE421" s="35"/>
      <c r="BF421" s="35"/>
    </row>
    <row r="422" spans="1:58" ht="13">
      <c r="A422" s="18"/>
      <c r="B422" s="137"/>
      <c r="C422" s="404" t="s">
        <v>2381</v>
      </c>
      <c r="D422" s="276" t="s">
        <v>2388</v>
      </c>
      <c r="E422" s="128" t="s">
        <v>2389</v>
      </c>
      <c r="F422" s="128"/>
      <c r="G422" s="337"/>
      <c r="H422" s="128"/>
      <c r="I422" s="337"/>
      <c r="J422" s="31"/>
      <c r="K422" s="109">
        <f t="shared" si="340"/>
        <v>0</v>
      </c>
      <c r="L422" s="16">
        <v>0</v>
      </c>
      <c r="M422" s="3"/>
      <c r="N422" s="1"/>
      <c r="O422" s="329">
        <f t="shared" si="339"/>
        <v>0</v>
      </c>
      <c r="P422" s="34"/>
      <c r="Q422" s="1"/>
      <c r="R422" s="329">
        <f t="shared" si="341"/>
        <v>0</v>
      </c>
      <c r="S422" s="34"/>
      <c r="T422" s="1"/>
      <c r="U422" s="329">
        <f t="shared" si="342"/>
        <v>0</v>
      </c>
      <c r="V422" s="34"/>
      <c r="W422" s="1"/>
      <c r="X422" s="329">
        <f t="shared" si="343"/>
        <v>0</v>
      </c>
      <c r="Y422" s="34"/>
      <c r="Z422" s="1"/>
      <c r="AA422" s="329">
        <f t="shared" si="344"/>
        <v>0</v>
      </c>
      <c r="AB422" s="34"/>
      <c r="AC422" s="1"/>
      <c r="AD422" s="329">
        <f t="shared" si="345"/>
        <v>0</v>
      </c>
      <c r="AE422" s="3"/>
      <c r="AF422" s="1"/>
      <c r="AG422" s="330">
        <f t="shared" si="346"/>
        <v>0</v>
      </c>
      <c r="AH422" s="34"/>
      <c r="AI422" s="1"/>
      <c r="AJ422" s="328">
        <f t="shared" si="347"/>
        <v>0</v>
      </c>
      <c r="AK422" s="34"/>
      <c r="AL422" s="1"/>
      <c r="AM422" s="328">
        <f t="shared" si="348"/>
        <v>0</v>
      </c>
      <c r="AN422" s="34"/>
      <c r="AO422" s="1"/>
      <c r="AP422" s="328">
        <f t="shared" si="353"/>
        <v>0</v>
      </c>
      <c r="AQ422" s="34"/>
      <c r="AR422" s="1"/>
      <c r="AS422" s="1">
        <f t="shared" si="349"/>
        <v>0</v>
      </c>
      <c r="AT422" s="3"/>
      <c r="AU422" s="1"/>
      <c r="AV422" s="328">
        <f t="shared" si="350"/>
        <v>0</v>
      </c>
      <c r="AW422" s="178"/>
      <c r="AX422" s="324"/>
      <c r="AY422" s="125">
        <f t="shared" si="338"/>
        <v>0</v>
      </c>
      <c r="AZ422" s="125">
        <f t="shared" si="352"/>
        <v>0</v>
      </c>
      <c r="BA422" s="35"/>
      <c r="BB422" s="35"/>
      <c r="BC422" s="35"/>
      <c r="BD422" s="35"/>
      <c r="BE422" s="35"/>
      <c r="BF422" s="35"/>
    </row>
    <row r="423" spans="1:58" ht="13">
      <c r="A423" s="18"/>
      <c r="B423" s="137"/>
      <c r="C423" s="404" t="s">
        <v>2381</v>
      </c>
      <c r="D423" s="32" t="s">
        <v>2390</v>
      </c>
      <c r="E423" s="38" t="s">
        <v>2391</v>
      </c>
      <c r="F423" s="38"/>
      <c r="G423" s="110"/>
      <c r="H423" s="38"/>
      <c r="I423" s="110"/>
      <c r="J423" s="16"/>
      <c r="K423" s="109">
        <f t="shared" si="340"/>
        <v>100</v>
      </c>
      <c r="L423" s="16">
        <v>100</v>
      </c>
      <c r="M423" s="3"/>
      <c r="N423" s="1"/>
      <c r="O423" s="329">
        <f t="shared" si="339"/>
        <v>100</v>
      </c>
      <c r="P423" s="34"/>
      <c r="Q423" s="1"/>
      <c r="R423" s="329">
        <f t="shared" si="341"/>
        <v>100</v>
      </c>
      <c r="S423" s="34"/>
      <c r="T423" s="1"/>
      <c r="U423" s="329">
        <f t="shared" si="342"/>
        <v>100</v>
      </c>
      <c r="V423" s="34"/>
      <c r="W423" s="1"/>
      <c r="X423" s="329">
        <f t="shared" si="343"/>
        <v>100</v>
      </c>
      <c r="Y423" s="34"/>
      <c r="Z423" s="1"/>
      <c r="AA423" s="329">
        <f t="shared" si="344"/>
        <v>100</v>
      </c>
      <c r="AB423" s="34"/>
      <c r="AC423" s="1"/>
      <c r="AD423" s="329">
        <f t="shared" si="345"/>
        <v>100</v>
      </c>
      <c r="AE423" s="3"/>
      <c r="AF423" s="1"/>
      <c r="AG423" s="330">
        <f t="shared" si="346"/>
        <v>100</v>
      </c>
      <c r="AH423" s="34"/>
      <c r="AI423" s="1"/>
      <c r="AJ423" s="328">
        <f t="shared" si="347"/>
        <v>100</v>
      </c>
      <c r="AK423" s="34"/>
      <c r="AL423" s="1"/>
      <c r="AM423" s="328">
        <f t="shared" si="348"/>
        <v>100</v>
      </c>
      <c r="AN423" s="34"/>
      <c r="AO423" s="1"/>
      <c r="AP423" s="328">
        <f t="shared" si="353"/>
        <v>100</v>
      </c>
      <c r="AQ423" s="34"/>
      <c r="AR423" s="1"/>
      <c r="AS423" s="1">
        <f t="shared" si="349"/>
        <v>100</v>
      </c>
      <c r="AT423" s="3"/>
      <c r="AU423" s="1"/>
      <c r="AV423" s="328">
        <f t="shared" si="350"/>
        <v>100</v>
      </c>
      <c r="AW423" s="178"/>
      <c r="AX423" s="324"/>
      <c r="AY423" s="125">
        <f t="shared" ref="AY423:AY439" si="354">SUM(M423+P423+S423+V423+Y423+AB423+AE423+AH423+AK423+AN423+AQ423+AT423)</f>
        <v>0</v>
      </c>
      <c r="AZ423" s="125">
        <f t="shared" si="352"/>
        <v>0</v>
      </c>
      <c r="BA423" s="35"/>
      <c r="BB423" s="35"/>
      <c r="BC423" s="35"/>
      <c r="BD423" s="35"/>
      <c r="BE423" s="35"/>
      <c r="BF423" s="35"/>
    </row>
    <row r="424" spans="1:58" ht="13">
      <c r="A424" s="33"/>
      <c r="B424" s="330"/>
      <c r="C424" s="404" t="s">
        <v>2381</v>
      </c>
      <c r="D424" s="32" t="s">
        <v>2419</v>
      </c>
      <c r="E424" s="38" t="s">
        <v>2422</v>
      </c>
      <c r="F424" s="38"/>
      <c r="G424" s="110"/>
      <c r="H424" s="38"/>
      <c r="I424" s="110"/>
      <c r="J424" s="16"/>
      <c r="K424" s="109">
        <f t="shared" si="340"/>
        <v>5</v>
      </c>
      <c r="L424" s="16">
        <v>5</v>
      </c>
      <c r="M424" s="3"/>
      <c r="N424" s="1"/>
      <c r="O424" s="328">
        <f t="shared" si="339"/>
        <v>5</v>
      </c>
      <c r="P424" s="34"/>
      <c r="Q424" s="1"/>
      <c r="R424" s="329">
        <f t="shared" si="341"/>
        <v>5</v>
      </c>
      <c r="S424" s="34"/>
      <c r="T424" s="1"/>
      <c r="U424" s="329">
        <f t="shared" si="342"/>
        <v>5</v>
      </c>
      <c r="V424" s="34"/>
      <c r="W424" s="1"/>
      <c r="X424" s="329">
        <f t="shared" si="343"/>
        <v>5</v>
      </c>
      <c r="Y424" s="34"/>
      <c r="Z424" s="1"/>
      <c r="AA424" s="329">
        <f t="shared" si="344"/>
        <v>5</v>
      </c>
      <c r="AB424" s="34"/>
      <c r="AC424" s="1"/>
      <c r="AD424" s="329">
        <f t="shared" si="345"/>
        <v>5</v>
      </c>
      <c r="AE424" s="3"/>
      <c r="AF424" s="1"/>
      <c r="AG424" s="330">
        <f t="shared" si="346"/>
        <v>5</v>
      </c>
      <c r="AH424" s="34"/>
      <c r="AI424" s="1"/>
      <c r="AJ424" s="328">
        <f t="shared" si="347"/>
        <v>5</v>
      </c>
      <c r="AK424" s="34"/>
      <c r="AL424" s="1"/>
      <c r="AM424" s="328">
        <f t="shared" si="348"/>
        <v>5</v>
      </c>
      <c r="AN424" s="34"/>
      <c r="AO424" s="1"/>
      <c r="AP424" s="328">
        <f t="shared" si="353"/>
        <v>5</v>
      </c>
      <c r="AQ424" s="34"/>
      <c r="AR424" s="1"/>
      <c r="AS424" s="1">
        <f t="shared" si="349"/>
        <v>5</v>
      </c>
      <c r="AT424" s="3"/>
      <c r="AU424" s="1"/>
      <c r="AV424" s="328">
        <f t="shared" si="350"/>
        <v>5</v>
      </c>
      <c r="AW424" s="178"/>
      <c r="AX424" s="324"/>
      <c r="AY424" s="125">
        <f t="shared" si="354"/>
        <v>0</v>
      </c>
      <c r="AZ424" s="125">
        <f t="shared" si="352"/>
        <v>0</v>
      </c>
      <c r="BA424" s="35"/>
      <c r="BB424" s="35"/>
      <c r="BC424" s="35"/>
      <c r="BD424" s="35"/>
      <c r="BE424" s="35"/>
      <c r="BF424" s="35"/>
    </row>
    <row r="425" spans="1:58" ht="13">
      <c r="A425" s="363"/>
      <c r="B425" s="364"/>
      <c r="C425" s="404" t="s">
        <v>2381</v>
      </c>
      <c r="D425" s="32" t="s">
        <v>4446</v>
      </c>
      <c r="E425" s="38" t="s">
        <v>4447</v>
      </c>
      <c r="F425" s="38"/>
      <c r="G425" s="110" t="s">
        <v>4606</v>
      </c>
      <c r="H425" s="38" t="s">
        <v>4448</v>
      </c>
      <c r="I425" s="110"/>
      <c r="J425" s="16"/>
      <c r="K425" s="365">
        <f>AV436</f>
        <v>50</v>
      </c>
      <c r="L425" s="366"/>
      <c r="M425" s="367"/>
      <c r="N425" s="368"/>
      <c r="O425" s="369" t="e">
        <f>SUM(L436+N436-#REF!)</f>
        <v>#REF!</v>
      </c>
      <c r="P425" s="367"/>
      <c r="Q425" s="368"/>
      <c r="R425" s="369" t="e">
        <f>SUM(O436+Q436-#REF!)</f>
        <v>#REF!</v>
      </c>
      <c r="S425" s="367"/>
      <c r="T425" s="368"/>
      <c r="U425" s="369">
        <f>SUM(R436+S436-T436)</f>
        <v>50</v>
      </c>
      <c r="V425" s="367"/>
      <c r="W425" s="368"/>
      <c r="X425" s="369">
        <f>SUM(U436+V436-W436)</f>
        <v>50</v>
      </c>
      <c r="Y425" s="367"/>
      <c r="Z425" s="368"/>
      <c r="AA425" s="369">
        <f>SUM(X436+Y436-Z436)</f>
        <v>50</v>
      </c>
      <c r="AB425" s="367"/>
      <c r="AC425" s="368"/>
      <c r="AD425" s="369">
        <f>SUM(AA436+AB436-AC436)</f>
        <v>50</v>
      </c>
      <c r="AE425" s="366"/>
      <c r="AF425" s="366"/>
      <c r="AG425" s="366">
        <f>SUM(AD436+AE436-AF436)</f>
        <v>50</v>
      </c>
      <c r="AH425" s="366"/>
      <c r="AI425" s="366"/>
      <c r="AJ425" s="366">
        <f>SUM(AG436+AH436-AI436)</f>
        <v>50</v>
      </c>
      <c r="AK425" s="366"/>
      <c r="AL425" s="366"/>
      <c r="AM425" s="366">
        <f>SUM(AJ436+AK436-AL436)</f>
        <v>50</v>
      </c>
      <c r="AN425" s="366"/>
      <c r="AO425" s="366"/>
      <c r="AP425" s="366">
        <f>SUM(AM436+AN436-AO436)</f>
        <v>50</v>
      </c>
      <c r="AQ425" s="366"/>
      <c r="AR425" s="366"/>
      <c r="AS425" s="366">
        <f>SUM(AP436+AQ436-AR436)</f>
        <v>50</v>
      </c>
      <c r="AT425" s="366"/>
      <c r="AU425" s="366"/>
      <c r="AV425" s="364">
        <f>SUM(AS436+AT436-AU436)</f>
        <v>50</v>
      </c>
      <c r="AW425" s="370"/>
      <c r="AX425" s="371"/>
      <c r="AY425" s="125"/>
      <c r="AZ425" s="125"/>
      <c r="BA425" s="35"/>
      <c r="BB425" s="35"/>
      <c r="BC425" s="35"/>
      <c r="BD425" s="35"/>
      <c r="BE425" s="35"/>
      <c r="BF425" s="35"/>
    </row>
    <row r="426" spans="1:58" ht="13">
      <c r="A426" s="18"/>
      <c r="B426" s="137"/>
      <c r="C426" s="404" t="s">
        <v>2381</v>
      </c>
      <c r="D426" s="32" t="s">
        <v>4238</v>
      </c>
      <c r="E426" s="38" t="s">
        <v>4240</v>
      </c>
      <c r="F426" s="38" t="s">
        <v>4453</v>
      </c>
      <c r="G426" s="110"/>
      <c r="H426" s="38"/>
      <c r="I426" s="110"/>
      <c r="J426" s="16"/>
      <c r="K426" s="334">
        <f>AV435</f>
        <v>50</v>
      </c>
      <c r="L426" s="41"/>
      <c r="M426" s="42"/>
      <c r="N426" s="147"/>
      <c r="O426" s="335" t="e">
        <f>SUM(L435+N435-#REF!)</f>
        <v>#REF!</v>
      </c>
      <c r="P426" s="42"/>
      <c r="Q426" s="147"/>
      <c r="R426" s="335" t="e">
        <f>SUM(O435+Q435-#REF!)</f>
        <v>#REF!</v>
      </c>
      <c r="S426" s="42"/>
      <c r="T426" s="147"/>
      <c r="U426" s="335">
        <f>SUM(R435+S435-T435)</f>
        <v>50</v>
      </c>
      <c r="V426" s="42"/>
      <c r="W426" s="147"/>
      <c r="X426" s="335">
        <f>SUM(U435+V435-W435)</f>
        <v>50</v>
      </c>
      <c r="Y426" s="42"/>
      <c r="Z426" s="147"/>
      <c r="AA426" s="335">
        <f>SUM(X435+Y435-Z435)</f>
        <v>50</v>
      </c>
      <c r="AB426" s="42"/>
      <c r="AC426" s="147"/>
      <c r="AD426" s="335">
        <f>SUM(AA435+AB435-AC435)</f>
        <v>50</v>
      </c>
      <c r="AE426" s="41"/>
      <c r="AF426" s="41"/>
      <c r="AG426" s="41">
        <f>SUM(AD435+AE435-AF435)</f>
        <v>50</v>
      </c>
      <c r="AH426" s="41"/>
      <c r="AI426" s="41"/>
      <c r="AJ426" s="41">
        <f>SUM(AG435+AH435-AI435)</f>
        <v>50</v>
      </c>
      <c r="AK426" s="41"/>
      <c r="AL426" s="41"/>
      <c r="AM426" s="41">
        <f>SUM(AJ435+AK435-AL435)</f>
        <v>50</v>
      </c>
      <c r="AN426" s="41"/>
      <c r="AO426" s="41"/>
      <c r="AP426" s="41">
        <f>SUM(AM435+AN435-AO435)</f>
        <v>50</v>
      </c>
      <c r="AQ426" s="41"/>
      <c r="AR426" s="41"/>
      <c r="AS426" s="41">
        <f>SUM(AP435+AQ435-AR435)</f>
        <v>50</v>
      </c>
      <c r="AT426" s="41"/>
      <c r="AU426" s="41"/>
      <c r="AV426" s="137">
        <f>SUM(AS435+AT435-AU435)</f>
        <v>50</v>
      </c>
      <c r="AW426" s="178"/>
      <c r="AX426" s="324"/>
      <c r="AY426" s="125"/>
      <c r="AZ426" s="125"/>
      <c r="BA426" s="35"/>
      <c r="BB426" s="35"/>
      <c r="BC426" s="35"/>
      <c r="BD426" s="35"/>
      <c r="BE426" s="35"/>
      <c r="BF426" s="35"/>
    </row>
    <row r="427" spans="1:58" ht="13">
      <c r="A427" s="18"/>
      <c r="B427" s="137"/>
      <c r="C427" s="404" t="s">
        <v>2381</v>
      </c>
      <c r="D427" s="32" t="s">
        <v>4239</v>
      </c>
      <c r="E427" s="38" t="s">
        <v>4241</v>
      </c>
      <c r="F427" s="38" t="s">
        <v>4454</v>
      </c>
      <c r="G427" s="110"/>
      <c r="H427" s="38"/>
      <c r="I427" s="110"/>
      <c r="J427" s="16"/>
      <c r="K427" s="334">
        <f>AV436</f>
        <v>50</v>
      </c>
      <c r="L427" s="41"/>
      <c r="M427" s="42"/>
      <c r="N427" s="147"/>
      <c r="O427" s="335" t="e">
        <f>SUM(L436+N436-#REF!)</f>
        <v>#REF!</v>
      </c>
      <c r="P427" s="42"/>
      <c r="Q427" s="147"/>
      <c r="R427" s="335" t="e">
        <f>SUM(O436+Q436-#REF!)</f>
        <v>#REF!</v>
      </c>
      <c r="S427" s="42"/>
      <c r="T427" s="147"/>
      <c r="U427" s="335">
        <f>SUM(R436+S436-T436)</f>
        <v>50</v>
      </c>
      <c r="V427" s="42"/>
      <c r="W427" s="147"/>
      <c r="X427" s="335">
        <f>SUM(U436+V436-W436)</f>
        <v>50</v>
      </c>
      <c r="Y427" s="42"/>
      <c r="Z427" s="147"/>
      <c r="AA427" s="335">
        <f>SUM(X436+Y436-Z436)</f>
        <v>50</v>
      </c>
      <c r="AB427" s="42"/>
      <c r="AC427" s="147"/>
      <c r="AD427" s="335">
        <f>SUM(AA436+AB436-AC436)</f>
        <v>50</v>
      </c>
      <c r="AE427" s="41"/>
      <c r="AF427" s="41"/>
      <c r="AG427" s="41">
        <f>SUM(AD436+AE436-AF436)</f>
        <v>50</v>
      </c>
      <c r="AH427" s="41"/>
      <c r="AI427" s="41"/>
      <c r="AJ427" s="41">
        <f>SUM(AG436+AH436-AI436)</f>
        <v>50</v>
      </c>
      <c r="AK427" s="41"/>
      <c r="AL427" s="41"/>
      <c r="AM427" s="41">
        <f>SUM(AJ436+AK436-AL436)</f>
        <v>50</v>
      </c>
      <c r="AN427" s="41"/>
      <c r="AO427" s="41"/>
      <c r="AP427" s="41">
        <f>SUM(AM436+AN436-AO436)</f>
        <v>50</v>
      </c>
      <c r="AQ427" s="41"/>
      <c r="AR427" s="41"/>
      <c r="AS427" s="41">
        <f>SUM(AP436+AQ436-AR436)</f>
        <v>50</v>
      </c>
      <c r="AT427" s="41"/>
      <c r="AU427" s="41"/>
      <c r="AV427" s="137">
        <f>SUM(AS436+AT436-AU436)</f>
        <v>50</v>
      </c>
      <c r="AW427" s="178"/>
      <c r="AX427" s="324"/>
      <c r="AY427" s="125"/>
      <c r="AZ427" s="125"/>
      <c r="BA427" s="35"/>
      <c r="BB427" s="35"/>
      <c r="BC427" s="35"/>
      <c r="BD427" s="35"/>
      <c r="BE427" s="35"/>
      <c r="BF427" s="35"/>
    </row>
    <row r="428" spans="1:58" ht="13">
      <c r="A428" s="18"/>
      <c r="B428" s="137"/>
      <c r="C428" s="404"/>
      <c r="D428" s="32" t="s">
        <v>4831</v>
      </c>
      <c r="E428" s="38" t="s">
        <v>4832</v>
      </c>
      <c r="F428" s="38"/>
      <c r="G428" s="110"/>
      <c r="H428" s="38"/>
      <c r="I428" s="110"/>
      <c r="J428" s="16"/>
      <c r="K428" s="334" t="e">
        <f>AV925</f>
        <v>#REF!</v>
      </c>
      <c r="L428" s="41"/>
      <c r="M428" s="42"/>
      <c r="N428" s="147"/>
      <c r="O428" s="335" t="e">
        <f>SUM(L925+N925-#REF!)</f>
        <v>#REF!</v>
      </c>
      <c r="P428" s="42"/>
      <c r="Q428" s="147"/>
      <c r="R428" s="335" t="e">
        <f>SUM(O925+Q925-#REF!)</f>
        <v>#REF!</v>
      </c>
      <c r="S428" s="42"/>
      <c r="T428" s="147"/>
      <c r="U428" s="335" t="e">
        <f>SUM(R925+S925-T925)</f>
        <v>#REF!</v>
      </c>
      <c r="V428" s="42"/>
      <c r="W428" s="147"/>
      <c r="X428" s="335" t="e">
        <f>SUM(U925+V925-W925)</f>
        <v>#REF!</v>
      </c>
      <c r="Y428" s="42"/>
      <c r="Z428" s="147"/>
      <c r="AA428" s="335" t="e">
        <f>SUM(X925+Y925-Z925)</f>
        <v>#REF!</v>
      </c>
      <c r="AB428" s="42"/>
      <c r="AC428" s="147"/>
      <c r="AD428" s="335" t="e">
        <f>SUM(AA925+AB925-AC925)</f>
        <v>#REF!</v>
      </c>
      <c r="AE428" s="41"/>
      <c r="AF428" s="41"/>
      <c r="AG428" s="41" t="e">
        <f>SUM(AD925+AE925-AF925)</f>
        <v>#REF!</v>
      </c>
      <c r="AH428" s="41"/>
      <c r="AI428" s="41"/>
      <c r="AJ428" s="41" t="e">
        <f>SUM(AG925+AH925-AI925)</f>
        <v>#REF!</v>
      </c>
      <c r="AK428" s="41"/>
      <c r="AL428" s="41"/>
      <c r="AM428" s="41" t="e">
        <f>SUM(AJ925+AK925-AL925)</f>
        <v>#REF!</v>
      </c>
      <c r="AN428" s="41"/>
      <c r="AO428" s="41"/>
      <c r="AP428" s="41" t="e">
        <f>SUM(AM925+AN925-AO925)</f>
        <v>#REF!</v>
      </c>
      <c r="AQ428" s="41"/>
      <c r="AR428" s="41"/>
      <c r="AS428" s="41" t="e">
        <f>SUM(AP925+AQ925-AR925)</f>
        <v>#REF!</v>
      </c>
      <c r="AT428" s="41"/>
      <c r="AU428" s="41"/>
      <c r="AV428" s="137" t="e">
        <f>SUM(AS925+AT925-AU925)</f>
        <v>#REF!</v>
      </c>
      <c r="AW428" s="178"/>
      <c r="AX428" s="324"/>
      <c r="AY428" s="125"/>
      <c r="AZ428" s="125"/>
    </row>
    <row r="429" spans="1:58" ht="13">
      <c r="A429" s="18"/>
      <c r="B429" s="137"/>
      <c r="C429" s="404" t="s">
        <v>1838</v>
      </c>
      <c r="D429" s="32" t="s">
        <v>1591</v>
      </c>
      <c r="E429" s="38" t="s">
        <v>1592</v>
      </c>
      <c r="F429" s="38"/>
      <c r="G429" s="110"/>
      <c r="H429" s="38"/>
      <c r="I429" s="110" t="s">
        <v>1843</v>
      </c>
      <c r="J429" s="16" t="s">
        <v>640</v>
      </c>
      <c r="K429" s="109">
        <f t="shared" si="340"/>
        <v>100</v>
      </c>
      <c r="L429" s="16">
        <v>100</v>
      </c>
      <c r="M429" s="3"/>
      <c r="N429" s="1"/>
      <c r="O429" s="329">
        <f t="shared" si="339"/>
        <v>100</v>
      </c>
      <c r="P429" s="34"/>
      <c r="Q429" s="1"/>
      <c r="R429" s="328">
        <f t="shared" si="341"/>
        <v>100</v>
      </c>
      <c r="S429" s="34"/>
      <c r="T429" s="1"/>
      <c r="U429" s="328">
        <f t="shared" si="342"/>
        <v>100</v>
      </c>
      <c r="V429" s="34"/>
      <c r="W429" s="1"/>
      <c r="X429" s="328">
        <f t="shared" si="343"/>
        <v>100</v>
      </c>
      <c r="Y429" s="34"/>
      <c r="Z429" s="1"/>
      <c r="AA429" s="328">
        <f t="shared" si="344"/>
        <v>100</v>
      </c>
      <c r="AB429" s="34"/>
      <c r="AC429" s="1"/>
      <c r="AD429" s="328">
        <f t="shared" si="345"/>
        <v>100</v>
      </c>
      <c r="AE429" s="3"/>
      <c r="AF429" s="1"/>
      <c r="AG429" s="326">
        <f t="shared" si="346"/>
        <v>100</v>
      </c>
      <c r="AH429" s="34"/>
      <c r="AI429" s="1"/>
      <c r="AJ429" s="328">
        <f t="shared" si="347"/>
        <v>100</v>
      </c>
      <c r="AK429" s="34"/>
      <c r="AL429" s="1"/>
      <c r="AM429" s="328">
        <f t="shared" si="348"/>
        <v>100</v>
      </c>
      <c r="AN429" s="34"/>
      <c r="AO429" s="1"/>
      <c r="AP429" s="328">
        <f t="shared" si="353"/>
        <v>100</v>
      </c>
      <c r="AQ429" s="34"/>
      <c r="AR429" s="1"/>
      <c r="AS429" s="328">
        <f t="shared" si="349"/>
        <v>100</v>
      </c>
      <c r="AT429" s="34"/>
      <c r="AU429" s="1"/>
      <c r="AV429" s="328">
        <f t="shared" si="350"/>
        <v>100</v>
      </c>
      <c r="AW429" s="178"/>
      <c r="AX429" s="324"/>
      <c r="AY429" s="125">
        <f t="shared" si="354"/>
        <v>0</v>
      </c>
      <c r="AZ429" s="125">
        <f t="shared" si="352"/>
        <v>0</v>
      </c>
      <c r="BA429" s="35"/>
      <c r="BB429" s="35"/>
      <c r="BC429" s="35"/>
      <c r="BD429" s="35"/>
      <c r="BE429" s="35"/>
      <c r="BF429" s="35"/>
    </row>
    <row r="430" spans="1:58" ht="13">
      <c r="A430" s="18"/>
      <c r="B430" s="137"/>
      <c r="C430" s="404" t="s">
        <v>1838</v>
      </c>
      <c r="D430" s="32" t="s">
        <v>1593</v>
      </c>
      <c r="E430" s="38" t="s">
        <v>1594</v>
      </c>
      <c r="F430" s="38"/>
      <c r="G430" s="110"/>
      <c r="H430" s="38"/>
      <c r="I430" s="110" t="s">
        <v>1843</v>
      </c>
      <c r="J430" s="16" t="s">
        <v>640</v>
      </c>
      <c r="K430" s="109">
        <f t="shared" si="340"/>
        <v>100</v>
      </c>
      <c r="L430" s="16">
        <v>100</v>
      </c>
      <c r="M430" s="3"/>
      <c r="N430" s="1"/>
      <c r="O430" s="328">
        <f t="shared" si="339"/>
        <v>100</v>
      </c>
      <c r="P430" s="34"/>
      <c r="Q430" s="1"/>
      <c r="R430" s="328">
        <f t="shared" si="341"/>
        <v>100</v>
      </c>
      <c r="S430" s="34"/>
      <c r="T430" s="1"/>
      <c r="U430" s="328">
        <f t="shared" si="342"/>
        <v>100</v>
      </c>
      <c r="V430" s="34"/>
      <c r="W430" s="1"/>
      <c r="X430" s="328">
        <f t="shared" si="343"/>
        <v>100</v>
      </c>
      <c r="Y430" s="34"/>
      <c r="Z430" s="1"/>
      <c r="AA430" s="328">
        <f t="shared" si="344"/>
        <v>100</v>
      </c>
      <c r="AB430" s="34"/>
      <c r="AC430" s="1"/>
      <c r="AD430" s="328">
        <f t="shared" si="345"/>
        <v>100</v>
      </c>
      <c r="AE430" s="3"/>
      <c r="AF430" s="1"/>
      <c r="AG430" s="326">
        <f t="shared" si="346"/>
        <v>100</v>
      </c>
      <c r="AH430" s="34"/>
      <c r="AI430" s="1"/>
      <c r="AJ430" s="328">
        <f t="shared" si="347"/>
        <v>100</v>
      </c>
      <c r="AK430" s="34"/>
      <c r="AL430" s="1"/>
      <c r="AM430" s="328">
        <f t="shared" si="348"/>
        <v>100</v>
      </c>
      <c r="AN430" s="34"/>
      <c r="AO430" s="1"/>
      <c r="AP430" s="328">
        <f t="shared" si="353"/>
        <v>100</v>
      </c>
      <c r="AQ430" s="34"/>
      <c r="AR430" s="1"/>
      <c r="AS430" s="328">
        <f t="shared" si="349"/>
        <v>100</v>
      </c>
      <c r="AT430" s="34"/>
      <c r="AU430" s="1"/>
      <c r="AV430" s="328">
        <f t="shared" si="350"/>
        <v>100</v>
      </c>
      <c r="AW430" s="178"/>
      <c r="AX430" s="324"/>
      <c r="AY430" s="125">
        <f t="shared" si="354"/>
        <v>0</v>
      </c>
      <c r="AZ430" s="125">
        <f t="shared" si="352"/>
        <v>0</v>
      </c>
      <c r="BA430" s="35"/>
      <c r="BB430" s="35"/>
      <c r="BC430" s="35"/>
      <c r="BD430" s="35"/>
      <c r="BE430" s="35"/>
      <c r="BF430" s="35"/>
    </row>
    <row r="431" spans="1:58" ht="13">
      <c r="A431" s="33"/>
      <c r="B431" s="330"/>
      <c r="C431" s="404" t="s">
        <v>1838</v>
      </c>
      <c r="D431" s="32" t="s">
        <v>1595</v>
      </c>
      <c r="E431" s="38" t="s">
        <v>1596</v>
      </c>
      <c r="F431" s="38"/>
      <c r="G431" s="110"/>
      <c r="H431" s="38"/>
      <c r="I431" s="110" t="s">
        <v>1843</v>
      </c>
      <c r="J431" s="16" t="s">
        <v>640</v>
      </c>
      <c r="K431" s="109">
        <f t="shared" si="340"/>
        <v>100</v>
      </c>
      <c r="L431" s="16">
        <v>100</v>
      </c>
      <c r="M431" s="3"/>
      <c r="N431" s="1"/>
      <c r="O431" s="329">
        <f t="shared" si="339"/>
        <v>100</v>
      </c>
      <c r="P431" s="34"/>
      <c r="Q431" s="1"/>
      <c r="R431" s="328">
        <f t="shared" si="341"/>
        <v>100</v>
      </c>
      <c r="S431" s="34"/>
      <c r="T431" s="1"/>
      <c r="U431" s="328">
        <f t="shared" si="342"/>
        <v>100</v>
      </c>
      <c r="V431" s="34"/>
      <c r="W431" s="1"/>
      <c r="X431" s="328">
        <f t="shared" si="343"/>
        <v>100</v>
      </c>
      <c r="Y431" s="34"/>
      <c r="Z431" s="1"/>
      <c r="AA431" s="328">
        <f t="shared" si="344"/>
        <v>100</v>
      </c>
      <c r="AB431" s="34"/>
      <c r="AC431" s="1"/>
      <c r="AD431" s="328">
        <f t="shared" si="345"/>
        <v>100</v>
      </c>
      <c r="AE431" s="3"/>
      <c r="AF431" s="1"/>
      <c r="AG431" s="326">
        <f t="shared" si="346"/>
        <v>100</v>
      </c>
      <c r="AH431" s="34"/>
      <c r="AI431" s="1"/>
      <c r="AJ431" s="328">
        <f t="shared" si="347"/>
        <v>100</v>
      </c>
      <c r="AK431" s="34"/>
      <c r="AL431" s="1"/>
      <c r="AM431" s="328">
        <f t="shared" si="348"/>
        <v>100</v>
      </c>
      <c r="AN431" s="34"/>
      <c r="AO431" s="1"/>
      <c r="AP431" s="328">
        <f t="shared" si="353"/>
        <v>100</v>
      </c>
      <c r="AQ431" s="34"/>
      <c r="AR431" s="1"/>
      <c r="AS431" s="328">
        <f t="shared" si="349"/>
        <v>100</v>
      </c>
      <c r="AT431" s="34"/>
      <c r="AU431" s="1"/>
      <c r="AV431" s="328">
        <f t="shared" si="350"/>
        <v>100</v>
      </c>
      <c r="AW431" s="178"/>
      <c r="AX431" s="324"/>
      <c r="AY431" s="125">
        <f t="shared" si="354"/>
        <v>0</v>
      </c>
      <c r="AZ431" s="125">
        <f t="shared" si="352"/>
        <v>0</v>
      </c>
      <c r="BA431" s="35"/>
      <c r="BB431" s="35"/>
      <c r="BC431" s="35"/>
      <c r="BD431" s="35"/>
      <c r="BE431" s="35"/>
      <c r="BF431" s="35"/>
    </row>
    <row r="432" spans="1:58" ht="13">
      <c r="A432" s="33"/>
      <c r="B432" s="326"/>
      <c r="C432" s="404" t="s">
        <v>1838</v>
      </c>
      <c r="D432" s="32" t="s">
        <v>1597</v>
      </c>
      <c r="E432" s="38" t="s">
        <v>1598</v>
      </c>
      <c r="F432" s="38"/>
      <c r="G432" s="110"/>
      <c r="H432" s="38"/>
      <c r="I432" s="110" t="s">
        <v>1843</v>
      </c>
      <c r="J432" s="16" t="s">
        <v>640</v>
      </c>
      <c r="K432" s="109">
        <f t="shared" si="340"/>
        <v>100</v>
      </c>
      <c r="L432" s="16">
        <v>100</v>
      </c>
      <c r="M432" s="3"/>
      <c r="N432" s="1"/>
      <c r="O432" s="329">
        <f t="shared" si="339"/>
        <v>100</v>
      </c>
      <c r="P432" s="34"/>
      <c r="Q432" s="1"/>
      <c r="R432" s="328">
        <f t="shared" si="341"/>
        <v>100</v>
      </c>
      <c r="S432" s="34"/>
      <c r="T432" s="1"/>
      <c r="U432" s="328">
        <f t="shared" si="342"/>
        <v>100</v>
      </c>
      <c r="V432" s="34"/>
      <c r="W432" s="1"/>
      <c r="X432" s="328">
        <f t="shared" si="343"/>
        <v>100</v>
      </c>
      <c r="Y432" s="34"/>
      <c r="Z432" s="1"/>
      <c r="AA432" s="328">
        <f t="shared" si="344"/>
        <v>100</v>
      </c>
      <c r="AB432" s="34"/>
      <c r="AC432" s="1"/>
      <c r="AD432" s="328">
        <f t="shared" si="345"/>
        <v>100</v>
      </c>
      <c r="AE432" s="3"/>
      <c r="AF432" s="1"/>
      <c r="AG432" s="326">
        <f t="shared" si="346"/>
        <v>100</v>
      </c>
      <c r="AH432" s="34"/>
      <c r="AI432" s="1"/>
      <c r="AJ432" s="328">
        <f t="shared" si="347"/>
        <v>100</v>
      </c>
      <c r="AK432" s="34"/>
      <c r="AL432" s="1"/>
      <c r="AM432" s="328">
        <f t="shared" si="348"/>
        <v>100</v>
      </c>
      <c r="AN432" s="34"/>
      <c r="AO432" s="1"/>
      <c r="AP432" s="328">
        <f t="shared" si="353"/>
        <v>100</v>
      </c>
      <c r="AQ432" s="34"/>
      <c r="AR432" s="1"/>
      <c r="AS432" s="328">
        <f t="shared" si="349"/>
        <v>100</v>
      </c>
      <c r="AT432" s="34"/>
      <c r="AU432" s="1"/>
      <c r="AV432" s="328">
        <f t="shared" si="350"/>
        <v>100</v>
      </c>
      <c r="AW432" s="178"/>
      <c r="AX432" s="324"/>
      <c r="AY432" s="125">
        <f t="shared" si="354"/>
        <v>0</v>
      </c>
      <c r="AZ432" s="125">
        <f t="shared" si="352"/>
        <v>0</v>
      </c>
      <c r="BA432" s="35"/>
      <c r="BB432" s="35"/>
      <c r="BC432" s="35"/>
      <c r="BD432" s="35"/>
      <c r="BE432" s="35"/>
      <c r="BF432" s="35"/>
    </row>
    <row r="433" spans="1:58" ht="13">
      <c r="A433" s="18"/>
      <c r="B433" s="137"/>
      <c r="C433" s="404" t="s">
        <v>1838</v>
      </c>
      <c r="D433" s="32" t="s">
        <v>1599</v>
      </c>
      <c r="E433" s="38" t="s">
        <v>1600</v>
      </c>
      <c r="F433" s="38"/>
      <c r="G433" s="110"/>
      <c r="H433" s="38"/>
      <c r="I433" s="110" t="s">
        <v>1843</v>
      </c>
      <c r="J433" s="16" t="s">
        <v>640</v>
      </c>
      <c r="K433" s="109">
        <f t="shared" si="340"/>
        <v>100</v>
      </c>
      <c r="L433" s="16">
        <v>100</v>
      </c>
      <c r="M433" s="3"/>
      <c r="N433" s="1"/>
      <c r="O433" s="328">
        <f t="shared" si="339"/>
        <v>100</v>
      </c>
      <c r="P433" s="34"/>
      <c r="Q433" s="1"/>
      <c r="R433" s="328">
        <f t="shared" si="341"/>
        <v>100</v>
      </c>
      <c r="S433" s="34"/>
      <c r="T433" s="1"/>
      <c r="U433" s="328">
        <f t="shared" si="342"/>
        <v>100</v>
      </c>
      <c r="V433" s="34"/>
      <c r="W433" s="1"/>
      <c r="X433" s="328">
        <f t="shared" si="343"/>
        <v>100</v>
      </c>
      <c r="Y433" s="34"/>
      <c r="Z433" s="1"/>
      <c r="AA433" s="328">
        <f t="shared" si="344"/>
        <v>100</v>
      </c>
      <c r="AB433" s="34"/>
      <c r="AC433" s="1"/>
      <c r="AD433" s="328">
        <f t="shared" si="345"/>
        <v>100</v>
      </c>
      <c r="AE433" s="3"/>
      <c r="AF433" s="1"/>
      <c r="AG433" s="326">
        <f t="shared" si="346"/>
        <v>100</v>
      </c>
      <c r="AH433" s="34"/>
      <c r="AI433" s="1"/>
      <c r="AJ433" s="328">
        <f t="shared" si="347"/>
        <v>100</v>
      </c>
      <c r="AK433" s="34"/>
      <c r="AL433" s="1"/>
      <c r="AM433" s="328">
        <f t="shared" si="348"/>
        <v>100</v>
      </c>
      <c r="AN433" s="34"/>
      <c r="AO433" s="1"/>
      <c r="AP433" s="328">
        <f t="shared" si="353"/>
        <v>100</v>
      </c>
      <c r="AQ433" s="34"/>
      <c r="AR433" s="1"/>
      <c r="AS433" s="328">
        <f t="shared" si="349"/>
        <v>100</v>
      </c>
      <c r="AT433" s="34"/>
      <c r="AU433" s="1"/>
      <c r="AV433" s="328">
        <f t="shared" si="350"/>
        <v>100</v>
      </c>
      <c r="AW433" s="178"/>
      <c r="AX433" s="324"/>
      <c r="AY433" s="125">
        <f t="shared" si="354"/>
        <v>0</v>
      </c>
      <c r="AZ433" s="125">
        <f t="shared" si="352"/>
        <v>0</v>
      </c>
      <c r="BA433" s="35"/>
      <c r="BB433" s="35"/>
      <c r="BC433" s="35"/>
      <c r="BD433" s="35"/>
      <c r="BE433" s="35"/>
      <c r="BF433" s="35"/>
    </row>
    <row r="434" spans="1:58" ht="13">
      <c r="A434" s="50"/>
      <c r="B434" s="333"/>
      <c r="C434" s="404" t="s">
        <v>1838</v>
      </c>
      <c r="D434" s="32" t="s">
        <v>1601</v>
      </c>
      <c r="E434" s="38" t="s">
        <v>1602</v>
      </c>
      <c r="F434" s="38"/>
      <c r="G434" s="110"/>
      <c r="H434" s="38"/>
      <c r="I434" s="110" t="s">
        <v>1843</v>
      </c>
      <c r="J434" s="16" t="s">
        <v>640</v>
      </c>
      <c r="K434" s="109">
        <f t="shared" si="340"/>
        <v>100</v>
      </c>
      <c r="L434" s="16">
        <v>100</v>
      </c>
      <c r="M434" s="3"/>
      <c r="N434" s="1"/>
      <c r="O434" s="329">
        <f t="shared" si="339"/>
        <v>100</v>
      </c>
      <c r="P434" s="34"/>
      <c r="Q434" s="1"/>
      <c r="R434" s="328">
        <f t="shared" si="341"/>
        <v>100</v>
      </c>
      <c r="S434" s="34"/>
      <c r="T434" s="1"/>
      <c r="U434" s="328">
        <f t="shared" si="342"/>
        <v>100</v>
      </c>
      <c r="V434" s="34"/>
      <c r="W434" s="1"/>
      <c r="X434" s="328">
        <f t="shared" si="343"/>
        <v>100</v>
      </c>
      <c r="Y434" s="34"/>
      <c r="Z434" s="1"/>
      <c r="AA434" s="328">
        <f t="shared" si="344"/>
        <v>100</v>
      </c>
      <c r="AB434" s="34"/>
      <c r="AC434" s="1"/>
      <c r="AD434" s="328">
        <f t="shared" si="345"/>
        <v>100</v>
      </c>
      <c r="AE434" s="3"/>
      <c r="AF434" s="1"/>
      <c r="AG434" s="326">
        <f t="shared" si="346"/>
        <v>100</v>
      </c>
      <c r="AH434" s="34"/>
      <c r="AI434" s="1"/>
      <c r="AJ434" s="328">
        <f t="shared" si="347"/>
        <v>100</v>
      </c>
      <c r="AK434" s="34"/>
      <c r="AL434" s="1"/>
      <c r="AM434" s="328">
        <f t="shared" si="348"/>
        <v>100</v>
      </c>
      <c r="AN434" s="34"/>
      <c r="AO434" s="1"/>
      <c r="AP434" s="328">
        <f t="shared" si="353"/>
        <v>100</v>
      </c>
      <c r="AQ434" s="34"/>
      <c r="AR434" s="1"/>
      <c r="AS434" s="328">
        <f t="shared" si="349"/>
        <v>100</v>
      </c>
      <c r="AT434" s="34"/>
      <c r="AU434" s="1"/>
      <c r="AV434" s="328">
        <f t="shared" si="350"/>
        <v>100</v>
      </c>
      <c r="AW434" s="178"/>
      <c r="AX434" s="324"/>
      <c r="AY434" s="125">
        <f t="shared" si="354"/>
        <v>0</v>
      </c>
      <c r="AZ434" s="125">
        <f t="shared" si="352"/>
        <v>0</v>
      </c>
      <c r="BA434" s="35"/>
      <c r="BB434" s="35"/>
      <c r="BC434" s="35"/>
      <c r="BD434" s="35"/>
      <c r="BE434" s="35"/>
      <c r="BF434" s="35"/>
    </row>
    <row r="435" spans="1:58" ht="13">
      <c r="A435" s="33"/>
      <c r="B435" s="326"/>
      <c r="C435" s="404" t="s">
        <v>1838</v>
      </c>
      <c r="D435" s="32" t="s">
        <v>1603</v>
      </c>
      <c r="E435" s="38" t="s">
        <v>1604</v>
      </c>
      <c r="F435" s="38"/>
      <c r="G435" s="110"/>
      <c r="H435" s="38"/>
      <c r="I435" s="110" t="s">
        <v>1843</v>
      </c>
      <c r="J435" s="16" t="s">
        <v>640</v>
      </c>
      <c r="K435" s="109">
        <f t="shared" si="340"/>
        <v>50</v>
      </c>
      <c r="L435" s="16">
        <v>50</v>
      </c>
      <c r="M435" s="3"/>
      <c r="N435" s="1"/>
      <c r="O435" s="329">
        <f t="shared" si="339"/>
        <v>50</v>
      </c>
      <c r="P435" s="34"/>
      <c r="Q435" s="1"/>
      <c r="R435" s="328">
        <f t="shared" si="341"/>
        <v>50</v>
      </c>
      <c r="S435" s="34"/>
      <c r="T435" s="1"/>
      <c r="U435" s="328">
        <f t="shared" si="342"/>
        <v>50</v>
      </c>
      <c r="V435" s="34"/>
      <c r="W435" s="1"/>
      <c r="X435" s="328">
        <f t="shared" si="343"/>
        <v>50</v>
      </c>
      <c r="Y435" s="34"/>
      <c r="Z435" s="1"/>
      <c r="AA435" s="328">
        <f t="shared" si="344"/>
        <v>50</v>
      </c>
      <c r="AB435" s="34"/>
      <c r="AC435" s="1"/>
      <c r="AD435" s="328">
        <f t="shared" si="345"/>
        <v>50</v>
      </c>
      <c r="AE435" s="3"/>
      <c r="AF435" s="1"/>
      <c r="AG435" s="326">
        <f t="shared" si="346"/>
        <v>50</v>
      </c>
      <c r="AH435" s="34"/>
      <c r="AI435" s="1"/>
      <c r="AJ435" s="328">
        <f t="shared" si="347"/>
        <v>50</v>
      </c>
      <c r="AK435" s="34"/>
      <c r="AL435" s="1"/>
      <c r="AM435" s="328">
        <f t="shared" si="348"/>
        <v>50</v>
      </c>
      <c r="AN435" s="34"/>
      <c r="AO435" s="1"/>
      <c r="AP435" s="328">
        <f t="shared" si="353"/>
        <v>50</v>
      </c>
      <c r="AQ435" s="34"/>
      <c r="AR435" s="1"/>
      <c r="AS435" s="328">
        <f t="shared" si="349"/>
        <v>50</v>
      </c>
      <c r="AT435" s="34"/>
      <c r="AU435" s="1"/>
      <c r="AV435" s="328">
        <f t="shared" si="350"/>
        <v>50</v>
      </c>
      <c r="AW435" s="178"/>
      <c r="AX435" s="324"/>
      <c r="AY435" s="125">
        <f t="shared" si="354"/>
        <v>0</v>
      </c>
      <c r="AZ435" s="125">
        <f t="shared" si="352"/>
        <v>0</v>
      </c>
      <c r="BA435" s="35"/>
      <c r="BB435" s="35"/>
      <c r="BC435" s="35"/>
      <c r="BD435" s="35"/>
      <c r="BE435" s="35"/>
      <c r="BF435" s="35"/>
    </row>
    <row r="436" spans="1:58" ht="13">
      <c r="A436" s="33"/>
      <c r="B436" s="326"/>
      <c r="C436" s="404" t="s">
        <v>1838</v>
      </c>
      <c r="D436" s="32" t="s">
        <v>1605</v>
      </c>
      <c r="E436" s="38" t="s">
        <v>1606</v>
      </c>
      <c r="F436" s="38"/>
      <c r="G436" s="110"/>
      <c r="H436" s="38"/>
      <c r="I436" s="110" t="s">
        <v>1843</v>
      </c>
      <c r="J436" s="16" t="s">
        <v>640</v>
      </c>
      <c r="K436" s="109">
        <f t="shared" si="340"/>
        <v>50</v>
      </c>
      <c r="L436" s="16">
        <v>50</v>
      </c>
      <c r="M436" s="3"/>
      <c r="N436" s="1"/>
      <c r="O436" s="328">
        <f t="shared" si="339"/>
        <v>50</v>
      </c>
      <c r="P436" s="34"/>
      <c r="Q436" s="1"/>
      <c r="R436" s="328">
        <f t="shared" si="341"/>
        <v>50</v>
      </c>
      <c r="S436" s="34"/>
      <c r="T436" s="1"/>
      <c r="U436" s="328">
        <f t="shared" si="342"/>
        <v>50</v>
      </c>
      <c r="V436" s="34"/>
      <c r="W436" s="1"/>
      <c r="X436" s="328">
        <f t="shared" si="343"/>
        <v>50</v>
      </c>
      <c r="Y436" s="34"/>
      <c r="Z436" s="1"/>
      <c r="AA436" s="328">
        <f t="shared" si="344"/>
        <v>50</v>
      </c>
      <c r="AB436" s="34"/>
      <c r="AC436" s="1"/>
      <c r="AD436" s="328">
        <f t="shared" si="345"/>
        <v>50</v>
      </c>
      <c r="AE436" s="3"/>
      <c r="AF436" s="1"/>
      <c r="AG436" s="326">
        <f t="shared" si="346"/>
        <v>50</v>
      </c>
      <c r="AH436" s="34"/>
      <c r="AI436" s="1"/>
      <c r="AJ436" s="328">
        <f t="shared" si="347"/>
        <v>50</v>
      </c>
      <c r="AK436" s="34"/>
      <c r="AL436" s="1"/>
      <c r="AM436" s="328">
        <f t="shared" si="348"/>
        <v>50</v>
      </c>
      <c r="AN436" s="34"/>
      <c r="AO436" s="1"/>
      <c r="AP436" s="328">
        <f t="shared" si="353"/>
        <v>50</v>
      </c>
      <c r="AQ436" s="34"/>
      <c r="AR436" s="1"/>
      <c r="AS436" s="328">
        <f t="shared" si="349"/>
        <v>50</v>
      </c>
      <c r="AT436" s="34"/>
      <c r="AU436" s="1"/>
      <c r="AV436" s="328">
        <f t="shared" si="350"/>
        <v>50</v>
      </c>
      <c r="AW436" s="178"/>
      <c r="AX436" s="324"/>
      <c r="AY436" s="125">
        <f t="shared" si="354"/>
        <v>0</v>
      </c>
      <c r="AZ436" s="125">
        <f t="shared" si="352"/>
        <v>0</v>
      </c>
      <c r="BA436" s="35"/>
      <c r="BB436" s="35"/>
      <c r="BC436" s="35"/>
      <c r="BD436" s="35"/>
      <c r="BE436" s="35"/>
      <c r="BF436" s="35"/>
    </row>
    <row r="437" spans="1:58" ht="13">
      <c r="A437" s="33"/>
      <c r="B437" s="330"/>
      <c r="C437" s="404" t="s">
        <v>1838</v>
      </c>
      <c r="D437" s="32" t="s">
        <v>1607</v>
      </c>
      <c r="E437" s="38" t="s">
        <v>1608</v>
      </c>
      <c r="F437" s="38"/>
      <c r="G437" s="110"/>
      <c r="H437" s="38"/>
      <c r="I437" s="110" t="s">
        <v>1843</v>
      </c>
      <c r="J437" s="16" t="s">
        <v>640</v>
      </c>
      <c r="K437" s="109">
        <f t="shared" si="340"/>
        <v>50</v>
      </c>
      <c r="L437" s="16">
        <v>50</v>
      </c>
      <c r="M437" s="3"/>
      <c r="N437" s="1"/>
      <c r="O437" s="329">
        <f t="shared" si="339"/>
        <v>50</v>
      </c>
      <c r="P437" s="34"/>
      <c r="Q437" s="1"/>
      <c r="R437" s="328">
        <f t="shared" si="341"/>
        <v>50</v>
      </c>
      <c r="S437" s="34"/>
      <c r="T437" s="1"/>
      <c r="U437" s="328">
        <f t="shared" si="342"/>
        <v>50</v>
      </c>
      <c r="V437" s="34"/>
      <c r="W437" s="1"/>
      <c r="X437" s="328">
        <f t="shared" si="343"/>
        <v>50</v>
      </c>
      <c r="Y437" s="34"/>
      <c r="Z437" s="1"/>
      <c r="AA437" s="328">
        <f t="shared" si="344"/>
        <v>50</v>
      </c>
      <c r="AB437" s="34"/>
      <c r="AC437" s="1"/>
      <c r="AD437" s="328">
        <f t="shared" si="345"/>
        <v>50</v>
      </c>
      <c r="AE437" s="3"/>
      <c r="AF437" s="1"/>
      <c r="AG437" s="326">
        <f t="shared" si="346"/>
        <v>50</v>
      </c>
      <c r="AH437" s="34"/>
      <c r="AI437" s="1"/>
      <c r="AJ437" s="328">
        <f t="shared" si="347"/>
        <v>50</v>
      </c>
      <c r="AK437" s="34"/>
      <c r="AL437" s="1"/>
      <c r="AM437" s="328">
        <f t="shared" si="348"/>
        <v>50</v>
      </c>
      <c r="AN437" s="34"/>
      <c r="AO437" s="1"/>
      <c r="AP437" s="328">
        <f t="shared" si="353"/>
        <v>50</v>
      </c>
      <c r="AQ437" s="34"/>
      <c r="AR437" s="1"/>
      <c r="AS437" s="328">
        <f t="shared" si="349"/>
        <v>50</v>
      </c>
      <c r="AT437" s="34"/>
      <c r="AU437" s="1"/>
      <c r="AV437" s="328">
        <f t="shared" si="350"/>
        <v>50</v>
      </c>
      <c r="AW437" s="178"/>
      <c r="AX437" s="324"/>
      <c r="AY437" s="125">
        <f t="shared" si="354"/>
        <v>0</v>
      </c>
      <c r="AZ437" s="125">
        <f t="shared" si="352"/>
        <v>0</v>
      </c>
      <c r="BA437" s="35"/>
      <c r="BB437" s="35"/>
      <c r="BC437" s="35"/>
      <c r="BD437" s="35"/>
      <c r="BE437" s="35"/>
      <c r="BF437" s="35"/>
    </row>
    <row r="438" spans="1:58" ht="13">
      <c r="A438" s="18"/>
      <c r="B438" s="137"/>
      <c r="C438" s="404" t="s">
        <v>1838</v>
      </c>
      <c r="D438" s="32" t="s">
        <v>1609</v>
      </c>
      <c r="E438" s="38" t="s">
        <v>1610</v>
      </c>
      <c r="F438" s="38"/>
      <c r="G438" s="110"/>
      <c r="H438" s="38"/>
      <c r="I438" s="110" t="s">
        <v>1843</v>
      </c>
      <c r="J438" s="16" t="s">
        <v>640</v>
      </c>
      <c r="K438" s="109">
        <f t="shared" si="340"/>
        <v>50</v>
      </c>
      <c r="L438" s="16">
        <v>50</v>
      </c>
      <c r="M438" s="3"/>
      <c r="N438" s="1"/>
      <c r="O438" s="329">
        <f t="shared" si="339"/>
        <v>50</v>
      </c>
      <c r="P438" s="34"/>
      <c r="Q438" s="1"/>
      <c r="R438" s="328">
        <f t="shared" si="341"/>
        <v>50</v>
      </c>
      <c r="S438" s="34"/>
      <c r="T438" s="1"/>
      <c r="U438" s="328">
        <f t="shared" si="342"/>
        <v>50</v>
      </c>
      <c r="V438" s="34"/>
      <c r="W438" s="1"/>
      <c r="X438" s="328">
        <f t="shared" si="343"/>
        <v>50</v>
      </c>
      <c r="Y438" s="34"/>
      <c r="Z438" s="1"/>
      <c r="AA438" s="328">
        <f t="shared" si="344"/>
        <v>50</v>
      </c>
      <c r="AB438" s="34"/>
      <c r="AC438" s="1"/>
      <c r="AD438" s="328">
        <f t="shared" si="345"/>
        <v>50</v>
      </c>
      <c r="AE438" s="3"/>
      <c r="AF438" s="1"/>
      <c r="AG438" s="326">
        <f t="shared" si="346"/>
        <v>50</v>
      </c>
      <c r="AH438" s="34"/>
      <c r="AI438" s="1"/>
      <c r="AJ438" s="328">
        <f t="shared" si="347"/>
        <v>50</v>
      </c>
      <c r="AK438" s="34"/>
      <c r="AL438" s="1"/>
      <c r="AM438" s="328">
        <f t="shared" si="348"/>
        <v>50</v>
      </c>
      <c r="AN438" s="34"/>
      <c r="AO438" s="1"/>
      <c r="AP438" s="328">
        <f t="shared" si="353"/>
        <v>50</v>
      </c>
      <c r="AQ438" s="34"/>
      <c r="AR438" s="1"/>
      <c r="AS438" s="328">
        <f t="shared" si="349"/>
        <v>50</v>
      </c>
      <c r="AT438" s="34"/>
      <c r="AU438" s="1"/>
      <c r="AV438" s="328">
        <f t="shared" si="350"/>
        <v>50</v>
      </c>
      <c r="AW438" s="178"/>
      <c r="AX438" s="324"/>
      <c r="AY438" s="125">
        <f t="shared" si="354"/>
        <v>0</v>
      </c>
      <c r="AZ438" s="125">
        <f t="shared" si="352"/>
        <v>0</v>
      </c>
      <c r="BA438" s="35"/>
      <c r="BB438" s="35"/>
      <c r="BC438" s="35"/>
      <c r="BD438" s="35"/>
      <c r="BE438" s="35"/>
      <c r="BF438" s="35"/>
    </row>
    <row r="439" spans="1:58" ht="13">
      <c r="A439" s="33"/>
      <c r="B439" s="330"/>
      <c r="C439" s="404" t="s">
        <v>1838</v>
      </c>
      <c r="D439" s="32" t="s">
        <v>1611</v>
      </c>
      <c r="E439" s="38" t="s">
        <v>1612</v>
      </c>
      <c r="F439" s="38"/>
      <c r="G439" s="110"/>
      <c r="H439" s="38"/>
      <c r="I439" s="110" t="s">
        <v>1843</v>
      </c>
      <c r="J439" s="16" t="s">
        <v>640</v>
      </c>
      <c r="K439" s="109">
        <f t="shared" si="340"/>
        <v>50</v>
      </c>
      <c r="L439" s="16">
        <v>50</v>
      </c>
      <c r="M439" s="3"/>
      <c r="N439" s="1"/>
      <c r="O439" s="328">
        <f t="shared" si="339"/>
        <v>50</v>
      </c>
      <c r="P439" s="34"/>
      <c r="Q439" s="1"/>
      <c r="R439" s="328">
        <f t="shared" si="341"/>
        <v>50</v>
      </c>
      <c r="S439" s="34"/>
      <c r="T439" s="1"/>
      <c r="U439" s="328">
        <f t="shared" si="342"/>
        <v>50</v>
      </c>
      <c r="V439" s="34"/>
      <c r="W439" s="1"/>
      <c r="X439" s="328">
        <f t="shared" si="343"/>
        <v>50</v>
      </c>
      <c r="Y439" s="34"/>
      <c r="Z439" s="1"/>
      <c r="AA439" s="328">
        <f t="shared" si="344"/>
        <v>50</v>
      </c>
      <c r="AB439" s="34"/>
      <c r="AC439" s="1"/>
      <c r="AD439" s="328">
        <f t="shared" si="345"/>
        <v>50</v>
      </c>
      <c r="AE439" s="3"/>
      <c r="AF439" s="1"/>
      <c r="AG439" s="326">
        <f t="shared" si="346"/>
        <v>50</v>
      </c>
      <c r="AH439" s="34"/>
      <c r="AI439" s="1"/>
      <c r="AJ439" s="328">
        <f t="shared" si="347"/>
        <v>50</v>
      </c>
      <c r="AK439" s="34"/>
      <c r="AL439" s="1"/>
      <c r="AM439" s="328">
        <f t="shared" si="348"/>
        <v>50</v>
      </c>
      <c r="AN439" s="34"/>
      <c r="AO439" s="1"/>
      <c r="AP439" s="328">
        <f t="shared" si="353"/>
        <v>50</v>
      </c>
      <c r="AQ439" s="34"/>
      <c r="AR439" s="1"/>
      <c r="AS439" s="328">
        <f t="shared" si="349"/>
        <v>50</v>
      </c>
      <c r="AT439" s="34"/>
      <c r="AU439" s="1"/>
      <c r="AV439" s="328">
        <f t="shared" si="350"/>
        <v>50</v>
      </c>
      <c r="AW439" s="178"/>
      <c r="AX439" s="324"/>
      <c r="AY439" s="125">
        <f t="shared" si="354"/>
        <v>0</v>
      </c>
      <c r="AZ439" s="125">
        <f t="shared" si="352"/>
        <v>0</v>
      </c>
      <c r="BA439" s="35"/>
      <c r="BB439" s="35"/>
      <c r="BC439" s="35"/>
      <c r="BD439" s="35"/>
      <c r="BE439" s="35"/>
      <c r="BF439" s="35"/>
    </row>
    <row r="440" spans="1:58" ht="13">
      <c r="A440" s="18"/>
      <c r="B440" s="137"/>
      <c r="C440" s="404"/>
      <c r="D440" s="32" t="s">
        <v>1584</v>
      </c>
      <c r="E440" s="38" t="s">
        <v>4564</v>
      </c>
      <c r="F440" s="38" t="s">
        <v>418</v>
      </c>
      <c r="G440" s="110" t="s">
        <v>4567</v>
      </c>
      <c r="H440" s="38"/>
      <c r="I440" s="110" t="s">
        <v>1860</v>
      </c>
      <c r="J440" s="16" t="s">
        <v>640</v>
      </c>
      <c r="K440" s="109">
        <f>AV440</f>
        <v>0</v>
      </c>
      <c r="L440" s="16">
        <v>0</v>
      </c>
      <c r="M440" s="3"/>
      <c r="N440" s="1"/>
      <c r="O440" s="329">
        <f>SUM(L440+M440-N440)</f>
        <v>0</v>
      </c>
      <c r="P440" s="34"/>
      <c r="Q440" s="1"/>
      <c r="R440" s="329">
        <f>SUM(O440+P440-Q440)</f>
        <v>0</v>
      </c>
      <c r="S440" s="34"/>
      <c r="T440" s="1"/>
      <c r="U440" s="329">
        <f>SUM(R440+S440-T440)</f>
        <v>0</v>
      </c>
      <c r="V440" s="34"/>
      <c r="W440" s="1"/>
      <c r="X440" s="329">
        <f>SUM(U440+V440-W440)</f>
        <v>0</v>
      </c>
      <c r="Y440" s="34"/>
      <c r="Z440" s="1"/>
      <c r="AA440" s="329">
        <f>SUM(X440+Y440-Z440)</f>
        <v>0</v>
      </c>
      <c r="AB440" s="34"/>
      <c r="AC440" s="1"/>
      <c r="AD440" s="329">
        <f>SUM(AA440+AB440-AC440)</f>
        <v>0</v>
      </c>
      <c r="AE440" s="3"/>
      <c r="AF440" s="1"/>
      <c r="AG440" s="330">
        <f>SUM(AD440+AE440-AF440)</f>
        <v>0</v>
      </c>
      <c r="AH440" s="34"/>
      <c r="AI440" s="1"/>
      <c r="AJ440" s="328">
        <f>SUM(AG440+AH440-AI440)</f>
        <v>0</v>
      </c>
      <c r="AK440" s="34"/>
      <c r="AL440" s="1"/>
      <c r="AM440" s="328">
        <f>SUM(AJ440+AK440-AL440)</f>
        <v>0</v>
      </c>
      <c r="AN440" s="34"/>
      <c r="AO440" s="1"/>
      <c r="AP440" s="328">
        <f>SUM(AM440+AN440-AO440)</f>
        <v>0</v>
      </c>
      <c r="AQ440" s="34"/>
      <c r="AR440" s="1"/>
      <c r="AS440" s="1">
        <f>SUM(AP440+AQ440-AR440)</f>
        <v>0</v>
      </c>
      <c r="AT440" s="3"/>
      <c r="AU440" s="1"/>
      <c r="AV440" s="328">
        <f>SUM(AS440+AT440-AU440)</f>
        <v>0</v>
      </c>
      <c r="AW440" s="343"/>
      <c r="AX440" s="417"/>
      <c r="AY440" s="125">
        <f>SUM(M440+P440+S440+V440+Y440+AB440+AE440+AH440+AK440+AN440+AQ440+AT440)</f>
        <v>0</v>
      </c>
      <c r="AZ440" s="125">
        <f>SUM(N440+Q440+T440+W440+Z440+AC440+AF440+AI440+AL440+AO440+AR440+AU440)</f>
        <v>0</v>
      </c>
      <c r="BA440" s="35"/>
      <c r="BB440" s="35"/>
      <c r="BC440" s="35"/>
      <c r="BD440" s="35"/>
      <c r="BE440" s="35"/>
      <c r="BF440" s="35"/>
    </row>
    <row r="441" spans="1:58" ht="13">
      <c r="A441" s="18"/>
      <c r="B441" s="137"/>
      <c r="C441" s="404"/>
      <c r="D441" s="32" t="s">
        <v>1585</v>
      </c>
      <c r="E441" s="38" t="s">
        <v>4565</v>
      </c>
      <c r="F441" s="38" t="s">
        <v>423</v>
      </c>
      <c r="G441" s="110" t="s">
        <v>4567</v>
      </c>
      <c r="H441" s="38"/>
      <c r="I441" s="110" t="s">
        <v>1860</v>
      </c>
      <c r="J441" s="16" t="s">
        <v>2705</v>
      </c>
      <c r="K441" s="334" t="e">
        <f>AV168</f>
        <v>#REF!</v>
      </c>
      <c r="L441" s="41"/>
      <c r="M441" s="42"/>
      <c r="N441" s="147"/>
      <c r="O441" s="335" t="e">
        <f>SUM(L168+N168-#REF!)</f>
        <v>#REF!</v>
      </c>
      <c r="P441" s="42"/>
      <c r="Q441" s="147"/>
      <c r="R441" s="335" t="e">
        <f>SUM(O168+Q168-#REF!)</f>
        <v>#REF!</v>
      </c>
      <c r="S441" s="42"/>
      <c r="T441" s="147"/>
      <c r="U441" s="335" t="e">
        <f>SUM(R168+S168-T168)</f>
        <v>#REF!</v>
      </c>
      <c r="V441" s="42"/>
      <c r="W441" s="147"/>
      <c r="X441" s="335" t="e">
        <f>SUM(U168+V168-W168)</f>
        <v>#REF!</v>
      </c>
      <c r="Y441" s="42"/>
      <c r="Z441" s="147"/>
      <c r="AA441" s="335" t="e">
        <f>SUM(X168+Y168-Z168)</f>
        <v>#REF!</v>
      </c>
      <c r="AB441" s="42"/>
      <c r="AC441" s="147"/>
      <c r="AD441" s="335" t="e">
        <f>SUM(AA168+AB168-AC168)</f>
        <v>#REF!</v>
      </c>
      <c r="AE441" s="41"/>
      <c r="AF441" s="41"/>
      <c r="AG441" s="41" t="e">
        <f>SUM(AD168+AE168-AF168)</f>
        <v>#REF!</v>
      </c>
      <c r="AH441" s="41"/>
      <c r="AI441" s="41"/>
      <c r="AJ441" s="41" t="e">
        <f>SUM(AG168+AH168-AI168)</f>
        <v>#REF!</v>
      </c>
      <c r="AK441" s="41"/>
      <c r="AL441" s="41"/>
      <c r="AM441" s="41" t="e">
        <f>SUM(AJ168+AK168-AL168)</f>
        <v>#REF!</v>
      </c>
      <c r="AN441" s="41"/>
      <c r="AO441" s="41"/>
      <c r="AP441" s="41" t="e">
        <f>SUM(AM168+AN168-AO168)</f>
        <v>#REF!</v>
      </c>
      <c r="AQ441" s="41"/>
      <c r="AR441" s="41"/>
      <c r="AS441" s="41" t="e">
        <f>SUM(AP168+AQ168-AR168)</f>
        <v>#REF!</v>
      </c>
      <c r="AT441" s="41"/>
      <c r="AU441" s="41"/>
      <c r="AV441" s="137" t="e">
        <f>SUM(AS168+AT168-AU168)</f>
        <v>#REF!</v>
      </c>
      <c r="AW441" s="178"/>
      <c r="AX441" s="324"/>
      <c r="AY441" s="125"/>
      <c r="AZ441" s="125"/>
    </row>
    <row r="442" spans="1:58" ht="13">
      <c r="A442" s="18"/>
      <c r="B442" s="137"/>
      <c r="C442" s="404"/>
      <c r="D442" s="32" t="s">
        <v>1586</v>
      </c>
      <c r="E442" s="38" t="s">
        <v>4566</v>
      </c>
      <c r="F442" s="38" t="s">
        <v>429</v>
      </c>
      <c r="G442" s="110" t="s">
        <v>4567</v>
      </c>
      <c r="H442" s="38"/>
      <c r="I442" s="110" t="s">
        <v>1860</v>
      </c>
      <c r="J442" s="16" t="s">
        <v>2705</v>
      </c>
      <c r="K442" s="334" t="e">
        <f>AV169</f>
        <v>#REF!</v>
      </c>
      <c r="L442" s="41"/>
      <c r="M442" s="42"/>
      <c r="N442" s="147"/>
      <c r="O442" s="335" t="e">
        <f>SUM(L169+N169-#REF!)</f>
        <v>#REF!</v>
      </c>
      <c r="P442" s="42"/>
      <c r="Q442" s="147"/>
      <c r="R442" s="335" t="e">
        <f>SUM(O169+Q169-#REF!)</f>
        <v>#REF!</v>
      </c>
      <c r="S442" s="42"/>
      <c r="T442" s="147"/>
      <c r="U442" s="335" t="e">
        <f>SUM(R169+S169-T169)</f>
        <v>#REF!</v>
      </c>
      <c r="V442" s="42"/>
      <c r="W442" s="147"/>
      <c r="X442" s="335" t="e">
        <f>SUM(U169+V169-W169)</f>
        <v>#REF!</v>
      </c>
      <c r="Y442" s="42"/>
      <c r="Z442" s="147"/>
      <c r="AA442" s="335" t="e">
        <f>SUM(X169+Y169-Z169)</f>
        <v>#REF!</v>
      </c>
      <c r="AB442" s="42"/>
      <c r="AC442" s="147"/>
      <c r="AD442" s="335" t="e">
        <f>SUM(AA169+AB169-AC169)</f>
        <v>#REF!</v>
      </c>
      <c r="AE442" s="41"/>
      <c r="AF442" s="41"/>
      <c r="AG442" s="41" t="e">
        <f>SUM(AD169+AE169-AF169)</f>
        <v>#REF!</v>
      </c>
      <c r="AH442" s="41"/>
      <c r="AI442" s="41"/>
      <c r="AJ442" s="41" t="e">
        <f>SUM(AG169+AH169-AI169)</f>
        <v>#REF!</v>
      </c>
      <c r="AK442" s="41"/>
      <c r="AL442" s="41"/>
      <c r="AM442" s="41" t="e">
        <f>SUM(AJ169+AK169-AL169)</f>
        <v>#REF!</v>
      </c>
      <c r="AN442" s="41"/>
      <c r="AO442" s="41"/>
      <c r="AP442" s="41" t="e">
        <f>SUM(AM169+AN169-AO169)</f>
        <v>#REF!</v>
      </c>
      <c r="AQ442" s="41"/>
      <c r="AR442" s="41"/>
      <c r="AS442" s="41" t="e">
        <f>SUM(AP169+AQ169-AR169)</f>
        <v>#REF!</v>
      </c>
      <c r="AT442" s="41"/>
      <c r="AU442" s="41"/>
      <c r="AV442" s="137" t="e">
        <f>SUM(AS169+AT169-AU169)</f>
        <v>#REF!</v>
      </c>
      <c r="AW442" s="178"/>
      <c r="AX442" s="324"/>
      <c r="AY442" s="125"/>
      <c r="AZ442" s="125"/>
    </row>
    <row r="443" spans="1:58" ht="13">
      <c r="A443" s="18"/>
      <c r="B443" s="137"/>
      <c r="C443" s="129" t="s">
        <v>1637</v>
      </c>
      <c r="D443" s="32" t="s">
        <v>131</v>
      </c>
      <c r="E443" s="38" t="s">
        <v>132</v>
      </c>
      <c r="F443" s="38"/>
      <c r="G443" s="110"/>
      <c r="H443" s="38"/>
      <c r="I443" s="110" t="s">
        <v>423</v>
      </c>
      <c r="J443" s="16" t="s">
        <v>629</v>
      </c>
      <c r="K443" s="109">
        <f t="shared" ref="K443:K474" si="355">AV443</f>
        <v>3</v>
      </c>
      <c r="L443" s="16">
        <v>3</v>
      </c>
      <c r="M443" s="3"/>
      <c r="N443" s="1"/>
      <c r="O443" s="329">
        <f t="shared" ref="O443:O471" si="356">SUM(L443+M443-N443)</f>
        <v>3</v>
      </c>
      <c r="P443" s="34"/>
      <c r="Q443" s="1"/>
      <c r="R443" s="328">
        <f t="shared" ref="R443:R473" si="357">SUM(O443+P443-Q443)</f>
        <v>3</v>
      </c>
      <c r="S443" s="34"/>
      <c r="T443" s="1"/>
      <c r="U443" s="328">
        <f t="shared" ref="U443:U473" si="358">SUM(R443+S443-T443)</f>
        <v>3</v>
      </c>
      <c r="V443" s="34"/>
      <c r="W443" s="1"/>
      <c r="X443" s="328">
        <f t="shared" ref="X443:X473" si="359">SUM(U443+V443-W443)</f>
        <v>3</v>
      </c>
      <c r="Y443" s="34"/>
      <c r="Z443" s="1"/>
      <c r="AA443" s="328">
        <f t="shared" ref="AA443:AA473" si="360">SUM(X443+Y443-Z443)</f>
        <v>3</v>
      </c>
      <c r="AB443" s="34"/>
      <c r="AC443" s="1"/>
      <c r="AD443" s="328">
        <f t="shared" ref="AD443:AD473" si="361">SUM(AA443+AB443-AC443)</f>
        <v>3</v>
      </c>
      <c r="AE443" s="3"/>
      <c r="AF443" s="1"/>
      <c r="AG443" s="326">
        <f t="shared" ref="AG443:AG473" si="362">SUM(AD443+AE443-AF443)</f>
        <v>3</v>
      </c>
      <c r="AH443" s="34"/>
      <c r="AI443" s="1"/>
      <c r="AJ443" s="328">
        <f t="shared" ref="AJ443:AJ473" si="363">SUM(AG443+AH443-AI443)</f>
        <v>3</v>
      </c>
      <c r="AK443" s="34"/>
      <c r="AL443" s="1"/>
      <c r="AM443" s="328">
        <f t="shared" ref="AM443:AM473" si="364">SUM(AJ443+AK443-AL443)</f>
        <v>3</v>
      </c>
      <c r="AN443" s="34"/>
      <c r="AO443" s="1"/>
      <c r="AP443" s="328">
        <f>SUM(AM443+AN443-AO443)</f>
        <v>3</v>
      </c>
      <c r="AQ443" s="34"/>
      <c r="AR443" s="1"/>
      <c r="AS443" s="328">
        <f>SUM(AP443+AQ443-AR443)</f>
        <v>3</v>
      </c>
      <c r="AT443" s="34"/>
      <c r="AU443" s="1"/>
      <c r="AV443" s="328">
        <f>SUM(AS443+AT443-AU443)</f>
        <v>3</v>
      </c>
      <c r="AW443" s="178"/>
      <c r="AX443" s="324"/>
      <c r="AY443" s="125">
        <f t="shared" ref="AY443:AY474" si="365">SUM(M443+P443+S443+V443+Y443+AB443+AE443+AH443+AK443+AN443+AQ443+AT443)</f>
        <v>0</v>
      </c>
      <c r="AZ443" s="125">
        <f t="shared" ref="AZ443:AZ474" si="366">SUM(N443+Q443+T443+W443+Z443+AC443+AF443+AI443+AL443+AO443+AR443+AU443)</f>
        <v>0</v>
      </c>
      <c r="BA443" s="35"/>
      <c r="BB443" s="35"/>
      <c r="BC443" s="35"/>
      <c r="BD443" s="35"/>
      <c r="BE443" s="35"/>
      <c r="BF443" s="35"/>
    </row>
    <row r="444" spans="1:58" ht="13">
      <c r="A444" s="18"/>
      <c r="B444" s="137"/>
      <c r="C444" s="404" t="s">
        <v>1904</v>
      </c>
      <c r="D444" s="32" t="s">
        <v>1329</v>
      </c>
      <c r="E444" s="38" t="s">
        <v>1330</v>
      </c>
      <c r="F444" s="38"/>
      <c r="G444" s="110"/>
      <c r="H444" s="38"/>
      <c r="I444" s="110" t="s">
        <v>1331</v>
      </c>
      <c r="J444" s="16" t="s">
        <v>640</v>
      </c>
      <c r="K444" s="109">
        <f t="shared" si="355"/>
        <v>17</v>
      </c>
      <c r="L444" s="16">
        <v>23</v>
      </c>
      <c r="M444" s="3"/>
      <c r="N444" s="1">
        <v>3</v>
      </c>
      <c r="O444" s="328">
        <f t="shared" si="356"/>
        <v>20</v>
      </c>
      <c r="P444" s="34"/>
      <c r="Q444" s="1"/>
      <c r="R444" s="328">
        <f t="shared" si="357"/>
        <v>20</v>
      </c>
      <c r="S444" s="34"/>
      <c r="T444" s="1">
        <v>2</v>
      </c>
      <c r="U444" s="328">
        <f t="shared" si="358"/>
        <v>18</v>
      </c>
      <c r="V444" s="34"/>
      <c r="W444" s="1"/>
      <c r="X444" s="328">
        <f t="shared" si="359"/>
        <v>18</v>
      </c>
      <c r="Y444" s="34"/>
      <c r="Z444" s="1">
        <v>1</v>
      </c>
      <c r="AA444" s="328">
        <f t="shared" si="360"/>
        <v>17</v>
      </c>
      <c r="AB444" s="34"/>
      <c r="AC444" s="1"/>
      <c r="AD444" s="328">
        <f t="shared" si="361"/>
        <v>17</v>
      </c>
      <c r="AE444" s="3"/>
      <c r="AF444" s="1"/>
      <c r="AG444" s="326">
        <f t="shared" si="362"/>
        <v>17</v>
      </c>
      <c r="AH444" s="34"/>
      <c r="AI444" s="1"/>
      <c r="AJ444" s="328">
        <f t="shared" si="363"/>
        <v>17</v>
      </c>
      <c r="AK444" s="34"/>
      <c r="AL444" s="1"/>
      <c r="AM444" s="328">
        <f t="shared" si="364"/>
        <v>17</v>
      </c>
      <c r="AN444" s="34"/>
      <c r="AO444" s="1"/>
      <c r="AP444" s="328">
        <f>SUM(AM444+AN444-AO444)</f>
        <v>17</v>
      </c>
      <c r="AQ444" s="34"/>
      <c r="AR444" s="1"/>
      <c r="AS444" s="328">
        <f>SUM(AP444+AQ444-AR444)</f>
        <v>17</v>
      </c>
      <c r="AT444" s="34"/>
      <c r="AU444" s="1"/>
      <c r="AV444" s="328">
        <f>SUM(AS444+AT444-AU444)</f>
        <v>17</v>
      </c>
      <c r="AW444" s="178"/>
      <c r="AX444" s="324"/>
      <c r="AY444" s="125">
        <f t="shared" si="365"/>
        <v>0</v>
      </c>
      <c r="AZ444" s="125">
        <f t="shared" si="366"/>
        <v>6</v>
      </c>
      <c r="BA444" s="35"/>
      <c r="BB444" s="35"/>
      <c r="BC444" s="35"/>
      <c r="BD444" s="35"/>
      <c r="BE444" s="35"/>
      <c r="BF444" s="35"/>
    </row>
    <row r="445" spans="1:58" ht="13">
      <c r="A445" s="18"/>
      <c r="B445" s="137"/>
      <c r="C445" s="404" t="s">
        <v>1904</v>
      </c>
      <c r="D445" s="32" t="s">
        <v>1332</v>
      </c>
      <c r="E445" s="38" t="s">
        <v>1333</v>
      </c>
      <c r="F445" s="38"/>
      <c r="G445" s="110"/>
      <c r="H445" s="38"/>
      <c r="I445" s="110" t="s">
        <v>1331</v>
      </c>
      <c r="J445" s="16" t="s">
        <v>640</v>
      </c>
      <c r="K445" s="109">
        <f t="shared" si="355"/>
        <v>4</v>
      </c>
      <c r="L445" s="16">
        <v>6</v>
      </c>
      <c r="M445" s="3"/>
      <c r="N445" s="1"/>
      <c r="O445" s="329">
        <f t="shared" si="356"/>
        <v>6</v>
      </c>
      <c r="P445" s="34"/>
      <c r="Q445" s="1"/>
      <c r="R445" s="328">
        <f t="shared" si="357"/>
        <v>6</v>
      </c>
      <c r="S445" s="34"/>
      <c r="T445" s="1"/>
      <c r="U445" s="328">
        <f t="shared" si="358"/>
        <v>6</v>
      </c>
      <c r="V445" s="34"/>
      <c r="W445" s="1"/>
      <c r="X445" s="328">
        <f t="shared" si="359"/>
        <v>6</v>
      </c>
      <c r="Y445" s="34"/>
      <c r="Z445" s="1"/>
      <c r="AA445" s="328">
        <f t="shared" si="360"/>
        <v>6</v>
      </c>
      <c r="AB445" s="34"/>
      <c r="AC445" s="1"/>
      <c r="AD445" s="328">
        <f t="shared" si="361"/>
        <v>6</v>
      </c>
      <c r="AE445" s="3"/>
      <c r="AF445" s="1">
        <v>1</v>
      </c>
      <c r="AG445" s="326">
        <f t="shared" si="362"/>
        <v>5</v>
      </c>
      <c r="AH445" s="34"/>
      <c r="AI445" s="1">
        <v>1</v>
      </c>
      <c r="AJ445" s="328">
        <f t="shared" si="363"/>
        <v>4</v>
      </c>
      <c r="AK445" s="34"/>
      <c r="AL445" s="1"/>
      <c r="AM445" s="328">
        <f t="shared" si="364"/>
        <v>4</v>
      </c>
      <c r="AN445" s="34"/>
      <c r="AO445" s="1"/>
      <c r="AP445" s="328">
        <f t="shared" ref="AP445:AP483" si="367">SUM(AM445+AN445-AO445)</f>
        <v>4</v>
      </c>
      <c r="AQ445" s="34"/>
      <c r="AR445" s="1"/>
      <c r="AS445" s="328">
        <f t="shared" ref="AS445:AS483" si="368">SUM(AP445+AQ445-AR445)</f>
        <v>4</v>
      </c>
      <c r="AT445" s="34"/>
      <c r="AU445" s="1"/>
      <c r="AV445" s="328">
        <f t="shared" ref="AV445:AV483" si="369">SUM(AS445+AT445-AU445)</f>
        <v>4</v>
      </c>
      <c r="AW445" s="178"/>
      <c r="AX445" s="324"/>
      <c r="AY445" s="125">
        <f t="shared" si="365"/>
        <v>0</v>
      </c>
      <c r="AZ445" s="125">
        <f t="shared" si="366"/>
        <v>2</v>
      </c>
      <c r="BA445" s="35"/>
      <c r="BB445" s="35"/>
      <c r="BC445" s="35"/>
      <c r="BD445" s="35"/>
      <c r="BE445" s="35"/>
      <c r="BF445" s="35"/>
    </row>
    <row r="446" spans="1:58" ht="13">
      <c r="A446" s="418"/>
      <c r="B446" s="419"/>
      <c r="C446" s="404" t="s">
        <v>1904</v>
      </c>
      <c r="D446" s="32" t="s">
        <v>1334</v>
      </c>
      <c r="E446" s="38" t="s">
        <v>1335</v>
      </c>
      <c r="F446" s="38"/>
      <c r="G446" s="110"/>
      <c r="H446" s="38"/>
      <c r="I446" s="110" t="s">
        <v>1331</v>
      </c>
      <c r="J446" s="16" t="s">
        <v>640</v>
      </c>
      <c r="K446" s="109">
        <f t="shared" si="355"/>
        <v>10</v>
      </c>
      <c r="L446" s="16">
        <v>7</v>
      </c>
      <c r="M446" s="3"/>
      <c r="N446" s="1"/>
      <c r="O446" s="329">
        <f t="shared" si="356"/>
        <v>7</v>
      </c>
      <c r="P446" s="34"/>
      <c r="Q446" s="1">
        <v>3</v>
      </c>
      <c r="R446" s="328">
        <f t="shared" si="357"/>
        <v>4</v>
      </c>
      <c r="S446" s="34">
        <v>10</v>
      </c>
      <c r="T446" s="1">
        <v>1</v>
      </c>
      <c r="U446" s="328">
        <f t="shared" si="358"/>
        <v>13</v>
      </c>
      <c r="V446" s="34"/>
      <c r="W446" s="1"/>
      <c r="X446" s="328">
        <f t="shared" si="359"/>
        <v>13</v>
      </c>
      <c r="Y446" s="34"/>
      <c r="Z446" s="1">
        <v>3</v>
      </c>
      <c r="AA446" s="328">
        <f t="shared" si="360"/>
        <v>10</v>
      </c>
      <c r="AB446" s="34"/>
      <c r="AC446" s="1"/>
      <c r="AD446" s="328">
        <f t="shared" si="361"/>
        <v>10</v>
      </c>
      <c r="AE446" s="3"/>
      <c r="AF446" s="1"/>
      <c r="AG446" s="326">
        <f t="shared" si="362"/>
        <v>10</v>
      </c>
      <c r="AH446" s="34"/>
      <c r="AI446" s="1"/>
      <c r="AJ446" s="328">
        <f t="shared" si="363"/>
        <v>10</v>
      </c>
      <c r="AK446" s="34"/>
      <c r="AL446" s="1"/>
      <c r="AM446" s="328">
        <f t="shared" si="364"/>
        <v>10</v>
      </c>
      <c r="AN446" s="34"/>
      <c r="AO446" s="1"/>
      <c r="AP446" s="328">
        <f t="shared" si="367"/>
        <v>10</v>
      </c>
      <c r="AQ446" s="34"/>
      <c r="AR446" s="1"/>
      <c r="AS446" s="328">
        <f t="shared" si="368"/>
        <v>10</v>
      </c>
      <c r="AT446" s="34"/>
      <c r="AU446" s="1"/>
      <c r="AV446" s="328">
        <f t="shared" si="369"/>
        <v>10</v>
      </c>
      <c r="AW446" s="178"/>
      <c r="AX446" s="324"/>
      <c r="AY446" s="125">
        <f t="shared" si="365"/>
        <v>10</v>
      </c>
      <c r="AZ446" s="125">
        <f t="shared" si="366"/>
        <v>7</v>
      </c>
      <c r="BA446" s="35"/>
      <c r="BB446" s="35"/>
      <c r="BC446" s="35"/>
      <c r="BD446" s="35"/>
      <c r="BE446" s="35"/>
      <c r="BF446" s="35"/>
    </row>
    <row r="447" spans="1:58" ht="13">
      <c r="A447" s="18"/>
      <c r="B447" s="137"/>
      <c r="C447" s="404" t="s">
        <v>1904</v>
      </c>
      <c r="D447" s="32" t="s">
        <v>1336</v>
      </c>
      <c r="E447" s="38" t="s">
        <v>3158</v>
      </c>
      <c r="F447" s="38"/>
      <c r="G447" s="110"/>
      <c r="H447" s="38"/>
      <c r="I447" s="110" t="s">
        <v>1331</v>
      </c>
      <c r="J447" s="16" t="s">
        <v>640</v>
      </c>
      <c r="K447" s="109">
        <f t="shared" si="355"/>
        <v>11</v>
      </c>
      <c r="L447" s="16">
        <v>10</v>
      </c>
      <c r="M447" s="3">
        <v>10</v>
      </c>
      <c r="N447" s="1">
        <v>10</v>
      </c>
      <c r="O447" s="328">
        <f t="shared" si="356"/>
        <v>10</v>
      </c>
      <c r="P447" s="34"/>
      <c r="Q447" s="1">
        <f>1+1+2</f>
        <v>4</v>
      </c>
      <c r="R447" s="328">
        <f t="shared" si="357"/>
        <v>6</v>
      </c>
      <c r="S447" s="34"/>
      <c r="T447" s="1">
        <v>6</v>
      </c>
      <c r="U447" s="328">
        <f t="shared" si="358"/>
        <v>0</v>
      </c>
      <c r="V447" s="34">
        <v>10</v>
      </c>
      <c r="W447" s="1">
        <v>3</v>
      </c>
      <c r="X447" s="328">
        <f t="shared" si="359"/>
        <v>7</v>
      </c>
      <c r="Y447" s="34">
        <v>10</v>
      </c>
      <c r="Z447" s="1">
        <v>4</v>
      </c>
      <c r="AA447" s="328">
        <f t="shared" si="360"/>
        <v>13</v>
      </c>
      <c r="AB447" s="34"/>
      <c r="AC447" s="1"/>
      <c r="AD447" s="328">
        <f t="shared" si="361"/>
        <v>13</v>
      </c>
      <c r="AE447" s="3"/>
      <c r="AF447" s="1">
        <v>1</v>
      </c>
      <c r="AG447" s="326">
        <f t="shared" si="362"/>
        <v>12</v>
      </c>
      <c r="AH447" s="34"/>
      <c r="AI447" s="1">
        <v>1</v>
      </c>
      <c r="AJ447" s="328">
        <f t="shared" si="363"/>
        <v>11</v>
      </c>
      <c r="AK447" s="34"/>
      <c r="AL447" s="1"/>
      <c r="AM447" s="328">
        <f t="shared" si="364"/>
        <v>11</v>
      </c>
      <c r="AN447" s="34"/>
      <c r="AO447" s="1"/>
      <c r="AP447" s="328">
        <f t="shared" si="367"/>
        <v>11</v>
      </c>
      <c r="AQ447" s="34"/>
      <c r="AR447" s="1"/>
      <c r="AS447" s="328">
        <f t="shared" si="368"/>
        <v>11</v>
      </c>
      <c r="AT447" s="34"/>
      <c r="AU447" s="1"/>
      <c r="AV447" s="328">
        <f t="shared" si="369"/>
        <v>11</v>
      </c>
      <c r="AW447" s="178"/>
      <c r="AX447" s="324"/>
      <c r="AY447" s="125">
        <f t="shared" si="365"/>
        <v>30</v>
      </c>
      <c r="AZ447" s="125">
        <f t="shared" si="366"/>
        <v>29</v>
      </c>
      <c r="BA447" s="35"/>
      <c r="BB447" s="35"/>
      <c r="BC447" s="35"/>
      <c r="BD447" s="35"/>
      <c r="BE447" s="35"/>
      <c r="BF447" s="35"/>
    </row>
    <row r="448" spans="1:58" ht="13">
      <c r="A448" s="18"/>
      <c r="B448" s="137"/>
      <c r="C448" s="404" t="s">
        <v>1904</v>
      </c>
      <c r="D448" s="32" t="s">
        <v>1911</v>
      </c>
      <c r="E448" s="38" t="s">
        <v>1912</v>
      </c>
      <c r="F448" s="38"/>
      <c r="G448" s="110"/>
      <c r="H448" s="38"/>
      <c r="I448" s="110" t="s">
        <v>1331</v>
      </c>
      <c r="J448" s="16" t="s">
        <v>640</v>
      </c>
      <c r="K448" s="109">
        <f t="shared" si="355"/>
        <v>9</v>
      </c>
      <c r="L448" s="16">
        <v>10</v>
      </c>
      <c r="M448" s="3"/>
      <c r="N448" s="1"/>
      <c r="O448" s="329">
        <f t="shared" si="356"/>
        <v>10</v>
      </c>
      <c r="P448" s="34"/>
      <c r="Q448" s="1"/>
      <c r="R448" s="328">
        <f t="shared" si="357"/>
        <v>10</v>
      </c>
      <c r="S448" s="34"/>
      <c r="T448" s="1"/>
      <c r="U448" s="328">
        <f t="shared" si="358"/>
        <v>10</v>
      </c>
      <c r="V448" s="34"/>
      <c r="W448" s="1"/>
      <c r="X448" s="328">
        <f t="shared" si="359"/>
        <v>10</v>
      </c>
      <c r="Y448" s="34"/>
      <c r="Z448" s="1"/>
      <c r="AA448" s="328">
        <f t="shared" si="360"/>
        <v>10</v>
      </c>
      <c r="AB448" s="34"/>
      <c r="AC448" s="1"/>
      <c r="AD448" s="328">
        <f t="shared" si="361"/>
        <v>10</v>
      </c>
      <c r="AE448" s="3"/>
      <c r="AF448" s="1">
        <v>1</v>
      </c>
      <c r="AG448" s="326">
        <f t="shared" si="362"/>
        <v>9</v>
      </c>
      <c r="AH448" s="34"/>
      <c r="AI448" s="1"/>
      <c r="AJ448" s="328">
        <f t="shared" si="363"/>
        <v>9</v>
      </c>
      <c r="AK448" s="34"/>
      <c r="AL448" s="1"/>
      <c r="AM448" s="328">
        <f t="shared" si="364"/>
        <v>9</v>
      </c>
      <c r="AN448" s="34"/>
      <c r="AO448" s="1"/>
      <c r="AP448" s="328">
        <f t="shared" si="367"/>
        <v>9</v>
      </c>
      <c r="AQ448" s="34"/>
      <c r="AR448" s="1"/>
      <c r="AS448" s="328">
        <f t="shared" si="368"/>
        <v>9</v>
      </c>
      <c r="AT448" s="34"/>
      <c r="AU448" s="1"/>
      <c r="AV448" s="328">
        <f t="shared" si="369"/>
        <v>9</v>
      </c>
      <c r="AW448" s="178"/>
      <c r="AX448" s="324"/>
      <c r="AY448" s="125">
        <f t="shared" si="365"/>
        <v>0</v>
      </c>
      <c r="AZ448" s="125">
        <f t="shared" si="366"/>
        <v>1</v>
      </c>
      <c r="BA448" s="35"/>
      <c r="BB448" s="35"/>
      <c r="BC448" s="35"/>
      <c r="BD448" s="35"/>
      <c r="BE448" s="35"/>
      <c r="BF448" s="35"/>
    </row>
    <row r="449" spans="1:58" ht="13">
      <c r="A449" s="18"/>
      <c r="B449" s="137"/>
      <c r="C449" s="404" t="s">
        <v>1904</v>
      </c>
      <c r="D449" s="32" t="s">
        <v>1337</v>
      </c>
      <c r="E449" s="38" t="s">
        <v>1338</v>
      </c>
      <c r="F449" s="38"/>
      <c r="G449" s="110"/>
      <c r="H449" s="38"/>
      <c r="I449" s="110" t="s">
        <v>1331</v>
      </c>
      <c r="J449" s="16" t="s">
        <v>640</v>
      </c>
      <c r="K449" s="109">
        <f t="shared" si="355"/>
        <v>13</v>
      </c>
      <c r="L449" s="16">
        <v>8</v>
      </c>
      <c r="M449" s="3"/>
      <c r="N449" s="1"/>
      <c r="O449" s="329">
        <f t="shared" si="356"/>
        <v>8</v>
      </c>
      <c r="P449" s="34"/>
      <c r="Q449" s="1"/>
      <c r="R449" s="328">
        <f t="shared" si="357"/>
        <v>8</v>
      </c>
      <c r="S449" s="34"/>
      <c r="T449" s="1"/>
      <c r="U449" s="328">
        <f t="shared" si="358"/>
        <v>8</v>
      </c>
      <c r="V449" s="34"/>
      <c r="W449" s="1">
        <v>2</v>
      </c>
      <c r="X449" s="328">
        <f t="shared" si="359"/>
        <v>6</v>
      </c>
      <c r="Y449" s="34">
        <v>20</v>
      </c>
      <c r="Z449" s="1">
        <f>6+4+2+1</f>
        <v>13</v>
      </c>
      <c r="AA449" s="328">
        <f t="shared" si="360"/>
        <v>13</v>
      </c>
      <c r="AB449" s="34"/>
      <c r="AC449" s="1"/>
      <c r="AD449" s="328">
        <f t="shared" si="361"/>
        <v>13</v>
      </c>
      <c r="AE449" s="3"/>
      <c r="AF449" s="1"/>
      <c r="AG449" s="326">
        <f t="shared" si="362"/>
        <v>13</v>
      </c>
      <c r="AH449" s="34"/>
      <c r="AI449" s="1"/>
      <c r="AJ449" s="328">
        <f t="shared" si="363"/>
        <v>13</v>
      </c>
      <c r="AK449" s="34"/>
      <c r="AL449" s="1"/>
      <c r="AM449" s="328">
        <f t="shared" si="364"/>
        <v>13</v>
      </c>
      <c r="AN449" s="34"/>
      <c r="AO449" s="1"/>
      <c r="AP449" s="328">
        <f t="shared" si="367"/>
        <v>13</v>
      </c>
      <c r="AQ449" s="34"/>
      <c r="AR449" s="1"/>
      <c r="AS449" s="328">
        <f t="shared" si="368"/>
        <v>13</v>
      </c>
      <c r="AT449" s="34"/>
      <c r="AU449" s="1"/>
      <c r="AV449" s="328">
        <f t="shared" si="369"/>
        <v>13</v>
      </c>
      <c r="AW449" s="178"/>
      <c r="AX449" s="324"/>
      <c r="AY449" s="125">
        <f t="shared" si="365"/>
        <v>20</v>
      </c>
      <c r="AZ449" s="125">
        <f t="shared" si="366"/>
        <v>15</v>
      </c>
      <c r="BA449" s="35"/>
      <c r="BB449" s="35"/>
      <c r="BC449" s="35"/>
      <c r="BD449" s="35"/>
      <c r="BE449" s="35"/>
      <c r="BF449" s="35"/>
    </row>
    <row r="450" spans="1:58" ht="13">
      <c r="A450" s="18"/>
      <c r="B450" s="137"/>
      <c r="C450" s="404" t="s">
        <v>1904</v>
      </c>
      <c r="D450" s="32" t="s">
        <v>1339</v>
      </c>
      <c r="E450" s="38" t="s">
        <v>1340</v>
      </c>
      <c r="F450" s="38"/>
      <c r="G450" s="110"/>
      <c r="H450" s="38"/>
      <c r="I450" s="110" t="s">
        <v>1331</v>
      </c>
      <c r="J450" s="16" t="s">
        <v>640</v>
      </c>
      <c r="K450" s="109">
        <f t="shared" si="355"/>
        <v>10</v>
      </c>
      <c r="L450" s="16">
        <v>11</v>
      </c>
      <c r="M450" s="3"/>
      <c r="N450" s="1">
        <f>2+1</f>
        <v>3</v>
      </c>
      <c r="O450" s="328">
        <f t="shared" si="356"/>
        <v>8</v>
      </c>
      <c r="P450" s="34"/>
      <c r="Q450" s="1"/>
      <c r="R450" s="328">
        <f t="shared" si="357"/>
        <v>8</v>
      </c>
      <c r="S450" s="34"/>
      <c r="T450" s="1"/>
      <c r="U450" s="328">
        <f t="shared" si="358"/>
        <v>8</v>
      </c>
      <c r="V450" s="34"/>
      <c r="W450" s="1"/>
      <c r="X450" s="328">
        <f t="shared" si="359"/>
        <v>8</v>
      </c>
      <c r="Y450" s="34"/>
      <c r="Z450" s="1">
        <f>1+1</f>
        <v>2</v>
      </c>
      <c r="AA450" s="328">
        <f t="shared" si="360"/>
        <v>6</v>
      </c>
      <c r="AB450" s="34"/>
      <c r="AC450" s="1">
        <v>3</v>
      </c>
      <c r="AD450" s="328">
        <f t="shared" si="361"/>
        <v>3</v>
      </c>
      <c r="AE450" s="3">
        <v>10</v>
      </c>
      <c r="AF450" s="1">
        <v>2</v>
      </c>
      <c r="AG450" s="326">
        <f t="shared" si="362"/>
        <v>11</v>
      </c>
      <c r="AH450" s="34"/>
      <c r="AI450" s="1">
        <v>1</v>
      </c>
      <c r="AJ450" s="328">
        <f t="shared" si="363"/>
        <v>10</v>
      </c>
      <c r="AK450" s="34"/>
      <c r="AL450" s="1"/>
      <c r="AM450" s="328">
        <f t="shared" si="364"/>
        <v>10</v>
      </c>
      <c r="AN450" s="34"/>
      <c r="AO450" s="1"/>
      <c r="AP450" s="328">
        <f t="shared" si="367"/>
        <v>10</v>
      </c>
      <c r="AQ450" s="34"/>
      <c r="AR450" s="1"/>
      <c r="AS450" s="328">
        <f t="shared" si="368"/>
        <v>10</v>
      </c>
      <c r="AT450" s="34"/>
      <c r="AU450" s="1"/>
      <c r="AV450" s="328">
        <f t="shared" si="369"/>
        <v>10</v>
      </c>
      <c r="AW450" s="178"/>
      <c r="AX450" s="324"/>
      <c r="AY450" s="125">
        <f t="shared" si="365"/>
        <v>10</v>
      </c>
      <c r="AZ450" s="125">
        <f t="shared" si="366"/>
        <v>11</v>
      </c>
      <c r="BA450" s="35"/>
      <c r="BB450" s="35"/>
      <c r="BC450" s="35"/>
      <c r="BD450" s="35"/>
      <c r="BE450" s="35"/>
      <c r="BF450" s="35"/>
    </row>
    <row r="451" spans="1:58" ht="13">
      <c r="A451" s="18"/>
      <c r="B451" s="137"/>
      <c r="C451" s="404" t="s">
        <v>1904</v>
      </c>
      <c r="D451" s="32" t="s">
        <v>1341</v>
      </c>
      <c r="E451" s="38" t="s">
        <v>1342</v>
      </c>
      <c r="F451" s="38"/>
      <c r="G451" s="110"/>
      <c r="H451" s="38"/>
      <c r="I451" s="110" t="s">
        <v>1331</v>
      </c>
      <c r="J451" s="16" t="s">
        <v>640</v>
      </c>
      <c r="K451" s="109">
        <f t="shared" si="355"/>
        <v>11</v>
      </c>
      <c r="L451" s="16">
        <v>10</v>
      </c>
      <c r="M451" s="3"/>
      <c r="N451" s="1">
        <v>5</v>
      </c>
      <c r="O451" s="329">
        <f t="shared" si="356"/>
        <v>5</v>
      </c>
      <c r="P451" s="34"/>
      <c r="Q451" s="1"/>
      <c r="R451" s="328">
        <f t="shared" si="357"/>
        <v>5</v>
      </c>
      <c r="S451" s="34"/>
      <c r="T451" s="1"/>
      <c r="U451" s="328">
        <f t="shared" si="358"/>
        <v>5</v>
      </c>
      <c r="V451" s="34"/>
      <c r="W451" s="1"/>
      <c r="X451" s="328">
        <f t="shared" si="359"/>
        <v>5</v>
      </c>
      <c r="Y451" s="34">
        <v>10</v>
      </c>
      <c r="Z451" s="1">
        <f>1+1</f>
        <v>2</v>
      </c>
      <c r="AA451" s="328">
        <f t="shared" si="360"/>
        <v>13</v>
      </c>
      <c r="AB451" s="34"/>
      <c r="AC451" s="1">
        <v>1</v>
      </c>
      <c r="AD451" s="328">
        <f t="shared" si="361"/>
        <v>12</v>
      </c>
      <c r="AE451" s="3"/>
      <c r="AF451" s="1"/>
      <c r="AG451" s="326">
        <f t="shared" si="362"/>
        <v>12</v>
      </c>
      <c r="AH451" s="34"/>
      <c r="AI451" s="1">
        <v>1</v>
      </c>
      <c r="AJ451" s="328">
        <f t="shared" si="363"/>
        <v>11</v>
      </c>
      <c r="AK451" s="34"/>
      <c r="AL451" s="1"/>
      <c r="AM451" s="328">
        <f t="shared" si="364"/>
        <v>11</v>
      </c>
      <c r="AN451" s="34"/>
      <c r="AO451" s="1"/>
      <c r="AP451" s="328">
        <f t="shared" si="367"/>
        <v>11</v>
      </c>
      <c r="AQ451" s="34"/>
      <c r="AR451" s="1"/>
      <c r="AS451" s="328">
        <f t="shared" si="368"/>
        <v>11</v>
      </c>
      <c r="AT451" s="34"/>
      <c r="AU451" s="1"/>
      <c r="AV451" s="328">
        <f t="shared" si="369"/>
        <v>11</v>
      </c>
      <c r="AW451" s="178"/>
      <c r="AX451" s="324"/>
      <c r="AY451" s="125">
        <f t="shared" si="365"/>
        <v>10</v>
      </c>
      <c r="AZ451" s="125">
        <f t="shared" si="366"/>
        <v>9</v>
      </c>
      <c r="BA451" s="35"/>
      <c r="BB451" s="35"/>
      <c r="BC451" s="35"/>
      <c r="BD451" s="35"/>
      <c r="BE451" s="35"/>
      <c r="BF451" s="35"/>
    </row>
    <row r="452" spans="1:58" ht="13">
      <c r="A452" s="18"/>
      <c r="B452" s="137"/>
      <c r="C452" s="404" t="s">
        <v>1904</v>
      </c>
      <c r="D452" s="32" t="s">
        <v>1343</v>
      </c>
      <c r="E452" s="38" t="s">
        <v>3216</v>
      </c>
      <c r="F452" s="38"/>
      <c r="G452" s="110"/>
      <c r="H452" s="38"/>
      <c r="I452" s="110" t="s">
        <v>1331</v>
      </c>
      <c r="J452" s="16" t="s">
        <v>640</v>
      </c>
      <c r="K452" s="109">
        <f t="shared" si="355"/>
        <v>4</v>
      </c>
      <c r="L452" s="16">
        <v>12</v>
      </c>
      <c r="M452" s="3"/>
      <c r="N452" s="1">
        <v>5</v>
      </c>
      <c r="O452" s="329">
        <f t="shared" si="356"/>
        <v>7</v>
      </c>
      <c r="P452" s="34"/>
      <c r="Q452" s="1">
        <f>1+4</f>
        <v>5</v>
      </c>
      <c r="R452" s="328">
        <f t="shared" si="357"/>
        <v>2</v>
      </c>
      <c r="S452" s="34">
        <v>10</v>
      </c>
      <c r="T452" s="1"/>
      <c r="U452" s="328">
        <f t="shared" si="358"/>
        <v>12</v>
      </c>
      <c r="V452" s="34"/>
      <c r="W452" s="1">
        <f>4+2</f>
        <v>6</v>
      </c>
      <c r="X452" s="328">
        <f t="shared" si="359"/>
        <v>6</v>
      </c>
      <c r="Y452" s="34"/>
      <c r="Z452" s="1"/>
      <c r="AA452" s="328">
        <f t="shared" si="360"/>
        <v>6</v>
      </c>
      <c r="AB452" s="34"/>
      <c r="AC452" s="1"/>
      <c r="AD452" s="328">
        <f t="shared" si="361"/>
        <v>6</v>
      </c>
      <c r="AE452" s="3"/>
      <c r="AF452" s="1"/>
      <c r="AG452" s="326">
        <f t="shared" si="362"/>
        <v>6</v>
      </c>
      <c r="AH452" s="34"/>
      <c r="AI452" s="1">
        <v>2</v>
      </c>
      <c r="AJ452" s="328">
        <f t="shared" si="363"/>
        <v>4</v>
      </c>
      <c r="AK452" s="34"/>
      <c r="AL452" s="1"/>
      <c r="AM452" s="328">
        <f t="shared" si="364"/>
        <v>4</v>
      </c>
      <c r="AN452" s="34"/>
      <c r="AO452" s="1"/>
      <c r="AP452" s="328">
        <f t="shared" si="367"/>
        <v>4</v>
      </c>
      <c r="AQ452" s="34"/>
      <c r="AR452" s="1"/>
      <c r="AS452" s="328">
        <f t="shared" si="368"/>
        <v>4</v>
      </c>
      <c r="AT452" s="34"/>
      <c r="AU452" s="1"/>
      <c r="AV452" s="328">
        <f t="shared" si="369"/>
        <v>4</v>
      </c>
      <c r="AW452" s="178"/>
      <c r="AX452" s="324"/>
      <c r="AY452" s="125">
        <f t="shared" si="365"/>
        <v>10</v>
      </c>
      <c r="AZ452" s="125">
        <f t="shared" si="366"/>
        <v>18</v>
      </c>
      <c r="BA452" s="35"/>
      <c r="BB452" s="35"/>
      <c r="BC452" s="35"/>
      <c r="BD452" s="35"/>
      <c r="BE452" s="35"/>
      <c r="BF452" s="35"/>
    </row>
    <row r="453" spans="1:58" ht="13">
      <c r="A453" s="18"/>
      <c r="B453" s="137"/>
      <c r="C453" s="404" t="s">
        <v>1904</v>
      </c>
      <c r="D453" s="32" t="s">
        <v>1344</v>
      </c>
      <c r="E453" s="38" t="s">
        <v>3217</v>
      </c>
      <c r="F453" s="38"/>
      <c r="G453" s="110"/>
      <c r="H453" s="38"/>
      <c r="I453" s="110" t="s">
        <v>1331</v>
      </c>
      <c r="J453" s="16" t="s">
        <v>640</v>
      </c>
      <c r="K453" s="109">
        <f t="shared" si="355"/>
        <v>18</v>
      </c>
      <c r="L453" s="16">
        <v>15</v>
      </c>
      <c r="M453" s="3"/>
      <c r="N453" s="1">
        <v>5</v>
      </c>
      <c r="O453" s="328">
        <f t="shared" si="356"/>
        <v>10</v>
      </c>
      <c r="P453" s="34"/>
      <c r="Q453" s="1">
        <v>5</v>
      </c>
      <c r="R453" s="328">
        <f t="shared" si="357"/>
        <v>5</v>
      </c>
      <c r="S453" s="34">
        <v>20</v>
      </c>
      <c r="T453" s="1">
        <v>1</v>
      </c>
      <c r="U453" s="328">
        <f t="shared" si="358"/>
        <v>24</v>
      </c>
      <c r="V453" s="34"/>
      <c r="W453" s="1">
        <v>1</v>
      </c>
      <c r="X453" s="328">
        <f t="shared" si="359"/>
        <v>23</v>
      </c>
      <c r="Y453" s="34"/>
      <c r="Z453" s="1"/>
      <c r="AA453" s="328">
        <f t="shared" si="360"/>
        <v>23</v>
      </c>
      <c r="AB453" s="34"/>
      <c r="AC453" s="1">
        <v>4</v>
      </c>
      <c r="AD453" s="328">
        <f t="shared" si="361"/>
        <v>19</v>
      </c>
      <c r="AE453" s="3"/>
      <c r="AF453" s="1"/>
      <c r="AG453" s="326">
        <f t="shared" si="362"/>
        <v>19</v>
      </c>
      <c r="AH453" s="34"/>
      <c r="AI453" s="1">
        <v>1</v>
      </c>
      <c r="AJ453" s="328">
        <f t="shared" si="363"/>
        <v>18</v>
      </c>
      <c r="AK453" s="34"/>
      <c r="AL453" s="1"/>
      <c r="AM453" s="328">
        <f t="shared" si="364"/>
        <v>18</v>
      </c>
      <c r="AN453" s="34"/>
      <c r="AO453" s="1"/>
      <c r="AP453" s="328">
        <f t="shared" si="367"/>
        <v>18</v>
      </c>
      <c r="AQ453" s="34"/>
      <c r="AR453" s="1"/>
      <c r="AS453" s="328">
        <f t="shared" si="368"/>
        <v>18</v>
      </c>
      <c r="AT453" s="34"/>
      <c r="AU453" s="1"/>
      <c r="AV453" s="328">
        <f t="shared" si="369"/>
        <v>18</v>
      </c>
      <c r="AW453" s="178"/>
      <c r="AX453" s="324"/>
      <c r="AY453" s="125">
        <f t="shared" si="365"/>
        <v>20</v>
      </c>
      <c r="AZ453" s="125">
        <f t="shared" si="366"/>
        <v>17</v>
      </c>
      <c r="BA453" s="35"/>
      <c r="BB453" s="35"/>
      <c r="BC453" s="35"/>
      <c r="BD453" s="35"/>
      <c r="BE453" s="35"/>
      <c r="BF453" s="35"/>
    </row>
    <row r="454" spans="1:58" ht="13">
      <c r="A454" s="33"/>
      <c r="B454" s="330"/>
      <c r="C454" s="404" t="s">
        <v>1904</v>
      </c>
      <c r="D454" s="32" t="s">
        <v>1345</v>
      </c>
      <c r="E454" s="38" t="s">
        <v>3218</v>
      </c>
      <c r="F454" s="38"/>
      <c r="G454" s="110"/>
      <c r="H454" s="38"/>
      <c r="I454" s="110" t="s">
        <v>1331</v>
      </c>
      <c r="J454" s="16" t="s">
        <v>640</v>
      </c>
      <c r="K454" s="109">
        <f t="shared" si="355"/>
        <v>4</v>
      </c>
      <c r="L454" s="16">
        <v>11</v>
      </c>
      <c r="M454" s="3"/>
      <c r="N454" s="1">
        <v>7</v>
      </c>
      <c r="O454" s="329">
        <f t="shared" si="356"/>
        <v>4</v>
      </c>
      <c r="P454" s="34">
        <v>20</v>
      </c>
      <c r="Q454" s="1">
        <v>4</v>
      </c>
      <c r="R454" s="328">
        <f t="shared" si="357"/>
        <v>20</v>
      </c>
      <c r="S454" s="34"/>
      <c r="T454" s="1">
        <f>1+2</f>
        <v>3</v>
      </c>
      <c r="U454" s="328">
        <f t="shared" si="358"/>
        <v>17</v>
      </c>
      <c r="V454" s="34"/>
      <c r="W454" s="1"/>
      <c r="X454" s="328">
        <f t="shared" si="359"/>
        <v>17</v>
      </c>
      <c r="Y454" s="34"/>
      <c r="Z454" s="1"/>
      <c r="AA454" s="328">
        <f t="shared" si="360"/>
        <v>17</v>
      </c>
      <c r="AB454" s="34"/>
      <c r="AC454" s="1">
        <v>4</v>
      </c>
      <c r="AD454" s="328">
        <f t="shared" si="361"/>
        <v>13</v>
      </c>
      <c r="AE454" s="3"/>
      <c r="AF454" s="1">
        <v>2</v>
      </c>
      <c r="AG454" s="326">
        <f t="shared" si="362"/>
        <v>11</v>
      </c>
      <c r="AH454" s="34"/>
      <c r="AI454" s="1">
        <v>7</v>
      </c>
      <c r="AJ454" s="328">
        <f t="shared" si="363"/>
        <v>4</v>
      </c>
      <c r="AK454" s="34"/>
      <c r="AL454" s="1"/>
      <c r="AM454" s="328">
        <f t="shared" si="364"/>
        <v>4</v>
      </c>
      <c r="AN454" s="34"/>
      <c r="AO454" s="1"/>
      <c r="AP454" s="328">
        <f t="shared" si="367"/>
        <v>4</v>
      </c>
      <c r="AQ454" s="34"/>
      <c r="AR454" s="1"/>
      <c r="AS454" s="328">
        <f t="shared" si="368"/>
        <v>4</v>
      </c>
      <c r="AT454" s="34"/>
      <c r="AU454" s="1"/>
      <c r="AV454" s="328">
        <f t="shared" si="369"/>
        <v>4</v>
      </c>
      <c r="AW454" s="178"/>
      <c r="AX454" s="324"/>
      <c r="AY454" s="125">
        <f t="shared" si="365"/>
        <v>20</v>
      </c>
      <c r="AZ454" s="125">
        <f t="shared" si="366"/>
        <v>27</v>
      </c>
      <c r="BA454" s="35"/>
      <c r="BB454" s="35"/>
      <c r="BC454" s="35"/>
      <c r="BD454" s="35"/>
      <c r="BE454" s="35"/>
      <c r="BF454" s="35"/>
    </row>
    <row r="455" spans="1:58" ht="13">
      <c r="A455" s="18"/>
      <c r="B455" s="137"/>
      <c r="C455" s="404" t="s">
        <v>1904</v>
      </c>
      <c r="D455" s="32" t="s">
        <v>1346</v>
      </c>
      <c r="E455" s="38" t="s">
        <v>3219</v>
      </c>
      <c r="F455" s="38"/>
      <c r="G455" s="110"/>
      <c r="H455" s="38"/>
      <c r="I455" s="110" t="s">
        <v>1331</v>
      </c>
      <c r="J455" s="16" t="s">
        <v>640</v>
      </c>
      <c r="K455" s="109">
        <f t="shared" si="355"/>
        <v>7</v>
      </c>
      <c r="L455" s="16">
        <v>8</v>
      </c>
      <c r="M455" s="3"/>
      <c r="N455" s="1">
        <v>1</v>
      </c>
      <c r="O455" s="329">
        <f t="shared" si="356"/>
        <v>7</v>
      </c>
      <c r="P455" s="34"/>
      <c r="Q455" s="1"/>
      <c r="R455" s="328">
        <f t="shared" si="357"/>
        <v>7</v>
      </c>
      <c r="S455" s="34"/>
      <c r="T455" s="1"/>
      <c r="U455" s="328">
        <f t="shared" si="358"/>
        <v>7</v>
      </c>
      <c r="V455" s="34"/>
      <c r="W455" s="1"/>
      <c r="X455" s="328">
        <f t="shared" si="359"/>
        <v>7</v>
      </c>
      <c r="Y455" s="34"/>
      <c r="Z455" s="1"/>
      <c r="AA455" s="328">
        <f t="shared" si="360"/>
        <v>7</v>
      </c>
      <c r="AB455" s="34"/>
      <c r="AC455" s="1"/>
      <c r="AD455" s="328">
        <f t="shared" si="361"/>
        <v>7</v>
      </c>
      <c r="AE455" s="3"/>
      <c r="AF455" s="1"/>
      <c r="AG455" s="326">
        <f t="shared" si="362"/>
        <v>7</v>
      </c>
      <c r="AH455" s="34"/>
      <c r="AI455" s="1"/>
      <c r="AJ455" s="328">
        <f t="shared" si="363"/>
        <v>7</v>
      </c>
      <c r="AK455" s="34"/>
      <c r="AL455" s="1"/>
      <c r="AM455" s="328">
        <f t="shared" si="364"/>
        <v>7</v>
      </c>
      <c r="AN455" s="34"/>
      <c r="AO455" s="1"/>
      <c r="AP455" s="328">
        <f t="shared" si="367"/>
        <v>7</v>
      </c>
      <c r="AQ455" s="34"/>
      <c r="AR455" s="1"/>
      <c r="AS455" s="328">
        <f t="shared" si="368"/>
        <v>7</v>
      </c>
      <c r="AT455" s="34"/>
      <c r="AU455" s="1"/>
      <c r="AV455" s="328">
        <f t="shared" si="369"/>
        <v>7</v>
      </c>
      <c r="AW455" s="178"/>
      <c r="AX455" s="324"/>
      <c r="AY455" s="125">
        <f t="shared" si="365"/>
        <v>0</v>
      </c>
      <c r="AZ455" s="125">
        <f t="shared" si="366"/>
        <v>1</v>
      </c>
      <c r="BA455" s="35"/>
      <c r="BB455" s="35"/>
      <c r="BC455" s="35"/>
      <c r="BD455" s="35"/>
      <c r="BE455" s="35"/>
      <c r="BF455" s="35"/>
    </row>
    <row r="456" spans="1:58" ht="13">
      <c r="A456" s="18"/>
      <c r="B456" s="137"/>
      <c r="C456" s="404" t="s">
        <v>1904</v>
      </c>
      <c r="D456" s="32" t="s">
        <v>1347</v>
      </c>
      <c r="E456" s="38" t="s">
        <v>1348</v>
      </c>
      <c r="F456" s="38"/>
      <c r="G456" s="110"/>
      <c r="H456" s="38"/>
      <c r="I456" s="110" t="s">
        <v>1331</v>
      </c>
      <c r="J456" s="16" t="s">
        <v>640</v>
      </c>
      <c r="K456" s="109">
        <f t="shared" si="355"/>
        <v>17</v>
      </c>
      <c r="L456" s="16">
        <v>9</v>
      </c>
      <c r="M456" s="3"/>
      <c r="N456" s="1"/>
      <c r="O456" s="328">
        <f t="shared" si="356"/>
        <v>9</v>
      </c>
      <c r="P456" s="34"/>
      <c r="Q456" s="1"/>
      <c r="R456" s="328">
        <f t="shared" si="357"/>
        <v>9</v>
      </c>
      <c r="S456" s="34"/>
      <c r="T456" s="1"/>
      <c r="U456" s="328">
        <f t="shared" si="358"/>
        <v>9</v>
      </c>
      <c r="V456" s="34"/>
      <c r="W456" s="1">
        <v>2</v>
      </c>
      <c r="X456" s="328">
        <f t="shared" si="359"/>
        <v>7</v>
      </c>
      <c r="Y456" s="34">
        <v>20</v>
      </c>
      <c r="Z456" s="1">
        <f>5+4+1</f>
        <v>10</v>
      </c>
      <c r="AA456" s="328">
        <f t="shared" si="360"/>
        <v>17</v>
      </c>
      <c r="AB456" s="34"/>
      <c r="AC456" s="1"/>
      <c r="AD456" s="328">
        <f t="shared" si="361"/>
        <v>17</v>
      </c>
      <c r="AE456" s="3"/>
      <c r="AF456" s="1"/>
      <c r="AG456" s="326">
        <f t="shared" si="362"/>
        <v>17</v>
      </c>
      <c r="AH456" s="34"/>
      <c r="AI456" s="1"/>
      <c r="AJ456" s="328">
        <f t="shared" si="363"/>
        <v>17</v>
      </c>
      <c r="AK456" s="34"/>
      <c r="AL456" s="1"/>
      <c r="AM456" s="328">
        <f t="shared" si="364"/>
        <v>17</v>
      </c>
      <c r="AN456" s="34"/>
      <c r="AO456" s="1"/>
      <c r="AP456" s="328">
        <f t="shared" si="367"/>
        <v>17</v>
      </c>
      <c r="AQ456" s="34"/>
      <c r="AR456" s="1"/>
      <c r="AS456" s="328">
        <f t="shared" si="368"/>
        <v>17</v>
      </c>
      <c r="AT456" s="34"/>
      <c r="AU456" s="1"/>
      <c r="AV456" s="328">
        <f t="shared" si="369"/>
        <v>17</v>
      </c>
      <c r="AW456" s="178"/>
      <c r="AX456" s="324"/>
      <c r="AY456" s="125">
        <f t="shared" si="365"/>
        <v>20</v>
      </c>
      <c r="AZ456" s="125">
        <f t="shared" si="366"/>
        <v>12</v>
      </c>
      <c r="BA456" s="35"/>
      <c r="BB456" s="35"/>
      <c r="BC456" s="35"/>
      <c r="BD456" s="35"/>
      <c r="BE456" s="35"/>
      <c r="BF456" s="35"/>
    </row>
    <row r="457" spans="1:58" ht="13">
      <c r="A457" s="18"/>
      <c r="B457" s="137"/>
      <c r="C457" s="404" t="s">
        <v>1904</v>
      </c>
      <c r="D457" s="32" t="s">
        <v>1349</v>
      </c>
      <c r="E457" s="38" t="s">
        <v>1350</v>
      </c>
      <c r="F457" s="38"/>
      <c r="G457" s="110"/>
      <c r="H457" s="38"/>
      <c r="I457" s="110" t="s">
        <v>1331</v>
      </c>
      <c r="J457" s="16" t="s">
        <v>640</v>
      </c>
      <c r="K457" s="109">
        <f t="shared" si="355"/>
        <v>19</v>
      </c>
      <c r="L457" s="16">
        <v>23</v>
      </c>
      <c r="M457" s="3"/>
      <c r="N457" s="1"/>
      <c r="O457" s="329">
        <f t="shared" si="356"/>
        <v>23</v>
      </c>
      <c r="P457" s="34"/>
      <c r="Q457" s="1"/>
      <c r="R457" s="328">
        <f t="shared" si="357"/>
        <v>23</v>
      </c>
      <c r="S457" s="34"/>
      <c r="T457" s="1"/>
      <c r="U457" s="328">
        <f t="shared" si="358"/>
        <v>23</v>
      </c>
      <c r="V457" s="34"/>
      <c r="W457" s="1"/>
      <c r="X457" s="328">
        <f t="shared" si="359"/>
        <v>23</v>
      </c>
      <c r="Y457" s="34"/>
      <c r="Z457" s="1">
        <v>2</v>
      </c>
      <c r="AA457" s="328">
        <f t="shared" si="360"/>
        <v>21</v>
      </c>
      <c r="AB457" s="34"/>
      <c r="AC457" s="1"/>
      <c r="AD457" s="328">
        <f t="shared" si="361"/>
        <v>21</v>
      </c>
      <c r="AE457" s="3"/>
      <c r="AF457" s="1">
        <v>2</v>
      </c>
      <c r="AG457" s="326">
        <f t="shared" si="362"/>
        <v>19</v>
      </c>
      <c r="AH457" s="34"/>
      <c r="AI457" s="1"/>
      <c r="AJ457" s="328">
        <f t="shared" si="363"/>
        <v>19</v>
      </c>
      <c r="AK457" s="34"/>
      <c r="AL457" s="1"/>
      <c r="AM457" s="328">
        <f t="shared" si="364"/>
        <v>19</v>
      </c>
      <c r="AN457" s="34"/>
      <c r="AO457" s="1"/>
      <c r="AP457" s="328">
        <f t="shared" si="367"/>
        <v>19</v>
      </c>
      <c r="AQ457" s="34"/>
      <c r="AR457" s="1"/>
      <c r="AS457" s="328">
        <f t="shared" si="368"/>
        <v>19</v>
      </c>
      <c r="AT457" s="34"/>
      <c r="AU457" s="1"/>
      <c r="AV457" s="328">
        <f t="shared" si="369"/>
        <v>19</v>
      </c>
      <c r="AW457" s="178"/>
      <c r="AX457" s="324"/>
      <c r="AY457" s="125">
        <f t="shared" si="365"/>
        <v>0</v>
      </c>
      <c r="AZ457" s="125">
        <f t="shared" si="366"/>
        <v>4</v>
      </c>
      <c r="BA457" s="35"/>
      <c r="BB457" s="35"/>
      <c r="BC457" s="35"/>
      <c r="BD457" s="35"/>
      <c r="BE457" s="35"/>
      <c r="BF457" s="35"/>
    </row>
    <row r="458" spans="1:58" ht="13">
      <c r="A458" s="18"/>
      <c r="B458" s="137"/>
      <c r="C458" s="404" t="s">
        <v>1904</v>
      </c>
      <c r="D458" s="32" t="s">
        <v>1351</v>
      </c>
      <c r="E458" s="38" t="s">
        <v>1352</v>
      </c>
      <c r="F458" s="38"/>
      <c r="G458" s="110"/>
      <c r="H458" s="38"/>
      <c r="I458" s="110" t="s">
        <v>1331</v>
      </c>
      <c r="J458" s="16" t="s">
        <v>640</v>
      </c>
      <c r="K458" s="109">
        <f t="shared" si="355"/>
        <v>23</v>
      </c>
      <c r="L458" s="16">
        <v>23</v>
      </c>
      <c r="M458" s="3"/>
      <c r="N458" s="1"/>
      <c r="O458" s="329">
        <f t="shared" si="356"/>
        <v>23</v>
      </c>
      <c r="P458" s="34"/>
      <c r="Q458" s="1"/>
      <c r="R458" s="328">
        <f t="shared" si="357"/>
        <v>23</v>
      </c>
      <c r="S458" s="34"/>
      <c r="T458" s="1"/>
      <c r="U458" s="328">
        <f t="shared" si="358"/>
        <v>23</v>
      </c>
      <c r="V458" s="34"/>
      <c r="W458" s="1"/>
      <c r="X458" s="328">
        <f t="shared" si="359"/>
        <v>23</v>
      </c>
      <c r="Y458" s="34"/>
      <c r="Z458" s="1"/>
      <c r="AA458" s="328">
        <f t="shared" si="360"/>
        <v>23</v>
      </c>
      <c r="AB458" s="34"/>
      <c r="AC458" s="1"/>
      <c r="AD458" s="328">
        <f t="shared" si="361"/>
        <v>23</v>
      </c>
      <c r="AE458" s="3"/>
      <c r="AF458" s="1"/>
      <c r="AG458" s="326">
        <f t="shared" si="362"/>
        <v>23</v>
      </c>
      <c r="AH458" s="34"/>
      <c r="AI458" s="1"/>
      <c r="AJ458" s="328">
        <f t="shared" si="363"/>
        <v>23</v>
      </c>
      <c r="AK458" s="34"/>
      <c r="AL458" s="1"/>
      <c r="AM458" s="328">
        <f t="shared" si="364"/>
        <v>23</v>
      </c>
      <c r="AN458" s="34"/>
      <c r="AO458" s="1"/>
      <c r="AP458" s="328">
        <f t="shared" si="367"/>
        <v>23</v>
      </c>
      <c r="AQ458" s="34"/>
      <c r="AR458" s="1"/>
      <c r="AS458" s="328">
        <f t="shared" si="368"/>
        <v>23</v>
      </c>
      <c r="AT458" s="34"/>
      <c r="AU458" s="1"/>
      <c r="AV458" s="328">
        <f t="shared" si="369"/>
        <v>23</v>
      </c>
      <c r="AW458" s="178"/>
      <c r="AX458" s="324"/>
      <c r="AY458" s="125">
        <f t="shared" si="365"/>
        <v>0</v>
      </c>
      <c r="AZ458" s="125">
        <f t="shared" si="366"/>
        <v>0</v>
      </c>
      <c r="BA458" s="35"/>
      <c r="BB458" s="35"/>
      <c r="BC458" s="35"/>
      <c r="BD458" s="35"/>
      <c r="BE458" s="35"/>
      <c r="BF458" s="35"/>
    </row>
    <row r="459" spans="1:58" ht="13">
      <c r="A459" s="18"/>
      <c r="B459" s="137"/>
      <c r="C459" s="404" t="s">
        <v>1904</v>
      </c>
      <c r="D459" s="32" t="s">
        <v>1353</v>
      </c>
      <c r="E459" s="38" t="s">
        <v>1863</v>
      </c>
      <c r="F459" s="38"/>
      <c r="G459" s="110"/>
      <c r="H459" s="38"/>
      <c r="I459" s="110" t="s">
        <v>1331</v>
      </c>
      <c r="J459" s="16" t="s">
        <v>640</v>
      </c>
      <c r="K459" s="109">
        <f t="shared" si="355"/>
        <v>19</v>
      </c>
      <c r="L459" s="16">
        <v>20</v>
      </c>
      <c r="M459" s="3"/>
      <c r="N459" s="1"/>
      <c r="O459" s="328">
        <f t="shared" si="356"/>
        <v>20</v>
      </c>
      <c r="P459" s="34"/>
      <c r="Q459" s="1"/>
      <c r="R459" s="328">
        <f t="shared" si="357"/>
        <v>20</v>
      </c>
      <c r="S459" s="34"/>
      <c r="T459" s="1"/>
      <c r="U459" s="328">
        <f t="shared" si="358"/>
        <v>20</v>
      </c>
      <c r="V459" s="34"/>
      <c r="W459" s="1"/>
      <c r="X459" s="328">
        <f t="shared" si="359"/>
        <v>20</v>
      </c>
      <c r="Y459" s="34"/>
      <c r="Z459" s="1">
        <v>1</v>
      </c>
      <c r="AA459" s="328">
        <f t="shared" si="360"/>
        <v>19</v>
      </c>
      <c r="AB459" s="34"/>
      <c r="AC459" s="1"/>
      <c r="AD459" s="328">
        <f t="shared" si="361"/>
        <v>19</v>
      </c>
      <c r="AE459" s="3"/>
      <c r="AF459" s="1"/>
      <c r="AG459" s="326">
        <f t="shared" si="362"/>
        <v>19</v>
      </c>
      <c r="AH459" s="34"/>
      <c r="AI459" s="1"/>
      <c r="AJ459" s="328">
        <f t="shared" si="363"/>
        <v>19</v>
      </c>
      <c r="AK459" s="34"/>
      <c r="AL459" s="1"/>
      <c r="AM459" s="328">
        <f t="shared" si="364"/>
        <v>19</v>
      </c>
      <c r="AN459" s="34"/>
      <c r="AO459" s="1"/>
      <c r="AP459" s="328">
        <f t="shared" si="367"/>
        <v>19</v>
      </c>
      <c r="AQ459" s="34"/>
      <c r="AR459" s="1"/>
      <c r="AS459" s="328">
        <f t="shared" si="368"/>
        <v>19</v>
      </c>
      <c r="AT459" s="34"/>
      <c r="AU459" s="1"/>
      <c r="AV459" s="328">
        <f t="shared" si="369"/>
        <v>19</v>
      </c>
      <c r="AW459" s="178"/>
      <c r="AX459" s="324"/>
      <c r="AY459" s="125">
        <f t="shared" si="365"/>
        <v>0</v>
      </c>
      <c r="AZ459" s="125">
        <f t="shared" si="366"/>
        <v>1</v>
      </c>
      <c r="BA459" s="35"/>
      <c r="BB459" s="35"/>
      <c r="BC459" s="35"/>
      <c r="BD459" s="35"/>
      <c r="BE459" s="35"/>
      <c r="BF459" s="35"/>
    </row>
    <row r="460" spans="1:58" ht="13">
      <c r="A460" s="18"/>
      <c r="B460" s="137"/>
      <c r="C460" s="404" t="s">
        <v>1904</v>
      </c>
      <c r="D460" s="32" t="s">
        <v>1354</v>
      </c>
      <c r="E460" s="38" t="s">
        <v>1355</v>
      </c>
      <c r="F460" s="38"/>
      <c r="G460" s="110"/>
      <c r="H460" s="38"/>
      <c r="I460" s="110" t="s">
        <v>1331</v>
      </c>
      <c r="J460" s="16" t="s">
        <v>640</v>
      </c>
      <c r="K460" s="109">
        <f t="shared" si="355"/>
        <v>20</v>
      </c>
      <c r="L460" s="16">
        <v>21</v>
      </c>
      <c r="M460" s="3"/>
      <c r="N460" s="1"/>
      <c r="O460" s="329">
        <f t="shared" si="356"/>
        <v>21</v>
      </c>
      <c r="P460" s="34"/>
      <c r="Q460" s="1">
        <f>4+1</f>
        <v>5</v>
      </c>
      <c r="R460" s="328">
        <f t="shared" si="357"/>
        <v>16</v>
      </c>
      <c r="S460" s="34"/>
      <c r="T460" s="1">
        <v>1</v>
      </c>
      <c r="U460" s="328">
        <f t="shared" si="358"/>
        <v>15</v>
      </c>
      <c r="V460" s="34"/>
      <c r="W460" s="1">
        <v>4</v>
      </c>
      <c r="X460" s="328">
        <f t="shared" si="359"/>
        <v>11</v>
      </c>
      <c r="Y460" s="34"/>
      <c r="Z460" s="1">
        <v>3</v>
      </c>
      <c r="AA460" s="328">
        <f t="shared" si="360"/>
        <v>8</v>
      </c>
      <c r="AB460" s="34"/>
      <c r="AC460" s="1">
        <v>3</v>
      </c>
      <c r="AD460" s="328">
        <f t="shared" si="361"/>
        <v>5</v>
      </c>
      <c r="AE460" s="3"/>
      <c r="AF460" s="1">
        <v>3</v>
      </c>
      <c r="AG460" s="326">
        <f t="shared" si="362"/>
        <v>2</v>
      </c>
      <c r="AH460" s="34">
        <v>20</v>
      </c>
      <c r="AI460" s="1">
        <v>2</v>
      </c>
      <c r="AJ460" s="328">
        <f t="shared" si="363"/>
        <v>20</v>
      </c>
      <c r="AK460" s="34"/>
      <c r="AL460" s="1"/>
      <c r="AM460" s="328">
        <f t="shared" si="364"/>
        <v>20</v>
      </c>
      <c r="AN460" s="34"/>
      <c r="AO460" s="1"/>
      <c r="AP460" s="328">
        <f t="shared" si="367"/>
        <v>20</v>
      </c>
      <c r="AQ460" s="34"/>
      <c r="AR460" s="1"/>
      <c r="AS460" s="328">
        <f t="shared" si="368"/>
        <v>20</v>
      </c>
      <c r="AT460" s="34"/>
      <c r="AU460" s="1"/>
      <c r="AV460" s="328">
        <f t="shared" si="369"/>
        <v>20</v>
      </c>
      <c r="AW460" s="178"/>
      <c r="AX460" s="324"/>
      <c r="AY460" s="125">
        <f t="shared" si="365"/>
        <v>20</v>
      </c>
      <c r="AZ460" s="125">
        <f t="shared" si="366"/>
        <v>21</v>
      </c>
      <c r="BA460" s="35"/>
      <c r="BB460" s="35"/>
      <c r="BC460" s="35"/>
      <c r="BD460" s="35"/>
      <c r="BE460" s="35"/>
      <c r="BF460" s="35"/>
    </row>
    <row r="461" spans="1:58" ht="13">
      <c r="A461" s="18"/>
      <c r="B461" s="137"/>
      <c r="C461" s="404" t="s">
        <v>1904</v>
      </c>
      <c r="D461" s="32" t="s">
        <v>1356</v>
      </c>
      <c r="E461" s="38" t="s">
        <v>1357</v>
      </c>
      <c r="F461" s="38"/>
      <c r="G461" s="110"/>
      <c r="H461" s="38"/>
      <c r="I461" s="110" t="s">
        <v>1331</v>
      </c>
      <c r="J461" s="16" t="s">
        <v>640</v>
      </c>
      <c r="K461" s="109">
        <f t="shared" si="355"/>
        <v>20</v>
      </c>
      <c r="L461" s="16">
        <v>17</v>
      </c>
      <c r="M461" s="3"/>
      <c r="N461" s="1"/>
      <c r="O461" s="329">
        <f t="shared" si="356"/>
        <v>17</v>
      </c>
      <c r="P461" s="34"/>
      <c r="Q461" s="1"/>
      <c r="R461" s="328">
        <f t="shared" si="357"/>
        <v>17</v>
      </c>
      <c r="S461" s="34">
        <v>20</v>
      </c>
      <c r="T461" s="1">
        <f>6+4+4</f>
        <v>14</v>
      </c>
      <c r="U461" s="328">
        <f t="shared" si="358"/>
        <v>23</v>
      </c>
      <c r="V461" s="34"/>
      <c r="W461" s="1"/>
      <c r="X461" s="328">
        <f t="shared" si="359"/>
        <v>23</v>
      </c>
      <c r="Y461" s="34"/>
      <c r="Z461" s="1"/>
      <c r="AA461" s="328">
        <f t="shared" si="360"/>
        <v>23</v>
      </c>
      <c r="AB461" s="34"/>
      <c r="AC461" s="1">
        <v>2</v>
      </c>
      <c r="AD461" s="328">
        <f t="shared" si="361"/>
        <v>21</v>
      </c>
      <c r="AE461" s="3"/>
      <c r="AF461" s="1">
        <v>1</v>
      </c>
      <c r="AG461" s="326">
        <f t="shared" si="362"/>
        <v>20</v>
      </c>
      <c r="AH461" s="34"/>
      <c r="AI461" s="1"/>
      <c r="AJ461" s="328">
        <f t="shared" si="363"/>
        <v>20</v>
      </c>
      <c r="AK461" s="34"/>
      <c r="AL461" s="1"/>
      <c r="AM461" s="328">
        <f t="shared" si="364"/>
        <v>20</v>
      </c>
      <c r="AN461" s="34"/>
      <c r="AO461" s="1"/>
      <c r="AP461" s="328">
        <f t="shared" si="367"/>
        <v>20</v>
      </c>
      <c r="AQ461" s="34"/>
      <c r="AR461" s="1"/>
      <c r="AS461" s="328">
        <f t="shared" si="368"/>
        <v>20</v>
      </c>
      <c r="AT461" s="34"/>
      <c r="AU461" s="1"/>
      <c r="AV461" s="328">
        <f t="shared" si="369"/>
        <v>20</v>
      </c>
      <c r="AW461" s="178"/>
      <c r="AX461" s="324"/>
      <c r="AY461" s="125">
        <f t="shared" si="365"/>
        <v>20</v>
      </c>
      <c r="AZ461" s="125">
        <f t="shared" si="366"/>
        <v>17</v>
      </c>
      <c r="BA461" s="35"/>
      <c r="BB461" s="35"/>
      <c r="BC461" s="35"/>
      <c r="BD461" s="35"/>
      <c r="BE461" s="35"/>
      <c r="BF461" s="35"/>
    </row>
    <row r="462" spans="1:58" ht="13">
      <c r="A462" s="18"/>
      <c r="B462" s="137"/>
      <c r="C462" s="404" t="s">
        <v>1904</v>
      </c>
      <c r="D462" s="32" t="s">
        <v>1358</v>
      </c>
      <c r="E462" s="38" t="s">
        <v>1359</v>
      </c>
      <c r="F462" s="38"/>
      <c r="G462" s="110"/>
      <c r="H462" s="38"/>
      <c r="I462" s="110" t="s">
        <v>1331</v>
      </c>
      <c r="J462" s="16" t="s">
        <v>640</v>
      </c>
      <c r="K462" s="109">
        <f t="shared" si="355"/>
        <v>16</v>
      </c>
      <c r="L462" s="16">
        <v>26</v>
      </c>
      <c r="M462" s="3"/>
      <c r="N462" s="1">
        <f>5+1</f>
        <v>6</v>
      </c>
      <c r="O462" s="328">
        <f t="shared" si="356"/>
        <v>20</v>
      </c>
      <c r="P462" s="34"/>
      <c r="Q462" s="1"/>
      <c r="R462" s="328">
        <f t="shared" si="357"/>
        <v>20</v>
      </c>
      <c r="S462" s="34"/>
      <c r="T462" s="1"/>
      <c r="U462" s="328">
        <f t="shared" si="358"/>
        <v>20</v>
      </c>
      <c r="V462" s="34"/>
      <c r="W462" s="1"/>
      <c r="X462" s="328">
        <f t="shared" si="359"/>
        <v>20</v>
      </c>
      <c r="Y462" s="34"/>
      <c r="Z462" s="1"/>
      <c r="AA462" s="328">
        <f t="shared" si="360"/>
        <v>20</v>
      </c>
      <c r="AB462" s="34"/>
      <c r="AC462" s="1"/>
      <c r="AD462" s="328">
        <f t="shared" si="361"/>
        <v>20</v>
      </c>
      <c r="AE462" s="3"/>
      <c r="AF462" s="1"/>
      <c r="AG462" s="326">
        <f t="shared" si="362"/>
        <v>20</v>
      </c>
      <c r="AH462" s="34"/>
      <c r="AI462" s="1">
        <v>4</v>
      </c>
      <c r="AJ462" s="328">
        <f t="shared" si="363"/>
        <v>16</v>
      </c>
      <c r="AK462" s="34"/>
      <c r="AL462" s="1"/>
      <c r="AM462" s="328">
        <f t="shared" si="364"/>
        <v>16</v>
      </c>
      <c r="AN462" s="34"/>
      <c r="AO462" s="1"/>
      <c r="AP462" s="328">
        <f t="shared" si="367"/>
        <v>16</v>
      </c>
      <c r="AQ462" s="34"/>
      <c r="AR462" s="1"/>
      <c r="AS462" s="328">
        <f t="shared" si="368"/>
        <v>16</v>
      </c>
      <c r="AT462" s="34"/>
      <c r="AU462" s="1"/>
      <c r="AV462" s="328">
        <f t="shared" si="369"/>
        <v>16</v>
      </c>
      <c r="AW462" s="178"/>
      <c r="AX462" s="324"/>
      <c r="AY462" s="125">
        <f t="shared" si="365"/>
        <v>0</v>
      </c>
      <c r="AZ462" s="125">
        <f t="shared" si="366"/>
        <v>10</v>
      </c>
      <c r="BA462" s="35"/>
      <c r="BB462" s="35"/>
      <c r="BC462" s="35"/>
      <c r="BD462" s="35"/>
      <c r="BE462" s="35"/>
      <c r="BF462" s="35"/>
    </row>
    <row r="463" spans="1:58" ht="13">
      <c r="A463" s="18"/>
      <c r="B463" s="137"/>
      <c r="C463" s="404" t="s">
        <v>1904</v>
      </c>
      <c r="D463" s="32" t="s">
        <v>1360</v>
      </c>
      <c r="E463" s="38" t="s">
        <v>1361</v>
      </c>
      <c r="F463" s="38"/>
      <c r="G463" s="110"/>
      <c r="H463" s="38"/>
      <c r="I463" s="110" t="s">
        <v>1331</v>
      </c>
      <c r="J463" s="16" t="s">
        <v>640</v>
      </c>
      <c r="K463" s="109">
        <f t="shared" si="355"/>
        <v>10</v>
      </c>
      <c r="L463" s="16">
        <v>17</v>
      </c>
      <c r="M463" s="3"/>
      <c r="N463" s="1">
        <f>1+2</f>
        <v>3</v>
      </c>
      <c r="O463" s="329">
        <f t="shared" si="356"/>
        <v>14</v>
      </c>
      <c r="P463" s="34"/>
      <c r="Q463" s="1"/>
      <c r="R463" s="328">
        <f t="shared" si="357"/>
        <v>14</v>
      </c>
      <c r="S463" s="34"/>
      <c r="T463" s="1"/>
      <c r="U463" s="328">
        <f t="shared" si="358"/>
        <v>14</v>
      </c>
      <c r="V463" s="34"/>
      <c r="W463" s="1"/>
      <c r="X463" s="328">
        <f t="shared" si="359"/>
        <v>14</v>
      </c>
      <c r="Y463" s="34"/>
      <c r="Z463" s="1">
        <f>1+1</f>
        <v>2</v>
      </c>
      <c r="AA463" s="328">
        <f t="shared" si="360"/>
        <v>12</v>
      </c>
      <c r="AB463" s="34"/>
      <c r="AC463" s="1"/>
      <c r="AD463" s="328">
        <f t="shared" si="361"/>
        <v>12</v>
      </c>
      <c r="AE463" s="3"/>
      <c r="AF463" s="1"/>
      <c r="AG463" s="326">
        <f t="shared" si="362"/>
        <v>12</v>
      </c>
      <c r="AH463" s="34"/>
      <c r="AI463" s="1">
        <v>2</v>
      </c>
      <c r="AJ463" s="328">
        <f t="shared" si="363"/>
        <v>10</v>
      </c>
      <c r="AK463" s="34"/>
      <c r="AL463" s="1"/>
      <c r="AM463" s="328">
        <f t="shared" si="364"/>
        <v>10</v>
      </c>
      <c r="AN463" s="34"/>
      <c r="AO463" s="1"/>
      <c r="AP463" s="328">
        <f t="shared" si="367"/>
        <v>10</v>
      </c>
      <c r="AQ463" s="34"/>
      <c r="AR463" s="1"/>
      <c r="AS463" s="328">
        <f t="shared" si="368"/>
        <v>10</v>
      </c>
      <c r="AT463" s="34"/>
      <c r="AU463" s="1"/>
      <c r="AV463" s="328">
        <f t="shared" si="369"/>
        <v>10</v>
      </c>
      <c r="AW463" s="178"/>
      <c r="AX463" s="324"/>
      <c r="AY463" s="125">
        <f t="shared" si="365"/>
        <v>0</v>
      </c>
      <c r="AZ463" s="125">
        <f t="shared" si="366"/>
        <v>7</v>
      </c>
      <c r="BA463" s="35"/>
      <c r="BB463" s="35"/>
      <c r="BC463" s="35"/>
      <c r="BD463" s="35"/>
      <c r="BE463" s="35"/>
      <c r="BF463" s="35"/>
    </row>
    <row r="464" spans="1:58" ht="13">
      <c r="A464" s="18"/>
      <c r="B464" s="137"/>
      <c r="C464" s="404" t="s">
        <v>1904</v>
      </c>
      <c r="D464" s="32" t="s">
        <v>1362</v>
      </c>
      <c r="E464" s="38" t="s">
        <v>1363</v>
      </c>
      <c r="F464" s="38"/>
      <c r="G464" s="110"/>
      <c r="H464" s="38"/>
      <c r="I464" s="110" t="s">
        <v>1331</v>
      </c>
      <c r="J464" s="16" t="s">
        <v>640</v>
      </c>
      <c r="K464" s="109">
        <f t="shared" si="355"/>
        <v>14</v>
      </c>
      <c r="L464" s="16">
        <v>10</v>
      </c>
      <c r="M464" s="3"/>
      <c r="N464" s="1">
        <f>4+2</f>
        <v>6</v>
      </c>
      <c r="O464" s="329">
        <f t="shared" si="356"/>
        <v>4</v>
      </c>
      <c r="P464" s="34">
        <v>10</v>
      </c>
      <c r="Q464" s="1"/>
      <c r="R464" s="328">
        <f t="shared" si="357"/>
        <v>14</v>
      </c>
      <c r="S464" s="34"/>
      <c r="T464" s="1">
        <v>1</v>
      </c>
      <c r="U464" s="328">
        <f t="shared" si="358"/>
        <v>13</v>
      </c>
      <c r="V464" s="34"/>
      <c r="W464" s="1"/>
      <c r="X464" s="328">
        <f t="shared" si="359"/>
        <v>13</v>
      </c>
      <c r="Y464" s="34"/>
      <c r="Z464" s="1"/>
      <c r="AA464" s="328">
        <f t="shared" si="360"/>
        <v>13</v>
      </c>
      <c r="AB464" s="34"/>
      <c r="AC464" s="1">
        <v>8</v>
      </c>
      <c r="AD464" s="328">
        <f t="shared" si="361"/>
        <v>5</v>
      </c>
      <c r="AE464" s="3">
        <v>10</v>
      </c>
      <c r="AF464" s="1"/>
      <c r="AG464" s="326">
        <f t="shared" si="362"/>
        <v>15</v>
      </c>
      <c r="AH464" s="34"/>
      <c r="AI464" s="1">
        <v>1</v>
      </c>
      <c r="AJ464" s="328">
        <f t="shared" si="363"/>
        <v>14</v>
      </c>
      <c r="AK464" s="34"/>
      <c r="AL464" s="1"/>
      <c r="AM464" s="328">
        <f t="shared" si="364"/>
        <v>14</v>
      </c>
      <c r="AN464" s="34"/>
      <c r="AO464" s="1"/>
      <c r="AP464" s="328">
        <f t="shared" si="367"/>
        <v>14</v>
      </c>
      <c r="AQ464" s="34"/>
      <c r="AR464" s="1"/>
      <c r="AS464" s="328">
        <f t="shared" si="368"/>
        <v>14</v>
      </c>
      <c r="AT464" s="34"/>
      <c r="AU464" s="1"/>
      <c r="AV464" s="328">
        <f t="shared" si="369"/>
        <v>14</v>
      </c>
      <c r="AW464" s="178"/>
      <c r="AX464" s="324"/>
      <c r="AY464" s="125">
        <f t="shared" si="365"/>
        <v>20</v>
      </c>
      <c r="AZ464" s="125">
        <f t="shared" si="366"/>
        <v>16</v>
      </c>
      <c r="BA464" s="35"/>
      <c r="BB464" s="35"/>
      <c r="BC464" s="35"/>
      <c r="BD464" s="35"/>
      <c r="BE464" s="35"/>
      <c r="BF464" s="35"/>
    </row>
    <row r="465" spans="1:58" ht="13">
      <c r="A465" s="18"/>
      <c r="B465" s="137"/>
      <c r="C465" s="404" t="s">
        <v>1904</v>
      </c>
      <c r="D465" s="32" t="s">
        <v>1364</v>
      </c>
      <c r="E465" s="38" t="s">
        <v>2172</v>
      </c>
      <c r="F465" s="38"/>
      <c r="G465" s="110"/>
      <c r="H465" s="38"/>
      <c r="I465" s="110" t="s">
        <v>1331</v>
      </c>
      <c r="J465" s="16" t="s">
        <v>640</v>
      </c>
      <c r="K465" s="109">
        <f t="shared" si="355"/>
        <v>13</v>
      </c>
      <c r="L465" s="16">
        <v>14</v>
      </c>
      <c r="M465" s="3"/>
      <c r="N465" s="1">
        <v>5</v>
      </c>
      <c r="O465" s="328">
        <f t="shared" si="356"/>
        <v>9</v>
      </c>
      <c r="P465" s="34"/>
      <c r="Q465" s="1">
        <v>1</v>
      </c>
      <c r="R465" s="328">
        <f t="shared" si="357"/>
        <v>8</v>
      </c>
      <c r="S465" s="34"/>
      <c r="T465" s="1">
        <v>2</v>
      </c>
      <c r="U465" s="328">
        <f t="shared" si="358"/>
        <v>6</v>
      </c>
      <c r="V465" s="34">
        <v>10</v>
      </c>
      <c r="W465" s="1">
        <v>3</v>
      </c>
      <c r="X465" s="328">
        <f t="shared" si="359"/>
        <v>13</v>
      </c>
      <c r="Y465" s="34"/>
      <c r="Z465" s="1"/>
      <c r="AA465" s="328">
        <f t="shared" si="360"/>
        <v>13</v>
      </c>
      <c r="AB465" s="34"/>
      <c r="AC465" s="1"/>
      <c r="AD465" s="328">
        <f t="shared" si="361"/>
        <v>13</v>
      </c>
      <c r="AE465" s="3"/>
      <c r="AF465" s="1"/>
      <c r="AG465" s="326">
        <f t="shared" si="362"/>
        <v>13</v>
      </c>
      <c r="AH465" s="34"/>
      <c r="AI465" s="1"/>
      <c r="AJ465" s="328">
        <f t="shared" si="363"/>
        <v>13</v>
      </c>
      <c r="AK465" s="34"/>
      <c r="AL465" s="1"/>
      <c r="AM465" s="328">
        <f t="shared" si="364"/>
        <v>13</v>
      </c>
      <c r="AN465" s="34"/>
      <c r="AO465" s="1"/>
      <c r="AP465" s="328">
        <f t="shared" si="367"/>
        <v>13</v>
      </c>
      <c r="AQ465" s="34"/>
      <c r="AR465" s="1"/>
      <c r="AS465" s="328">
        <f t="shared" si="368"/>
        <v>13</v>
      </c>
      <c r="AT465" s="34"/>
      <c r="AU465" s="1"/>
      <c r="AV465" s="328">
        <f t="shared" si="369"/>
        <v>13</v>
      </c>
      <c r="AW465" s="178"/>
      <c r="AX465" s="324"/>
      <c r="AY465" s="125">
        <f t="shared" si="365"/>
        <v>10</v>
      </c>
      <c r="AZ465" s="125">
        <f t="shared" si="366"/>
        <v>11</v>
      </c>
      <c r="BA465" s="35"/>
      <c r="BB465" s="35"/>
      <c r="BC465" s="35"/>
      <c r="BD465" s="35"/>
      <c r="BE465" s="35"/>
      <c r="BF465" s="35"/>
    </row>
    <row r="466" spans="1:58" ht="13">
      <c r="A466" s="18"/>
      <c r="B466" s="137"/>
      <c r="C466" s="404" t="s">
        <v>1904</v>
      </c>
      <c r="D466" s="32" t="s">
        <v>1365</v>
      </c>
      <c r="E466" s="38" t="s">
        <v>1366</v>
      </c>
      <c r="F466" s="38"/>
      <c r="G466" s="110"/>
      <c r="H466" s="38"/>
      <c r="I466" s="110" t="s">
        <v>1331</v>
      </c>
      <c r="J466" s="16" t="s">
        <v>640</v>
      </c>
      <c r="K466" s="109">
        <f t="shared" si="355"/>
        <v>7</v>
      </c>
      <c r="L466" s="16">
        <v>11</v>
      </c>
      <c r="M466" s="3"/>
      <c r="N466" s="1">
        <v>1</v>
      </c>
      <c r="O466" s="329">
        <f t="shared" si="356"/>
        <v>10</v>
      </c>
      <c r="P466" s="34"/>
      <c r="Q466" s="1"/>
      <c r="R466" s="328">
        <f t="shared" si="357"/>
        <v>10</v>
      </c>
      <c r="S466" s="34"/>
      <c r="T466" s="1"/>
      <c r="U466" s="328">
        <f t="shared" si="358"/>
        <v>10</v>
      </c>
      <c r="V466" s="34"/>
      <c r="W466" s="1"/>
      <c r="X466" s="328">
        <f t="shared" si="359"/>
        <v>10</v>
      </c>
      <c r="Y466" s="34"/>
      <c r="Z466" s="1"/>
      <c r="AA466" s="328">
        <f t="shared" si="360"/>
        <v>10</v>
      </c>
      <c r="AB466" s="34"/>
      <c r="AC466" s="1">
        <v>1</v>
      </c>
      <c r="AD466" s="328">
        <f t="shared" si="361"/>
        <v>9</v>
      </c>
      <c r="AE466" s="3"/>
      <c r="AF466" s="1">
        <v>2</v>
      </c>
      <c r="AG466" s="326">
        <f t="shared" si="362"/>
        <v>7</v>
      </c>
      <c r="AH466" s="34"/>
      <c r="AI466" s="1"/>
      <c r="AJ466" s="328">
        <f t="shared" si="363"/>
        <v>7</v>
      </c>
      <c r="AK466" s="34"/>
      <c r="AL466" s="1"/>
      <c r="AM466" s="328">
        <f t="shared" si="364"/>
        <v>7</v>
      </c>
      <c r="AN466" s="34"/>
      <c r="AO466" s="1"/>
      <c r="AP466" s="328">
        <f t="shared" si="367"/>
        <v>7</v>
      </c>
      <c r="AQ466" s="34"/>
      <c r="AR466" s="1"/>
      <c r="AS466" s="328">
        <f t="shared" si="368"/>
        <v>7</v>
      </c>
      <c r="AT466" s="34"/>
      <c r="AU466" s="1"/>
      <c r="AV466" s="328">
        <f t="shared" si="369"/>
        <v>7</v>
      </c>
      <c r="AW466" s="178"/>
      <c r="AX466" s="324"/>
      <c r="AY466" s="125">
        <f t="shared" si="365"/>
        <v>0</v>
      </c>
      <c r="AZ466" s="125">
        <f t="shared" si="366"/>
        <v>4</v>
      </c>
      <c r="BA466" s="35"/>
      <c r="BB466" s="35"/>
      <c r="BC466" s="35"/>
      <c r="BD466" s="35"/>
      <c r="BE466" s="35"/>
      <c r="BF466" s="35"/>
    </row>
    <row r="467" spans="1:58" ht="13">
      <c r="A467" s="33"/>
      <c r="B467" s="326"/>
      <c r="C467" s="404" t="s">
        <v>1904</v>
      </c>
      <c r="D467" s="32" t="s">
        <v>1367</v>
      </c>
      <c r="E467" s="38" t="s">
        <v>1368</v>
      </c>
      <c r="F467" s="38"/>
      <c r="G467" s="110"/>
      <c r="H467" s="38"/>
      <c r="I467" s="110" t="s">
        <v>1331</v>
      </c>
      <c r="J467" s="16" t="s">
        <v>640</v>
      </c>
      <c r="K467" s="109">
        <f t="shared" si="355"/>
        <v>4</v>
      </c>
      <c r="L467" s="16">
        <v>13</v>
      </c>
      <c r="M467" s="3"/>
      <c r="N467" s="1">
        <f>1+3</f>
        <v>4</v>
      </c>
      <c r="O467" s="329">
        <f t="shared" si="356"/>
        <v>9</v>
      </c>
      <c r="P467" s="34"/>
      <c r="Q467" s="1"/>
      <c r="R467" s="328">
        <f t="shared" si="357"/>
        <v>9</v>
      </c>
      <c r="S467" s="34"/>
      <c r="T467" s="1"/>
      <c r="U467" s="328">
        <f t="shared" si="358"/>
        <v>9</v>
      </c>
      <c r="V467" s="34"/>
      <c r="W467" s="1"/>
      <c r="X467" s="328">
        <f t="shared" si="359"/>
        <v>9</v>
      </c>
      <c r="Y467" s="34"/>
      <c r="Z467" s="1"/>
      <c r="AA467" s="328">
        <f t="shared" si="360"/>
        <v>9</v>
      </c>
      <c r="AB467" s="34"/>
      <c r="AC467" s="1"/>
      <c r="AD467" s="328">
        <f t="shared" si="361"/>
        <v>9</v>
      </c>
      <c r="AE467" s="3"/>
      <c r="AF467" s="1"/>
      <c r="AG467" s="326">
        <f t="shared" si="362"/>
        <v>9</v>
      </c>
      <c r="AH467" s="34"/>
      <c r="AI467" s="1">
        <v>5</v>
      </c>
      <c r="AJ467" s="328">
        <f t="shared" si="363"/>
        <v>4</v>
      </c>
      <c r="AK467" s="34"/>
      <c r="AL467" s="1"/>
      <c r="AM467" s="328">
        <f t="shared" si="364"/>
        <v>4</v>
      </c>
      <c r="AN467" s="34"/>
      <c r="AO467" s="1"/>
      <c r="AP467" s="328">
        <f t="shared" si="367"/>
        <v>4</v>
      </c>
      <c r="AQ467" s="34"/>
      <c r="AR467" s="1"/>
      <c r="AS467" s="328">
        <f t="shared" si="368"/>
        <v>4</v>
      </c>
      <c r="AT467" s="34"/>
      <c r="AU467" s="1"/>
      <c r="AV467" s="328">
        <f t="shared" si="369"/>
        <v>4</v>
      </c>
      <c r="AW467" s="178"/>
      <c r="AX467" s="324"/>
      <c r="AY467" s="125">
        <f t="shared" si="365"/>
        <v>0</v>
      </c>
      <c r="AZ467" s="125">
        <f t="shared" si="366"/>
        <v>9</v>
      </c>
      <c r="BA467" s="35"/>
      <c r="BB467" s="35"/>
      <c r="BC467" s="35"/>
      <c r="BD467" s="35"/>
      <c r="BE467" s="35"/>
      <c r="BF467" s="35"/>
    </row>
    <row r="468" spans="1:58" ht="13">
      <c r="A468" s="18"/>
      <c r="B468" s="137"/>
      <c r="C468" s="404" t="s">
        <v>1904</v>
      </c>
      <c r="D468" s="32" t="s">
        <v>1369</v>
      </c>
      <c r="E468" s="38" t="s">
        <v>1370</v>
      </c>
      <c r="F468" s="38"/>
      <c r="G468" s="110"/>
      <c r="H468" s="38"/>
      <c r="I468" s="110" t="s">
        <v>1331</v>
      </c>
      <c r="J468" s="16" t="s">
        <v>640</v>
      </c>
      <c r="K468" s="109">
        <f t="shared" si="355"/>
        <v>0</v>
      </c>
      <c r="L468" s="16">
        <v>15</v>
      </c>
      <c r="M468" s="3"/>
      <c r="N468" s="1">
        <f>1+1</f>
        <v>2</v>
      </c>
      <c r="O468" s="328">
        <f t="shared" si="356"/>
        <v>13</v>
      </c>
      <c r="P468" s="34"/>
      <c r="Q468" s="1">
        <f>2+1</f>
        <v>3</v>
      </c>
      <c r="R468" s="328">
        <f t="shared" si="357"/>
        <v>10</v>
      </c>
      <c r="S468" s="34"/>
      <c r="T468" s="1">
        <f>1+1+3</f>
        <v>5</v>
      </c>
      <c r="U468" s="328">
        <f t="shared" si="358"/>
        <v>5</v>
      </c>
      <c r="V468" s="34">
        <v>10</v>
      </c>
      <c r="W468" s="1">
        <f>3+1</f>
        <v>4</v>
      </c>
      <c r="X468" s="328">
        <f t="shared" si="359"/>
        <v>11</v>
      </c>
      <c r="Y468" s="34"/>
      <c r="Z468" s="1">
        <v>4</v>
      </c>
      <c r="AA468" s="328">
        <f t="shared" si="360"/>
        <v>7</v>
      </c>
      <c r="AB468" s="34"/>
      <c r="AC468" s="1"/>
      <c r="AD468" s="328">
        <f t="shared" si="361"/>
        <v>7</v>
      </c>
      <c r="AE468" s="3"/>
      <c r="AF468" s="1">
        <v>2</v>
      </c>
      <c r="AG468" s="326">
        <f t="shared" si="362"/>
        <v>5</v>
      </c>
      <c r="AH468" s="34"/>
      <c r="AI468" s="1">
        <v>5</v>
      </c>
      <c r="AJ468" s="328">
        <f t="shared" si="363"/>
        <v>0</v>
      </c>
      <c r="AK468" s="34"/>
      <c r="AL468" s="1"/>
      <c r="AM468" s="328">
        <f t="shared" si="364"/>
        <v>0</v>
      </c>
      <c r="AN468" s="34"/>
      <c r="AO468" s="1"/>
      <c r="AP468" s="328">
        <f t="shared" si="367"/>
        <v>0</v>
      </c>
      <c r="AQ468" s="34"/>
      <c r="AR468" s="1"/>
      <c r="AS468" s="328">
        <f t="shared" si="368"/>
        <v>0</v>
      </c>
      <c r="AT468" s="34"/>
      <c r="AU468" s="1"/>
      <c r="AV468" s="328">
        <f t="shared" si="369"/>
        <v>0</v>
      </c>
      <c r="AW468" s="178"/>
      <c r="AX468" s="324"/>
      <c r="AY468" s="125">
        <f t="shared" si="365"/>
        <v>10</v>
      </c>
      <c r="AZ468" s="125">
        <f t="shared" si="366"/>
        <v>25</v>
      </c>
      <c r="BA468" s="35"/>
      <c r="BB468" s="35"/>
      <c r="BC468" s="35"/>
      <c r="BD468" s="35"/>
      <c r="BE468" s="35"/>
      <c r="BF468" s="35"/>
    </row>
    <row r="469" spans="1:58" ht="13">
      <c r="A469" s="18"/>
      <c r="B469" s="137"/>
      <c r="C469" s="404" t="s">
        <v>1904</v>
      </c>
      <c r="D469" s="117" t="s">
        <v>1371</v>
      </c>
      <c r="E469" s="95" t="s">
        <v>1372</v>
      </c>
      <c r="F469" s="95"/>
      <c r="G469" s="420"/>
      <c r="H469" s="95"/>
      <c r="I469" s="110" t="s">
        <v>1331</v>
      </c>
      <c r="J469" s="16" t="s">
        <v>640</v>
      </c>
      <c r="K469" s="109">
        <f t="shared" si="355"/>
        <v>12</v>
      </c>
      <c r="L469" s="16">
        <v>14</v>
      </c>
      <c r="M469" s="3"/>
      <c r="N469" s="1"/>
      <c r="O469" s="329">
        <f t="shared" si="356"/>
        <v>14</v>
      </c>
      <c r="P469" s="34"/>
      <c r="Q469" s="1">
        <v>4</v>
      </c>
      <c r="R469" s="328">
        <f t="shared" si="357"/>
        <v>10</v>
      </c>
      <c r="S469" s="34"/>
      <c r="T469" s="1">
        <v>2</v>
      </c>
      <c r="U469" s="328">
        <f t="shared" si="358"/>
        <v>8</v>
      </c>
      <c r="V469" s="34"/>
      <c r="W469" s="1">
        <v>2</v>
      </c>
      <c r="X469" s="328">
        <f t="shared" si="359"/>
        <v>6</v>
      </c>
      <c r="Y469" s="34">
        <v>10</v>
      </c>
      <c r="Z469" s="1">
        <v>3</v>
      </c>
      <c r="AA469" s="328">
        <f t="shared" si="360"/>
        <v>13</v>
      </c>
      <c r="AB469" s="34"/>
      <c r="AC469" s="1">
        <v>1</v>
      </c>
      <c r="AD469" s="328">
        <f t="shared" si="361"/>
        <v>12</v>
      </c>
      <c r="AE469" s="3"/>
      <c r="AF469" s="1"/>
      <c r="AG469" s="326">
        <f t="shared" si="362"/>
        <v>12</v>
      </c>
      <c r="AH469" s="34"/>
      <c r="AI469" s="1"/>
      <c r="AJ469" s="328">
        <f t="shared" si="363"/>
        <v>12</v>
      </c>
      <c r="AK469" s="34"/>
      <c r="AL469" s="1"/>
      <c r="AM469" s="328">
        <f t="shared" si="364"/>
        <v>12</v>
      </c>
      <c r="AN469" s="34"/>
      <c r="AO469" s="1"/>
      <c r="AP469" s="328">
        <f t="shared" si="367"/>
        <v>12</v>
      </c>
      <c r="AQ469" s="34"/>
      <c r="AR469" s="1"/>
      <c r="AS469" s="328">
        <f t="shared" si="368"/>
        <v>12</v>
      </c>
      <c r="AT469" s="34"/>
      <c r="AU469" s="1"/>
      <c r="AV469" s="328">
        <f t="shared" si="369"/>
        <v>12</v>
      </c>
      <c r="AW469" s="178"/>
      <c r="AX469" s="324"/>
      <c r="AY469" s="125">
        <f t="shared" si="365"/>
        <v>10</v>
      </c>
      <c r="AZ469" s="125">
        <f t="shared" si="366"/>
        <v>12</v>
      </c>
      <c r="BA469" s="35"/>
      <c r="BB469" s="35"/>
      <c r="BC469" s="35"/>
      <c r="BD469" s="35"/>
      <c r="BE469" s="35"/>
      <c r="BF469" s="35"/>
    </row>
    <row r="470" spans="1:58" ht="13">
      <c r="A470" s="18"/>
      <c r="B470" s="137"/>
      <c r="C470" s="404" t="s">
        <v>1904</v>
      </c>
      <c r="D470" s="117" t="s">
        <v>1373</v>
      </c>
      <c r="E470" s="95" t="s">
        <v>3159</v>
      </c>
      <c r="F470" s="95"/>
      <c r="G470" s="420"/>
      <c r="H470" s="95"/>
      <c r="I470" s="110" t="s">
        <v>1331</v>
      </c>
      <c r="J470" s="16" t="s">
        <v>640</v>
      </c>
      <c r="K470" s="109">
        <f t="shared" si="355"/>
        <v>11</v>
      </c>
      <c r="L470" s="16">
        <v>5</v>
      </c>
      <c r="M470" s="3"/>
      <c r="N470" s="1"/>
      <c r="O470" s="329">
        <f t="shared" si="356"/>
        <v>5</v>
      </c>
      <c r="P470" s="34"/>
      <c r="Q470" s="1"/>
      <c r="R470" s="328">
        <f t="shared" si="357"/>
        <v>5</v>
      </c>
      <c r="S470" s="34"/>
      <c r="T470" s="1">
        <v>2</v>
      </c>
      <c r="U470" s="328">
        <f t="shared" si="358"/>
        <v>3</v>
      </c>
      <c r="V470" s="34"/>
      <c r="W470" s="1"/>
      <c r="X470" s="328">
        <f t="shared" si="359"/>
        <v>3</v>
      </c>
      <c r="Y470" s="34">
        <v>10</v>
      </c>
      <c r="Z470" s="1"/>
      <c r="AA470" s="328">
        <f t="shared" si="360"/>
        <v>13</v>
      </c>
      <c r="AB470" s="34"/>
      <c r="AC470" s="1"/>
      <c r="AD470" s="328">
        <f t="shared" si="361"/>
        <v>13</v>
      </c>
      <c r="AE470" s="3"/>
      <c r="AF470" s="1">
        <v>2</v>
      </c>
      <c r="AG470" s="326">
        <f t="shared" si="362"/>
        <v>11</v>
      </c>
      <c r="AH470" s="34"/>
      <c r="AI470" s="1"/>
      <c r="AJ470" s="328">
        <f t="shared" si="363"/>
        <v>11</v>
      </c>
      <c r="AK470" s="34"/>
      <c r="AL470" s="1"/>
      <c r="AM470" s="328">
        <f t="shared" si="364"/>
        <v>11</v>
      </c>
      <c r="AN470" s="34"/>
      <c r="AO470" s="1"/>
      <c r="AP470" s="328">
        <f t="shared" si="367"/>
        <v>11</v>
      </c>
      <c r="AQ470" s="34"/>
      <c r="AR470" s="1"/>
      <c r="AS470" s="328">
        <f t="shared" si="368"/>
        <v>11</v>
      </c>
      <c r="AT470" s="34"/>
      <c r="AU470" s="1"/>
      <c r="AV470" s="328">
        <f t="shared" si="369"/>
        <v>11</v>
      </c>
      <c r="AW470" s="178"/>
      <c r="AX470" s="324"/>
      <c r="AY470" s="125">
        <f t="shared" si="365"/>
        <v>10</v>
      </c>
      <c r="AZ470" s="125">
        <f t="shared" si="366"/>
        <v>4</v>
      </c>
      <c r="BA470" s="35"/>
      <c r="BB470" s="35"/>
      <c r="BC470" s="35"/>
      <c r="BD470" s="35"/>
      <c r="BE470" s="35"/>
      <c r="BF470" s="35"/>
    </row>
    <row r="471" spans="1:58" ht="13">
      <c r="A471" s="18"/>
      <c r="B471" s="137"/>
      <c r="C471" s="404" t="s">
        <v>1904</v>
      </c>
      <c r="D471" s="32" t="s">
        <v>1374</v>
      </c>
      <c r="E471" s="38" t="s">
        <v>1375</v>
      </c>
      <c r="F471" s="38"/>
      <c r="G471" s="110"/>
      <c r="H471" s="38"/>
      <c r="I471" s="110" t="s">
        <v>1331</v>
      </c>
      <c r="J471" s="16" t="s">
        <v>640</v>
      </c>
      <c r="K471" s="109">
        <f t="shared" si="355"/>
        <v>17</v>
      </c>
      <c r="L471" s="16">
        <v>19</v>
      </c>
      <c r="M471" s="3"/>
      <c r="N471" s="1">
        <v>1</v>
      </c>
      <c r="O471" s="328">
        <f t="shared" si="356"/>
        <v>18</v>
      </c>
      <c r="P471" s="34"/>
      <c r="Q471" s="1"/>
      <c r="R471" s="328">
        <f t="shared" si="357"/>
        <v>18</v>
      </c>
      <c r="S471" s="34"/>
      <c r="T471" s="1"/>
      <c r="U471" s="328">
        <f t="shared" si="358"/>
        <v>18</v>
      </c>
      <c r="V471" s="34"/>
      <c r="W471" s="1"/>
      <c r="X471" s="328">
        <f t="shared" si="359"/>
        <v>18</v>
      </c>
      <c r="Y471" s="34"/>
      <c r="Z471" s="1"/>
      <c r="AA471" s="328">
        <f t="shared" si="360"/>
        <v>18</v>
      </c>
      <c r="AB471" s="34"/>
      <c r="AC471" s="1"/>
      <c r="AD471" s="328">
        <f t="shared" si="361"/>
        <v>18</v>
      </c>
      <c r="AE471" s="3"/>
      <c r="AF471" s="1"/>
      <c r="AG471" s="326">
        <f t="shared" si="362"/>
        <v>18</v>
      </c>
      <c r="AH471" s="34"/>
      <c r="AI471" s="1">
        <v>1</v>
      </c>
      <c r="AJ471" s="328">
        <f t="shared" si="363"/>
        <v>17</v>
      </c>
      <c r="AK471" s="34"/>
      <c r="AL471" s="1"/>
      <c r="AM471" s="328">
        <f t="shared" si="364"/>
        <v>17</v>
      </c>
      <c r="AN471" s="34"/>
      <c r="AO471" s="1"/>
      <c r="AP471" s="328">
        <f t="shared" si="367"/>
        <v>17</v>
      </c>
      <c r="AQ471" s="34"/>
      <c r="AR471" s="1"/>
      <c r="AS471" s="328">
        <f t="shared" si="368"/>
        <v>17</v>
      </c>
      <c r="AT471" s="34"/>
      <c r="AU471" s="1"/>
      <c r="AV471" s="328">
        <f t="shared" si="369"/>
        <v>17</v>
      </c>
      <c r="AW471" s="178"/>
      <c r="AX471" s="324"/>
      <c r="AY471" s="125">
        <f t="shared" si="365"/>
        <v>0</v>
      </c>
      <c r="AZ471" s="125">
        <f t="shared" si="366"/>
        <v>2</v>
      </c>
      <c r="BA471" s="35"/>
      <c r="BB471" s="35"/>
      <c r="BC471" s="35"/>
      <c r="BD471" s="35"/>
      <c r="BE471" s="35"/>
      <c r="BF471" s="35"/>
    </row>
    <row r="472" spans="1:58" ht="13">
      <c r="A472" s="421"/>
      <c r="B472" s="422"/>
      <c r="C472" s="404" t="s">
        <v>1902</v>
      </c>
      <c r="D472" s="32" t="s">
        <v>1376</v>
      </c>
      <c r="E472" s="38" t="s">
        <v>1377</v>
      </c>
      <c r="F472" s="38"/>
      <c r="G472" s="110"/>
      <c r="H472" s="38"/>
      <c r="I472" s="110" t="s">
        <v>1331</v>
      </c>
      <c r="J472" s="16" t="s">
        <v>640</v>
      </c>
      <c r="K472" s="109">
        <f t="shared" si="355"/>
        <v>10</v>
      </c>
      <c r="L472" s="16">
        <v>13</v>
      </c>
      <c r="M472" s="3"/>
      <c r="N472" s="1">
        <v>2</v>
      </c>
      <c r="O472" s="329">
        <f t="shared" ref="O472:O533" si="370">SUM(L472+M472-N472)</f>
        <v>11</v>
      </c>
      <c r="P472" s="34"/>
      <c r="Q472" s="1"/>
      <c r="R472" s="328">
        <f t="shared" si="357"/>
        <v>11</v>
      </c>
      <c r="S472" s="34"/>
      <c r="T472" s="1">
        <v>1</v>
      </c>
      <c r="U472" s="328">
        <f t="shared" si="358"/>
        <v>10</v>
      </c>
      <c r="V472" s="34"/>
      <c r="W472" s="1"/>
      <c r="X472" s="328">
        <f t="shared" si="359"/>
        <v>10</v>
      </c>
      <c r="Y472" s="34"/>
      <c r="Z472" s="1"/>
      <c r="AA472" s="328">
        <f t="shared" si="360"/>
        <v>10</v>
      </c>
      <c r="AB472" s="34"/>
      <c r="AC472" s="1"/>
      <c r="AD472" s="328">
        <f t="shared" si="361"/>
        <v>10</v>
      </c>
      <c r="AE472" s="3"/>
      <c r="AF472" s="1"/>
      <c r="AG472" s="326">
        <f t="shared" si="362"/>
        <v>10</v>
      </c>
      <c r="AH472" s="34"/>
      <c r="AI472" s="1"/>
      <c r="AJ472" s="328">
        <f t="shared" si="363"/>
        <v>10</v>
      </c>
      <c r="AK472" s="34"/>
      <c r="AL472" s="1"/>
      <c r="AM472" s="328">
        <f t="shared" si="364"/>
        <v>10</v>
      </c>
      <c r="AN472" s="34"/>
      <c r="AO472" s="1"/>
      <c r="AP472" s="328">
        <f t="shared" si="367"/>
        <v>10</v>
      </c>
      <c r="AQ472" s="34"/>
      <c r="AR472" s="1"/>
      <c r="AS472" s="328">
        <f t="shared" si="368"/>
        <v>10</v>
      </c>
      <c r="AT472" s="34"/>
      <c r="AU472" s="1"/>
      <c r="AV472" s="328">
        <f t="shared" si="369"/>
        <v>10</v>
      </c>
      <c r="AW472" s="178"/>
      <c r="AX472" s="324"/>
      <c r="AY472" s="125">
        <f t="shared" si="365"/>
        <v>0</v>
      </c>
      <c r="AZ472" s="125">
        <f t="shared" si="366"/>
        <v>3</v>
      </c>
      <c r="BA472" s="35"/>
      <c r="BB472" s="35"/>
      <c r="BC472" s="35"/>
      <c r="BD472" s="35"/>
      <c r="BE472" s="35"/>
      <c r="BF472" s="35"/>
    </row>
    <row r="473" spans="1:58" ht="13">
      <c r="A473" s="421"/>
      <c r="B473" s="422"/>
      <c r="C473" s="404" t="s">
        <v>1902</v>
      </c>
      <c r="D473" s="32" t="s">
        <v>1378</v>
      </c>
      <c r="E473" s="38" t="s">
        <v>1379</v>
      </c>
      <c r="F473" s="38"/>
      <c r="G473" s="110"/>
      <c r="H473" s="38"/>
      <c r="I473" s="110" t="s">
        <v>1331</v>
      </c>
      <c r="J473" s="16" t="s">
        <v>640</v>
      </c>
      <c r="K473" s="109">
        <f t="shared" si="355"/>
        <v>7</v>
      </c>
      <c r="L473" s="16">
        <v>13</v>
      </c>
      <c r="M473" s="3"/>
      <c r="N473" s="1">
        <f>1+1</f>
        <v>2</v>
      </c>
      <c r="O473" s="329">
        <f t="shared" si="370"/>
        <v>11</v>
      </c>
      <c r="P473" s="34"/>
      <c r="Q473" s="1">
        <v>1</v>
      </c>
      <c r="R473" s="328">
        <f t="shared" si="357"/>
        <v>10</v>
      </c>
      <c r="S473" s="34"/>
      <c r="T473" s="1">
        <v>2</v>
      </c>
      <c r="U473" s="328">
        <f t="shared" si="358"/>
        <v>8</v>
      </c>
      <c r="V473" s="34"/>
      <c r="W473" s="1"/>
      <c r="X473" s="328">
        <f t="shared" si="359"/>
        <v>8</v>
      </c>
      <c r="Y473" s="34"/>
      <c r="Z473" s="1"/>
      <c r="AA473" s="328">
        <f t="shared" si="360"/>
        <v>8</v>
      </c>
      <c r="AB473" s="34"/>
      <c r="AC473" s="1"/>
      <c r="AD473" s="328">
        <f t="shared" si="361"/>
        <v>8</v>
      </c>
      <c r="AE473" s="3"/>
      <c r="AF473" s="1"/>
      <c r="AG473" s="326">
        <f t="shared" si="362"/>
        <v>8</v>
      </c>
      <c r="AH473" s="34"/>
      <c r="AI473" s="1">
        <v>1</v>
      </c>
      <c r="AJ473" s="328">
        <f t="shared" si="363"/>
        <v>7</v>
      </c>
      <c r="AK473" s="34"/>
      <c r="AL473" s="1"/>
      <c r="AM473" s="328">
        <f t="shared" si="364"/>
        <v>7</v>
      </c>
      <c r="AN473" s="34"/>
      <c r="AO473" s="1"/>
      <c r="AP473" s="328">
        <f t="shared" si="367"/>
        <v>7</v>
      </c>
      <c r="AQ473" s="34"/>
      <c r="AR473" s="1"/>
      <c r="AS473" s="328">
        <f t="shared" si="368"/>
        <v>7</v>
      </c>
      <c r="AT473" s="34"/>
      <c r="AU473" s="1"/>
      <c r="AV473" s="328">
        <f t="shared" si="369"/>
        <v>7</v>
      </c>
      <c r="AW473" s="178"/>
      <c r="AX473" s="324"/>
      <c r="AY473" s="125">
        <f t="shared" si="365"/>
        <v>0</v>
      </c>
      <c r="AZ473" s="125">
        <f t="shared" si="366"/>
        <v>6</v>
      </c>
      <c r="BA473" s="35"/>
      <c r="BB473" s="35"/>
      <c r="BC473" s="35"/>
      <c r="BD473" s="35"/>
      <c r="BE473" s="35"/>
      <c r="BF473" s="35"/>
    </row>
    <row r="474" spans="1:58" ht="13">
      <c r="A474" s="18"/>
      <c r="B474" s="137"/>
      <c r="C474" s="404" t="s">
        <v>1902</v>
      </c>
      <c r="D474" s="32" t="s">
        <v>1380</v>
      </c>
      <c r="E474" s="38" t="s">
        <v>1381</v>
      </c>
      <c r="F474" s="38"/>
      <c r="G474" s="110"/>
      <c r="H474" s="38"/>
      <c r="I474" s="110" t="s">
        <v>1331</v>
      </c>
      <c r="J474" s="16" t="s">
        <v>640</v>
      </c>
      <c r="K474" s="109">
        <f t="shared" si="355"/>
        <v>6</v>
      </c>
      <c r="L474" s="16">
        <v>6</v>
      </c>
      <c r="M474" s="3"/>
      <c r="N474" s="1"/>
      <c r="O474" s="328">
        <f t="shared" si="370"/>
        <v>6</v>
      </c>
      <c r="P474" s="34"/>
      <c r="Q474" s="1"/>
      <c r="R474" s="328">
        <f t="shared" ref="R474:R483" si="371">SUM(O474+P474-Q474)</f>
        <v>6</v>
      </c>
      <c r="S474" s="34"/>
      <c r="T474" s="1"/>
      <c r="U474" s="328">
        <f t="shared" ref="U474:U483" si="372">SUM(R474+S474-T474)</f>
        <v>6</v>
      </c>
      <c r="V474" s="34"/>
      <c r="W474" s="1"/>
      <c r="X474" s="328">
        <f t="shared" ref="X474:X483" si="373">SUM(U474+V474-W474)</f>
        <v>6</v>
      </c>
      <c r="Y474" s="34"/>
      <c r="Z474" s="1"/>
      <c r="AA474" s="328">
        <f t="shared" ref="AA474:AA483" si="374">SUM(X474+Y474-Z474)</f>
        <v>6</v>
      </c>
      <c r="AB474" s="34"/>
      <c r="AC474" s="1"/>
      <c r="AD474" s="328">
        <f t="shared" ref="AD474:AD483" si="375">SUM(AA474+AB474-AC474)</f>
        <v>6</v>
      </c>
      <c r="AE474" s="3"/>
      <c r="AF474" s="1"/>
      <c r="AG474" s="326">
        <f t="shared" ref="AG474:AG483" si="376">SUM(AD474+AE474-AF474)</f>
        <v>6</v>
      </c>
      <c r="AH474" s="34"/>
      <c r="AI474" s="1"/>
      <c r="AJ474" s="328">
        <f t="shared" ref="AJ474:AJ483" si="377">SUM(AG474+AH474-AI474)</f>
        <v>6</v>
      </c>
      <c r="AK474" s="34"/>
      <c r="AL474" s="1"/>
      <c r="AM474" s="328">
        <f t="shared" ref="AM474:AM483" si="378">SUM(AJ474+AK474-AL474)</f>
        <v>6</v>
      </c>
      <c r="AN474" s="34"/>
      <c r="AO474" s="1"/>
      <c r="AP474" s="328">
        <f t="shared" si="367"/>
        <v>6</v>
      </c>
      <c r="AQ474" s="34"/>
      <c r="AR474" s="1"/>
      <c r="AS474" s="328">
        <f t="shared" si="368"/>
        <v>6</v>
      </c>
      <c r="AT474" s="34"/>
      <c r="AU474" s="1"/>
      <c r="AV474" s="328">
        <f t="shared" si="369"/>
        <v>6</v>
      </c>
      <c r="AW474" s="178"/>
      <c r="AX474" s="324"/>
      <c r="AY474" s="125">
        <f t="shared" si="365"/>
        <v>0</v>
      </c>
      <c r="AZ474" s="125">
        <f t="shared" si="366"/>
        <v>0</v>
      </c>
      <c r="BA474" s="35"/>
      <c r="BB474" s="35"/>
      <c r="BC474" s="35"/>
      <c r="BD474" s="35"/>
      <c r="BE474" s="35"/>
      <c r="BF474" s="35"/>
    </row>
    <row r="475" spans="1:58" ht="13">
      <c r="A475" s="33"/>
      <c r="B475" s="330"/>
      <c r="C475" s="404" t="s">
        <v>1902</v>
      </c>
      <c r="D475" s="32" t="s">
        <v>1382</v>
      </c>
      <c r="E475" s="38" t="s">
        <v>1383</v>
      </c>
      <c r="F475" s="38"/>
      <c r="G475" s="110"/>
      <c r="H475" s="38"/>
      <c r="I475" s="110" t="s">
        <v>1331</v>
      </c>
      <c r="J475" s="16" t="s">
        <v>640</v>
      </c>
      <c r="K475" s="109">
        <f t="shared" ref="K475:K497" si="379">AV475</f>
        <v>12</v>
      </c>
      <c r="L475" s="16">
        <v>12</v>
      </c>
      <c r="M475" s="3"/>
      <c r="N475" s="1"/>
      <c r="O475" s="329">
        <f t="shared" si="370"/>
        <v>12</v>
      </c>
      <c r="P475" s="34"/>
      <c r="Q475" s="1"/>
      <c r="R475" s="328">
        <f t="shared" si="371"/>
        <v>12</v>
      </c>
      <c r="S475" s="34"/>
      <c r="T475" s="1"/>
      <c r="U475" s="328">
        <f t="shared" si="372"/>
        <v>12</v>
      </c>
      <c r="V475" s="34"/>
      <c r="W475" s="1"/>
      <c r="X475" s="328">
        <f t="shared" si="373"/>
        <v>12</v>
      </c>
      <c r="Y475" s="34"/>
      <c r="Z475" s="1"/>
      <c r="AA475" s="328">
        <f t="shared" si="374"/>
        <v>12</v>
      </c>
      <c r="AB475" s="34"/>
      <c r="AC475" s="1"/>
      <c r="AD475" s="328">
        <f t="shared" si="375"/>
        <v>12</v>
      </c>
      <c r="AE475" s="3"/>
      <c r="AF475" s="1"/>
      <c r="AG475" s="326">
        <f t="shared" si="376"/>
        <v>12</v>
      </c>
      <c r="AH475" s="34"/>
      <c r="AI475" s="1"/>
      <c r="AJ475" s="328">
        <f t="shared" si="377"/>
        <v>12</v>
      </c>
      <c r="AK475" s="34"/>
      <c r="AL475" s="1"/>
      <c r="AM475" s="328">
        <f t="shared" si="378"/>
        <v>12</v>
      </c>
      <c r="AN475" s="34"/>
      <c r="AO475" s="1"/>
      <c r="AP475" s="328">
        <f t="shared" si="367"/>
        <v>12</v>
      </c>
      <c r="AQ475" s="34"/>
      <c r="AR475" s="1"/>
      <c r="AS475" s="328">
        <f t="shared" si="368"/>
        <v>12</v>
      </c>
      <c r="AT475" s="34"/>
      <c r="AU475" s="1"/>
      <c r="AV475" s="328">
        <f t="shared" si="369"/>
        <v>12</v>
      </c>
      <c r="AW475" s="178"/>
      <c r="AX475" s="324"/>
      <c r="AY475" s="125">
        <f t="shared" ref="AY475:AZ491" si="380">SUM(M475+P475+S475+V475+Y475+AB475+AE475+AH475+AK475+AN475+AQ475+AT475)</f>
        <v>0</v>
      </c>
      <c r="AZ475" s="125">
        <f t="shared" si="380"/>
        <v>0</v>
      </c>
      <c r="BA475" s="35"/>
      <c r="BB475" s="35"/>
      <c r="BC475" s="35"/>
      <c r="BD475" s="35"/>
      <c r="BE475" s="35"/>
      <c r="BF475" s="35"/>
    </row>
    <row r="476" spans="1:58" ht="13">
      <c r="A476" s="18"/>
      <c r="B476" s="137"/>
      <c r="C476" s="404" t="s">
        <v>1902</v>
      </c>
      <c r="D476" s="32" t="s">
        <v>1384</v>
      </c>
      <c r="E476" s="38" t="s">
        <v>1385</v>
      </c>
      <c r="F476" s="38"/>
      <c r="G476" s="110"/>
      <c r="H476" s="38"/>
      <c r="I476" s="110" t="s">
        <v>1331</v>
      </c>
      <c r="J476" s="16" t="s">
        <v>640</v>
      </c>
      <c r="K476" s="109">
        <f t="shared" si="379"/>
        <v>23</v>
      </c>
      <c r="L476" s="16">
        <v>23</v>
      </c>
      <c r="M476" s="3"/>
      <c r="N476" s="1"/>
      <c r="O476" s="329">
        <f t="shared" si="370"/>
        <v>23</v>
      </c>
      <c r="P476" s="34"/>
      <c r="Q476" s="1"/>
      <c r="R476" s="328">
        <f t="shared" si="371"/>
        <v>23</v>
      </c>
      <c r="S476" s="34"/>
      <c r="T476" s="1"/>
      <c r="U476" s="328">
        <f t="shared" si="372"/>
        <v>23</v>
      </c>
      <c r="V476" s="34"/>
      <c r="W476" s="1"/>
      <c r="X476" s="328">
        <f t="shared" si="373"/>
        <v>23</v>
      </c>
      <c r="Y476" s="34"/>
      <c r="Z476" s="1"/>
      <c r="AA476" s="328">
        <f t="shared" si="374"/>
        <v>23</v>
      </c>
      <c r="AB476" s="34"/>
      <c r="AC476" s="1"/>
      <c r="AD476" s="328">
        <f t="shared" si="375"/>
        <v>23</v>
      </c>
      <c r="AE476" s="3"/>
      <c r="AF476" s="1"/>
      <c r="AG476" s="326">
        <f t="shared" si="376"/>
        <v>23</v>
      </c>
      <c r="AH476" s="34"/>
      <c r="AI476" s="1"/>
      <c r="AJ476" s="328">
        <f t="shared" si="377"/>
        <v>23</v>
      </c>
      <c r="AK476" s="34"/>
      <c r="AL476" s="1"/>
      <c r="AM476" s="328">
        <f t="shared" si="378"/>
        <v>23</v>
      </c>
      <c r="AN476" s="34"/>
      <c r="AO476" s="1"/>
      <c r="AP476" s="328">
        <f t="shared" si="367"/>
        <v>23</v>
      </c>
      <c r="AQ476" s="34"/>
      <c r="AR476" s="1"/>
      <c r="AS476" s="328">
        <f t="shared" si="368"/>
        <v>23</v>
      </c>
      <c r="AT476" s="34"/>
      <c r="AU476" s="1"/>
      <c r="AV476" s="328">
        <f t="shared" si="369"/>
        <v>23</v>
      </c>
      <c r="AW476" s="178"/>
      <c r="AX476" s="324"/>
      <c r="AY476" s="125">
        <f t="shared" si="380"/>
        <v>0</v>
      </c>
      <c r="AZ476" s="125">
        <f t="shared" si="380"/>
        <v>0</v>
      </c>
      <c r="BA476" s="35"/>
      <c r="BB476" s="35"/>
      <c r="BC476" s="35"/>
      <c r="BD476" s="35"/>
      <c r="BE476" s="35"/>
      <c r="BF476" s="35"/>
    </row>
    <row r="477" spans="1:58" ht="13">
      <c r="A477" s="33"/>
      <c r="B477" s="326"/>
      <c r="C477" s="404" t="s">
        <v>1902</v>
      </c>
      <c r="D477" s="32" t="s">
        <v>1386</v>
      </c>
      <c r="E477" s="38" t="s">
        <v>1387</v>
      </c>
      <c r="F477" s="38"/>
      <c r="G477" s="110"/>
      <c r="H477" s="38"/>
      <c r="I477" s="110" t="s">
        <v>1331</v>
      </c>
      <c r="J477" s="16" t="s">
        <v>640</v>
      </c>
      <c r="K477" s="109">
        <f t="shared" si="379"/>
        <v>10</v>
      </c>
      <c r="L477" s="16">
        <v>13</v>
      </c>
      <c r="M477" s="3"/>
      <c r="N477" s="1"/>
      <c r="O477" s="328">
        <f t="shared" si="370"/>
        <v>13</v>
      </c>
      <c r="P477" s="34"/>
      <c r="Q477" s="1"/>
      <c r="R477" s="328">
        <f t="shared" si="371"/>
        <v>13</v>
      </c>
      <c r="S477" s="34"/>
      <c r="T477" s="1"/>
      <c r="U477" s="328">
        <f t="shared" si="372"/>
        <v>13</v>
      </c>
      <c r="V477" s="34"/>
      <c r="W477" s="1"/>
      <c r="X477" s="328">
        <f t="shared" si="373"/>
        <v>13</v>
      </c>
      <c r="Y477" s="34"/>
      <c r="Z477" s="1">
        <v>3</v>
      </c>
      <c r="AA477" s="328">
        <f t="shared" si="374"/>
        <v>10</v>
      </c>
      <c r="AB477" s="34"/>
      <c r="AC477" s="1"/>
      <c r="AD477" s="328">
        <f t="shared" si="375"/>
        <v>10</v>
      </c>
      <c r="AE477" s="3"/>
      <c r="AF477" s="1"/>
      <c r="AG477" s="326">
        <f t="shared" si="376"/>
        <v>10</v>
      </c>
      <c r="AH477" s="34"/>
      <c r="AI477" s="1"/>
      <c r="AJ477" s="328">
        <f t="shared" si="377"/>
        <v>10</v>
      </c>
      <c r="AK477" s="34"/>
      <c r="AL477" s="1"/>
      <c r="AM477" s="328">
        <f t="shared" si="378"/>
        <v>10</v>
      </c>
      <c r="AN477" s="34"/>
      <c r="AO477" s="1"/>
      <c r="AP477" s="328">
        <f t="shared" si="367"/>
        <v>10</v>
      </c>
      <c r="AQ477" s="34"/>
      <c r="AR477" s="1"/>
      <c r="AS477" s="328">
        <f t="shared" si="368"/>
        <v>10</v>
      </c>
      <c r="AT477" s="34"/>
      <c r="AU477" s="1"/>
      <c r="AV477" s="328">
        <f t="shared" si="369"/>
        <v>10</v>
      </c>
      <c r="AW477" s="178"/>
      <c r="AX477" s="324"/>
      <c r="AY477" s="125">
        <f t="shared" si="380"/>
        <v>0</v>
      </c>
      <c r="AZ477" s="125">
        <f t="shared" si="380"/>
        <v>3</v>
      </c>
      <c r="BA477" s="35"/>
      <c r="BB477" s="35"/>
      <c r="BC477" s="35"/>
      <c r="BD477" s="35"/>
      <c r="BE477" s="35"/>
      <c r="BF477" s="35"/>
    </row>
    <row r="478" spans="1:58" ht="13">
      <c r="A478" s="423"/>
      <c r="B478" s="424"/>
      <c r="C478" s="404" t="s">
        <v>1902</v>
      </c>
      <c r="D478" s="32" t="s">
        <v>1388</v>
      </c>
      <c r="E478" s="38" t="s">
        <v>1389</v>
      </c>
      <c r="F478" s="38"/>
      <c r="G478" s="110"/>
      <c r="H478" s="38"/>
      <c r="I478" s="110" t="s">
        <v>1331</v>
      </c>
      <c r="J478" s="16" t="s">
        <v>640</v>
      </c>
      <c r="K478" s="109">
        <f t="shared" si="379"/>
        <v>5</v>
      </c>
      <c r="L478" s="16">
        <v>7</v>
      </c>
      <c r="M478" s="3"/>
      <c r="N478" s="1"/>
      <c r="O478" s="329">
        <f t="shared" si="370"/>
        <v>7</v>
      </c>
      <c r="P478" s="34"/>
      <c r="Q478" s="1"/>
      <c r="R478" s="328">
        <f t="shared" si="371"/>
        <v>7</v>
      </c>
      <c r="S478" s="34"/>
      <c r="T478" s="1"/>
      <c r="U478" s="328">
        <f t="shared" si="372"/>
        <v>7</v>
      </c>
      <c r="V478" s="34"/>
      <c r="W478" s="1"/>
      <c r="X478" s="328">
        <f t="shared" si="373"/>
        <v>7</v>
      </c>
      <c r="Y478" s="34"/>
      <c r="Z478" s="1">
        <v>1</v>
      </c>
      <c r="AA478" s="328">
        <f t="shared" si="374"/>
        <v>6</v>
      </c>
      <c r="AB478" s="34"/>
      <c r="AC478" s="1"/>
      <c r="AD478" s="328">
        <f t="shared" si="375"/>
        <v>6</v>
      </c>
      <c r="AE478" s="3"/>
      <c r="AF478" s="1"/>
      <c r="AG478" s="326">
        <f t="shared" si="376"/>
        <v>6</v>
      </c>
      <c r="AH478" s="34"/>
      <c r="AI478" s="1">
        <v>1</v>
      </c>
      <c r="AJ478" s="328">
        <f t="shared" si="377"/>
        <v>5</v>
      </c>
      <c r="AK478" s="34"/>
      <c r="AL478" s="1"/>
      <c r="AM478" s="328">
        <f t="shared" si="378"/>
        <v>5</v>
      </c>
      <c r="AN478" s="34"/>
      <c r="AO478" s="1"/>
      <c r="AP478" s="328">
        <f t="shared" si="367"/>
        <v>5</v>
      </c>
      <c r="AQ478" s="34"/>
      <c r="AR478" s="1"/>
      <c r="AS478" s="328">
        <f t="shared" si="368"/>
        <v>5</v>
      </c>
      <c r="AT478" s="34"/>
      <c r="AU478" s="1"/>
      <c r="AV478" s="328">
        <f t="shared" si="369"/>
        <v>5</v>
      </c>
      <c r="AW478" s="178"/>
      <c r="AX478" s="324"/>
      <c r="AY478" s="125">
        <f t="shared" si="380"/>
        <v>0</v>
      </c>
      <c r="AZ478" s="125">
        <f t="shared" si="380"/>
        <v>2</v>
      </c>
      <c r="BA478" s="35"/>
      <c r="BB478" s="35"/>
      <c r="BC478" s="35"/>
      <c r="BD478" s="35"/>
      <c r="BE478" s="35"/>
      <c r="BF478" s="35"/>
    </row>
    <row r="479" spans="1:58" ht="13">
      <c r="A479" s="33"/>
      <c r="B479" s="330"/>
      <c r="C479" s="404" t="s">
        <v>1902</v>
      </c>
      <c r="D479" s="32" t="s">
        <v>1390</v>
      </c>
      <c r="E479" s="38" t="s">
        <v>1391</v>
      </c>
      <c r="F479" s="38"/>
      <c r="G479" s="110"/>
      <c r="H479" s="38"/>
      <c r="I479" s="110" t="s">
        <v>1331</v>
      </c>
      <c r="J479" s="16" t="s">
        <v>640</v>
      </c>
      <c r="K479" s="109">
        <f t="shared" si="379"/>
        <v>12</v>
      </c>
      <c r="L479" s="16">
        <v>13</v>
      </c>
      <c r="M479" s="3"/>
      <c r="N479" s="1"/>
      <c r="O479" s="329">
        <f t="shared" si="370"/>
        <v>13</v>
      </c>
      <c r="P479" s="34"/>
      <c r="Q479" s="1">
        <v>1</v>
      </c>
      <c r="R479" s="328">
        <f t="shared" si="371"/>
        <v>12</v>
      </c>
      <c r="S479" s="34"/>
      <c r="T479" s="1"/>
      <c r="U479" s="328">
        <f t="shared" si="372"/>
        <v>12</v>
      </c>
      <c r="V479" s="34"/>
      <c r="W479" s="1"/>
      <c r="X479" s="328">
        <f t="shared" si="373"/>
        <v>12</v>
      </c>
      <c r="Y479" s="34"/>
      <c r="Z479" s="1"/>
      <c r="AA479" s="328">
        <f t="shared" si="374"/>
        <v>12</v>
      </c>
      <c r="AB479" s="34"/>
      <c r="AC479" s="1"/>
      <c r="AD479" s="328">
        <f t="shared" si="375"/>
        <v>12</v>
      </c>
      <c r="AE479" s="3"/>
      <c r="AF479" s="1"/>
      <c r="AG479" s="326">
        <f t="shared" si="376"/>
        <v>12</v>
      </c>
      <c r="AH479" s="34"/>
      <c r="AI479" s="1"/>
      <c r="AJ479" s="328">
        <f t="shared" si="377"/>
        <v>12</v>
      </c>
      <c r="AK479" s="34"/>
      <c r="AL479" s="1"/>
      <c r="AM479" s="328">
        <f t="shared" si="378"/>
        <v>12</v>
      </c>
      <c r="AN479" s="34"/>
      <c r="AO479" s="1"/>
      <c r="AP479" s="328">
        <f t="shared" si="367"/>
        <v>12</v>
      </c>
      <c r="AQ479" s="34"/>
      <c r="AR479" s="1"/>
      <c r="AS479" s="328">
        <f t="shared" si="368"/>
        <v>12</v>
      </c>
      <c r="AT479" s="34"/>
      <c r="AU479" s="1"/>
      <c r="AV479" s="328">
        <f t="shared" si="369"/>
        <v>12</v>
      </c>
      <c r="AW479" s="178"/>
      <c r="AX479" s="324"/>
      <c r="AY479" s="125">
        <f t="shared" si="380"/>
        <v>0</v>
      </c>
      <c r="AZ479" s="125">
        <f t="shared" si="380"/>
        <v>1</v>
      </c>
      <c r="BA479" s="35"/>
      <c r="BB479" s="35"/>
      <c r="BC479" s="35"/>
      <c r="BD479" s="35"/>
      <c r="BE479" s="35"/>
      <c r="BF479" s="35"/>
    </row>
    <row r="480" spans="1:58" ht="13">
      <c r="A480" s="18"/>
      <c r="B480" s="137"/>
      <c r="C480" s="404" t="s">
        <v>1902</v>
      </c>
      <c r="D480" s="32" t="s">
        <v>1392</v>
      </c>
      <c r="E480" s="38" t="s">
        <v>1393</v>
      </c>
      <c r="F480" s="38"/>
      <c r="G480" s="110"/>
      <c r="H480" s="38"/>
      <c r="I480" s="110" t="s">
        <v>1331</v>
      </c>
      <c r="J480" s="16" t="s">
        <v>640</v>
      </c>
      <c r="K480" s="109">
        <f t="shared" si="379"/>
        <v>5</v>
      </c>
      <c r="L480" s="16">
        <v>6</v>
      </c>
      <c r="M480" s="3"/>
      <c r="N480" s="1"/>
      <c r="O480" s="328">
        <f t="shared" si="370"/>
        <v>6</v>
      </c>
      <c r="P480" s="34"/>
      <c r="Q480" s="1"/>
      <c r="R480" s="328">
        <f t="shared" si="371"/>
        <v>6</v>
      </c>
      <c r="S480" s="34"/>
      <c r="T480" s="1"/>
      <c r="U480" s="328">
        <f t="shared" si="372"/>
        <v>6</v>
      </c>
      <c r="V480" s="34"/>
      <c r="W480" s="1"/>
      <c r="X480" s="328">
        <f t="shared" si="373"/>
        <v>6</v>
      </c>
      <c r="Y480" s="34"/>
      <c r="Z480" s="1"/>
      <c r="AA480" s="328">
        <f t="shared" si="374"/>
        <v>6</v>
      </c>
      <c r="AB480" s="34"/>
      <c r="AC480" s="1"/>
      <c r="AD480" s="328">
        <f t="shared" si="375"/>
        <v>6</v>
      </c>
      <c r="AE480" s="3"/>
      <c r="AF480" s="1"/>
      <c r="AG480" s="326">
        <f t="shared" si="376"/>
        <v>6</v>
      </c>
      <c r="AH480" s="34"/>
      <c r="AI480" s="1">
        <v>1</v>
      </c>
      <c r="AJ480" s="328">
        <f t="shared" si="377"/>
        <v>5</v>
      </c>
      <c r="AK480" s="34"/>
      <c r="AL480" s="1"/>
      <c r="AM480" s="328">
        <f t="shared" si="378"/>
        <v>5</v>
      </c>
      <c r="AN480" s="34"/>
      <c r="AO480" s="1"/>
      <c r="AP480" s="328">
        <f t="shared" si="367"/>
        <v>5</v>
      </c>
      <c r="AQ480" s="34"/>
      <c r="AR480" s="1"/>
      <c r="AS480" s="328">
        <f t="shared" si="368"/>
        <v>5</v>
      </c>
      <c r="AT480" s="34"/>
      <c r="AU480" s="1"/>
      <c r="AV480" s="328">
        <f t="shared" si="369"/>
        <v>5</v>
      </c>
      <c r="AW480" s="178"/>
      <c r="AX480" s="324"/>
      <c r="AY480" s="125">
        <f t="shared" si="380"/>
        <v>0</v>
      </c>
      <c r="AZ480" s="125">
        <f t="shared" si="380"/>
        <v>1</v>
      </c>
      <c r="BA480" s="35"/>
      <c r="BB480" s="35"/>
      <c r="BC480" s="35"/>
      <c r="BD480" s="35"/>
      <c r="BE480" s="35"/>
      <c r="BF480" s="35"/>
    </row>
    <row r="481" spans="1:58" ht="13">
      <c r="A481" s="18"/>
      <c r="B481" s="137"/>
      <c r="C481" s="404" t="s">
        <v>1902</v>
      </c>
      <c r="D481" s="32" t="s">
        <v>1394</v>
      </c>
      <c r="E481" s="38" t="s">
        <v>1395</v>
      </c>
      <c r="F481" s="38"/>
      <c r="G481" s="110"/>
      <c r="H481" s="38"/>
      <c r="I481" s="110" t="s">
        <v>1331</v>
      </c>
      <c r="J481" s="16" t="s">
        <v>640</v>
      </c>
      <c r="K481" s="109">
        <f t="shared" si="379"/>
        <v>15</v>
      </c>
      <c r="L481" s="16">
        <v>20</v>
      </c>
      <c r="M481" s="42"/>
      <c r="N481" s="1"/>
      <c r="O481" s="329">
        <f t="shared" si="370"/>
        <v>20</v>
      </c>
      <c r="P481" s="34"/>
      <c r="Q481" s="1"/>
      <c r="R481" s="328">
        <f t="shared" si="371"/>
        <v>20</v>
      </c>
      <c r="S481" s="34"/>
      <c r="T481" s="1">
        <v>4</v>
      </c>
      <c r="U481" s="328">
        <f t="shared" si="372"/>
        <v>16</v>
      </c>
      <c r="V481" s="34"/>
      <c r="W481" s="1"/>
      <c r="X481" s="328">
        <f t="shared" si="373"/>
        <v>16</v>
      </c>
      <c r="Y481" s="34"/>
      <c r="Z481" s="1"/>
      <c r="AA481" s="328">
        <f t="shared" si="374"/>
        <v>16</v>
      </c>
      <c r="AB481" s="34"/>
      <c r="AC481" s="1"/>
      <c r="AD481" s="328">
        <f t="shared" si="375"/>
        <v>16</v>
      </c>
      <c r="AE481" s="3"/>
      <c r="AF481" s="1"/>
      <c r="AG481" s="326">
        <f t="shared" si="376"/>
        <v>16</v>
      </c>
      <c r="AH481" s="34"/>
      <c r="AI481" s="1">
        <v>1</v>
      </c>
      <c r="AJ481" s="328">
        <f t="shared" si="377"/>
        <v>15</v>
      </c>
      <c r="AK481" s="34"/>
      <c r="AL481" s="1"/>
      <c r="AM481" s="328">
        <f t="shared" si="378"/>
        <v>15</v>
      </c>
      <c r="AN481" s="34"/>
      <c r="AO481" s="1"/>
      <c r="AP481" s="328">
        <f t="shared" si="367"/>
        <v>15</v>
      </c>
      <c r="AQ481" s="34"/>
      <c r="AR481" s="1"/>
      <c r="AS481" s="328">
        <f t="shared" si="368"/>
        <v>15</v>
      </c>
      <c r="AT481" s="34"/>
      <c r="AU481" s="1"/>
      <c r="AV481" s="328">
        <f t="shared" si="369"/>
        <v>15</v>
      </c>
      <c r="AW481" s="178"/>
      <c r="AX481" s="324"/>
      <c r="AY481" s="125">
        <f t="shared" si="380"/>
        <v>0</v>
      </c>
      <c r="AZ481" s="125">
        <f t="shared" si="380"/>
        <v>5</v>
      </c>
      <c r="BA481" s="35"/>
      <c r="BB481" s="35"/>
      <c r="BC481" s="35"/>
      <c r="BD481" s="35"/>
      <c r="BE481" s="35"/>
      <c r="BF481" s="35"/>
    </row>
    <row r="482" spans="1:58" ht="13">
      <c r="A482" s="33"/>
      <c r="B482" s="330"/>
      <c r="C482" s="404" t="s">
        <v>1902</v>
      </c>
      <c r="D482" s="32" t="s">
        <v>1396</v>
      </c>
      <c r="E482" s="38" t="s">
        <v>1397</v>
      </c>
      <c r="F482" s="38"/>
      <c r="G482" s="110"/>
      <c r="H482" s="38"/>
      <c r="I482" s="110" t="s">
        <v>1331</v>
      </c>
      <c r="J482" s="16" t="s">
        <v>640</v>
      </c>
      <c r="K482" s="109">
        <f t="shared" si="379"/>
        <v>5</v>
      </c>
      <c r="L482" s="16">
        <v>6</v>
      </c>
      <c r="M482" s="3"/>
      <c r="N482" s="1"/>
      <c r="O482" s="329">
        <f t="shared" si="370"/>
        <v>6</v>
      </c>
      <c r="P482" s="34">
        <v>10</v>
      </c>
      <c r="Q482" s="1">
        <f>4+1+4</f>
        <v>9</v>
      </c>
      <c r="R482" s="328">
        <f t="shared" si="371"/>
        <v>7</v>
      </c>
      <c r="S482" s="34"/>
      <c r="T482" s="1"/>
      <c r="U482" s="328">
        <f t="shared" si="372"/>
        <v>7</v>
      </c>
      <c r="V482" s="34"/>
      <c r="W482" s="1"/>
      <c r="X482" s="328">
        <f t="shared" si="373"/>
        <v>7</v>
      </c>
      <c r="Y482" s="34"/>
      <c r="Z482" s="1"/>
      <c r="AA482" s="328">
        <f t="shared" si="374"/>
        <v>7</v>
      </c>
      <c r="AB482" s="34"/>
      <c r="AC482" s="1"/>
      <c r="AD482" s="328">
        <f t="shared" si="375"/>
        <v>7</v>
      </c>
      <c r="AE482" s="3"/>
      <c r="AF482" s="1"/>
      <c r="AG482" s="326">
        <f t="shared" si="376"/>
        <v>7</v>
      </c>
      <c r="AH482" s="34"/>
      <c r="AI482" s="1">
        <v>2</v>
      </c>
      <c r="AJ482" s="328">
        <f t="shared" si="377"/>
        <v>5</v>
      </c>
      <c r="AK482" s="34"/>
      <c r="AL482" s="1"/>
      <c r="AM482" s="328">
        <f t="shared" si="378"/>
        <v>5</v>
      </c>
      <c r="AN482" s="34"/>
      <c r="AO482" s="1"/>
      <c r="AP482" s="328">
        <f t="shared" si="367"/>
        <v>5</v>
      </c>
      <c r="AQ482" s="34"/>
      <c r="AR482" s="1"/>
      <c r="AS482" s="328">
        <f t="shared" si="368"/>
        <v>5</v>
      </c>
      <c r="AT482" s="34"/>
      <c r="AU482" s="1"/>
      <c r="AV482" s="328">
        <f t="shared" si="369"/>
        <v>5</v>
      </c>
      <c r="AW482" s="178"/>
      <c r="AX482" s="324"/>
      <c r="AY482" s="125">
        <f t="shared" si="380"/>
        <v>10</v>
      </c>
      <c r="AZ482" s="125">
        <f t="shared" si="380"/>
        <v>11</v>
      </c>
      <c r="BA482" s="35"/>
      <c r="BB482" s="35"/>
      <c r="BC482" s="35"/>
      <c r="BD482" s="35"/>
      <c r="BE482" s="35"/>
      <c r="BF482" s="35"/>
    </row>
    <row r="483" spans="1:58" ht="13">
      <c r="A483" s="33"/>
      <c r="B483" s="330"/>
      <c r="C483" s="404" t="s">
        <v>1902</v>
      </c>
      <c r="D483" s="32" t="s">
        <v>1398</v>
      </c>
      <c r="E483" s="38" t="s">
        <v>1399</v>
      </c>
      <c r="F483" s="38"/>
      <c r="G483" s="110"/>
      <c r="H483" s="38"/>
      <c r="I483" s="110" t="s">
        <v>1331</v>
      </c>
      <c r="J483" s="16" t="s">
        <v>640</v>
      </c>
      <c r="K483" s="109">
        <f t="shared" si="379"/>
        <v>6</v>
      </c>
      <c r="L483" s="16">
        <v>5</v>
      </c>
      <c r="M483" s="3">
        <v>10</v>
      </c>
      <c r="N483" s="1">
        <f>1+2</f>
        <v>3</v>
      </c>
      <c r="O483" s="328">
        <f t="shared" si="370"/>
        <v>12</v>
      </c>
      <c r="P483" s="34"/>
      <c r="Q483" s="1">
        <v>3</v>
      </c>
      <c r="R483" s="328">
        <f t="shared" si="371"/>
        <v>9</v>
      </c>
      <c r="S483" s="34"/>
      <c r="T483" s="1"/>
      <c r="U483" s="328">
        <f t="shared" si="372"/>
        <v>9</v>
      </c>
      <c r="V483" s="34"/>
      <c r="W483" s="1"/>
      <c r="X483" s="328">
        <f t="shared" si="373"/>
        <v>9</v>
      </c>
      <c r="Y483" s="34"/>
      <c r="Z483" s="1">
        <v>1</v>
      </c>
      <c r="AA483" s="328">
        <f t="shared" si="374"/>
        <v>8</v>
      </c>
      <c r="AB483" s="34"/>
      <c r="AC483" s="1"/>
      <c r="AD483" s="328">
        <f t="shared" si="375"/>
        <v>8</v>
      </c>
      <c r="AE483" s="3"/>
      <c r="AF483" s="1"/>
      <c r="AG483" s="326">
        <f t="shared" si="376"/>
        <v>8</v>
      </c>
      <c r="AH483" s="34"/>
      <c r="AI483" s="1">
        <v>2</v>
      </c>
      <c r="AJ483" s="328">
        <f t="shared" si="377"/>
        <v>6</v>
      </c>
      <c r="AK483" s="34"/>
      <c r="AL483" s="1"/>
      <c r="AM483" s="328">
        <f t="shared" si="378"/>
        <v>6</v>
      </c>
      <c r="AN483" s="34"/>
      <c r="AO483" s="1"/>
      <c r="AP483" s="328">
        <f t="shared" si="367"/>
        <v>6</v>
      </c>
      <c r="AQ483" s="34"/>
      <c r="AR483" s="1"/>
      <c r="AS483" s="328">
        <f t="shared" si="368"/>
        <v>6</v>
      </c>
      <c r="AT483" s="34"/>
      <c r="AU483" s="1"/>
      <c r="AV483" s="328">
        <f t="shared" si="369"/>
        <v>6</v>
      </c>
      <c r="AW483" s="178"/>
      <c r="AX483" s="324"/>
      <c r="AY483" s="125">
        <f t="shared" si="380"/>
        <v>10</v>
      </c>
      <c r="AZ483" s="125">
        <f t="shared" si="380"/>
        <v>9</v>
      </c>
      <c r="BA483" s="35"/>
      <c r="BB483" s="35"/>
      <c r="BC483" s="35"/>
      <c r="BD483" s="35"/>
      <c r="BE483" s="35"/>
      <c r="BF483" s="35"/>
    </row>
    <row r="484" spans="1:58" ht="13">
      <c r="A484" s="18"/>
      <c r="B484" s="137"/>
      <c r="C484" s="404" t="s">
        <v>1902</v>
      </c>
      <c r="D484" s="32" t="s">
        <v>3069</v>
      </c>
      <c r="E484" s="155" t="s">
        <v>3070</v>
      </c>
      <c r="F484" s="155"/>
      <c r="G484" s="156"/>
      <c r="H484" s="155"/>
      <c r="I484" s="110" t="s">
        <v>1331</v>
      </c>
      <c r="J484" s="16" t="s">
        <v>640</v>
      </c>
      <c r="K484" s="109">
        <f t="shared" si="379"/>
        <v>20</v>
      </c>
      <c r="L484" s="16">
        <v>0</v>
      </c>
      <c r="M484" s="3"/>
      <c r="N484" s="1"/>
      <c r="O484" s="329">
        <f t="shared" si="370"/>
        <v>0</v>
      </c>
      <c r="P484" s="34"/>
      <c r="Q484" s="1"/>
      <c r="R484" s="329">
        <f t="shared" ref="R484:R497" si="381">SUM(O484+P484-Q484)</f>
        <v>0</v>
      </c>
      <c r="S484" s="34">
        <v>20</v>
      </c>
      <c r="T484" s="1"/>
      <c r="U484" s="329">
        <f t="shared" ref="U484:U497" si="382">SUM(R484+S484-T484)</f>
        <v>20</v>
      </c>
      <c r="V484" s="34"/>
      <c r="W484" s="1"/>
      <c r="X484" s="329">
        <f t="shared" ref="X484:X497" si="383">SUM(U484+V484-W484)</f>
        <v>20</v>
      </c>
      <c r="Y484" s="34"/>
      <c r="Z484" s="1"/>
      <c r="AA484" s="329">
        <f t="shared" ref="AA484:AA497" si="384">SUM(X484+Y484-Z484)</f>
        <v>20</v>
      </c>
      <c r="AB484" s="34"/>
      <c r="AC484" s="1"/>
      <c r="AD484" s="329">
        <f t="shared" ref="AD484:AD497" si="385">SUM(AA484+AB484-AC484)</f>
        <v>20</v>
      </c>
      <c r="AE484" s="3"/>
      <c r="AF484" s="1"/>
      <c r="AG484" s="330">
        <f t="shared" ref="AG484:AG497" si="386">SUM(AD484+AE484-AF484)</f>
        <v>20</v>
      </c>
      <c r="AH484" s="34"/>
      <c r="AI484" s="1"/>
      <c r="AJ484" s="328">
        <f t="shared" ref="AJ484:AJ497" si="387">SUM(AG484+AH484-AI484)</f>
        <v>20</v>
      </c>
      <c r="AK484" s="34"/>
      <c r="AL484" s="1"/>
      <c r="AM484" s="328">
        <f t="shared" ref="AM484:AM497" si="388">SUM(AJ484+AK484-AL484)</f>
        <v>20</v>
      </c>
      <c r="AN484" s="34"/>
      <c r="AO484" s="1"/>
      <c r="AP484" s="328">
        <f t="shared" ref="AP484:AP497" si="389">SUM(AM484+AN484-AO484)</f>
        <v>20</v>
      </c>
      <c r="AQ484" s="34"/>
      <c r="AR484" s="1"/>
      <c r="AS484" s="1">
        <f t="shared" ref="AS484:AS497" si="390">SUM(AP484+AQ484-AR484)</f>
        <v>20</v>
      </c>
      <c r="AT484" s="3"/>
      <c r="AU484" s="1"/>
      <c r="AV484" s="328">
        <f t="shared" ref="AV484:AV497" si="391">SUM(AS484+AT484-AU484)</f>
        <v>20</v>
      </c>
      <c r="AW484" s="178"/>
      <c r="AX484" s="324"/>
      <c r="AY484" s="125">
        <f>SUM(M484+P484+S484+V484+Y484+AB484+AE484+AH484+AK484+AN484+AQ484+AT484)</f>
        <v>20</v>
      </c>
      <c r="AZ484" s="125">
        <v>0</v>
      </c>
      <c r="BA484" s="35"/>
      <c r="BB484" s="35"/>
      <c r="BC484" s="35"/>
      <c r="BD484" s="35"/>
      <c r="BE484" s="35"/>
      <c r="BF484" s="35"/>
    </row>
    <row r="485" spans="1:58" ht="13">
      <c r="A485" s="18"/>
      <c r="B485" s="137"/>
      <c r="C485" s="404" t="s">
        <v>1902</v>
      </c>
      <c r="D485" s="32" t="s">
        <v>2711</v>
      </c>
      <c r="E485" s="38" t="s">
        <v>2712</v>
      </c>
      <c r="F485" s="38"/>
      <c r="G485" s="110"/>
      <c r="H485" s="38"/>
      <c r="I485" s="110" t="s">
        <v>423</v>
      </c>
      <c r="J485" s="16" t="s">
        <v>629</v>
      </c>
      <c r="K485" s="109">
        <f t="shared" si="379"/>
        <v>20</v>
      </c>
      <c r="L485" s="16">
        <v>10</v>
      </c>
      <c r="M485" s="3"/>
      <c r="N485" s="1"/>
      <c r="O485" s="329">
        <f t="shared" si="370"/>
        <v>10</v>
      </c>
      <c r="P485" s="34"/>
      <c r="Q485" s="1">
        <v>10</v>
      </c>
      <c r="R485" s="329">
        <f t="shared" si="381"/>
        <v>0</v>
      </c>
      <c r="S485" s="34"/>
      <c r="T485" s="1"/>
      <c r="U485" s="329">
        <f t="shared" si="382"/>
        <v>0</v>
      </c>
      <c r="V485" s="34"/>
      <c r="W485" s="1"/>
      <c r="X485" s="329">
        <f t="shared" si="383"/>
        <v>0</v>
      </c>
      <c r="Y485" s="34">
        <v>20</v>
      </c>
      <c r="Z485" s="1"/>
      <c r="AA485" s="329">
        <f t="shared" si="384"/>
        <v>20</v>
      </c>
      <c r="AB485" s="34"/>
      <c r="AC485" s="1"/>
      <c r="AD485" s="329">
        <f t="shared" si="385"/>
        <v>20</v>
      </c>
      <c r="AE485" s="3"/>
      <c r="AF485" s="1"/>
      <c r="AG485" s="330">
        <f t="shared" si="386"/>
        <v>20</v>
      </c>
      <c r="AH485" s="34"/>
      <c r="AI485" s="1"/>
      <c r="AJ485" s="328">
        <f t="shared" si="387"/>
        <v>20</v>
      </c>
      <c r="AK485" s="34"/>
      <c r="AL485" s="1"/>
      <c r="AM485" s="328">
        <f t="shared" si="388"/>
        <v>20</v>
      </c>
      <c r="AN485" s="34"/>
      <c r="AO485" s="1"/>
      <c r="AP485" s="328">
        <f t="shared" si="389"/>
        <v>20</v>
      </c>
      <c r="AQ485" s="34"/>
      <c r="AR485" s="1"/>
      <c r="AS485" s="1">
        <f t="shared" si="390"/>
        <v>20</v>
      </c>
      <c r="AT485" s="3"/>
      <c r="AU485" s="1"/>
      <c r="AV485" s="328">
        <f t="shared" si="391"/>
        <v>20</v>
      </c>
      <c r="AW485" s="178"/>
      <c r="AX485" s="324"/>
      <c r="AY485" s="125">
        <f>SUM(M485+P485+S485+V485+Y485+AB485+AE485+AH485+AK485+AN485+AQ485+AT485)</f>
        <v>20</v>
      </c>
      <c r="AZ485" s="125">
        <f>SUM(N485+Q485+T485+W485+Z485+AC485+AF485+AI485+AL485+AO485+AR485+AU485)</f>
        <v>10</v>
      </c>
      <c r="BA485" s="35"/>
      <c r="BB485" s="35"/>
      <c r="BC485" s="35"/>
      <c r="BD485" s="35"/>
      <c r="BE485" s="35"/>
      <c r="BF485" s="35"/>
    </row>
    <row r="486" spans="1:58" ht="13">
      <c r="A486" s="425"/>
      <c r="B486" s="426"/>
      <c r="C486" s="404" t="s">
        <v>1903</v>
      </c>
      <c r="D486" s="32" t="s">
        <v>3214</v>
      </c>
      <c r="E486" s="38" t="s">
        <v>3215</v>
      </c>
      <c r="F486" s="38"/>
      <c r="G486" s="110"/>
      <c r="H486" s="38"/>
      <c r="I486" s="110" t="s">
        <v>423</v>
      </c>
      <c r="J486" s="16" t="s">
        <v>629</v>
      </c>
      <c r="K486" s="109">
        <f t="shared" si="379"/>
        <v>4</v>
      </c>
      <c r="L486" s="16">
        <v>4</v>
      </c>
      <c r="M486" s="3"/>
      <c r="N486" s="1"/>
      <c r="O486" s="328">
        <f t="shared" si="370"/>
        <v>4</v>
      </c>
      <c r="P486" s="34"/>
      <c r="Q486" s="1"/>
      <c r="R486" s="329">
        <f t="shared" si="381"/>
        <v>4</v>
      </c>
      <c r="S486" s="34"/>
      <c r="T486" s="1"/>
      <c r="U486" s="329">
        <f t="shared" si="382"/>
        <v>4</v>
      </c>
      <c r="V486" s="34"/>
      <c r="W486" s="1"/>
      <c r="X486" s="329">
        <f t="shared" si="383"/>
        <v>4</v>
      </c>
      <c r="Y486" s="34"/>
      <c r="Z486" s="1"/>
      <c r="AA486" s="329">
        <f t="shared" si="384"/>
        <v>4</v>
      </c>
      <c r="AB486" s="34"/>
      <c r="AC486" s="1"/>
      <c r="AD486" s="329">
        <f t="shared" si="385"/>
        <v>4</v>
      </c>
      <c r="AE486" s="3"/>
      <c r="AF486" s="1"/>
      <c r="AG486" s="330">
        <f t="shared" si="386"/>
        <v>4</v>
      </c>
      <c r="AH486" s="34"/>
      <c r="AI486" s="1"/>
      <c r="AJ486" s="328">
        <f t="shared" si="387"/>
        <v>4</v>
      </c>
      <c r="AK486" s="34"/>
      <c r="AL486" s="1"/>
      <c r="AM486" s="328">
        <f t="shared" si="388"/>
        <v>4</v>
      </c>
      <c r="AN486" s="34"/>
      <c r="AO486" s="1"/>
      <c r="AP486" s="328">
        <f t="shared" si="389"/>
        <v>4</v>
      </c>
      <c r="AQ486" s="34"/>
      <c r="AR486" s="1"/>
      <c r="AS486" s="1">
        <f t="shared" si="390"/>
        <v>4</v>
      </c>
      <c r="AT486" s="3"/>
      <c r="AU486" s="1"/>
      <c r="AV486" s="328">
        <f t="shared" si="391"/>
        <v>4</v>
      </c>
      <c r="AW486" s="178"/>
      <c r="AX486" s="324"/>
      <c r="AY486" s="125"/>
      <c r="AZ486" s="125"/>
      <c r="BA486" s="35"/>
      <c r="BB486" s="35"/>
      <c r="BC486" s="35"/>
      <c r="BD486" s="35"/>
      <c r="BE486" s="35"/>
      <c r="BF486" s="35"/>
    </row>
    <row r="487" spans="1:58" ht="13">
      <c r="A487" s="18"/>
      <c r="B487" s="137"/>
      <c r="C487" s="404" t="s">
        <v>1902</v>
      </c>
      <c r="D487" s="32" t="s">
        <v>1896</v>
      </c>
      <c r="E487" s="38" t="s">
        <v>3213</v>
      </c>
      <c r="F487" s="38"/>
      <c r="G487" s="110"/>
      <c r="H487" s="38"/>
      <c r="I487" s="110" t="s">
        <v>419</v>
      </c>
      <c r="J487" s="16" t="s">
        <v>640</v>
      </c>
      <c r="K487" s="109">
        <f t="shared" si="379"/>
        <v>13</v>
      </c>
      <c r="L487" s="16">
        <v>6</v>
      </c>
      <c r="M487" s="3"/>
      <c r="N487" s="1"/>
      <c r="O487" s="329">
        <f t="shared" si="370"/>
        <v>6</v>
      </c>
      <c r="P487" s="34"/>
      <c r="Q487" s="1"/>
      <c r="R487" s="328">
        <f t="shared" si="381"/>
        <v>6</v>
      </c>
      <c r="S487" s="34"/>
      <c r="T487" s="1">
        <v>1</v>
      </c>
      <c r="U487" s="328">
        <f t="shared" si="382"/>
        <v>5</v>
      </c>
      <c r="V487" s="34"/>
      <c r="W487" s="1"/>
      <c r="X487" s="328">
        <f t="shared" si="383"/>
        <v>5</v>
      </c>
      <c r="Y487" s="34"/>
      <c r="Z487" s="1"/>
      <c r="AA487" s="328">
        <f t="shared" si="384"/>
        <v>5</v>
      </c>
      <c r="AB487" s="34"/>
      <c r="AC487" s="1">
        <v>1</v>
      </c>
      <c r="AD487" s="328">
        <f t="shared" si="385"/>
        <v>4</v>
      </c>
      <c r="AE487" s="3"/>
      <c r="AF487" s="1">
        <v>1</v>
      </c>
      <c r="AG487" s="326">
        <f t="shared" si="386"/>
        <v>3</v>
      </c>
      <c r="AH487" s="34">
        <v>10</v>
      </c>
      <c r="AI487" s="1"/>
      <c r="AJ487" s="328">
        <f t="shared" si="387"/>
        <v>13</v>
      </c>
      <c r="AK487" s="34"/>
      <c r="AL487" s="1"/>
      <c r="AM487" s="328">
        <f t="shared" si="388"/>
        <v>13</v>
      </c>
      <c r="AN487" s="34"/>
      <c r="AO487" s="1"/>
      <c r="AP487" s="328">
        <f t="shared" si="389"/>
        <v>13</v>
      </c>
      <c r="AQ487" s="34"/>
      <c r="AR487" s="1"/>
      <c r="AS487" s="328">
        <f t="shared" si="390"/>
        <v>13</v>
      </c>
      <c r="AT487" s="34"/>
      <c r="AU487" s="1"/>
      <c r="AV487" s="328">
        <f t="shared" si="391"/>
        <v>13</v>
      </c>
      <c r="AW487" s="178"/>
      <c r="AX487" s="324"/>
      <c r="AY487" s="125">
        <f t="shared" si="380"/>
        <v>10</v>
      </c>
      <c r="AZ487" s="125">
        <f t="shared" si="380"/>
        <v>3</v>
      </c>
      <c r="BA487" s="35"/>
      <c r="BB487" s="35"/>
      <c r="BC487" s="35"/>
      <c r="BD487" s="35"/>
      <c r="BE487" s="35"/>
      <c r="BF487" s="35"/>
    </row>
    <row r="488" spans="1:58" ht="13">
      <c r="A488" s="18"/>
      <c r="B488" s="137"/>
      <c r="C488" s="404" t="s">
        <v>1902</v>
      </c>
      <c r="D488" s="32" t="s">
        <v>1400</v>
      </c>
      <c r="E488" s="38" t="s">
        <v>1401</v>
      </c>
      <c r="F488" s="38"/>
      <c r="G488" s="110"/>
      <c r="H488" s="38"/>
      <c r="I488" s="110" t="s">
        <v>419</v>
      </c>
      <c r="J488" s="16" t="s">
        <v>640</v>
      </c>
      <c r="K488" s="109">
        <f t="shared" si="379"/>
        <v>11</v>
      </c>
      <c r="L488" s="16">
        <v>20</v>
      </c>
      <c r="M488" s="3"/>
      <c r="N488" s="1">
        <v>1</v>
      </c>
      <c r="O488" s="329">
        <f t="shared" si="370"/>
        <v>19</v>
      </c>
      <c r="P488" s="34"/>
      <c r="Q488" s="1">
        <v>3</v>
      </c>
      <c r="R488" s="328">
        <f t="shared" si="381"/>
        <v>16</v>
      </c>
      <c r="S488" s="34"/>
      <c r="T488" s="1"/>
      <c r="U488" s="328">
        <f t="shared" si="382"/>
        <v>16</v>
      </c>
      <c r="V488" s="34"/>
      <c r="W488" s="1"/>
      <c r="X488" s="328">
        <f t="shared" si="383"/>
        <v>16</v>
      </c>
      <c r="Y488" s="34"/>
      <c r="Z488" s="1">
        <v>1</v>
      </c>
      <c r="AA488" s="328">
        <f t="shared" si="384"/>
        <v>15</v>
      </c>
      <c r="AB488" s="34"/>
      <c r="AC488" s="1">
        <v>4</v>
      </c>
      <c r="AD488" s="328">
        <f t="shared" si="385"/>
        <v>11</v>
      </c>
      <c r="AE488" s="3"/>
      <c r="AF488" s="1"/>
      <c r="AG488" s="326">
        <f t="shared" si="386"/>
        <v>11</v>
      </c>
      <c r="AH488" s="34"/>
      <c r="AI488" s="1"/>
      <c r="AJ488" s="328">
        <f t="shared" si="387"/>
        <v>11</v>
      </c>
      <c r="AK488" s="34"/>
      <c r="AL488" s="1"/>
      <c r="AM488" s="328">
        <f t="shared" si="388"/>
        <v>11</v>
      </c>
      <c r="AN488" s="34"/>
      <c r="AO488" s="1"/>
      <c r="AP488" s="328">
        <f t="shared" si="389"/>
        <v>11</v>
      </c>
      <c r="AQ488" s="34"/>
      <c r="AR488" s="1"/>
      <c r="AS488" s="328">
        <f t="shared" si="390"/>
        <v>11</v>
      </c>
      <c r="AT488" s="34"/>
      <c r="AU488" s="1"/>
      <c r="AV488" s="328">
        <f t="shared" si="391"/>
        <v>11</v>
      </c>
      <c r="AW488" s="178"/>
      <c r="AX488" s="324"/>
      <c r="AY488" s="125">
        <f t="shared" si="380"/>
        <v>0</v>
      </c>
      <c r="AZ488" s="125">
        <f t="shared" si="380"/>
        <v>9</v>
      </c>
      <c r="BA488" s="35"/>
      <c r="BB488" s="35"/>
      <c r="BC488" s="35"/>
      <c r="BD488" s="35"/>
      <c r="BE488" s="35"/>
      <c r="BF488" s="35"/>
    </row>
    <row r="489" spans="1:58" ht="13">
      <c r="A489" s="18"/>
      <c r="B489" s="137"/>
      <c r="C489" s="404" t="s">
        <v>1902</v>
      </c>
      <c r="D489" s="32" t="s">
        <v>287</v>
      </c>
      <c r="E489" s="38" t="s">
        <v>1402</v>
      </c>
      <c r="F489" s="38"/>
      <c r="G489" s="110"/>
      <c r="H489" s="38"/>
      <c r="I489" s="110" t="s">
        <v>419</v>
      </c>
      <c r="J489" s="16" t="s">
        <v>640</v>
      </c>
      <c r="K489" s="109">
        <f t="shared" si="379"/>
        <v>13</v>
      </c>
      <c r="L489" s="16">
        <v>19</v>
      </c>
      <c r="M489" s="3"/>
      <c r="N489" s="1">
        <f>3+3</f>
        <v>6</v>
      </c>
      <c r="O489" s="328">
        <f t="shared" si="370"/>
        <v>13</v>
      </c>
      <c r="P489" s="34"/>
      <c r="Q489" s="1">
        <v>5</v>
      </c>
      <c r="R489" s="328">
        <f t="shared" si="381"/>
        <v>8</v>
      </c>
      <c r="S489" s="34"/>
      <c r="T489" s="1"/>
      <c r="U489" s="328">
        <f t="shared" si="382"/>
        <v>8</v>
      </c>
      <c r="V489" s="34"/>
      <c r="W489" s="1"/>
      <c r="X489" s="328">
        <f t="shared" si="383"/>
        <v>8</v>
      </c>
      <c r="Y489" s="34"/>
      <c r="Z489" s="1"/>
      <c r="AA489" s="328">
        <f t="shared" si="384"/>
        <v>8</v>
      </c>
      <c r="AB489" s="34"/>
      <c r="AC489" s="1">
        <v>6</v>
      </c>
      <c r="AD489" s="328">
        <f t="shared" si="385"/>
        <v>2</v>
      </c>
      <c r="AE489" s="3">
        <v>20</v>
      </c>
      <c r="AF489" s="1">
        <f>2+6</f>
        <v>8</v>
      </c>
      <c r="AG489" s="326">
        <f t="shared" si="386"/>
        <v>14</v>
      </c>
      <c r="AH489" s="34"/>
      <c r="AI489" s="1">
        <v>1</v>
      </c>
      <c r="AJ489" s="328">
        <f t="shared" si="387"/>
        <v>13</v>
      </c>
      <c r="AK489" s="34"/>
      <c r="AL489" s="1"/>
      <c r="AM489" s="328">
        <f t="shared" si="388"/>
        <v>13</v>
      </c>
      <c r="AN489" s="34"/>
      <c r="AO489" s="1"/>
      <c r="AP489" s="328">
        <f t="shared" si="389"/>
        <v>13</v>
      </c>
      <c r="AQ489" s="34"/>
      <c r="AR489" s="1"/>
      <c r="AS489" s="328">
        <f t="shared" si="390"/>
        <v>13</v>
      </c>
      <c r="AT489" s="34"/>
      <c r="AU489" s="1"/>
      <c r="AV489" s="328">
        <f t="shared" si="391"/>
        <v>13</v>
      </c>
      <c r="AW489" s="178"/>
      <c r="AX489" s="324"/>
      <c r="AY489" s="125">
        <f t="shared" si="380"/>
        <v>20</v>
      </c>
      <c r="AZ489" s="125">
        <f t="shared" si="380"/>
        <v>26</v>
      </c>
      <c r="BA489" s="35"/>
      <c r="BB489" s="35"/>
      <c r="BC489" s="35"/>
      <c r="BD489" s="35"/>
      <c r="BE489" s="35"/>
      <c r="BF489" s="35"/>
    </row>
    <row r="490" spans="1:58" ht="13">
      <c r="A490" s="18"/>
      <c r="B490" s="137"/>
      <c r="C490" s="404" t="s">
        <v>1902</v>
      </c>
      <c r="D490" s="32" t="s">
        <v>375</v>
      </c>
      <c r="E490" s="38" t="s">
        <v>376</v>
      </c>
      <c r="F490" s="38"/>
      <c r="G490" s="110"/>
      <c r="H490" s="38"/>
      <c r="I490" s="110" t="s">
        <v>419</v>
      </c>
      <c r="J490" s="16" t="s">
        <v>640</v>
      </c>
      <c r="K490" s="109">
        <f t="shared" si="379"/>
        <v>2</v>
      </c>
      <c r="L490" s="16">
        <v>5</v>
      </c>
      <c r="M490" s="3"/>
      <c r="N490" s="1">
        <v>1</v>
      </c>
      <c r="O490" s="329">
        <f t="shared" si="370"/>
        <v>4</v>
      </c>
      <c r="P490" s="34"/>
      <c r="Q490" s="1"/>
      <c r="R490" s="328">
        <f t="shared" si="381"/>
        <v>4</v>
      </c>
      <c r="S490" s="34"/>
      <c r="T490" s="1">
        <v>2</v>
      </c>
      <c r="U490" s="328">
        <f t="shared" si="382"/>
        <v>2</v>
      </c>
      <c r="V490" s="34"/>
      <c r="W490" s="1"/>
      <c r="X490" s="328">
        <f t="shared" si="383"/>
        <v>2</v>
      </c>
      <c r="Y490" s="34"/>
      <c r="Z490" s="1"/>
      <c r="AA490" s="328">
        <f t="shared" si="384"/>
        <v>2</v>
      </c>
      <c r="AB490" s="34"/>
      <c r="AC490" s="1"/>
      <c r="AD490" s="328">
        <f t="shared" si="385"/>
        <v>2</v>
      </c>
      <c r="AE490" s="3"/>
      <c r="AF490" s="1"/>
      <c r="AG490" s="326">
        <f t="shared" si="386"/>
        <v>2</v>
      </c>
      <c r="AH490" s="34"/>
      <c r="AI490" s="1"/>
      <c r="AJ490" s="328">
        <f t="shared" si="387"/>
        <v>2</v>
      </c>
      <c r="AK490" s="34"/>
      <c r="AL490" s="1"/>
      <c r="AM490" s="328">
        <f t="shared" si="388"/>
        <v>2</v>
      </c>
      <c r="AN490" s="34"/>
      <c r="AO490" s="1"/>
      <c r="AP490" s="328">
        <f t="shared" si="389"/>
        <v>2</v>
      </c>
      <c r="AQ490" s="34"/>
      <c r="AR490" s="1"/>
      <c r="AS490" s="328">
        <f t="shared" si="390"/>
        <v>2</v>
      </c>
      <c r="AT490" s="34"/>
      <c r="AU490" s="1"/>
      <c r="AV490" s="328">
        <f t="shared" si="391"/>
        <v>2</v>
      </c>
      <c r="AW490" s="178"/>
      <c r="AX490" s="324"/>
      <c r="AY490" s="125">
        <f t="shared" si="380"/>
        <v>0</v>
      </c>
      <c r="AZ490" s="125">
        <f t="shared" si="380"/>
        <v>3</v>
      </c>
      <c r="BA490" s="35"/>
      <c r="BB490" s="35"/>
      <c r="BC490" s="35"/>
      <c r="BD490" s="35"/>
      <c r="BE490" s="35"/>
      <c r="BF490" s="35"/>
    </row>
    <row r="491" spans="1:58" ht="13">
      <c r="A491" s="18"/>
      <c r="B491" s="137"/>
      <c r="C491" s="404" t="s">
        <v>1902</v>
      </c>
      <c r="D491" s="32" t="s">
        <v>320</v>
      </c>
      <c r="E491" s="38" t="s">
        <v>321</v>
      </c>
      <c r="F491" s="38"/>
      <c r="G491" s="110"/>
      <c r="H491" s="38"/>
      <c r="I491" s="110" t="s">
        <v>419</v>
      </c>
      <c r="J491" s="16" t="s">
        <v>640</v>
      </c>
      <c r="K491" s="109">
        <f t="shared" si="379"/>
        <v>4</v>
      </c>
      <c r="L491" s="16">
        <v>8</v>
      </c>
      <c r="M491" s="3"/>
      <c r="N491" s="1">
        <v>2</v>
      </c>
      <c r="O491" s="329">
        <f t="shared" si="370"/>
        <v>6</v>
      </c>
      <c r="P491" s="34"/>
      <c r="Q491" s="1"/>
      <c r="R491" s="328">
        <f t="shared" si="381"/>
        <v>6</v>
      </c>
      <c r="S491" s="34"/>
      <c r="T491" s="1"/>
      <c r="U491" s="328">
        <f t="shared" si="382"/>
        <v>6</v>
      </c>
      <c r="V491" s="34"/>
      <c r="W491" s="1"/>
      <c r="X491" s="328">
        <f t="shared" si="383"/>
        <v>6</v>
      </c>
      <c r="Y491" s="34"/>
      <c r="Z491" s="1"/>
      <c r="AA491" s="328">
        <f t="shared" si="384"/>
        <v>6</v>
      </c>
      <c r="AB491" s="34"/>
      <c r="AC491" s="1"/>
      <c r="AD491" s="328">
        <f t="shared" si="385"/>
        <v>6</v>
      </c>
      <c r="AE491" s="3"/>
      <c r="AF491" s="1">
        <v>2</v>
      </c>
      <c r="AG491" s="326">
        <f t="shared" si="386"/>
        <v>4</v>
      </c>
      <c r="AH491" s="34"/>
      <c r="AI491" s="1"/>
      <c r="AJ491" s="328">
        <f t="shared" si="387"/>
        <v>4</v>
      </c>
      <c r="AK491" s="34"/>
      <c r="AL491" s="1"/>
      <c r="AM491" s="328">
        <f t="shared" si="388"/>
        <v>4</v>
      </c>
      <c r="AN491" s="34"/>
      <c r="AO491" s="1"/>
      <c r="AP491" s="328">
        <f t="shared" si="389"/>
        <v>4</v>
      </c>
      <c r="AQ491" s="34"/>
      <c r="AR491" s="1"/>
      <c r="AS491" s="328">
        <f t="shared" si="390"/>
        <v>4</v>
      </c>
      <c r="AT491" s="34"/>
      <c r="AU491" s="1"/>
      <c r="AV491" s="328">
        <f t="shared" si="391"/>
        <v>4</v>
      </c>
      <c r="AW491" s="178"/>
      <c r="AX491" s="324"/>
      <c r="AY491" s="125">
        <f t="shared" si="380"/>
        <v>0</v>
      </c>
      <c r="AZ491" s="125">
        <f t="shared" si="380"/>
        <v>4</v>
      </c>
      <c r="BA491" s="35"/>
      <c r="BB491" s="35"/>
      <c r="BC491" s="35"/>
      <c r="BD491" s="35"/>
      <c r="BE491" s="35"/>
      <c r="BF491" s="35"/>
    </row>
    <row r="492" spans="1:58" ht="13">
      <c r="A492" s="18"/>
      <c r="B492" s="137"/>
      <c r="C492" s="404" t="s">
        <v>1902</v>
      </c>
      <c r="D492" s="32" t="s">
        <v>2417</v>
      </c>
      <c r="E492" s="38" t="s">
        <v>2418</v>
      </c>
      <c r="F492" s="38"/>
      <c r="G492" s="110"/>
      <c r="H492" s="38"/>
      <c r="I492" s="110" t="s">
        <v>1089</v>
      </c>
      <c r="J492" s="16" t="s">
        <v>640</v>
      </c>
      <c r="K492" s="109">
        <f t="shared" si="379"/>
        <v>1015</v>
      </c>
      <c r="L492" s="16">
        <v>187</v>
      </c>
      <c r="M492" s="3"/>
      <c r="N492" s="1"/>
      <c r="O492" s="328">
        <f t="shared" si="370"/>
        <v>187</v>
      </c>
      <c r="P492" s="34"/>
      <c r="Q492" s="1"/>
      <c r="R492" s="329">
        <f t="shared" si="381"/>
        <v>187</v>
      </c>
      <c r="S492" s="34"/>
      <c r="T492" s="1"/>
      <c r="U492" s="329">
        <f t="shared" si="382"/>
        <v>187</v>
      </c>
      <c r="V492" s="34"/>
      <c r="W492" s="1"/>
      <c r="X492" s="329">
        <f t="shared" si="383"/>
        <v>187</v>
      </c>
      <c r="Y492" s="34"/>
      <c r="Z492" s="1">
        <v>51</v>
      </c>
      <c r="AA492" s="329">
        <f t="shared" si="384"/>
        <v>136</v>
      </c>
      <c r="AB492" s="34"/>
      <c r="AC492" s="1">
        <v>121</v>
      </c>
      <c r="AD492" s="329">
        <f t="shared" si="385"/>
        <v>15</v>
      </c>
      <c r="AE492" s="3">
        <v>1000</v>
      </c>
      <c r="AF492" s="1"/>
      <c r="AG492" s="330">
        <f t="shared" si="386"/>
        <v>1015</v>
      </c>
      <c r="AH492" s="34"/>
      <c r="AI492" s="1"/>
      <c r="AJ492" s="328">
        <f t="shared" si="387"/>
        <v>1015</v>
      </c>
      <c r="AK492" s="34"/>
      <c r="AL492" s="1"/>
      <c r="AM492" s="328">
        <f t="shared" si="388"/>
        <v>1015</v>
      </c>
      <c r="AN492" s="34"/>
      <c r="AO492" s="1"/>
      <c r="AP492" s="328">
        <f t="shared" si="389"/>
        <v>1015</v>
      </c>
      <c r="AQ492" s="34"/>
      <c r="AR492" s="1"/>
      <c r="AS492" s="1">
        <f t="shared" si="390"/>
        <v>1015</v>
      </c>
      <c r="AT492" s="3"/>
      <c r="AU492" s="1"/>
      <c r="AV492" s="328">
        <f t="shared" si="391"/>
        <v>1015</v>
      </c>
      <c r="AW492" s="178"/>
      <c r="AX492" s="324"/>
      <c r="AY492" s="125">
        <f t="shared" ref="AY492:AZ507" si="392">SUM(M492+P492+S492+V492+Y492+AB492+AE492+AH492+AK492+AN492+AQ492+AT492)</f>
        <v>1000</v>
      </c>
      <c r="AZ492" s="125">
        <v>0</v>
      </c>
      <c r="BA492" s="35"/>
      <c r="BB492" s="35"/>
      <c r="BC492" s="35"/>
      <c r="BD492" s="35"/>
      <c r="BE492" s="35"/>
      <c r="BF492" s="35"/>
    </row>
    <row r="493" spans="1:58" ht="13">
      <c r="A493" s="18"/>
      <c r="B493" s="137"/>
      <c r="C493" s="404" t="s">
        <v>1902</v>
      </c>
      <c r="D493" s="32" t="s">
        <v>1405</v>
      </c>
      <c r="E493" s="38" t="s">
        <v>1406</v>
      </c>
      <c r="F493" s="38"/>
      <c r="G493" s="110"/>
      <c r="H493" s="38"/>
      <c r="I493" s="110" t="s">
        <v>419</v>
      </c>
      <c r="J493" s="16" t="s">
        <v>640</v>
      </c>
      <c r="K493" s="109">
        <f t="shared" si="379"/>
        <v>1</v>
      </c>
      <c r="L493" s="16">
        <v>1</v>
      </c>
      <c r="M493" s="3"/>
      <c r="N493" s="1"/>
      <c r="O493" s="328">
        <f t="shared" si="370"/>
        <v>1</v>
      </c>
      <c r="P493" s="34"/>
      <c r="Q493" s="1"/>
      <c r="R493" s="328">
        <f t="shared" si="381"/>
        <v>1</v>
      </c>
      <c r="S493" s="34"/>
      <c r="T493" s="1"/>
      <c r="U493" s="328">
        <f t="shared" si="382"/>
        <v>1</v>
      </c>
      <c r="V493" s="34"/>
      <c r="W493" s="1"/>
      <c r="X493" s="328">
        <f t="shared" si="383"/>
        <v>1</v>
      </c>
      <c r="Y493" s="34"/>
      <c r="Z493" s="1"/>
      <c r="AA493" s="328">
        <f t="shared" si="384"/>
        <v>1</v>
      </c>
      <c r="AB493" s="34"/>
      <c r="AC493" s="1"/>
      <c r="AD493" s="328">
        <f t="shared" si="385"/>
        <v>1</v>
      </c>
      <c r="AE493" s="3"/>
      <c r="AF493" s="1"/>
      <c r="AG493" s="326">
        <f t="shared" si="386"/>
        <v>1</v>
      </c>
      <c r="AH493" s="34"/>
      <c r="AI493" s="1"/>
      <c r="AJ493" s="328">
        <f t="shared" si="387"/>
        <v>1</v>
      </c>
      <c r="AK493" s="34"/>
      <c r="AL493" s="1"/>
      <c r="AM493" s="328">
        <f t="shared" si="388"/>
        <v>1</v>
      </c>
      <c r="AN493" s="34"/>
      <c r="AO493" s="1"/>
      <c r="AP493" s="328">
        <f t="shared" si="389"/>
        <v>1</v>
      </c>
      <c r="AQ493" s="34"/>
      <c r="AR493" s="1"/>
      <c r="AS493" s="328">
        <f t="shared" si="390"/>
        <v>1</v>
      </c>
      <c r="AT493" s="34"/>
      <c r="AU493" s="1"/>
      <c r="AV493" s="328">
        <f t="shared" si="391"/>
        <v>1</v>
      </c>
      <c r="AW493" s="178"/>
      <c r="AX493" s="324"/>
      <c r="AY493" s="125">
        <f t="shared" si="392"/>
        <v>0</v>
      </c>
      <c r="AZ493" s="125">
        <f t="shared" si="392"/>
        <v>0</v>
      </c>
      <c r="BA493" s="35"/>
      <c r="BB493" s="35"/>
      <c r="BC493" s="35"/>
      <c r="BD493" s="35"/>
      <c r="BE493" s="35"/>
      <c r="BF493" s="35"/>
    </row>
    <row r="494" spans="1:58" ht="13">
      <c r="A494" s="33"/>
      <c r="B494" s="330"/>
      <c r="C494" s="404" t="s">
        <v>1902</v>
      </c>
      <c r="D494" s="277" t="s">
        <v>2588</v>
      </c>
      <c r="E494" s="427" t="s">
        <v>2589</v>
      </c>
      <c r="F494" s="427"/>
      <c r="G494" s="428"/>
      <c r="H494" s="427"/>
      <c r="I494" s="110" t="s">
        <v>419</v>
      </c>
      <c r="J494" s="16" t="s">
        <v>640</v>
      </c>
      <c r="K494" s="109">
        <f t="shared" si="379"/>
        <v>900</v>
      </c>
      <c r="L494" s="16">
        <v>900</v>
      </c>
      <c r="M494" s="3"/>
      <c r="N494" s="1"/>
      <c r="O494" s="329">
        <f>SUM(L494+M494-N494)</f>
        <v>900</v>
      </c>
      <c r="P494" s="34"/>
      <c r="Q494" s="1"/>
      <c r="R494" s="329">
        <f t="shared" si="381"/>
        <v>900</v>
      </c>
      <c r="S494" s="34"/>
      <c r="T494" s="1"/>
      <c r="U494" s="329">
        <f t="shared" si="382"/>
        <v>900</v>
      </c>
      <c r="V494" s="34"/>
      <c r="W494" s="1"/>
      <c r="X494" s="329">
        <f t="shared" si="383"/>
        <v>900</v>
      </c>
      <c r="Y494" s="34"/>
      <c r="Z494" s="1"/>
      <c r="AA494" s="329">
        <f t="shared" si="384"/>
        <v>900</v>
      </c>
      <c r="AB494" s="34"/>
      <c r="AC494" s="1"/>
      <c r="AD494" s="329">
        <f t="shared" si="385"/>
        <v>900</v>
      </c>
      <c r="AE494" s="3"/>
      <c r="AF494" s="1"/>
      <c r="AG494" s="330">
        <f t="shared" si="386"/>
        <v>900</v>
      </c>
      <c r="AH494" s="34"/>
      <c r="AI494" s="1"/>
      <c r="AJ494" s="328">
        <f t="shared" si="387"/>
        <v>900</v>
      </c>
      <c r="AK494" s="34"/>
      <c r="AL494" s="1"/>
      <c r="AM494" s="328">
        <f t="shared" si="388"/>
        <v>900</v>
      </c>
      <c r="AN494" s="34"/>
      <c r="AO494" s="1"/>
      <c r="AP494" s="328">
        <f t="shared" si="389"/>
        <v>900</v>
      </c>
      <c r="AQ494" s="34"/>
      <c r="AR494" s="1"/>
      <c r="AS494" s="1">
        <f t="shared" si="390"/>
        <v>900</v>
      </c>
      <c r="AT494" s="3"/>
      <c r="AU494" s="1"/>
      <c r="AV494" s="328">
        <f t="shared" si="391"/>
        <v>900</v>
      </c>
      <c r="AW494" s="178"/>
      <c r="AX494" s="324"/>
      <c r="AY494" s="125">
        <f>SUM(M494+P494+S494+V494+Y494+AB494+AE494+AH494+AK494+AN494+AQ494+AT494)</f>
        <v>0</v>
      </c>
      <c r="AZ494" s="125">
        <f>SUM(N494+Q494+T494+W494+Z494+AC494+AF494+AI494+AL494+AO494+AR494+AU494)</f>
        <v>0</v>
      </c>
      <c r="BA494" s="35"/>
      <c r="BB494" s="35"/>
      <c r="BC494" s="35"/>
      <c r="BD494" s="35"/>
      <c r="BE494" s="35"/>
      <c r="BF494" s="35"/>
    </row>
    <row r="495" spans="1:58" ht="13">
      <c r="A495" s="18"/>
      <c r="B495" s="137"/>
      <c r="C495" s="404" t="s">
        <v>1902</v>
      </c>
      <c r="D495" s="277" t="s">
        <v>1403</v>
      </c>
      <c r="E495" s="427" t="s">
        <v>1404</v>
      </c>
      <c r="F495" s="427"/>
      <c r="G495" s="428"/>
      <c r="H495" s="427"/>
      <c r="I495" s="110" t="s">
        <v>419</v>
      </c>
      <c r="J495" s="16" t="s">
        <v>640</v>
      </c>
      <c r="K495" s="109">
        <f t="shared" si="379"/>
        <v>105</v>
      </c>
      <c r="L495" s="16">
        <v>134</v>
      </c>
      <c r="M495" s="3"/>
      <c r="N495" s="1"/>
      <c r="O495" s="329">
        <f>SUM(L495+M495-N495)</f>
        <v>134</v>
      </c>
      <c r="P495" s="34"/>
      <c r="Q495" s="1"/>
      <c r="R495" s="328">
        <f t="shared" si="381"/>
        <v>134</v>
      </c>
      <c r="S495" s="34"/>
      <c r="T495" s="1"/>
      <c r="U495" s="328">
        <f t="shared" si="382"/>
        <v>134</v>
      </c>
      <c r="V495" s="34"/>
      <c r="W495" s="1"/>
      <c r="X495" s="328">
        <f t="shared" si="383"/>
        <v>134</v>
      </c>
      <c r="Y495" s="34"/>
      <c r="Z495" s="1"/>
      <c r="AA495" s="328">
        <f t="shared" si="384"/>
        <v>134</v>
      </c>
      <c r="AB495" s="34"/>
      <c r="AC495" s="1">
        <v>29</v>
      </c>
      <c r="AD495" s="328">
        <f t="shared" si="385"/>
        <v>105</v>
      </c>
      <c r="AE495" s="3"/>
      <c r="AF495" s="1"/>
      <c r="AG495" s="326">
        <f t="shared" si="386"/>
        <v>105</v>
      </c>
      <c r="AH495" s="34"/>
      <c r="AI495" s="1"/>
      <c r="AJ495" s="328">
        <f t="shared" si="387"/>
        <v>105</v>
      </c>
      <c r="AK495" s="34"/>
      <c r="AL495" s="1"/>
      <c r="AM495" s="328">
        <f t="shared" si="388"/>
        <v>105</v>
      </c>
      <c r="AN495" s="34"/>
      <c r="AO495" s="1"/>
      <c r="AP495" s="328">
        <f t="shared" si="389"/>
        <v>105</v>
      </c>
      <c r="AQ495" s="34"/>
      <c r="AR495" s="1"/>
      <c r="AS495" s="328">
        <f t="shared" si="390"/>
        <v>105</v>
      </c>
      <c r="AT495" s="34"/>
      <c r="AU495" s="1"/>
      <c r="AV495" s="328">
        <f t="shared" si="391"/>
        <v>105</v>
      </c>
      <c r="AW495" s="178"/>
      <c r="AX495" s="324"/>
      <c r="AY495" s="125">
        <f>SUM(M495+P495+S495+V495+Y495+AB495+AE495+AH495+AK495+AN495+AQ495+AT495)</f>
        <v>0</v>
      </c>
      <c r="AZ495" s="125">
        <f>SUM(N495+Q495+T495+W495+Z495+AC495+AF495+AI495+AL495+AO495+AR495+AU495)</f>
        <v>29</v>
      </c>
      <c r="BA495" s="35"/>
      <c r="BB495" s="35"/>
      <c r="BC495" s="35"/>
      <c r="BD495" s="35"/>
      <c r="BE495" s="35"/>
      <c r="BF495" s="35"/>
    </row>
    <row r="496" spans="1:58" ht="13">
      <c r="A496" s="18"/>
      <c r="B496" s="137"/>
      <c r="C496" s="404" t="s">
        <v>1902</v>
      </c>
      <c r="D496" s="277" t="s">
        <v>1897</v>
      </c>
      <c r="E496" s="90" t="s">
        <v>2410</v>
      </c>
      <c r="F496" s="90"/>
      <c r="G496" s="429"/>
      <c r="H496" s="90"/>
      <c r="I496" s="110" t="s">
        <v>419</v>
      </c>
      <c r="J496" s="16" t="s">
        <v>640</v>
      </c>
      <c r="K496" s="109">
        <f t="shared" si="379"/>
        <v>0</v>
      </c>
      <c r="L496" s="16">
        <v>0</v>
      </c>
      <c r="M496" s="3"/>
      <c r="N496" s="1"/>
      <c r="O496" s="329">
        <f t="shared" si="370"/>
        <v>0</v>
      </c>
      <c r="P496" s="34"/>
      <c r="Q496" s="1"/>
      <c r="R496" s="328">
        <f t="shared" si="381"/>
        <v>0</v>
      </c>
      <c r="S496" s="34"/>
      <c r="T496" s="1"/>
      <c r="U496" s="328">
        <f t="shared" si="382"/>
        <v>0</v>
      </c>
      <c r="V496" s="34"/>
      <c r="W496" s="1"/>
      <c r="X496" s="328">
        <f t="shared" si="383"/>
        <v>0</v>
      </c>
      <c r="Y496" s="34"/>
      <c r="Z496" s="1"/>
      <c r="AA496" s="328">
        <f t="shared" si="384"/>
        <v>0</v>
      </c>
      <c r="AB496" s="34"/>
      <c r="AC496" s="1"/>
      <c r="AD496" s="328">
        <f t="shared" si="385"/>
        <v>0</v>
      </c>
      <c r="AE496" s="3"/>
      <c r="AF496" s="1"/>
      <c r="AG496" s="326">
        <f t="shared" si="386"/>
        <v>0</v>
      </c>
      <c r="AH496" s="34"/>
      <c r="AI496" s="1"/>
      <c r="AJ496" s="328">
        <f t="shared" si="387"/>
        <v>0</v>
      </c>
      <c r="AK496" s="34"/>
      <c r="AL496" s="1"/>
      <c r="AM496" s="328">
        <f t="shared" si="388"/>
        <v>0</v>
      </c>
      <c r="AN496" s="34"/>
      <c r="AO496" s="1"/>
      <c r="AP496" s="328">
        <f t="shared" si="389"/>
        <v>0</v>
      </c>
      <c r="AQ496" s="34"/>
      <c r="AR496" s="1"/>
      <c r="AS496" s="328">
        <f t="shared" si="390"/>
        <v>0</v>
      </c>
      <c r="AT496" s="34"/>
      <c r="AU496" s="1"/>
      <c r="AV496" s="328">
        <f t="shared" si="391"/>
        <v>0</v>
      </c>
      <c r="AW496" s="178"/>
      <c r="AX496" s="324"/>
      <c r="AY496" s="125">
        <f t="shared" si="392"/>
        <v>0</v>
      </c>
      <c r="AZ496" s="125">
        <f t="shared" si="392"/>
        <v>0</v>
      </c>
      <c r="BA496" s="35"/>
      <c r="BB496" s="35"/>
      <c r="BC496" s="35"/>
      <c r="BD496" s="35"/>
      <c r="BE496" s="35"/>
      <c r="BF496" s="35"/>
    </row>
    <row r="497" spans="1:58" ht="13">
      <c r="A497" s="18"/>
      <c r="B497" s="137"/>
      <c r="C497" s="404" t="s">
        <v>1902</v>
      </c>
      <c r="D497" s="179" t="s">
        <v>3044</v>
      </c>
      <c r="E497" s="26" t="s">
        <v>3045</v>
      </c>
      <c r="F497" s="26"/>
      <c r="G497" s="297"/>
      <c r="H497" s="26"/>
      <c r="I497" s="110" t="s">
        <v>3001</v>
      </c>
      <c r="J497" s="16" t="s">
        <v>640</v>
      </c>
      <c r="K497" s="109">
        <f t="shared" si="379"/>
        <v>3</v>
      </c>
      <c r="L497" s="16">
        <v>4</v>
      </c>
      <c r="M497" s="1"/>
      <c r="N497" s="1"/>
      <c r="O497" s="329">
        <f t="shared" si="370"/>
        <v>4</v>
      </c>
      <c r="P497" s="34"/>
      <c r="Q497" s="1"/>
      <c r="R497" s="329">
        <f t="shared" si="381"/>
        <v>4</v>
      </c>
      <c r="S497" s="34"/>
      <c r="T497" s="1"/>
      <c r="U497" s="329">
        <f t="shared" si="382"/>
        <v>4</v>
      </c>
      <c r="V497" s="34"/>
      <c r="W497" s="1"/>
      <c r="X497" s="329">
        <f t="shared" si="383"/>
        <v>4</v>
      </c>
      <c r="Y497" s="34"/>
      <c r="Z497" s="1"/>
      <c r="AA497" s="329">
        <f t="shared" si="384"/>
        <v>4</v>
      </c>
      <c r="AB497" s="34"/>
      <c r="AC497" s="1">
        <v>1</v>
      </c>
      <c r="AD497" s="329">
        <f t="shared" si="385"/>
        <v>3</v>
      </c>
      <c r="AE497" s="3"/>
      <c r="AF497" s="1"/>
      <c r="AG497" s="330">
        <f t="shared" si="386"/>
        <v>3</v>
      </c>
      <c r="AH497" s="34"/>
      <c r="AI497" s="1"/>
      <c r="AJ497" s="328">
        <f t="shared" si="387"/>
        <v>3</v>
      </c>
      <c r="AK497" s="34"/>
      <c r="AL497" s="1"/>
      <c r="AM497" s="328">
        <f t="shared" si="388"/>
        <v>3</v>
      </c>
      <c r="AN497" s="34"/>
      <c r="AO497" s="1"/>
      <c r="AP497" s="328">
        <f t="shared" si="389"/>
        <v>3</v>
      </c>
      <c r="AQ497" s="34"/>
      <c r="AR497" s="1"/>
      <c r="AS497" s="1">
        <f t="shared" si="390"/>
        <v>3</v>
      </c>
      <c r="AT497" s="3"/>
      <c r="AU497" s="1"/>
      <c r="AV497" s="328">
        <f t="shared" si="391"/>
        <v>3</v>
      </c>
      <c r="AW497" s="178"/>
      <c r="AX497" s="324"/>
      <c r="AY497" s="125"/>
      <c r="AZ497" s="125"/>
      <c r="BA497" s="35"/>
      <c r="BB497" s="35"/>
      <c r="BC497" s="35"/>
      <c r="BD497" s="35"/>
      <c r="BE497" s="35"/>
      <c r="BF497" s="35"/>
    </row>
    <row r="498" spans="1:58" ht="13">
      <c r="A498" s="18"/>
      <c r="B498" s="137"/>
      <c r="C498" s="404" t="s">
        <v>1902</v>
      </c>
      <c r="D498" s="32" t="s">
        <v>2426</v>
      </c>
      <c r="E498" s="38" t="s">
        <v>2429</v>
      </c>
      <c r="F498" s="38"/>
      <c r="G498" s="110"/>
      <c r="H498" s="38"/>
      <c r="I498" s="110" t="s">
        <v>2432</v>
      </c>
      <c r="J498" s="16" t="s">
        <v>640</v>
      </c>
      <c r="K498" s="109">
        <f t="shared" ref="K498:K549" si="393">AV498</f>
        <v>7</v>
      </c>
      <c r="L498" s="16">
        <v>7</v>
      </c>
      <c r="M498" s="3"/>
      <c r="N498" s="1"/>
      <c r="O498" s="328">
        <f t="shared" si="370"/>
        <v>7</v>
      </c>
      <c r="P498" s="34"/>
      <c r="Q498" s="1"/>
      <c r="R498" s="329">
        <f t="shared" ref="R498:R549" si="394">SUM(O498+P498-Q498)</f>
        <v>7</v>
      </c>
      <c r="S498" s="34"/>
      <c r="T498" s="1"/>
      <c r="U498" s="329">
        <f t="shared" ref="U498:U549" si="395">SUM(R498+S498-T498)</f>
        <v>7</v>
      </c>
      <c r="V498" s="34"/>
      <c r="W498" s="1"/>
      <c r="X498" s="329">
        <f t="shared" ref="X498:X549" si="396">SUM(U498+V498-W498)</f>
        <v>7</v>
      </c>
      <c r="Y498" s="34"/>
      <c r="Z498" s="1"/>
      <c r="AA498" s="329">
        <f t="shared" ref="AA498:AA549" si="397">SUM(X498+Y498-Z498)</f>
        <v>7</v>
      </c>
      <c r="AB498" s="34"/>
      <c r="AC498" s="1"/>
      <c r="AD498" s="329">
        <f t="shared" ref="AD498:AD549" si="398">SUM(AA498+AB498-AC498)</f>
        <v>7</v>
      </c>
      <c r="AE498" s="3"/>
      <c r="AF498" s="1"/>
      <c r="AG498" s="330">
        <f t="shared" ref="AG498:AG549" si="399">SUM(AD498+AE498-AF498)</f>
        <v>7</v>
      </c>
      <c r="AH498" s="34"/>
      <c r="AI498" s="1"/>
      <c r="AJ498" s="328">
        <f t="shared" ref="AJ498:AJ549" si="400">SUM(AG498+AH498-AI498)</f>
        <v>7</v>
      </c>
      <c r="AK498" s="34"/>
      <c r="AL498" s="1"/>
      <c r="AM498" s="328">
        <f t="shared" ref="AM498:AM549" si="401">SUM(AJ498+AK498-AL498)</f>
        <v>7</v>
      </c>
      <c r="AN498" s="34"/>
      <c r="AO498" s="1"/>
      <c r="AP498" s="328">
        <f t="shared" ref="AP498:AP549" si="402">SUM(AM498+AN498-AO498)</f>
        <v>7</v>
      </c>
      <c r="AQ498" s="34"/>
      <c r="AR498" s="1"/>
      <c r="AS498" s="1">
        <f t="shared" ref="AS498:AS549" si="403">SUM(AP498+AQ498-AR498)</f>
        <v>7</v>
      </c>
      <c r="AT498" s="3"/>
      <c r="AU498" s="1"/>
      <c r="AV498" s="328">
        <f t="shared" ref="AV498:AV549" si="404">SUM(AS498+AT498-AU498)</f>
        <v>7</v>
      </c>
      <c r="AW498" s="178"/>
      <c r="AX498" s="324"/>
      <c r="AY498" s="125">
        <f t="shared" si="392"/>
        <v>0</v>
      </c>
      <c r="AZ498" s="125">
        <f t="shared" si="392"/>
        <v>0</v>
      </c>
      <c r="BA498" s="35"/>
      <c r="BB498" s="35"/>
      <c r="BC498" s="35"/>
      <c r="BD498" s="35"/>
      <c r="BE498" s="35"/>
      <c r="BF498" s="35"/>
    </row>
    <row r="499" spans="1:58" ht="13">
      <c r="A499" s="18"/>
      <c r="B499" s="137"/>
      <c r="C499" s="404" t="s">
        <v>1902</v>
      </c>
      <c r="D499" s="32" t="s">
        <v>2427</v>
      </c>
      <c r="E499" s="38" t="s">
        <v>2430</v>
      </c>
      <c r="F499" s="38"/>
      <c r="G499" s="110"/>
      <c r="H499" s="38"/>
      <c r="I499" s="110" t="s">
        <v>2432</v>
      </c>
      <c r="J499" s="16" t="s">
        <v>640</v>
      </c>
      <c r="K499" s="109">
        <f t="shared" si="393"/>
        <v>7</v>
      </c>
      <c r="L499" s="16">
        <v>7</v>
      </c>
      <c r="M499" s="3"/>
      <c r="N499" s="1"/>
      <c r="O499" s="329">
        <f t="shared" si="370"/>
        <v>7</v>
      </c>
      <c r="P499" s="34"/>
      <c r="Q499" s="1"/>
      <c r="R499" s="329">
        <f t="shared" si="394"/>
        <v>7</v>
      </c>
      <c r="S499" s="34"/>
      <c r="T499" s="1"/>
      <c r="U499" s="329">
        <f t="shared" si="395"/>
        <v>7</v>
      </c>
      <c r="V499" s="34"/>
      <c r="W499" s="1"/>
      <c r="X499" s="329">
        <f t="shared" si="396"/>
        <v>7</v>
      </c>
      <c r="Y499" s="34"/>
      <c r="Z499" s="1"/>
      <c r="AA499" s="329">
        <f t="shared" si="397"/>
        <v>7</v>
      </c>
      <c r="AB499" s="34"/>
      <c r="AC499" s="1"/>
      <c r="AD499" s="329">
        <f t="shared" si="398"/>
        <v>7</v>
      </c>
      <c r="AE499" s="3"/>
      <c r="AF499" s="1"/>
      <c r="AG499" s="330">
        <f t="shared" si="399"/>
        <v>7</v>
      </c>
      <c r="AH499" s="34"/>
      <c r="AI499" s="1"/>
      <c r="AJ499" s="328">
        <f t="shared" si="400"/>
        <v>7</v>
      </c>
      <c r="AK499" s="34"/>
      <c r="AL499" s="1"/>
      <c r="AM499" s="328">
        <f t="shared" si="401"/>
        <v>7</v>
      </c>
      <c r="AN499" s="34"/>
      <c r="AO499" s="1"/>
      <c r="AP499" s="328">
        <f t="shared" si="402"/>
        <v>7</v>
      </c>
      <c r="AQ499" s="34"/>
      <c r="AR499" s="1"/>
      <c r="AS499" s="1">
        <f t="shared" si="403"/>
        <v>7</v>
      </c>
      <c r="AT499" s="3"/>
      <c r="AU499" s="1"/>
      <c r="AV499" s="328">
        <f t="shared" si="404"/>
        <v>7</v>
      </c>
      <c r="AW499" s="178"/>
      <c r="AX499" s="324"/>
      <c r="AY499" s="125">
        <f t="shared" si="392"/>
        <v>0</v>
      </c>
      <c r="AZ499" s="125">
        <f t="shared" si="392"/>
        <v>0</v>
      </c>
      <c r="BA499" s="35"/>
      <c r="BB499" s="35"/>
      <c r="BC499" s="35"/>
      <c r="BD499" s="35"/>
      <c r="BE499" s="35"/>
      <c r="BF499" s="35"/>
    </row>
    <row r="500" spans="1:58" ht="13">
      <c r="A500" s="33"/>
      <c r="B500" s="330"/>
      <c r="C500" s="404" t="s">
        <v>1902</v>
      </c>
      <c r="D500" s="32" t="s">
        <v>2428</v>
      </c>
      <c r="E500" s="38" t="s">
        <v>2431</v>
      </c>
      <c r="F500" s="38"/>
      <c r="G500" s="110"/>
      <c r="H500" s="38"/>
      <c r="I500" s="110" t="s">
        <v>2432</v>
      </c>
      <c r="J500" s="16" t="s">
        <v>640</v>
      </c>
      <c r="K500" s="109">
        <f t="shared" si="393"/>
        <v>6</v>
      </c>
      <c r="L500" s="16">
        <v>6</v>
      </c>
      <c r="M500" s="3"/>
      <c r="N500" s="1"/>
      <c r="O500" s="329">
        <f t="shared" si="370"/>
        <v>6</v>
      </c>
      <c r="P500" s="34"/>
      <c r="Q500" s="1"/>
      <c r="R500" s="329">
        <f t="shared" si="394"/>
        <v>6</v>
      </c>
      <c r="S500" s="34"/>
      <c r="T500" s="1"/>
      <c r="U500" s="329">
        <f t="shared" si="395"/>
        <v>6</v>
      </c>
      <c r="V500" s="34"/>
      <c r="W500" s="1"/>
      <c r="X500" s="329">
        <f t="shared" si="396"/>
        <v>6</v>
      </c>
      <c r="Y500" s="34"/>
      <c r="Z500" s="1"/>
      <c r="AA500" s="329">
        <f t="shared" si="397"/>
        <v>6</v>
      </c>
      <c r="AB500" s="34"/>
      <c r="AC500" s="1"/>
      <c r="AD500" s="329">
        <f t="shared" si="398"/>
        <v>6</v>
      </c>
      <c r="AE500" s="3"/>
      <c r="AF500" s="1"/>
      <c r="AG500" s="330">
        <f t="shared" si="399"/>
        <v>6</v>
      </c>
      <c r="AH500" s="34"/>
      <c r="AI500" s="1"/>
      <c r="AJ500" s="328">
        <f t="shared" si="400"/>
        <v>6</v>
      </c>
      <c r="AK500" s="34"/>
      <c r="AL500" s="1"/>
      <c r="AM500" s="328">
        <f t="shared" si="401"/>
        <v>6</v>
      </c>
      <c r="AN500" s="34"/>
      <c r="AO500" s="1"/>
      <c r="AP500" s="328">
        <f t="shared" si="402"/>
        <v>6</v>
      </c>
      <c r="AQ500" s="34"/>
      <c r="AR500" s="1"/>
      <c r="AS500" s="1">
        <f t="shared" si="403"/>
        <v>6</v>
      </c>
      <c r="AT500" s="3"/>
      <c r="AU500" s="1"/>
      <c r="AV500" s="328">
        <f t="shared" si="404"/>
        <v>6</v>
      </c>
      <c r="AW500" s="178"/>
      <c r="AX500" s="324"/>
      <c r="AY500" s="125">
        <f t="shared" si="392"/>
        <v>0</v>
      </c>
      <c r="AZ500" s="125">
        <f t="shared" si="392"/>
        <v>0</v>
      </c>
      <c r="BA500" s="35"/>
      <c r="BB500" s="35"/>
      <c r="BC500" s="35"/>
      <c r="BD500" s="35"/>
      <c r="BE500" s="35"/>
      <c r="BF500" s="35"/>
    </row>
    <row r="501" spans="1:58" ht="13">
      <c r="A501" s="18"/>
      <c r="B501" s="137"/>
      <c r="C501" s="404" t="s">
        <v>1903</v>
      </c>
      <c r="D501" s="32" t="s">
        <v>1412</v>
      </c>
      <c r="E501" s="38" t="s">
        <v>1413</v>
      </c>
      <c r="F501" s="38"/>
      <c r="G501" s="110"/>
      <c r="H501" s="38"/>
      <c r="I501" s="110" t="s">
        <v>1639</v>
      </c>
      <c r="J501" s="16" t="s">
        <v>640</v>
      </c>
      <c r="K501" s="36">
        <f t="shared" si="393"/>
        <v>0</v>
      </c>
      <c r="L501" s="16">
        <v>0</v>
      </c>
      <c r="M501" s="3"/>
      <c r="N501" s="1"/>
      <c r="O501" s="328">
        <f t="shared" si="370"/>
        <v>0</v>
      </c>
      <c r="P501" s="34"/>
      <c r="Q501" s="1"/>
      <c r="R501" s="328">
        <f t="shared" si="394"/>
        <v>0</v>
      </c>
      <c r="S501" s="34"/>
      <c r="T501" s="1"/>
      <c r="U501" s="328">
        <f t="shared" si="395"/>
        <v>0</v>
      </c>
      <c r="V501" s="34"/>
      <c r="W501" s="1"/>
      <c r="X501" s="328">
        <f t="shared" si="396"/>
        <v>0</v>
      </c>
      <c r="Y501" s="34"/>
      <c r="Z501" s="1"/>
      <c r="AA501" s="328">
        <f t="shared" si="397"/>
        <v>0</v>
      </c>
      <c r="AB501" s="34"/>
      <c r="AC501" s="1"/>
      <c r="AD501" s="328">
        <f t="shared" si="398"/>
        <v>0</v>
      </c>
      <c r="AE501" s="3"/>
      <c r="AF501" s="1"/>
      <c r="AG501" s="326">
        <f t="shared" si="399"/>
        <v>0</v>
      </c>
      <c r="AH501" s="34"/>
      <c r="AI501" s="1"/>
      <c r="AJ501" s="328">
        <f t="shared" si="400"/>
        <v>0</v>
      </c>
      <c r="AK501" s="34"/>
      <c r="AL501" s="1"/>
      <c r="AM501" s="328">
        <f t="shared" si="401"/>
        <v>0</v>
      </c>
      <c r="AN501" s="34"/>
      <c r="AO501" s="1"/>
      <c r="AP501" s="328">
        <f t="shared" si="402"/>
        <v>0</v>
      </c>
      <c r="AQ501" s="34"/>
      <c r="AR501" s="1"/>
      <c r="AS501" s="328">
        <f t="shared" si="403"/>
        <v>0</v>
      </c>
      <c r="AT501" s="34"/>
      <c r="AU501" s="1"/>
      <c r="AV501" s="328">
        <f t="shared" si="404"/>
        <v>0</v>
      </c>
      <c r="AW501" s="178"/>
      <c r="AX501" s="324"/>
      <c r="AY501" s="125">
        <f t="shared" si="392"/>
        <v>0</v>
      </c>
      <c r="AZ501" s="125">
        <f t="shared" si="392"/>
        <v>0</v>
      </c>
      <c r="BA501" s="35"/>
      <c r="BB501" s="35"/>
      <c r="BC501" s="35"/>
      <c r="BD501" s="35"/>
      <c r="BE501" s="35"/>
      <c r="BF501" s="35"/>
    </row>
    <row r="502" spans="1:58" ht="13">
      <c r="A502" s="18"/>
      <c r="B502" s="137"/>
      <c r="C502" s="404" t="s">
        <v>1903</v>
      </c>
      <c r="D502" s="32" t="s">
        <v>1414</v>
      </c>
      <c r="E502" s="38" t="s">
        <v>1415</v>
      </c>
      <c r="F502" s="38"/>
      <c r="G502" s="110"/>
      <c r="H502" s="38"/>
      <c r="I502" s="110" t="s">
        <v>1639</v>
      </c>
      <c r="J502" s="16" t="s">
        <v>640</v>
      </c>
      <c r="K502" s="36">
        <f t="shared" si="393"/>
        <v>700</v>
      </c>
      <c r="L502" s="16">
        <v>1000</v>
      </c>
      <c r="M502" s="3"/>
      <c r="N502" s="1">
        <v>300</v>
      </c>
      <c r="O502" s="329">
        <f t="shared" si="370"/>
        <v>700</v>
      </c>
      <c r="P502" s="34"/>
      <c r="Q502" s="1">
        <f>100+100</f>
        <v>200</v>
      </c>
      <c r="R502" s="328">
        <f t="shared" si="394"/>
        <v>500</v>
      </c>
      <c r="S502" s="34"/>
      <c r="T502" s="1">
        <v>100</v>
      </c>
      <c r="U502" s="328">
        <f t="shared" si="395"/>
        <v>400</v>
      </c>
      <c r="V502" s="34"/>
      <c r="W502" s="1">
        <f>100</f>
        <v>100</v>
      </c>
      <c r="X502" s="328">
        <f t="shared" si="396"/>
        <v>300</v>
      </c>
      <c r="Y502" s="34">
        <v>1000</v>
      </c>
      <c r="Z502" s="1">
        <f>100+100+100+100</f>
        <v>400</v>
      </c>
      <c r="AA502" s="328">
        <f t="shared" si="397"/>
        <v>900</v>
      </c>
      <c r="AB502" s="34"/>
      <c r="AC502" s="1"/>
      <c r="AD502" s="328">
        <f t="shared" si="398"/>
        <v>900</v>
      </c>
      <c r="AE502" s="3"/>
      <c r="AF502" s="1">
        <v>100</v>
      </c>
      <c r="AG502" s="326">
        <f t="shared" si="399"/>
        <v>800</v>
      </c>
      <c r="AH502" s="34"/>
      <c r="AI502" s="1">
        <v>100</v>
      </c>
      <c r="AJ502" s="328">
        <f t="shared" si="400"/>
        <v>700</v>
      </c>
      <c r="AK502" s="34"/>
      <c r="AL502" s="1"/>
      <c r="AM502" s="328">
        <f t="shared" si="401"/>
        <v>700</v>
      </c>
      <c r="AN502" s="34"/>
      <c r="AO502" s="1"/>
      <c r="AP502" s="328">
        <f t="shared" si="402"/>
        <v>700</v>
      </c>
      <c r="AQ502" s="34"/>
      <c r="AR502" s="1"/>
      <c r="AS502" s="328">
        <f t="shared" si="403"/>
        <v>700</v>
      </c>
      <c r="AT502" s="34"/>
      <c r="AU502" s="1"/>
      <c r="AV502" s="328">
        <f t="shared" si="404"/>
        <v>700</v>
      </c>
      <c r="AW502" s="178"/>
      <c r="AX502" s="324"/>
      <c r="AY502" s="125">
        <f t="shared" si="392"/>
        <v>1000</v>
      </c>
      <c r="AZ502" s="125">
        <f t="shared" si="392"/>
        <v>1300</v>
      </c>
      <c r="BA502" s="35"/>
      <c r="BB502" s="35"/>
      <c r="BC502" s="35"/>
      <c r="BD502" s="35"/>
      <c r="BE502" s="35"/>
      <c r="BF502" s="35"/>
    </row>
    <row r="503" spans="1:58" ht="13">
      <c r="A503" s="18"/>
      <c r="B503" s="137"/>
      <c r="C503" s="404" t="s">
        <v>1903</v>
      </c>
      <c r="D503" s="32" t="s">
        <v>1416</v>
      </c>
      <c r="E503" s="38" t="s">
        <v>1417</v>
      </c>
      <c r="F503" s="38"/>
      <c r="G503" s="110"/>
      <c r="H503" s="38"/>
      <c r="I503" s="110" t="s">
        <v>1639</v>
      </c>
      <c r="J503" s="16" t="s">
        <v>640</v>
      </c>
      <c r="K503" s="36">
        <f t="shared" si="393"/>
        <v>800</v>
      </c>
      <c r="L503" s="16">
        <v>1000</v>
      </c>
      <c r="M503" s="3"/>
      <c r="N503" s="1"/>
      <c r="O503" s="329">
        <f t="shared" si="370"/>
        <v>1000</v>
      </c>
      <c r="P503" s="34"/>
      <c r="Q503" s="1">
        <f>100+200</f>
        <v>300</v>
      </c>
      <c r="R503" s="328">
        <f t="shared" si="394"/>
        <v>700</v>
      </c>
      <c r="S503" s="34"/>
      <c r="T503" s="1">
        <f>100+100+100</f>
        <v>300</v>
      </c>
      <c r="U503" s="328">
        <f t="shared" si="395"/>
        <v>400</v>
      </c>
      <c r="V503" s="34">
        <v>1000</v>
      </c>
      <c r="W503" s="1">
        <f>200+100+100</f>
        <v>400</v>
      </c>
      <c r="X503" s="328">
        <f t="shared" si="396"/>
        <v>1000</v>
      </c>
      <c r="Y503" s="34"/>
      <c r="Z503" s="1">
        <f>100+200+100+100+100</f>
        <v>600</v>
      </c>
      <c r="AA503" s="328">
        <f t="shared" si="397"/>
        <v>400</v>
      </c>
      <c r="AB503" s="34">
        <v>1000</v>
      </c>
      <c r="AC503" s="1">
        <v>100</v>
      </c>
      <c r="AD503" s="328">
        <f t="shared" si="398"/>
        <v>1300</v>
      </c>
      <c r="AE503" s="3"/>
      <c r="AF503" s="1">
        <f>300+100</f>
        <v>400</v>
      </c>
      <c r="AG503" s="326">
        <f t="shared" si="399"/>
        <v>900</v>
      </c>
      <c r="AH503" s="34"/>
      <c r="AI503" s="1">
        <v>100</v>
      </c>
      <c r="AJ503" s="328">
        <f t="shared" si="400"/>
        <v>800</v>
      </c>
      <c r="AK503" s="34"/>
      <c r="AL503" s="1"/>
      <c r="AM503" s="328">
        <f t="shared" si="401"/>
        <v>800</v>
      </c>
      <c r="AN503" s="34"/>
      <c r="AO503" s="1"/>
      <c r="AP503" s="328">
        <f t="shared" si="402"/>
        <v>800</v>
      </c>
      <c r="AQ503" s="34"/>
      <c r="AR503" s="1"/>
      <c r="AS503" s="328">
        <f t="shared" si="403"/>
        <v>800</v>
      </c>
      <c r="AT503" s="34"/>
      <c r="AU503" s="1"/>
      <c r="AV503" s="328">
        <f t="shared" si="404"/>
        <v>800</v>
      </c>
      <c r="AW503" s="178"/>
      <c r="AX503" s="324"/>
      <c r="AY503" s="125">
        <f t="shared" si="392"/>
        <v>2000</v>
      </c>
      <c r="AZ503" s="125">
        <f t="shared" si="392"/>
        <v>2200</v>
      </c>
      <c r="BA503" s="35"/>
      <c r="BB503" s="35"/>
      <c r="BC503" s="35"/>
      <c r="BD503" s="35"/>
      <c r="BE503" s="35"/>
      <c r="BF503" s="35"/>
    </row>
    <row r="504" spans="1:58" ht="13">
      <c r="A504" s="18"/>
      <c r="B504" s="137"/>
      <c r="C504" s="404" t="s">
        <v>1903</v>
      </c>
      <c r="D504" s="32" t="s">
        <v>1418</v>
      </c>
      <c r="E504" s="38" t="s">
        <v>2649</v>
      </c>
      <c r="F504" s="38"/>
      <c r="G504" s="110"/>
      <c r="H504" s="38"/>
      <c r="I504" s="110" t="s">
        <v>1639</v>
      </c>
      <c r="J504" s="16" t="s">
        <v>640</v>
      </c>
      <c r="K504" s="36">
        <f t="shared" si="393"/>
        <v>700</v>
      </c>
      <c r="L504" s="16">
        <v>700</v>
      </c>
      <c r="M504" s="3"/>
      <c r="N504" s="1">
        <f>100+300+100</f>
        <v>500</v>
      </c>
      <c r="O504" s="328">
        <f t="shared" si="370"/>
        <v>200</v>
      </c>
      <c r="P504" s="34">
        <v>1000</v>
      </c>
      <c r="Q504" s="1">
        <f>100+100</f>
        <v>200</v>
      </c>
      <c r="R504" s="328">
        <f t="shared" si="394"/>
        <v>1000</v>
      </c>
      <c r="S504" s="34"/>
      <c r="T504" s="1">
        <f>100+200</f>
        <v>300</v>
      </c>
      <c r="U504" s="328">
        <f t="shared" si="395"/>
        <v>700</v>
      </c>
      <c r="V504" s="34"/>
      <c r="W504" s="1">
        <f>100+100+200</f>
        <v>400</v>
      </c>
      <c r="X504" s="328">
        <f t="shared" si="396"/>
        <v>300</v>
      </c>
      <c r="Y504" s="34">
        <v>1000</v>
      </c>
      <c r="Z504" s="1">
        <f>100+100+100+200+100+200</f>
        <v>800</v>
      </c>
      <c r="AA504" s="328">
        <f t="shared" si="397"/>
        <v>500</v>
      </c>
      <c r="AB504" s="34"/>
      <c r="AC504" s="1">
        <v>300</v>
      </c>
      <c r="AD504" s="328">
        <f t="shared" si="398"/>
        <v>200</v>
      </c>
      <c r="AE504" s="3">
        <v>1000</v>
      </c>
      <c r="AF504" s="1">
        <f>200+100+100</f>
        <v>400</v>
      </c>
      <c r="AG504" s="326">
        <f t="shared" si="399"/>
        <v>800</v>
      </c>
      <c r="AH504" s="34"/>
      <c r="AI504" s="1">
        <v>100</v>
      </c>
      <c r="AJ504" s="328">
        <f t="shared" si="400"/>
        <v>700</v>
      </c>
      <c r="AK504" s="34"/>
      <c r="AL504" s="1"/>
      <c r="AM504" s="328">
        <f t="shared" si="401"/>
        <v>700</v>
      </c>
      <c r="AN504" s="34"/>
      <c r="AO504" s="1"/>
      <c r="AP504" s="328">
        <f t="shared" si="402"/>
        <v>700</v>
      </c>
      <c r="AQ504" s="34"/>
      <c r="AR504" s="1"/>
      <c r="AS504" s="328">
        <f t="shared" si="403"/>
        <v>700</v>
      </c>
      <c r="AT504" s="34"/>
      <c r="AU504" s="1"/>
      <c r="AV504" s="328">
        <f t="shared" si="404"/>
        <v>700</v>
      </c>
      <c r="AW504" s="178"/>
      <c r="AX504" s="324"/>
      <c r="AY504" s="125">
        <f t="shared" si="392"/>
        <v>3000</v>
      </c>
      <c r="AZ504" s="125">
        <f t="shared" si="392"/>
        <v>3000</v>
      </c>
      <c r="BA504" s="35"/>
      <c r="BB504" s="35"/>
      <c r="BC504" s="35"/>
      <c r="BD504" s="35"/>
      <c r="BE504" s="35"/>
      <c r="BF504" s="35"/>
    </row>
    <row r="505" spans="1:58" ht="13">
      <c r="A505" s="18"/>
      <c r="B505" s="137"/>
      <c r="C505" s="404" t="s">
        <v>1903</v>
      </c>
      <c r="D505" s="32" t="s">
        <v>1420</v>
      </c>
      <c r="E505" s="38" t="s">
        <v>1421</v>
      </c>
      <c r="F505" s="38"/>
      <c r="G505" s="110"/>
      <c r="H505" s="38"/>
      <c r="I505" s="110" t="s">
        <v>1419</v>
      </c>
      <c r="J505" s="16" t="s">
        <v>640</v>
      </c>
      <c r="K505" s="36">
        <f t="shared" si="393"/>
        <v>10</v>
      </c>
      <c r="L505" s="16">
        <v>50</v>
      </c>
      <c r="M505" s="3"/>
      <c r="N505" s="1"/>
      <c r="O505" s="329">
        <f t="shared" si="370"/>
        <v>50</v>
      </c>
      <c r="P505" s="34"/>
      <c r="Q505" s="1">
        <v>3</v>
      </c>
      <c r="R505" s="328">
        <f t="shared" si="394"/>
        <v>47</v>
      </c>
      <c r="S505" s="34"/>
      <c r="T505" s="1">
        <v>37</v>
      </c>
      <c r="U505" s="328">
        <f t="shared" si="395"/>
        <v>10</v>
      </c>
      <c r="V505" s="34"/>
      <c r="W505" s="1"/>
      <c r="X505" s="328">
        <f t="shared" si="396"/>
        <v>10</v>
      </c>
      <c r="Y505" s="34"/>
      <c r="Z505" s="1"/>
      <c r="AA505" s="328">
        <f t="shared" si="397"/>
        <v>10</v>
      </c>
      <c r="AB505" s="34"/>
      <c r="AC505" s="1"/>
      <c r="AD505" s="328">
        <f t="shared" si="398"/>
        <v>10</v>
      </c>
      <c r="AE505" s="3"/>
      <c r="AF505" s="1"/>
      <c r="AG505" s="326">
        <f t="shared" si="399"/>
        <v>10</v>
      </c>
      <c r="AH505" s="34"/>
      <c r="AI505" s="1"/>
      <c r="AJ505" s="328">
        <f t="shared" si="400"/>
        <v>10</v>
      </c>
      <c r="AK505" s="34"/>
      <c r="AL505" s="1"/>
      <c r="AM505" s="328">
        <f t="shared" si="401"/>
        <v>10</v>
      </c>
      <c r="AN505" s="34"/>
      <c r="AO505" s="1"/>
      <c r="AP505" s="328">
        <f t="shared" si="402"/>
        <v>10</v>
      </c>
      <c r="AQ505" s="34"/>
      <c r="AR505" s="1"/>
      <c r="AS505" s="328">
        <f t="shared" si="403"/>
        <v>10</v>
      </c>
      <c r="AT505" s="34"/>
      <c r="AU505" s="1"/>
      <c r="AV505" s="328">
        <f t="shared" si="404"/>
        <v>10</v>
      </c>
      <c r="AW505" s="178"/>
      <c r="AX505" s="324"/>
      <c r="AY505" s="125">
        <f t="shared" si="392"/>
        <v>0</v>
      </c>
      <c r="AZ505" s="125">
        <f t="shared" si="392"/>
        <v>40</v>
      </c>
      <c r="BA505" s="35"/>
      <c r="BB505" s="35"/>
      <c r="BC505" s="35"/>
      <c r="BD505" s="35"/>
      <c r="BE505" s="35"/>
      <c r="BF505" s="35"/>
    </row>
    <row r="506" spans="1:58" ht="13">
      <c r="A506" s="18"/>
      <c r="B506" s="137"/>
      <c r="C506" s="404" t="s">
        <v>1903</v>
      </c>
      <c r="D506" s="32" t="s">
        <v>1422</v>
      </c>
      <c r="E506" s="38" t="s">
        <v>1423</v>
      </c>
      <c r="F506" s="38"/>
      <c r="G506" s="110"/>
      <c r="H506" s="38"/>
      <c r="I506" s="110" t="s">
        <v>1419</v>
      </c>
      <c r="J506" s="16" t="s">
        <v>640</v>
      </c>
      <c r="K506" s="36">
        <f t="shared" si="393"/>
        <v>20</v>
      </c>
      <c r="L506" s="16">
        <v>20</v>
      </c>
      <c r="M506" s="3"/>
      <c r="N506" s="1"/>
      <c r="O506" s="329">
        <f t="shared" si="370"/>
        <v>20</v>
      </c>
      <c r="P506" s="34"/>
      <c r="Q506" s="1">
        <v>20</v>
      </c>
      <c r="R506" s="328">
        <f t="shared" si="394"/>
        <v>0</v>
      </c>
      <c r="S506" s="34">
        <v>20</v>
      </c>
      <c r="T506" s="1"/>
      <c r="U506" s="328">
        <f t="shared" si="395"/>
        <v>20</v>
      </c>
      <c r="V506" s="34"/>
      <c r="W506" s="1"/>
      <c r="X506" s="328">
        <f t="shared" si="396"/>
        <v>20</v>
      </c>
      <c r="Y506" s="34"/>
      <c r="Z506" s="1"/>
      <c r="AA506" s="328">
        <f t="shared" si="397"/>
        <v>20</v>
      </c>
      <c r="AB506" s="34"/>
      <c r="AC506" s="1"/>
      <c r="AD506" s="328">
        <f t="shared" si="398"/>
        <v>20</v>
      </c>
      <c r="AE506" s="3"/>
      <c r="AF506" s="1"/>
      <c r="AG506" s="326">
        <f t="shared" si="399"/>
        <v>20</v>
      </c>
      <c r="AH506" s="34"/>
      <c r="AI506" s="1"/>
      <c r="AJ506" s="328">
        <f t="shared" si="400"/>
        <v>20</v>
      </c>
      <c r="AK506" s="34"/>
      <c r="AL506" s="1"/>
      <c r="AM506" s="328">
        <f t="shared" si="401"/>
        <v>20</v>
      </c>
      <c r="AN506" s="34"/>
      <c r="AO506" s="1"/>
      <c r="AP506" s="328">
        <f t="shared" si="402"/>
        <v>20</v>
      </c>
      <c r="AQ506" s="34"/>
      <c r="AR506" s="1"/>
      <c r="AS506" s="328">
        <f t="shared" si="403"/>
        <v>20</v>
      </c>
      <c r="AT506" s="34"/>
      <c r="AU506" s="1"/>
      <c r="AV506" s="328">
        <f t="shared" si="404"/>
        <v>20</v>
      </c>
      <c r="AW506" s="178"/>
      <c r="AX506" s="324"/>
      <c r="AY506" s="125">
        <f t="shared" si="392"/>
        <v>20</v>
      </c>
      <c r="AZ506" s="125">
        <f t="shared" si="392"/>
        <v>20</v>
      </c>
      <c r="BA506" s="35"/>
      <c r="BB506" s="35"/>
      <c r="BC506" s="35"/>
      <c r="BD506" s="35"/>
      <c r="BE506" s="35"/>
      <c r="BF506" s="35"/>
    </row>
    <row r="507" spans="1:58" ht="13">
      <c r="A507" s="18"/>
      <c r="B507" s="137"/>
      <c r="C507" s="404" t="s">
        <v>1903</v>
      </c>
      <c r="D507" s="32" t="s">
        <v>1424</v>
      </c>
      <c r="E507" s="38" t="s">
        <v>1425</v>
      </c>
      <c r="F507" s="38"/>
      <c r="G507" s="110"/>
      <c r="H507" s="38"/>
      <c r="I507" s="110" t="s">
        <v>1419</v>
      </c>
      <c r="J507" s="16" t="s">
        <v>640</v>
      </c>
      <c r="K507" s="36">
        <f t="shared" si="393"/>
        <v>20</v>
      </c>
      <c r="L507" s="16">
        <v>10</v>
      </c>
      <c r="M507" s="3"/>
      <c r="N507" s="1"/>
      <c r="O507" s="328">
        <f t="shared" si="370"/>
        <v>10</v>
      </c>
      <c r="P507" s="34"/>
      <c r="Q507" s="1">
        <v>10</v>
      </c>
      <c r="R507" s="328">
        <f t="shared" si="394"/>
        <v>0</v>
      </c>
      <c r="S507" s="34">
        <v>20</v>
      </c>
      <c r="T507" s="1"/>
      <c r="U507" s="328">
        <f t="shared" si="395"/>
        <v>20</v>
      </c>
      <c r="V507" s="34"/>
      <c r="W507" s="1"/>
      <c r="X507" s="328">
        <f t="shared" si="396"/>
        <v>20</v>
      </c>
      <c r="Y507" s="34"/>
      <c r="Z507" s="1"/>
      <c r="AA507" s="328">
        <f t="shared" si="397"/>
        <v>20</v>
      </c>
      <c r="AB507" s="34"/>
      <c r="AC507" s="1"/>
      <c r="AD507" s="328">
        <f t="shared" si="398"/>
        <v>20</v>
      </c>
      <c r="AE507" s="3"/>
      <c r="AF507" s="1"/>
      <c r="AG507" s="326">
        <f t="shared" si="399"/>
        <v>20</v>
      </c>
      <c r="AH507" s="34"/>
      <c r="AI507" s="1"/>
      <c r="AJ507" s="328">
        <f t="shared" si="400"/>
        <v>20</v>
      </c>
      <c r="AK507" s="34"/>
      <c r="AL507" s="1"/>
      <c r="AM507" s="328">
        <f t="shared" si="401"/>
        <v>20</v>
      </c>
      <c r="AN507" s="34"/>
      <c r="AO507" s="1"/>
      <c r="AP507" s="328">
        <f t="shared" si="402"/>
        <v>20</v>
      </c>
      <c r="AQ507" s="34"/>
      <c r="AR507" s="1"/>
      <c r="AS507" s="328">
        <f t="shared" si="403"/>
        <v>20</v>
      </c>
      <c r="AT507" s="34"/>
      <c r="AU507" s="1"/>
      <c r="AV507" s="328">
        <f t="shared" si="404"/>
        <v>20</v>
      </c>
      <c r="AW507" s="178"/>
      <c r="AX507" s="324"/>
      <c r="AY507" s="125">
        <f t="shared" si="392"/>
        <v>20</v>
      </c>
      <c r="AZ507" s="125">
        <f t="shared" si="392"/>
        <v>10</v>
      </c>
      <c r="BA507" s="35"/>
      <c r="BB507" s="35"/>
      <c r="BC507" s="35"/>
      <c r="BD507" s="35"/>
      <c r="BE507" s="35"/>
      <c r="BF507" s="35"/>
    </row>
    <row r="508" spans="1:58" ht="13">
      <c r="A508" s="430"/>
      <c r="B508" s="431"/>
      <c r="C508" s="404">
        <v>1</v>
      </c>
      <c r="D508" s="32" t="s">
        <v>2199</v>
      </c>
      <c r="E508" s="38" t="s">
        <v>2200</v>
      </c>
      <c r="F508" s="38"/>
      <c r="G508" s="110"/>
      <c r="H508" s="38"/>
      <c r="I508" s="163" t="s">
        <v>419</v>
      </c>
      <c r="J508" s="332" t="s">
        <v>629</v>
      </c>
      <c r="K508" s="109">
        <f t="shared" si="393"/>
        <v>4</v>
      </c>
      <c r="L508" s="16">
        <v>5</v>
      </c>
      <c r="M508" s="3"/>
      <c r="N508" s="1">
        <v>1</v>
      </c>
      <c r="O508" s="329">
        <f t="shared" si="370"/>
        <v>4</v>
      </c>
      <c r="P508" s="34"/>
      <c r="Q508" s="1"/>
      <c r="R508" s="329">
        <f t="shared" si="394"/>
        <v>4</v>
      </c>
      <c r="S508" s="34"/>
      <c r="T508" s="1"/>
      <c r="U508" s="329">
        <f t="shared" si="395"/>
        <v>4</v>
      </c>
      <c r="V508" s="34"/>
      <c r="W508" s="1"/>
      <c r="X508" s="329">
        <f t="shared" si="396"/>
        <v>4</v>
      </c>
      <c r="Y508" s="34"/>
      <c r="Z508" s="1"/>
      <c r="AA508" s="329">
        <f t="shared" si="397"/>
        <v>4</v>
      </c>
      <c r="AB508" s="34"/>
      <c r="AC508" s="1"/>
      <c r="AD508" s="329">
        <f t="shared" si="398"/>
        <v>4</v>
      </c>
      <c r="AE508" s="3"/>
      <c r="AF508" s="1"/>
      <c r="AG508" s="330">
        <f t="shared" si="399"/>
        <v>4</v>
      </c>
      <c r="AH508" s="34"/>
      <c r="AI508" s="1"/>
      <c r="AJ508" s="328">
        <f t="shared" si="400"/>
        <v>4</v>
      </c>
      <c r="AK508" s="34"/>
      <c r="AL508" s="1"/>
      <c r="AM508" s="328">
        <f t="shared" si="401"/>
        <v>4</v>
      </c>
      <c r="AN508" s="34"/>
      <c r="AO508" s="1"/>
      <c r="AP508" s="328">
        <f t="shared" si="402"/>
        <v>4</v>
      </c>
      <c r="AQ508" s="34"/>
      <c r="AR508" s="1"/>
      <c r="AS508" s="1">
        <f t="shared" si="403"/>
        <v>4</v>
      </c>
      <c r="AT508" s="3"/>
      <c r="AU508" s="1"/>
      <c r="AV508" s="328">
        <f t="shared" si="404"/>
        <v>4</v>
      </c>
      <c r="AW508" s="178"/>
      <c r="AX508" s="324"/>
      <c r="AY508" s="125"/>
      <c r="AZ508" s="125"/>
      <c r="BA508" s="35"/>
      <c r="BB508" s="35"/>
      <c r="BC508" s="35"/>
      <c r="BD508" s="35"/>
      <c r="BE508" s="35"/>
      <c r="BF508" s="35"/>
    </row>
    <row r="509" spans="1:58" ht="13">
      <c r="A509" s="430"/>
      <c r="B509" s="431"/>
      <c r="C509" s="404">
        <v>1</v>
      </c>
      <c r="D509" s="32" t="s">
        <v>2420</v>
      </c>
      <c r="E509" s="38" t="s">
        <v>2637</v>
      </c>
      <c r="F509" s="38"/>
      <c r="G509" s="110"/>
      <c r="H509" s="38"/>
      <c r="I509" s="163" t="s">
        <v>419</v>
      </c>
      <c r="J509" s="332" t="s">
        <v>629</v>
      </c>
      <c r="K509" s="109">
        <f t="shared" si="393"/>
        <v>10</v>
      </c>
      <c r="L509" s="16">
        <v>12</v>
      </c>
      <c r="M509" s="3"/>
      <c r="N509" s="1"/>
      <c r="O509" s="329">
        <f t="shared" si="370"/>
        <v>12</v>
      </c>
      <c r="P509" s="34"/>
      <c r="Q509" s="1">
        <v>2</v>
      </c>
      <c r="R509" s="329">
        <f t="shared" si="394"/>
        <v>10</v>
      </c>
      <c r="S509" s="34"/>
      <c r="T509" s="1"/>
      <c r="U509" s="329">
        <f t="shared" si="395"/>
        <v>10</v>
      </c>
      <c r="V509" s="34"/>
      <c r="W509" s="1"/>
      <c r="X509" s="329">
        <f t="shared" si="396"/>
        <v>10</v>
      </c>
      <c r="Y509" s="34"/>
      <c r="Z509" s="1"/>
      <c r="AA509" s="329">
        <f t="shared" si="397"/>
        <v>10</v>
      </c>
      <c r="AB509" s="34"/>
      <c r="AC509" s="1"/>
      <c r="AD509" s="329">
        <f t="shared" si="398"/>
        <v>10</v>
      </c>
      <c r="AE509" s="3"/>
      <c r="AF509" s="1"/>
      <c r="AG509" s="330">
        <f t="shared" si="399"/>
        <v>10</v>
      </c>
      <c r="AH509" s="34"/>
      <c r="AI509" s="1"/>
      <c r="AJ509" s="328">
        <f t="shared" si="400"/>
        <v>10</v>
      </c>
      <c r="AK509" s="34"/>
      <c r="AL509" s="1"/>
      <c r="AM509" s="328">
        <f t="shared" si="401"/>
        <v>10</v>
      </c>
      <c r="AN509" s="34"/>
      <c r="AO509" s="1"/>
      <c r="AP509" s="328">
        <f t="shared" si="402"/>
        <v>10</v>
      </c>
      <c r="AQ509" s="34"/>
      <c r="AR509" s="1"/>
      <c r="AS509" s="1">
        <f t="shared" si="403"/>
        <v>10</v>
      </c>
      <c r="AT509" s="3"/>
      <c r="AU509" s="1"/>
      <c r="AV509" s="328">
        <f t="shared" si="404"/>
        <v>10</v>
      </c>
      <c r="AW509" s="178"/>
      <c r="AX509" s="324"/>
      <c r="AY509" s="125"/>
      <c r="AZ509" s="125"/>
      <c r="BA509" s="35"/>
      <c r="BB509" s="35"/>
      <c r="BC509" s="35"/>
      <c r="BD509" s="35"/>
      <c r="BE509" s="35"/>
      <c r="BF509" s="35"/>
    </row>
    <row r="510" spans="1:58" ht="13">
      <c r="A510" s="430"/>
      <c r="B510" s="431"/>
      <c r="C510" s="404">
        <v>1</v>
      </c>
      <c r="D510" s="32" t="s">
        <v>2421</v>
      </c>
      <c r="E510" s="38" t="s">
        <v>2425</v>
      </c>
      <c r="F510" s="38"/>
      <c r="G510" s="110"/>
      <c r="H510" s="38"/>
      <c r="I510" s="163" t="s">
        <v>419</v>
      </c>
      <c r="J510" s="332" t="s">
        <v>629</v>
      </c>
      <c r="K510" s="109">
        <f t="shared" si="393"/>
        <v>9</v>
      </c>
      <c r="L510" s="16">
        <v>12</v>
      </c>
      <c r="M510" s="3"/>
      <c r="N510" s="1"/>
      <c r="O510" s="328">
        <f t="shared" si="370"/>
        <v>12</v>
      </c>
      <c r="P510" s="34"/>
      <c r="Q510" s="1">
        <v>2</v>
      </c>
      <c r="R510" s="329">
        <f t="shared" si="394"/>
        <v>10</v>
      </c>
      <c r="S510" s="34"/>
      <c r="T510" s="1">
        <v>1</v>
      </c>
      <c r="U510" s="329">
        <f t="shared" si="395"/>
        <v>9</v>
      </c>
      <c r="V510" s="34"/>
      <c r="W510" s="1"/>
      <c r="X510" s="329">
        <f t="shared" si="396"/>
        <v>9</v>
      </c>
      <c r="Y510" s="34"/>
      <c r="Z510" s="1"/>
      <c r="AA510" s="329">
        <f t="shared" si="397"/>
        <v>9</v>
      </c>
      <c r="AB510" s="34"/>
      <c r="AC510" s="1"/>
      <c r="AD510" s="329">
        <f t="shared" si="398"/>
        <v>9</v>
      </c>
      <c r="AE510" s="3"/>
      <c r="AF510" s="1"/>
      <c r="AG510" s="330">
        <f t="shared" si="399"/>
        <v>9</v>
      </c>
      <c r="AH510" s="34"/>
      <c r="AI510" s="1"/>
      <c r="AJ510" s="328">
        <f t="shared" si="400"/>
        <v>9</v>
      </c>
      <c r="AK510" s="34"/>
      <c r="AL510" s="1"/>
      <c r="AM510" s="328">
        <f t="shared" si="401"/>
        <v>9</v>
      </c>
      <c r="AN510" s="34"/>
      <c r="AO510" s="1"/>
      <c r="AP510" s="328">
        <f t="shared" si="402"/>
        <v>9</v>
      </c>
      <c r="AQ510" s="34"/>
      <c r="AR510" s="1"/>
      <c r="AS510" s="1">
        <f t="shared" si="403"/>
        <v>9</v>
      </c>
      <c r="AT510" s="3"/>
      <c r="AU510" s="1"/>
      <c r="AV510" s="328">
        <f t="shared" si="404"/>
        <v>9</v>
      </c>
      <c r="AW510" s="178"/>
      <c r="AX510" s="324"/>
      <c r="AY510" s="125"/>
      <c r="AZ510" s="125"/>
      <c r="BA510" s="35"/>
      <c r="BB510" s="35"/>
      <c r="BC510" s="35"/>
      <c r="BD510" s="35"/>
      <c r="BE510" s="35"/>
      <c r="BF510" s="35"/>
    </row>
    <row r="511" spans="1:58" ht="13">
      <c r="A511" s="430"/>
      <c r="B511" s="431"/>
      <c r="C511" s="404">
        <v>1</v>
      </c>
      <c r="D511" s="32" t="s">
        <v>2434</v>
      </c>
      <c r="E511" s="38" t="s">
        <v>2433</v>
      </c>
      <c r="F511" s="38"/>
      <c r="G511" s="110"/>
      <c r="H511" s="38"/>
      <c r="I511" s="163" t="s">
        <v>419</v>
      </c>
      <c r="J511" s="332" t="s">
        <v>629</v>
      </c>
      <c r="K511" s="109">
        <f t="shared" si="393"/>
        <v>0</v>
      </c>
      <c r="L511" s="16">
        <v>5</v>
      </c>
      <c r="M511" s="3"/>
      <c r="N511" s="1">
        <v>1</v>
      </c>
      <c r="O511" s="329">
        <f t="shared" si="370"/>
        <v>4</v>
      </c>
      <c r="P511" s="34"/>
      <c r="Q511" s="1">
        <v>1</v>
      </c>
      <c r="R511" s="329">
        <f t="shared" si="394"/>
        <v>3</v>
      </c>
      <c r="S511" s="34"/>
      <c r="T511" s="1"/>
      <c r="U511" s="329">
        <f t="shared" si="395"/>
        <v>3</v>
      </c>
      <c r="V511" s="34"/>
      <c r="W511" s="1"/>
      <c r="X511" s="329">
        <f t="shared" si="396"/>
        <v>3</v>
      </c>
      <c r="Y511" s="34"/>
      <c r="Z511" s="1"/>
      <c r="AA511" s="329">
        <f t="shared" si="397"/>
        <v>3</v>
      </c>
      <c r="AB511" s="34"/>
      <c r="AC511" s="1">
        <v>3</v>
      </c>
      <c r="AD511" s="329">
        <f t="shared" si="398"/>
        <v>0</v>
      </c>
      <c r="AE511" s="3"/>
      <c r="AF511" s="1"/>
      <c r="AG511" s="330">
        <f t="shared" si="399"/>
        <v>0</v>
      </c>
      <c r="AH511" s="34"/>
      <c r="AI511" s="1"/>
      <c r="AJ511" s="328">
        <f t="shared" si="400"/>
        <v>0</v>
      </c>
      <c r="AK511" s="34"/>
      <c r="AL511" s="1"/>
      <c r="AM511" s="328">
        <f t="shared" si="401"/>
        <v>0</v>
      </c>
      <c r="AN511" s="34"/>
      <c r="AO511" s="1"/>
      <c r="AP511" s="328">
        <f t="shared" si="402"/>
        <v>0</v>
      </c>
      <c r="AQ511" s="34"/>
      <c r="AR511" s="1"/>
      <c r="AS511" s="1">
        <f t="shared" si="403"/>
        <v>0</v>
      </c>
      <c r="AT511" s="3"/>
      <c r="AU511" s="1"/>
      <c r="AV511" s="328">
        <f t="shared" si="404"/>
        <v>0</v>
      </c>
      <c r="AW511" s="178"/>
      <c r="AX511" s="324"/>
      <c r="AY511" s="125"/>
      <c r="AZ511" s="125"/>
      <c r="BA511" s="35"/>
      <c r="BB511" s="35"/>
      <c r="BC511" s="35"/>
      <c r="BD511" s="35"/>
      <c r="BE511" s="35"/>
      <c r="BF511" s="35"/>
    </row>
    <row r="512" spans="1:58" ht="13">
      <c r="A512" s="430"/>
      <c r="B512" s="431"/>
      <c r="C512" s="404">
        <v>1</v>
      </c>
      <c r="D512" s="32" t="s">
        <v>2360</v>
      </c>
      <c r="E512" s="38" t="s">
        <v>2361</v>
      </c>
      <c r="F512" s="38"/>
      <c r="G512" s="110"/>
      <c r="H512" s="38"/>
      <c r="I512" s="163" t="s">
        <v>419</v>
      </c>
      <c r="J512" s="332" t="s">
        <v>629</v>
      </c>
      <c r="K512" s="109">
        <f t="shared" si="393"/>
        <v>9</v>
      </c>
      <c r="L512" s="16">
        <v>9</v>
      </c>
      <c r="M512" s="3"/>
      <c r="N512" s="1"/>
      <c r="O512" s="329">
        <f t="shared" si="370"/>
        <v>9</v>
      </c>
      <c r="P512" s="34"/>
      <c r="Q512" s="1"/>
      <c r="R512" s="329">
        <f t="shared" si="394"/>
        <v>9</v>
      </c>
      <c r="S512" s="34"/>
      <c r="T512" s="1"/>
      <c r="U512" s="329">
        <f t="shared" si="395"/>
        <v>9</v>
      </c>
      <c r="V512" s="34"/>
      <c r="W512" s="1"/>
      <c r="X512" s="329">
        <f t="shared" si="396"/>
        <v>9</v>
      </c>
      <c r="Y512" s="34"/>
      <c r="Z512" s="1"/>
      <c r="AA512" s="329">
        <f t="shared" si="397"/>
        <v>9</v>
      </c>
      <c r="AB512" s="34"/>
      <c r="AC512" s="1"/>
      <c r="AD512" s="329">
        <f t="shared" si="398"/>
        <v>9</v>
      </c>
      <c r="AE512" s="3"/>
      <c r="AF512" s="1"/>
      <c r="AG512" s="330">
        <f t="shared" si="399"/>
        <v>9</v>
      </c>
      <c r="AH512" s="34"/>
      <c r="AI512" s="1"/>
      <c r="AJ512" s="328">
        <f t="shared" si="400"/>
        <v>9</v>
      </c>
      <c r="AK512" s="34"/>
      <c r="AL512" s="1"/>
      <c r="AM512" s="328">
        <f t="shared" si="401"/>
        <v>9</v>
      </c>
      <c r="AN512" s="34"/>
      <c r="AO512" s="1"/>
      <c r="AP512" s="328">
        <f t="shared" si="402"/>
        <v>9</v>
      </c>
      <c r="AQ512" s="34"/>
      <c r="AR512" s="1"/>
      <c r="AS512" s="1">
        <f t="shared" si="403"/>
        <v>9</v>
      </c>
      <c r="AT512" s="3"/>
      <c r="AU512" s="1"/>
      <c r="AV512" s="328">
        <f t="shared" si="404"/>
        <v>9</v>
      </c>
      <c r="AW512" s="178"/>
      <c r="AX512" s="324"/>
      <c r="AY512" s="125"/>
      <c r="AZ512" s="125"/>
      <c r="BA512" s="35"/>
      <c r="BB512" s="35"/>
      <c r="BC512" s="35"/>
      <c r="BD512" s="35"/>
      <c r="BE512" s="35"/>
      <c r="BF512" s="35"/>
    </row>
    <row r="513" spans="1:58" ht="13">
      <c r="A513" s="430"/>
      <c r="B513" s="431"/>
      <c r="C513" s="404">
        <v>1</v>
      </c>
      <c r="D513" s="32" t="s">
        <v>2195</v>
      </c>
      <c r="E513" s="38" t="s">
        <v>2196</v>
      </c>
      <c r="F513" s="38"/>
      <c r="G513" s="110"/>
      <c r="H513" s="38"/>
      <c r="I513" s="163" t="s">
        <v>419</v>
      </c>
      <c r="J513" s="332" t="s">
        <v>629</v>
      </c>
      <c r="K513" s="109">
        <f t="shared" si="393"/>
        <v>4</v>
      </c>
      <c r="L513" s="16">
        <v>6</v>
      </c>
      <c r="M513" s="3"/>
      <c r="N513" s="1"/>
      <c r="O513" s="328">
        <f t="shared" si="370"/>
        <v>6</v>
      </c>
      <c r="P513" s="34"/>
      <c r="Q513" s="1"/>
      <c r="R513" s="329">
        <f t="shared" si="394"/>
        <v>6</v>
      </c>
      <c r="S513" s="34"/>
      <c r="T513" s="1"/>
      <c r="U513" s="329">
        <f t="shared" si="395"/>
        <v>6</v>
      </c>
      <c r="V513" s="34"/>
      <c r="W513" s="1"/>
      <c r="X513" s="329">
        <f t="shared" si="396"/>
        <v>6</v>
      </c>
      <c r="Y513" s="34"/>
      <c r="Z513" s="1"/>
      <c r="AA513" s="329">
        <f t="shared" si="397"/>
        <v>6</v>
      </c>
      <c r="AB513" s="34"/>
      <c r="AC513" s="1">
        <v>2</v>
      </c>
      <c r="AD513" s="329">
        <f t="shared" si="398"/>
        <v>4</v>
      </c>
      <c r="AE513" s="3"/>
      <c r="AF513" s="1"/>
      <c r="AG513" s="330">
        <f t="shared" si="399"/>
        <v>4</v>
      </c>
      <c r="AH513" s="34"/>
      <c r="AI513" s="1"/>
      <c r="AJ513" s="328">
        <f t="shared" si="400"/>
        <v>4</v>
      </c>
      <c r="AK513" s="34"/>
      <c r="AL513" s="1"/>
      <c r="AM513" s="328">
        <f t="shared" si="401"/>
        <v>4</v>
      </c>
      <c r="AN513" s="34"/>
      <c r="AO513" s="1"/>
      <c r="AP513" s="328">
        <f t="shared" si="402"/>
        <v>4</v>
      </c>
      <c r="AQ513" s="34"/>
      <c r="AR513" s="1"/>
      <c r="AS513" s="1">
        <f t="shared" si="403"/>
        <v>4</v>
      </c>
      <c r="AT513" s="3"/>
      <c r="AU513" s="1"/>
      <c r="AV513" s="328">
        <f t="shared" si="404"/>
        <v>4</v>
      </c>
      <c r="AW513" s="178"/>
      <c r="AX513" s="324"/>
      <c r="AY513" s="125"/>
      <c r="AZ513" s="125"/>
      <c r="BA513" s="35"/>
      <c r="BB513" s="35"/>
      <c r="BC513" s="35"/>
      <c r="BD513" s="35"/>
      <c r="BE513" s="35"/>
      <c r="BF513" s="35"/>
    </row>
    <row r="514" spans="1:58" ht="13">
      <c r="A514" s="430"/>
      <c r="B514" s="431"/>
      <c r="C514" s="404">
        <v>1</v>
      </c>
      <c r="D514" s="32" t="s">
        <v>2701</v>
      </c>
      <c r="E514" s="38" t="s">
        <v>2423</v>
      </c>
      <c r="F514" s="38"/>
      <c r="G514" s="110"/>
      <c r="H514" s="38"/>
      <c r="I514" s="163" t="s">
        <v>419</v>
      </c>
      <c r="J514" s="332" t="s">
        <v>629</v>
      </c>
      <c r="K514" s="109">
        <f t="shared" si="393"/>
        <v>13</v>
      </c>
      <c r="L514" s="16">
        <v>17</v>
      </c>
      <c r="M514" s="3"/>
      <c r="N514" s="1">
        <v>2</v>
      </c>
      <c r="O514" s="329">
        <f t="shared" si="370"/>
        <v>15</v>
      </c>
      <c r="P514" s="34"/>
      <c r="Q514" s="1"/>
      <c r="R514" s="329">
        <f t="shared" si="394"/>
        <v>15</v>
      </c>
      <c r="S514" s="34"/>
      <c r="T514" s="1"/>
      <c r="U514" s="329">
        <f t="shared" si="395"/>
        <v>15</v>
      </c>
      <c r="V514" s="34"/>
      <c r="W514" s="1"/>
      <c r="X514" s="329">
        <f t="shared" si="396"/>
        <v>15</v>
      </c>
      <c r="Y514" s="34"/>
      <c r="Z514" s="1">
        <v>1</v>
      </c>
      <c r="AA514" s="329">
        <f t="shared" si="397"/>
        <v>14</v>
      </c>
      <c r="AB514" s="34"/>
      <c r="AC514" s="1">
        <v>1</v>
      </c>
      <c r="AD514" s="329">
        <f t="shared" si="398"/>
        <v>13</v>
      </c>
      <c r="AE514" s="3"/>
      <c r="AF514" s="1"/>
      <c r="AG514" s="330">
        <f t="shared" si="399"/>
        <v>13</v>
      </c>
      <c r="AH514" s="34"/>
      <c r="AI514" s="1"/>
      <c r="AJ514" s="328">
        <f t="shared" si="400"/>
        <v>13</v>
      </c>
      <c r="AK514" s="34"/>
      <c r="AL514" s="1"/>
      <c r="AM514" s="328">
        <f t="shared" si="401"/>
        <v>13</v>
      </c>
      <c r="AN514" s="34"/>
      <c r="AO514" s="1"/>
      <c r="AP514" s="328">
        <f t="shared" si="402"/>
        <v>13</v>
      </c>
      <c r="AQ514" s="34"/>
      <c r="AR514" s="1"/>
      <c r="AS514" s="1">
        <f t="shared" si="403"/>
        <v>13</v>
      </c>
      <c r="AT514" s="3"/>
      <c r="AU514" s="1"/>
      <c r="AV514" s="328">
        <f t="shared" si="404"/>
        <v>13</v>
      </c>
      <c r="AW514" s="178"/>
      <c r="AX514" s="324"/>
      <c r="AY514" s="125"/>
      <c r="AZ514" s="125"/>
      <c r="BA514" s="35"/>
      <c r="BB514" s="35"/>
      <c r="BC514" s="35"/>
      <c r="BD514" s="35"/>
      <c r="BE514" s="35"/>
      <c r="BF514" s="35"/>
    </row>
    <row r="515" spans="1:58" ht="13">
      <c r="A515" s="430"/>
      <c r="B515" s="431"/>
      <c r="C515" s="404">
        <v>1</v>
      </c>
      <c r="D515" s="32" t="s">
        <v>2702</v>
      </c>
      <c r="E515" s="38" t="s">
        <v>2424</v>
      </c>
      <c r="F515" s="38"/>
      <c r="G515" s="110"/>
      <c r="H515" s="38"/>
      <c r="I515" s="163" t="s">
        <v>419</v>
      </c>
      <c r="J515" s="332" t="s">
        <v>629</v>
      </c>
      <c r="K515" s="109">
        <f t="shared" si="393"/>
        <v>18</v>
      </c>
      <c r="L515" s="16">
        <v>20</v>
      </c>
      <c r="M515" s="3"/>
      <c r="N515" s="1"/>
      <c r="O515" s="329">
        <f t="shared" si="370"/>
        <v>20</v>
      </c>
      <c r="P515" s="34"/>
      <c r="Q515" s="1">
        <v>2</v>
      </c>
      <c r="R515" s="329">
        <f t="shared" si="394"/>
        <v>18</v>
      </c>
      <c r="S515" s="34"/>
      <c r="T515" s="1"/>
      <c r="U515" s="329">
        <f t="shared" si="395"/>
        <v>18</v>
      </c>
      <c r="V515" s="34"/>
      <c r="W515" s="1"/>
      <c r="X515" s="329">
        <f t="shared" si="396"/>
        <v>18</v>
      </c>
      <c r="Y515" s="34"/>
      <c r="Z515" s="1"/>
      <c r="AA515" s="329">
        <f t="shared" si="397"/>
        <v>18</v>
      </c>
      <c r="AB515" s="34"/>
      <c r="AC515" s="1"/>
      <c r="AD515" s="329">
        <f t="shared" si="398"/>
        <v>18</v>
      </c>
      <c r="AE515" s="3"/>
      <c r="AF515" s="1"/>
      <c r="AG515" s="330">
        <f t="shared" si="399"/>
        <v>18</v>
      </c>
      <c r="AH515" s="34"/>
      <c r="AI515" s="1"/>
      <c r="AJ515" s="328">
        <f t="shared" si="400"/>
        <v>18</v>
      </c>
      <c r="AK515" s="34"/>
      <c r="AL515" s="1"/>
      <c r="AM515" s="328">
        <f t="shared" si="401"/>
        <v>18</v>
      </c>
      <c r="AN515" s="34"/>
      <c r="AO515" s="1"/>
      <c r="AP515" s="328">
        <f t="shared" si="402"/>
        <v>18</v>
      </c>
      <c r="AQ515" s="34"/>
      <c r="AR515" s="1"/>
      <c r="AS515" s="1">
        <f t="shared" si="403"/>
        <v>18</v>
      </c>
      <c r="AT515" s="3"/>
      <c r="AU515" s="1"/>
      <c r="AV515" s="328">
        <f t="shared" si="404"/>
        <v>18</v>
      </c>
      <c r="AW515" s="178"/>
      <c r="AX515" s="324"/>
      <c r="AY515" s="125"/>
      <c r="AZ515" s="125"/>
      <c r="BA515" s="35"/>
      <c r="BB515" s="35"/>
      <c r="BC515" s="35"/>
      <c r="BD515" s="35"/>
      <c r="BE515" s="35"/>
      <c r="BF515" s="35"/>
    </row>
    <row r="516" spans="1:58" ht="13">
      <c r="A516" s="430"/>
      <c r="B516" s="431"/>
      <c r="C516" s="404">
        <v>1</v>
      </c>
      <c r="D516" s="32" t="s">
        <v>1512</v>
      </c>
      <c r="E516" s="38" t="s">
        <v>1513</v>
      </c>
      <c r="F516" s="38"/>
      <c r="G516" s="110"/>
      <c r="H516" s="38"/>
      <c r="I516" s="163" t="s">
        <v>419</v>
      </c>
      <c r="J516" s="332" t="s">
        <v>629</v>
      </c>
      <c r="K516" s="109">
        <f t="shared" si="393"/>
        <v>49</v>
      </c>
      <c r="L516" s="16">
        <v>49</v>
      </c>
      <c r="M516" s="3"/>
      <c r="N516" s="1"/>
      <c r="O516" s="328">
        <f t="shared" si="370"/>
        <v>49</v>
      </c>
      <c r="P516" s="34"/>
      <c r="Q516" s="1"/>
      <c r="R516" s="329">
        <f t="shared" si="394"/>
        <v>49</v>
      </c>
      <c r="S516" s="34"/>
      <c r="T516" s="1"/>
      <c r="U516" s="329">
        <f t="shared" si="395"/>
        <v>49</v>
      </c>
      <c r="V516" s="34"/>
      <c r="W516" s="1"/>
      <c r="X516" s="329">
        <f t="shared" si="396"/>
        <v>49</v>
      </c>
      <c r="Y516" s="34"/>
      <c r="Z516" s="1"/>
      <c r="AA516" s="329">
        <f t="shared" si="397"/>
        <v>49</v>
      </c>
      <c r="AB516" s="34"/>
      <c r="AC516" s="1"/>
      <c r="AD516" s="329">
        <f t="shared" si="398"/>
        <v>49</v>
      </c>
      <c r="AE516" s="3"/>
      <c r="AF516" s="1"/>
      <c r="AG516" s="330">
        <f t="shared" si="399"/>
        <v>49</v>
      </c>
      <c r="AH516" s="34"/>
      <c r="AI516" s="1"/>
      <c r="AJ516" s="328">
        <f t="shared" si="400"/>
        <v>49</v>
      </c>
      <c r="AK516" s="34"/>
      <c r="AL516" s="1"/>
      <c r="AM516" s="328">
        <f t="shared" si="401"/>
        <v>49</v>
      </c>
      <c r="AN516" s="34"/>
      <c r="AO516" s="1"/>
      <c r="AP516" s="328">
        <f t="shared" si="402"/>
        <v>49</v>
      </c>
      <c r="AQ516" s="34"/>
      <c r="AR516" s="1"/>
      <c r="AS516" s="1">
        <f t="shared" si="403"/>
        <v>49</v>
      </c>
      <c r="AT516" s="3"/>
      <c r="AU516" s="1"/>
      <c r="AV516" s="328">
        <f t="shared" si="404"/>
        <v>49</v>
      </c>
      <c r="AW516" s="178"/>
      <c r="AX516" s="324"/>
      <c r="AY516" s="125"/>
      <c r="AZ516" s="125"/>
      <c r="BA516" s="35"/>
      <c r="BB516" s="35"/>
      <c r="BC516" s="35"/>
      <c r="BD516" s="35"/>
      <c r="BE516" s="35"/>
      <c r="BF516" s="35"/>
    </row>
    <row r="517" spans="1:58" ht="13">
      <c r="A517" s="430"/>
      <c r="B517" s="431"/>
      <c r="C517" s="404">
        <v>1</v>
      </c>
      <c r="D517" s="32" t="s">
        <v>1514</v>
      </c>
      <c r="E517" s="38" t="s">
        <v>1515</v>
      </c>
      <c r="F517" s="38"/>
      <c r="G517" s="110"/>
      <c r="H517" s="38"/>
      <c r="I517" s="163" t="s">
        <v>419</v>
      </c>
      <c r="J517" s="332" t="s">
        <v>629</v>
      </c>
      <c r="K517" s="109">
        <f t="shared" si="393"/>
        <v>36</v>
      </c>
      <c r="L517" s="16">
        <v>38</v>
      </c>
      <c r="M517" s="3"/>
      <c r="N517" s="1">
        <v>1</v>
      </c>
      <c r="O517" s="329">
        <f t="shared" si="370"/>
        <v>37</v>
      </c>
      <c r="P517" s="34"/>
      <c r="Q517" s="1"/>
      <c r="R517" s="329">
        <f t="shared" si="394"/>
        <v>37</v>
      </c>
      <c r="S517" s="34"/>
      <c r="T517" s="1"/>
      <c r="U517" s="329">
        <f t="shared" si="395"/>
        <v>37</v>
      </c>
      <c r="V517" s="34"/>
      <c r="W517" s="1"/>
      <c r="X517" s="329">
        <f t="shared" si="396"/>
        <v>37</v>
      </c>
      <c r="Y517" s="34"/>
      <c r="Z517" s="1">
        <v>1</v>
      </c>
      <c r="AA517" s="329">
        <f t="shared" si="397"/>
        <v>36</v>
      </c>
      <c r="AB517" s="34"/>
      <c r="AC517" s="1"/>
      <c r="AD517" s="329">
        <f t="shared" si="398"/>
        <v>36</v>
      </c>
      <c r="AE517" s="3"/>
      <c r="AF517" s="1"/>
      <c r="AG517" s="330">
        <f t="shared" si="399"/>
        <v>36</v>
      </c>
      <c r="AH517" s="34"/>
      <c r="AI517" s="1"/>
      <c r="AJ517" s="328">
        <f t="shared" si="400"/>
        <v>36</v>
      </c>
      <c r="AK517" s="34"/>
      <c r="AL517" s="1"/>
      <c r="AM517" s="328">
        <f t="shared" si="401"/>
        <v>36</v>
      </c>
      <c r="AN517" s="34"/>
      <c r="AO517" s="1"/>
      <c r="AP517" s="328">
        <f t="shared" si="402"/>
        <v>36</v>
      </c>
      <c r="AQ517" s="34"/>
      <c r="AR517" s="1"/>
      <c r="AS517" s="1">
        <f t="shared" si="403"/>
        <v>36</v>
      </c>
      <c r="AT517" s="3"/>
      <c r="AU517" s="1"/>
      <c r="AV517" s="328">
        <f t="shared" si="404"/>
        <v>36</v>
      </c>
      <c r="AW517" s="178"/>
      <c r="AX517" s="324"/>
      <c r="AY517" s="125"/>
      <c r="AZ517" s="125"/>
      <c r="BA517" s="35"/>
      <c r="BB517" s="35"/>
      <c r="BC517" s="35"/>
      <c r="BD517" s="35"/>
      <c r="BE517" s="35"/>
      <c r="BF517" s="35"/>
    </row>
    <row r="518" spans="1:58" ht="13">
      <c r="A518" s="430"/>
      <c r="B518" s="431"/>
      <c r="C518" s="404">
        <v>1</v>
      </c>
      <c r="D518" s="32" t="s">
        <v>1516</v>
      </c>
      <c r="E518" s="38" t="s">
        <v>1517</v>
      </c>
      <c r="F518" s="38"/>
      <c r="G518" s="110"/>
      <c r="H518" s="38"/>
      <c r="I518" s="163" t="s">
        <v>419</v>
      </c>
      <c r="J518" s="332" t="s">
        <v>629</v>
      </c>
      <c r="K518" s="109">
        <f t="shared" si="393"/>
        <v>14</v>
      </c>
      <c r="L518" s="16">
        <v>20</v>
      </c>
      <c r="M518" s="3"/>
      <c r="N518" s="1">
        <f>20-14</f>
        <v>6</v>
      </c>
      <c r="O518" s="329">
        <f t="shared" si="370"/>
        <v>14</v>
      </c>
      <c r="P518" s="34"/>
      <c r="Q518" s="1"/>
      <c r="R518" s="329">
        <f t="shared" si="394"/>
        <v>14</v>
      </c>
      <c r="S518" s="34"/>
      <c r="T518" s="1"/>
      <c r="U518" s="329">
        <f t="shared" si="395"/>
        <v>14</v>
      </c>
      <c r="V518" s="34"/>
      <c r="W518" s="1"/>
      <c r="X518" s="329">
        <f t="shared" si="396"/>
        <v>14</v>
      </c>
      <c r="Y518" s="34"/>
      <c r="Z518" s="1"/>
      <c r="AA518" s="329">
        <f t="shared" si="397"/>
        <v>14</v>
      </c>
      <c r="AB518" s="34"/>
      <c r="AC518" s="1"/>
      <c r="AD518" s="329">
        <f t="shared" si="398"/>
        <v>14</v>
      </c>
      <c r="AE518" s="3"/>
      <c r="AF518" s="1"/>
      <c r="AG518" s="330">
        <f t="shared" si="399"/>
        <v>14</v>
      </c>
      <c r="AH518" s="34"/>
      <c r="AI518" s="1"/>
      <c r="AJ518" s="328">
        <f t="shared" si="400"/>
        <v>14</v>
      </c>
      <c r="AK518" s="34"/>
      <c r="AL518" s="1"/>
      <c r="AM518" s="328">
        <f t="shared" si="401"/>
        <v>14</v>
      </c>
      <c r="AN518" s="34"/>
      <c r="AO518" s="1"/>
      <c r="AP518" s="328">
        <f t="shared" si="402"/>
        <v>14</v>
      </c>
      <c r="AQ518" s="34"/>
      <c r="AR518" s="1"/>
      <c r="AS518" s="1">
        <f t="shared" si="403"/>
        <v>14</v>
      </c>
      <c r="AT518" s="3"/>
      <c r="AU518" s="1"/>
      <c r="AV518" s="328">
        <f t="shared" si="404"/>
        <v>14</v>
      </c>
      <c r="AW518" s="178"/>
      <c r="AX518" s="324"/>
      <c r="AY518" s="125"/>
      <c r="AZ518" s="125"/>
      <c r="BA518" s="35"/>
      <c r="BB518" s="35"/>
      <c r="BC518" s="35"/>
      <c r="BD518" s="35"/>
      <c r="BE518" s="35"/>
      <c r="BF518" s="35"/>
    </row>
    <row r="519" spans="1:58" ht="13">
      <c r="A519" s="430"/>
      <c r="B519" s="431"/>
      <c r="C519" s="404">
        <v>1</v>
      </c>
      <c r="D519" s="32" t="s">
        <v>2419</v>
      </c>
      <c r="E519" s="38" t="s">
        <v>2422</v>
      </c>
      <c r="F519" s="38"/>
      <c r="G519" s="110"/>
      <c r="H519" s="38"/>
      <c r="I519" s="163" t="s">
        <v>419</v>
      </c>
      <c r="J519" s="332" t="s">
        <v>629</v>
      </c>
      <c r="K519" s="109">
        <f t="shared" si="393"/>
        <v>1</v>
      </c>
      <c r="L519" s="16">
        <v>2</v>
      </c>
      <c r="M519" s="3"/>
      <c r="N519" s="1">
        <v>1</v>
      </c>
      <c r="O519" s="328">
        <f t="shared" si="370"/>
        <v>1</v>
      </c>
      <c r="P519" s="34"/>
      <c r="Q519" s="1"/>
      <c r="R519" s="329">
        <f t="shared" si="394"/>
        <v>1</v>
      </c>
      <c r="S519" s="34"/>
      <c r="T519" s="1"/>
      <c r="U519" s="329">
        <f t="shared" si="395"/>
        <v>1</v>
      </c>
      <c r="V519" s="34"/>
      <c r="W519" s="1"/>
      <c r="X519" s="329">
        <f t="shared" si="396"/>
        <v>1</v>
      </c>
      <c r="Y519" s="34"/>
      <c r="Z519" s="1"/>
      <c r="AA519" s="329">
        <f t="shared" si="397"/>
        <v>1</v>
      </c>
      <c r="AB519" s="34"/>
      <c r="AC519" s="1"/>
      <c r="AD519" s="329">
        <f t="shared" si="398"/>
        <v>1</v>
      </c>
      <c r="AE519" s="3"/>
      <c r="AF519" s="1"/>
      <c r="AG519" s="330">
        <f t="shared" si="399"/>
        <v>1</v>
      </c>
      <c r="AH519" s="34"/>
      <c r="AI519" s="1"/>
      <c r="AJ519" s="328">
        <f t="shared" si="400"/>
        <v>1</v>
      </c>
      <c r="AK519" s="34"/>
      <c r="AL519" s="1"/>
      <c r="AM519" s="328">
        <f t="shared" si="401"/>
        <v>1</v>
      </c>
      <c r="AN519" s="34"/>
      <c r="AO519" s="1"/>
      <c r="AP519" s="328">
        <f t="shared" si="402"/>
        <v>1</v>
      </c>
      <c r="AQ519" s="34"/>
      <c r="AR519" s="1"/>
      <c r="AS519" s="1">
        <f t="shared" si="403"/>
        <v>1</v>
      </c>
      <c r="AT519" s="3"/>
      <c r="AU519" s="1"/>
      <c r="AV519" s="328">
        <f t="shared" si="404"/>
        <v>1</v>
      </c>
      <c r="AW519" s="178"/>
      <c r="AX519" s="324"/>
      <c r="AY519" s="125"/>
      <c r="AZ519" s="125"/>
      <c r="BA519" s="35"/>
      <c r="BB519" s="35"/>
      <c r="BC519" s="35"/>
      <c r="BD519" s="35"/>
      <c r="BE519" s="35"/>
      <c r="BF519" s="35"/>
    </row>
    <row r="520" spans="1:58" ht="13">
      <c r="A520" s="430"/>
      <c r="B520" s="431"/>
      <c r="C520" s="404">
        <v>1</v>
      </c>
      <c r="D520" s="32" t="s">
        <v>1026</v>
      </c>
      <c r="E520" s="38" t="s">
        <v>2638</v>
      </c>
      <c r="F520" s="38"/>
      <c r="G520" s="110"/>
      <c r="H520" s="38"/>
      <c r="I520" s="163" t="s">
        <v>419</v>
      </c>
      <c r="J520" s="332" t="s">
        <v>629</v>
      </c>
      <c r="K520" s="109">
        <f t="shared" si="393"/>
        <v>7</v>
      </c>
      <c r="L520" s="16">
        <v>7</v>
      </c>
      <c r="M520" s="3"/>
      <c r="N520" s="1"/>
      <c r="O520" s="329">
        <f t="shared" si="370"/>
        <v>7</v>
      </c>
      <c r="P520" s="34"/>
      <c r="Q520" s="1"/>
      <c r="R520" s="329">
        <f t="shared" si="394"/>
        <v>7</v>
      </c>
      <c r="S520" s="34"/>
      <c r="T520" s="1"/>
      <c r="U520" s="329">
        <f t="shared" si="395"/>
        <v>7</v>
      </c>
      <c r="V520" s="34"/>
      <c r="W520" s="1"/>
      <c r="X520" s="329">
        <f t="shared" si="396"/>
        <v>7</v>
      </c>
      <c r="Y520" s="34"/>
      <c r="Z520" s="1"/>
      <c r="AA520" s="329">
        <f t="shared" si="397"/>
        <v>7</v>
      </c>
      <c r="AB520" s="34"/>
      <c r="AC520" s="1"/>
      <c r="AD520" s="329">
        <f t="shared" si="398"/>
        <v>7</v>
      </c>
      <c r="AE520" s="3"/>
      <c r="AF520" s="1"/>
      <c r="AG520" s="330">
        <f t="shared" si="399"/>
        <v>7</v>
      </c>
      <c r="AH520" s="34"/>
      <c r="AI520" s="1"/>
      <c r="AJ520" s="328">
        <f t="shared" si="400"/>
        <v>7</v>
      </c>
      <c r="AK520" s="34"/>
      <c r="AL520" s="1"/>
      <c r="AM520" s="328">
        <f t="shared" si="401"/>
        <v>7</v>
      </c>
      <c r="AN520" s="34"/>
      <c r="AO520" s="1"/>
      <c r="AP520" s="328">
        <f t="shared" si="402"/>
        <v>7</v>
      </c>
      <c r="AQ520" s="34"/>
      <c r="AR520" s="1"/>
      <c r="AS520" s="1">
        <f t="shared" si="403"/>
        <v>7</v>
      </c>
      <c r="AT520" s="3"/>
      <c r="AU520" s="1"/>
      <c r="AV520" s="328">
        <f t="shared" si="404"/>
        <v>7</v>
      </c>
      <c r="AW520" s="178"/>
      <c r="AX520" s="324"/>
      <c r="AY520" s="125"/>
      <c r="AZ520" s="125"/>
      <c r="BA520" s="35"/>
      <c r="BB520" s="35"/>
      <c r="BC520" s="35"/>
      <c r="BD520" s="35"/>
      <c r="BE520" s="35"/>
      <c r="BF520" s="35"/>
    </row>
    <row r="521" spans="1:58" ht="13">
      <c r="A521" s="430"/>
      <c r="B521" s="431"/>
      <c r="C521" s="404">
        <v>1</v>
      </c>
      <c r="D521" s="32" t="s">
        <v>2055</v>
      </c>
      <c r="E521" s="38" t="s">
        <v>2639</v>
      </c>
      <c r="F521" s="38"/>
      <c r="G521" s="110"/>
      <c r="H521" s="38"/>
      <c r="I521" s="163" t="s">
        <v>419</v>
      </c>
      <c r="J521" s="332" t="s">
        <v>629</v>
      </c>
      <c r="K521" s="109">
        <f t="shared" si="393"/>
        <v>3</v>
      </c>
      <c r="L521" s="16">
        <v>3</v>
      </c>
      <c r="M521" s="3"/>
      <c r="N521" s="1"/>
      <c r="O521" s="329">
        <f t="shared" si="370"/>
        <v>3</v>
      </c>
      <c r="P521" s="34"/>
      <c r="Q521" s="1"/>
      <c r="R521" s="329">
        <f t="shared" si="394"/>
        <v>3</v>
      </c>
      <c r="S521" s="34"/>
      <c r="T521" s="1"/>
      <c r="U521" s="329">
        <f t="shared" si="395"/>
        <v>3</v>
      </c>
      <c r="V521" s="34"/>
      <c r="W521" s="1"/>
      <c r="X521" s="329">
        <f t="shared" si="396"/>
        <v>3</v>
      </c>
      <c r="Y521" s="34"/>
      <c r="Z521" s="1"/>
      <c r="AA521" s="329">
        <f t="shared" si="397"/>
        <v>3</v>
      </c>
      <c r="AB521" s="34"/>
      <c r="AC521" s="1"/>
      <c r="AD521" s="329">
        <f t="shared" si="398"/>
        <v>3</v>
      </c>
      <c r="AE521" s="3"/>
      <c r="AF521" s="1"/>
      <c r="AG521" s="330">
        <f t="shared" si="399"/>
        <v>3</v>
      </c>
      <c r="AH521" s="34"/>
      <c r="AI521" s="1"/>
      <c r="AJ521" s="328">
        <f t="shared" si="400"/>
        <v>3</v>
      </c>
      <c r="AK521" s="34"/>
      <c r="AL521" s="1"/>
      <c r="AM521" s="328">
        <f t="shared" si="401"/>
        <v>3</v>
      </c>
      <c r="AN521" s="34"/>
      <c r="AO521" s="1"/>
      <c r="AP521" s="328">
        <f t="shared" si="402"/>
        <v>3</v>
      </c>
      <c r="AQ521" s="34"/>
      <c r="AR521" s="1"/>
      <c r="AS521" s="1">
        <f t="shared" si="403"/>
        <v>3</v>
      </c>
      <c r="AT521" s="3"/>
      <c r="AU521" s="1"/>
      <c r="AV521" s="328">
        <f t="shared" si="404"/>
        <v>3</v>
      </c>
      <c r="AW521" s="178"/>
      <c r="AX521" s="324"/>
      <c r="AY521" s="125"/>
      <c r="AZ521" s="125"/>
      <c r="BA521" s="35"/>
      <c r="BB521" s="35"/>
      <c r="BC521" s="35"/>
      <c r="BD521" s="35"/>
      <c r="BE521" s="35"/>
      <c r="BF521" s="35"/>
    </row>
    <row r="522" spans="1:58" ht="13">
      <c r="A522" s="430"/>
      <c r="B522" s="431"/>
      <c r="C522" s="404">
        <v>1</v>
      </c>
      <c r="D522" s="32" t="s">
        <v>179</v>
      </c>
      <c r="E522" s="38" t="s">
        <v>2123</v>
      </c>
      <c r="F522" s="38"/>
      <c r="G522" s="110"/>
      <c r="H522" s="38"/>
      <c r="I522" s="163" t="s">
        <v>419</v>
      </c>
      <c r="J522" s="332" t="s">
        <v>629</v>
      </c>
      <c r="K522" s="109">
        <f t="shared" si="393"/>
        <v>3</v>
      </c>
      <c r="L522" s="16">
        <v>3</v>
      </c>
      <c r="M522" s="3"/>
      <c r="N522" s="1"/>
      <c r="O522" s="328">
        <f t="shared" si="370"/>
        <v>3</v>
      </c>
      <c r="P522" s="34"/>
      <c r="Q522" s="1"/>
      <c r="R522" s="329">
        <f t="shared" si="394"/>
        <v>3</v>
      </c>
      <c r="S522" s="34"/>
      <c r="T522" s="1"/>
      <c r="U522" s="329">
        <f t="shared" si="395"/>
        <v>3</v>
      </c>
      <c r="V522" s="34"/>
      <c r="W522" s="1"/>
      <c r="X522" s="329">
        <f t="shared" si="396"/>
        <v>3</v>
      </c>
      <c r="Y522" s="34"/>
      <c r="Z522" s="1"/>
      <c r="AA522" s="329">
        <f t="shared" si="397"/>
        <v>3</v>
      </c>
      <c r="AB522" s="34"/>
      <c r="AC522" s="1"/>
      <c r="AD522" s="329">
        <f t="shared" si="398"/>
        <v>3</v>
      </c>
      <c r="AE522" s="3"/>
      <c r="AF522" s="1"/>
      <c r="AG522" s="330">
        <f t="shared" si="399"/>
        <v>3</v>
      </c>
      <c r="AH522" s="34"/>
      <c r="AI522" s="1"/>
      <c r="AJ522" s="328">
        <f t="shared" si="400"/>
        <v>3</v>
      </c>
      <c r="AK522" s="34"/>
      <c r="AL522" s="1"/>
      <c r="AM522" s="328">
        <f t="shared" si="401"/>
        <v>3</v>
      </c>
      <c r="AN522" s="34"/>
      <c r="AO522" s="1"/>
      <c r="AP522" s="328">
        <f t="shared" si="402"/>
        <v>3</v>
      </c>
      <c r="AQ522" s="34"/>
      <c r="AR522" s="1"/>
      <c r="AS522" s="1">
        <f t="shared" si="403"/>
        <v>3</v>
      </c>
      <c r="AT522" s="3"/>
      <c r="AU522" s="1"/>
      <c r="AV522" s="328">
        <f t="shared" si="404"/>
        <v>3</v>
      </c>
      <c r="AW522" s="178"/>
      <c r="AX522" s="324"/>
      <c r="AY522" s="125"/>
      <c r="AZ522" s="125"/>
      <c r="BA522" s="35"/>
      <c r="BB522" s="35"/>
      <c r="BC522" s="35"/>
      <c r="BD522" s="35"/>
      <c r="BE522" s="35"/>
      <c r="BF522" s="35"/>
    </row>
    <row r="523" spans="1:58" ht="13">
      <c r="A523" s="430"/>
      <c r="B523" s="431"/>
      <c r="C523" s="404">
        <v>1</v>
      </c>
      <c r="D523" s="32" t="s">
        <v>767</v>
      </c>
      <c r="E523" s="38" t="s">
        <v>2640</v>
      </c>
      <c r="F523" s="38"/>
      <c r="G523" s="110"/>
      <c r="H523" s="38"/>
      <c r="I523" s="163" t="s">
        <v>419</v>
      </c>
      <c r="J523" s="332" t="s">
        <v>629</v>
      </c>
      <c r="K523" s="109">
        <f t="shared" si="393"/>
        <v>6</v>
      </c>
      <c r="L523" s="16">
        <v>6</v>
      </c>
      <c r="M523" s="3"/>
      <c r="N523" s="1"/>
      <c r="O523" s="329">
        <f t="shared" si="370"/>
        <v>6</v>
      </c>
      <c r="P523" s="34"/>
      <c r="Q523" s="1"/>
      <c r="R523" s="329">
        <f t="shared" si="394"/>
        <v>6</v>
      </c>
      <c r="S523" s="34"/>
      <c r="T523" s="1"/>
      <c r="U523" s="329">
        <f t="shared" si="395"/>
        <v>6</v>
      </c>
      <c r="V523" s="34"/>
      <c r="W523" s="1"/>
      <c r="X523" s="329">
        <f t="shared" si="396"/>
        <v>6</v>
      </c>
      <c r="Y523" s="34"/>
      <c r="Z523" s="1"/>
      <c r="AA523" s="329">
        <f t="shared" si="397"/>
        <v>6</v>
      </c>
      <c r="AB523" s="34"/>
      <c r="AC523" s="1"/>
      <c r="AD523" s="329">
        <f t="shared" si="398"/>
        <v>6</v>
      </c>
      <c r="AE523" s="3"/>
      <c r="AF523" s="1"/>
      <c r="AG523" s="330">
        <f t="shared" si="399"/>
        <v>6</v>
      </c>
      <c r="AH523" s="34"/>
      <c r="AI523" s="1"/>
      <c r="AJ523" s="328">
        <f t="shared" si="400"/>
        <v>6</v>
      </c>
      <c r="AK523" s="34"/>
      <c r="AL523" s="1"/>
      <c r="AM523" s="328">
        <f t="shared" si="401"/>
        <v>6</v>
      </c>
      <c r="AN523" s="34"/>
      <c r="AO523" s="1"/>
      <c r="AP523" s="328">
        <f t="shared" si="402"/>
        <v>6</v>
      </c>
      <c r="AQ523" s="34"/>
      <c r="AR523" s="1"/>
      <c r="AS523" s="1">
        <f t="shared" si="403"/>
        <v>6</v>
      </c>
      <c r="AT523" s="3"/>
      <c r="AU523" s="1"/>
      <c r="AV523" s="328">
        <f t="shared" si="404"/>
        <v>6</v>
      </c>
      <c r="AW523" s="178"/>
      <c r="AX523" s="324"/>
      <c r="AY523" s="125"/>
      <c r="AZ523" s="125"/>
      <c r="BA523" s="35"/>
      <c r="BB523" s="35"/>
      <c r="BC523" s="35"/>
      <c r="BD523" s="35"/>
      <c r="BE523" s="35"/>
      <c r="BF523" s="35"/>
    </row>
    <row r="524" spans="1:58" ht="13">
      <c r="A524" s="430"/>
      <c r="B524" s="431"/>
      <c r="C524" s="404">
        <v>1</v>
      </c>
      <c r="D524" s="32" t="s">
        <v>2592</v>
      </c>
      <c r="E524" s="38" t="s">
        <v>2593</v>
      </c>
      <c r="F524" s="38"/>
      <c r="G524" s="110"/>
      <c r="H524" s="38"/>
      <c r="I524" s="163" t="s">
        <v>419</v>
      </c>
      <c r="J524" s="332" t="s">
        <v>629</v>
      </c>
      <c r="K524" s="109">
        <f t="shared" si="393"/>
        <v>5</v>
      </c>
      <c r="L524" s="16">
        <v>5</v>
      </c>
      <c r="M524" s="3"/>
      <c r="N524" s="1"/>
      <c r="O524" s="329">
        <f t="shared" si="370"/>
        <v>5</v>
      </c>
      <c r="P524" s="34"/>
      <c r="Q524" s="1"/>
      <c r="R524" s="329">
        <f t="shared" si="394"/>
        <v>5</v>
      </c>
      <c r="S524" s="34"/>
      <c r="T524" s="1"/>
      <c r="U524" s="329">
        <f t="shared" si="395"/>
        <v>5</v>
      </c>
      <c r="V524" s="34"/>
      <c r="W524" s="1"/>
      <c r="X524" s="329">
        <f t="shared" si="396"/>
        <v>5</v>
      </c>
      <c r="Y524" s="34"/>
      <c r="Z524" s="1"/>
      <c r="AA524" s="329">
        <f t="shared" si="397"/>
        <v>5</v>
      </c>
      <c r="AB524" s="34"/>
      <c r="AC524" s="1"/>
      <c r="AD524" s="329">
        <f t="shared" si="398"/>
        <v>5</v>
      </c>
      <c r="AE524" s="3"/>
      <c r="AF524" s="1"/>
      <c r="AG524" s="330">
        <f t="shared" si="399"/>
        <v>5</v>
      </c>
      <c r="AH524" s="34"/>
      <c r="AI524" s="1"/>
      <c r="AJ524" s="328">
        <f t="shared" si="400"/>
        <v>5</v>
      </c>
      <c r="AK524" s="34"/>
      <c r="AL524" s="1"/>
      <c r="AM524" s="328">
        <f t="shared" si="401"/>
        <v>5</v>
      </c>
      <c r="AN524" s="34"/>
      <c r="AO524" s="1"/>
      <c r="AP524" s="328">
        <f t="shared" si="402"/>
        <v>5</v>
      </c>
      <c r="AQ524" s="34"/>
      <c r="AR524" s="1"/>
      <c r="AS524" s="1">
        <f t="shared" si="403"/>
        <v>5</v>
      </c>
      <c r="AT524" s="3"/>
      <c r="AU524" s="1"/>
      <c r="AV524" s="328">
        <f t="shared" si="404"/>
        <v>5</v>
      </c>
      <c r="AW524" s="178"/>
      <c r="AX524" s="324"/>
      <c r="AY524" s="125"/>
      <c r="AZ524" s="125"/>
      <c r="BA524" s="35"/>
      <c r="BB524" s="35"/>
      <c r="BC524" s="35"/>
      <c r="BD524" s="35"/>
      <c r="BE524" s="35"/>
      <c r="BF524" s="35"/>
    </row>
    <row r="525" spans="1:58" ht="13">
      <c r="A525" s="430"/>
      <c r="B525" s="431"/>
      <c r="C525" s="404">
        <v>1</v>
      </c>
      <c r="D525" s="32" t="s">
        <v>1901</v>
      </c>
      <c r="E525" s="38" t="s">
        <v>1900</v>
      </c>
      <c r="F525" s="38"/>
      <c r="G525" s="110"/>
      <c r="H525" s="38"/>
      <c r="I525" s="163" t="s">
        <v>419</v>
      </c>
      <c r="J525" s="332" t="s">
        <v>629</v>
      </c>
      <c r="K525" s="109">
        <f t="shared" si="393"/>
        <v>7</v>
      </c>
      <c r="L525" s="16">
        <v>8</v>
      </c>
      <c r="M525" s="3"/>
      <c r="N525" s="1"/>
      <c r="O525" s="328">
        <f t="shared" si="370"/>
        <v>8</v>
      </c>
      <c r="P525" s="34"/>
      <c r="Q525" s="1">
        <v>1</v>
      </c>
      <c r="R525" s="329">
        <f t="shared" si="394"/>
        <v>7</v>
      </c>
      <c r="S525" s="34"/>
      <c r="T525" s="1"/>
      <c r="U525" s="329">
        <f t="shared" si="395"/>
        <v>7</v>
      </c>
      <c r="V525" s="34"/>
      <c r="W525" s="1"/>
      <c r="X525" s="329">
        <f t="shared" si="396"/>
        <v>7</v>
      </c>
      <c r="Y525" s="34"/>
      <c r="Z525" s="1"/>
      <c r="AA525" s="329">
        <f t="shared" si="397"/>
        <v>7</v>
      </c>
      <c r="AB525" s="34"/>
      <c r="AC525" s="1"/>
      <c r="AD525" s="329">
        <f t="shared" si="398"/>
        <v>7</v>
      </c>
      <c r="AE525" s="3"/>
      <c r="AF525" s="1"/>
      <c r="AG525" s="330">
        <f t="shared" si="399"/>
        <v>7</v>
      </c>
      <c r="AH525" s="34"/>
      <c r="AI525" s="1"/>
      <c r="AJ525" s="328">
        <f t="shared" si="400"/>
        <v>7</v>
      </c>
      <c r="AK525" s="34"/>
      <c r="AL525" s="1"/>
      <c r="AM525" s="328">
        <f t="shared" si="401"/>
        <v>7</v>
      </c>
      <c r="AN525" s="34"/>
      <c r="AO525" s="1"/>
      <c r="AP525" s="328">
        <f t="shared" si="402"/>
        <v>7</v>
      </c>
      <c r="AQ525" s="34"/>
      <c r="AR525" s="1"/>
      <c r="AS525" s="1">
        <f t="shared" si="403"/>
        <v>7</v>
      </c>
      <c r="AT525" s="3"/>
      <c r="AU525" s="1"/>
      <c r="AV525" s="328">
        <f t="shared" si="404"/>
        <v>7</v>
      </c>
      <c r="AW525" s="178"/>
      <c r="AX525" s="324"/>
      <c r="AY525" s="125"/>
      <c r="AZ525" s="125"/>
      <c r="BA525" s="35"/>
      <c r="BB525" s="35"/>
      <c r="BC525" s="35"/>
      <c r="BD525" s="35"/>
      <c r="BE525" s="35"/>
      <c r="BF525" s="35"/>
    </row>
    <row r="526" spans="1:58" ht="13">
      <c r="A526" s="430"/>
      <c r="B526" s="431"/>
      <c r="C526" s="404">
        <v>1</v>
      </c>
      <c r="D526" s="32" t="s">
        <v>2528</v>
      </c>
      <c r="E526" s="38" t="s">
        <v>2527</v>
      </c>
      <c r="F526" s="38"/>
      <c r="G526" s="110"/>
      <c r="H526" s="38"/>
      <c r="I526" s="163" t="s">
        <v>419</v>
      </c>
      <c r="J526" s="332" t="s">
        <v>629</v>
      </c>
      <c r="K526" s="109">
        <f t="shared" si="393"/>
        <v>4</v>
      </c>
      <c r="L526" s="16">
        <v>4</v>
      </c>
      <c r="M526" s="3"/>
      <c r="N526" s="1"/>
      <c r="O526" s="329">
        <f t="shared" si="370"/>
        <v>4</v>
      </c>
      <c r="P526" s="34"/>
      <c r="Q526" s="1"/>
      <c r="R526" s="329">
        <f t="shared" si="394"/>
        <v>4</v>
      </c>
      <c r="S526" s="34"/>
      <c r="T526" s="1"/>
      <c r="U526" s="329">
        <f t="shared" si="395"/>
        <v>4</v>
      </c>
      <c r="V526" s="34"/>
      <c r="W526" s="1"/>
      <c r="X526" s="329">
        <f t="shared" si="396"/>
        <v>4</v>
      </c>
      <c r="Y526" s="34"/>
      <c r="Z526" s="1"/>
      <c r="AA526" s="329">
        <f t="shared" si="397"/>
        <v>4</v>
      </c>
      <c r="AB526" s="34"/>
      <c r="AC526" s="1"/>
      <c r="AD526" s="329">
        <f t="shared" si="398"/>
        <v>4</v>
      </c>
      <c r="AE526" s="3"/>
      <c r="AF526" s="1"/>
      <c r="AG526" s="330">
        <f t="shared" si="399"/>
        <v>4</v>
      </c>
      <c r="AH526" s="34"/>
      <c r="AI526" s="1"/>
      <c r="AJ526" s="328">
        <f t="shared" si="400"/>
        <v>4</v>
      </c>
      <c r="AK526" s="34"/>
      <c r="AL526" s="1"/>
      <c r="AM526" s="328">
        <f t="shared" si="401"/>
        <v>4</v>
      </c>
      <c r="AN526" s="34"/>
      <c r="AO526" s="1"/>
      <c r="AP526" s="328">
        <f t="shared" si="402"/>
        <v>4</v>
      </c>
      <c r="AQ526" s="34"/>
      <c r="AR526" s="1"/>
      <c r="AS526" s="1">
        <f t="shared" si="403"/>
        <v>4</v>
      </c>
      <c r="AT526" s="3"/>
      <c r="AU526" s="1"/>
      <c r="AV526" s="328">
        <f t="shared" si="404"/>
        <v>4</v>
      </c>
      <c r="AW526" s="178"/>
      <c r="AX526" s="324"/>
      <c r="AY526" s="125"/>
      <c r="AZ526" s="125"/>
      <c r="BA526" s="35"/>
      <c r="BB526" s="35"/>
      <c r="BC526" s="35"/>
      <c r="BD526" s="35"/>
      <c r="BE526" s="35"/>
      <c r="BF526" s="35"/>
    </row>
    <row r="527" spans="1:58" ht="13">
      <c r="A527" s="430"/>
      <c r="B527" s="431"/>
      <c r="C527" s="404">
        <v>1</v>
      </c>
      <c r="D527" s="32" t="s">
        <v>2641</v>
      </c>
      <c r="E527" s="38" t="s">
        <v>2642</v>
      </c>
      <c r="F527" s="38"/>
      <c r="G527" s="110"/>
      <c r="H527" s="38"/>
      <c r="I527" s="163" t="s">
        <v>419</v>
      </c>
      <c r="J527" s="332" t="s">
        <v>629</v>
      </c>
      <c r="K527" s="109">
        <f t="shared" si="393"/>
        <v>1</v>
      </c>
      <c r="L527" s="16">
        <v>1</v>
      </c>
      <c r="M527" s="3"/>
      <c r="N527" s="1"/>
      <c r="O527" s="329">
        <f t="shared" si="370"/>
        <v>1</v>
      </c>
      <c r="P527" s="34"/>
      <c r="Q527" s="1"/>
      <c r="R527" s="329">
        <f t="shared" si="394"/>
        <v>1</v>
      </c>
      <c r="S527" s="34"/>
      <c r="T527" s="1"/>
      <c r="U527" s="329">
        <f t="shared" si="395"/>
        <v>1</v>
      </c>
      <c r="V527" s="34"/>
      <c r="W527" s="1"/>
      <c r="X527" s="329">
        <f t="shared" si="396"/>
        <v>1</v>
      </c>
      <c r="Y527" s="34"/>
      <c r="Z527" s="1"/>
      <c r="AA527" s="329">
        <f t="shared" si="397"/>
        <v>1</v>
      </c>
      <c r="AB527" s="34"/>
      <c r="AC527" s="1"/>
      <c r="AD527" s="329">
        <f t="shared" si="398"/>
        <v>1</v>
      </c>
      <c r="AE527" s="3"/>
      <c r="AF527" s="1"/>
      <c r="AG527" s="330">
        <f t="shared" si="399"/>
        <v>1</v>
      </c>
      <c r="AH527" s="34"/>
      <c r="AI527" s="1"/>
      <c r="AJ527" s="328">
        <f t="shared" si="400"/>
        <v>1</v>
      </c>
      <c r="AK527" s="34"/>
      <c r="AL527" s="1"/>
      <c r="AM527" s="328">
        <f t="shared" si="401"/>
        <v>1</v>
      </c>
      <c r="AN527" s="34"/>
      <c r="AO527" s="1"/>
      <c r="AP527" s="328">
        <f t="shared" si="402"/>
        <v>1</v>
      </c>
      <c r="AQ527" s="34"/>
      <c r="AR527" s="1"/>
      <c r="AS527" s="1">
        <f t="shared" si="403"/>
        <v>1</v>
      </c>
      <c r="AT527" s="3"/>
      <c r="AU527" s="1"/>
      <c r="AV527" s="328">
        <f t="shared" si="404"/>
        <v>1</v>
      </c>
      <c r="AW527" s="178"/>
      <c r="AX527" s="324"/>
      <c r="AY527" s="125"/>
      <c r="AZ527" s="125"/>
      <c r="BA527" s="35"/>
      <c r="BB527" s="35"/>
      <c r="BC527" s="35"/>
      <c r="BD527" s="35"/>
      <c r="BE527" s="35"/>
      <c r="BF527" s="35"/>
    </row>
    <row r="528" spans="1:58" ht="13">
      <c r="A528" s="430"/>
      <c r="B528" s="431"/>
      <c r="C528" s="404">
        <v>1</v>
      </c>
      <c r="D528" s="32" t="s">
        <v>1840</v>
      </c>
      <c r="E528" s="38" t="s">
        <v>2647</v>
      </c>
      <c r="F528" s="38"/>
      <c r="G528" s="110"/>
      <c r="H528" s="38"/>
      <c r="I528" s="163" t="s">
        <v>419</v>
      </c>
      <c r="J528" s="332" t="s">
        <v>629</v>
      </c>
      <c r="K528" s="109">
        <f t="shared" si="393"/>
        <v>1</v>
      </c>
      <c r="L528" s="16">
        <v>1</v>
      </c>
      <c r="M528" s="3"/>
      <c r="N528" s="1"/>
      <c r="O528" s="328">
        <f t="shared" si="370"/>
        <v>1</v>
      </c>
      <c r="P528" s="34"/>
      <c r="Q528" s="1"/>
      <c r="R528" s="329">
        <f t="shared" si="394"/>
        <v>1</v>
      </c>
      <c r="S528" s="34"/>
      <c r="T528" s="1"/>
      <c r="U528" s="329">
        <f t="shared" si="395"/>
        <v>1</v>
      </c>
      <c r="V528" s="34"/>
      <c r="W528" s="1"/>
      <c r="X528" s="329">
        <f t="shared" si="396"/>
        <v>1</v>
      </c>
      <c r="Y528" s="34"/>
      <c r="Z528" s="1"/>
      <c r="AA528" s="329">
        <f t="shared" si="397"/>
        <v>1</v>
      </c>
      <c r="AB528" s="34"/>
      <c r="AC528" s="1"/>
      <c r="AD528" s="329">
        <f t="shared" si="398"/>
        <v>1</v>
      </c>
      <c r="AE528" s="3"/>
      <c r="AF528" s="1"/>
      <c r="AG528" s="330">
        <f t="shared" si="399"/>
        <v>1</v>
      </c>
      <c r="AH528" s="34"/>
      <c r="AI528" s="1"/>
      <c r="AJ528" s="328">
        <f t="shared" si="400"/>
        <v>1</v>
      </c>
      <c r="AK528" s="34"/>
      <c r="AL528" s="1"/>
      <c r="AM528" s="328">
        <f t="shared" si="401"/>
        <v>1</v>
      </c>
      <c r="AN528" s="34"/>
      <c r="AO528" s="1"/>
      <c r="AP528" s="328">
        <f t="shared" si="402"/>
        <v>1</v>
      </c>
      <c r="AQ528" s="34"/>
      <c r="AR528" s="1"/>
      <c r="AS528" s="1">
        <f t="shared" si="403"/>
        <v>1</v>
      </c>
      <c r="AT528" s="3"/>
      <c r="AU528" s="1"/>
      <c r="AV528" s="328">
        <f t="shared" si="404"/>
        <v>1</v>
      </c>
      <c r="AW528" s="178"/>
      <c r="AX528" s="324"/>
      <c r="AY528" s="125"/>
      <c r="AZ528" s="125"/>
      <c r="BA528" s="35"/>
      <c r="BB528" s="35"/>
      <c r="BC528" s="35"/>
      <c r="BD528" s="35"/>
      <c r="BE528" s="35"/>
      <c r="BF528" s="35"/>
    </row>
    <row r="529" spans="1:298" ht="13">
      <c r="A529" s="430"/>
      <c r="B529" s="431"/>
      <c r="C529" s="404">
        <v>1</v>
      </c>
      <c r="D529" s="32" t="s">
        <v>1921</v>
      </c>
      <c r="E529" s="38" t="s">
        <v>2643</v>
      </c>
      <c r="F529" s="38"/>
      <c r="G529" s="110"/>
      <c r="H529" s="38"/>
      <c r="I529" s="163" t="s">
        <v>419</v>
      </c>
      <c r="J529" s="332" t="s">
        <v>629</v>
      </c>
      <c r="K529" s="109">
        <f t="shared" si="393"/>
        <v>4</v>
      </c>
      <c r="L529" s="16">
        <v>4</v>
      </c>
      <c r="M529" s="3"/>
      <c r="N529" s="1"/>
      <c r="O529" s="329">
        <f t="shared" si="370"/>
        <v>4</v>
      </c>
      <c r="P529" s="34"/>
      <c r="Q529" s="1"/>
      <c r="R529" s="329">
        <f t="shared" si="394"/>
        <v>4</v>
      </c>
      <c r="S529" s="34"/>
      <c r="T529" s="1"/>
      <c r="U529" s="329">
        <f t="shared" si="395"/>
        <v>4</v>
      </c>
      <c r="V529" s="34"/>
      <c r="W529" s="1"/>
      <c r="X529" s="329">
        <f t="shared" si="396"/>
        <v>4</v>
      </c>
      <c r="Y529" s="34"/>
      <c r="Z529" s="1"/>
      <c r="AA529" s="329">
        <f t="shared" si="397"/>
        <v>4</v>
      </c>
      <c r="AB529" s="34"/>
      <c r="AC529" s="1"/>
      <c r="AD529" s="329">
        <f t="shared" si="398"/>
        <v>4</v>
      </c>
      <c r="AE529" s="3"/>
      <c r="AF529" s="1"/>
      <c r="AG529" s="330">
        <f t="shared" si="399"/>
        <v>4</v>
      </c>
      <c r="AH529" s="34"/>
      <c r="AI529" s="1"/>
      <c r="AJ529" s="328">
        <f t="shared" si="400"/>
        <v>4</v>
      </c>
      <c r="AK529" s="34"/>
      <c r="AL529" s="1"/>
      <c r="AM529" s="328">
        <f t="shared" si="401"/>
        <v>4</v>
      </c>
      <c r="AN529" s="34"/>
      <c r="AO529" s="1"/>
      <c r="AP529" s="328">
        <f t="shared" si="402"/>
        <v>4</v>
      </c>
      <c r="AQ529" s="34"/>
      <c r="AR529" s="1"/>
      <c r="AS529" s="1">
        <f t="shared" si="403"/>
        <v>4</v>
      </c>
      <c r="AT529" s="3"/>
      <c r="AU529" s="1"/>
      <c r="AV529" s="328">
        <f t="shared" si="404"/>
        <v>4</v>
      </c>
      <c r="AW529" s="178"/>
      <c r="AX529" s="324"/>
      <c r="AY529" s="125"/>
      <c r="AZ529" s="125"/>
      <c r="BA529" s="35"/>
      <c r="BB529" s="35"/>
      <c r="BC529" s="35"/>
      <c r="BD529" s="35"/>
      <c r="BE529" s="35"/>
      <c r="BF529" s="35"/>
    </row>
    <row r="530" spans="1:298" ht="13">
      <c r="A530" s="430"/>
      <c r="B530" s="431"/>
      <c r="C530" s="404">
        <v>1</v>
      </c>
      <c r="D530" s="32" t="s">
        <v>2506</v>
      </c>
      <c r="E530" s="38" t="s">
        <v>2507</v>
      </c>
      <c r="F530" s="38"/>
      <c r="G530" s="110"/>
      <c r="H530" s="38"/>
      <c r="I530" s="163" t="s">
        <v>419</v>
      </c>
      <c r="J530" s="332" t="s">
        <v>629</v>
      </c>
      <c r="K530" s="109">
        <f t="shared" si="393"/>
        <v>5</v>
      </c>
      <c r="L530" s="16">
        <v>5</v>
      </c>
      <c r="M530" s="3"/>
      <c r="N530" s="1"/>
      <c r="O530" s="329">
        <f t="shared" si="370"/>
        <v>5</v>
      </c>
      <c r="P530" s="34"/>
      <c r="Q530" s="1"/>
      <c r="R530" s="329">
        <f t="shared" si="394"/>
        <v>5</v>
      </c>
      <c r="S530" s="34"/>
      <c r="T530" s="1"/>
      <c r="U530" s="329">
        <f t="shared" si="395"/>
        <v>5</v>
      </c>
      <c r="V530" s="34"/>
      <c r="W530" s="1"/>
      <c r="X530" s="329">
        <f t="shared" si="396"/>
        <v>5</v>
      </c>
      <c r="Y530" s="34"/>
      <c r="Z530" s="1"/>
      <c r="AA530" s="329">
        <f t="shared" si="397"/>
        <v>5</v>
      </c>
      <c r="AB530" s="34"/>
      <c r="AC530" s="1"/>
      <c r="AD530" s="329">
        <f t="shared" si="398"/>
        <v>5</v>
      </c>
      <c r="AE530" s="3"/>
      <c r="AF530" s="1"/>
      <c r="AG530" s="330">
        <f t="shared" si="399"/>
        <v>5</v>
      </c>
      <c r="AH530" s="34"/>
      <c r="AI530" s="1"/>
      <c r="AJ530" s="328">
        <f t="shared" si="400"/>
        <v>5</v>
      </c>
      <c r="AK530" s="34"/>
      <c r="AL530" s="1"/>
      <c r="AM530" s="328">
        <f t="shared" si="401"/>
        <v>5</v>
      </c>
      <c r="AN530" s="34"/>
      <c r="AO530" s="1"/>
      <c r="AP530" s="328">
        <f t="shared" si="402"/>
        <v>5</v>
      </c>
      <c r="AQ530" s="34"/>
      <c r="AR530" s="1"/>
      <c r="AS530" s="1">
        <f t="shared" si="403"/>
        <v>5</v>
      </c>
      <c r="AT530" s="3"/>
      <c r="AU530" s="1"/>
      <c r="AV530" s="328">
        <f t="shared" si="404"/>
        <v>5</v>
      </c>
      <c r="AW530" s="178"/>
      <c r="AX530" s="324"/>
      <c r="AY530" s="125"/>
      <c r="AZ530" s="125"/>
      <c r="BA530" s="35"/>
      <c r="BB530" s="35"/>
      <c r="BC530" s="35"/>
      <c r="BD530" s="35"/>
      <c r="BE530" s="35"/>
      <c r="BF530" s="35"/>
    </row>
    <row r="531" spans="1:298" ht="13">
      <c r="A531" s="430"/>
      <c r="B531" s="431"/>
      <c r="C531" s="404">
        <v>1</v>
      </c>
      <c r="D531" s="32" t="s">
        <v>2644</v>
      </c>
      <c r="E531" s="38" t="s">
        <v>2645</v>
      </c>
      <c r="F531" s="38"/>
      <c r="G531" s="110"/>
      <c r="H531" s="38"/>
      <c r="I531" s="163" t="s">
        <v>419</v>
      </c>
      <c r="J531" s="332" t="s">
        <v>629</v>
      </c>
      <c r="K531" s="109">
        <f t="shared" si="393"/>
        <v>2</v>
      </c>
      <c r="L531" s="16">
        <v>2</v>
      </c>
      <c r="M531" s="3"/>
      <c r="N531" s="1"/>
      <c r="O531" s="328">
        <f t="shared" si="370"/>
        <v>2</v>
      </c>
      <c r="P531" s="34"/>
      <c r="Q531" s="1"/>
      <c r="R531" s="329">
        <f t="shared" si="394"/>
        <v>2</v>
      </c>
      <c r="S531" s="34"/>
      <c r="T531" s="1"/>
      <c r="U531" s="329">
        <f t="shared" si="395"/>
        <v>2</v>
      </c>
      <c r="V531" s="34"/>
      <c r="W531" s="1"/>
      <c r="X531" s="329">
        <f t="shared" si="396"/>
        <v>2</v>
      </c>
      <c r="Y531" s="34"/>
      <c r="Z531" s="1"/>
      <c r="AA531" s="329">
        <f t="shared" si="397"/>
        <v>2</v>
      </c>
      <c r="AB531" s="34"/>
      <c r="AC531" s="1"/>
      <c r="AD531" s="329">
        <f t="shared" si="398"/>
        <v>2</v>
      </c>
      <c r="AE531" s="3"/>
      <c r="AF531" s="1"/>
      <c r="AG531" s="330">
        <f t="shared" si="399"/>
        <v>2</v>
      </c>
      <c r="AH531" s="34"/>
      <c r="AI531" s="1"/>
      <c r="AJ531" s="328">
        <f t="shared" si="400"/>
        <v>2</v>
      </c>
      <c r="AK531" s="34"/>
      <c r="AL531" s="1"/>
      <c r="AM531" s="328">
        <f t="shared" si="401"/>
        <v>2</v>
      </c>
      <c r="AN531" s="34"/>
      <c r="AO531" s="1"/>
      <c r="AP531" s="328">
        <f t="shared" si="402"/>
        <v>2</v>
      </c>
      <c r="AQ531" s="34"/>
      <c r="AR531" s="1"/>
      <c r="AS531" s="1">
        <f t="shared" si="403"/>
        <v>2</v>
      </c>
      <c r="AT531" s="3"/>
      <c r="AU531" s="1"/>
      <c r="AV531" s="328">
        <f t="shared" si="404"/>
        <v>2</v>
      </c>
      <c r="AW531" s="178"/>
      <c r="AX531" s="324"/>
      <c r="AY531" s="125"/>
      <c r="AZ531" s="125"/>
      <c r="BA531" s="35"/>
      <c r="BB531" s="35"/>
      <c r="BC531" s="35"/>
      <c r="BD531" s="35"/>
      <c r="BE531" s="35"/>
      <c r="BF531" s="35"/>
    </row>
    <row r="532" spans="1:298" ht="13">
      <c r="A532" s="430"/>
      <c r="B532" s="431"/>
      <c r="C532" s="404">
        <v>2</v>
      </c>
      <c r="D532" s="32" t="s">
        <v>144</v>
      </c>
      <c r="E532" s="38" t="s">
        <v>2610</v>
      </c>
      <c r="F532" s="38"/>
      <c r="G532" s="110"/>
      <c r="H532" s="38"/>
      <c r="I532" s="163" t="s">
        <v>419</v>
      </c>
      <c r="J532" s="332" t="s">
        <v>629</v>
      </c>
      <c r="K532" s="109">
        <f t="shared" si="393"/>
        <v>3</v>
      </c>
      <c r="L532" s="16">
        <v>3</v>
      </c>
      <c r="M532" s="3"/>
      <c r="N532" s="1"/>
      <c r="O532" s="329">
        <f t="shared" si="370"/>
        <v>3</v>
      </c>
      <c r="P532" s="34"/>
      <c r="Q532" s="1"/>
      <c r="R532" s="329">
        <f t="shared" si="394"/>
        <v>3</v>
      </c>
      <c r="S532" s="34"/>
      <c r="T532" s="1"/>
      <c r="U532" s="329">
        <f t="shared" si="395"/>
        <v>3</v>
      </c>
      <c r="V532" s="34"/>
      <c r="W532" s="1"/>
      <c r="X532" s="329">
        <f t="shared" si="396"/>
        <v>3</v>
      </c>
      <c r="Y532" s="34"/>
      <c r="Z532" s="1"/>
      <c r="AA532" s="329">
        <f t="shared" si="397"/>
        <v>3</v>
      </c>
      <c r="AB532" s="34"/>
      <c r="AC532" s="1"/>
      <c r="AD532" s="329">
        <f t="shared" si="398"/>
        <v>3</v>
      </c>
      <c r="AE532" s="3"/>
      <c r="AF532" s="1"/>
      <c r="AG532" s="330">
        <f t="shared" si="399"/>
        <v>3</v>
      </c>
      <c r="AH532" s="34"/>
      <c r="AI532" s="1"/>
      <c r="AJ532" s="328">
        <f t="shared" si="400"/>
        <v>3</v>
      </c>
      <c r="AK532" s="34"/>
      <c r="AL532" s="1"/>
      <c r="AM532" s="328">
        <f t="shared" si="401"/>
        <v>3</v>
      </c>
      <c r="AN532" s="34"/>
      <c r="AO532" s="1"/>
      <c r="AP532" s="328">
        <f t="shared" si="402"/>
        <v>3</v>
      </c>
      <c r="AQ532" s="34"/>
      <c r="AR532" s="1"/>
      <c r="AS532" s="1">
        <f t="shared" si="403"/>
        <v>3</v>
      </c>
      <c r="AT532" s="3"/>
      <c r="AU532" s="1"/>
      <c r="AV532" s="328">
        <f t="shared" si="404"/>
        <v>3</v>
      </c>
      <c r="AW532" s="178"/>
      <c r="AX532" s="324"/>
      <c r="AY532" s="125"/>
      <c r="AZ532" s="125"/>
      <c r="BA532" s="35"/>
      <c r="BB532" s="35"/>
      <c r="BC532" s="35"/>
      <c r="BD532" s="35"/>
      <c r="BE532" s="35"/>
      <c r="BF532" s="35"/>
    </row>
    <row r="533" spans="1:298" ht="13">
      <c r="A533" s="430"/>
      <c r="B533" s="431"/>
      <c r="C533" s="404">
        <v>2</v>
      </c>
      <c r="D533" s="32" t="s">
        <v>104</v>
      </c>
      <c r="E533" s="38" t="s">
        <v>2124</v>
      </c>
      <c r="F533" s="38"/>
      <c r="G533" s="110"/>
      <c r="H533" s="38"/>
      <c r="I533" s="163" t="s">
        <v>419</v>
      </c>
      <c r="J533" s="332" t="s">
        <v>629</v>
      </c>
      <c r="K533" s="109">
        <f t="shared" si="393"/>
        <v>2</v>
      </c>
      <c r="L533" s="16">
        <v>2</v>
      </c>
      <c r="M533" s="3"/>
      <c r="N533" s="1"/>
      <c r="O533" s="329">
        <f t="shared" si="370"/>
        <v>2</v>
      </c>
      <c r="P533" s="34"/>
      <c r="Q533" s="1"/>
      <c r="R533" s="329">
        <f t="shared" si="394"/>
        <v>2</v>
      </c>
      <c r="S533" s="34"/>
      <c r="T533" s="1"/>
      <c r="U533" s="329">
        <f t="shared" si="395"/>
        <v>2</v>
      </c>
      <c r="V533" s="34"/>
      <c r="W533" s="1"/>
      <c r="X533" s="329">
        <f t="shared" si="396"/>
        <v>2</v>
      </c>
      <c r="Y533" s="34"/>
      <c r="Z533" s="1"/>
      <c r="AA533" s="329">
        <f t="shared" si="397"/>
        <v>2</v>
      </c>
      <c r="AB533" s="34"/>
      <c r="AC533" s="1"/>
      <c r="AD533" s="329">
        <f t="shared" si="398"/>
        <v>2</v>
      </c>
      <c r="AE533" s="3"/>
      <c r="AF533" s="1"/>
      <c r="AG533" s="330">
        <f t="shared" si="399"/>
        <v>2</v>
      </c>
      <c r="AH533" s="34"/>
      <c r="AI533" s="1"/>
      <c r="AJ533" s="328">
        <f t="shared" si="400"/>
        <v>2</v>
      </c>
      <c r="AK533" s="34"/>
      <c r="AL533" s="1"/>
      <c r="AM533" s="328">
        <f t="shared" si="401"/>
        <v>2</v>
      </c>
      <c r="AN533" s="34"/>
      <c r="AO533" s="1"/>
      <c r="AP533" s="328">
        <f t="shared" si="402"/>
        <v>2</v>
      </c>
      <c r="AQ533" s="34"/>
      <c r="AR533" s="1"/>
      <c r="AS533" s="1">
        <f t="shared" si="403"/>
        <v>2</v>
      </c>
      <c r="AT533" s="3"/>
      <c r="AU533" s="1"/>
      <c r="AV533" s="328">
        <f t="shared" si="404"/>
        <v>2</v>
      </c>
      <c r="AW533" s="178"/>
      <c r="AX533" s="324"/>
      <c r="AY533" s="125"/>
      <c r="AZ533" s="125"/>
      <c r="BA533" s="35"/>
      <c r="BB533" s="35"/>
      <c r="BC533" s="35"/>
      <c r="BD533" s="35"/>
      <c r="BE533" s="35"/>
      <c r="BF533" s="35"/>
    </row>
    <row r="534" spans="1:298" s="2" customFormat="1" ht="13">
      <c r="A534" s="33"/>
      <c r="B534" s="330"/>
      <c r="C534" s="404">
        <v>2</v>
      </c>
      <c r="D534" s="32" t="s">
        <v>1262</v>
      </c>
      <c r="E534" s="38" t="s">
        <v>1263</v>
      </c>
      <c r="F534" s="38"/>
      <c r="G534" s="110"/>
      <c r="H534" s="38"/>
      <c r="I534" s="110" t="s">
        <v>419</v>
      </c>
      <c r="J534" s="16" t="s">
        <v>640</v>
      </c>
      <c r="K534" s="109">
        <f>AV534</f>
        <v>25</v>
      </c>
      <c r="L534" s="16">
        <v>57</v>
      </c>
      <c r="M534" s="3"/>
      <c r="N534" s="1">
        <f>4+5</f>
        <v>9</v>
      </c>
      <c r="O534" s="329">
        <f t="shared" ref="O534:O582" si="405">SUM(L534+M534-N534)</f>
        <v>48</v>
      </c>
      <c r="P534" s="34"/>
      <c r="Q534" s="1">
        <v>1</v>
      </c>
      <c r="R534" s="328">
        <f>SUM(O534+P534-Q534)</f>
        <v>47</v>
      </c>
      <c r="S534" s="34"/>
      <c r="T534" s="1"/>
      <c r="U534" s="328">
        <f>SUM(R534+S534-T534)</f>
        <v>47</v>
      </c>
      <c r="V534" s="34"/>
      <c r="W534" s="1"/>
      <c r="X534" s="328">
        <f>SUM(U534+V534-W534)</f>
        <v>47</v>
      </c>
      <c r="Y534" s="34"/>
      <c r="Z534" s="1">
        <v>10</v>
      </c>
      <c r="AA534" s="328">
        <f>SUM(X534+Y534-Z534)</f>
        <v>37</v>
      </c>
      <c r="AB534" s="34"/>
      <c r="AC534" s="1"/>
      <c r="AD534" s="328">
        <f>SUM(AA534+AB534-AC534)</f>
        <v>37</v>
      </c>
      <c r="AE534" s="3"/>
      <c r="AF534" s="1">
        <v>12</v>
      </c>
      <c r="AG534" s="326">
        <f>SUM(AD534+AE534-AF534)</f>
        <v>25</v>
      </c>
      <c r="AH534" s="34"/>
      <c r="AI534" s="1"/>
      <c r="AJ534" s="328">
        <f>SUM(AG534+AH534-AI534)</f>
        <v>25</v>
      </c>
      <c r="AK534" s="34"/>
      <c r="AL534" s="1"/>
      <c r="AM534" s="328">
        <f>SUM(AJ534+AK534-AL534)</f>
        <v>25</v>
      </c>
      <c r="AN534" s="34"/>
      <c r="AO534" s="1"/>
      <c r="AP534" s="328">
        <f>SUM(AM534+AN534-AO534)</f>
        <v>25</v>
      </c>
      <c r="AQ534" s="34"/>
      <c r="AR534" s="1"/>
      <c r="AS534" s="328">
        <f>SUM(AP534+AQ534-AR534)</f>
        <v>25</v>
      </c>
      <c r="AT534" s="34"/>
      <c r="AU534" s="1"/>
      <c r="AV534" s="328">
        <f>SUM(AS534+AT534-AU534)</f>
        <v>25</v>
      </c>
      <c r="AW534" s="178"/>
      <c r="AX534" s="324"/>
      <c r="AY534" s="125">
        <f t="shared" ref="AY534:AZ537" si="406">SUM(M534+P534+S534+V534+Y534+AB534+AE534+AH534+AK534+AN534+AQ534+AT534)</f>
        <v>0</v>
      </c>
      <c r="AZ534" s="125">
        <f t="shared" si="406"/>
        <v>32</v>
      </c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35"/>
      <c r="FB534" s="35"/>
      <c r="FC534" s="35"/>
      <c r="FD534" s="35"/>
      <c r="FE534" s="35"/>
      <c r="FF534" s="35"/>
      <c r="FG534" s="35"/>
      <c r="FH534" s="35"/>
      <c r="FI534" s="35"/>
      <c r="FJ534" s="35"/>
      <c r="FK534" s="35"/>
      <c r="FL534" s="35"/>
      <c r="FM534" s="35"/>
      <c r="FN534" s="35"/>
      <c r="FO534" s="35"/>
      <c r="FP534" s="35"/>
      <c r="FQ534" s="35"/>
      <c r="FR534" s="35"/>
      <c r="FS534" s="35"/>
      <c r="FT534" s="35"/>
      <c r="FU534" s="35"/>
      <c r="FV534" s="35"/>
      <c r="FW534" s="35"/>
      <c r="FX534" s="35"/>
      <c r="FY534" s="35"/>
      <c r="FZ534" s="35"/>
      <c r="GA534" s="35"/>
      <c r="GB534" s="35"/>
      <c r="GC534" s="35"/>
      <c r="GD534" s="35"/>
      <c r="GE534" s="35"/>
      <c r="GF534" s="35"/>
      <c r="GG534" s="35"/>
      <c r="GH534" s="35"/>
      <c r="GI534" s="35"/>
      <c r="GJ534" s="35"/>
      <c r="GK534" s="35"/>
      <c r="GL534" s="35"/>
      <c r="GM534" s="35"/>
      <c r="GN534" s="35"/>
      <c r="GO534" s="35"/>
      <c r="GP534" s="35"/>
      <c r="GQ534" s="35"/>
      <c r="GR534" s="35"/>
      <c r="GS534" s="35"/>
      <c r="GT534" s="35"/>
      <c r="GU534" s="35"/>
      <c r="GV534" s="35"/>
      <c r="GW534" s="35"/>
      <c r="GX534" s="35"/>
      <c r="GY534" s="35"/>
      <c r="GZ534" s="35"/>
      <c r="HA534" s="35"/>
      <c r="HB534" s="35"/>
      <c r="HC534" s="35"/>
      <c r="HD534" s="35"/>
      <c r="HE534" s="35"/>
      <c r="HF534" s="35"/>
      <c r="HG534" s="35"/>
      <c r="HH534" s="35"/>
      <c r="HI534" s="35"/>
      <c r="HJ534" s="35"/>
      <c r="HK534" s="35"/>
      <c r="HL534" s="35"/>
      <c r="HM534" s="35"/>
      <c r="HN534" s="35"/>
      <c r="HO534" s="35"/>
      <c r="HP534" s="35"/>
      <c r="HQ534" s="35"/>
      <c r="HR534" s="35"/>
      <c r="HS534" s="35"/>
      <c r="HT534" s="35"/>
      <c r="HU534" s="35"/>
      <c r="HV534" s="35"/>
      <c r="HW534" s="35"/>
      <c r="HX534" s="35"/>
      <c r="HY534" s="35"/>
      <c r="HZ534" s="35"/>
      <c r="IA534" s="35"/>
      <c r="IB534" s="35"/>
      <c r="IC534" s="35"/>
      <c r="ID534" s="35"/>
      <c r="IE534" s="35"/>
      <c r="IF534" s="35"/>
      <c r="IG534" s="35"/>
      <c r="IH534" s="35"/>
      <c r="II534" s="35"/>
      <c r="IJ534" s="35"/>
      <c r="IK534" s="35"/>
      <c r="IL534" s="35"/>
      <c r="IM534" s="35"/>
      <c r="IN534" s="35"/>
      <c r="IO534" s="35"/>
      <c r="IP534" s="35"/>
      <c r="IQ534" s="35"/>
      <c r="IR534" s="35"/>
      <c r="IS534" s="35"/>
      <c r="IT534" s="35"/>
      <c r="IU534" s="35"/>
      <c r="IV534" s="35"/>
      <c r="IW534" s="35"/>
      <c r="IX534" s="35"/>
      <c r="IY534" s="35"/>
      <c r="IZ534" s="35"/>
      <c r="JA534" s="35"/>
      <c r="JB534" s="35"/>
      <c r="JC534" s="35"/>
      <c r="JD534" s="35"/>
      <c r="JE534" s="35"/>
      <c r="JF534" s="35"/>
      <c r="JG534" s="35"/>
      <c r="JH534" s="35"/>
      <c r="JI534" s="35"/>
      <c r="JJ534" s="35"/>
      <c r="JK534" s="35"/>
      <c r="JL534" s="35"/>
      <c r="JM534" s="35"/>
      <c r="JN534" s="35"/>
      <c r="JO534" s="35"/>
      <c r="JP534" s="35"/>
      <c r="JQ534" s="35"/>
      <c r="JR534" s="35"/>
      <c r="JS534" s="35"/>
      <c r="JT534" s="35"/>
      <c r="JU534" s="35"/>
      <c r="JV534" s="35"/>
      <c r="JW534" s="35"/>
      <c r="JX534" s="35"/>
      <c r="JY534" s="35"/>
      <c r="JZ534" s="35"/>
      <c r="KA534" s="35"/>
      <c r="KB534" s="35"/>
      <c r="KC534" s="35"/>
      <c r="KD534" s="35"/>
      <c r="KE534" s="35"/>
      <c r="KF534" s="35"/>
      <c r="KG534" s="35"/>
      <c r="KH534" s="35"/>
      <c r="KI534" s="35"/>
      <c r="KJ534" s="35"/>
      <c r="KK534" s="35"/>
      <c r="KL534" s="35"/>
    </row>
    <row r="535" spans="1:298" ht="13">
      <c r="A535" s="18"/>
      <c r="B535" s="137"/>
      <c r="C535" s="404">
        <v>2</v>
      </c>
      <c r="D535" s="32" t="s">
        <v>1426</v>
      </c>
      <c r="E535" s="38" t="s">
        <v>1427</v>
      </c>
      <c r="F535" s="38"/>
      <c r="G535" s="110"/>
      <c r="H535" s="38"/>
      <c r="I535" s="110" t="s">
        <v>1641</v>
      </c>
      <c r="J535" s="16" t="s">
        <v>640</v>
      </c>
      <c r="K535" s="36">
        <f>AV535</f>
        <v>0</v>
      </c>
      <c r="L535" s="16">
        <v>0</v>
      </c>
      <c r="M535" s="3"/>
      <c r="N535" s="1"/>
      <c r="O535" s="328">
        <f t="shared" si="405"/>
        <v>0</v>
      </c>
      <c r="P535" s="34"/>
      <c r="Q535" s="1"/>
      <c r="R535" s="328">
        <f>SUM(O535+P535-Q535)</f>
        <v>0</v>
      </c>
      <c r="S535" s="34"/>
      <c r="T535" s="1"/>
      <c r="U535" s="328">
        <f>SUM(R535+S535-T535)</f>
        <v>0</v>
      </c>
      <c r="V535" s="34"/>
      <c r="W535" s="1"/>
      <c r="X535" s="328">
        <f>SUM(U535+V535-W535)</f>
        <v>0</v>
      </c>
      <c r="Y535" s="34"/>
      <c r="Z535" s="1"/>
      <c r="AA535" s="328">
        <f>SUM(X535+Y535-Z535)</f>
        <v>0</v>
      </c>
      <c r="AB535" s="34"/>
      <c r="AC535" s="1"/>
      <c r="AD535" s="328">
        <f>SUM(AA535+AB535-AC535)</f>
        <v>0</v>
      </c>
      <c r="AE535" s="3"/>
      <c r="AF535" s="1"/>
      <c r="AG535" s="326">
        <f>SUM(AD535+AE535-AF535)</f>
        <v>0</v>
      </c>
      <c r="AH535" s="34"/>
      <c r="AI535" s="1"/>
      <c r="AJ535" s="328">
        <f>SUM(AG535+AH535-AI535)</f>
        <v>0</v>
      </c>
      <c r="AK535" s="34"/>
      <c r="AL535" s="1"/>
      <c r="AM535" s="328">
        <f>SUM(AJ535+AK535-AL535)</f>
        <v>0</v>
      </c>
      <c r="AN535" s="34"/>
      <c r="AO535" s="1"/>
      <c r="AP535" s="328">
        <f>SUM(AM535+AN535-AO535)</f>
        <v>0</v>
      </c>
      <c r="AQ535" s="34"/>
      <c r="AR535" s="1"/>
      <c r="AS535" s="328">
        <f>SUM(AP535+AQ535-AR535)</f>
        <v>0</v>
      </c>
      <c r="AT535" s="34"/>
      <c r="AU535" s="1"/>
      <c r="AV535" s="328">
        <f>SUM(AS535+AT535-AU535)</f>
        <v>0</v>
      </c>
      <c r="AW535" s="178"/>
      <c r="AX535" s="324"/>
      <c r="AY535" s="125">
        <f t="shared" si="406"/>
        <v>0</v>
      </c>
      <c r="AZ535" s="125">
        <f t="shared" si="406"/>
        <v>0</v>
      </c>
      <c r="BA535" s="35"/>
      <c r="BB535" s="35"/>
      <c r="BC535" s="35"/>
      <c r="BD535" s="35"/>
      <c r="BE535" s="35"/>
      <c r="BF535" s="35"/>
    </row>
    <row r="536" spans="1:298" ht="13">
      <c r="A536" s="18"/>
      <c r="B536" s="137"/>
      <c r="C536" s="404">
        <v>2</v>
      </c>
      <c r="D536" s="32" t="s">
        <v>1245</v>
      </c>
      <c r="E536" s="38" t="s">
        <v>1246</v>
      </c>
      <c r="F536" s="38"/>
      <c r="G536" s="110"/>
      <c r="H536" s="38"/>
      <c r="I536" s="110" t="s">
        <v>1641</v>
      </c>
      <c r="J536" s="16" t="s">
        <v>640</v>
      </c>
      <c r="K536" s="109">
        <f>AV536</f>
        <v>118</v>
      </c>
      <c r="L536" s="16">
        <v>118</v>
      </c>
      <c r="M536" s="3"/>
      <c r="N536" s="1"/>
      <c r="O536" s="329">
        <f t="shared" si="405"/>
        <v>118</v>
      </c>
      <c r="P536" s="34"/>
      <c r="Q536" s="1"/>
      <c r="R536" s="328">
        <f>SUM(O536+P536-Q536)</f>
        <v>118</v>
      </c>
      <c r="S536" s="34"/>
      <c r="T536" s="1"/>
      <c r="U536" s="328">
        <f>SUM(R536+S536-T536)</f>
        <v>118</v>
      </c>
      <c r="V536" s="34"/>
      <c r="W536" s="1"/>
      <c r="X536" s="328">
        <f>SUM(U536+V536-W536)</f>
        <v>118</v>
      </c>
      <c r="Y536" s="34"/>
      <c r="Z536" s="1"/>
      <c r="AA536" s="328">
        <f>SUM(X536+Y536-Z536)</f>
        <v>118</v>
      </c>
      <c r="AB536" s="34"/>
      <c r="AC536" s="1"/>
      <c r="AD536" s="328">
        <f>SUM(AA536+AB536-AC536)</f>
        <v>118</v>
      </c>
      <c r="AE536" s="3"/>
      <c r="AF536" s="1"/>
      <c r="AG536" s="326">
        <f>SUM(AD536+AE536-AF536)</f>
        <v>118</v>
      </c>
      <c r="AH536" s="34"/>
      <c r="AI536" s="1"/>
      <c r="AJ536" s="328">
        <f>SUM(AG536+AH536-AI536)</f>
        <v>118</v>
      </c>
      <c r="AK536" s="34"/>
      <c r="AL536" s="1"/>
      <c r="AM536" s="328">
        <f>SUM(AJ536+AK536-AL536)</f>
        <v>118</v>
      </c>
      <c r="AN536" s="34"/>
      <c r="AO536" s="1"/>
      <c r="AP536" s="328">
        <f>SUM(AM536+AN536-AO536)</f>
        <v>118</v>
      </c>
      <c r="AQ536" s="34"/>
      <c r="AR536" s="1"/>
      <c r="AS536" s="328">
        <f>SUM(AP536+AQ536-AR536)</f>
        <v>118</v>
      </c>
      <c r="AT536" s="34"/>
      <c r="AU536" s="1"/>
      <c r="AV536" s="328">
        <f>SUM(AS536+AT536-AU536)</f>
        <v>118</v>
      </c>
      <c r="AW536" s="178"/>
      <c r="AX536" s="324"/>
      <c r="AY536" s="125">
        <f t="shared" si="406"/>
        <v>0</v>
      </c>
      <c r="AZ536" s="125">
        <f t="shared" si="406"/>
        <v>0</v>
      </c>
      <c r="BA536" s="35"/>
      <c r="BB536" s="35"/>
      <c r="BC536" s="35"/>
      <c r="BD536" s="35"/>
      <c r="BE536" s="35"/>
      <c r="BF536" s="35"/>
    </row>
    <row r="537" spans="1:298" ht="13">
      <c r="A537" s="18"/>
      <c r="B537" s="137"/>
      <c r="C537" s="404">
        <v>2</v>
      </c>
      <c r="D537" s="179" t="s">
        <v>1428</v>
      </c>
      <c r="E537" s="26" t="s">
        <v>1429</v>
      </c>
      <c r="F537" s="26"/>
      <c r="G537" s="297"/>
      <c r="H537" s="26"/>
      <c r="I537" s="110" t="s">
        <v>1641</v>
      </c>
      <c r="J537" s="16" t="s">
        <v>640</v>
      </c>
      <c r="K537" s="37">
        <f>AV537</f>
        <v>100</v>
      </c>
      <c r="L537" s="16">
        <v>0</v>
      </c>
      <c r="M537" s="3"/>
      <c r="N537" s="1"/>
      <c r="O537" s="329">
        <f t="shared" si="405"/>
        <v>0</v>
      </c>
      <c r="P537" s="34">
        <v>100</v>
      </c>
      <c r="Q537" s="1"/>
      <c r="R537" s="328">
        <f>SUM(O537+P537-Q537)</f>
        <v>100</v>
      </c>
      <c r="S537" s="34"/>
      <c r="T537" s="1"/>
      <c r="U537" s="328">
        <f>SUM(R537+S537-T537)</f>
        <v>100</v>
      </c>
      <c r="V537" s="34"/>
      <c r="W537" s="1"/>
      <c r="X537" s="328">
        <f>SUM(U537+V537-W537)</f>
        <v>100</v>
      </c>
      <c r="Y537" s="34"/>
      <c r="Z537" s="1"/>
      <c r="AA537" s="328">
        <f>SUM(X537+Y537-Z537)</f>
        <v>100</v>
      </c>
      <c r="AB537" s="34"/>
      <c r="AC537" s="1"/>
      <c r="AD537" s="328">
        <f>SUM(AA537+AB537-AC537)</f>
        <v>100</v>
      </c>
      <c r="AE537" s="3"/>
      <c r="AF537" s="1"/>
      <c r="AG537" s="326">
        <f>SUM(AD537+AE537-AF537)</f>
        <v>100</v>
      </c>
      <c r="AH537" s="34"/>
      <c r="AI537" s="1"/>
      <c r="AJ537" s="328">
        <f>SUM(AG537+AH537-AI537)</f>
        <v>100</v>
      </c>
      <c r="AK537" s="34"/>
      <c r="AL537" s="1"/>
      <c r="AM537" s="328">
        <f>SUM(AJ537+AK537-AL537)</f>
        <v>100</v>
      </c>
      <c r="AN537" s="34"/>
      <c r="AO537" s="1"/>
      <c r="AP537" s="328">
        <f>SUM(AM537+AN537-AO537)</f>
        <v>100</v>
      </c>
      <c r="AQ537" s="34"/>
      <c r="AR537" s="1"/>
      <c r="AS537" s="328">
        <f>SUM(AP537+AQ537-AR537)</f>
        <v>100</v>
      </c>
      <c r="AT537" s="34"/>
      <c r="AU537" s="1"/>
      <c r="AV537" s="328">
        <f>SUM(AS537+AT537-AU537)</f>
        <v>100</v>
      </c>
      <c r="AW537" s="178"/>
      <c r="AX537" s="324"/>
      <c r="AY537" s="125">
        <f t="shared" si="406"/>
        <v>100</v>
      </c>
      <c r="AZ537" s="125">
        <f t="shared" si="406"/>
        <v>0</v>
      </c>
      <c r="BA537" s="35"/>
      <c r="BB537" s="35"/>
      <c r="BC537" s="35"/>
      <c r="BD537" s="35"/>
      <c r="BE537" s="35"/>
      <c r="BF537" s="35"/>
    </row>
    <row r="538" spans="1:298" ht="13">
      <c r="A538" s="165"/>
      <c r="B538" s="331"/>
      <c r="C538" s="404">
        <v>2</v>
      </c>
      <c r="D538" s="32" t="s">
        <v>2742</v>
      </c>
      <c r="E538" s="38" t="s">
        <v>2741</v>
      </c>
      <c r="F538" s="38"/>
      <c r="G538" s="110"/>
      <c r="H538" s="38"/>
      <c r="I538" s="110" t="s">
        <v>419</v>
      </c>
      <c r="J538" s="16" t="s">
        <v>640</v>
      </c>
      <c r="K538" s="109">
        <f t="shared" si="393"/>
        <v>50</v>
      </c>
      <c r="L538" s="16">
        <v>7</v>
      </c>
      <c r="M538" s="3"/>
      <c r="N538" s="1"/>
      <c r="O538" s="328">
        <f t="shared" si="405"/>
        <v>7</v>
      </c>
      <c r="P538" s="34"/>
      <c r="Q538" s="1"/>
      <c r="R538" s="329">
        <f t="shared" si="394"/>
        <v>7</v>
      </c>
      <c r="S538" s="34"/>
      <c r="T538" s="1"/>
      <c r="U538" s="329">
        <f t="shared" si="395"/>
        <v>7</v>
      </c>
      <c r="V538" s="34"/>
      <c r="W538" s="1"/>
      <c r="X538" s="329">
        <f t="shared" si="396"/>
        <v>7</v>
      </c>
      <c r="Y538" s="34"/>
      <c r="Z538" s="1"/>
      <c r="AA538" s="329">
        <f t="shared" si="397"/>
        <v>7</v>
      </c>
      <c r="AB538" s="34"/>
      <c r="AC538" s="1">
        <v>7</v>
      </c>
      <c r="AD538" s="329">
        <f t="shared" si="398"/>
        <v>0</v>
      </c>
      <c r="AE538" s="3"/>
      <c r="AF538" s="1"/>
      <c r="AG538" s="330">
        <f t="shared" si="399"/>
        <v>0</v>
      </c>
      <c r="AH538" s="34">
        <v>50</v>
      </c>
      <c r="AI538" s="1"/>
      <c r="AJ538" s="328">
        <f t="shared" si="400"/>
        <v>50</v>
      </c>
      <c r="AK538" s="34"/>
      <c r="AL538" s="1"/>
      <c r="AM538" s="328">
        <f t="shared" si="401"/>
        <v>50</v>
      </c>
      <c r="AN538" s="34"/>
      <c r="AO538" s="1"/>
      <c r="AP538" s="328">
        <f t="shared" si="402"/>
        <v>50</v>
      </c>
      <c r="AQ538" s="34"/>
      <c r="AR538" s="1"/>
      <c r="AS538" s="1">
        <f t="shared" si="403"/>
        <v>50</v>
      </c>
      <c r="AT538" s="3"/>
      <c r="AU538" s="1"/>
      <c r="AV538" s="328">
        <f t="shared" si="404"/>
        <v>50</v>
      </c>
      <c r="AW538" s="178"/>
      <c r="AX538" s="324"/>
      <c r="AY538" s="125"/>
      <c r="AZ538" s="125"/>
      <c r="BA538" s="35"/>
      <c r="BB538" s="35"/>
      <c r="BC538" s="35"/>
      <c r="BD538" s="35"/>
      <c r="BE538" s="35"/>
      <c r="BF538" s="35"/>
    </row>
    <row r="539" spans="1:298" ht="13">
      <c r="A539" s="18"/>
      <c r="B539" s="137"/>
      <c r="C539" s="404">
        <v>2</v>
      </c>
      <c r="D539" s="32" t="s">
        <v>2620</v>
      </c>
      <c r="E539" s="38" t="s">
        <v>2621</v>
      </c>
      <c r="F539" s="38"/>
      <c r="G539" s="110"/>
      <c r="H539" s="38"/>
      <c r="I539" s="110" t="s">
        <v>2622</v>
      </c>
      <c r="J539" s="16" t="s">
        <v>640</v>
      </c>
      <c r="K539" s="109">
        <f>AV539</f>
        <v>30</v>
      </c>
      <c r="L539" s="16">
        <v>30</v>
      </c>
      <c r="M539" s="3"/>
      <c r="N539" s="1"/>
      <c r="O539" s="329">
        <f t="shared" si="405"/>
        <v>30</v>
      </c>
      <c r="P539" s="34"/>
      <c r="Q539" s="1"/>
      <c r="R539" s="329">
        <f>SUM(O539+P539-Q539)</f>
        <v>30</v>
      </c>
      <c r="S539" s="34"/>
      <c r="T539" s="1"/>
      <c r="U539" s="329">
        <f>SUM(R539+S539-T539)</f>
        <v>30</v>
      </c>
      <c r="V539" s="34"/>
      <c r="W539" s="1"/>
      <c r="X539" s="329">
        <f>SUM(U539+V539-W539)</f>
        <v>30</v>
      </c>
      <c r="Y539" s="34"/>
      <c r="Z539" s="1"/>
      <c r="AA539" s="329">
        <f>SUM(X539+Y539-Z539)</f>
        <v>30</v>
      </c>
      <c r="AB539" s="34"/>
      <c r="AC539" s="1"/>
      <c r="AD539" s="329">
        <f>SUM(AA539+AB539-AC539)</f>
        <v>30</v>
      </c>
      <c r="AE539" s="3"/>
      <c r="AF539" s="1"/>
      <c r="AG539" s="330">
        <f>SUM(AD539+AE539-AF539)</f>
        <v>30</v>
      </c>
      <c r="AH539" s="34"/>
      <c r="AI539" s="1"/>
      <c r="AJ539" s="328">
        <f>SUM(AG539+AH539-AI539)</f>
        <v>30</v>
      </c>
      <c r="AK539" s="34"/>
      <c r="AL539" s="1"/>
      <c r="AM539" s="328">
        <f>SUM(AJ539+AK539-AL539)</f>
        <v>30</v>
      </c>
      <c r="AN539" s="34"/>
      <c r="AO539" s="1"/>
      <c r="AP539" s="328">
        <f>SUM(AM539+AN539-AO539)</f>
        <v>30</v>
      </c>
      <c r="AQ539" s="34"/>
      <c r="AR539" s="1"/>
      <c r="AS539" s="1">
        <f>SUM(AP539+AQ539-AR539)</f>
        <v>30</v>
      </c>
      <c r="AT539" s="3"/>
      <c r="AU539" s="1"/>
      <c r="AV539" s="328">
        <f>SUM(AS539+AT539-AU539)</f>
        <v>30</v>
      </c>
      <c r="AW539" s="178"/>
      <c r="AX539" s="324"/>
      <c r="AY539" s="125">
        <f>SUM(M539+P539+S539+V539+Y539+AB539+AE539+AH539+AK539+AN539+AQ539+AT539)</f>
        <v>0</v>
      </c>
      <c r="AZ539" s="125">
        <f>SUM(N539+Q539+T539+W539+Z539+AC539+AF539+AI539+AL539+AO539+AR539+AU539)</f>
        <v>0</v>
      </c>
      <c r="BA539" s="35"/>
      <c r="BB539" s="35"/>
      <c r="BC539" s="35"/>
      <c r="BD539" s="35"/>
      <c r="BE539" s="35"/>
      <c r="BF539" s="35"/>
    </row>
    <row r="540" spans="1:298" ht="13">
      <c r="A540" s="165"/>
      <c r="B540" s="331"/>
      <c r="C540" s="404">
        <v>2</v>
      </c>
      <c r="D540" s="32" t="s">
        <v>2744</v>
      </c>
      <c r="E540" s="38" t="s">
        <v>2743</v>
      </c>
      <c r="F540" s="38"/>
      <c r="G540" s="110"/>
      <c r="H540" s="38"/>
      <c r="I540" s="110" t="s">
        <v>2622</v>
      </c>
      <c r="J540" s="16" t="s">
        <v>640</v>
      </c>
      <c r="K540" s="109">
        <f t="shared" si="393"/>
        <v>30</v>
      </c>
      <c r="L540" s="16">
        <v>30</v>
      </c>
      <c r="M540" s="3"/>
      <c r="N540" s="1"/>
      <c r="O540" s="329">
        <f t="shared" si="405"/>
        <v>30</v>
      </c>
      <c r="P540" s="34"/>
      <c r="Q540" s="1"/>
      <c r="R540" s="329">
        <f t="shared" si="394"/>
        <v>30</v>
      </c>
      <c r="S540" s="34"/>
      <c r="T540" s="1"/>
      <c r="U540" s="329">
        <f t="shared" si="395"/>
        <v>30</v>
      </c>
      <c r="V540" s="34"/>
      <c r="W540" s="1"/>
      <c r="X540" s="329">
        <f t="shared" si="396"/>
        <v>30</v>
      </c>
      <c r="Y540" s="34"/>
      <c r="Z540" s="1"/>
      <c r="AA540" s="329">
        <f t="shared" si="397"/>
        <v>30</v>
      </c>
      <c r="AB540" s="34"/>
      <c r="AC540" s="1"/>
      <c r="AD540" s="329">
        <f t="shared" si="398"/>
        <v>30</v>
      </c>
      <c r="AE540" s="3"/>
      <c r="AF540" s="1"/>
      <c r="AG540" s="330">
        <f t="shared" si="399"/>
        <v>30</v>
      </c>
      <c r="AH540" s="34"/>
      <c r="AI540" s="1"/>
      <c r="AJ540" s="328">
        <f t="shared" si="400"/>
        <v>30</v>
      </c>
      <c r="AK540" s="34"/>
      <c r="AL540" s="1"/>
      <c r="AM540" s="328">
        <f t="shared" si="401"/>
        <v>30</v>
      </c>
      <c r="AN540" s="34"/>
      <c r="AO540" s="1"/>
      <c r="AP540" s="328">
        <f t="shared" si="402"/>
        <v>30</v>
      </c>
      <c r="AQ540" s="34"/>
      <c r="AR540" s="1"/>
      <c r="AS540" s="1">
        <f t="shared" si="403"/>
        <v>30</v>
      </c>
      <c r="AT540" s="3"/>
      <c r="AU540" s="1"/>
      <c r="AV540" s="328">
        <f t="shared" si="404"/>
        <v>30</v>
      </c>
      <c r="AW540" s="178"/>
      <c r="AX540" s="324"/>
      <c r="AY540" s="125"/>
      <c r="AZ540" s="125"/>
      <c r="BA540" s="35"/>
      <c r="BB540" s="35"/>
      <c r="BC540" s="35"/>
      <c r="BD540" s="35"/>
      <c r="BE540" s="35"/>
      <c r="BF540" s="35"/>
    </row>
    <row r="541" spans="1:298" ht="13">
      <c r="A541" s="165"/>
      <c r="B541" s="331"/>
      <c r="C541" s="404">
        <v>3</v>
      </c>
      <c r="D541" s="32" t="s">
        <v>2745</v>
      </c>
      <c r="E541" s="38" t="s">
        <v>2746</v>
      </c>
      <c r="F541" s="38"/>
      <c r="G541" s="110"/>
      <c r="H541" s="38"/>
      <c r="I541" s="110" t="s">
        <v>419</v>
      </c>
      <c r="J541" s="16" t="s">
        <v>640</v>
      </c>
      <c r="K541" s="109">
        <f t="shared" si="393"/>
        <v>39</v>
      </c>
      <c r="L541" s="16">
        <v>40</v>
      </c>
      <c r="M541" s="3"/>
      <c r="N541" s="1"/>
      <c r="O541" s="328">
        <f t="shared" si="405"/>
        <v>40</v>
      </c>
      <c r="P541" s="34"/>
      <c r="Q541" s="1"/>
      <c r="R541" s="329">
        <f t="shared" si="394"/>
        <v>40</v>
      </c>
      <c r="S541" s="34"/>
      <c r="T541" s="1"/>
      <c r="U541" s="329">
        <f t="shared" si="395"/>
        <v>40</v>
      </c>
      <c r="V541" s="34"/>
      <c r="W541" s="1"/>
      <c r="X541" s="329">
        <f t="shared" si="396"/>
        <v>40</v>
      </c>
      <c r="Y541" s="34"/>
      <c r="Z541" s="1">
        <v>1</v>
      </c>
      <c r="AA541" s="329">
        <f t="shared" si="397"/>
        <v>39</v>
      </c>
      <c r="AB541" s="34"/>
      <c r="AC541" s="1"/>
      <c r="AD541" s="329">
        <f t="shared" si="398"/>
        <v>39</v>
      </c>
      <c r="AE541" s="3"/>
      <c r="AF541" s="1"/>
      <c r="AG541" s="330">
        <f t="shared" si="399"/>
        <v>39</v>
      </c>
      <c r="AH541" s="34"/>
      <c r="AI541" s="1"/>
      <c r="AJ541" s="328">
        <f t="shared" si="400"/>
        <v>39</v>
      </c>
      <c r="AK541" s="34"/>
      <c r="AL541" s="1"/>
      <c r="AM541" s="328">
        <f t="shared" si="401"/>
        <v>39</v>
      </c>
      <c r="AN541" s="34"/>
      <c r="AO541" s="1"/>
      <c r="AP541" s="328">
        <f t="shared" si="402"/>
        <v>39</v>
      </c>
      <c r="AQ541" s="34"/>
      <c r="AR541" s="1"/>
      <c r="AS541" s="1">
        <f t="shared" si="403"/>
        <v>39</v>
      </c>
      <c r="AT541" s="3"/>
      <c r="AU541" s="1"/>
      <c r="AV541" s="328">
        <f t="shared" si="404"/>
        <v>39</v>
      </c>
      <c r="AW541" s="178"/>
      <c r="AX541" s="324"/>
      <c r="AY541" s="125"/>
      <c r="AZ541" s="125"/>
      <c r="BA541" s="35"/>
      <c r="BB541" s="35"/>
      <c r="BC541" s="35"/>
      <c r="BD541" s="35"/>
      <c r="BE541" s="35"/>
      <c r="BF541" s="35"/>
    </row>
    <row r="542" spans="1:298" ht="13">
      <c r="A542" s="33"/>
      <c r="B542" s="326"/>
      <c r="C542" s="404">
        <v>3</v>
      </c>
      <c r="D542" s="32" t="s">
        <v>1597</v>
      </c>
      <c r="E542" s="38" t="s">
        <v>1716</v>
      </c>
      <c r="F542" s="38"/>
      <c r="G542" s="110"/>
      <c r="H542" s="38"/>
      <c r="I542" s="110" t="s">
        <v>1843</v>
      </c>
      <c r="J542" s="16" t="s">
        <v>640</v>
      </c>
      <c r="K542" s="109">
        <f>AV542</f>
        <v>1000</v>
      </c>
      <c r="L542" s="16">
        <v>1000</v>
      </c>
      <c r="M542" s="3"/>
      <c r="N542" s="1"/>
      <c r="O542" s="329">
        <f t="shared" si="405"/>
        <v>1000</v>
      </c>
      <c r="P542" s="34"/>
      <c r="Q542" s="1"/>
      <c r="R542" s="328">
        <f>SUM(O542+P542-Q542)</f>
        <v>1000</v>
      </c>
      <c r="S542" s="34"/>
      <c r="T542" s="1"/>
      <c r="U542" s="328">
        <f>SUM(R542+S542-T542)</f>
        <v>1000</v>
      </c>
      <c r="V542" s="34"/>
      <c r="W542" s="1"/>
      <c r="X542" s="328">
        <f>SUM(U542+V542-W542)</f>
        <v>1000</v>
      </c>
      <c r="Y542" s="34"/>
      <c r="Z542" s="1"/>
      <c r="AA542" s="328">
        <f>SUM(X542+Y542-Z542)</f>
        <v>1000</v>
      </c>
      <c r="AB542" s="34"/>
      <c r="AC542" s="1"/>
      <c r="AD542" s="328">
        <f>SUM(AA542+AB542-AC542)</f>
        <v>1000</v>
      </c>
      <c r="AE542" s="3"/>
      <c r="AF542" s="1"/>
      <c r="AG542" s="326">
        <f>SUM(AD542+AE542-AF542)</f>
        <v>1000</v>
      </c>
      <c r="AH542" s="34"/>
      <c r="AI542" s="1"/>
      <c r="AJ542" s="328">
        <f>SUM(AG542+AH542-AI542)</f>
        <v>1000</v>
      </c>
      <c r="AK542" s="34"/>
      <c r="AL542" s="1"/>
      <c r="AM542" s="328">
        <f>SUM(AJ542+AK542-AL542)</f>
        <v>1000</v>
      </c>
      <c r="AN542" s="34"/>
      <c r="AO542" s="1"/>
      <c r="AP542" s="328">
        <f>SUM(AM542+AN542-AO542)</f>
        <v>1000</v>
      </c>
      <c r="AQ542" s="34"/>
      <c r="AR542" s="1"/>
      <c r="AS542" s="328">
        <f>SUM(AP542+AQ542-AR542)</f>
        <v>1000</v>
      </c>
      <c r="AT542" s="34"/>
      <c r="AU542" s="1"/>
      <c r="AV542" s="328">
        <f>SUM(AS542+AT542-AU542)</f>
        <v>1000</v>
      </c>
      <c r="AW542" s="178"/>
      <c r="AX542" s="324"/>
      <c r="AY542" s="125">
        <f t="shared" ref="AY542:AZ545" si="407">SUM(M542+P542+S542+V542+Y542+AB542+AE542+AH542+AK542+AN542+AQ542+AT542)</f>
        <v>0</v>
      </c>
      <c r="AZ542" s="125">
        <f t="shared" si="407"/>
        <v>0</v>
      </c>
      <c r="BA542" s="35"/>
      <c r="BB542" s="35"/>
      <c r="BC542" s="35"/>
      <c r="BD542" s="35"/>
      <c r="BE542" s="35"/>
      <c r="BF542" s="35"/>
    </row>
    <row r="543" spans="1:298" ht="13">
      <c r="A543" s="432"/>
      <c r="B543" s="433"/>
      <c r="C543" s="404">
        <v>3</v>
      </c>
      <c r="D543" s="32" t="s">
        <v>79</v>
      </c>
      <c r="E543" s="38" t="s">
        <v>80</v>
      </c>
      <c r="F543" s="38"/>
      <c r="G543" s="110"/>
      <c r="H543" s="38"/>
      <c r="I543" s="110" t="s">
        <v>419</v>
      </c>
      <c r="J543" s="16" t="s">
        <v>640</v>
      </c>
      <c r="K543" s="36">
        <f>AV543</f>
        <v>12</v>
      </c>
      <c r="L543" s="16">
        <v>16</v>
      </c>
      <c r="M543" s="3">
        <v>20</v>
      </c>
      <c r="N543" s="1">
        <v>8</v>
      </c>
      <c r="O543" s="329">
        <f t="shared" si="405"/>
        <v>28</v>
      </c>
      <c r="P543" s="34"/>
      <c r="Q543" s="1">
        <v>4</v>
      </c>
      <c r="R543" s="328">
        <f>SUM(O543+P543-Q543)</f>
        <v>24</v>
      </c>
      <c r="S543" s="34"/>
      <c r="T543" s="1">
        <f>1+3</f>
        <v>4</v>
      </c>
      <c r="U543" s="328">
        <f>SUM(R543+S543-T543)</f>
        <v>20</v>
      </c>
      <c r="V543" s="34"/>
      <c r="W543" s="1">
        <v>1</v>
      </c>
      <c r="X543" s="328">
        <f>SUM(U543+V543-W543)</f>
        <v>19</v>
      </c>
      <c r="Y543" s="34"/>
      <c r="Z543" s="1">
        <v>1</v>
      </c>
      <c r="AA543" s="328">
        <f>SUM(X543+Y543-Z543)</f>
        <v>18</v>
      </c>
      <c r="AB543" s="34"/>
      <c r="AC543" s="1">
        <v>4</v>
      </c>
      <c r="AD543" s="328">
        <f>SUM(AA543+AB543-AC543)</f>
        <v>14</v>
      </c>
      <c r="AE543" s="3"/>
      <c r="AF543" s="1">
        <v>2</v>
      </c>
      <c r="AG543" s="326">
        <f>SUM(AD543+AE543-AF543)</f>
        <v>12</v>
      </c>
      <c r="AH543" s="34"/>
      <c r="AI543" s="1"/>
      <c r="AJ543" s="328">
        <f>SUM(AG543+AH543-AI543)</f>
        <v>12</v>
      </c>
      <c r="AK543" s="34"/>
      <c r="AL543" s="1"/>
      <c r="AM543" s="328">
        <f>SUM(AJ543+AK543-AL543)</f>
        <v>12</v>
      </c>
      <c r="AN543" s="34"/>
      <c r="AO543" s="1"/>
      <c r="AP543" s="328">
        <f>SUM(AM543+AN543-AO543)</f>
        <v>12</v>
      </c>
      <c r="AQ543" s="34"/>
      <c r="AR543" s="1"/>
      <c r="AS543" s="328">
        <f>SUM(AP543+AQ543-AR543)</f>
        <v>12</v>
      </c>
      <c r="AT543" s="34"/>
      <c r="AU543" s="1"/>
      <c r="AV543" s="328">
        <f>SUM(AS543+AT543-AU543)</f>
        <v>12</v>
      </c>
      <c r="AW543" s="178"/>
      <c r="AX543" s="324"/>
      <c r="AY543" s="125">
        <f t="shared" si="407"/>
        <v>20</v>
      </c>
      <c r="AZ543" s="125">
        <f t="shared" si="407"/>
        <v>24</v>
      </c>
      <c r="BA543" s="35"/>
      <c r="BB543" s="35"/>
      <c r="BC543" s="35"/>
      <c r="BD543" s="35"/>
      <c r="BE543" s="35"/>
      <c r="BF543" s="35"/>
    </row>
    <row r="544" spans="1:298" ht="13">
      <c r="A544" s="18"/>
      <c r="B544" s="137"/>
      <c r="C544" s="404">
        <v>3</v>
      </c>
      <c r="D544" s="32" t="s">
        <v>395</v>
      </c>
      <c r="E544" s="38" t="s">
        <v>396</v>
      </c>
      <c r="F544" s="38"/>
      <c r="G544" s="110"/>
      <c r="H544" s="38"/>
      <c r="I544" s="110" t="s">
        <v>419</v>
      </c>
      <c r="J544" s="16" t="s">
        <v>640</v>
      </c>
      <c r="K544" s="109">
        <f>AV544</f>
        <v>45</v>
      </c>
      <c r="L544" s="16">
        <v>64</v>
      </c>
      <c r="M544" s="3"/>
      <c r="N544" s="1">
        <f>64-59</f>
        <v>5</v>
      </c>
      <c r="O544" s="328">
        <f t="shared" si="405"/>
        <v>59</v>
      </c>
      <c r="P544" s="34"/>
      <c r="Q544" s="1">
        <f>2+1+2</f>
        <v>5</v>
      </c>
      <c r="R544" s="328">
        <f>SUM(O544+P544-Q544)</f>
        <v>54</v>
      </c>
      <c r="S544" s="34"/>
      <c r="T544" s="1">
        <v>1</v>
      </c>
      <c r="U544" s="328">
        <f>SUM(R544+S544-T544)</f>
        <v>53</v>
      </c>
      <c r="V544" s="34"/>
      <c r="W544" s="1">
        <v>2</v>
      </c>
      <c r="X544" s="328">
        <f>SUM(U544+V544-W544)</f>
        <v>51</v>
      </c>
      <c r="Y544" s="34"/>
      <c r="Z544" s="1">
        <v>1</v>
      </c>
      <c r="AA544" s="328">
        <f>SUM(X544+Y544-Z544)</f>
        <v>50</v>
      </c>
      <c r="AB544" s="34"/>
      <c r="AC544" s="1">
        <v>5</v>
      </c>
      <c r="AD544" s="328">
        <f>SUM(AA544+AB544-AC544)</f>
        <v>45</v>
      </c>
      <c r="AE544" s="3"/>
      <c r="AF544" s="1"/>
      <c r="AG544" s="326">
        <f>SUM(AD544+AE544-AF544)</f>
        <v>45</v>
      </c>
      <c r="AH544" s="34"/>
      <c r="AI544" s="1"/>
      <c r="AJ544" s="328">
        <f>SUM(AG544+AH544-AI544)</f>
        <v>45</v>
      </c>
      <c r="AK544" s="34"/>
      <c r="AL544" s="1"/>
      <c r="AM544" s="328">
        <f>SUM(AJ544+AK544-AL544)</f>
        <v>45</v>
      </c>
      <c r="AN544" s="34"/>
      <c r="AO544" s="1"/>
      <c r="AP544" s="328">
        <f>SUM(AM544+AN544-AO544)</f>
        <v>45</v>
      </c>
      <c r="AQ544" s="34"/>
      <c r="AR544" s="1"/>
      <c r="AS544" s="328">
        <f>SUM(AP544+AQ544-AR544)</f>
        <v>45</v>
      </c>
      <c r="AT544" s="34"/>
      <c r="AU544" s="1"/>
      <c r="AV544" s="328">
        <f>SUM(AS544+AT544-AU544)</f>
        <v>45</v>
      </c>
      <c r="AW544" s="178"/>
      <c r="AX544" s="324"/>
      <c r="AY544" s="125">
        <f t="shared" si="407"/>
        <v>0</v>
      </c>
      <c r="AZ544" s="125">
        <f t="shared" si="407"/>
        <v>19</v>
      </c>
      <c r="BA544" s="35"/>
      <c r="BB544" s="35"/>
      <c r="BC544" s="35"/>
      <c r="BD544" s="35"/>
      <c r="BE544" s="35"/>
      <c r="BF544" s="35"/>
    </row>
    <row r="545" spans="1:58" ht="13">
      <c r="A545" s="18"/>
      <c r="B545" s="137"/>
      <c r="C545" s="404">
        <v>3</v>
      </c>
      <c r="D545" s="32" t="s">
        <v>3032</v>
      </c>
      <c r="E545" s="38" t="s">
        <v>3033</v>
      </c>
      <c r="F545" s="38"/>
      <c r="G545" s="110"/>
      <c r="H545" s="38"/>
      <c r="I545" s="110" t="s">
        <v>3001</v>
      </c>
      <c r="J545" s="16" t="s">
        <v>640</v>
      </c>
      <c r="K545" s="109">
        <f>AV545</f>
        <v>10</v>
      </c>
      <c r="L545" s="16">
        <v>0</v>
      </c>
      <c r="M545" s="3"/>
      <c r="N545" s="1"/>
      <c r="O545" s="329">
        <f t="shared" si="405"/>
        <v>0</v>
      </c>
      <c r="P545" s="34">
        <v>10</v>
      </c>
      <c r="Q545" s="1"/>
      <c r="R545" s="329">
        <f>SUM(O545+P545-Q545)</f>
        <v>10</v>
      </c>
      <c r="S545" s="34"/>
      <c r="T545" s="1"/>
      <c r="U545" s="329">
        <f>SUM(R545+S545-T545)</f>
        <v>10</v>
      </c>
      <c r="V545" s="34"/>
      <c r="W545" s="1"/>
      <c r="X545" s="329">
        <f>SUM(U545+V545-W545)</f>
        <v>10</v>
      </c>
      <c r="Y545" s="34"/>
      <c r="Z545" s="1"/>
      <c r="AA545" s="329">
        <f>SUM(X545+Y545-Z545)</f>
        <v>10</v>
      </c>
      <c r="AB545" s="34"/>
      <c r="AC545" s="1"/>
      <c r="AD545" s="329">
        <f>SUM(AA545+AB545-AC545)</f>
        <v>10</v>
      </c>
      <c r="AE545" s="3"/>
      <c r="AF545" s="1"/>
      <c r="AG545" s="330">
        <f>SUM(AD545+AE545-AF545)</f>
        <v>10</v>
      </c>
      <c r="AH545" s="34"/>
      <c r="AI545" s="1"/>
      <c r="AJ545" s="328">
        <f>SUM(AG545+AH545-AI545)</f>
        <v>10</v>
      </c>
      <c r="AK545" s="34"/>
      <c r="AL545" s="1"/>
      <c r="AM545" s="328">
        <f>SUM(AJ545+AK545-AL545)</f>
        <v>10</v>
      </c>
      <c r="AN545" s="34"/>
      <c r="AO545" s="1"/>
      <c r="AP545" s="328">
        <f>SUM(AM545+AN545-AO545)</f>
        <v>10</v>
      </c>
      <c r="AQ545" s="34"/>
      <c r="AR545" s="1"/>
      <c r="AS545" s="1">
        <f>SUM(AP545+AQ545-AR545)</f>
        <v>10</v>
      </c>
      <c r="AT545" s="3"/>
      <c r="AU545" s="1"/>
      <c r="AV545" s="328">
        <f>SUM(AS545+AT545-AU545)</f>
        <v>10</v>
      </c>
      <c r="AW545" s="178"/>
      <c r="AX545" s="324"/>
      <c r="AY545" s="125">
        <f t="shared" si="407"/>
        <v>10</v>
      </c>
      <c r="AZ545" s="125">
        <f t="shared" si="407"/>
        <v>0</v>
      </c>
      <c r="BA545" s="35"/>
      <c r="BB545" s="35"/>
      <c r="BC545" s="35"/>
      <c r="BD545" s="35"/>
      <c r="BE545" s="35"/>
      <c r="BF545" s="35"/>
    </row>
    <row r="546" spans="1:58" ht="13">
      <c r="A546" s="165"/>
      <c r="B546" s="331"/>
      <c r="C546" s="404">
        <v>3</v>
      </c>
      <c r="D546" s="32" t="s">
        <v>2670</v>
      </c>
      <c r="E546" s="38" t="s">
        <v>2671</v>
      </c>
      <c r="F546" s="38"/>
      <c r="G546" s="110"/>
      <c r="H546" s="38"/>
      <c r="I546" s="110" t="s">
        <v>419</v>
      </c>
      <c r="J546" s="16" t="s">
        <v>640</v>
      </c>
      <c r="K546" s="109">
        <f t="shared" si="393"/>
        <v>1000</v>
      </c>
      <c r="L546" s="16">
        <v>2000</v>
      </c>
      <c r="M546" s="3"/>
      <c r="N546" s="1"/>
      <c r="O546" s="328">
        <f t="shared" si="405"/>
        <v>2000</v>
      </c>
      <c r="P546" s="34"/>
      <c r="Q546" s="1">
        <v>682</v>
      </c>
      <c r="R546" s="329">
        <f t="shared" si="394"/>
        <v>1318</v>
      </c>
      <c r="S546" s="34"/>
      <c r="T546" s="1">
        <v>100</v>
      </c>
      <c r="U546" s="329">
        <f t="shared" si="395"/>
        <v>1218</v>
      </c>
      <c r="V546" s="34"/>
      <c r="W546" s="1"/>
      <c r="X546" s="329">
        <f t="shared" si="396"/>
        <v>1218</v>
      </c>
      <c r="Y546" s="34"/>
      <c r="Z546" s="1">
        <v>197</v>
      </c>
      <c r="AA546" s="329">
        <f t="shared" si="397"/>
        <v>1021</v>
      </c>
      <c r="AB546" s="34"/>
      <c r="AC546" s="1">
        <v>21</v>
      </c>
      <c r="AD546" s="329">
        <f t="shared" si="398"/>
        <v>1000</v>
      </c>
      <c r="AE546" s="3"/>
      <c r="AF546" s="1"/>
      <c r="AG546" s="330">
        <f t="shared" si="399"/>
        <v>1000</v>
      </c>
      <c r="AH546" s="34"/>
      <c r="AI546" s="1"/>
      <c r="AJ546" s="328">
        <f t="shared" si="400"/>
        <v>1000</v>
      </c>
      <c r="AK546" s="34"/>
      <c r="AL546" s="1"/>
      <c r="AM546" s="328">
        <f t="shared" si="401"/>
        <v>1000</v>
      </c>
      <c r="AN546" s="34"/>
      <c r="AO546" s="1"/>
      <c r="AP546" s="328">
        <f t="shared" si="402"/>
        <v>1000</v>
      </c>
      <c r="AQ546" s="34"/>
      <c r="AR546" s="1"/>
      <c r="AS546" s="1">
        <f t="shared" si="403"/>
        <v>1000</v>
      </c>
      <c r="AT546" s="3"/>
      <c r="AU546" s="1"/>
      <c r="AV546" s="328">
        <f t="shared" si="404"/>
        <v>1000</v>
      </c>
      <c r="AW546" s="178"/>
      <c r="AX546" s="324"/>
      <c r="AY546" s="125"/>
      <c r="AZ546" s="125"/>
      <c r="BA546" s="35"/>
      <c r="BB546" s="35"/>
      <c r="BC546" s="35"/>
      <c r="BD546" s="35"/>
      <c r="BE546" s="35"/>
      <c r="BF546" s="35"/>
    </row>
    <row r="547" spans="1:58" ht="13">
      <c r="A547" s="165"/>
      <c r="B547" s="331"/>
      <c r="C547" s="404">
        <v>3</v>
      </c>
      <c r="D547" s="32" t="s">
        <v>2652</v>
      </c>
      <c r="E547" s="38" t="s">
        <v>2653</v>
      </c>
      <c r="F547" s="38"/>
      <c r="G547" s="110"/>
      <c r="H547" s="38"/>
      <c r="I547" s="110" t="s">
        <v>419</v>
      </c>
      <c r="J547" s="16" t="s">
        <v>640</v>
      </c>
      <c r="K547" s="109">
        <f t="shared" si="393"/>
        <v>125</v>
      </c>
      <c r="L547" s="16">
        <v>469</v>
      </c>
      <c r="M547" s="3"/>
      <c r="N547" s="1"/>
      <c r="O547" s="329">
        <f t="shared" si="405"/>
        <v>469</v>
      </c>
      <c r="P547" s="34"/>
      <c r="Q547" s="1">
        <v>228</v>
      </c>
      <c r="R547" s="329">
        <f t="shared" si="394"/>
        <v>241</v>
      </c>
      <c r="S547" s="34"/>
      <c r="T547" s="1"/>
      <c r="U547" s="329">
        <f t="shared" si="395"/>
        <v>241</v>
      </c>
      <c r="V547" s="34"/>
      <c r="W547" s="1"/>
      <c r="X547" s="329">
        <f t="shared" si="396"/>
        <v>241</v>
      </c>
      <c r="Y547" s="34"/>
      <c r="Z547" s="1">
        <v>80</v>
      </c>
      <c r="AA547" s="329">
        <f t="shared" si="397"/>
        <v>161</v>
      </c>
      <c r="AB547" s="34"/>
      <c r="AC547" s="1">
        <v>36</v>
      </c>
      <c r="AD547" s="329">
        <f t="shared" si="398"/>
        <v>125</v>
      </c>
      <c r="AE547" s="3"/>
      <c r="AF547" s="1"/>
      <c r="AG547" s="330">
        <f t="shared" si="399"/>
        <v>125</v>
      </c>
      <c r="AH547" s="34"/>
      <c r="AI547" s="1"/>
      <c r="AJ547" s="328">
        <f t="shared" si="400"/>
        <v>125</v>
      </c>
      <c r="AK547" s="34"/>
      <c r="AL547" s="1"/>
      <c r="AM547" s="328">
        <f t="shared" si="401"/>
        <v>125</v>
      </c>
      <c r="AN547" s="34"/>
      <c r="AO547" s="1"/>
      <c r="AP547" s="328">
        <f t="shared" si="402"/>
        <v>125</v>
      </c>
      <c r="AQ547" s="34"/>
      <c r="AR547" s="1"/>
      <c r="AS547" s="1">
        <f t="shared" si="403"/>
        <v>125</v>
      </c>
      <c r="AT547" s="3"/>
      <c r="AU547" s="1"/>
      <c r="AV547" s="328">
        <f t="shared" si="404"/>
        <v>125</v>
      </c>
      <c r="AW547" s="178"/>
      <c r="AX547" s="324"/>
      <c r="AY547" s="125"/>
      <c r="AZ547" s="125"/>
      <c r="BA547" s="35"/>
      <c r="BB547" s="35"/>
      <c r="BC547" s="35"/>
      <c r="BD547" s="35"/>
      <c r="BE547" s="35"/>
      <c r="BF547" s="35"/>
    </row>
    <row r="548" spans="1:58" ht="13">
      <c r="A548" s="165"/>
      <c r="B548" s="331"/>
      <c r="C548" s="404">
        <v>3</v>
      </c>
      <c r="D548" s="32" t="s">
        <v>1518</v>
      </c>
      <c r="E548" s="38" t="s">
        <v>1519</v>
      </c>
      <c r="F548" s="38"/>
      <c r="G548" s="110"/>
      <c r="H548" s="38"/>
      <c r="I548" s="163" t="s">
        <v>1851</v>
      </c>
      <c r="J548" s="332" t="s">
        <v>2</v>
      </c>
      <c r="K548" s="109">
        <f t="shared" si="393"/>
        <v>19</v>
      </c>
      <c r="L548" s="16">
        <v>22</v>
      </c>
      <c r="M548" s="3"/>
      <c r="N548" s="1"/>
      <c r="O548" s="329">
        <f t="shared" si="405"/>
        <v>22</v>
      </c>
      <c r="P548" s="34"/>
      <c r="Q548" s="1">
        <v>3</v>
      </c>
      <c r="R548" s="329">
        <f t="shared" si="394"/>
        <v>19</v>
      </c>
      <c r="S548" s="34"/>
      <c r="T548" s="1"/>
      <c r="U548" s="329">
        <f t="shared" si="395"/>
        <v>19</v>
      </c>
      <c r="V548" s="34"/>
      <c r="W548" s="1"/>
      <c r="X548" s="329">
        <f t="shared" si="396"/>
        <v>19</v>
      </c>
      <c r="Y548" s="34"/>
      <c r="Z548" s="1"/>
      <c r="AA548" s="329">
        <f t="shared" si="397"/>
        <v>19</v>
      </c>
      <c r="AB548" s="34"/>
      <c r="AC548" s="1"/>
      <c r="AD548" s="329">
        <f t="shared" si="398"/>
        <v>19</v>
      </c>
      <c r="AE548" s="3"/>
      <c r="AF548" s="1"/>
      <c r="AG548" s="330">
        <f t="shared" si="399"/>
        <v>19</v>
      </c>
      <c r="AH548" s="34"/>
      <c r="AI548" s="1"/>
      <c r="AJ548" s="328">
        <f t="shared" si="400"/>
        <v>19</v>
      </c>
      <c r="AK548" s="34"/>
      <c r="AL548" s="1"/>
      <c r="AM548" s="328">
        <f t="shared" si="401"/>
        <v>19</v>
      </c>
      <c r="AN548" s="34"/>
      <c r="AO548" s="1"/>
      <c r="AP548" s="328">
        <f t="shared" si="402"/>
        <v>19</v>
      </c>
      <c r="AQ548" s="34"/>
      <c r="AR548" s="1"/>
      <c r="AS548" s="1">
        <f t="shared" si="403"/>
        <v>19</v>
      </c>
      <c r="AT548" s="3"/>
      <c r="AU548" s="1"/>
      <c r="AV548" s="328">
        <f t="shared" si="404"/>
        <v>19</v>
      </c>
      <c r="AW548" s="178"/>
      <c r="AX548" s="324"/>
      <c r="AY548" s="125"/>
      <c r="AZ548" s="125"/>
      <c r="BA548" s="35"/>
      <c r="BB548" s="35"/>
      <c r="BC548" s="35"/>
      <c r="BD548" s="35"/>
      <c r="BE548" s="35"/>
      <c r="BF548" s="35"/>
    </row>
    <row r="549" spans="1:58" ht="13">
      <c r="A549" s="165"/>
      <c r="B549" s="331"/>
      <c r="C549" s="404">
        <v>3</v>
      </c>
      <c r="D549" s="32" t="s">
        <v>1520</v>
      </c>
      <c r="E549" s="38" t="s">
        <v>1521</v>
      </c>
      <c r="F549" s="38"/>
      <c r="G549" s="110"/>
      <c r="H549" s="38"/>
      <c r="I549" s="163" t="s">
        <v>1851</v>
      </c>
      <c r="J549" s="332" t="s">
        <v>517</v>
      </c>
      <c r="K549" s="109">
        <f t="shared" si="393"/>
        <v>50</v>
      </c>
      <c r="L549" s="16">
        <v>50</v>
      </c>
      <c r="M549" s="3"/>
      <c r="N549" s="1"/>
      <c r="O549" s="328">
        <f t="shared" si="405"/>
        <v>50</v>
      </c>
      <c r="P549" s="34"/>
      <c r="Q549" s="1"/>
      <c r="R549" s="329">
        <f t="shared" si="394"/>
        <v>50</v>
      </c>
      <c r="S549" s="34"/>
      <c r="T549" s="1"/>
      <c r="U549" s="329">
        <f t="shared" si="395"/>
        <v>50</v>
      </c>
      <c r="V549" s="34"/>
      <c r="W549" s="1"/>
      <c r="X549" s="329">
        <f t="shared" si="396"/>
        <v>50</v>
      </c>
      <c r="Y549" s="34"/>
      <c r="Z549" s="1"/>
      <c r="AA549" s="329">
        <f t="shared" si="397"/>
        <v>50</v>
      </c>
      <c r="AB549" s="34"/>
      <c r="AC549" s="1"/>
      <c r="AD549" s="329">
        <f t="shared" si="398"/>
        <v>50</v>
      </c>
      <c r="AE549" s="3"/>
      <c r="AF549" s="1"/>
      <c r="AG549" s="330">
        <f t="shared" si="399"/>
        <v>50</v>
      </c>
      <c r="AH549" s="34"/>
      <c r="AI549" s="1"/>
      <c r="AJ549" s="328">
        <f t="shared" si="400"/>
        <v>50</v>
      </c>
      <c r="AK549" s="34"/>
      <c r="AL549" s="1"/>
      <c r="AM549" s="328">
        <f t="shared" si="401"/>
        <v>50</v>
      </c>
      <c r="AN549" s="34"/>
      <c r="AO549" s="1"/>
      <c r="AP549" s="328">
        <f t="shared" si="402"/>
        <v>50</v>
      </c>
      <c r="AQ549" s="34"/>
      <c r="AR549" s="1"/>
      <c r="AS549" s="1">
        <f t="shared" si="403"/>
        <v>50</v>
      </c>
      <c r="AT549" s="3"/>
      <c r="AU549" s="1"/>
      <c r="AV549" s="328">
        <f t="shared" si="404"/>
        <v>50</v>
      </c>
      <c r="AW549" s="178"/>
      <c r="AX549" s="324"/>
      <c r="AY549" s="125"/>
      <c r="AZ549" s="125"/>
      <c r="BA549" s="35"/>
      <c r="BB549" s="35"/>
      <c r="BC549" s="35"/>
      <c r="BD549" s="35"/>
      <c r="BE549" s="35"/>
      <c r="BF549" s="35"/>
    </row>
    <row r="550" spans="1:58" ht="13">
      <c r="A550" s="165"/>
      <c r="B550" s="331"/>
      <c r="C550" s="404">
        <v>3</v>
      </c>
      <c r="D550" s="32" t="s">
        <v>1262</v>
      </c>
      <c r="E550" s="38" t="s">
        <v>2964</v>
      </c>
      <c r="F550" s="38"/>
      <c r="G550" s="110"/>
      <c r="H550" s="38"/>
      <c r="I550" s="110" t="s">
        <v>419</v>
      </c>
      <c r="J550" s="16" t="s">
        <v>640</v>
      </c>
      <c r="K550" s="109">
        <f t="shared" ref="K550:K582" si="408">AV550</f>
        <v>40</v>
      </c>
      <c r="L550" s="16">
        <v>40</v>
      </c>
      <c r="M550" s="3"/>
      <c r="N550" s="1"/>
      <c r="O550" s="329">
        <f t="shared" si="405"/>
        <v>40</v>
      </c>
      <c r="P550" s="34"/>
      <c r="Q550" s="1"/>
      <c r="R550" s="329">
        <f t="shared" ref="R550:R558" si="409">SUM(O550+P550-Q550)</f>
        <v>40</v>
      </c>
      <c r="S550" s="34"/>
      <c r="T550" s="1"/>
      <c r="U550" s="329">
        <f t="shared" ref="U550:U558" si="410">SUM(R550+S550-T550)</f>
        <v>40</v>
      </c>
      <c r="V550" s="34"/>
      <c r="W550" s="1"/>
      <c r="X550" s="329">
        <f t="shared" ref="X550:X558" si="411">SUM(U550+V550-W550)</f>
        <v>40</v>
      </c>
      <c r="Y550" s="34"/>
      <c r="Z550" s="1"/>
      <c r="AA550" s="329">
        <f t="shared" ref="AA550:AA558" si="412">SUM(X550+Y550-Z550)</f>
        <v>40</v>
      </c>
      <c r="AB550" s="34"/>
      <c r="AC550" s="1"/>
      <c r="AD550" s="329">
        <f t="shared" ref="AD550:AD558" si="413">SUM(AA550+AB550-AC550)</f>
        <v>40</v>
      </c>
      <c r="AE550" s="3"/>
      <c r="AF550" s="1"/>
      <c r="AG550" s="330">
        <f t="shared" ref="AG550:AG558" si="414">SUM(AD550+AE550-AF550)</f>
        <v>40</v>
      </c>
      <c r="AH550" s="34"/>
      <c r="AI550" s="1"/>
      <c r="AJ550" s="328">
        <f t="shared" ref="AJ550:AJ558" si="415">SUM(AG550+AH550-AI550)</f>
        <v>40</v>
      </c>
      <c r="AK550" s="34"/>
      <c r="AL550" s="1"/>
      <c r="AM550" s="328">
        <f t="shared" ref="AM550:AM558" si="416">SUM(AJ550+AK550-AL550)</f>
        <v>40</v>
      </c>
      <c r="AN550" s="34"/>
      <c r="AO550" s="1"/>
      <c r="AP550" s="328">
        <f>SUM(AM550+AN550-AO550)</f>
        <v>40</v>
      </c>
      <c r="AQ550" s="34"/>
      <c r="AR550" s="1"/>
      <c r="AS550" s="1">
        <f t="shared" ref="AS550:AS558" si="417">SUM(AP550+AQ550-AR550)</f>
        <v>40</v>
      </c>
      <c r="AT550" s="3"/>
      <c r="AU550" s="1"/>
      <c r="AV550" s="328">
        <f t="shared" ref="AV550:AV558" si="418">SUM(AS550+AT550-AU550)</f>
        <v>40</v>
      </c>
      <c r="AW550" s="178"/>
      <c r="AX550" s="324"/>
      <c r="AY550" s="125"/>
      <c r="AZ550" s="125"/>
      <c r="BA550" s="35"/>
      <c r="BB550" s="35"/>
      <c r="BC550" s="35"/>
      <c r="BD550" s="35"/>
      <c r="BE550" s="35"/>
      <c r="BF550" s="35"/>
    </row>
    <row r="551" spans="1:58" ht="13">
      <c r="A551" s="165"/>
      <c r="B551" s="331"/>
      <c r="C551" s="404">
        <v>3</v>
      </c>
      <c r="D551" s="32" t="s">
        <v>1260</v>
      </c>
      <c r="E551" s="38" t="s">
        <v>2965</v>
      </c>
      <c r="F551" s="26"/>
      <c r="G551" s="297"/>
      <c r="H551" s="26"/>
      <c r="I551" s="297" t="s">
        <v>419</v>
      </c>
      <c r="J551" s="16" t="s">
        <v>640</v>
      </c>
      <c r="K551" s="109">
        <f t="shared" si="408"/>
        <v>40</v>
      </c>
      <c r="L551" s="16">
        <v>40</v>
      </c>
      <c r="M551" s="3"/>
      <c r="N551" s="1"/>
      <c r="O551" s="329">
        <f t="shared" si="405"/>
        <v>40</v>
      </c>
      <c r="P551" s="34"/>
      <c r="Q551" s="1"/>
      <c r="R551" s="329">
        <f t="shared" si="409"/>
        <v>40</v>
      </c>
      <c r="S551" s="34"/>
      <c r="T551" s="1"/>
      <c r="U551" s="329">
        <f t="shared" si="410"/>
        <v>40</v>
      </c>
      <c r="V551" s="34"/>
      <c r="W551" s="1"/>
      <c r="X551" s="329">
        <f t="shared" si="411"/>
        <v>40</v>
      </c>
      <c r="Y551" s="34"/>
      <c r="Z551" s="1"/>
      <c r="AA551" s="329">
        <f t="shared" si="412"/>
        <v>40</v>
      </c>
      <c r="AB551" s="34"/>
      <c r="AC551" s="1"/>
      <c r="AD551" s="329">
        <f t="shared" si="413"/>
        <v>40</v>
      </c>
      <c r="AE551" s="3"/>
      <c r="AF551" s="1"/>
      <c r="AG551" s="330">
        <f t="shared" si="414"/>
        <v>40</v>
      </c>
      <c r="AH551" s="34"/>
      <c r="AI551" s="1"/>
      <c r="AJ551" s="328">
        <f t="shared" si="415"/>
        <v>40</v>
      </c>
      <c r="AK551" s="34"/>
      <c r="AL551" s="1"/>
      <c r="AM551" s="328">
        <f t="shared" si="416"/>
        <v>40</v>
      </c>
      <c r="AN551" s="34"/>
      <c r="AO551" s="1"/>
      <c r="AP551" s="328">
        <f>SUM(AM551+AN551-AO551)</f>
        <v>40</v>
      </c>
      <c r="AQ551" s="34"/>
      <c r="AR551" s="1"/>
      <c r="AS551" s="1">
        <f t="shared" si="417"/>
        <v>40</v>
      </c>
      <c r="AT551" s="3"/>
      <c r="AU551" s="1"/>
      <c r="AV551" s="328">
        <f t="shared" si="418"/>
        <v>40</v>
      </c>
      <c r="AW551" s="178"/>
      <c r="AX551" s="324"/>
      <c r="AY551" s="125"/>
      <c r="AZ551" s="125"/>
      <c r="BA551" s="35"/>
      <c r="BB551" s="35"/>
      <c r="BC551" s="35"/>
      <c r="BD551" s="35"/>
      <c r="BE551" s="35"/>
      <c r="BF551" s="35"/>
    </row>
    <row r="552" spans="1:58" ht="13">
      <c r="A552" s="18"/>
      <c r="B552" s="137"/>
      <c r="C552" s="404">
        <v>3</v>
      </c>
      <c r="D552" s="179" t="s">
        <v>1407</v>
      </c>
      <c r="E552" s="26" t="s">
        <v>1408</v>
      </c>
      <c r="F552" s="26"/>
      <c r="G552" s="297"/>
      <c r="H552" s="26"/>
      <c r="I552" s="297" t="s">
        <v>419</v>
      </c>
      <c r="J552" s="16" t="s">
        <v>640</v>
      </c>
      <c r="K552" s="109">
        <f t="shared" si="408"/>
        <v>0</v>
      </c>
      <c r="L552" s="30">
        <v>0</v>
      </c>
      <c r="M552" s="3"/>
      <c r="N552" s="1"/>
      <c r="O552" s="328">
        <f t="shared" si="405"/>
        <v>0</v>
      </c>
      <c r="P552" s="34"/>
      <c r="Q552" s="1"/>
      <c r="R552" s="328">
        <f t="shared" si="409"/>
        <v>0</v>
      </c>
      <c r="S552" s="34"/>
      <c r="T552" s="1"/>
      <c r="U552" s="328">
        <f t="shared" si="410"/>
        <v>0</v>
      </c>
      <c r="V552" s="34"/>
      <c r="W552" s="1"/>
      <c r="X552" s="328">
        <f t="shared" si="411"/>
        <v>0</v>
      </c>
      <c r="Y552" s="34"/>
      <c r="Z552" s="1"/>
      <c r="AA552" s="328">
        <f t="shared" si="412"/>
        <v>0</v>
      </c>
      <c r="AB552" s="34"/>
      <c r="AC552" s="1"/>
      <c r="AD552" s="328">
        <f t="shared" si="413"/>
        <v>0</v>
      </c>
      <c r="AE552" s="3"/>
      <c r="AF552" s="1"/>
      <c r="AG552" s="326">
        <f t="shared" si="414"/>
        <v>0</v>
      </c>
      <c r="AH552" s="34"/>
      <c r="AI552" s="1"/>
      <c r="AJ552" s="328">
        <f t="shared" si="415"/>
        <v>0</v>
      </c>
      <c r="AK552" s="34"/>
      <c r="AL552" s="1"/>
      <c r="AM552" s="328">
        <f t="shared" si="416"/>
        <v>0</v>
      </c>
      <c r="AN552" s="34"/>
      <c r="AO552" s="1"/>
      <c r="AP552" s="328">
        <f t="shared" ref="AP552:AP557" si="419">SUM(AM552+AN552-AO552)</f>
        <v>0</v>
      </c>
      <c r="AQ552" s="34"/>
      <c r="AR552" s="1"/>
      <c r="AS552" s="328">
        <f t="shared" si="417"/>
        <v>0</v>
      </c>
      <c r="AT552" s="34"/>
      <c r="AU552" s="1"/>
      <c r="AV552" s="328">
        <f t="shared" si="418"/>
        <v>0</v>
      </c>
      <c r="AW552" s="178"/>
      <c r="AX552" s="324"/>
      <c r="AY552" s="125"/>
      <c r="AZ552" s="125">
        <f>SUM(N552+Q552+T552+W552+Z552+AC552+AF552+AI552+AL552+AO552+AR552+AU552)</f>
        <v>0</v>
      </c>
      <c r="BA552" s="35"/>
      <c r="BB552" s="35"/>
      <c r="BC552" s="35"/>
      <c r="BD552" s="35"/>
      <c r="BE552" s="35"/>
      <c r="BF552" s="35"/>
    </row>
    <row r="553" spans="1:58" ht="13">
      <c r="A553" s="18"/>
      <c r="B553" s="137"/>
      <c r="C553" s="404">
        <v>3</v>
      </c>
      <c r="D553" s="277" t="s">
        <v>1898</v>
      </c>
      <c r="E553" s="90" t="s">
        <v>1899</v>
      </c>
      <c r="F553" s="90"/>
      <c r="G553" s="429"/>
      <c r="H553" s="90"/>
      <c r="I553" s="110" t="s">
        <v>419</v>
      </c>
      <c r="J553" s="16" t="s">
        <v>640</v>
      </c>
      <c r="K553" s="109">
        <f t="shared" si="408"/>
        <v>100</v>
      </c>
      <c r="L553" s="16">
        <v>100</v>
      </c>
      <c r="M553" s="3"/>
      <c r="N553" s="1"/>
      <c r="O553" s="329">
        <f t="shared" si="405"/>
        <v>100</v>
      </c>
      <c r="P553" s="34"/>
      <c r="Q553" s="1"/>
      <c r="R553" s="328">
        <f t="shared" si="409"/>
        <v>100</v>
      </c>
      <c r="S553" s="34"/>
      <c r="T553" s="1"/>
      <c r="U553" s="328">
        <f t="shared" si="410"/>
        <v>100</v>
      </c>
      <c r="V553" s="34"/>
      <c r="W553" s="1"/>
      <c r="X553" s="328">
        <f t="shared" si="411"/>
        <v>100</v>
      </c>
      <c r="Y553" s="34"/>
      <c r="Z553" s="1"/>
      <c r="AA553" s="328">
        <f t="shared" si="412"/>
        <v>100</v>
      </c>
      <c r="AB553" s="34"/>
      <c r="AC553" s="1"/>
      <c r="AD553" s="328">
        <f t="shared" si="413"/>
        <v>100</v>
      </c>
      <c r="AE553" s="3"/>
      <c r="AF553" s="1"/>
      <c r="AG553" s="326">
        <f t="shared" si="414"/>
        <v>100</v>
      </c>
      <c r="AH553" s="34"/>
      <c r="AI553" s="1"/>
      <c r="AJ553" s="328">
        <f t="shared" si="415"/>
        <v>100</v>
      </c>
      <c r="AK553" s="34"/>
      <c r="AL553" s="1"/>
      <c r="AM553" s="328">
        <f t="shared" si="416"/>
        <v>100</v>
      </c>
      <c r="AN553" s="34"/>
      <c r="AO553" s="1"/>
      <c r="AP553" s="328">
        <f t="shared" si="419"/>
        <v>100</v>
      </c>
      <c r="AQ553" s="34"/>
      <c r="AR553" s="1"/>
      <c r="AS553" s="328">
        <f t="shared" si="417"/>
        <v>100</v>
      </c>
      <c r="AT553" s="34"/>
      <c r="AU553" s="1"/>
      <c r="AV553" s="328">
        <f t="shared" si="418"/>
        <v>100</v>
      </c>
      <c r="AW553" s="178"/>
      <c r="AX553" s="324"/>
      <c r="AY553" s="125">
        <f t="shared" ref="AY553:AZ556" si="420">SUM(M553+P553+S553+V553+Y553+AB553+AE553+AH553+AK553+AN553+AQ553+AT553)</f>
        <v>0</v>
      </c>
      <c r="AZ553" s="125">
        <f t="shared" si="420"/>
        <v>0</v>
      </c>
      <c r="BA553" s="35"/>
      <c r="BB553" s="35"/>
      <c r="BC553" s="35"/>
      <c r="BD553" s="35"/>
      <c r="BE553" s="35"/>
      <c r="BF553" s="35"/>
    </row>
    <row r="554" spans="1:58" ht="13">
      <c r="A554" s="18"/>
      <c r="B554" s="137"/>
      <c r="C554" s="404">
        <v>3</v>
      </c>
      <c r="D554" s="32" t="s">
        <v>2678</v>
      </c>
      <c r="E554" s="38" t="s">
        <v>2681</v>
      </c>
      <c r="F554" s="38"/>
      <c r="G554" s="110"/>
      <c r="H554" s="38"/>
      <c r="I554" s="110" t="s">
        <v>421</v>
      </c>
      <c r="J554" s="16" t="s">
        <v>640</v>
      </c>
      <c r="K554" s="109">
        <f t="shared" si="408"/>
        <v>48</v>
      </c>
      <c r="L554" s="16">
        <v>100</v>
      </c>
      <c r="M554" s="3"/>
      <c r="N554" s="1"/>
      <c r="O554" s="329">
        <f t="shared" si="405"/>
        <v>100</v>
      </c>
      <c r="P554" s="34"/>
      <c r="Q554" s="1"/>
      <c r="R554" s="329">
        <f t="shared" si="409"/>
        <v>100</v>
      </c>
      <c r="S554" s="34"/>
      <c r="T554" s="1"/>
      <c r="U554" s="329">
        <f t="shared" si="410"/>
        <v>100</v>
      </c>
      <c r="V554" s="34"/>
      <c r="W554" s="1"/>
      <c r="X554" s="329">
        <f t="shared" si="411"/>
        <v>100</v>
      </c>
      <c r="Y554" s="34"/>
      <c r="Z554" s="1"/>
      <c r="AA554" s="329">
        <f t="shared" si="412"/>
        <v>100</v>
      </c>
      <c r="AB554" s="34"/>
      <c r="AC554" s="1">
        <f>100-48</f>
        <v>52</v>
      </c>
      <c r="AD554" s="329">
        <f t="shared" si="413"/>
        <v>48</v>
      </c>
      <c r="AE554" s="3"/>
      <c r="AF554" s="1"/>
      <c r="AG554" s="330">
        <f t="shared" si="414"/>
        <v>48</v>
      </c>
      <c r="AH554" s="34"/>
      <c r="AI554" s="1"/>
      <c r="AJ554" s="328">
        <f t="shared" si="415"/>
        <v>48</v>
      </c>
      <c r="AK554" s="34"/>
      <c r="AL554" s="1"/>
      <c r="AM554" s="328">
        <f t="shared" si="416"/>
        <v>48</v>
      </c>
      <c r="AN554" s="34"/>
      <c r="AO554" s="1"/>
      <c r="AP554" s="328">
        <f t="shared" si="419"/>
        <v>48</v>
      </c>
      <c r="AQ554" s="34"/>
      <c r="AR554" s="1"/>
      <c r="AS554" s="1">
        <f t="shared" si="417"/>
        <v>48</v>
      </c>
      <c r="AT554" s="3"/>
      <c r="AU554" s="1"/>
      <c r="AV554" s="328">
        <f t="shared" si="418"/>
        <v>48</v>
      </c>
      <c r="AW554" s="178"/>
      <c r="AX554" s="324"/>
      <c r="AY554" s="125">
        <f t="shared" si="420"/>
        <v>0</v>
      </c>
      <c r="AZ554" s="125">
        <f t="shared" si="420"/>
        <v>52</v>
      </c>
      <c r="BA554" s="35"/>
      <c r="BB554" s="35"/>
      <c r="BC554" s="35"/>
      <c r="BD554" s="35"/>
      <c r="BE554" s="35"/>
      <c r="BF554" s="35"/>
    </row>
    <row r="555" spans="1:58" ht="13">
      <c r="A555" s="33"/>
      <c r="B555" s="330"/>
      <c r="C555" s="404">
        <v>3</v>
      </c>
      <c r="D555" s="32" t="s">
        <v>2679</v>
      </c>
      <c r="E555" s="38" t="s">
        <v>2682</v>
      </c>
      <c r="F555" s="38"/>
      <c r="G555" s="110"/>
      <c r="H555" s="38"/>
      <c r="I555" s="110" t="s">
        <v>421</v>
      </c>
      <c r="J555" s="16" t="s">
        <v>640</v>
      </c>
      <c r="K555" s="109">
        <f t="shared" si="408"/>
        <v>34</v>
      </c>
      <c r="L555" s="16">
        <v>100</v>
      </c>
      <c r="M555" s="3"/>
      <c r="N555" s="1"/>
      <c r="O555" s="328">
        <f t="shared" si="405"/>
        <v>100</v>
      </c>
      <c r="P555" s="34"/>
      <c r="Q555" s="1"/>
      <c r="R555" s="329">
        <f t="shared" si="409"/>
        <v>100</v>
      </c>
      <c r="S555" s="34"/>
      <c r="T555" s="1"/>
      <c r="U555" s="329">
        <f t="shared" si="410"/>
        <v>100</v>
      </c>
      <c r="V555" s="34"/>
      <c r="W555" s="1"/>
      <c r="X555" s="329">
        <f t="shared" si="411"/>
        <v>100</v>
      </c>
      <c r="Y555" s="34"/>
      <c r="Z555" s="1"/>
      <c r="AA555" s="329">
        <f t="shared" si="412"/>
        <v>100</v>
      </c>
      <c r="AB555" s="34"/>
      <c r="AC555" s="1">
        <f>100-34</f>
        <v>66</v>
      </c>
      <c r="AD555" s="329">
        <f t="shared" si="413"/>
        <v>34</v>
      </c>
      <c r="AE555" s="3"/>
      <c r="AF555" s="1"/>
      <c r="AG555" s="330">
        <f t="shared" si="414"/>
        <v>34</v>
      </c>
      <c r="AH555" s="34"/>
      <c r="AI555" s="1"/>
      <c r="AJ555" s="328">
        <f t="shared" si="415"/>
        <v>34</v>
      </c>
      <c r="AK555" s="34"/>
      <c r="AL555" s="1"/>
      <c r="AM555" s="328">
        <f t="shared" si="416"/>
        <v>34</v>
      </c>
      <c r="AN555" s="34"/>
      <c r="AO555" s="1"/>
      <c r="AP555" s="328">
        <f t="shared" si="419"/>
        <v>34</v>
      </c>
      <c r="AQ555" s="34"/>
      <c r="AR555" s="1"/>
      <c r="AS555" s="1">
        <f t="shared" si="417"/>
        <v>34</v>
      </c>
      <c r="AT555" s="3"/>
      <c r="AU555" s="1"/>
      <c r="AV555" s="328">
        <f t="shared" si="418"/>
        <v>34</v>
      </c>
      <c r="AW555" s="178"/>
      <c r="AX555" s="324"/>
      <c r="AY555" s="125">
        <f t="shared" si="420"/>
        <v>0</v>
      </c>
      <c r="AZ555" s="125">
        <f t="shared" si="420"/>
        <v>66</v>
      </c>
      <c r="BA555" s="35"/>
      <c r="BB555" s="35"/>
      <c r="BC555" s="35"/>
      <c r="BD555" s="35"/>
      <c r="BE555" s="35"/>
      <c r="BF555" s="35"/>
    </row>
    <row r="556" spans="1:58" ht="13">
      <c r="A556" s="18"/>
      <c r="B556" s="137"/>
      <c r="C556" s="404">
        <v>3</v>
      </c>
      <c r="D556" s="32" t="s">
        <v>2680</v>
      </c>
      <c r="E556" s="38" t="s">
        <v>2683</v>
      </c>
      <c r="F556" s="38"/>
      <c r="G556" s="110"/>
      <c r="H556" s="38"/>
      <c r="I556" s="110" t="s">
        <v>421</v>
      </c>
      <c r="J556" s="16" t="s">
        <v>640</v>
      </c>
      <c r="K556" s="109">
        <f t="shared" si="408"/>
        <v>17</v>
      </c>
      <c r="L556" s="16">
        <v>100</v>
      </c>
      <c r="M556" s="3"/>
      <c r="N556" s="1"/>
      <c r="O556" s="329">
        <f t="shared" si="405"/>
        <v>100</v>
      </c>
      <c r="P556" s="34"/>
      <c r="Q556" s="1"/>
      <c r="R556" s="329">
        <f t="shared" si="409"/>
        <v>100</v>
      </c>
      <c r="S556" s="34"/>
      <c r="T556" s="1"/>
      <c r="U556" s="329">
        <f t="shared" si="410"/>
        <v>100</v>
      </c>
      <c r="V556" s="34"/>
      <c r="W556" s="1"/>
      <c r="X556" s="329">
        <f t="shared" si="411"/>
        <v>100</v>
      </c>
      <c r="Y556" s="34"/>
      <c r="Z556" s="1"/>
      <c r="AA556" s="329">
        <f t="shared" si="412"/>
        <v>100</v>
      </c>
      <c r="AB556" s="34"/>
      <c r="AC556" s="1">
        <f>100-17</f>
        <v>83</v>
      </c>
      <c r="AD556" s="329">
        <f t="shared" si="413"/>
        <v>17</v>
      </c>
      <c r="AE556" s="3"/>
      <c r="AF556" s="1"/>
      <c r="AG556" s="330">
        <f t="shared" si="414"/>
        <v>17</v>
      </c>
      <c r="AH556" s="34"/>
      <c r="AI556" s="1"/>
      <c r="AJ556" s="328">
        <f t="shared" si="415"/>
        <v>17</v>
      </c>
      <c r="AK556" s="34"/>
      <c r="AL556" s="1"/>
      <c r="AM556" s="328">
        <f t="shared" si="416"/>
        <v>17</v>
      </c>
      <c r="AN556" s="34"/>
      <c r="AO556" s="1"/>
      <c r="AP556" s="328">
        <f t="shared" si="419"/>
        <v>17</v>
      </c>
      <c r="AQ556" s="34"/>
      <c r="AR556" s="1"/>
      <c r="AS556" s="1">
        <f t="shared" si="417"/>
        <v>17</v>
      </c>
      <c r="AT556" s="3"/>
      <c r="AU556" s="1"/>
      <c r="AV556" s="328">
        <f t="shared" si="418"/>
        <v>17</v>
      </c>
      <c r="AW556" s="178"/>
      <c r="AX556" s="324"/>
      <c r="AY556" s="125">
        <f t="shared" si="420"/>
        <v>0</v>
      </c>
      <c r="AZ556" s="125">
        <f t="shared" si="420"/>
        <v>83</v>
      </c>
      <c r="BA556" s="35"/>
      <c r="BB556" s="35"/>
      <c r="BC556" s="35"/>
      <c r="BD556" s="35"/>
      <c r="BE556" s="35"/>
      <c r="BF556" s="35"/>
    </row>
    <row r="557" spans="1:58" ht="13">
      <c r="A557" s="18"/>
      <c r="B557" s="137"/>
      <c r="C557" s="404"/>
      <c r="D557" s="32" t="s">
        <v>3091</v>
      </c>
      <c r="E557" s="38" t="s">
        <v>3092</v>
      </c>
      <c r="F557" s="38"/>
      <c r="G557" s="110"/>
      <c r="H557" s="38"/>
      <c r="I557" s="110" t="s">
        <v>1089</v>
      </c>
      <c r="J557" s="162" t="s">
        <v>517</v>
      </c>
      <c r="K557" s="109">
        <f t="shared" si="408"/>
        <v>5</v>
      </c>
      <c r="L557" s="16">
        <v>0</v>
      </c>
      <c r="M557" s="3"/>
      <c r="N557" s="1"/>
      <c r="O557" s="329">
        <f t="shared" si="405"/>
        <v>0</v>
      </c>
      <c r="P557" s="34"/>
      <c r="Q557" s="1"/>
      <c r="R557" s="329">
        <f t="shared" si="409"/>
        <v>0</v>
      </c>
      <c r="S557" s="34"/>
      <c r="T557" s="1"/>
      <c r="U557" s="329">
        <f t="shared" si="410"/>
        <v>0</v>
      </c>
      <c r="V557" s="34">
        <v>5</v>
      </c>
      <c r="W557" s="1"/>
      <c r="X557" s="329">
        <f t="shared" si="411"/>
        <v>5</v>
      </c>
      <c r="Y557" s="34"/>
      <c r="Z557" s="1"/>
      <c r="AA557" s="329">
        <f t="shared" si="412"/>
        <v>5</v>
      </c>
      <c r="AB557" s="34"/>
      <c r="AC557" s="1"/>
      <c r="AD557" s="329">
        <f t="shared" si="413"/>
        <v>5</v>
      </c>
      <c r="AE557" s="3"/>
      <c r="AF557" s="1"/>
      <c r="AG557" s="330">
        <f t="shared" si="414"/>
        <v>5</v>
      </c>
      <c r="AH557" s="34"/>
      <c r="AI557" s="1"/>
      <c r="AJ557" s="328">
        <f t="shared" si="415"/>
        <v>5</v>
      </c>
      <c r="AK557" s="34"/>
      <c r="AL557" s="1"/>
      <c r="AM557" s="328">
        <f t="shared" si="416"/>
        <v>5</v>
      </c>
      <c r="AN557" s="34"/>
      <c r="AO557" s="1"/>
      <c r="AP557" s="328">
        <f t="shared" si="419"/>
        <v>5</v>
      </c>
      <c r="AQ557" s="34"/>
      <c r="AR557" s="1"/>
      <c r="AS557" s="1">
        <f t="shared" si="417"/>
        <v>5</v>
      </c>
      <c r="AT557" s="3"/>
      <c r="AU557" s="1"/>
      <c r="AV557" s="328">
        <f t="shared" si="418"/>
        <v>5</v>
      </c>
      <c r="AW557" s="178"/>
      <c r="AX557" s="324"/>
      <c r="AY557" s="125">
        <f>SUM(M557+P557+S557+V557+Y557+AB557+AE557+AH557+AK557+AN557+AQ557+AT557)</f>
        <v>5</v>
      </c>
      <c r="AZ557" s="125">
        <f>SUM(N557+Q557+T557+W557+Z557+AC557+AF557+AI557+AL557+AO557+AR557+AU557)</f>
        <v>0</v>
      </c>
      <c r="BA557" s="35"/>
      <c r="BB557" s="35"/>
      <c r="BC557" s="35"/>
      <c r="BD557" s="35"/>
      <c r="BE557" s="35"/>
      <c r="BF557" s="35"/>
    </row>
    <row r="558" spans="1:58" ht="13">
      <c r="A558" s="18"/>
      <c r="B558" s="137"/>
      <c r="C558" s="404"/>
      <c r="D558" s="32" t="s">
        <v>3109</v>
      </c>
      <c r="E558" s="38" t="s">
        <v>3110</v>
      </c>
      <c r="F558" s="38"/>
      <c r="G558" s="110"/>
      <c r="H558" s="38"/>
      <c r="I558" s="110" t="s">
        <v>1089</v>
      </c>
      <c r="J558" s="162" t="s">
        <v>517</v>
      </c>
      <c r="K558" s="109">
        <f t="shared" si="408"/>
        <v>5</v>
      </c>
      <c r="L558" s="16">
        <v>0</v>
      </c>
      <c r="M558" s="3"/>
      <c r="N558" s="1"/>
      <c r="O558" s="328">
        <f t="shared" si="405"/>
        <v>0</v>
      </c>
      <c r="P558" s="34"/>
      <c r="Q558" s="1"/>
      <c r="R558" s="328">
        <f t="shared" si="409"/>
        <v>0</v>
      </c>
      <c r="S558" s="34"/>
      <c r="T558" s="1"/>
      <c r="U558" s="328">
        <f t="shared" si="410"/>
        <v>0</v>
      </c>
      <c r="V558" s="34">
        <v>5</v>
      </c>
      <c r="W558" s="1"/>
      <c r="X558" s="328">
        <f t="shared" si="411"/>
        <v>5</v>
      </c>
      <c r="Y558" s="34"/>
      <c r="Z558" s="1"/>
      <c r="AA558" s="328">
        <f t="shared" si="412"/>
        <v>5</v>
      </c>
      <c r="AB558" s="34"/>
      <c r="AC558" s="1"/>
      <c r="AD558" s="328">
        <f t="shared" si="413"/>
        <v>5</v>
      </c>
      <c r="AE558" s="3"/>
      <c r="AF558" s="1"/>
      <c r="AG558" s="326">
        <f t="shared" si="414"/>
        <v>5</v>
      </c>
      <c r="AH558" s="34"/>
      <c r="AI558" s="1"/>
      <c r="AJ558" s="328">
        <f t="shared" si="415"/>
        <v>5</v>
      </c>
      <c r="AK558" s="34"/>
      <c r="AL558" s="1"/>
      <c r="AM558" s="328">
        <f t="shared" si="416"/>
        <v>5</v>
      </c>
      <c r="AN558" s="34"/>
      <c r="AO558" s="1"/>
      <c r="AP558" s="328">
        <f>SUM(AM558+AN558-AO558)</f>
        <v>5</v>
      </c>
      <c r="AQ558" s="34"/>
      <c r="AR558" s="1"/>
      <c r="AS558" s="328">
        <f t="shared" si="417"/>
        <v>5</v>
      </c>
      <c r="AT558" s="34"/>
      <c r="AU558" s="1"/>
      <c r="AV558" s="328">
        <f t="shared" si="418"/>
        <v>5</v>
      </c>
      <c r="AW558" s="178"/>
      <c r="AX558" s="324"/>
      <c r="AY558" s="125">
        <f t="shared" ref="AY558:AZ562" si="421">SUM(M558+P558+S558+V558+Y558+AB558+AE558+AH558+AK558+AN558+AQ558+AT558)</f>
        <v>5</v>
      </c>
      <c r="AZ558" s="125">
        <f t="shared" si="421"/>
        <v>0</v>
      </c>
      <c r="BA558" s="35"/>
      <c r="BB558" s="35"/>
      <c r="BC558" s="35"/>
      <c r="BD558" s="35"/>
      <c r="BE558" s="35"/>
      <c r="BF558" s="35"/>
    </row>
    <row r="559" spans="1:58" ht="13">
      <c r="A559" s="33"/>
      <c r="B559" s="326"/>
      <c r="C559" s="404" t="s">
        <v>1859</v>
      </c>
      <c r="D559" s="32" t="s">
        <v>1631</v>
      </c>
      <c r="E559" s="38" t="s">
        <v>1632</v>
      </c>
      <c r="F559" s="38"/>
      <c r="G559" s="110"/>
      <c r="H559" s="38"/>
      <c r="I559" s="110" t="s">
        <v>1844</v>
      </c>
      <c r="J559" s="16" t="s">
        <v>2</v>
      </c>
      <c r="K559" s="109">
        <f t="shared" si="408"/>
        <v>0</v>
      </c>
      <c r="L559" s="16">
        <v>0</v>
      </c>
      <c r="M559" s="3"/>
      <c r="N559" s="1"/>
      <c r="O559" s="329">
        <f t="shared" si="405"/>
        <v>0</v>
      </c>
      <c r="P559" s="34"/>
      <c r="Q559" s="1"/>
      <c r="R559" s="328">
        <f t="shared" ref="R559:R581" si="422">SUM(O559+P559-Q559)</f>
        <v>0</v>
      </c>
      <c r="S559" s="34">
        <v>50</v>
      </c>
      <c r="T559" s="1"/>
      <c r="U559" s="328">
        <f t="shared" ref="U559:U581" si="423">SUM(R559+S559-T559)</f>
        <v>50</v>
      </c>
      <c r="V559" s="34"/>
      <c r="W559" s="1"/>
      <c r="X559" s="328">
        <f t="shared" ref="X559:X581" si="424">SUM(U559+V559-W559)</f>
        <v>50</v>
      </c>
      <c r="Y559" s="34"/>
      <c r="Z559" s="1">
        <v>50</v>
      </c>
      <c r="AA559" s="328">
        <f t="shared" ref="AA559:AA581" si="425">SUM(X559+Y559-Z559)</f>
        <v>0</v>
      </c>
      <c r="AB559" s="34"/>
      <c r="AC559" s="1"/>
      <c r="AD559" s="328">
        <f t="shared" ref="AD559:AD581" si="426">SUM(AA559+AB559-AC559)</f>
        <v>0</v>
      </c>
      <c r="AE559" s="3"/>
      <c r="AF559" s="1"/>
      <c r="AG559" s="326">
        <f t="shared" ref="AG559:AG581" si="427">SUM(AD559+AE559-AF559)</f>
        <v>0</v>
      </c>
      <c r="AH559" s="34"/>
      <c r="AI559" s="1"/>
      <c r="AJ559" s="328">
        <f t="shared" ref="AJ559:AJ581" si="428">SUM(AG559+AH559-AI559)</f>
        <v>0</v>
      </c>
      <c r="AK559" s="34"/>
      <c r="AL559" s="1"/>
      <c r="AM559" s="328">
        <f t="shared" ref="AM559:AM581" si="429">SUM(AJ559+AK559-AL559)</f>
        <v>0</v>
      </c>
      <c r="AN559" s="34"/>
      <c r="AO559" s="1"/>
      <c r="AP559" s="328">
        <f t="shared" ref="AP559:AP571" si="430">SUM(AM559+AN559-AO559)</f>
        <v>0</v>
      </c>
      <c r="AQ559" s="34"/>
      <c r="AR559" s="1"/>
      <c r="AS559" s="328">
        <f t="shared" ref="AS559:AS571" si="431">SUM(AP559+AQ559-AR559)</f>
        <v>0</v>
      </c>
      <c r="AT559" s="34"/>
      <c r="AU559" s="1"/>
      <c r="AV559" s="328">
        <f t="shared" ref="AV559:AV571" si="432">SUM(AS559+AT559-AU559)</f>
        <v>0</v>
      </c>
      <c r="AW559" s="178"/>
      <c r="AX559" s="324"/>
      <c r="AY559" s="125">
        <f t="shared" si="421"/>
        <v>50</v>
      </c>
      <c r="AZ559" s="125">
        <f t="shared" si="421"/>
        <v>50</v>
      </c>
      <c r="BA559" s="35"/>
      <c r="BB559" s="35"/>
      <c r="BC559" s="35"/>
      <c r="BD559" s="35"/>
      <c r="BE559" s="35"/>
      <c r="BF559" s="35"/>
    </row>
    <row r="560" spans="1:58" ht="13">
      <c r="A560" s="33"/>
      <c r="B560" s="330"/>
      <c r="C560" s="404" t="s">
        <v>1859</v>
      </c>
      <c r="D560" s="32" t="s">
        <v>1560</v>
      </c>
      <c r="E560" s="38" t="s">
        <v>1561</v>
      </c>
      <c r="F560" s="38"/>
      <c r="G560" s="110"/>
      <c r="H560" s="38"/>
      <c r="I560" s="110" t="s">
        <v>1689</v>
      </c>
      <c r="J560" s="16" t="s">
        <v>640</v>
      </c>
      <c r="K560" s="109">
        <f t="shared" si="408"/>
        <v>19</v>
      </c>
      <c r="L560" s="16">
        <v>19</v>
      </c>
      <c r="M560" s="3"/>
      <c r="N560" s="1"/>
      <c r="O560" s="329">
        <f t="shared" si="405"/>
        <v>19</v>
      </c>
      <c r="P560" s="34"/>
      <c r="Q560" s="1"/>
      <c r="R560" s="328">
        <f t="shared" si="422"/>
        <v>19</v>
      </c>
      <c r="S560" s="34"/>
      <c r="T560" s="1"/>
      <c r="U560" s="328">
        <f t="shared" si="423"/>
        <v>19</v>
      </c>
      <c r="V560" s="34"/>
      <c r="W560" s="1"/>
      <c r="X560" s="328">
        <f t="shared" si="424"/>
        <v>19</v>
      </c>
      <c r="Y560" s="34"/>
      <c r="Z560" s="1"/>
      <c r="AA560" s="328">
        <f t="shared" si="425"/>
        <v>19</v>
      </c>
      <c r="AB560" s="34"/>
      <c r="AC560" s="1"/>
      <c r="AD560" s="328">
        <f t="shared" si="426"/>
        <v>19</v>
      </c>
      <c r="AE560" s="3"/>
      <c r="AF560" s="1"/>
      <c r="AG560" s="326">
        <f t="shared" si="427"/>
        <v>19</v>
      </c>
      <c r="AH560" s="34"/>
      <c r="AI560" s="1"/>
      <c r="AJ560" s="328">
        <f t="shared" si="428"/>
        <v>19</v>
      </c>
      <c r="AK560" s="34"/>
      <c r="AL560" s="1"/>
      <c r="AM560" s="328">
        <f t="shared" si="429"/>
        <v>19</v>
      </c>
      <c r="AN560" s="34"/>
      <c r="AO560" s="1"/>
      <c r="AP560" s="328">
        <f t="shared" si="430"/>
        <v>19</v>
      </c>
      <c r="AQ560" s="34"/>
      <c r="AR560" s="1"/>
      <c r="AS560" s="328">
        <f t="shared" si="431"/>
        <v>19</v>
      </c>
      <c r="AT560" s="34"/>
      <c r="AU560" s="1"/>
      <c r="AV560" s="328">
        <f t="shared" si="432"/>
        <v>19</v>
      </c>
      <c r="AW560" s="178"/>
      <c r="AX560" s="324"/>
      <c r="AY560" s="125">
        <f t="shared" si="421"/>
        <v>0</v>
      </c>
      <c r="AZ560" s="125">
        <f t="shared" si="421"/>
        <v>0</v>
      </c>
      <c r="BA560" s="35"/>
      <c r="BB560" s="35"/>
      <c r="BC560" s="35"/>
      <c r="BD560" s="35"/>
      <c r="BE560" s="35"/>
      <c r="BF560" s="35"/>
    </row>
    <row r="561" spans="1:58" ht="13">
      <c r="A561" s="33"/>
      <c r="B561" s="326"/>
      <c r="C561" s="404" t="s">
        <v>1859</v>
      </c>
      <c r="D561" s="32" t="s">
        <v>1562</v>
      </c>
      <c r="E561" s="38" t="s">
        <v>1563</v>
      </c>
      <c r="F561" s="38"/>
      <c r="G561" s="110"/>
      <c r="H561" s="38"/>
      <c r="I561" s="110" t="s">
        <v>1689</v>
      </c>
      <c r="J561" s="16" t="s">
        <v>640</v>
      </c>
      <c r="K561" s="109">
        <f t="shared" si="408"/>
        <v>8</v>
      </c>
      <c r="L561" s="16">
        <v>8</v>
      </c>
      <c r="M561" s="3"/>
      <c r="N561" s="1"/>
      <c r="O561" s="329">
        <f t="shared" si="405"/>
        <v>8</v>
      </c>
      <c r="P561" s="34"/>
      <c r="Q561" s="1"/>
      <c r="R561" s="328">
        <f t="shared" si="422"/>
        <v>8</v>
      </c>
      <c r="S561" s="34"/>
      <c r="T561" s="1"/>
      <c r="U561" s="328">
        <f t="shared" si="423"/>
        <v>8</v>
      </c>
      <c r="V561" s="34"/>
      <c r="W561" s="1"/>
      <c r="X561" s="328">
        <f t="shared" si="424"/>
        <v>8</v>
      </c>
      <c r="Y561" s="34"/>
      <c r="Z561" s="1"/>
      <c r="AA561" s="328">
        <f t="shared" si="425"/>
        <v>8</v>
      </c>
      <c r="AB561" s="34"/>
      <c r="AC561" s="1"/>
      <c r="AD561" s="328">
        <f t="shared" si="426"/>
        <v>8</v>
      </c>
      <c r="AE561" s="3"/>
      <c r="AF561" s="1"/>
      <c r="AG561" s="326">
        <f t="shared" si="427"/>
        <v>8</v>
      </c>
      <c r="AH561" s="34"/>
      <c r="AI561" s="1"/>
      <c r="AJ561" s="328">
        <f t="shared" si="428"/>
        <v>8</v>
      </c>
      <c r="AK561" s="34"/>
      <c r="AL561" s="1"/>
      <c r="AM561" s="328">
        <f t="shared" si="429"/>
        <v>8</v>
      </c>
      <c r="AN561" s="34"/>
      <c r="AO561" s="1"/>
      <c r="AP561" s="328">
        <f t="shared" si="430"/>
        <v>8</v>
      </c>
      <c r="AQ561" s="34"/>
      <c r="AR561" s="1"/>
      <c r="AS561" s="328">
        <f t="shared" si="431"/>
        <v>8</v>
      </c>
      <c r="AT561" s="34"/>
      <c r="AU561" s="1"/>
      <c r="AV561" s="328">
        <f t="shared" si="432"/>
        <v>8</v>
      </c>
      <c r="AW561" s="178"/>
      <c r="AX561" s="324"/>
      <c r="AY561" s="125">
        <f t="shared" si="421"/>
        <v>0</v>
      </c>
      <c r="AZ561" s="125">
        <f t="shared" si="421"/>
        <v>0</v>
      </c>
      <c r="BA561" s="35"/>
      <c r="BB561" s="35"/>
      <c r="BC561" s="35"/>
      <c r="BD561" s="35"/>
      <c r="BE561" s="35"/>
      <c r="BF561" s="35"/>
    </row>
    <row r="562" spans="1:58" ht="13">
      <c r="A562" s="33"/>
      <c r="B562" s="326"/>
      <c r="C562" s="404" t="s">
        <v>1859</v>
      </c>
      <c r="D562" s="32" t="s">
        <v>1564</v>
      </c>
      <c r="E562" s="38" t="s">
        <v>1565</v>
      </c>
      <c r="F562" s="38"/>
      <c r="G562" s="110"/>
      <c r="H562" s="38"/>
      <c r="I562" s="110" t="s">
        <v>1689</v>
      </c>
      <c r="J562" s="16" t="s">
        <v>640</v>
      </c>
      <c r="K562" s="109">
        <f t="shared" si="408"/>
        <v>8</v>
      </c>
      <c r="L562" s="16">
        <v>8</v>
      </c>
      <c r="M562" s="3"/>
      <c r="N562" s="1"/>
      <c r="O562" s="328">
        <f t="shared" si="405"/>
        <v>8</v>
      </c>
      <c r="P562" s="34"/>
      <c r="Q562" s="1"/>
      <c r="R562" s="328">
        <f t="shared" si="422"/>
        <v>8</v>
      </c>
      <c r="S562" s="34"/>
      <c r="T562" s="1"/>
      <c r="U562" s="328">
        <f t="shared" si="423"/>
        <v>8</v>
      </c>
      <c r="V562" s="34"/>
      <c r="W562" s="1"/>
      <c r="X562" s="328">
        <f t="shared" si="424"/>
        <v>8</v>
      </c>
      <c r="Y562" s="34"/>
      <c r="Z562" s="1"/>
      <c r="AA562" s="328">
        <f t="shared" si="425"/>
        <v>8</v>
      </c>
      <c r="AB562" s="34"/>
      <c r="AC562" s="1"/>
      <c r="AD562" s="328">
        <f t="shared" si="426"/>
        <v>8</v>
      </c>
      <c r="AE562" s="3"/>
      <c r="AF562" s="1"/>
      <c r="AG562" s="326">
        <f t="shared" si="427"/>
        <v>8</v>
      </c>
      <c r="AH562" s="34"/>
      <c r="AI562" s="1"/>
      <c r="AJ562" s="328">
        <f t="shared" si="428"/>
        <v>8</v>
      </c>
      <c r="AK562" s="34"/>
      <c r="AL562" s="1"/>
      <c r="AM562" s="328">
        <f t="shared" si="429"/>
        <v>8</v>
      </c>
      <c r="AN562" s="34"/>
      <c r="AO562" s="1"/>
      <c r="AP562" s="328">
        <f t="shared" si="430"/>
        <v>8</v>
      </c>
      <c r="AQ562" s="34"/>
      <c r="AR562" s="1"/>
      <c r="AS562" s="328">
        <f t="shared" si="431"/>
        <v>8</v>
      </c>
      <c r="AT562" s="34"/>
      <c r="AU562" s="1"/>
      <c r="AV562" s="328">
        <f t="shared" si="432"/>
        <v>8</v>
      </c>
      <c r="AW562" s="178"/>
      <c r="AX562" s="324"/>
      <c r="AY562" s="125">
        <f t="shared" si="421"/>
        <v>0</v>
      </c>
      <c r="AZ562" s="125">
        <f t="shared" si="421"/>
        <v>0</v>
      </c>
      <c r="BA562" s="35"/>
      <c r="BB562" s="35"/>
      <c r="BC562" s="35"/>
      <c r="BD562" s="35"/>
      <c r="BE562" s="35"/>
      <c r="BF562" s="35"/>
    </row>
    <row r="563" spans="1:58" ht="13">
      <c r="A563" s="18"/>
      <c r="B563" s="137"/>
      <c r="C563" s="404" t="s">
        <v>1859</v>
      </c>
      <c r="D563" s="32" t="s">
        <v>1566</v>
      </c>
      <c r="E563" s="38" t="s">
        <v>1567</v>
      </c>
      <c r="F563" s="38"/>
      <c r="G563" s="110"/>
      <c r="H563" s="38"/>
      <c r="I563" s="110" t="s">
        <v>1689</v>
      </c>
      <c r="J563" s="16" t="s">
        <v>640</v>
      </c>
      <c r="K563" s="109">
        <f t="shared" si="408"/>
        <v>29</v>
      </c>
      <c r="L563" s="16">
        <v>29</v>
      </c>
      <c r="M563" s="3"/>
      <c r="N563" s="1"/>
      <c r="O563" s="329">
        <f t="shared" si="405"/>
        <v>29</v>
      </c>
      <c r="P563" s="34"/>
      <c r="Q563" s="1"/>
      <c r="R563" s="328">
        <f t="shared" si="422"/>
        <v>29</v>
      </c>
      <c r="S563" s="34"/>
      <c r="T563" s="1"/>
      <c r="U563" s="328">
        <f t="shared" si="423"/>
        <v>29</v>
      </c>
      <c r="V563" s="34"/>
      <c r="W563" s="1"/>
      <c r="X563" s="328">
        <f t="shared" si="424"/>
        <v>29</v>
      </c>
      <c r="Y563" s="34"/>
      <c r="Z563" s="1"/>
      <c r="AA563" s="328">
        <f t="shared" si="425"/>
        <v>29</v>
      </c>
      <c r="AB563" s="34"/>
      <c r="AC563" s="1"/>
      <c r="AD563" s="328">
        <f t="shared" si="426"/>
        <v>29</v>
      </c>
      <c r="AE563" s="3"/>
      <c r="AF563" s="1"/>
      <c r="AG563" s="326">
        <f t="shared" si="427"/>
        <v>29</v>
      </c>
      <c r="AH563" s="34"/>
      <c r="AI563" s="1"/>
      <c r="AJ563" s="328">
        <f t="shared" si="428"/>
        <v>29</v>
      </c>
      <c r="AK563" s="34"/>
      <c r="AL563" s="1"/>
      <c r="AM563" s="328">
        <f t="shared" si="429"/>
        <v>29</v>
      </c>
      <c r="AN563" s="34"/>
      <c r="AO563" s="1"/>
      <c r="AP563" s="328">
        <f t="shared" si="430"/>
        <v>29</v>
      </c>
      <c r="AQ563" s="34"/>
      <c r="AR563" s="1"/>
      <c r="AS563" s="328">
        <f t="shared" si="431"/>
        <v>29</v>
      </c>
      <c r="AT563" s="34"/>
      <c r="AU563" s="1"/>
      <c r="AV563" s="328">
        <f t="shared" si="432"/>
        <v>29</v>
      </c>
      <c r="AW563" s="178"/>
      <c r="AX563" s="324"/>
      <c r="AY563" s="125">
        <f t="shared" ref="AY563:AZ585" si="433">SUM(M563+P563+S563+V563+Y563+AB563+AE563+AH563+AK563+AN563+AQ563+AT563)</f>
        <v>0</v>
      </c>
      <c r="AZ563" s="125">
        <f t="shared" si="433"/>
        <v>0</v>
      </c>
      <c r="BA563" s="35"/>
      <c r="BB563" s="35"/>
      <c r="BC563" s="35"/>
      <c r="BD563" s="35"/>
      <c r="BE563" s="35"/>
      <c r="BF563" s="35"/>
    </row>
    <row r="564" spans="1:58" ht="13">
      <c r="A564" s="33"/>
      <c r="B564" s="330"/>
      <c r="C564" s="404" t="s">
        <v>1859</v>
      </c>
      <c r="D564" s="32" t="s">
        <v>1568</v>
      </c>
      <c r="E564" s="38" t="s">
        <v>1569</v>
      </c>
      <c r="F564" s="38"/>
      <c r="G564" s="110"/>
      <c r="H564" s="38"/>
      <c r="I564" s="110" t="s">
        <v>1689</v>
      </c>
      <c r="J564" s="16" t="s">
        <v>640</v>
      </c>
      <c r="K564" s="109">
        <f t="shared" si="408"/>
        <v>29</v>
      </c>
      <c r="L564" s="16">
        <v>29</v>
      </c>
      <c r="M564" s="3"/>
      <c r="N564" s="1"/>
      <c r="O564" s="329">
        <f t="shared" si="405"/>
        <v>29</v>
      </c>
      <c r="P564" s="34"/>
      <c r="Q564" s="1"/>
      <c r="R564" s="328">
        <f t="shared" si="422"/>
        <v>29</v>
      </c>
      <c r="S564" s="34"/>
      <c r="T564" s="1"/>
      <c r="U564" s="328">
        <f t="shared" si="423"/>
        <v>29</v>
      </c>
      <c r="V564" s="34"/>
      <c r="W564" s="1"/>
      <c r="X564" s="328">
        <f t="shared" si="424"/>
        <v>29</v>
      </c>
      <c r="Y564" s="34"/>
      <c r="Z564" s="1"/>
      <c r="AA564" s="328">
        <f t="shared" si="425"/>
        <v>29</v>
      </c>
      <c r="AB564" s="34"/>
      <c r="AC564" s="1"/>
      <c r="AD564" s="328">
        <f t="shared" si="426"/>
        <v>29</v>
      </c>
      <c r="AE564" s="3"/>
      <c r="AF564" s="1"/>
      <c r="AG564" s="326">
        <f t="shared" si="427"/>
        <v>29</v>
      </c>
      <c r="AH564" s="34"/>
      <c r="AI564" s="1"/>
      <c r="AJ564" s="328">
        <f t="shared" si="428"/>
        <v>29</v>
      </c>
      <c r="AK564" s="34"/>
      <c r="AL564" s="1"/>
      <c r="AM564" s="328">
        <f t="shared" si="429"/>
        <v>29</v>
      </c>
      <c r="AN564" s="34"/>
      <c r="AO564" s="1"/>
      <c r="AP564" s="328">
        <f t="shared" si="430"/>
        <v>29</v>
      </c>
      <c r="AQ564" s="34"/>
      <c r="AR564" s="1"/>
      <c r="AS564" s="328">
        <f t="shared" si="431"/>
        <v>29</v>
      </c>
      <c r="AT564" s="34"/>
      <c r="AU564" s="1"/>
      <c r="AV564" s="328">
        <f t="shared" si="432"/>
        <v>29</v>
      </c>
      <c r="AW564" s="178"/>
      <c r="AX564" s="324"/>
      <c r="AY564" s="125">
        <f t="shared" si="433"/>
        <v>0</v>
      </c>
      <c r="AZ564" s="125">
        <f t="shared" si="433"/>
        <v>0</v>
      </c>
      <c r="BA564" s="35"/>
      <c r="BB564" s="35"/>
      <c r="BC564" s="35"/>
      <c r="BD564" s="35"/>
      <c r="BE564" s="35"/>
      <c r="BF564" s="35"/>
    </row>
    <row r="565" spans="1:58" ht="13">
      <c r="A565" s="33"/>
      <c r="B565" s="326"/>
      <c r="C565" s="404" t="s">
        <v>1859</v>
      </c>
      <c r="D565" s="32" t="s">
        <v>1570</v>
      </c>
      <c r="E565" s="38" t="s">
        <v>1571</v>
      </c>
      <c r="F565" s="38"/>
      <c r="G565" s="110"/>
      <c r="H565" s="38"/>
      <c r="I565" s="110" t="s">
        <v>1689</v>
      </c>
      <c r="J565" s="16" t="s">
        <v>640</v>
      </c>
      <c r="K565" s="109">
        <f t="shared" si="408"/>
        <v>40</v>
      </c>
      <c r="L565" s="16">
        <v>40</v>
      </c>
      <c r="M565" s="3"/>
      <c r="N565" s="1"/>
      <c r="O565" s="328">
        <f t="shared" si="405"/>
        <v>40</v>
      </c>
      <c r="P565" s="34"/>
      <c r="Q565" s="1"/>
      <c r="R565" s="328">
        <f t="shared" si="422"/>
        <v>40</v>
      </c>
      <c r="S565" s="34"/>
      <c r="T565" s="1"/>
      <c r="U565" s="328">
        <f t="shared" si="423"/>
        <v>40</v>
      </c>
      <c r="V565" s="34"/>
      <c r="W565" s="1"/>
      <c r="X565" s="328">
        <f t="shared" si="424"/>
        <v>40</v>
      </c>
      <c r="Y565" s="34"/>
      <c r="Z565" s="1"/>
      <c r="AA565" s="328">
        <f t="shared" si="425"/>
        <v>40</v>
      </c>
      <c r="AB565" s="34"/>
      <c r="AC565" s="1"/>
      <c r="AD565" s="328">
        <f t="shared" si="426"/>
        <v>40</v>
      </c>
      <c r="AE565" s="3"/>
      <c r="AF565" s="1"/>
      <c r="AG565" s="326">
        <f t="shared" si="427"/>
        <v>40</v>
      </c>
      <c r="AH565" s="34"/>
      <c r="AI565" s="1"/>
      <c r="AJ565" s="328">
        <f t="shared" si="428"/>
        <v>40</v>
      </c>
      <c r="AK565" s="34"/>
      <c r="AL565" s="1"/>
      <c r="AM565" s="328">
        <f t="shared" si="429"/>
        <v>40</v>
      </c>
      <c r="AN565" s="34"/>
      <c r="AO565" s="1"/>
      <c r="AP565" s="328">
        <f t="shared" si="430"/>
        <v>40</v>
      </c>
      <c r="AQ565" s="34"/>
      <c r="AR565" s="1"/>
      <c r="AS565" s="328">
        <f t="shared" si="431"/>
        <v>40</v>
      </c>
      <c r="AT565" s="34"/>
      <c r="AU565" s="1"/>
      <c r="AV565" s="328">
        <f t="shared" si="432"/>
        <v>40</v>
      </c>
      <c r="AW565" s="178"/>
      <c r="AX565" s="324"/>
      <c r="AY565" s="125">
        <f t="shared" si="433"/>
        <v>0</v>
      </c>
      <c r="AZ565" s="125">
        <f t="shared" si="433"/>
        <v>0</v>
      </c>
      <c r="BA565" s="35"/>
      <c r="BB565" s="35"/>
      <c r="BC565" s="35"/>
      <c r="BD565" s="35"/>
      <c r="BE565" s="35"/>
      <c r="BF565" s="35"/>
    </row>
    <row r="566" spans="1:58" ht="13">
      <c r="A566" s="33"/>
      <c r="B566" s="330"/>
      <c r="C566" s="404" t="s">
        <v>1859</v>
      </c>
      <c r="D566" s="32" t="s">
        <v>1572</v>
      </c>
      <c r="E566" s="38" t="s">
        <v>1573</v>
      </c>
      <c r="F566" s="38"/>
      <c r="G566" s="110"/>
      <c r="H566" s="38"/>
      <c r="I566" s="110" t="s">
        <v>1689</v>
      </c>
      <c r="J566" s="16" t="s">
        <v>640</v>
      </c>
      <c r="K566" s="109">
        <f t="shared" si="408"/>
        <v>6</v>
      </c>
      <c r="L566" s="16">
        <v>6</v>
      </c>
      <c r="M566" s="3"/>
      <c r="N566" s="1"/>
      <c r="O566" s="329">
        <f t="shared" si="405"/>
        <v>6</v>
      </c>
      <c r="P566" s="34"/>
      <c r="Q566" s="1"/>
      <c r="R566" s="328">
        <f t="shared" si="422"/>
        <v>6</v>
      </c>
      <c r="S566" s="34"/>
      <c r="T566" s="1"/>
      <c r="U566" s="328">
        <f t="shared" si="423"/>
        <v>6</v>
      </c>
      <c r="V566" s="34"/>
      <c r="W566" s="1"/>
      <c r="X566" s="328">
        <f t="shared" si="424"/>
        <v>6</v>
      </c>
      <c r="Y566" s="34"/>
      <c r="Z566" s="1"/>
      <c r="AA566" s="328">
        <f t="shared" si="425"/>
        <v>6</v>
      </c>
      <c r="AB566" s="34"/>
      <c r="AC566" s="1"/>
      <c r="AD566" s="328">
        <f t="shared" si="426"/>
        <v>6</v>
      </c>
      <c r="AE566" s="3"/>
      <c r="AF566" s="1"/>
      <c r="AG566" s="326">
        <f t="shared" si="427"/>
        <v>6</v>
      </c>
      <c r="AH566" s="34"/>
      <c r="AI566" s="1"/>
      <c r="AJ566" s="328">
        <f t="shared" si="428"/>
        <v>6</v>
      </c>
      <c r="AK566" s="34"/>
      <c r="AL566" s="1"/>
      <c r="AM566" s="328">
        <f t="shared" si="429"/>
        <v>6</v>
      </c>
      <c r="AN566" s="34"/>
      <c r="AO566" s="1"/>
      <c r="AP566" s="328">
        <f t="shared" si="430"/>
        <v>6</v>
      </c>
      <c r="AQ566" s="34"/>
      <c r="AR566" s="1"/>
      <c r="AS566" s="328">
        <f t="shared" si="431"/>
        <v>6</v>
      </c>
      <c r="AT566" s="34"/>
      <c r="AU566" s="1"/>
      <c r="AV566" s="328">
        <f t="shared" si="432"/>
        <v>6</v>
      </c>
      <c r="AW566" s="178"/>
      <c r="AX566" s="324"/>
      <c r="AY566" s="125">
        <f t="shared" si="433"/>
        <v>0</v>
      </c>
      <c r="AZ566" s="125">
        <f t="shared" si="433"/>
        <v>0</v>
      </c>
      <c r="BA566" s="35"/>
      <c r="BB566" s="35"/>
      <c r="BC566" s="35"/>
      <c r="BD566" s="35"/>
      <c r="BE566" s="35"/>
      <c r="BF566" s="35"/>
    </row>
    <row r="567" spans="1:58" ht="13">
      <c r="A567" s="18"/>
      <c r="B567" s="137"/>
      <c r="C567" s="404" t="s">
        <v>1859</v>
      </c>
      <c r="D567" s="32" t="s">
        <v>356</v>
      </c>
      <c r="E567" s="434" t="s">
        <v>357</v>
      </c>
      <c r="F567" s="434"/>
      <c r="G567" s="434"/>
      <c r="H567" s="434"/>
      <c r="I567" s="110" t="s">
        <v>425</v>
      </c>
      <c r="J567" s="16" t="s">
        <v>640</v>
      </c>
      <c r="K567" s="109">
        <f t="shared" si="408"/>
        <v>20</v>
      </c>
      <c r="L567" s="16">
        <v>20</v>
      </c>
      <c r="M567" s="3"/>
      <c r="N567" s="1"/>
      <c r="O567" s="329">
        <f t="shared" si="405"/>
        <v>20</v>
      </c>
      <c r="P567" s="34"/>
      <c r="Q567" s="1"/>
      <c r="R567" s="328">
        <f t="shared" si="422"/>
        <v>20</v>
      </c>
      <c r="S567" s="34"/>
      <c r="T567" s="1"/>
      <c r="U567" s="328">
        <f t="shared" si="423"/>
        <v>20</v>
      </c>
      <c r="V567" s="34"/>
      <c r="W567" s="1"/>
      <c r="X567" s="328">
        <f t="shared" si="424"/>
        <v>20</v>
      </c>
      <c r="Y567" s="34"/>
      <c r="Z567" s="1"/>
      <c r="AA567" s="328">
        <f t="shared" si="425"/>
        <v>20</v>
      </c>
      <c r="AB567" s="34"/>
      <c r="AC567" s="1"/>
      <c r="AD567" s="328">
        <f t="shared" si="426"/>
        <v>20</v>
      </c>
      <c r="AE567" s="3"/>
      <c r="AF567" s="1"/>
      <c r="AG567" s="326">
        <f t="shared" si="427"/>
        <v>20</v>
      </c>
      <c r="AH567" s="34"/>
      <c r="AI567" s="1"/>
      <c r="AJ567" s="328">
        <f t="shared" si="428"/>
        <v>20</v>
      </c>
      <c r="AK567" s="34"/>
      <c r="AL567" s="1"/>
      <c r="AM567" s="328">
        <f t="shared" si="429"/>
        <v>20</v>
      </c>
      <c r="AN567" s="34"/>
      <c r="AO567" s="1"/>
      <c r="AP567" s="328">
        <f t="shared" si="430"/>
        <v>20</v>
      </c>
      <c r="AQ567" s="34"/>
      <c r="AR567" s="1"/>
      <c r="AS567" s="328">
        <f t="shared" si="431"/>
        <v>20</v>
      </c>
      <c r="AT567" s="34"/>
      <c r="AU567" s="1"/>
      <c r="AV567" s="328">
        <f t="shared" si="432"/>
        <v>20</v>
      </c>
      <c r="AW567" s="178"/>
      <c r="AX567" s="324"/>
      <c r="AY567" s="125">
        <f t="shared" si="433"/>
        <v>0</v>
      </c>
      <c r="AZ567" s="125">
        <f t="shared" si="433"/>
        <v>0</v>
      </c>
      <c r="BA567" s="35"/>
      <c r="BB567" s="35"/>
      <c r="BC567" s="35"/>
      <c r="BD567" s="35"/>
      <c r="BE567" s="35"/>
      <c r="BF567" s="35"/>
    </row>
    <row r="568" spans="1:58" ht="13">
      <c r="A568" s="18"/>
      <c r="B568" s="137"/>
      <c r="C568" s="404" t="s">
        <v>1859</v>
      </c>
      <c r="D568" s="32" t="s">
        <v>254</v>
      </c>
      <c r="E568" s="434" t="s">
        <v>255</v>
      </c>
      <c r="F568" s="435"/>
      <c r="G568" s="434"/>
      <c r="H568" s="435"/>
      <c r="I568" s="110" t="s">
        <v>425</v>
      </c>
      <c r="J568" s="16" t="s">
        <v>640</v>
      </c>
      <c r="K568" s="109">
        <f t="shared" si="408"/>
        <v>13</v>
      </c>
      <c r="L568" s="16">
        <v>13</v>
      </c>
      <c r="M568" s="3"/>
      <c r="N568" s="1"/>
      <c r="O568" s="328">
        <f t="shared" si="405"/>
        <v>13</v>
      </c>
      <c r="P568" s="34"/>
      <c r="Q568" s="1"/>
      <c r="R568" s="328">
        <f t="shared" si="422"/>
        <v>13</v>
      </c>
      <c r="S568" s="34"/>
      <c r="T568" s="1"/>
      <c r="U568" s="328">
        <f t="shared" si="423"/>
        <v>13</v>
      </c>
      <c r="V568" s="34"/>
      <c r="W568" s="1"/>
      <c r="X568" s="328">
        <f t="shared" si="424"/>
        <v>13</v>
      </c>
      <c r="Y568" s="34"/>
      <c r="Z568" s="1"/>
      <c r="AA568" s="328">
        <f t="shared" si="425"/>
        <v>13</v>
      </c>
      <c r="AB568" s="34"/>
      <c r="AC568" s="1"/>
      <c r="AD568" s="328">
        <f t="shared" si="426"/>
        <v>13</v>
      </c>
      <c r="AE568" s="3"/>
      <c r="AF568" s="1"/>
      <c r="AG568" s="326">
        <f t="shared" si="427"/>
        <v>13</v>
      </c>
      <c r="AH568" s="34"/>
      <c r="AI568" s="1"/>
      <c r="AJ568" s="328">
        <f t="shared" si="428"/>
        <v>13</v>
      </c>
      <c r="AK568" s="34"/>
      <c r="AL568" s="1"/>
      <c r="AM568" s="328">
        <f t="shared" si="429"/>
        <v>13</v>
      </c>
      <c r="AN568" s="34"/>
      <c r="AO568" s="1"/>
      <c r="AP568" s="328">
        <f t="shared" si="430"/>
        <v>13</v>
      </c>
      <c r="AQ568" s="34"/>
      <c r="AR568" s="1"/>
      <c r="AS568" s="328">
        <f t="shared" si="431"/>
        <v>13</v>
      </c>
      <c r="AT568" s="34"/>
      <c r="AU568" s="1"/>
      <c r="AV568" s="328">
        <f t="shared" si="432"/>
        <v>13</v>
      </c>
      <c r="AW568" s="178"/>
      <c r="AX568" s="324"/>
      <c r="AY568" s="125">
        <f t="shared" si="433"/>
        <v>0</v>
      </c>
      <c r="AZ568" s="125">
        <f t="shared" si="433"/>
        <v>0</v>
      </c>
      <c r="BA568" s="35"/>
      <c r="BB568" s="35"/>
      <c r="BC568" s="35"/>
      <c r="BD568" s="35"/>
      <c r="BE568" s="35"/>
      <c r="BF568" s="35"/>
    </row>
    <row r="569" spans="1:58" ht="13">
      <c r="A569" s="18"/>
      <c r="B569" s="137"/>
      <c r="C569" s="404" t="s">
        <v>1859</v>
      </c>
      <c r="D569" s="32" t="s">
        <v>2696</v>
      </c>
      <c r="E569" s="38" t="s">
        <v>2697</v>
      </c>
      <c r="F569" s="38"/>
      <c r="G569" s="110"/>
      <c r="H569" s="38"/>
      <c r="I569" s="110" t="s">
        <v>2698</v>
      </c>
      <c r="J569" s="16" t="s">
        <v>640</v>
      </c>
      <c r="K569" s="109">
        <f t="shared" si="408"/>
        <v>10</v>
      </c>
      <c r="L569" s="16">
        <v>10</v>
      </c>
      <c r="M569" s="3"/>
      <c r="N569" s="1"/>
      <c r="O569" s="329">
        <f t="shared" si="405"/>
        <v>10</v>
      </c>
      <c r="P569" s="34"/>
      <c r="Q569" s="1"/>
      <c r="R569" s="329">
        <f>SUM(O569+P569-Q569)</f>
        <v>10</v>
      </c>
      <c r="S569" s="34"/>
      <c r="T569" s="1"/>
      <c r="U569" s="329">
        <f>SUM(R569+S569-T569)</f>
        <v>10</v>
      </c>
      <c r="V569" s="34"/>
      <c r="W569" s="1"/>
      <c r="X569" s="329">
        <f>SUM(U569+V569-W569)</f>
        <v>10</v>
      </c>
      <c r="Y569" s="34"/>
      <c r="Z569" s="1"/>
      <c r="AA569" s="329">
        <f>SUM(X569+Y569-Z569)</f>
        <v>10</v>
      </c>
      <c r="AB569" s="34"/>
      <c r="AC569" s="1"/>
      <c r="AD569" s="329">
        <f>SUM(AA569+AB569-AC569)</f>
        <v>10</v>
      </c>
      <c r="AE569" s="3"/>
      <c r="AF569" s="1"/>
      <c r="AG569" s="330">
        <f>SUM(AD569+AE569-AF569)</f>
        <v>10</v>
      </c>
      <c r="AH569" s="34"/>
      <c r="AI569" s="1"/>
      <c r="AJ569" s="328">
        <f>SUM(AG569+AH569-AI569)</f>
        <v>10</v>
      </c>
      <c r="AK569" s="34"/>
      <c r="AL569" s="1"/>
      <c r="AM569" s="328">
        <f>SUM(AJ569+AK569-AL569)</f>
        <v>10</v>
      </c>
      <c r="AN569" s="34"/>
      <c r="AO569" s="1"/>
      <c r="AP569" s="328">
        <f t="shared" si="430"/>
        <v>10</v>
      </c>
      <c r="AQ569" s="34"/>
      <c r="AR569" s="1"/>
      <c r="AS569" s="1">
        <f>SUM(AP569+AQ569-AR569)</f>
        <v>10</v>
      </c>
      <c r="AT569" s="3"/>
      <c r="AU569" s="1"/>
      <c r="AV569" s="328">
        <f>SUM(AS569+AT569-AU569)</f>
        <v>10</v>
      </c>
      <c r="AW569" s="178"/>
      <c r="AX569" s="324"/>
      <c r="AY569" s="125">
        <f>SUM(M569+P569+S569+V569+Y569+AB569+AE569+AH569+AK569+AN569+AQ569+AT569)</f>
        <v>0</v>
      </c>
      <c r="AZ569" s="125">
        <f>SUM(N569+Q569+T569+W569+Z569+AC569+AF569+AI569+AL569+AO569+AR569+AU569)</f>
        <v>0</v>
      </c>
      <c r="BA569" s="35"/>
      <c r="BB569" s="35"/>
      <c r="BC569" s="35"/>
      <c r="BD569" s="35"/>
      <c r="BE569" s="35"/>
      <c r="BF569" s="35"/>
    </row>
    <row r="570" spans="1:58" ht="13">
      <c r="A570" s="33"/>
      <c r="B570" s="330"/>
      <c r="C570" s="129" t="s">
        <v>1925</v>
      </c>
      <c r="D570" s="32" t="s">
        <v>1512</v>
      </c>
      <c r="E570" s="38" t="s">
        <v>1513</v>
      </c>
      <c r="F570" s="38"/>
      <c r="G570" s="110"/>
      <c r="H570" s="38"/>
      <c r="I570" s="110" t="s">
        <v>1851</v>
      </c>
      <c r="J570" s="18" t="s">
        <v>2</v>
      </c>
      <c r="K570" s="36">
        <f t="shared" si="408"/>
        <v>50</v>
      </c>
      <c r="L570" s="16">
        <v>50</v>
      </c>
      <c r="M570" s="3"/>
      <c r="N570" s="1"/>
      <c r="O570" s="329">
        <f t="shared" si="405"/>
        <v>50</v>
      </c>
      <c r="P570" s="34"/>
      <c r="Q570" s="1"/>
      <c r="R570" s="328">
        <f t="shared" si="422"/>
        <v>50</v>
      </c>
      <c r="S570" s="34"/>
      <c r="T570" s="1"/>
      <c r="U570" s="328">
        <f t="shared" si="423"/>
        <v>50</v>
      </c>
      <c r="V570" s="34"/>
      <c r="W570" s="1"/>
      <c r="X570" s="328">
        <f t="shared" si="424"/>
        <v>50</v>
      </c>
      <c r="Y570" s="34"/>
      <c r="Z570" s="1"/>
      <c r="AA570" s="328">
        <f t="shared" si="425"/>
        <v>50</v>
      </c>
      <c r="AB570" s="34"/>
      <c r="AC570" s="1"/>
      <c r="AD570" s="328">
        <f t="shared" si="426"/>
        <v>50</v>
      </c>
      <c r="AE570" s="3"/>
      <c r="AF570" s="1"/>
      <c r="AG570" s="326">
        <f t="shared" si="427"/>
        <v>50</v>
      </c>
      <c r="AH570" s="34"/>
      <c r="AI570" s="1"/>
      <c r="AJ570" s="328">
        <f t="shared" si="428"/>
        <v>50</v>
      </c>
      <c r="AK570" s="34"/>
      <c r="AL570" s="1"/>
      <c r="AM570" s="328">
        <f t="shared" si="429"/>
        <v>50</v>
      </c>
      <c r="AN570" s="34"/>
      <c r="AO570" s="1"/>
      <c r="AP570" s="328">
        <f t="shared" si="430"/>
        <v>50</v>
      </c>
      <c r="AQ570" s="34"/>
      <c r="AR570" s="1"/>
      <c r="AS570" s="328">
        <f t="shared" si="431"/>
        <v>50</v>
      </c>
      <c r="AT570" s="34"/>
      <c r="AU570" s="1"/>
      <c r="AV570" s="328">
        <f t="shared" si="432"/>
        <v>50</v>
      </c>
      <c r="AW570" s="178"/>
      <c r="AX570" s="324"/>
      <c r="AY570" s="125">
        <f t="shared" si="433"/>
        <v>0</v>
      </c>
      <c r="AZ570" s="125">
        <f t="shared" si="433"/>
        <v>0</v>
      </c>
      <c r="BA570" s="35"/>
      <c r="BB570" s="35"/>
      <c r="BC570" s="35"/>
      <c r="BD570" s="35"/>
      <c r="BE570" s="35"/>
      <c r="BF570" s="35"/>
    </row>
    <row r="571" spans="1:58" ht="13">
      <c r="A571" s="18"/>
      <c r="B571" s="137"/>
      <c r="C571" s="129" t="s">
        <v>1925</v>
      </c>
      <c r="D571" s="32" t="s">
        <v>1514</v>
      </c>
      <c r="E571" s="38" t="s">
        <v>1515</v>
      </c>
      <c r="F571" s="38"/>
      <c r="G571" s="110"/>
      <c r="H571" s="38"/>
      <c r="I571" s="110" t="s">
        <v>1851</v>
      </c>
      <c r="J571" s="179" t="s">
        <v>2</v>
      </c>
      <c r="K571" s="109">
        <f t="shared" si="408"/>
        <v>50</v>
      </c>
      <c r="L571" s="16">
        <v>50</v>
      </c>
      <c r="M571" s="3"/>
      <c r="N571" s="1"/>
      <c r="O571" s="328">
        <f t="shared" si="405"/>
        <v>50</v>
      </c>
      <c r="P571" s="34"/>
      <c r="Q571" s="1"/>
      <c r="R571" s="328">
        <f t="shared" si="422"/>
        <v>50</v>
      </c>
      <c r="S571" s="34"/>
      <c r="T571" s="1"/>
      <c r="U571" s="328">
        <f t="shared" si="423"/>
        <v>50</v>
      </c>
      <c r="V571" s="34"/>
      <c r="W571" s="1"/>
      <c r="X571" s="328">
        <f t="shared" si="424"/>
        <v>50</v>
      </c>
      <c r="Y571" s="34"/>
      <c r="Z571" s="1"/>
      <c r="AA571" s="328">
        <f t="shared" si="425"/>
        <v>50</v>
      </c>
      <c r="AB571" s="34"/>
      <c r="AC571" s="1"/>
      <c r="AD571" s="328">
        <f t="shared" si="426"/>
        <v>50</v>
      </c>
      <c r="AE571" s="3"/>
      <c r="AF571" s="1"/>
      <c r="AG571" s="326">
        <f t="shared" si="427"/>
        <v>50</v>
      </c>
      <c r="AH571" s="34"/>
      <c r="AI571" s="1"/>
      <c r="AJ571" s="328">
        <f t="shared" si="428"/>
        <v>50</v>
      </c>
      <c r="AK571" s="34"/>
      <c r="AL571" s="1"/>
      <c r="AM571" s="328">
        <f t="shared" si="429"/>
        <v>50</v>
      </c>
      <c r="AN571" s="34"/>
      <c r="AO571" s="1"/>
      <c r="AP571" s="328">
        <f t="shared" si="430"/>
        <v>50</v>
      </c>
      <c r="AQ571" s="34"/>
      <c r="AR571" s="1"/>
      <c r="AS571" s="328">
        <f t="shared" si="431"/>
        <v>50</v>
      </c>
      <c r="AT571" s="34"/>
      <c r="AU571" s="1"/>
      <c r="AV571" s="328">
        <f t="shared" si="432"/>
        <v>50</v>
      </c>
      <c r="AW571" s="178"/>
      <c r="AX571" s="324"/>
      <c r="AY571" s="125">
        <f t="shared" si="433"/>
        <v>0</v>
      </c>
      <c r="AZ571" s="125">
        <f t="shared" si="433"/>
        <v>0</v>
      </c>
      <c r="BA571" s="35"/>
      <c r="BB571" s="35"/>
      <c r="BC571" s="35"/>
      <c r="BD571" s="35"/>
      <c r="BE571" s="35"/>
      <c r="BF571" s="35"/>
    </row>
    <row r="572" spans="1:58" ht="13">
      <c r="A572" s="18"/>
      <c r="B572" s="137"/>
      <c r="C572" s="129" t="s">
        <v>1925</v>
      </c>
      <c r="D572" s="32" t="s">
        <v>1516</v>
      </c>
      <c r="E572" s="38" t="s">
        <v>1517</v>
      </c>
      <c r="F572" s="38"/>
      <c r="G572" s="110"/>
      <c r="H572" s="38"/>
      <c r="I572" s="110" t="s">
        <v>1851</v>
      </c>
      <c r="J572" s="340" t="s">
        <v>517</v>
      </c>
      <c r="K572" s="109">
        <f t="shared" si="408"/>
        <v>49</v>
      </c>
      <c r="L572" s="16">
        <v>49</v>
      </c>
      <c r="M572" s="3"/>
      <c r="N572" s="1"/>
      <c r="O572" s="329">
        <f t="shared" si="405"/>
        <v>49</v>
      </c>
      <c r="P572" s="34"/>
      <c r="Q572" s="1"/>
      <c r="R572" s="328">
        <f t="shared" si="422"/>
        <v>49</v>
      </c>
      <c r="S572" s="34"/>
      <c r="T572" s="1"/>
      <c r="U572" s="328">
        <f t="shared" si="423"/>
        <v>49</v>
      </c>
      <c r="V572" s="34"/>
      <c r="W572" s="1"/>
      <c r="X572" s="328">
        <f t="shared" si="424"/>
        <v>49</v>
      </c>
      <c r="Y572" s="34"/>
      <c r="Z572" s="1"/>
      <c r="AA572" s="328">
        <f t="shared" si="425"/>
        <v>49</v>
      </c>
      <c r="AB572" s="34"/>
      <c r="AC572" s="1"/>
      <c r="AD572" s="328">
        <f t="shared" si="426"/>
        <v>49</v>
      </c>
      <c r="AE572" s="3"/>
      <c r="AF572" s="1"/>
      <c r="AG572" s="326">
        <f t="shared" si="427"/>
        <v>49</v>
      </c>
      <c r="AH572" s="34"/>
      <c r="AI572" s="1"/>
      <c r="AJ572" s="328">
        <f t="shared" si="428"/>
        <v>49</v>
      </c>
      <c r="AK572" s="34"/>
      <c r="AL572" s="1"/>
      <c r="AM572" s="328">
        <f t="shared" si="429"/>
        <v>49</v>
      </c>
      <c r="AN572" s="34"/>
      <c r="AO572" s="1"/>
      <c r="AP572" s="328">
        <f>SUM(AM572+AN572-AO572)</f>
        <v>49</v>
      </c>
      <c r="AQ572" s="34"/>
      <c r="AR572" s="1"/>
      <c r="AS572" s="328">
        <f>SUM(AP572+AQ572-AR572)</f>
        <v>49</v>
      </c>
      <c r="AT572" s="34"/>
      <c r="AU572" s="1"/>
      <c r="AV572" s="328">
        <f>SUM(AS572+AT572-AU572)</f>
        <v>49</v>
      </c>
      <c r="AW572" s="178"/>
      <c r="AX572" s="324"/>
      <c r="AY572" s="125">
        <f t="shared" si="433"/>
        <v>0</v>
      </c>
      <c r="AZ572" s="125">
        <f t="shared" si="433"/>
        <v>0</v>
      </c>
      <c r="BA572" s="35"/>
      <c r="BB572" s="35"/>
      <c r="BC572" s="35"/>
      <c r="BD572" s="35"/>
      <c r="BE572" s="35"/>
      <c r="BF572" s="35"/>
    </row>
    <row r="573" spans="1:58" ht="13">
      <c r="A573" s="33"/>
      <c r="B573" s="330"/>
      <c r="C573" s="129" t="s">
        <v>1925</v>
      </c>
      <c r="D573" s="32" t="s">
        <v>1518</v>
      </c>
      <c r="E573" s="38" t="s">
        <v>1519</v>
      </c>
      <c r="F573" s="38"/>
      <c r="G573" s="110"/>
      <c r="H573" s="38"/>
      <c r="I573" s="110" t="s">
        <v>1851</v>
      </c>
      <c r="J573" s="16" t="s">
        <v>2</v>
      </c>
      <c r="K573" s="109">
        <f t="shared" si="408"/>
        <v>50</v>
      </c>
      <c r="L573" s="16">
        <v>50</v>
      </c>
      <c r="M573" s="3"/>
      <c r="N573" s="1"/>
      <c r="O573" s="329">
        <f t="shared" si="405"/>
        <v>50</v>
      </c>
      <c r="P573" s="34"/>
      <c r="Q573" s="1"/>
      <c r="R573" s="328">
        <f t="shared" si="422"/>
        <v>50</v>
      </c>
      <c r="S573" s="34"/>
      <c r="T573" s="1"/>
      <c r="U573" s="328">
        <f t="shared" si="423"/>
        <v>50</v>
      </c>
      <c r="V573" s="34"/>
      <c r="W573" s="1"/>
      <c r="X573" s="328">
        <f t="shared" si="424"/>
        <v>50</v>
      </c>
      <c r="Y573" s="34"/>
      <c r="Z573" s="1"/>
      <c r="AA573" s="328">
        <f t="shared" si="425"/>
        <v>50</v>
      </c>
      <c r="AB573" s="34"/>
      <c r="AC573" s="1"/>
      <c r="AD573" s="328">
        <f t="shared" si="426"/>
        <v>50</v>
      </c>
      <c r="AE573" s="3"/>
      <c r="AF573" s="1"/>
      <c r="AG573" s="326">
        <f t="shared" si="427"/>
        <v>50</v>
      </c>
      <c r="AH573" s="34"/>
      <c r="AI573" s="1"/>
      <c r="AJ573" s="328">
        <f t="shared" si="428"/>
        <v>50</v>
      </c>
      <c r="AK573" s="34"/>
      <c r="AL573" s="1"/>
      <c r="AM573" s="328">
        <f t="shared" si="429"/>
        <v>50</v>
      </c>
      <c r="AN573" s="34"/>
      <c r="AO573" s="1"/>
      <c r="AP573" s="328">
        <f>SUM(AM573+AN573-AO573)</f>
        <v>50</v>
      </c>
      <c r="AQ573" s="34"/>
      <c r="AR573" s="1"/>
      <c r="AS573" s="328">
        <f>SUM(AP573+AQ573-AR573)</f>
        <v>50</v>
      </c>
      <c r="AT573" s="34"/>
      <c r="AU573" s="1"/>
      <c r="AV573" s="328">
        <f>SUM(AS573+AT573-AU573)</f>
        <v>50</v>
      </c>
      <c r="AW573" s="178"/>
      <c r="AX573" s="324"/>
      <c r="AY573" s="125">
        <f t="shared" si="433"/>
        <v>0</v>
      </c>
      <c r="AZ573" s="125">
        <f t="shared" si="433"/>
        <v>0</v>
      </c>
      <c r="BA573" s="35"/>
      <c r="BB573" s="35"/>
      <c r="BC573" s="35"/>
      <c r="BD573" s="35"/>
      <c r="BE573" s="35"/>
      <c r="BF573" s="35"/>
    </row>
    <row r="574" spans="1:58" ht="13">
      <c r="A574" s="18"/>
      <c r="B574" s="137"/>
      <c r="C574" s="129" t="s">
        <v>1925</v>
      </c>
      <c r="D574" s="32" t="s">
        <v>1520</v>
      </c>
      <c r="E574" s="38" t="s">
        <v>1521</v>
      </c>
      <c r="F574" s="38"/>
      <c r="G574" s="110"/>
      <c r="H574" s="38"/>
      <c r="I574" s="110" t="s">
        <v>1851</v>
      </c>
      <c r="J574" s="340" t="s">
        <v>517</v>
      </c>
      <c r="K574" s="109">
        <f t="shared" si="408"/>
        <v>50</v>
      </c>
      <c r="L574" s="16">
        <v>50</v>
      </c>
      <c r="M574" s="3"/>
      <c r="N574" s="1"/>
      <c r="O574" s="328">
        <f t="shared" si="405"/>
        <v>50</v>
      </c>
      <c r="P574" s="34"/>
      <c r="Q574" s="1"/>
      <c r="R574" s="328">
        <f t="shared" si="422"/>
        <v>50</v>
      </c>
      <c r="S574" s="34"/>
      <c r="T574" s="1"/>
      <c r="U574" s="328">
        <f t="shared" si="423"/>
        <v>50</v>
      </c>
      <c r="V574" s="34"/>
      <c r="W574" s="1"/>
      <c r="X574" s="328">
        <f t="shared" si="424"/>
        <v>50</v>
      </c>
      <c r="Y574" s="34"/>
      <c r="Z574" s="1"/>
      <c r="AA574" s="328">
        <f t="shared" si="425"/>
        <v>50</v>
      </c>
      <c r="AB574" s="34"/>
      <c r="AC574" s="1"/>
      <c r="AD574" s="328">
        <f t="shared" si="426"/>
        <v>50</v>
      </c>
      <c r="AE574" s="3"/>
      <c r="AF574" s="1"/>
      <c r="AG574" s="326">
        <f t="shared" si="427"/>
        <v>50</v>
      </c>
      <c r="AH574" s="34"/>
      <c r="AI574" s="1"/>
      <c r="AJ574" s="328">
        <f t="shared" si="428"/>
        <v>50</v>
      </c>
      <c r="AK574" s="34"/>
      <c r="AL574" s="1"/>
      <c r="AM574" s="328">
        <f t="shared" si="429"/>
        <v>50</v>
      </c>
      <c r="AN574" s="34"/>
      <c r="AO574" s="1"/>
      <c r="AP574" s="328">
        <f t="shared" ref="AP574:AP581" si="434">SUM(AM574+AN574-AO574)</f>
        <v>50</v>
      </c>
      <c r="AQ574" s="34"/>
      <c r="AR574" s="1"/>
      <c r="AS574" s="328">
        <f t="shared" ref="AS574:AS581" si="435">SUM(AP574+AQ574-AR574)</f>
        <v>50</v>
      </c>
      <c r="AT574" s="34"/>
      <c r="AU574" s="1"/>
      <c r="AV574" s="328">
        <f t="shared" ref="AV574:AV581" si="436">SUM(AS574+AT574-AU574)</f>
        <v>50</v>
      </c>
      <c r="AW574" s="178"/>
      <c r="AX574" s="324"/>
      <c r="AY574" s="125">
        <f t="shared" si="433"/>
        <v>0</v>
      </c>
      <c r="AZ574" s="125">
        <f t="shared" si="433"/>
        <v>0</v>
      </c>
      <c r="BA574" s="35"/>
      <c r="BB574" s="35"/>
      <c r="BC574" s="35"/>
      <c r="BD574" s="35"/>
      <c r="BE574" s="35"/>
      <c r="BF574" s="35"/>
    </row>
    <row r="575" spans="1:58" ht="13">
      <c r="A575" s="18"/>
      <c r="B575" s="137"/>
      <c r="C575" s="129" t="s">
        <v>1028</v>
      </c>
      <c r="D575" s="32" t="s">
        <v>1522</v>
      </c>
      <c r="E575" s="38" t="s">
        <v>1523</v>
      </c>
      <c r="F575" s="38"/>
      <c r="G575" s="110"/>
      <c r="H575" s="38"/>
      <c r="I575" s="110" t="s">
        <v>1854</v>
      </c>
      <c r="J575" s="340" t="s">
        <v>517</v>
      </c>
      <c r="K575" s="109">
        <f t="shared" si="408"/>
        <v>8</v>
      </c>
      <c r="L575" s="16">
        <v>8</v>
      </c>
      <c r="M575" s="3"/>
      <c r="N575" s="1"/>
      <c r="O575" s="329">
        <f t="shared" si="405"/>
        <v>8</v>
      </c>
      <c r="P575" s="34"/>
      <c r="Q575" s="1"/>
      <c r="R575" s="328">
        <f t="shared" si="422"/>
        <v>8</v>
      </c>
      <c r="S575" s="34"/>
      <c r="T575" s="1"/>
      <c r="U575" s="328">
        <f t="shared" si="423"/>
        <v>8</v>
      </c>
      <c r="V575" s="34"/>
      <c r="W575" s="1"/>
      <c r="X575" s="328">
        <f t="shared" si="424"/>
        <v>8</v>
      </c>
      <c r="Y575" s="34"/>
      <c r="Z575" s="1"/>
      <c r="AA575" s="328">
        <f t="shared" si="425"/>
        <v>8</v>
      </c>
      <c r="AB575" s="34"/>
      <c r="AC575" s="1"/>
      <c r="AD575" s="328">
        <f t="shared" si="426"/>
        <v>8</v>
      </c>
      <c r="AE575" s="3"/>
      <c r="AF575" s="1"/>
      <c r="AG575" s="326">
        <f t="shared" si="427"/>
        <v>8</v>
      </c>
      <c r="AH575" s="34"/>
      <c r="AI575" s="1"/>
      <c r="AJ575" s="328">
        <f t="shared" si="428"/>
        <v>8</v>
      </c>
      <c r="AK575" s="34"/>
      <c r="AL575" s="1"/>
      <c r="AM575" s="328">
        <f t="shared" si="429"/>
        <v>8</v>
      </c>
      <c r="AN575" s="34"/>
      <c r="AO575" s="1"/>
      <c r="AP575" s="328">
        <f t="shared" si="434"/>
        <v>8</v>
      </c>
      <c r="AQ575" s="34"/>
      <c r="AR575" s="1"/>
      <c r="AS575" s="328">
        <f t="shared" si="435"/>
        <v>8</v>
      </c>
      <c r="AT575" s="34"/>
      <c r="AU575" s="1"/>
      <c r="AV575" s="328">
        <f t="shared" si="436"/>
        <v>8</v>
      </c>
      <c r="AW575" s="178"/>
      <c r="AX575" s="324"/>
      <c r="AY575" s="125">
        <f t="shared" si="433"/>
        <v>0</v>
      </c>
      <c r="AZ575" s="125">
        <f t="shared" si="433"/>
        <v>0</v>
      </c>
      <c r="BA575" s="35"/>
      <c r="BB575" s="35"/>
      <c r="BC575" s="35"/>
      <c r="BD575" s="35"/>
      <c r="BE575" s="35"/>
      <c r="BF575" s="35"/>
    </row>
    <row r="576" spans="1:58" ht="13">
      <c r="A576" s="18"/>
      <c r="B576" s="137"/>
      <c r="C576" s="129" t="s">
        <v>1028</v>
      </c>
      <c r="D576" s="32" t="s">
        <v>1524</v>
      </c>
      <c r="E576" s="38" t="s">
        <v>1525</v>
      </c>
      <c r="F576" s="38"/>
      <c r="G576" s="110"/>
      <c r="H576" s="38"/>
      <c r="I576" s="110" t="s">
        <v>1854</v>
      </c>
      <c r="J576" s="340" t="s">
        <v>517</v>
      </c>
      <c r="K576" s="109">
        <f t="shared" si="408"/>
        <v>10</v>
      </c>
      <c r="L576" s="16">
        <v>10</v>
      </c>
      <c r="M576" s="3"/>
      <c r="N576" s="1"/>
      <c r="O576" s="329">
        <f t="shared" si="405"/>
        <v>10</v>
      </c>
      <c r="P576" s="34"/>
      <c r="Q576" s="1"/>
      <c r="R576" s="328">
        <f t="shared" si="422"/>
        <v>10</v>
      </c>
      <c r="S576" s="34"/>
      <c r="T576" s="1"/>
      <c r="U576" s="328">
        <f t="shared" si="423"/>
        <v>10</v>
      </c>
      <c r="V576" s="34"/>
      <c r="W576" s="1"/>
      <c r="X576" s="328">
        <f t="shared" si="424"/>
        <v>10</v>
      </c>
      <c r="Y576" s="34"/>
      <c r="Z576" s="1"/>
      <c r="AA576" s="328">
        <f t="shared" si="425"/>
        <v>10</v>
      </c>
      <c r="AB576" s="34"/>
      <c r="AC576" s="1"/>
      <c r="AD576" s="328">
        <f t="shared" si="426"/>
        <v>10</v>
      </c>
      <c r="AE576" s="3"/>
      <c r="AF576" s="1"/>
      <c r="AG576" s="326">
        <f t="shared" si="427"/>
        <v>10</v>
      </c>
      <c r="AH576" s="34"/>
      <c r="AI576" s="1"/>
      <c r="AJ576" s="328">
        <f t="shared" si="428"/>
        <v>10</v>
      </c>
      <c r="AK576" s="34"/>
      <c r="AL576" s="1"/>
      <c r="AM576" s="328">
        <f t="shared" si="429"/>
        <v>10</v>
      </c>
      <c r="AN576" s="34"/>
      <c r="AO576" s="1"/>
      <c r="AP576" s="328">
        <f t="shared" si="434"/>
        <v>10</v>
      </c>
      <c r="AQ576" s="34"/>
      <c r="AR576" s="1"/>
      <c r="AS576" s="328">
        <f t="shared" si="435"/>
        <v>10</v>
      </c>
      <c r="AT576" s="34"/>
      <c r="AU576" s="1"/>
      <c r="AV576" s="328">
        <f t="shared" si="436"/>
        <v>10</v>
      </c>
      <c r="AW576" s="178"/>
      <c r="AX576" s="324"/>
      <c r="AY576" s="125">
        <f t="shared" si="433"/>
        <v>0</v>
      </c>
      <c r="AZ576" s="125">
        <f t="shared" si="433"/>
        <v>0</v>
      </c>
      <c r="BA576" s="35"/>
      <c r="BB576" s="35"/>
      <c r="BC576" s="35"/>
      <c r="BD576" s="35"/>
      <c r="BE576" s="35"/>
      <c r="BF576" s="35"/>
    </row>
    <row r="577" spans="1:298" s="2" customFormat="1" ht="13">
      <c r="A577" s="33"/>
      <c r="B577" s="326"/>
      <c r="C577" s="129" t="s">
        <v>1636</v>
      </c>
      <c r="D577" s="32" t="s">
        <v>1260</v>
      </c>
      <c r="E577" s="38" t="s">
        <v>1261</v>
      </c>
      <c r="F577" s="38"/>
      <c r="G577" s="110"/>
      <c r="H577" s="38"/>
      <c r="I577" s="110" t="s">
        <v>419</v>
      </c>
      <c r="J577" s="16" t="s">
        <v>640</v>
      </c>
      <c r="K577" s="109">
        <f t="shared" si="408"/>
        <v>19</v>
      </c>
      <c r="L577" s="16">
        <v>19</v>
      </c>
      <c r="M577" s="3"/>
      <c r="N577" s="1"/>
      <c r="O577" s="328">
        <f t="shared" si="405"/>
        <v>19</v>
      </c>
      <c r="P577" s="34"/>
      <c r="Q577" s="1"/>
      <c r="R577" s="328">
        <f>SUM(O577+P577-Q577)</f>
        <v>19</v>
      </c>
      <c r="S577" s="34"/>
      <c r="T577" s="1"/>
      <c r="U577" s="328">
        <f>SUM(R577+S577-T577)</f>
        <v>19</v>
      </c>
      <c r="V577" s="34"/>
      <c r="W577" s="1"/>
      <c r="X577" s="328">
        <f>SUM(U577+V577-W577)</f>
        <v>19</v>
      </c>
      <c r="Y577" s="34"/>
      <c r="Z577" s="1"/>
      <c r="AA577" s="328">
        <f>SUM(X577+Y577-Z577)</f>
        <v>19</v>
      </c>
      <c r="AB577" s="34"/>
      <c r="AC577" s="1"/>
      <c r="AD577" s="328">
        <f>SUM(AA577+AB577-AC577)</f>
        <v>19</v>
      </c>
      <c r="AE577" s="3"/>
      <c r="AF577" s="1"/>
      <c r="AG577" s="326">
        <f>SUM(AD577+AE577-AF577)</f>
        <v>19</v>
      </c>
      <c r="AH577" s="34"/>
      <c r="AI577" s="1"/>
      <c r="AJ577" s="328">
        <f>SUM(AG577+AH577-AI577)</f>
        <v>19</v>
      </c>
      <c r="AK577" s="34"/>
      <c r="AL577" s="1"/>
      <c r="AM577" s="328">
        <f>SUM(AJ577+AK577-AL577)</f>
        <v>19</v>
      </c>
      <c r="AN577" s="34"/>
      <c r="AO577" s="1"/>
      <c r="AP577" s="328">
        <f>SUM(AM577+AN577-AO577)</f>
        <v>19</v>
      </c>
      <c r="AQ577" s="34"/>
      <c r="AR577" s="1"/>
      <c r="AS577" s="328">
        <f>SUM(AP577+AQ577-AR577)</f>
        <v>19</v>
      </c>
      <c r="AT577" s="34"/>
      <c r="AU577" s="1"/>
      <c r="AV577" s="328">
        <f>SUM(AS577+AT577-AU577)</f>
        <v>19</v>
      </c>
      <c r="AW577" s="178"/>
      <c r="AX577" s="324"/>
      <c r="AY577" s="130">
        <f t="shared" si="433"/>
        <v>0</v>
      </c>
      <c r="AZ577" s="130">
        <f t="shared" si="433"/>
        <v>0</v>
      </c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35"/>
      <c r="FB577" s="35"/>
      <c r="FC577" s="35"/>
      <c r="FD577" s="35"/>
      <c r="FE577" s="35"/>
      <c r="FF577" s="35"/>
      <c r="FG577" s="35"/>
      <c r="FH577" s="35"/>
      <c r="FI577" s="35"/>
      <c r="FJ577" s="35"/>
      <c r="FK577" s="35"/>
      <c r="FL577" s="35"/>
      <c r="FM577" s="35"/>
      <c r="FN577" s="35"/>
      <c r="FO577" s="35"/>
      <c r="FP577" s="35"/>
      <c r="FQ577" s="35"/>
      <c r="FR577" s="35"/>
      <c r="FS577" s="35"/>
      <c r="FT577" s="35"/>
      <c r="FU577" s="35"/>
      <c r="FV577" s="35"/>
      <c r="FW577" s="35"/>
      <c r="FX577" s="35"/>
      <c r="FY577" s="35"/>
      <c r="FZ577" s="35"/>
      <c r="GA577" s="35"/>
      <c r="GB577" s="35"/>
      <c r="GC577" s="35"/>
      <c r="GD577" s="35"/>
      <c r="GE577" s="35"/>
      <c r="GF577" s="35"/>
      <c r="GG577" s="35"/>
      <c r="GH577" s="35"/>
      <c r="GI577" s="35"/>
      <c r="GJ577" s="35"/>
      <c r="GK577" s="35"/>
      <c r="GL577" s="35"/>
      <c r="GM577" s="35"/>
      <c r="GN577" s="35"/>
      <c r="GO577" s="35"/>
      <c r="GP577" s="35"/>
      <c r="GQ577" s="35"/>
      <c r="GR577" s="35"/>
      <c r="GS577" s="35"/>
      <c r="GT577" s="35"/>
      <c r="GU577" s="35"/>
      <c r="GV577" s="35"/>
      <c r="GW577" s="35"/>
      <c r="GX577" s="35"/>
      <c r="GY577" s="35"/>
      <c r="GZ577" s="35"/>
      <c r="HA577" s="35"/>
      <c r="HB577" s="35"/>
      <c r="HC577" s="35"/>
      <c r="HD577" s="35"/>
      <c r="HE577" s="35"/>
      <c r="HF577" s="35"/>
      <c r="HG577" s="35"/>
      <c r="HH577" s="35"/>
      <c r="HI577" s="35"/>
      <c r="HJ577" s="35"/>
      <c r="HK577" s="35"/>
      <c r="HL577" s="35"/>
      <c r="HM577" s="35"/>
      <c r="HN577" s="35"/>
      <c r="HO577" s="35"/>
      <c r="HP577" s="35"/>
      <c r="HQ577" s="35"/>
      <c r="HR577" s="35"/>
      <c r="HS577" s="35"/>
      <c r="HT577" s="35"/>
      <c r="HU577" s="35"/>
      <c r="HV577" s="35"/>
      <c r="HW577" s="35"/>
      <c r="HX577" s="35"/>
      <c r="HY577" s="35"/>
      <c r="HZ577" s="35"/>
      <c r="IA577" s="35"/>
      <c r="IB577" s="35"/>
      <c r="IC577" s="35"/>
      <c r="ID577" s="35"/>
      <c r="IE577" s="35"/>
      <c r="IF577" s="35"/>
      <c r="IG577" s="35"/>
      <c r="IH577" s="35"/>
      <c r="II577" s="35"/>
      <c r="IJ577" s="35"/>
      <c r="IK577" s="35"/>
      <c r="IL577" s="35"/>
      <c r="IM577" s="35"/>
      <c r="IN577" s="35"/>
      <c r="IO577" s="35"/>
      <c r="IP577" s="35"/>
      <c r="IQ577" s="35"/>
      <c r="IR577" s="35"/>
      <c r="IS577" s="35"/>
      <c r="IT577" s="35"/>
      <c r="IU577" s="35"/>
      <c r="IV577" s="35"/>
      <c r="IW577" s="35"/>
      <c r="IX577" s="35"/>
      <c r="IY577" s="35"/>
      <c r="IZ577" s="35"/>
      <c r="JA577" s="35"/>
      <c r="JB577" s="35"/>
      <c r="JC577" s="35"/>
      <c r="JD577" s="35"/>
      <c r="JE577" s="35"/>
      <c r="JF577" s="35"/>
      <c r="JG577" s="35"/>
      <c r="JH577" s="35"/>
      <c r="JI577" s="35"/>
      <c r="JJ577" s="35"/>
      <c r="JK577" s="35"/>
      <c r="JL577" s="35"/>
      <c r="JM577" s="35"/>
      <c r="JN577" s="35"/>
      <c r="JO577" s="35"/>
      <c r="JP577" s="35"/>
      <c r="JQ577" s="35"/>
      <c r="JR577" s="35"/>
      <c r="JS577" s="35"/>
      <c r="JT577" s="35"/>
      <c r="JU577" s="35"/>
      <c r="JV577" s="35"/>
      <c r="JW577" s="35"/>
      <c r="JX577" s="35"/>
      <c r="JY577" s="35"/>
      <c r="JZ577" s="35"/>
      <c r="KA577" s="35"/>
      <c r="KB577" s="35"/>
      <c r="KC577" s="35"/>
      <c r="KD577" s="35"/>
      <c r="KE577" s="35"/>
      <c r="KF577" s="35"/>
      <c r="KG577" s="35"/>
      <c r="KH577" s="35"/>
      <c r="KI577" s="35"/>
      <c r="KJ577" s="35"/>
      <c r="KK577" s="35"/>
      <c r="KL577" s="35"/>
    </row>
    <row r="578" spans="1:298" ht="13">
      <c r="A578" s="18"/>
      <c r="B578" s="137"/>
      <c r="C578" s="129" t="s">
        <v>1853</v>
      </c>
      <c r="D578" s="32" t="s">
        <v>1526</v>
      </c>
      <c r="E578" s="38" t="s">
        <v>1527</v>
      </c>
      <c r="F578" s="38"/>
      <c r="G578" s="110"/>
      <c r="H578" s="38"/>
      <c r="I578" s="110" t="s">
        <v>1852</v>
      </c>
      <c r="J578" s="16" t="s">
        <v>2</v>
      </c>
      <c r="K578" s="109">
        <f t="shared" si="408"/>
        <v>20</v>
      </c>
      <c r="L578" s="16">
        <v>8</v>
      </c>
      <c r="M578" s="3"/>
      <c r="N578" s="1"/>
      <c r="O578" s="329">
        <f t="shared" si="405"/>
        <v>8</v>
      </c>
      <c r="P578" s="34"/>
      <c r="Q578" s="1"/>
      <c r="R578" s="328">
        <f t="shared" si="422"/>
        <v>8</v>
      </c>
      <c r="S578" s="34"/>
      <c r="T578" s="1"/>
      <c r="U578" s="328">
        <f t="shared" si="423"/>
        <v>8</v>
      </c>
      <c r="V578" s="34"/>
      <c r="W578" s="1"/>
      <c r="X578" s="328">
        <f t="shared" si="424"/>
        <v>8</v>
      </c>
      <c r="Y578" s="34"/>
      <c r="Z578" s="1"/>
      <c r="AA578" s="328">
        <f t="shared" si="425"/>
        <v>8</v>
      </c>
      <c r="AB578" s="34"/>
      <c r="AC578" s="1"/>
      <c r="AD578" s="328">
        <f t="shared" si="426"/>
        <v>8</v>
      </c>
      <c r="AE578" s="3">
        <v>20</v>
      </c>
      <c r="AF578" s="1">
        <v>8</v>
      </c>
      <c r="AG578" s="326">
        <f t="shared" si="427"/>
        <v>20</v>
      </c>
      <c r="AH578" s="34"/>
      <c r="AI578" s="1"/>
      <c r="AJ578" s="328">
        <f t="shared" si="428"/>
        <v>20</v>
      </c>
      <c r="AK578" s="34"/>
      <c r="AL578" s="1"/>
      <c r="AM578" s="328">
        <f t="shared" si="429"/>
        <v>20</v>
      </c>
      <c r="AN578" s="34"/>
      <c r="AO578" s="1"/>
      <c r="AP578" s="328">
        <f t="shared" si="434"/>
        <v>20</v>
      </c>
      <c r="AQ578" s="34"/>
      <c r="AR578" s="1"/>
      <c r="AS578" s="328">
        <f t="shared" si="435"/>
        <v>20</v>
      </c>
      <c r="AT578" s="34"/>
      <c r="AU578" s="1"/>
      <c r="AV578" s="328">
        <f t="shared" si="436"/>
        <v>20</v>
      </c>
      <c r="AW578" s="178"/>
      <c r="AX578" s="324"/>
      <c r="AY578" s="125">
        <f t="shared" si="433"/>
        <v>20</v>
      </c>
      <c r="AZ578" s="125">
        <f t="shared" si="433"/>
        <v>8</v>
      </c>
      <c r="BA578" s="35"/>
      <c r="BB578" s="35"/>
      <c r="BC578" s="35"/>
      <c r="BD578" s="35"/>
      <c r="BE578" s="35"/>
      <c r="BF578" s="35"/>
    </row>
    <row r="579" spans="1:298" ht="13">
      <c r="A579" s="33"/>
      <c r="B579" s="326"/>
      <c r="C579" s="129" t="s">
        <v>1853</v>
      </c>
      <c r="D579" s="32" t="s">
        <v>1559</v>
      </c>
      <c r="E579" s="38" t="s">
        <v>1856</v>
      </c>
      <c r="F579" s="38"/>
      <c r="G579" s="110"/>
      <c r="H579" s="38"/>
      <c r="I579" s="110" t="s">
        <v>1576</v>
      </c>
      <c r="J579" s="16" t="s">
        <v>2</v>
      </c>
      <c r="K579" s="109">
        <f t="shared" si="408"/>
        <v>0</v>
      </c>
      <c r="L579" s="16">
        <v>0</v>
      </c>
      <c r="M579" s="3"/>
      <c r="N579" s="1"/>
      <c r="O579" s="329">
        <f t="shared" si="405"/>
        <v>0</v>
      </c>
      <c r="P579" s="34"/>
      <c r="Q579" s="1"/>
      <c r="R579" s="328">
        <f t="shared" si="422"/>
        <v>0</v>
      </c>
      <c r="S579" s="34"/>
      <c r="T579" s="1"/>
      <c r="U579" s="328">
        <f t="shared" si="423"/>
        <v>0</v>
      </c>
      <c r="V579" s="34"/>
      <c r="W579" s="1"/>
      <c r="X579" s="328">
        <f t="shared" si="424"/>
        <v>0</v>
      </c>
      <c r="Y579" s="34"/>
      <c r="Z579" s="1"/>
      <c r="AA579" s="328">
        <f t="shared" si="425"/>
        <v>0</v>
      </c>
      <c r="AB579" s="34"/>
      <c r="AC579" s="1"/>
      <c r="AD579" s="328">
        <f t="shared" si="426"/>
        <v>0</v>
      </c>
      <c r="AE579" s="3"/>
      <c r="AF579" s="1"/>
      <c r="AG579" s="326">
        <f t="shared" si="427"/>
        <v>0</v>
      </c>
      <c r="AH579" s="34"/>
      <c r="AI579" s="1"/>
      <c r="AJ579" s="328">
        <f t="shared" si="428"/>
        <v>0</v>
      </c>
      <c r="AK579" s="34"/>
      <c r="AL579" s="1"/>
      <c r="AM579" s="328">
        <f t="shared" si="429"/>
        <v>0</v>
      </c>
      <c r="AN579" s="34"/>
      <c r="AO579" s="1"/>
      <c r="AP579" s="328">
        <f t="shared" si="434"/>
        <v>0</v>
      </c>
      <c r="AQ579" s="34"/>
      <c r="AR579" s="1"/>
      <c r="AS579" s="328">
        <f t="shared" si="435"/>
        <v>0</v>
      </c>
      <c r="AT579" s="34"/>
      <c r="AU579" s="1"/>
      <c r="AV579" s="328">
        <f t="shared" si="436"/>
        <v>0</v>
      </c>
      <c r="AW579" s="178"/>
      <c r="AX579" s="324"/>
      <c r="AY579" s="125">
        <f t="shared" si="433"/>
        <v>0</v>
      </c>
      <c r="AZ579" s="125">
        <f t="shared" si="433"/>
        <v>0</v>
      </c>
      <c r="BA579" s="35"/>
      <c r="BB579" s="35"/>
      <c r="BC579" s="35"/>
      <c r="BD579" s="35"/>
      <c r="BE579" s="35"/>
      <c r="BF579" s="35"/>
    </row>
    <row r="580" spans="1:298" ht="13">
      <c r="A580" s="18"/>
      <c r="B580" s="137"/>
      <c r="C580" s="129" t="s">
        <v>1840</v>
      </c>
      <c r="D580" s="32" t="s">
        <v>1577</v>
      </c>
      <c r="E580" s="38" t="s">
        <v>1855</v>
      </c>
      <c r="F580" s="38"/>
      <c r="G580" s="110"/>
      <c r="H580" s="38"/>
      <c r="I580" s="110" t="s">
        <v>1576</v>
      </c>
      <c r="J580" s="16" t="s">
        <v>2</v>
      </c>
      <c r="K580" s="109">
        <f t="shared" si="408"/>
        <v>6</v>
      </c>
      <c r="L580" s="16">
        <v>6</v>
      </c>
      <c r="M580" s="3"/>
      <c r="N580" s="1"/>
      <c r="O580" s="328">
        <f t="shared" si="405"/>
        <v>6</v>
      </c>
      <c r="P580" s="34"/>
      <c r="Q580" s="1"/>
      <c r="R580" s="328">
        <f t="shared" si="422"/>
        <v>6</v>
      </c>
      <c r="S580" s="34"/>
      <c r="T580" s="1"/>
      <c r="U580" s="328">
        <f t="shared" si="423"/>
        <v>6</v>
      </c>
      <c r="V580" s="34"/>
      <c r="W580" s="1"/>
      <c r="X580" s="328">
        <f t="shared" si="424"/>
        <v>6</v>
      </c>
      <c r="Y580" s="34"/>
      <c r="Z580" s="1"/>
      <c r="AA580" s="328">
        <f t="shared" si="425"/>
        <v>6</v>
      </c>
      <c r="AB580" s="34"/>
      <c r="AC580" s="1"/>
      <c r="AD580" s="328">
        <f t="shared" si="426"/>
        <v>6</v>
      </c>
      <c r="AE580" s="3"/>
      <c r="AF580" s="1"/>
      <c r="AG580" s="326">
        <f t="shared" si="427"/>
        <v>6</v>
      </c>
      <c r="AH580" s="34"/>
      <c r="AI580" s="1"/>
      <c r="AJ580" s="328">
        <f t="shared" si="428"/>
        <v>6</v>
      </c>
      <c r="AK580" s="34"/>
      <c r="AL580" s="1"/>
      <c r="AM580" s="328">
        <f t="shared" si="429"/>
        <v>6</v>
      </c>
      <c r="AN580" s="34"/>
      <c r="AO580" s="1"/>
      <c r="AP580" s="328">
        <f t="shared" si="434"/>
        <v>6</v>
      </c>
      <c r="AQ580" s="34"/>
      <c r="AR580" s="1"/>
      <c r="AS580" s="328">
        <f t="shared" si="435"/>
        <v>6</v>
      </c>
      <c r="AT580" s="34"/>
      <c r="AU580" s="1"/>
      <c r="AV580" s="328">
        <f t="shared" si="436"/>
        <v>6</v>
      </c>
      <c r="AW580" s="178"/>
      <c r="AX580" s="324"/>
      <c r="AY580" s="125">
        <f t="shared" si="433"/>
        <v>0</v>
      </c>
      <c r="AZ580" s="125">
        <f t="shared" si="433"/>
        <v>0</v>
      </c>
      <c r="BA580" s="35"/>
      <c r="BB580" s="35"/>
      <c r="BC580" s="35"/>
      <c r="BD580" s="35"/>
      <c r="BE580" s="35"/>
      <c r="BF580" s="35"/>
    </row>
    <row r="581" spans="1:298" ht="13">
      <c r="A581" s="18"/>
      <c r="B581" s="137"/>
      <c r="C581" s="129" t="s">
        <v>1840</v>
      </c>
      <c r="D581" s="32" t="s">
        <v>1578</v>
      </c>
      <c r="E581" s="38" t="s">
        <v>1857</v>
      </c>
      <c r="F581" s="38"/>
      <c r="G581" s="110"/>
      <c r="H581" s="38"/>
      <c r="I581" s="110" t="s">
        <v>1576</v>
      </c>
      <c r="J581" s="16" t="s">
        <v>2</v>
      </c>
      <c r="K581" s="109">
        <f t="shared" si="408"/>
        <v>10</v>
      </c>
      <c r="L581" s="16">
        <v>10</v>
      </c>
      <c r="M581" s="3"/>
      <c r="N581" s="1"/>
      <c r="O581" s="329">
        <f t="shared" si="405"/>
        <v>10</v>
      </c>
      <c r="P581" s="34"/>
      <c r="Q581" s="1"/>
      <c r="R581" s="328">
        <f t="shared" si="422"/>
        <v>10</v>
      </c>
      <c r="S581" s="34"/>
      <c r="T581" s="1"/>
      <c r="U581" s="328">
        <f t="shared" si="423"/>
        <v>10</v>
      </c>
      <c r="V581" s="34"/>
      <c r="W581" s="1"/>
      <c r="X581" s="328">
        <f t="shared" si="424"/>
        <v>10</v>
      </c>
      <c r="Y581" s="34"/>
      <c r="Z581" s="1"/>
      <c r="AA581" s="328">
        <f t="shared" si="425"/>
        <v>10</v>
      </c>
      <c r="AB581" s="34"/>
      <c r="AC581" s="1"/>
      <c r="AD581" s="328">
        <f t="shared" si="426"/>
        <v>10</v>
      </c>
      <c r="AE581" s="3"/>
      <c r="AF581" s="1"/>
      <c r="AG581" s="326">
        <f t="shared" si="427"/>
        <v>10</v>
      </c>
      <c r="AH581" s="34"/>
      <c r="AI581" s="1"/>
      <c r="AJ581" s="328">
        <f t="shared" si="428"/>
        <v>10</v>
      </c>
      <c r="AK581" s="34"/>
      <c r="AL581" s="1"/>
      <c r="AM581" s="328">
        <f t="shared" si="429"/>
        <v>10</v>
      </c>
      <c r="AN581" s="34"/>
      <c r="AO581" s="1"/>
      <c r="AP581" s="328">
        <f t="shared" si="434"/>
        <v>10</v>
      </c>
      <c r="AQ581" s="34"/>
      <c r="AR581" s="1"/>
      <c r="AS581" s="328">
        <f t="shared" si="435"/>
        <v>10</v>
      </c>
      <c r="AT581" s="34"/>
      <c r="AU581" s="1"/>
      <c r="AV581" s="328">
        <f t="shared" si="436"/>
        <v>10</v>
      </c>
      <c r="AW581" s="178"/>
      <c r="AX581" s="324"/>
      <c r="AY581" s="125">
        <f t="shared" si="433"/>
        <v>0</v>
      </c>
      <c r="AZ581" s="125">
        <f t="shared" si="433"/>
        <v>0</v>
      </c>
      <c r="BA581" s="35"/>
      <c r="BB581" s="35"/>
      <c r="BC581" s="35"/>
      <c r="BD581" s="35"/>
      <c r="BE581" s="35"/>
      <c r="BF581" s="35"/>
    </row>
    <row r="582" spans="1:298" ht="13">
      <c r="A582" s="18"/>
      <c r="B582" s="137"/>
      <c r="C582" s="129" t="s">
        <v>1089</v>
      </c>
      <c r="D582" s="32" t="s">
        <v>1203</v>
      </c>
      <c r="E582" s="38" t="s">
        <v>1204</v>
      </c>
      <c r="F582" s="38"/>
      <c r="G582" s="110"/>
      <c r="H582" s="38"/>
      <c r="I582" s="110" t="s">
        <v>1089</v>
      </c>
      <c r="J582" s="16" t="s">
        <v>640</v>
      </c>
      <c r="K582" s="109">
        <f t="shared" si="408"/>
        <v>28</v>
      </c>
      <c r="L582" s="16">
        <v>50</v>
      </c>
      <c r="M582" s="3"/>
      <c r="N582" s="1"/>
      <c r="O582" s="329">
        <f t="shared" si="405"/>
        <v>50</v>
      </c>
      <c r="P582" s="34">
        <v>50</v>
      </c>
      <c r="Q582" s="1">
        <f>43+7+1+2</f>
        <v>53</v>
      </c>
      <c r="R582" s="328">
        <f>SUM(O582+P582-Q582)</f>
        <v>47</v>
      </c>
      <c r="S582" s="34">
        <v>25</v>
      </c>
      <c r="T582" s="1">
        <f>23+1</f>
        <v>24</v>
      </c>
      <c r="U582" s="328">
        <f>SUM(R582+S582-T582)</f>
        <v>48</v>
      </c>
      <c r="V582" s="34"/>
      <c r="W582" s="1"/>
      <c r="X582" s="328">
        <f>SUM(U582+V582-W582)</f>
        <v>48</v>
      </c>
      <c r="Y582" s="34"/>
      <c r="Z582" s="1">
        <v>20</v>
      </c>
      <c r="AA582" s="328">
        <f>SUM(X582+Y582-Z582)</f>
        <v>28</v>
      </c>
      <c r="AB582" s="34"/>
      <c r="AC582" s="1"/>
      <c r="AD582" s="328">
        <f>SUM(AA582+AB582-AC582)</f>
        <v>28</v>
      </c>
      <c r="AE582" s="3"/>
      <c r="AF582" s="1"/>
      <c r="AG582" s="326">
        <f>SUM(AD582+AE582-AF582)</f>
        <v>28</v>
      </c>
      <c r="AH582" s="34"/>
      <c r="AI582" s="1"/>
      <c r="AJ582" s="328">
        <f>SUM(AG582+AH582-AI582)</f>
        <v>28</v>
      </c>
      <c r="AK582" s="34"/>
      <c r="AL582" s="1"/>
      <c r="AM582" s="328">
        <f>SUM(AJ582+AK582-AL582)</f>
        <v>28</v>
      </c>
      <c r="AN582" s="34"/>
      <c r="AO582" s="1"/>
      <c r="AP582" s="328">
        <f>SUM(AM582+AN582-AO582)</f>
        <v>28</v>
      </c>
      <c r="AQ582" s="34"/>
      <c r="AR582" s="1"/>
      <c r="AS582" s="328">
        <f>SUM(AP582+AQ582-AR582)</f>
        <v>28</v>
      </c>
      <c r="AT582" s="34"/>
      <c r="AU582" s="1"/>
      <c r="AV582" s="328">
        <f>SUM(AS582+AT582-AU582)</f>
        <v>28</v>
      </c>
      <c r="AW582" s="178"/>
      <c r="AX582" s="324"/>
      <c r="AY582" s="125">
        <f t="shared" si="433"/>
        <v>75</v>
      </c>
      <c r="AZ582" s="125">
        <f t="shared" si="433"/>
        <v>97</v>
      </c>
      <c r="BA582" s="35"/>
      <c r="BB582" s="35"/>
      <c r="BC582" s="35"/>
      <c r="BD582" s="35"/>
      <c r="BE582" s="35"/>
      <c r="BF582" s="35"/>
    </row>
    <row r="583" spans="1:298" ht="13">
      <c r="A583" s="436"/>
      <c r="B583" s="437"/>
      <c r="C583" s="129" t="s">
        <v>1089</v>
      </c>
      <c r="D583" s="32" t="s">
        <v>2460</v>
      </c>
      <c r="E583" s="38" t="s">
        <v>2461</v>
      </c>
      <c r="F583" s="38"/>
      <c r="G583" s="110"/>
      <c r="H583" s="38"/>
      <c r="I583" s="110" t="s">
        <v>1089</v>
      </c>
      <c r="J583" s="16" t="s">
        <v>640</v>
      </c>
      <c r="K583" s="109">
        <f t="shared" ref="K583:K597" si="437">AV583</f>
        <v>90</v>
      </c>
      <c r="L583" s="16">
        <v>90</v>
      </c>
      <c r="M583" s="3"/>
      <c r="N583" s="1"/>
      <c r="O583" s="328">
        <f t="shared" ref="O583:O636" si="438">SUM(L583+M583-N583)</f>
        <v>90</v>
      </c>
      <c r="P583" s="34"/>
      <c r="Q583" s="1"/>
      <c r="R583" s="329">
        <f t="shared" ref="R583:R597" si="439">SUM(O583+P583-Q583)</f>
        <v>90</v>
      </c>
      <c r="S583" s="34"/>
      <c r="T583" s="1"/>
      <c r="U583" s="329">
        <f t="shared" ref="U583:U597" si="440">SUM(R583+S583-T583)</f>
        <v>90</v>
      </c>
      <c r="V583" s="34"/>
      <c r="W583" s="1"/>
      <c r="X583" s="329">
        <f t="shared" ref="X583:X597" si="441">SUM(U583+V583-W583)</f>
        <v>90</v>
      </c>
      <c r="Y583" s="34"/>
      <c r="Z583" s="1"/>
      <c r="AA583" s="329">
        <f t="shared" ref="AA583:AA597" si="442">SUM(X583+Y583-Z583)</f>
        <v>90</v>
      </c>
      <c r="AB583" s="34"/>
      <c r="AC583" s="1"/>
      <c r="AD583" s="329">
        <f t="shared" ref="AD583:AD597" si="443">SUM(AA583+AB583-AC583)</f>
        <v>90</v>
      </c>
      <c r="AE583" s="3"/>
      <c r="AF583" s="1"/>
      <c r="AG583" s="330">
        <f t="shared" ref="AG583:AG597" si="444">SUM(AD583+AE583-AF583)</f>
        <v>90</v>
      </c>
      <c r="AH583" s="34"/>
      <c r="AI583" s="1"/>
      <c r="AJ583" s="328">
        <f t="shared" ref="AJ583:AJ597" si="445">SUM(AG583+AH583-AI583)</f>
        <v>90</v>
      </c>
      <c r="AK583" s="34"/>
      <c r="AL583" s="1"/>
      <c r="AM583" s="328">
        <f t="shared" ref="AM583:AM597" si="446">SUM(AJ583+AK583-AL583)</f>
        <v>90</v>
      </c>
      <c r="AN583" s="34"/>
      <c r="AO583" s="1"/>
      <c r="AP583" s="328">
        <f t="shared" ref="AP583:AP597" si="447">SUM(AM583+AN583-AO583)</f>
        <v>90</v>
      </c>
      <c r="AQ583" s="34"/>
      <c r="AR583" s="1"/>
      <c r="AS583" s="1">
        <f t="shared" ref="AS583:AS597" si="448">SUM(AP583+AQ583-AR583)</f>
        <v>90</v>
      </c>
      <c r="AT583" s="3"/>
      <c r="AU583" s="1"/>
      <c r="AV583" s="328">
        <f t="shared" ref="AV583:AV597" si="449">SUM(AS583+AT583-AU583)</f>
        <v>90</v>
      </c>
      <c r="AW583" s="178"/>
      <c r="AX583" s="324"/>
      <c r="AY583" s="125">
        <f t="shared" si="433"/>
        <v>0</v>
      </c>
      <c r="AZ583" s="125">
        <f t="shared" si="433"/>
        <v>0</v>
      </c>
      <c r="BA583" s="35"/>
      <c r="BB583" s="35"/>
      <c r="BC583" s="35"/>
      <c r="BD583" s="35"/>
      <c r="BE583" s="35"/>
      <c r="BF583" s="35"/>
    </row>
    <row r="584" spans="1:298" ht="13">
      <c r="A584" s="18"/>
      <c r="B584" s="137"/>
      <c r="C584" s="129" t="s">
        <v>1089</v>
      </c>
      <c r="D584" s="32" t="s">
        <v>1225</v>
      </c>
      <c r="E584" s="38" t="s">
        <v>1683</v>
      </c>
      <c r="F584" s="38"/>
      <c r="G584" s="110"/>
      <c r="H584" s="38"/>
      <c r="I584" s="110" t="s">
        <v>419</v>
      </c>
      <c r="J584" s="16" t="s">
        <v>640</v>
      </c>
      <c r="K584" s="109">
        <f t="shared" si="437"/>
        <v>20</v>
      </c>
      <c r="L584" s="16">
        <v>20</v>
      </c>
      <c r="M584" s="3"/>
      <c r="N584" s="1"/>
      <c r="O584" s="329">
        <f t="shared" si="438"/>
        <v>20</v>
      </c>
      <c r="P584" s="34">
        <v>20</v>
      </c>
      <c r="Q584" s="1">
        <v>20</v>
      </c>
      <c r="R584" s="328">
        <f t="shared" si="439"/>
        <v>20</v>
      </c>
      <c r="S584" s="34"/>
      <c r="T584" s="1"/>
      <c r="U584" s="328">
        <f t="shared" si="440"/>
        <v>20</v>
      </c>
      <c r="V584" s="34"/>
      <c r="W584" s="1"/>
      <c r="X584" s="328">
        <f t="shared" si="441"/>
        <v>20</v>
      </c>
      <c r="Y584" s="34"/>
      <c r="Z584" s="1"/>
      <c r="AA584" s="328">
        <f t="shared" si="442"/>
        <v>20</v>
      </c>
      <c r="AB584" s="34"/>
      <c r="AC584" s="1"/>
      <c r="AD584" s="328">
        <f t="shared" si="443"/>
        <v>20</v>
      </c>
      <c r="AE584" s="3"/>
      <c r="AF584" s="1"/>
      <c r="AG584" s="326">
        <f t="shared" si="444"/>
        <v>20</v>
      </c>
      <c r="AH584" s="34"/>
      <c r="AI584" s="1"/>
      <c r="AJ584" s="328">
        <f t="shared" si="445"/>
        <v>20</v>
      </c>
      <c r="AK584" s="34"/>
      <c r="AL584" s="1"/>
      <c r="AM584" s="328">
        <f t="shared" si="446"/>
        <v>20</v>
      </c>
      <c r="AN584" s="34"/>
      <c r="AO584" s="1"/>
      <c r="AP584" s="328">
        <f t="shared" si="447"/>
        <v>20</v>
      </c>
      <c r="AQ584" s="34"/>
      <c r="AR584" s="1"/>
      <c r="AS584" s="328">
        <f t="shared" si="448"/>
        <v>20</v>
      </c>
      <c r="AT584" s="34"/>
      <c r="AU584" s="1"/>
      <c r="AV584" s="328">
        <f t="shared" si="449"/>
        <v>20</v>
      </c>
      <c r="AW584" s="178"/>
      <c r="AX584" s="324"/>
      <c r="AY584" s="125">
        <f t="shared" si="433"/>
        <v>20</v>
      </c>
      <c r="AZ584" s="125">
        <f t="shared" si="433"/>
        <v>20</v>
      </c>
      <c r="BA584" s="35"/>
      <c r="BB584" s="35"/>
      <c r="BC584" s="35"/>
      <c r="BD584" s="35"/>
      <c r="BE584" s="35"/>
      <c r="BF584" s="35"/>
    </row>
    <row r="585" spans="1:298" ht="13">
      <c r="A585" s="33"/>
      <c r="B585" s="330"/>
      <c r="C585" s="129" t="s">
        <v>1089</v>
      </c>
      <c r="D585" s="32" t="s">
        <v>1226</v>
      </c>
      <c r="E585" s="38" t="s">
        <v>1684</v>
      </c>
      <c r="F585" s="38"/>
      <c r="G585" s="110"/>
      <c r="H585" s="38"/>
      <c r="I585" s="110" t="s">
        <v>419</v>
      </c>
      <c r="J585" s="16" t="s">
        <v>640</v>
      </c>
      <c r="K585" s="109">
        <f t="shared" si="437"/>
        <v>20</v>
      </c>
      <c r="L585" s="16">
        <v>20</v>
      </c>
      <c r="M585" s="3"/>
      <c r="N585" s="1"/>
      <c r="O585" s="328">
        <f t="shared" si="438"/>
        <v>20</v>
      </c>
      <c r="P585" s="34"/>
      <c r="Q585" s="1"/>
      <c r="R585" s="328">
        <f t="shared" si="439"/>
        <v>20</v>
      </c>
      <c r="S585" s="34"/>
      <c r="T585" s="1"/>
      <c r="U585" s="328">
        <f t="shared" si="440"/>
        <v>20</v>
      </c>
      <c r="V585" s="34"/>
      <c r="W585" s="1"/>
      <c r="X585" s="328">
        <f t="shared" si="441"/>
        <v>20</v>
      </c>
      <c r="Y585" s="34"/>
      <c r="Z585" s="1"/>
      <c r="AA585" s="328">
        <f t="shared" si="442"/>
        <v>20</v>
      </c>
      <c r="AB585" s="34"/>
      <c r="AC585" s="1"/>
      <c r="AD585" s="328">
        <f t="shared" si="443"/>
        <v>20</v>
      </c>
      <c r="AE585" s="3"/>
      <c r="AF585" s="1"/>
      <c r="AG585" s="326">
        <f t="shared" si="444"/>
        <v>20</v>
      </c>
      <c r="AH585" s="34"/>
      <c r="AI585" s="1"/>
      <c r="AJ585" s="328">
        <f t="shared" si="445"/>
        <v>20</v>
      </c>
      <c r="AK585" s="34"/>
      <c r="AL585" s="1"/>
      <c r="AM585" s="328">
        <f t="shared" si="446"/>
        <v>20</v>
      </c>
      <c r="AN585" s="34"/>
      <c r="AO585" s="1"/>
      <c r="AP585" s="328">
        <f t="shared" si="447"/>
        <v>20</v>
      </c>
      <c r="AQ585" s="34"/>
      <c r="AR585" s="1"/>
      <c r="AS585" s="328">
        <f t="shared" si="448"/>
        <v>20</v>
      </c>
      <c r="AT585" s="34"/>
      <c r="AU585" s="1"/>
      <c r="AV585" s="328">
        <f t="shared" si="449"/>
        <v>20</v>
      </c>
      <c r="AW585" s="178"/>
      <c r="AX585" s="324"/>
      <c r="AY585" s="125">
        <f t="shared" si="433"/>
        <v>0</v>
      </c>
      <c r="AZ585" s="125">
        <f t="shared" si="433"/>
        <v>0</v>
      </c>
      <c r="BA585" s="35"/>
      <c r="BB585" s="35"/>
      <c r="BC585" s="35"/>
      <c r="BD585" s="35"/>
      <c r="BE585" s="35"/>
      <c r="BF585" s="35"/>
    </row>
    <row r="586" spans="1:298" ht="13">
      <c r="A586" s="33"/>
      <c r="B586" s="326"/>
      <c r="C586" s="129" t="s">
        <v>1089</v>
      </c>
      <c r="D586" s="32" t="s">
        <v>1227</v>
      </c>
      <c r="E586" s="38" t="s">
        <v>1685</v>
      </c>
      <c r="F586" s="38"/>
      <c r="G586" s="110"/>
      <c r="H586" s="38"/>
      <c r="I586" s="110" t="s">
        <v>419</v>
      </c>
      <c r="J586" s="16" t="s">
        <v>640</v>
      </c>
      <c r="K586" s="109">
        <f t="shared" si="437"/>
        <v>15</v>
      </c>
      <c r="L586" s="16">
        <v>20</v>
      </c>
      <c r="M586" s="3"/>
      <c r="N586" s="1"/>
      <c r="O586" s="329">
        <f t="shared" si="438"/>
        <v>20</v>
      </c>
      <c r="P586" s="34">
        <v>20</v>
      </c>
      <c r="Q586" s="1">
        <v>20</v>
      </c>
      <c r="R586" s="328">
        <f t="shared" si="439"/>
        <v>20</v>
      </c>
      <c r="S586" s="34"/>
      <c r="T586" s="1"/>
      <c r="U586" s="328">
        <f t="shared" si="440"/>
        <v>20</v>
      </c>
      <c r="V586" s="34"/>
      <c r="W586" s="1">
        <v>5</v>
      </c>
      <c r="X586" s="328">
        <f t="shared" si="441"/>
        <v>15</v>
      </c>
      <c r="Y586" s="34"/>
      <c r="Z586" s="1"/>
      <c r="AA586" s="328">
        <f t="shared" si="442"/>
        <v>15</v>
      </c>
      <c r="AB586" s="34"/>
      <c r="AC586" s="1"/>
      <c r="AD586" s="328">
        <f t="shared" si="443"/>
        <v>15</v>
      </c>
      <c r="AE586" s="3"/>
      <c r="AF586" s="1"/>
      <c r="AG586" s="326">
        <f t="shared" si="444"/>
        <v>15</v>
      </c>
      <c r="AH586" s="34"/>
      <c r="AI586" s="1"/>
      <c r="AJ586" s="328">
        <f t="shared" si="445"/>
        <v>15</v>
      </c>
      <c r="AK586" s="34"/>
      <c r="AL586" s="1"/>
      <c r="AM586" s="328">
        <f t="shared" si="446"/>
        <v>15</v>
      </c>
      <c r="AN586" s="34"/>
      <c r="AO586" s="1"/>
      <c r="AP586" s="328">
        <f t="shared" si="447"/>
        <v>15</v>
      </c>
      <c r="AQ586" s="34"/>
      <c r="AR586" s="1"/>
      <c r="AS586" s="328">
        <f t="shared" si="448"/>
        <v>15</v>
      </c>
      <c r="AT586" s="34"/>
      <c r="AU586" s="1"/>
      <c r="AV586" s="328">
        <f t="shared" si="449"/>
        <v>15</v>
      </c>
      <c r="AW586" s="178"/>
      <c r="AX586" s="324"/>
      <c r="AY586" s="125">
        <f t="shared" ref="AY586:AZ597" si="450">SUM(M586+P586+S586+V586+Y586+AB586+AE586+AH586+AK586+AN586+AQ586+AT586)</f>
        <v>20</v>
      </c>
      <c r="AZ586" s="125">
        <f t="shared" si="450"/>
        <v>25</v>
      </c>
      <c r="BA586" s="35"/>
      <c r="BB586" s="35"/>
      <c r="BC586" s="35"/>
      <c r="BD586" s="35"/>
      <c r="BE586" s="35"/>
      <c r="BF586" s="35"/>
    </row>
    <row r="587" spans="1:298" ht="13">
      <c r="A587" s="33"/>
      <c r="B587" s="330"/>
      <c r="C587" s="129" t="s">
        <v>1089</v>
      </c>
      <c r="D587" s="32" t="s">
        <v>1228</v>
      </c>
      <c r="E587" s="38" t="s">
        <v>1686</v>
      </c>
      <c r="F587" s="38"/>
      <c r="G587" s="110"/>
      <c r="H587" s="38"/>
      <c r="I587" s="110" t="s">
        <v>419</v>
      </c>
      <c r="J587" s="16" t="s">
        <v>640</v>
      </c>
      <c r="K587" s="109">
        <f t="shared" si="437"/>
        <v>20</v>
      </c>
      <c r="L587" s="16">
        <v>20</v>
      </c>
      <c r="M587" s="3"/>
      <c r="N587" s="1"/>
      <c r="O587" s="329">
        <f t="shared" si="438"/>
        <v>20</v>
      </c>
      <c r="P587" s="34"/>
      <c r="Q587" s="1"/>
      <c r="R587" s="328">
        <f t="shared" si="439"/>
        <v>20</v>
      </c>
      <c r="S587" s="34"/>
      <c r="T587" s="1"/>
      <c r="U587" s="328">
        <f t="shared" si="440"/>
        <v>20</v>
      </c>
      <c r="V587" s="34"/>
      <c r="W587" s="1"/>
      <c r="X587" s="328">
        <f t="shared" si="441"/>
        <v>20</v>
      </c>
      <c r="Y587" s="34"/>
      <c r="Z587" s="1"/>
      <c r="AA587" s="328">
        <f t="shared" si="442"/>
        <v>20</v>
      </c>
      <c r="AB587" s="34"/>
      <c r="AC587" s="1"/>
      <c r="AD587" s="328">
        <f t="shared" si="443"/>
        <v>20</v>
      </c>
      <c r="AE587" s="3"/>
      <c r="AF587" s="1"/>
      <c r="AG587" s="326">
        <f t="shared" si="444"/>
        <v>20</v>
      </c>
      <c r="AH587" s="34"/>
      <c r="AI587" s="1"/>
      <c r="AJ587" s="328">
        <f t="shared" si="445"/>
        <v>20</v>
      </c>
      <c r="AK587" s="34"/>
      <c r="AL587" s="1"/>
      <c r="AM587" s="328">
        <f t="shared" si="446"/>
        <v>20</v>
      </c>
      <c r="AN587" s="34"/>
      <c r="AO587" s="1"/>
      <c r="AP587" s="328">
        <f t="shared" si="447"/>
        <v>20</v>
      </c>
      <c r="AQ587" s="34"/>
      <c r="AR587" s="1"/>
      <c r="AS587" s="328">
        <f t="shared" si="448"/>
        <v>20</v>
      </c>
      <c r="AT587" s="34"/>
      <c r="AU587" s="1"/>
      <c r="AV587" s="328">
        <f t="shared" si="449"/>
        <v>20</v>
      </c>
      <c r="AW587" s="178"/>
      <c r="AX587" s="324"/>
      <c r="AY587" s="125">
        <f t="shared" si="450"/>
        <v>0</v>
      </c>
      <c r="AZ587" s="125">
        <f t="shared" si="450"/>
        <v>0</v>
      </c>
      <c r="BA587" s="35"/>
      <c r="BB587" s="35"/>
      <c r="BC587" s="35"/>
      <c r="BD587" s="35"/>
      <c r="BE587" s="35"/>
      <c r="BF587" s="35"/>
    </row>
    <row r="588" spans="1:298" s="2" customFormat="1" ht="13">
      <c r="A588" s="18"/>
      <c r="B588" s="137"/>
      <c r="C588" s="129" t="s">
        <v>1089</v>
      </c>
      <c r="D588" s="32" t="s">
        <v>1247</v>
      </c>
      <c r="E588" s="38" t="s">
        <v>1248</v>
      </c>
      <c r="F588" s="38"/>
      <c r="G588" s="110"/>
      <c r="H588" s="38"/>
      <c r="I588" s="110" t="s">
        <v>419</v>
      </c>
      <c r="J588" s="16" t="s">
        <v>640</v>
      </c>
      <c r="K588" s="36">
        <f t="shared" si="437"/>
        <v>19</v>
      </c>
      <c r="L588" s="16">
        <v>19</v>
      </c>
      <c r="M588" s="3"/>
      <c r="N588" s="1"/>
      <c r="O588" s="328">
        <f t="shared" si="438"/>
        <v>19</v>
      </c>
      <c r="P588" s="34"/>
      <c r="Q588" s="1"/>
      <c r="R588" s="328">
        <f t="shared" si="439"/>
        <v>19</v>
      </c>
      <c r="S588" s="34"/>
      <c r="T588" s="1"/>
      <c r="U588" s="328">
        <f t="shared" si="440"/>
        <v>19</v>
      </c>
      <c r="V588" s="34"/>
      <c r="W588" s="1"/>
      <c r="X588" s="328">
        <f t="shared" si="441"/>
        <v>19</v>
      </c>
      <c r="Y588" s="34"/>
      <c r="Z588" s="1"/>
      <c r="AA588" s="328">
        <f t="shared" si="442"/>
        <v>19</v>
      </c>
      <c r="AB588" s="34"/>
      <c r="AC588" s="1"/>
      <c r="AD588" s="328">
        <f t="shared" si="443"/>
        <v>19</v>
      </c>
      <c r="AE588" s="3"/>
      <c r="AF588" s="1"/>
      <c r="AG588" s="326">
        <f t="shared" si="444"/>
        <v>19</v>
      </c>
      <c r="AH588" s="34"/>
      <c r="AI588" s="1"/>
      <c r="AJ588" s="328">
        <f t="shared" si="445"/>
        <v>19</v>
      </c>
      <c r="AK588" s="34"/>
      <c r="AL588" s="1"/>
      <c r="AM588" s="328">
        <f t="shared" si="446"/>
        <v>19</v>
      </c>
      <c r="AN588" s="34"/>
      <c r="AO588" s="1"/>
      <c r="AP588" s="328">
        <f t="shared" si="447"/>
        <v>19</v>
      </c>
      <c r="AQ588" s="34"/>
      <c r="AR588" s="1"/>
      <c r="AS588" s="328">
        <f t="shared" si="448"/>
        <v>19</v>
      </c>
      <c r="AT588" s="34"/>
      <c r="AU588" s="1"/>
      <c r="AV588" s="328">
        <f t="shared" si="449"/>
        <v>19</v>
      </c>
      <c r="AW588" s="178"/>
      <c r="AX588" s="324"/>
      <c r="AY588" s="125">
        <f t="shared" si="450"/>
        <v>0</v>
      </c>
      <c r="AZ588" s="125">
        <f t="shared" si="450"/>
        <v>0</v>
      </c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35"/>
      <c r="EZ588" s="35"/>
      <c r="FA588" s="35"/>
      <c r="FB588" s="35"/>
      <c r="FC588" s="35"/>
      <c r="FD588" s="35"/>
      <c r="FE588" s="35"/>
      <c r="FF588" s="35"/>
      <c r="FG588" s="35"/>
      <c r="FH588" s="35"/>
      <c r="FI588" s="35"/>
      <c r="FJ588" s="35"/>
      <c r="FK588" s="35"/>
      <c r="FL588" s="35"/>
      <c r="FM588" s="35"/>
      <c r="FN588" s="35"/>
      <c r="FO588" s="35"/>
      <c r="FP588" s="35"/>
      <c r="FQ588" s="35"/>
      <c r="FR588" s="35"/>
      <c r="FS588" s="35"/>
      <c r="FT588" s="35"/>
      <c r="FU588" s="35"/>
      <c r="FV588" s="35"/>
      <c r="FW588" s="35"/>
      <c r="FX588" s="35"/>
      <c r="FY588" s="35"/>
      <c r="FZ588" s="35"/>
      <c r="GA588" s="35"/>
      <c r="GB588" s="35"/>
      <c r="GC588" s="35"/>
      <c r="GD588" s="35"/>
      <c r="GE588" s="35"/>
      <c r="GF588" s="35"/>
      <c r="GG588" s="35"/>
      <c r="GH588" s="35"/>
      <c r="GI588" s="35"/>
      <c r="GJ588" s="35"/>
      <c r="GK588" s="35"/>
      <c r="GL588" s="35"/>
      <c r="GM588" s="35"/>
      <c r="GN588" s="35"/>
      <c r="GO588" s="35"/>
      <c r="GP588" s="35"/>
      <c r="GQ588" s="35"/>
      <c r="GR588" s="35"/>
      <c r="GS588" s="35"/>
      <c r="GT588" s="35"/>
      <c r="GU588" s="35"/>
      <c r="GV588" s="35"/>
      <c r="GW588" s="35"/>
      <c r="GX588" s="35"/>
      <c r="GY588" s="35"/>
      <c r="GZ588" s="35"/>
      <c r="HA588" s="35"/>
      <c r="HB588" s="35"/>
      <c r="HC588" s="35"/>
      <c r="HD588" s="35"/>
      <c r="HE588" s="35"/>
      <c r="HF588" s="35"/>
      <c r="HG588" s="35"/>
      <c r="HH588" s="35"/>
      <c r="HI588" s="35"/>
      <c r="HJ588" s="35"/>
      <c r="HK588" s="35"/>
      <c r="HL588" s="35"/>
      <c r="HM588" s="35"/>
      <c r="HN588" s="35"/>
      <c r="HO588" s="35"/>
      <c r="HP588" s="35"/>
      <c r="HQ588" s="35"/>
      <c r="HR588" s="35"/>
      <c r="HS588" s="35"/>
      <c r="HT588" s="35"/>
      <c r="HU588" s="35"/>
      <c r="HV588" s="35"/>
      <c r="HW588" s="35"/>
      <c r="HX588" s="35"/>
      <c r="HY588" s="35"/>
      <c r="HZ588" s="35"/>
      <c r="IA588" s="35"/>
      <c r="IB588" s="35"/>
      <c r="IC588" s="35"/>
      <c r="ID588" s="35"/>
      <c r="IE588" s="35"/>
      <c r="IF588" s="35"/>
      <c r="IG588" s="35"/>
      <c r="IH588" s="35"/>
      <c r="II588" s="35"/>
      <c r="IJ588" s="35"/>
      <c r="IK588" s="35"/>
      <c r="IL588" s="35"/>
      <c r="IM588" s="35"/>
      <c r="IN588" s="35"/>
      <c r="IO588" s="35"/>
      <c r="IP588" s="35"/>
      <c r="IQ588" s="35"/>
      <c r="IR588" s="35"/>
      <c r="IS588" s="35"/>
      <c r="IT588" s="35"/>
      <c r="IU588" s="35"/>
      <c r="IV588" s="35"/>
      <c r="IW588" s="35"/>
      <c r="IX588" s="35"/>
      <c r="IY588" s="35"/>
      <c r="IZ588" s="35"/>
      <c r="JA588" s="35"/>
      <c r="JB588" s="35"/>
      <c r="JC588" s="35"/>
      <c r="JD588" s="35"/>
      <c r="JE588" s="35"/>
      <c r="JF588" s="35"/>
      <c r="JG588" s="35"/>
      <c r="JH588" s="35"/>
      <c r="JI588" s="35"/>
      <c r="JJ588" s="35"/>
      <c r="JK588" s="35"/>
      <c r="JL588" s="35"/>
      <c r="JM588" s="35"/>
      <c r="JN588" s="35"/>
      <c r="JO588" s="35"/>
      <c r="JP588" s="35"/>
      <c r="JQ588" s="35"/>
      <c r="JR588" s="35"/>
      <c r="JS588" s="35"/>
      <c r="JT588" s="35"/>
      <c r="JU588" s="35"/>
      <c r="JV588" s="35"/>
      <c r="JW588" s="35"/>
      <c r="JX588" s="35"/>
      <c r="JY588" s="35"/>
      <c r="JZ588" s="35"/>
      <c r="KA588" s="35"/>
      <c r="KB588" s="35"/>
      <c r="KC588" s="35"/>
      <c r="KD588" s="35"/>
      <c r="KE588" s="35"/>
      <c r="KF588" s="35"/>
      <c r="KG588" s="35"/>
      <c r="KH588" s="35"/>
      <c r="KI588" s="35"/>
      <c r="KJ588" s="35"/>
      <c r="KK588" s="35"/>
      <c r="KL588" s="35"/>
    </row>
    <row r="589" spans="1:298" ht="13">
      <c r="A589" s="438"/>
      <c r="B589" s="439"/>
      <c r="C589" s="129" t="s">
        <v>1089</v>
      </c>
      <c r="D589" s="32" t="s">
        <v>1249</v>
      </c>
      <c r="E589" s="38" t="s">
        <v>1250</v>
      </c>
      <c r="F589" s="38"/>
      <c r="G589" s="110"/>
      <c r="H589" s="38"/>
      <c r="I589" s="110" t="s">
        <v>419</v>
      </c>
      <c r="J589" s="16" t="s">
        <v>640</v>
      </c>
      <c r="K589" s="109">
        <f t="shared" si="437"/>
        <v>20</v>
      </c>
      <c r="L589" s="16">
        <v>20</v>
      </c>
      <c r="M589" s="3"/>
      <c r="N589" s="1"/>
      <c r="O589" s="329">
        <f t="shared" si="438"/>
        <v>20</v>
      </c>
      <c r="P589" s="34"/>
      <c r="Q589" s="1"/>
      <c r="R589" s="328">
        <f t="shared" si="439"/>
        <v>20</v>
      </c>
      <c r="S589" s="34"/>
      <c r="T589" s="1"/>
      <c r="U589" s="328">
        <f t="shared" si="440"/>
        <v>20</v>
      </c>
      <c r="V589" s="34"/>
      <c r="W589" s="1"/>
      <c r="X589" s="328">
        <f t="shared" si="441"/>
        <v>20</v>
      </c>
      <c r="Y589" s="34"/>
      <c r="Z589" s="1"/>
      <c r="AA589" s="328">
        <f t="shared" si="442"/>
        <v>20</v>
      </c>
      <c r="AB589" s="34"/>
      <c r="AC589" s="1"/>
      <c r="AD589" s="328">
        <f t="shared" si="443"/>
        <v>20</v>
      </c>
      <c r="AE589" s="3"/>
      <c r="AF589" s="1"/>
      <c r="AG589" s="326">
        <f t="shared" si="444"/>
        <v>20</v>
      </c>
      <c r="AH589" s="34"/>
      <c r="AI589" s="1"/>
      <c r="AJ589" s="328">
        <f t="shared" si="445"/>
        <v>20</v>
      </c>
      <c r="AK589" s="34"/>
      <c r="AL589" s="1"/>
      <c r="AM589" s="328">
        <f t="shared" si="446"/>
        <v>20</v>
      </c>
      <c r="AN589" s="34"/>
      <c r="AO589" s="1"/>
      <c r="AP589" s="328">
        <f t="shared" si="447"/>
        <v>20</v>
      </c>
      <c r="AQ589" s="34"/>
      <c r="AR589" s="1"/>
      <c r="AS589" s="328">
        <f t="shared" si="448"/>
        <v>20</v>
      </c>
      <c r="AT589" s="34"/>
      <c r="AU589" s="1"/>
      <c r="AV589" s="328">
        <f t="shared" si="449"/>
        <v>20</v>
      </c>
      <c r="AW589" s="178"/>
      <c r="AX589" s="324"/>
      <c r="AY589" s="125">
        <f t="shared" si="450"/>
        <v>0</v>
      </c>
      <c r="AZ589" s="125"/>
      <c r="BA589" s="35"/>
      <c r="BB589" s="35"/>
      <c r="BC589" s="35"/>
      <c r="BD589" s="35"/>
      <c r="BE589" s="35"/>
      <c r="BF589" s="35"/>
    </row>
    <row r="590" spans="1:298" ht="13">
      <c r="A590" s="33"/>
      <c r="B590" s="330"/>
      <c r="C590" s="129" t="s">
        <v>1089</v>
      </c>
      <c r="D590" s="32" t="s">
        <v>1251</v>
      </c>
      <c r="E590" s="38" t="s">
        <v>1252</v>
      </c>
      <c r="F590" s="38"/>
      <c r="G590" s="110"/>
      <c r="H590" s="38"/>
      <c r="I590" s="110" t="s">
        <v>419</v>
      </c>
      <c r="J590" s="16" t="s">
        <v>640</v>
      </c>
      <c r="K590" s="37">
        <f t="shared" si="437"/>
        <v>40</v>
      </c>
      <c r="L590" s="16">
        <v>20</v>
      </c>
      <c r="M590" s="3"/>
      <c r="N590" s="1"/>
      <c r="O590" s="329">
        <f t="shared" si="438"/>
        <v>20</v>
      </c>
      <c r="P590" s="34"/>
      <c r="Q590" s="1"/>
      <c r="R590" s="328">
        <f t="shared" si="439"/>
        <v>20</v>
      </c>
      <c r="S590" s="34"/>
      <c r="T590" s="1"/>
      <c r="U590" s="328">
        <f t="shared" si="440"/>
        <v>20</v>
      </c>
      <c r="V590" s="34">
        <v>20</v>
      </c>
      <c r="W590" s="1"/>
      <c r="X590" s="328">
        <f t="shared" si="441"/>
        <v>40</v>
      </c>
      <c r="Y590" s="34"/>
      <c r="Z590" s="1"/>
      <c r="AA590" s="328">
        <f t="shared" si="442"/>
        <v>40</v>
      </c>
      <c r="AB590" s="34"/>
      <c r="AC590" s="1"/>
      <c r="AD590" s="328">
        <f t="shared" si="443"/>
        <v>40</v>
      </c>
      <c r="AE590" s="3"/>
      <c r="AF590" s="1"/>
      <c r="AG590" s="326">
        <f t="shared" si="444"/>
        <v>40</v>
      </c>
      <c r="AH590" s="34"/>
      <c r="AI590" s="1"/>
      <c r="AJ590" s="328">
        <f t="shared" si="445"/>
        <v>40</v>
      </c>
      <c r="AK590" s="34"/>
      <c r="AL590" s="1"/>
      <c r="AM590" s="328">
        <f t="shared" si="446"/>
        <v>40</v>
      </c>
      <c r="AN590" s="34"/>
      <c r="AO590" s="1"/>
      <c r="AP590" s="328">
        <f t="shared" si="447"/>
        <v>40</v>
      </c>
      <c r="AQ590" s="34"/>
      <c r="AR590" s="1"/>
      <c r="AS590" s="328">
        <f t="shared" si="448"/>
        <v>40</v>
      </c>
      <c r="AT590" s="34"/>
      <c r="AU590" s="1"/>
      <c r="AV590" s="328">
        <f t="shared" si="449"/>
        <v>40</v>
      </c>
      <c r="AW590" s="178"/>
      <c r="AX590" s="324"/>
      <c r="AY590" s="125">
        <f t="shared" si="450"/>
        <v>20</v>
      </c>
      <c r="AZ590" s="125">
        <f>SUM(N590+Q590+T590+W590+Z590+AC590+AF590+AI590+AL590+AO590+AR590+AU590)</f>
        <v>0</v>
      </c>
      <c r="BA590" s="35"/>
      <c r="BB590" s="35"/>
      <c r="BC590" s="35"/>
      <c r="BD590" s="35"/>
      <c r="BE590" s="35"/>
      <c r="BF590" s="35"/>
    </row>
    <row r="591" spans="1:298" ht="13">
      <c r="A591" s="33"/>
      <c r="B591" s="330"/>
      <c r="C591" s="129" t="s">
        <v>1089</v>
      </c>
      <c r="D591" s="32" t="s">
        <v>1253</v>
      </c>
      <c r="E591" s="38" t="s">
        <v>1254</v>
      </c>
      <c r="F591" s="38"/>
      <c r="G591" s="110"/>
      <c r="H591" s="38"/>
      <c r="I591" s="110" t="s">
        <v>419</v>
      </c>
      <c r="J591" s="16" t="s">
        <v>640</v>
      </c>
      <c r="K591" s="109">
        <f t="shared" si="437"/>
        <v>40</v>
      </c>
      <c r="L591" s="16">
        <v>20</v>
      </c>
      <c r="M591" s="3"/>
      <c r="N591" s="1"/>
      <c r="O591" s="328">
        <f t="shared" si="438"/>
        <v>20</v>
      </c>
      <c r="P591" s="34"/>
      <c r="Q591" s="1"/>
      <c r="R591" s="328">
        <f t="shared" si="439"/>
        <v>20</v>
      </c>
      <c r="S591" s="34"/>
      <c r="T591" s="1"/>
      <c r="U591" s="328">
        <f t="shared" si="440"/>
        <v>20</v>
      </c>
      <c r="V591" s="34">
        <v>20</v>
      </c>
      <c r="W591" s="1"/>
      <c r="X591" s="328">
        <f t="shared" si="441"/>
        <v>40</v>
      </c>
      <c r="Y591" s="34"/>
      <c r="Z591" s="1"/>
      <c r="AA591" s="328">
        <f t="shared" si="442"/>
        <v>40</v>
      </c>
      <c r="AB591" s="34"/>
      <c r="AC591" s="1"/>
      <c r="AD591" s="328">
        <f t="shared" si="443"/>
        <v>40</v>
      </c>
      <c r="AE591" s="3"/>
      <c r="AF591" s="1"/>
      <c r="AG591" s="326">
        <f t="shared" si="444"/>
        <v>40</v>
      </c>
      <c r="AH591" s="34"/>
      <c r="AI591" s="1"/>
      <c r="AJ591" s="328">
        <f t="shared" si="445"/>
        <v>40</v>
      </c>
      <c r="AK591" s="34"/>
      <c r="AL591" s="1"/>
      <c r="AM591" s="328">
        <f t="shared" si="446"/>
        <v>40</v>
      </c>
      <c r="AN591" s="34"/>
      <c r="AO591" s="1"/>
      <c r="AP591" s="328">
        <f t="shared" si="447"/>
        <v>40</v>
      </c>
      <c r="AQ591" s="34"/>
      <c r="AR591" s="1"/>
      <c r="AS591" s="328">
        <f t="shared" si="448"/>
        <v>40</v>
      </c>
      <c r="AT591" s="34"/>
      <c r="AU591" s="1"/>
      <c r="AV591" s="328">
        <f t="shared" si="449"/>
        <v>40</v>
      </c>
      <c r="AW591" s="178"/>
      <c r="AX591" s="324"/>
      <c r="AY591" s="125">
        <f t="shared" si="450"/>
        <v>20</v>
      </c>
      <c r="AZ591" s="125">
        <f>SUM(N591+Q591+T591+W591+Z591+AC591+AF591+AI591+AL591+AO591+AR591+AU591)</f>
        <v>0</v>
      </c>
      <c r="BA591" s="35"/>
      <c r="BB591" s="35"/>
      <c r="BC591" s="35"/>
      <c r="BD591" s="35"/>
      <c r="BE591" s="35"/>
      <c r="BF591" s="35"/>
    </row>
    <row r="592" spans="1:298" s="2" customFormat="1" ht="13">
      <c r="A592" s="18"/>
      <c r="B592" s="137"/>
      <c r="C592" s="129" t="s">
        <v>1089</v>
      </c>
      <c r="D592" s="32" t="s">
        <v>1255</v>
      </c>
      <c r="E592" s="38" t="s">
        <v>1256</v>
      </c>
      <c r="F592" s="38"/>
      <c r="G592" s="110"/>
      <c r="H592" s="38"/>
      <c r="I592" s="110" t="s">
        <v>419</v>
      </c>
      <c r="J592" s="16" t="s">
        <v>640</v>
      </c>
      <c r="K592" s="109">
        <f t="shared" si="437"/>
        <v>20</v>
      </c>
      <c r="L592" s="16">
        <v>20</v>
      </c>
      <c r="M592" s="3"/>
      <c r="N592" s="1"/>
      <c r="O592" s="329">
        <f t="shared" si="438"/>
        <v>20</v>
      </c>
      <c r="P592" s="34"/>
      <c r="Q592" s="1"/>
      <c r="R592" s="328">
        <f t="shared" si="439"/>
        <v>20</v>
      </c>
      <c r="S592" s="34"/>
      <c r="T592" s="1"/>
      <c r="U592" s="328">
        <f t="shared" si="440"/>
        <v>20</v>
      </c>
      <c r="V592" s="34"/>
      <c r="W592" s="1"/>
      <c r="X592" s="328">
        <f t="shared" si="441"/>
        <v>20</v>
      </c>
      <c r="Y592" s="34"/>
      <c r="Z592" s="1"/>
      <c r="AA592" s="328">
        <f t="shared" si="442"/>
        <v>20</v>
      </c>
      <c r="AB592" s="34"/>
      <c r="AC592" s="1"/>
      <c r="AD592" s="328">
        <f t="shared" si="443"/>
        <v>20</v>
      </c>
      <c r="AE592" s="3"/>
      <c r="AF592" s="1"/>
      <c r="AG592" s="326">
        <f t="shared" si="444"/>
        <v>20</v>
      </c>
      <c r="AH592" s="34"/>
      <c r="AI592" s="1"/>
      <c r="AJ592" s="328">
        <f t="shared" si="445"/>
        <v>20</v>
      </c>
      <c r="AK592" s="34"/>
      <c r="AL592" s="1"/>
      <c r="AM592" s="328">
        <f t="shared" si="446"/>
        <v>20</v>
      </c>
      <c r="AN592" s="34"/>
      <c r="AO592" s="1"/>
      <c r="AP592" s="328">
        <f t="shared" si="447"/>
        <v>20</v>
      </c>
      <c r="AQ592" s="34"/>
      <c r="AR592" s="1"/>
      <c r="AS592" s="328">
        <f t="shared" si="448"/>
        <v>20</v>
      </c>
      <c r="AT592" s="34"/>
      <c r="AU592" s="1"/>
      <c r="AV592" s="328">
        <f t="shared" si="449"/>
        <v>20</v>
      </c>
      <c r="AW592" s="178"/>
      <c r="AX592" s="324"/>
      <c r="AY592" s="125">
        <f t="shared" si="450"/>
        <v>0</v>
      </c>
      <c r="AZ592" s="125">
        <f>SUM(N592+Q592+T592+W592+Z592+AC592+AF592+AI592+AL592+AO592+AR592+AU592)</f>
        <v>0</v>
      </c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35"/>
      <c r="EE592" s="35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35"/>
      <c r="EZ592" s="35"/>
      <c r="FA592" s="35"/>
      <c r="FB592" s="35"/>
      <c r="FC592" s="35"/>
      <c r="FD592" s="35"/>
      <c r="FE592" s="35"/>
      <c r="FF592" s="35"/>
      <c r="FG592" s="35"/>
      <c r="FH592" s="35"/>
      <c r="FI592" s="35"/>
      <c r="FJ592" s="35"/>
      <c r="FK592" s="35"/>
      <c r="FL592" s="35"/>
      <c r="FM592" s="35"/>
      <c r="FN592" s="35"/>
      <c r="FO592" s="35"/>
      <c r="FP592" s="35"/>
      <c r="FQ592" s="35"/>
      <c r="FR592" s="35"/>
      <c r="FS592" s="35"/>
      <c r="FT592" s="35"/>
      <c r="FU592" s="35"/>
      <c r="FV592" s="35"/>
      <c r="FW592" s="35"/>
      <c r="FX592" s="35"/>
      <c r="FY592" s="35"/>
      <c r="FZ592" s="35"/>
      <c r="GA592" s="35"/>
      <c r="GB592" s="35"/>
      <c r="GC592" s="35"/>
      <c r="GD592" s="35"/>
      <c r="GE592" s="35"/>
      <c r="GF592" s="35"/>
      <c r="GG592" s="35"/>
      <c r="GH592" s="35"/>
      <c r="GI592" s="35"/>
      <c r="GJ592" s="35"/>
      <c r="GK592" s="35"/>
      <c r="GL592" s="35"/>
      <c r="GM592" s="35"/>
      <c r="GN592" s="35"/>
      <c r="GO592" s="35"/>
      <c r="GP592" s="35"/>
      <c r="GQ592" s="35"/>
      <c r="GR592" s="35"/>
      <c r="GS592" s="35"/>
      <c r="GT592" s="35"/>
      <c r="GU592" s="35"/>
      <c r="GV592" s="35"/>
      <c r="GW592" s="35"/>
      <c r="GX592" s="35"/>
      <c r="GY592" s="35"/>
      <c r="GZ592" s="35"/>
      <c r="HA592" s="35"/>
      <c r="HB592" s="35"/>
      <c r="HC592" s="35"/>
      <c r="HD592" s="35"/>
      <c r="HE592" s="35"/>
      <c r="HF592" s="35"/>
      <c r="HG592" s="35"/>
      <c r="HH592" s="35"/>
      <c r="HI592" s="35"/>
      <c r="HJ592" s="35"/>
      <c r="HK592" s="35"/>
      <c r="HL592" s="35"/>
      <c r="HM592" s="35"/>
      <c r="HN592" s="35"/>
      <c r="HO592" s="35"/>
      <c r="HP592" s="35"/>
      <c r="HQ592" s="35"/>
      <c r="HR592" s="35"/>
      <c r="HS592" s="35"/>
      <c r="HT592" s="35"/>
      <c r="HU592" s="35"/>
      <c r="HV592" s="35"/>
      <c r="HW592" s="35"/>
      <c r="HX592" s="35"/>
      <c r="HY592" s="35"/>
      <c r="HZ592" s="35"/>
      <c r="IA592" s="35"/>
      <c r="IB592" s="35"/>
      <c r="IC592" s="35"/>
      <c r="ID592" s="35"/>
      <c r="IE592" s="35"/>
      <c r="IF592" s="35"/>
      <c r="IG592" s="35"/>
      <c r="IH592" s="35"/>
      <c r="II592" s="35"/>
      <c r="IJ592" s="35"/>
      <c r="IK592" s="35"/>
      <c r="IL592" s="35"/>
      <c r="IM592" s="35"/>
      <c r="IN592" s="35"/>
      <c r="IO592" s="35"/>
      <c r="IP592" s="35"/>
      <c r="IQ592" s="35"/>
      <c r="IR592" s="35"/>
      <c r="IS592" s="35"/>
      <c r="IT592" s="35"/>
      <c r="IU592" s="35"/>
      <c r="IV592" s="35"/>
      <c r="IW592" s="35"/>
      <c r="IX592" s="35"/>
      <c r="IY592" s="35"/>
      <c r="IZ592" s="35"/>
      <c r="JA592" s="35"/>
      <c r="JB592" s="35"/>
      <c r="JC592" s="35"/>
      <c r="JD592" s="35"/>
      <c r="JE592" s="35"/>
      <c r="JF592" s="35"/>
      <c r="JG592" s="35"/>
      <c r="JH592" s="35"/>
      <c r="JI592" s="35"/>
      <c r="JJ592" s="35"/>
      <c r="JK592" s="35"/>
      <c r="JL592" s="35"/>
      <c r="JM592" s="35"/>
      <c r="JN592" s="35"/>
      <c r="JO592" s="35"/>
      <c r="JP592" s="35"/>
      <c r="JQ592" s="35"/>
      <c r="JR592" s="35"/>
      <c r="JS592" s="35"/>
      <c r="JT592" s="35"/>
      <c r="JU592" s="35"/>
      <c r="JV592" s="35"/>
      <c r="JW592" s="35"/>
      <c r="JX592" s="35"/>
      <c r="JY592" s="35"/>
      <c r="JZ592" s="35"/>
      <c r="KA592" s="35"/>
      <c r="KB592" s="35"/>
      <c r="KC592" s="35"/>
      <c r="KD592" s="35"/>
      <c r="KE592" s="35"/>
      <c r="KF592" s="35"/>
      <c r="KG592" s="35"/>
      <c r="KH592" s="35"/>
      <c r="KI592" s="35"/>
      <c r="KJ592" s="35"/>
      <c r="KK592" s="35"/>
      <c r="KL592" s="35"/>
    </row>
    <row r="593" spans="1:58" ht="13">
      <c r="A593" s="18"/>
      <c r="B593" s="137"/>
      <c r="C593" s="129" t="s">
        <v>1089</v>
      </c>
      <c r="D593" s="32" t="s">
        <v>2186</v>
      </c>
      <c r="E593" s="38" t="s">
        <v>2187</v>
      </c>
      <c r="F593" s="38"/>
      <c r="G593" s="110"/>
      <c r="H593" s="38"/>
      <c r="I593" s="110" t="s">
        <v>1089</v>
      </c>
      <c r="J593" s="16" t="s">
        <v>629</v>
      </c>
      <c r="K593" s="109">
        <f t="shared" si="437"/>
        <v>20</v>
      </c>
      <c r="L593" s="16">
        <v>50</v>
      </c>
      <c r="M593" s="3"/>
      <c r="N593" s="1">
        <v>50</v>
      </c>
      <c r="O593" s="329">
        <f t="shared" si="438"/>
        <v>0</v>
      </c>
      <c r="P593" s="34">
        <v>50</v>
      </c>
      <c r="Q593" s="1">
        <f>30+10</f>
        <v>40</v>
      </c>
      <c r="R593" s="329">
        <f t="shared" si="439"/>
        <v>10</v>
      </c>
      <c r="S593" s="34">
        <v>40</v>
      </c>
      <c r="T593" s="1">
        <v>10</v>
      </c>
      <c r="U593" s="329">
        <f t="shared" si="440"/>
        <v>40</v>
      </c>
      <c r="V593" s="34"/>
      <c r="W593" s="1"/>
      <c r="X593" s="329">
        <f t="shared" si="441"/>
        <v>40</v>
      </c>
      <c r="Y593" s="34"/>
      <c r="Z593" s="1">
        <v>20</v>
      </c>
      <c r="AA593" s="329">
        <f t="shared" si="442"/>
        <v>20</v>
      </c>
      <c r="AB593" s="34"/>
      <c r="AC593" s="1"/>
      <c r="AD593" s="329">
        <f t="shared" si="443"/>
        <v>20</v>
      </c>
      <c r="AE593" s="3"/>
      <c r="AF593" s="1"/>
      <c r="AG593" s="330">
        <f t="shared" si="444"/>
        <v>20</v>
      </c>
      <c r="AH593" s="34"/>
      <c r="AI593" s="1"/>
      <c r="AJ593" s="328">
        <f t="shared" si="445"/>
        <v>20</v>
      </c>
      <c r="AK593" s="34"/>
      <c r="AL593" s="1"/>
      <c r="AM593" s="328">
        <f t="shared" si="446"/>
        <v>20</v>
      </c>
      <c r="AN593" s="34"/>
      <c r="AO593" s="1"/>
      <c r="AP593" s="328">
        <f t="shared" si="447"/>
        <v>20</v>
      </c>
      <c r="AQ593" s="34"/>
      <c r="AR593" s="1"/>
      <c r="AS593" s="1">
        <f t="shared" si="448"/>
        <v>20</v>
      </c>
      <c r="AT593" s="3"/>
      <c r="AU593" s="1"/>
      <c r="AV593" s="328">
        <f t="shared" si="449"/>
        <v>20</v>
      </c>
      <c r="AW593" s="178"/>
      <c r="AX593" s="324"/>
      <c r="AY593" s="125">
        <f t="shared" si="450"/>
        <v>90</v>
      </c>
      <c r="AZ593" s="125">
        <v>0</v>
      </c>
      <c r="BA593" s="35"/>
      <c r="BB593" s="35"/>
      <c r="BC593" s="35"/>
      <c r="BD593" s="35"/>
      <c r="BE593" s="35"/>
      <c r="BF593" s="35"/>
    </row>
    <row r="594" spans="1:58" ht="13">
      <c r="A594" s="18"/>
      <c r="B594" s="137"/>
      <c r="C594" s="129" t="s">
        <v>1089</v>
      </c>
      <c r="D594" s="32" t="s">
        <v>2188</v>
      </c>
      <c r="E594" s="38" t="s">
        <v>2189</v>
      </c>
      <c r="F594" s="38"/>
      <c r="G594" s="110"/>
      <c r="H594" s="38"/>
      <c r="I594" s="110" t="s">
        <v>1089</v>
      </c>
      <c r="J594" s="16" t="s">
        <v>629</v>
      </c>
      <c r="K594" s="109">
        <f t="shared" si="437"/>
        <v>40</v>
      </c>
      <c r="L594" s="30">
        <v>50</v>
      </c>
      <c r="M594" s="60"/>
      <c r="N594" s="59">
        <v>50</v>
      </c>
      <c r="O594" s="328">
        <f t="shared" si="438"/>
        <v>0</v>
      </c>
      <c r="P594" s="58">
        <v>40</v>
      </c>
      <c r="Q594" s="59">
        <f>30+10</f>
        <v>40</v>
      </c>
      <c r="R594" s="440">
        <f t="shared" si="439"/>
        <v>0</v>
      </c>
      <c r="S594" s="58">
        <v>40</v>
      </c>
      <c r="T594" s="59"/>
      <c r="U594" s="440">
        <f t="shared" si="440"/>
        <v>40</v>
      </c>
      <c r="V594" s="58"/>
      <c r="W594" s="59"/>
      <c r="X594" s="440">
        <f t="shared" si="441"/>
        <v>40</v>
      </c>
      <c r="Y594" s="58"/>
      <c r="Z594" s="59"/>
      <c r="AA594" s="440">
        <f t="shared" si="442"/>
        <v>40</v>
      </c>
      <c r="AB594" s="58"/>
      <c r="AC594" s="59"/>
      <c r="AD594" s="440">
        <f t="shared" si="443"/>
        <v>40</v>
      </c>
      <c r="AE594" s="60"/>
      <c r="AF594" s="59"/>
      <c r="AG594" s="441">
        <f t="shared" si="444"/>
        <v>40</v>
      </c>
      <c r="AH594" s="58"/>
      <c r="AI594" s="59"/>
      <c r="AJ594" s="345">
        <f t="shared" si="445"/>
        <v>40</v>
      </c>
      <c r="AK594" s="58"/>
      <c r="AL594" s="59"/>
      <c r="AM594" s="345">
        <f t="shared" si="446"/>
        <v>40</v>
      </c>
      <c r="AN594" s="58"/>
      <c r="AO594" s="59"/>
      <c r="AP594" s="345">
        <f t="shared" si="447"/>
        <v>40</v>
      </c>
      <c r="AQ594" s="58"/>
      <c r="AR594" s="59"/>
      <c r="AS594" s="59">
        <f t="shared" si="448"/>
        <v>40</v>
      </c>
      <c r="AT594" s="60"/>
      <c r="AU594" s="59"/>
      <c r="AV594" s="345">
        <f t="shared" si="449"/>
        <v>40</v>
      </c>
      <c r="AW594" s="178"/>
      <c r="AX594" s="324"/>
      <c r="AY594" s="125">
        <f t="shared" si="450"/>
        <v>80</v>
      </c>
      <c r="AZ594" s="125">
        <v>0</v>
      </c>
      <c r="BA594" s="35"/>
      <c r="BB594" s="35"/>
      <c r="BC594" s="35"/>
      <c r="BD594" s="35"/>
      <c r="BE594" s="35"/>
      <c r="BF594" s="35"/>
    </row>
    <row r="595" spans="1:58" ht="13">
      <c r="A595" s="18"/>
      <c r="B595" s="137"/>
      <c r="C595" s="129" t="s">
        <v>1089</v>
      </c>
      <c r="D595" s="32" t="s">
        <v>2190</v>
      </c>
      <c r="E595" s="38" t="s">
        <v>2191</v>
      </c>
      <c r="F595" s="38"/>
      <c r="G595" s="110"/>
      <c r="H595" s="38"/>
      <c r="I595" s="110" t="s">
        <v>1089</v>
      </c>
      <c r="J595" s="16" t="s">
        <v>629</v>
      </c>
      <c r="K595" s="109">
        <f t="shared" si="437"/>
        <v>12</v>
      </c>
      <c r="L595" s="16">
        <v>10</v>
      </c>
      <c r="M595" s="1"/>
      <c r="N595" s="1"/>
      <c r="O595" s="329">
        <f t="shared" si="438"/>
        <v>10</v>
      </c>
      <c r="P595" s="34"/>
      <c r="Q595" s="1"/>
      <c r="R595" s="328">
        <f t="shared" si="439"/>
        <v>10</v>
      </c>
      <c r="S595" s="34">
        <v>10</v>
      </c>
      <c r="T595" s="1"/>
      <c r="U595" s="328">
        <f t="shared" si="440"/>
        <v>20</v>
      </c>
      <c r="V595" s="34"/>
      <c r="W595" s="1"/>
      <c r="X595" s="328">
        <f t="shared" si="441"/>
        <v>20</v>
      </c>
      <c r="Y595" s="34"/>
      <c r="Z595" s="1">
        <v>8</v>
      </c>
      <c r="AA595" s="328">
        <f t="shared" si="442"/>
        <v>12</v>
      </c>
      <c r="AB595" s="34"/>
      <c r="AC595" s="1"/>
      <c r="AD595" s="328">
        <f t="shared" si="443"/>
        <v>12</v>
      </c>
      <c r="AE595" s="3"/>
      <c r="AF595" s="1"/>
      <c r="AG595" s="326">
        <f t="shared" si="444"/>
        <v>12</v>
      </c>
      <c r="AH595" s="34"/>
      <c r="AI595" s="1"/>
      <c r="AJ595" s="328">
        <f t="shared" si="445"/>
        <v>12</v>
      </c>
      <c r="AK595" s="34"/>
      <c r="AL595" s="1"/>
      <c r="AM595" s="328">
        <f t="shared" si="446"/>
        <v>12</v>
      </c>
      <c r="AN595" s="34"/>
      <c r="AO595" s="1"/>
      <c r="AP595" s="328">
        <f t="shared" si="447"/>
        <v>12</v>
      </c>
      <c r="AQ595" s="34"/>
      <c r="AR595" s="1"/>
      <c r="AS595" s="1">
        <f t="shared" si="448"/>
        <v>12</v>
      </c>
      <c r="AT595" s="3"/>
      <c r="AU595" s="1"/>
      <c r="AV595" s="328">
        <f t="shared" si="449"/>
        <v>12</v>
      </c>
      <c r="AW595" s="178"/>
      <c r="AX595" s="324"/>
      <c r="AY595" s="125">
        <f t="shared" si="450"/>
        <v>10</v>
      </c>
      <c r="AZ595" s="125">
        <f>SUM(N595+Q595+T595+W595+Z595+AC595+AF595+AI595+AL595+AO595+AR595+AU595)</f>
        <v>8</v>
      </c>
      <c r="BA595" s="35"/>
      <c r="BB595" s="35"/>
      <c r="BC595" s="35"/>
      <c r="BD595" s="35"/>
      <c r="BE595" s="35"/>
      <c r="BF595" s="35"/>
    </row>
    <row r="596" spans="1:58" ht="13">
      <c r="A596" s="18"/>
      <c r="B596" s="137"/>
      <c r="C596" s="129" t="s">
        <v>1089</v>
      </c>
      <c r="D596" s="32" t="s">
        <v>2192</v>
      </c>
      <c r="E596" s="38" t="s">
        <v>2193</v>
      </c>
      <c r="F596" s="38"/>
      <c r="G596" s="110"/>
      <c r="H596" s="38"/>
      <c r="I596" s="110" t="s">
        <v>1089</v>
      </c>
      <c r="J596" s="16" t="s">
        <v>629</v>
      </c>
      <c r="K596" s="109">
        <f t="shared" si="437"/>
        <v>14</v>
      </c>
      <c r="L596" s="16">
        <v>10</v>
      </c>
      <c r="M596" s="1"/>
      <c r="N596" s="1"/>
      <c r="O596" s="329">
        <f t="shared" si="438"/>
        <v>10</v>
      </c>
      <c r="P596" s="34"/>
      <c r="Q596" s="1"/>
      <c r="R596" s="328">
        <f t="shared" si="439"/>
        <v>10</v>
      </c>
      <c r="S596" s="34">
        <v>10</v>
      </c>
      <c r="T596" s="1"/>
      <c r="U596" s="328">
        <f t="shared" si="440"/>
        <v>20</v>
      </c>
      <c r="V596" s="34"/>
      <c r="W596" s="1"/>
      <c r="X596" s="328">
        <f t="shared" si="441"/>
        <v>20</v>
      </c>
      <c r="Y596" s="34"/>
      <c r="Z596" s="1">
        <v>6</v>
      </c>
      <c r="AA596" s="328">
        <f t="shared" si="442"/>
        <v>14</v>
      </c>
      <c r="AB596" s="34"/>
      <c r="AC596" s="1"/>
      <c r="AD596" s="328">
        <f t="shared" si="443"/>
        <v>14</v>
      </c>
      <c r="AE596" s="3"/>
      <c r="AF596" s="1"/>
      <c r="AG596" s="326">
        <f t="shared" si="444"/>
        <v>14</v>
      </c>
      <c r="AH596" s="34"/>
      <c r="AI596" s="1"/>
      <c r="AJ596" s="328">
        <f t="shared" si="445"/>
        <v>14</v>
      </c>
      <c r="AK596" s="34"/>
      <c r="AL596" s="1"/>
      <c r="AM596" s="328">
        <f t="shared" si="446"/>
        <v>14</v>
      </c>
      <c r="AN596" s="34"/>
      <c r="AO596" s="1"/>
      <c r="AP596" s="328">
        <f t="shared" si="447"/>
        <v>14</v>
      </c>
      <c r="AQ596" s="34"/>
      <c r="AR596" s="1"/>
      <c r="AS596" s="1">
        <f t="shared" si="448"/>
        <v>14</v>
      </c>
      <c r="AT596" s="3"/>
      <c r="AU596" s="1"/>
      <c r="AV596" s="328">
        <f t="shared" si="449"/>
        <v>14</v>
      </c>
      <c r="AW596" s="178"/>
      <c r="AX596" s="324"/>
      <c r="AY596" s="125">
        <f t="shared" si="450"/>
        <v>10</v>
      </c>
      <c r="AZ596" s="125">
        <f>SUM(N596+Q596+T596+W596+Z596+AC596+AF596+AI596+AL596+AO596+AR596+AU596)</f>
        <v>6</v>
      </c>
      <c r="BA596" s="35"/>
      <c r="BB596" s="35"/>
      <c r="BC596" s="35"/>
      <c r="BD596" s="35"/>
      <c r="BE596" s="35"/>
      <c r="BF596" s="35"/>
    </row>
    <row r="597" spans="1:58" ht="13">
      <c r="A597" s="56"/>
      <c r="B597" s="398"/>
      <c r="C597" s="129" t="s">
        <v>1089</v>
      </c>
      <c r="D597" s="32" t="s">
        <v>2089</v>
      </c>
      <c r="E597" s="38" t="s">
        <v>2090</v>
      </c>
      <c r="F597" s="38"/>
      <c r="G597" s="110"/>
      <c r="H597" s="38"/>
      <c r="I597" s="110" t="s">
        <v>1089</v>
      </c>
      <c r="J597" s="16" t="s">
        <v>629</v>
      </c>
      <c r="K597" s="109">
        <f t="shared" si="437"/>
        <v>0</v>
      </c>
      <c r="L597" s="16">
        <v>0</v>
      </c>
      <c r="M597" s="3"/>
      <c r="N597" s="1"/>
      <c r="O597" s="328">
        <f t="shared" si="438"/>
        <v>0</v>
      </c>
      <c r="P597" s="34"/>
      <c r="Q597" s="1"/>
      <c r="R597" s="329">
        <f t="shared" si="439"/>
        <v>0</v>
      </c>
      <c r="S597" s="34"/>
      <c r="T597" s="1"/>
      <c r="U597" s="329">
        <f t="shared" si="440"/>
        <v>0</v>
      </c>
      <c r="V597" s="34"/>
      <c r="W597" s="1"/>
      <c r="X597" s="329">
        <f t="shared" si="441"/>
        <v>0</v>
      </c>
      <c r="Y597" s="34"/>
      <c r="Z597" s="1"/>
      <c r="AA597" s="329">
        <f t="shared" si="442"/>
        <v>0</v>
      </c>
      <c r="AB597" s="34"/>
      <c r="AC597" s="1"/>
      <c r="AD597" s="329">
        <f t="shared" si="443"/>
        <v>0</v>
      </c>
      <c r="AE597" s="3"/>
      <c r="AF597" s="1"/>
      <c r="AG597" s="330">
        <f t="shared" si="444"/>
        <v>0</v>
      </c>
      <c r="AH597" s="34"/>
      <c r="AI597" s="1"/>
      <c r="AJ597" s="328">
        <f t="shared" si="445"/>
        <v>0</v>
      </c>
      <c r="AK597" s="34"/>
      <c r="AL597" s="1"/>
      <c r="AM597" s="328">
        <f t="shared" si="446"/>
        <v>0</v>
      </c>
      <c r="AN597" s="34"/>
      <c r="AO597" s="1"/>
      <c r="AP597" s="328">
        <f t="shared" si="447"/>
        <v>0</v>
      </c>
      <c r="AQ597" s="34"/>
      <c r="AR597" s="1"/>
      <c r="AS597" s="1">
        <f t="shared" si="448"/>
        <v>0</v>
      </c>
      <c r="AT597" s="3"/>
      <c r="AU597" s="1"/>
      <c r="AV597" s="328">
        <f t="shared" si="449"/>
        <v>0</v>
      </c>
      <c r="AW597" s="178"/>
      <c r="AX597" s="324"/>
      <c r="AY597" s="125">
        <f t="shared" si="450"/>
        <v>0</v>
      </c>
      <c r="AZ597" s="125"/>
      <c r="BA597" s="35"/>
      <c r="BB597" s="35"/>
      <c r="BC597" s="35"/>
      <c r="BD597" s="35"/>
      <c r="BE597" s="35"/>
      <c r="BF597" s="35"/>
    </row>
    <row r="598" spans="1:58" ht="13">
      <c r="A598" s="77"/>
      <c r="B598" s="442"/>
      <c r="C598" s="129" t="s">
        <v>1089</v>
      </c>
      <c r="D598" s="32" t="s">
        <v>1230</v>
      </c>
      <c r="E598" s="38" t="s">
        <v>1231</v>
      </c>
      <c r="F598" s="38"/>
      <c r="G598" s="110"/>
      <c r="H598" s="38"/>
      <c r="I598" s="110" t="s">
        <v>1639</v>
      </c>
      <c r="J598" s="16" t="s">
        <v>640</v>
      </c>
      <c r="K598" s="109">
        <f t="shared" ref="K598:K604" si="451">AV598</f>
        <v>5</v>
      </c>
      <c r="L598" s="16">
        <v>5</v>
      </c>
      <c r="M598" s="3"/>
      <c r="N598" s="1"/>
      <c r="O598" s="329">
        <f t="shared" si="438"/>
        <v>5</v>
      </c>
      <c r="P598" s="34"/>
      <c r="Q598" s="1"/>
      <c r="R598" s="328">
        <f t="shared" ref="R598:R604" si="452">SUM(O598+P598-Q598)</f>
        <v>5</v>
      </c>
      <c r="S598" s="34"/>
      <c r="T598" s="1"/>
      <c r="U598" s="328">
        <f t="shared" ref="U598:U604" si="453">SUM(R598+S598-T598)</f>
        <v>5</v>
      </c>
      <c r="V598" s="34"/>
      <c r="W598" s="1"/>
      <c r="X598" s="328">
        <f t="shared" ref="X598:X604" si="454">SUM(U598+V598-W598)</f>
        <v>5</v>
      </c>
      <c r="Y598" s="34"/>
      <c r="Z598" s="1"/>
      <c r="AA598" s="328">
        <f t="shared" ref="AA598:AA604" si="455">SUM(X598+Y598-Z598)</f>
        <v>5</v>
      </c>
      <c r="AB598" s="34"/>
      <c r="AC598" s="1"/>
      <c r="AD598" s="328">
        <f t="shared" ref="AD598:AD604" si="456">SUM(AA598+AB598-AC598)</f>
        <v>5</v>
      </c>
      <c r="AE598" s="3"/>
      <c r="AF598" s="1"/>
      <c r="AG598" s="326">
        <f t="shared" ref="AG598:AG604" si="457">SUM(AD598+AE598-AF598)</f>
        <v>5</v>
      </c>
      <c r="AH598" s="34"/>
      <c r="AI598" s="1"/>
      <c r="AJ598" s="328">
        <f t="shared" ref="AJ598:AJ604" si="458">SUM(AG598+AH598-AI598)</f>
        <v>5</v>
      </c>
      <c r="AK598" s="34"/>
      <c r="AL598" s="1"/>
      <c r="AM598" s="328">
        <f t="shared" ref="AM598:AM604" si="459">SUM(AJ598+AK598-AL598)</f>
        <v>5</v>
      </c>
      <c r="AN598" s="34"/>
      <c r="AO598" s="1"/>
      <c r="AP598" s="328">
        <f t="shared" ref="AP598:AP604" si="460">SUM(AM598+AN598-AO598)</f>
        <v>5</v>
      </c>
      <c r="AQ598" s="34"/>
      <c r="AR598" s="1"/>
      <c r="AS598" s="328">
        <f t="shared" ref="AS598:AS604" si="461">SUM(AP598+AQ598-AR598)</f>
        <v>5</v>
      </c>
      <c r="AT598" s="34"/>
      <c r="AU598" s="1"/>
      <c r="AV598" s="328">
        <f t="shared" ref="AV598:AV604" si="462">SUM(AS598+AT598-AU598)</f>
        <v>5</v>
      </c>
      <c r="AW598" s="178"/>
      <c r="AX598" s="324"/>
      <c r="AY598" s="125">
        <f t="shared" ref="AY598:AZ603" si="463">SUM(M598+P598+S598+V598+Y598+AB598+AE598+AH598+AK598+AN598+AQ598+AT598)</f>
        <v>0</v>
      </c>
      <c r="AZ598" s="125">
        <f t="shared" si="463"/>
        <v>0</v>
      </c>
      <c r="BA598" s="35"/>
      <c r="BB598" s="35"/>
      <c r="BC598" s="35"/>
      <c r="BD598" s="35"/>
      <c r="BE598" s="35"/>
      <c r="BF598" s="35"/>
    </row>
    <row r="599" spans="1:58" ht="13">
      <c r="A599" s="33"/>
      <c r="B599" s="326"/>
      <c r="C599" s="129" t="s">
        <v>1089</v>
      </c>
      <c r="D599" s="32" t="s">
        <v>1232</v>
      </c>
      <c r="E599" s="38" t="s">
        <v>1233</v>
      </c>
      <c r="F599" s="38"/>
      <c r="G599" s="110"/>
      <c r="H599" s="38"/>
      <c r="I599" s="110" t="s">
        <v>1639</v>
      </c>
      <c r="J599" s="16" t="s">
        <v>640</v>
      </c>
      <c r="K599" s="109">
        <f t="shared" si="451"/>
        <v>5</v>
      </c>
      <c r="L599" s="16">
        <v>5</v>
      </c>
      <c r="M599" s="3"/>
      <c r="N599" s="1"/>
      <c r="O599" s="329">
        <f t="shared" si="438"/>
        <v>5</v>
      </c>
      <c r="P599" s="34"/>
      <c r="Q599" s="1"/>
      <c r="R599" s="328">
        <f t="shared" si="452"/>
        <v>5</v>
      </c>
      <c r="S599" s="34"/>
      <c r="T599" s="1"/>
      <c r="U599" s="328">
        <f t="shared" si="453"/>
        <v>5</v>
      </c>
      <c r="V599" s="34"/>
      <c r="W599" s="1"/>
      <c r="X599" s="328">
        <f t="shared" si="454"/>
        <v>5</v>
      </c>
      <c r="Y599" s="34"/>
      <c r="Z599" s="1"/>
      <c r="AA599" s="328">
        <f t="shared" si="455"/>
        <v>5</v>
      </c>
      <c r="AB599" s="34"/>
      <c r="AC599" s="1"/>
      <c r="AD599" s="328">
        <f t="shared" si="456"/>
        <v>5</v>
      </c>
      <c r="AE599" s="3"/>
      <c r="AF599" s="1"/>
      <c r="AG599" s="326">
        <f t="shared" si="457"/>
        <v>5</v>
      </c>
      <c r="AH599" s="34"/>
      <c r="AI599" s="1"/>
      <c r="AJ599" s="328">
        <f t="shared" si="458"/>
        <v>5</v>
      </c>
      <c r="AK599" s="34"/>
      <c r="AL599" s="1"/>
      <c r="AM599" s="328">
        <f t="shared" si="459"/>
        <v>5</v>
      </c>
      <c r="AN599" s="34"/>
      <c r="AO599" s="1"/>
      <c r="AP599" s="328">
        <f t="shared" si="460"/>
        <v>5</v>
      </c>
      <c r="AQ599" s="34"/>
      <c r="AR599" s="1"/>
      <c r="AS599" s="328">
        <f t="shared" si="461"/>
        <v>5</v>
      </c>
      <c r="AT599" s="34"/>
      <c r="AU599" s="1"/>
      <c r="AV599" s="328">
        <f t="shared" si="462"/>
        <v>5</v>
      </c>
      <c r="AW599" s="178"/>
      <c r="AX599" s="324"/>
      <c r="AY599" s="125">
        <f t="shared" si="463"/>
        <v>0</v>
      </c>
      <c r="AZ599" s="125">
        <f t="shared" si="463"/>
        <v>0</v>
      </c>
      <c r="BA599" s="35"/>
      <c r="BB599" s="35"/>
      <c r="BC599" s="35"/>
      <c r="BD599" s="35"/>
      <c r="BE599" s="35"/>
      <c r="BF599" s="35"/>
    </row>
    <row r="600" spans="1:58" ht="13">
      <c r="A600" s="18"/>
      <c r="B600" s="137"/>
      <c r="C600" s="129" t="s">
        <v>1089</v>
      </c>
      <c r="D600" s="32" t="s">
        <v>1234</v>
      </c>
      <c r="E600" s="38" t="s">
        <v>1235</v>
      </c>
      <c r="F600" s="38"/>
      <c r="G600" s="110"/>
      <c r="H600" s="38"/>
      <c r="I600" s="110" t="s">
        <v>419</v>
      </c>
      <c r="J600" s="16" t="s">
        <v>640</v>
      </c>
      <c r="K600" s="109">
        <f t="shared" si="451"/>
        <v>60</v>
      </c>
      <c r="L600" s="16">
        <v>60</v>
      </c>
      <c r="M600" s="3"/>
      <c r="N600" s="1"/>
      <c r="O600" s="328">
        <f t="shared" si="438"/>
        <v>60</v>
      </c>
      <c r="P600" s="34"/>
      <c r="Q600" s="1"/>
      <c r="R600" s="328">
        <f t="shared" si="452"/>
        <v>60</v>
      </c>
      <c r="S600" s="34"/>
      <c r="T600" s="1"/>
      <c r="U600" s="328">
        <f t="shared" si="453"/>
        <v>60</v>
      </c>
      <c r="V600" s="34"/>
      <c r="W600" s="1"/>
      <c r="X600" s="328">
        <f t="shared" si="454"/>
        <v>60</v>
      </c>
      <c r="Y600" s="34"/>
      <c r="Z600" s="1"/>
      <c r="AA600" s="328">
        <f t="shared" si="455"/>
        <v>60</v>
      </c>
      <c r="AB600" s="34"/>
      <c r="AC600" s="1"/>
      <c r="AD600" s="328">
        <f t="shared" si="456"/>
        <v>60</v>
      </c>
      <c r="AE600" s="3"/>
      <c r="AF600" s="1"/>
      <c r="AG600" s="326">
        <f t="shared" si="457"/>
        <v>60</v>
      </c>
      <c r="AH600" s="34"/>
      <c r="AI600" s="1"/>
      <c r="AJ600" s="328">
        <f t="shared" si="458"/>
        <v>60</v>
      </c>
      <c r="AK600" s="34"/>
      <c r="AL600" s="1"/>
      <c r="AM600" s="328">
        <f t="shared" si="459"/>
        <v>60</v>
      </c>
      <c r="AN600" s="34"/>
      <c r="AO600" s="1"/>
      <c r="AP600" s="328">
        <f t="shared" si="460"/>
        <v>60</v>
      </c>
      <c r="AQ600" s="34"/>
      <c r="AR600" s="1"/>
      <c r="AS600" s="328">
        <f t="shared" si="461"/>
        <v>60</v>
      </c>
      <c r="AT600" s="34"/>
      <c r="AU600" s="1"/>
      <c r="AV600" s="328">
        <f t="shared" si="462"/>
        <v>60</v>
      </c>
      <c r="AW600" s="178"/>
      <c r="AX600" s="324"/>
      <c r="AY600" s="125">
        <f t="shared" si="463"/>
        <v>0</v>
      </c>
      <c r="AZ600" s="125">
        <f t="shared" si="463"/>
        <v>0</v>
      </c>
      <c r="BA600" s="35"/>
      <c r="BB600" s="35"/>
      <c r="BC600" s="35"/>
      <c r="BD600" s="35"/>
      <c r="BE600" s="35"/>
      <c r="BF600" s="35"/>
    </row>
    <row r="601" spans="1:58" ht="13">
      <c r="A601" s="18"/>
      <c r="B601" s="137"/>
      <c r="C601" s="129" t="s">
        <v>1089</v>
      </c>
      <c r="D601" s="32" t="s">
        <v>1236</v>
      </c>
      <c r="E601" s="38" t="s">
        <v>1237</v>
      </c>
      <c r="F601" s="38"/>
      <c r="G601" s="110"/>
      <c r="H601" s="38"/>
      <c r="I601" s="110" t="s">
        <v>419</v>
      </c>
      <c r="J601" s="16" t="s">
        <v>640</v>
      </c>
      <c r="K601" s="109">
        <f t="shared" si="451"/>
        <v>60</v>
      </c>
      <c r="L601" s="16">
        <v>60</v>
      </c>
      <c r="M601" s="3"/>
      <c r="N601" s="1"/>
      <c r="O601" s="329">
        <f t="shared" si="438"/>
        <v>60</v>
      </c>
      <c r="P601" s="34"/>
      <c r="Q601" s="1"/>
      <c r="R601" s="328">
        <f t="shared" si="452"/>
        <v>60</v>
      </c>
      <c r="S601" s="34"/>
      <c r="T601" s="1"/>
      <c r="U601" s="328">
        <f t="shared" si="453"/>
        <v>60</v>
      </c>
      <c r="V601" s="34"/>
      <c r="W601" s="1"/>
      <c r="X601" s="328">
        <f t="shared" si="454"/>
        <v>60</v>
      </c>
      <c r="Y601" s="34"/>
      <c r="Z601" s="1"/>
      <c r="AA601" s="328">
        <f t="shared" si="455"/>
        <v>60</v>
      </c>
      <c r="AB601" s="34"/>
      <c r="AC601" s="1"/>
      <c r="AD601" s="328">
        <f t="shared" si="456"/>
        <v>60</v>
      </c>
      <c r="AE601" s="3"/>
      <c r="AF601" s="1"/>
      <c r="AG601" s="326">
        <f t="shared" si="457"/>
        <v>60</v>
      </c>
      <c r="AH601" s="34"/>
      <c r="AI601" s="1"/>
      <c r="AJ601" s="328">
        <f t="shared" si="458"/>
        <v>60</v>
      </c>
      <c r="AK601" s="34"/>
      <c r="AL601" s="1"/>
      <c r="AM601" s="328">
        <f t="shared" si="459"/>
        <v>60</v>
      </c>
      <c r="AN601" s="34"/>
      <c r="AO601" s="1"/>
      <c r="AP601" s="328">
        <f t="shared" si="460"/>
        <v>60</v>
      </c>
      <c r="AQ601" s="34"/>
      <c r="AR601" s="1"/>
      <c r="AS601" s="328">
        <f t="shared" si="461"/>
        <v>60</v>
      </c>
      <c r="AT601" s="34"/>
      <c r="AU601" s="1"/>
      <c r="AV601" s="328">
        <f t="shared" si="462"/>
        <v>60</v>
      </c>
      <c r="AW601" s="178"/>
      <c r="AX601" s="324"/>
      <c r="AY601" s="125">
        <f t="shared" si="463"/>
        <v>0</v>
      </c>
      <c r="AZ601" s="125">
        <f t="shared" si="463"/>
        <v>0</v>
      </c>
      <c r="BA601" s="35"/>
      <c r="BB601" s="35"/>
      <c r="BC601" s="35"/>
      <c r="BD601" s="35"/>
      <c r="BE601" s="35"/>
      <c r="BF601" s="35"/>
    </row>
    <row r="602" spans="1:58" ht="13">
      <c r="A602" s="18"/>
      <c r="B602" s="137"/>
      <c r="C602" s="129" t="s">
        <v>1089</v>
      </c>
      <c r="D602" s="32" t="s">
        <v>1238</v>
      </c>
      <c r="E602" s="90" t="s">
        <v>1866</v>
      </c>
      <c r="F602" s="90"/>
      <c r="G602" s="429"/>
      <c r="H602" s="90"/>
      <c r="I602" s="110" t="s">
        <v>419</v>
      </c>
      <c r="J602" s="16" t="s">
        <v>640</v>
      </c>
      <c r="K602" s="109">
        <f t="shared" si="451"/>
        <v>20</v>
      </c>
      <c r="L602" s="16">
        <v>20</v>
      </c>
      <c r="M602" s="3"/>
      <c r="N602" s="1"/>
      <c r="O602" s="329">
        <f t="shared" si="438"/>
        <v>20</v>
      </c>
      <c r="P602" s="34"/>
      <c r="Q602" s="1"/>
      <c r="R602" s="328">
        <f t="shared" si="452"/>
        <v>20</v>
      </c>
      <c r="S602" s="34"/>
      <c r="T602" s="1"/>
      <c r="U602" s="328">
        <f t="shared" si="453"/>
        <v>20</v>
      </c>
      <c r="V602" s="34"/>
      <c r="W602" s="1"/>
      <c r="X602" s="328">
        <f t="shared" si="454"/>
        <v>20</v>
      </c>
      <c r="Y602" s="34"/>
      <c r="Z602" s="1"/>
      <c r="AA602" s="328">
        <f t="shared" si="455"/>
        <v>20</v>
      </c>
      <c r="AB602" s="34"/>
      <c r="AC602" s="1"/>
      <c r="AD602" s="328">
        <f t="shared" si="456"/>
        <v>20</v>
      </c>
      <c r="AE602" s="3"/>
      <c r="AF602" s="1"/>
      <c r="AG602" s="326">
        <f t="shared" si="457"/>
        <v>20</v>
      </c>
      <c r="AH602" s="34"/>
      <c r="AI602" s="1"/>
      <c r="AJ602" s="328">
        <f t="shared" si="458"/>
        <v>20</v>
      </c>
      <c r="AK602" s="34"/>
      <c r="AL602" s="1"/>
      <c r="AM602" s="328">
        <f t="shared" si="459"/>
        <v>20</v>
      </c>
      <c r="AN602" s="34"/>
      <c r="AO602" s="1"/>
      <c r="AP602" s="328">
        <f t="shared" si="460"/>
        <v>20</v>
      </c>
      <c r="AQ602" s="34"/>
      <c r="AR602" s="1"/>
      <c r="AS602" s="328">
        <f t="shared" si="461"/>
        <v>20</v>
      </c>
      <c r="AT602" s="34"/>
      <c r="AU602" s="1"/>
      <c r="AV602" s="328">
        <f t="shared" si="462"/>
        <v>20</v>
      </c>
      <c r="AW602" s="178"/>
      <c r="AX602" s="324"/>
      <c r="AY602" s="125">
        <f t="shared" si="463"/>
        <v>0</v>
      </c>
      <c r="AZ602" s="125">
        <f t="shared" si="463"/>
        <v>0</v>
      </c>
      <c r="BA602" s="35"/>
      <c r="BB602" s="35"/>
      <c r="BC602" s="35"/>
      <c r="BD602" s="35"/>
      <c r="BE602" s="35"/>
      <c r="BF602" s="35"/>
    </row>
    <row r="603" spans="1:58" ht="13">
      <c r="A603" s="33"/>
      <c r="B603" s="326"/>
      <c r="C603" s="129" t="s">
        <v>1089</v>
      </c>
      <c r="D603" s="32" t="s">
        <v>1239</v>
      </c>
      <c r="E603" s="38" t="s">
        <v>1240</v>
      </c>
      <c r="F603" s="38"/>
      <c r="G603" s="110"/>
      <c r="H603" s="38"/>
      <c r="I603" s="110" t="s">
        <v>1089</v>
      </c>
      <c r="J603" s="16" t="s">
        <v>640</v>
      </c>
      <c r="K603" s="109">
        <f t="shared" si="451"/>
        <v>1000</v>
      </c>
      <c r="L603" s="16">
        <v>1000</v>
      </c>
      <c r="M603" s="3"/>
      <c r="N603" s="1"/>
      <c r="O603" s="328">
        <f t="shared" si="438"/>
        <v>1000</v>
      </c>
      <c r="P603" s="34"/>
      <c r="Q603" s="1"/>
      <c r="R603" s="328">
        <f t="shared" si="452"/>
        <v>1000</v>
      </c>
      <c r="S603" s="34"/>
      <c r="T603" s="1"/>
      <c r="U603" s="328">
        <f t="shared" si="453"/>
        <v>1000</v>
      </c>
      <c r="V603" s="34"/>
      <c r="W603" s="1"/>
      <c r="X603" s="328">
        <f t="shared" si="454"/>
        <v>1000</v>
      </c>
      <c r="Y603" s="34"/>
      <c r="Z603" s="1"/>
      <c r="AA603" s="328">
        <f t="shared" si="455"/>
        <v>1000</v>
      </c>
      <c r="AB603" s="34"/>
      <c r="AC603" s="1"/>
      <c r="AD603" s="328">
        <f t="shared" si="456"/>
        <v>1000</v>
      </c>
      <c r="AE603" s="3"/>
      <c r="AF603" s="1"/>
      <c r="AG603" s="326">
        <f t="shared" si="457"/>
        <v>1000</v>
      </c>
      <c r="AH603" s="34"/>
      <c r="AI603" s="1"/>
      <c r="AJ603" s="328">
        <f t="shared" si="458"/>
        <v>1000</v>
      </c>
      <c r="AK603" s="34"/>
      <c r="AL603" s="1"/>
      <c r="AM603" s="328">
        <f t="shared" si="459"/>
        <v>1000</v>
      </c>
      <c r="AN603" s="34"/>
      <c r="AO603" s="1"/>
      <c r="AP603" s="328">
        <f t="shared" si="460"/>
        <v>1000</v>
      </c>
      <c r="AQ603" s="34"/>
      <c r="AR603" s="1"/>
      <c r="AS603" s="328">
        <f t="shared" si="461"/>
        <v>1000</v>
      </c>
      <c r="AT603" s="34"/>
      <c r="AU603" s="1"/>
      <c r="AV603" s="328">
        <f t="shared" si="462"/>
        <v>1000</v>
      </c>
      <c r="AW603" s="178"/>
      <c r="AX603" s="324"/>
      <c r="AY603" s="125">
        <f t="shared" si="463"/>
        <v>0</v>
      </c>
      <c r="AZ603" s="125">
        <f t="shared" si="463"/>
        <v>0</v>
      </c>
      <c r="BA603" s="35"/>
      <c r="BB603" s="35"/>
      <c r="BC603" s="35"/>
      <c r="BD603" s="35"/>
      <c r="BE603" s="35"/>
      <c r="BF603" s="35"/>
    </row>
    <row r="604" spans="1:58" ht="13">
      <c r="A604" s="33"/>
      <c r="B604" s="330"/>
      <c r="C604" s="129" t="s">
        <v>1089</v>
      </c>
      <c r="D604" s="32"/>
      <c r="E604" s="38"/>
      <c r="F604" s="38"/>
      <c r="G604" s="110"/>
      <c r="H604" s="38"/>
      <c r="I604" s="110" t="s">
        <v>1089</v>
      </c>
      <c r="J604" s="16" t="s">
        <v>640</v>
      </c>
      <c r="K604" s="109">
        <f t="shared" si="451"/>
        <v>0</v>
      </c>
      <c r="L604" s="16">
        <v>0</v>
      </c>
      <c r="M604" s="3"/>
      <c r="N604" s="1"/>
      <c r="O604" s="329">
        <f t="shared" si="438"/>
        <v>0</v>
      </c>
      <c r="P604" s="34"/>
      <c r="Q604" s="1"/>
      <c r="R604" s="328">
        <f t="shared" si="452"/>
        <v>0</v>
      </c>
      <c r="S604" s="34"/>
      <c r="T604" s="1"/>
      <c r="U604" s="328">
        <f t="shared" si="453"/>
        <v>0</v>
      </c>
      <c r="V604" s="34"/>
      <c r="W604" s="1"/>
      <c r="X604" s="328">
        <f t="shared" si="454"/>
        <v>0</v>
      </c>
      <c r="Y604" s="34"/>
      <c r="Z604" s="1"/>
      <c r="AA604" s="328">
        <f t="shared" si="455"/>
        <v>0</v>
      </c>
      <c r="AB604" s="34"/>
      <c r="AC604" s="1"/>
      <c r="AD604" s="328">
        <f t="shared" si="456"/>
        <v>0</v>
      </c>
      <c r="AE604" s="3"/>
      <c r="AF604" s="1"/>
      <c r="AG604" s="326">
        <f t="shared" si="457"/>
        <v>0</v>
      </c>
      <c r="AH604" s="34"/>
      <c r="AI604" s="1"/>
      <c r="AJ604" s="328">
        <f t="shared" si="458"/>
        <v>0</v>
      </c>
      <c r="AK604" s="34"/>
      <c r="AL604" s="1"/>
      <c r="AM604" s="328">
        <f t="shared" si="459"/>
        <v>0</v>
      </c>
      <c r="AN604" s="34"/>
      <c r="AO604" s="1"/>
      <c r="AP604" s="328">
        <f t="shared" si="460"/>
        <v>0</v>
      </c>
      <c r="AQ604" s="34"/>
      <c r="AR604" s="1"/>
      <c r="AS604" s="328">
        <f t="shared" si="461"/>
        <v>0</v>
      </c>
      <c r="AT604" s="34"/>
      <c r="AU604" s="1"/>
      <c r="AV604" s="328">
        <f t="shared" si="462"/>
        <v>0</v>
      </c>
      <c r="AW604" s="178"/>
      <c r="AX604" s="324"/>
      <c r="AY604" s="125">
        <f>SUM(M604+P604+S604+V604+Y604+AB604+AE604+AH604+AK604+AN604+AQ604+AT604)</f>
        <v>0</v>
      </c>
      <c r="AZ604" s="125">
        <f>SUM(N604+Q604+T604+W604+Z604+AC604+AF604+AI604+AL604+AO604+AR604+AU604)</f>
        <v>0</v>
      </c>
      <c r="BA604" s="35"/>
      <c r="BB604" s="35"/>
      <c r="BC604" s="35"/>
      <c r="BD604" s="35"/>
      <c r="BE604" s="35"/>
      <c r="BF604" s="35"/>
    </row>
    <row r="605" spans="1:58" ht="13">
      <c r="A605" s="18"/>
      <c r="B605" s="137"/>
      <c r="C605" s="129" t="s">
        <v>1841</v>
      </c>
      <c r="D605" s="32" t="s">
        <v>1643</v>
      </c>
      <c r="E605" s="38" t="s">
        <v>1644</v>
      </c>
      <c r="F605" s="38"/>
      <c r="G605" s="110"/>
      <c r="H605" s="38"/>
      <c r="I605" s="110" t="s">
        <v>1687</v>
      </c>
      <c r="J605" s="32" t="s">
        <v>640</v>
      </c>
      <c r="K605" s="109">
        <f t="shared" ref="K605:K659" si="464">AV605</f>
        <v>0</v>
      </c>
      <c r="L605" s="16">
        <v>0</v>
      </c>
      <c r="M605" s="3"/>
      <c r="N605" s="1"/>
      <c r="O605" s="329">
        <f t="shared" si="438"/>
        <v>0</v>
      </c>
      <c r="P605" s="34"/>
      <c r="Q605" s="1"/>
      <c r="R605" s="329">
        <f t="shared" ref="R605:R621" si="465">SUM(O605+P605-Q605)</f>
        <v>0</v>
      </c>
      <c r="S605" s="34"/>
      <c r="T605" s="1"/>
      <c r="U605" s="329">
        <f t="shared" ref="U605:U625" si="466">SUM(R605+S605-T605)</f>
        <v>0</v>
      </c>
      <c r="V605" s="34"/>
      <c r="W605" s="1"/>
      <c r="X605" s="329">
        <f t="shared" ref="X605:X625" si="467">SUM(U605+V605-W605)</f>
        <v>0</v>
      </c>
      <c r="Y605" s="34"/>
      <c r="Z605" s="1"/>
      <c r="AA605" s="329">
        <f t="shared" ref="AA605:AA625" si="468">SUM(X605+Y605-Z605)</f>
        <v>0</v>
      </c>
      <c r="AB605" s="34"/>
      <c r="AC605" s="1"/>
      <c r="AD605" s="329">
        <f t="shared" ref="AD605:AD625" si="469">SUM(AA605+AB605-AC605)</f>
        <v>0</v>
      </c>
      <c r="AE605" s="3"/>
      <c r="AF605" s="1"/>
      <c r="AG605" s="330">
        <f t="shared" ref="AG605:AG625" si="470">SUM(AD605+AE605-AF605)</f>
        <v>0</v>
      </c>
      <c r="AH605" s="34"/>
      <c r="AI605" s="1"/>
      <c r="AJ605" s="328">
        <f t="shared" ref="AJ605:AJ625" si="471">SUM(AG605+AH605-AI605)</f>
        <v>0</v>
      </c>
      <c r="AK605" s="34"/>
      <c r="AL605" s="1"/>
      <c r="AM605" s="328">
        <f t="shared" ref="AM605:AM625" si="472">SUM(AJ605+AK605-AL605)</f>
        <v>0</v>
      </c>
      <c r="AN605" s="34"/>
      <c r="AO605" s="1"/>
      <c r="AP605" s="328">
        <f t="shared" ref="AP605:AP616" si="473">SUM(AM605+AN605-AO605)</f>
        <v>0</v>
      </c>
      <c r="AQ605" s="34"/>
      <c r="AR605" s="1"/>
      <c r="AS605" s="328">
        <f t="shared" ref="AS605:AS616" si="474">SUM(AP605+AQ605-AR605)</f>
        <v>0</v>
      </c>
      <c r="AT605" s="34"/>
      <c r="AU605" s="1"/>
      <c r="AV605" s="328">
        <f t="shared" ref="AV605:AV616" si="475">SUM(AS605+AT605-AU605)</f>
        <v>0</v>
      </c>
      <c r="AW605" s="178"/>
      <c r="AX605" s="324"/>
      <c r="AY605" s="125">
        <f t="shared" ref="AY605:AZ615" si="476">SUM(M605+P605+S605+V605+Y605+AB605+AE605+AH605+AK605+AN605+AQ605+AT605)</f>
        <v>0</v>
      </c>
      <c r="AZ605" s="125">
        <f t="shared" si="476"/>
        <v>0</v>
      </c>
      <c r="BA605" s="35"/>
      <c r="BB605" s="35"/>
      <c r="BC605" s="35"/>
      <c r="BD605" s="35"/>
      <c r="BE605" s="35"/>
      <c r="BF605" s="35"/>
    </row>
    <row r="606" spans="1:58" ht="13">
      <c r="A606" s="33"/>
      <c r="B606" s="330"/>
      <c r="C606" s="129" t="s">
        <v>1841</v>
      </c>
      <c r="D606" s="32" t="s">
        <v>1645</v>
      </c>
      <c r="E606" s="38" t="s">
        <v>1646</v>
      </c>
      <c r="F606" s="38"/>
      <c r="G606" s="110"/>
      <c r="H606" s="38"/>
      <c r="I606" s="110" t="s">
        <v>1687</v>
      </c>
      <c r="J606" s="32" t="s">
        <v>640</v>
      </c>
      <c r="K606" s="109">
        <f>AV606</f>
        <v>0</v>
      </c>
      <c r="L606" s="16">
        <v>0</v>
      </c>
      <c r="M606" s="3"/>
      <c r="N606" s="1"/>
      <c r="O606" s="329">
        <f t="shared" si="438"/>
        <v>0</v>
      </c>
      <c r="P606" s="34"/>
      <c r="Q606" s="1"/>
      <c r="R606" s="329">
        <f>SUM(O606+P606-Q606)</f>
        <v>0</v>
      </c>
      <c r="S606" s="34"/>
      <c r="T606" s="1"/>
      <c r="U606" s="329">
        <f>SUM(R606+S606-T606)</f>
        <v>0</v>
      </c>
      <c r="V606" s="34"/>
      <c r="W606" s="1"/>
      <c r="X606" s="329">
        <f>SUM(U606+V606-W606)</f>
        <v>0</v>
      </c>
      <c r="Y606" s="34"/>
      <c r="Z606" s="1"/>
      <c r="AA606" s="329">
        <f>SUM(X606+Y606-Z606)</f>
        <v>0</v>
      </c>
      <c r="AB606" s="34"/>
      <c r="AC606" s="1"/>
      <c r="AD606" s="329">
        <f>SUM(AA606+AB606-AC606)</f>
        <v>0</v>
      </c>
      <c r="AE606" s="3"/>
      <c r="AF606" s="1"/>
      <c r="AG606" s="330">
        <f>SUM(AD606+AE606-AF606)</f>
        <v>0</v>
      </c>
      <c r="AH606" s="34"/>
      <c r="AI606" s="1"/>
      <c r="AJ606" s="328">
        <f>SUM(AG606+AH606-AI606)</f>
        <v>0</v>
      </c>
      <c r="AK606" s="34"/>
      <c r="AL606" s="1"/>
      <c r="AM606" s="328">
        <f>SUM(AJ606+AK606-AL606)</f>
        <v>0</v>
      </c>
      <c r="AN606" s="34"/>
      <c r="AO606" s="1"/>
      <c r="AP606" s="328">
        <f>SUM(AM606+AN606-AO606)</f>
        <v>0</v>
      </c>
      <c r="AQ606" s="34"/>
      <c r="AR606" s="1"/>
      <c r="AS606" s="328">
        <f>SUM(AP606+AQ606-AR606)</f>
        <v>0</v>
      </c>
      <c r="AT606" s="34"/>
      <c r="AU606" s="1"/>
      <c r="AV606" s="328">
        <f>SUM(AS606+AT606-AU606)</f>
        <v>0</v>
      </c>
      <c r="AW606" s="178"/>
      <c r="AX606" s="324"/>
      <c r="AY606" s="125">
        <f t="shared" si="476"/>
        <v>0</v>
      </c>
      <c r="AZ606" s="125">
        <f t="shared" si="476"/>
        <v>0</v>
      </c>
      <c r="BA606" s="35"/>
      <c r="BB606" s="35"/>
      <c r="BC606" s="35"/>
      <c r="BD606" s="35"/>
      <c r="BE606" s="35"/>
      <c r="BF606" s="35"/>
    </row>
    <row r="607" spans="1:58" ht="13">
      <c r="A607" s="33"/>
      <c r="B607" s="326"/>
      <c r="C607" s="129" t="s">
        <v>1841</v>
      </c>
      <c r="D607" s="32" t="s">
        <v>1647</v>
      </c>
      <c r="E607" s="38" t="s">
        <v>1648</v>
      </c>
      <c r="F607" s="38"/>
      <c r="G607" s="110"/>
      <c r="H607" s="38"/>
      <c r="I607" s="110" t="s">
        <v>1687</v>
      </c>
      <c r="J607" s="32" t="s">
        <v>640</v>
      </c>
      <c r="K607" s="109">
        <f t="shared" si="464"/>
        <v>0</v>
      </c>
      <c r="L607" s="16">
        <v>0</v>
      </c>
      <c r="M607" s="3"/>
      <c r="N607" s="1"/>
      <c r="O607" s="328">
        <f t="shared" si="438"/>
        <v>0</v>
      </c>
      <c r="P607" s="34"/>
      <c r="Q607" s="1"/>
      <c r="R607" s="329">
        <f t="shared" si="465"/>
        <v>0</v>
      </c>
      <c r="S607" s="34"/>
      <c r="T607" s="1"/>
      <c r="U607" s="329">
        <f t="shared" si="466"/>
        <v>0</v>
      </c>
      <c r="V607" s="34"/>
      <c r="W607" s="1"/>
      <c r="X607" s="329">
        <f t="shared" si="467"/>
        <v>0</v>
      </c>
      <c r="Y607" s="34"/>
      <c r="Z607" s="1"/>
      <c r="AA607" s="329">
        <f t="shared" si="468"/>
        <v>0</v>
      </c>
      <c r="AB607" s="34"/>
      <c r="AC607" s="1"/>
      <c r="AD607" s="329">
        <f t="shared" si="469"/>
        <v>0</v>
      </c>
      <c r="AE607" s="3"/>
      <c r="AF607" s="1"/>
      <c r="AG607" s="330">
        <f t="shared" si="470"/>
        <v>0</v>
      </c>
      <c r="AH607" s="34"/>
      <c r="AI607" s="1"/>
      <c r="AJ607" s="328">
        <f t="shared" si="471"/>
        <v>0</v>
      </c>
      <c r="AK607" s="34"/>
      <c r="AL607" s="1"/>
      <c r="AM607" s="328">
        <f t="shared" si="472"/>
        <v>0</v>
      </c>
      <c r="AN607" s="34"/>
      <c r="AO607" s="1"/>
      <c r="AP607" s="328">
        <f t="shared" si="473"/>
        <v>0</v>
      </c>
      <c r="AQ607" s="34"/>
      <c r="AR607" s="1"/>
      <c r="AS607" s="328">
        <f t="shared" si="474"/>
        <v>0</v>
      </c>
      <c r="AT607" s="34"/>
      <c r="AU607" s="1"/>
      <c r="AV607" s="328">
        <f t="shared" si="475"/>
        <v>0</v>
      </c>
      <c r="AW607" s="178"/>
      <c r="AX607" s="324"/>
      <c r="AY607" s="125">
        <f t="shared" si="476"/>
        <v>0</v>
      </c>
      <c r="AZ607" s="125">
        <f t="shared" si="476"/>
        <v>0</v>
      </c>
      <c r="BA607" s="35"/>
      <c r="BB607" s="35"/>
      <c r="BC607" s="35"/>
      <c r="BD607" s="35"/>
      <c r="BE607" s="35"/>
      <c r="BF607" s="35"/>
    </row>
    <row r="608" spans="1:58" ht="13">
      <c r="A608" s="33"/>
      <c r="B608" s="330"/>
      <c r="C608" s="129" t="s">
        <v>1841</v>
      </c>
      <c r="D608" s="179" t="s">
        <v>1649</v>
      </c>
      <c r="E608" s="38" t="s">
        <v>1650</v>
      </c>
      <c r="F608" s="38"/>
      <c r="G608" s="110"/>
      <c r="H608" s="38"/>
      <c r="I608" s="110" t="s">
        <v>1687</v>
      </c>
      <c r="J608" s="32" t="s">
        <v>640</v>
      </c>
      <c r="K608" s="109">
        <f t="shared" si="464"/>
        <v>0</v>
      </c>
      <c r="L608" s="16">
        <v>5</v>
      </c>
      <c r="M608" s="3"/>
      <c r="N608" s="1"/>
      <c r="O608" s="329">
        <f t="shared" si="438"/>
        <v>5</v>
      </c>
      <c r="P608" s="34">
        <v>5</v>
      </c>
      <c r="Q608" s="1">
        <f>5+5</f>
        <v>10</v>
      </c>
      <c r="R608" s="329">
        <f t="shared" si="465"/>
        <v>0</v>
      </c>
      <c r="S608" s="34">
        <v>5</v>
      </c>
      <c r="T608" s="1">
        <v>5</v>
      </c>
      <c r="U608" s="329">
        <f t="shared" si="466"/>
        <v>0</v>
      </c>
      <c r="V608" s="34"/>
      <c r="W608" s="1"/>
      <c r="X608" s="329">
        <f t="shared" si="467"/>
        <v>0</v>
      </c>
      <c r="Y608" s="34">
        <v>4</v>
      </c>
      <c r="Z608" s="1">
        <v>4</v>
      </c>
      <c r="AA608" s="329">
        <f t="shared" si="468"/>
        <v>0</v>
      </c>
      <c r="AB608" s="34"/>
      <c r="AC608" s="1"/>
      <c r="AD608" s="329">
        <f t="shared" si="469"/>
        <v>0</v>
      </c>
      <c r="AE608" s="3"/>
      <c r="AF608" s="1"/>
      <c r="AG608" s="330">
        <f t="shared" si="470"/>
        <v>0</v>
      </c>
      <c r="AH608" s="34"/>
      <c r="AI608" s="1"/>
      <c r="AJ608" s="328">
        <f t="shared" si="471"/>
        <v>0</v>
      </c>
      <c r="AK608" s="34"/>
      <c r="AL608" s="1"/>
      <c r="AM608" s="328">
        <f t="shared" si="472"/>
        <v>0</v>
      </c>
      <c r="AN608" s="34"/>
      <c r="AO608" s="1"/>
      <c r="AP608" s="328">
        <f t="shared" si="473"/>
        <v>0</v>
      </c>
      <c r="AQ608" s="34"/>
      <c r="AR608" s="1"/>
      <c r="AS608" s="328">
        <f t="shared" si="474"/>
        <v>0</v>
      </c>
      <c r="AT608" s="34"/>
      <c r="AU608" s="1"/>
      <c r="AV608" s="328">
        <f t="shared" si="475"/>
        <v>0</v>
      </c>
      <c r="AW608" s="178"/>
      <c r="AX608" s="324"/>
      <c r="AY608" s="125">
        <f t="shared" si="476"/>
        <v>14</v>
      </c>
      <c r="AZ608" s="125">
        <f t="shared" si="476"/>
        <v>19</v>
      </c>
      <c r="BA608" s="35"/>
      <c r="BB608" s="35"/>
      <c r="BC608" s="35"/>
      <c r="BD608" s="35"/>
      <c r="BE608" s="35"/>
      <c r="BF608" s="35"/>
    </row>
    <row r="609" spans="1:58" ht="13">
      <c r="A609" s="33"/>
      <c r="B609" s="326"/>
      <c r="C609" s="129" t="s">
        <v>1841</v>
      </c>
      <c r="D609" s="276" t="s">
        <v>1651</v>
      </c>
      <c r="E609" s="128" t="s">
        <v>1652</v>
      </c>
      <c r="F609" s="128"/>
      <c r="G609" s="337"/>
      <c r="H609" s="128"/>
      <c r="I609" s="110" t="s">
        <v>1687</v>
      </c>
      <c r="J609" s="32" t="s">
        <v>640</v>
      </c>
      <c r="K609" s="109">
        <f t="shared" si="464"/>
        <v>5</v>
      </c>
      <c r="L609" s="16">
        <v>0</v>
      </c>
      <c r="M609" s="3"/>
      <c r="N609" s="1"/>
      <c r="O609" s="329">
        <f t="shared" si="438"/>
        <v>0</v>
      </c>
      <c r="P609" s="34"/>
      <c r="Q609" s="1"/>
      <c r="R609" s="329">
        <f t="shared" si="465"/>
        <v>0</v>
      </c>
      <c r="S609" s="34">
        <f>5+10</f>
        <v>15</v>
      </c>
      <c r="T609" s="1">
        <f>5+10</f>
        <v>15</v>
      </c>
      <c r="U609" s="329">
        <f t="shared" si="466"/>
        <v>0</v>
      </c>
      <c r="V609" s="34">
        <v>5</v>
      </c>
      <c r="W609" s="1"/>
      <c r="X609" s="329">
        <f t="shared" si="467"/>
        <v>5</v>
      </c>
      <c r="Y609" s="34"/>
      <c r="Z609" s="1"/>
      <c r="AA609" s="329">
        <f t="shared" si="468"/>
        <v>5</v>
      </c>
      <c r="AB609" s="34"/>
      <c r="AC609" s="1"/>
      <c r="AD609" s="329">
        <f t="shared" si="469"/>
        <v>5</v>
      </c>
      <c r="AE609" s="3"/>
      <c r="AF609" s="1"/>
      <c r="AG609" s="330">
        <f t="shared" si="470"/>
        <v>5</v>
      </c>
      <c r="AH609" s="34"/>
      <c r="AI609" s="1"/>
      <c r="AJ609" s="328">
        <f t="shared" si="471"/>
        <v>5</v>
      </c>
      <c r="AK609" s="34"/>
      <c r="AL609" s="1"/>
      <c r="AM609" s="328">
        <f t="shared" si="472"/>
        <v>5</v>
      </c>
      <c r="AN609" s="34"/>
      <c r="AO609" s="1"/>
      <c r="AP609" s="328">
        <f t="shared" si="473"/>
        <v>5</v>
      </c>
      <c r="AQ609" s="34"/>
      <c r="AR609" s="1"/>
      <c r="AS609" s="328">
        <f t="shared" si="474"/>
        <v>5</v>
      </c>
      <c r="AT609" s="34"/>
      <c r="AU609" s="1"/>
      <c r="AV609" s="328">
        <f t="shared" si="475"/>
        <v>5</v>
      </c>
      <c r="AW609" s="178"/>
      <c r="AX609" s="324"/>
      <c r="AY609" s="125">
        <f t="shared" si="476"/>
        <v>20</v>
      </c>
      <c r="AZ609" s="125">
        <f t="shared" si="476"/>
        <v>15</v>
      </c>
      <c r="BA609" s="35"/>
      <c r="BB609" s="35"/>
      <c r="BC609" s="35"/>
      <c r="BD609" s="35"/>
      <c r="BE609" s="35"/>
      <c r="BF609" s="35"/>
    </row>
    <row r="610" spans="1:58" ht="13">
      <c r="A610" s="18"/>
      <c r="B610" s="137"/>
      <c r="C610" s="129" t="s">
        <v>1841</v>
      </c>
      <c r="D610" s="276" t="s">
        <v>1653</v>
      </c>
      <c r="E610" s="128" t="s">
        <v>1688</v>
      </c>
      <c r="F610" s="128"/>
      <c r="G610" s="337"/>
      <c r="H610" s="128"/>
      <c r="I610" s="110" t="s">
        <v>1687</v>
      </c>
      <c r="J610" s="32" t="s">
        <v>640</v>
      </c>
      <c r="K610" s="109">
        <f>AV610</f>
        <v>0</v>
      </c>
      <c r="L610" s="16">
        <v>0</v>
      </c>
      <c r="M610" s="3"/>
      <c r="N610" s="1"/>
      <c r="O610" s="328">
        <f t="shared" si="438"/>
        <v>0</v>
      </c>
      <c r="P610" s="34"/>
      <c r="Q610" s="1"/>
      <c r="R610" s="329">
        <f>SUM(O610+P610-Q610)</f>
        <v>0</v>
      </c>
      <c r="S610" s="34"/>
      <c r="T610" s="1"/>
      <c r="U610" s="329">
        <f>SUM(R610+S610-T610)</f>
        <v>0</v>
      </c>
      <c r="V610" s="34"/>
      <c r="W610" s="1"/>
      <c r="X610" s="329">
        <f>SUM(U610+V610-W610)</f>
        <v>0</v>
      </c>
      <c r="Y610" s="34"/>
      <c r="Z610" s="1"/>
      <c r="AA610" s="329">
        <f>SUM(X610+Y610-Z610)</f>
        <v>0</v>
      </c>
      <c r="AB610" s="34"/>
      <c r="AC610" s="1"/>
      <c r="AD610" s="329">
        <f>SUM(AA610+AB610-AC610)</f>
        <v>0</v>
      </c>
      <c r="AE610" s="3"/>
      <c r="AF610" s="1"/>
      <c r="AG610" s="330">
        <f>SUM(AD610+AE610-AF610)</f>
        <v>0</v>
      </c>
      <c r="AH610" s="34"/>
      <c r="AI610" s="1"/>
      <c r="AJ610" s="328">
        <f>SUM(AG610+AH610-AI610)</f>
        <v>0</v>
      </c>
      <c r="AK610" s="34"/>
      <c r="AL610" s="1"/>
      <c r="AM610" s="328">
        <f>SUM(AJ610+AK610-AL610)</f>
        <v>0</v>
      </c>
      <c r="AN610" s="34"/>
      <c r="AO610" s="1"/>
      <c r="AP610" s="328">
        <f t="shared" si="473"/>
        <v>0</v>
      </c>
      <c r="AQ610" s="34"/>
      <c r="AR610" s="1"/>
      <c r="AS610" s="328">
        <f t="shared" si="474"/>
        <v>0</v>
      </c>
      <c r="AT610" s="34"/>
      <c r="AU610" s="1"/>
      <c r="AV610" s="328">
        <f t="shared" si="475"/>
        <v>0</v>
      </c>
      <c r="AW610" s="178"/>
      <c r="AX610" s="324"/>
      <c r="AY610" s="125">
        <f t="shared" si="476"/>
        <v>0</v>
      </c>
      <c r="AZ610" s="125">
        <f t="shared" si="476"/>
        <v>0</v>
      </c>
      <c r="BA610" s="35"/>
      <c r="BB610" s="35"/>
      <c r="BC610" s="35"/>
      <c r="BD610" s="35"/>
      <c r="BE610" s="35"/>
      <c r="BF610" s="35"/>
    </row>
    <row r="611" spans="1:58" ht="13">
      <c r="A611" s="18"/>
      <c r="B611" s="137"/>
      <c r="C611" s="129" t="s">
        <v>1841</v>
      </c>
      <c r="D611" s="32" t="s">
        <v>1654</v>
      </c>
      <c r="E611" s="38" t="s">
        <v>1655</v>
      </c>
      <c r="F611" s="38"/>
      <c r="G611" s="110"/>
      <c r="H611" s="38"/>
      <c r="I611" s="110" t="s">
        <v>1687</v>
      </c>
      <c r="J611" s="32" t="s">
        <v>640</v>
      </c>
      <c r="K611" s="109">
        <f t="shared" si="464"/>
        <v>0</v>
      </c>
      <c r="L611" s="16">
        <v>0</v>
      </c>
      <c r="M611" s="3"/>
      <c r="N611" s="1"/>
      <c r="O611" s="329">
        <f t="shared" si="438"/>
        <v>0</v>
      </c>
      <c r="P611" s="34"/>
      <c r="Q611" s="1"/>
      <c r="R611" s="329">
        <f t="shared" si="465"/>
        <v>0</v>
      </c>
      <c r="S611" s="34">
        <v>5</v>
      </c>
      <c r="T611" s="1">
        <v>5</v>
      </c>
      <c r="U611" s="329">
        <f t="shared" si="466"/>
        <v>0</v>
      </c>
      <c r="V611" s="34"/>
      <c r="W611" s="1"/>
      <c r="X611" s="329">
        <f t="shared" si="467"/>
        <v>0</v>
      </c>
      <c r="Y611" s="34"/>
      <c r="Z611" s="1"/>
      <c r="AA611" s="329">
        <f t="shared" si="468"/>
        <v>0</v>
      </c>
      <c r="AB611" s="34"/>
      <c r="AC611" s="1"/>
      <c r="AD611" s="329">
        <f t="shared" si="469"/>
        <v>0</v>
      </c>
      <c r="AE611" s="3"/>
      <c r="AF611" s="1"/>
      <c r="AG611" s="330">
        <f t="shared" si="470"/>
        <v>0</v>
      </c>
      <c r="AH611" s="34"/>
      <c r="AI611" s="1"/>
      <c r="AJ611" s="328">
        <f t="shared" si="471"/>
        <v>0</v>
      </c>
      <c r="AK611" s="34"/>
      <c r="AL611" s="1"/>
      <c r="AM611" s="328">
        <f>SUM(AJ611+AK611-AL611)</f>
        <v>0</v>
      </c>
      <c r="AN611" s="34"/>
      <c r="AO611" s="1"/>
      <c r="AP611" s="328">
        <f t="shared" si="473"/>
        <v>0</v>
      </c>
      <c r="AQ611" s="34"/>
      <c r="AR611" s="1"/>
      <c r="AS611" s="328">
        <f t="shared" si="474"/>
        <v>0</v>
      </c>
      <c r="AT611" s="34"/>
      <c r="AU611" s="1"/>
      <c r="AV611" s="328">
        <f t="shared" si="475"/>
        <v>0</v>
      </c>
      <c r="AW611" s="178"/>
      <c r="AX611" s="324"/>
      <c r="AY611" s="125">
        <f t="shared" si="476"/>
        <v>5</v>
      </c>
      <c r="AZ611" s="125">
        <f t="shared" si="476"/>
        <v>5</v>
      </c>
      <c r="BA611" s="35"/>
      <c r="BB611" s="35"/>
      <c r="BC611" s="35"/>
      <c r="BD611" s="35"/>
      <c r="BE611" s="35"/>
      <c r="BF611" s="35"/>
    </row>
    <row r="612" spans="1:58" ht="13">
      <c r="A612" s="33"/>
      <c r="B612" s="330"/>
      <c r="C612" s="129" t="s">
        <v>1841</v>
      </c>
      <c r="D612" s="32" t="s">
        <v>1656</v>
      </c>
      <c r="E612" s="38" t="s">
        <v>1657</v>
      </c>
      <c r="F612" s="38"/>
      <c r="G612" s="110"/>
      <c r="H612" s="38"/>
      <c r="I612" s="110" t="s">
        <v>1687</v>
      </c>
      <c r="J612" s="32" t="s">
        <v>640</v>
      </c>
      <c r="K612" s="109">
        <f t="shared" si="464"/>
        <v>0</v>
      </c>
      <c r="L612" s="16">
        <v>0</v>
      </c>
      <c r="M612" s="3"/>
      <c r="N612" s="1"/>
      <c r="O612" s="329">
        <f t="shared" si="438"/>
        <v>0</v>
      </c>
      <c r="P612" s="34"/>
      <c r="Q612" s="1"/>
      <c r="R612" s="329">
        <f t="shared" si="465"/>
        <v>0</v>
      </c>
      <c r="S612" s="34">
        <v>5</v>
      </c>
      <c r="T612" s="1">
        <v>5</v>
      </c>
      <c r="U612" s="329">
        <f t="shared" si="466"/>
        <v>0</v>
      </c>
      <c r="V612" s="34"/>
      <c r="W612" s="1"/>
      <c r="X612" s="329">
        <f t="shared" si="467"/>
        <v>0</v>
      </c>
      <c r="Y612" s="34"/>
      <c r="Z612" s="1"/>
      <c r="AA612" s="329">
        <f t="shared" si="468"/>
        <v>0</v>
      </c>
      <c r="AB612" s="34"/>
      <c r="AC612" s="1"/>
      <c r="AD612" s="329">
        <f t="shared" si="469"/>
        <v>0</v>
      </c>
      <c r="AE612" s="3"/>
      <c r="AF612" s="1"/>
      <c r="AG612" s="330">
        <f t="shared" si="470"/>
        <v>0</v>
      </c>
      <c r="AH612" s="34"/>
      <c r="AI612" s="1"/>
      <c r="AJ612" s="328">
        <f t="shared" si="471"/>
        <v>0</v>
      </c>
      <c r="AK612" s="34"/>
      <c r="AL612" s="1"/>
      <c r="AM612" s="328">
        <f t="shared" si="472"/>
        <v>0</v>
      </c>
      <c r="AN612" s="34"/>
      <c r="AO612" s="1"/>
      <c r="AP612" s="328">
        <f t="shared" si="473"/>
        <v>0</v>
      </c>
      <c r="AQ612" s="34"/>
      <c r="AR612" s="1"/>
      <c r="AS612" s="328">
        <f t="shared" si="474"/>
        <v>0</v>
      </c>
      <c r="AT612" s="34"/>
      <c r="AU612" s="1"/>
      <c r="AV612" s="328">
        <f t="shared" si="475"/>
        <v>0</v>
      </c>
      <c r="AW612" s="178"/>
      <c r="AX612" s="324"/>
      <c r="AY612" s="125">
        <f t="shared" si="476"/>
        <v>5</v>
      </c>
      <c r="AZ612" s="125">
        <f t="shared" si="476"/>
        <v>5</v>
      </c>
      <c r="BA612" s="35"/>
      <c r="BB612" s="35"/>
      <c r="BC612" s="35"/>
      <c r="BD612" s="35"/>
      <c r="BE612" s="35"/>
      <c r="BF612" s="35"/>
    </row>
    <row r="613" spans="1:58" ht="13">
      <c r="A613" s="33"/>
      <c r="B613" s="326"/>
      <c r="C613" s="129" t="s">
        <v>1841</v>
      </c>
      <c r="D613" s="32" t="s">
        <v>1658</v>
      </c>
      <c r="E613" s="38" t="s">
        <v>1659</v>
      </c>
      <c r="F613" s="38"/>
      <c r="G613" s="110"/>
      <c r="H613" s="38"/>
      <c r="I613" s="110" t="s">
        <v>1687</v>
      </c>
      <c r="J613" s="32" t="s">
        <v>640</v>
      </c>
      <c r="K613" s="109">
        <f t="shared" si="464"/>
        <v>0</v>
      </c>
      <c r="L613" s="16">
        <v>0</v>
      </c>
      <c r="M613" s="3"/>
      <c r="N613" s="1"/>
      <c r="O613" s="328">
        <f t="shared" si="438"/>
        <v>0</v>
      </c>
      <c r="P613" s="34"/>
      <c r="Q613" s="1"/>
      <c r="R613" s="329">
        <f t="shared" si="465"/>
        <v>0</v>
      </c>
      <c r="S613" s="34"/>
      <c r="T613" s="1"/>
      <c r="U613" s="329">
        <f t="shared" si="466"/>
        <v>0</v>
      </c>
      <c r="V613" s="34"/>
      <c r="W613" s="1"/>
      <c r="X613" s="329">
        <f t="shared" si="467"/>
        <v>0</v>
      </c>
      <c r="Y613" s="34"/>
      <c r="Z613" s="1"/>
      <c r="AA613" s="329">
        <f t="shared" si="468"/>
        <v>0</v>
      </c>
      <c r="AB613" s="34"/>
      <c r="AC613" s="1"/>
      <c r="AD613" s="329">
        <f t="shared" si="469"/>
        <v>0</v>
      </c>
      <c r="AE613" s="3"/>
      <c r="AF613" s="1"/>
      <c r="AG613" s="330">
        <f t="shared" si="470"/>
        <v>0</v>
      </c>
      <c r="AH613" s="34"/>
      <c r="AI613" s="1"/>
      <c r="AJ613" s="328">
        <f t="shared" si="471"/>
        <v>0</v>
      </c>
      <c r="AK613" s="34"/>
      <c r="AL613" s="1"/>
      <c r="AM613" s="328">
        <f t="shared" si="472"/>
        <v>0</v>
      </c>
      <c r="AN613" s="34"/>
      <c r="AO613" s="1"/>
      <c r="AP613" s="328">
        <f t="shared" si="473"/>
        <v>0</v>
      </c>
      <c r="AQ613" s="34"/>
      <c r="AR613" s="1"/>
      <c r="AS613" s="328">
        <f t="shared" si="474"/>
        <v>0</v>
      </c>
      <c r="AT613" s="34"/>
      <c r="AU613" s="1"/>
      <c r="AV613" s="328">
        <f t="shared" si="475"/>
        <v>0</v>
      </c>
      <c r="AW613" s="178"/>
      <c r="AX613" s="324"/>
      <c r="AY613" s="125">
        <f t="shared" si="476"/>
        <v>0</v>
      </c>
      <c r="AZ613" s="125">
        <f t="shared" si="476"/>
        <v>0</v>
      </c>
      <c r="BA613" s="35"/>
      <c r="BB613" s="35"/>
      <c r="BC613" s="35"/>
      <c r="BD613" s="35"/>
      <c r="BE613" s="35"/>
      <c r="BF613" s="35"/>
    </row>
    <row r="614" spans="1:58" ht="13">
      <c r="A614" s="18"/>
      <c r="B614" s="137"/>
      <c r="C614" s="129" t="s">
        <v>1841</v>
      </c>
      <c r="D614" s="32" t="s">
        <v>2079</v>
      </c>
      <c r="E614" s="38" t="s">
        <v>2080</v>
      </c>
      <c r="F614" s="38"/>
      <c r="G614" s="110"/>
      <c r="H614" s="38"/>
      <c r="I614" s="110" t="s">
        <v>1687</v>
      </c>
      <c r="J614" s="32" t="s">
        <v>640</v>
      </c>
      <c r="K614" s="109">
        <f t="shared" si="464"/>
        <v>0</v>
      </c>
      <c r="L614" s="16">
        <v>20</v>
      </c>
      <c r="M614" s="3"/>
      <c r="N614" s="1"/>
      <c r="O614" s="329">
        <f t="shared" si="438"/>
        <v>20</v>
      </c>
      <c r="P614" s="34"/>
      <c r="Q614" s="1"/>
      <c r="R614" s="329">
        <f t="shared" si="465"/>
        <v>20</v>
      </c>
      <c r="S614" s="34"/>
      <c r="T614" s="1">
        <v>20</v>
      </c>
      <c r="U614" s="329">
        <f t="shared" si="466"/>
        <v>0</v>
      </c>
      <c r="V614" s="34"/>
      <c r="W614" s="1"/>
      <c r="X614" s="329">
        <f t="shared" si="467"/>
        <v>0</v>
      </c>
      <c r="Y614" s="34"/>
      <c r="Z614" s="1"/>
      <c r="AA614" s="329">
        <f t="shared" si="468"/>
        <v>0</v>
      </c>
      <c r="AB614" s="34"/>
      <c r="AC614" s="1"/>
      <c r="AD614" s="329">
        <f t="shared" si="469"/>
        <v>0</v>
      </c>
      <c r="AE614" s="3"/>
      <c r="AF614" s="1"/>
      <c r="AG614" s="330">
        <f t="shared" si="470"/>
        <v>0</v>
      </c>
      <c r="AH614" s="34"/>
      <c r="AI614" s="1"/>
      <c r="AJ614" s="328">
        <f t="shared" si="471"/>
        <v>0</v>
      </c>
      <c r="AK614" s="34"/>
      <c r="AL614" s="1"/>
      <c r="AM614" s="328">
        <f t="shared" si="472"/>
        <v>0</v>
      </c>
      <c r="AN614" s="34"/>
      <c r="AO614" s="1"/>
      <c r="AP614" s="328">
        <f t="shared" si="473"/>
        <v>0</v>
      </c>
      <c r="AQ614" s="34"/>
      <c r="AR614" s="1"/>
      <c r="AS614" s="328">
        <f t="shared" si="474"/>
        <v>0</v>
      </c>
      <c r="AT614" s="34"/>
      <c r="AU614" s="1"/>
      <c r="AV614" s="328">
        <f t="shared" si="475"/>
        <v>0</v>
      </c>
      <c r="AW614" s="178"/>
      <c r="AX614" s="324"/>
      <c r="AY614" s="125">
        <f t="shared" si="476"/>
        <v>0</v>
      </c>
      <c r="AZ614" s="125">
        <f t="shared" si="476"/>
        <v>20</v>
      </c>
      <c r="BA614" s="35"/>
      <c r="BB614" s="35"/>
      <c r="BC614" s="35"/>
      <c r="BD614" s="35"/>
      <c r="BE614" s="35"/>
      <c r="BF614" s="35"/>
    </row>
    <row r="615" spans="1:58" ht="13">
      <c r="A615" s="33"/>
      <c r="B615" s="326"/>
      <c r="C615" s="129" t="s">
        <v>1841</v>
      </c>
      <c r="D615" s="32" t="s">
        <v>1660</v>
      </c>
      <c r="E615" s="38" t="s">
        <v>1661</v>
      </c>
      <c r="F615" s="38"/>
      <c r="G615" s="110"/>
      <c r="H615" s="38"/>
      <c r="I615" s="110" t="s">
        <v>1687</v>
      </c>
      <c r="J615" s="32" t="s">
        <v>640</v>
      </c>
      <c r="K615" s="109">
        <f t="shared" si="464"/>
        <v>0</v>
      </c>
      <c r="L615" s="16">
        <v>0</v>
      </c>
      <c r="M615" s="3"/>
      <c r="N615" s="1"/>
      <c r="O615" s="329">
        <f t="shared" si="438"/>
        <v>0</v>
      </c>
      <c r="P615" s="34"/>
      <c r="Q615" s="1"/>
      <c r="R615" s="329">
        <f t="shared" si="465"/>
        <v>0</v>
      </c>
      <c r="S615" s="34"/>
      <c r="T615" s="1"/>
      <c r="U615" s="329">
        <f t="shared" si="466"/>
        <v>0</v>
      </c>
      <c r="V615" s="34"/>
      <c r="W615" s="1"/>
      <c r="X615" s="329">
        <f t="shared" si="467"/>
        <v>0</v>
      </c>
      <c r="Y615" s="34"/>
      <c r="Z615" s="1"/>
      <c r="AA615" s="329">
        <f t="shared" si="468"/>
        <v>0</v>
      </c>
      <c r="AB615" s="34"/>
      <c r="AC615" s="1"/>
      <c r="AD615" s="329">
        <f t="shared" si="469"/>
        <v>0</v>
      </c>
      <c r="AE615" s="3"/>
      <c r="AF615" s="1"/>
      <c r="AG615" s="330">
        <f t="shared" si="470"/>
        <v>0</v>
      </c>
      <c r="AH615" s="34"/>
      <c r="AI615" s="1"/>
      <c r="AJ615" s="328">
        <f t="shared" si="471"/>
        <v>0</v>
      </c>
      <c r="AK615" s="34"/>
      <c r="AL615" s="1"/>
      <c r="AM615" s="328">
        <f t="shared" si="472"/>
        <v>0</v>
      </c>
      <c r="AN615" s="34"/>
      <c r="AO615" s="1"/>
      <c r="AP615" s="328">
        <f t="shared" si="473"/>
        <v>0</v>
      </c>
      <c r="AQ615" s="34"/>
      <c r="AR615" s="1"/>
      <c r="AS615" s="328">
        <f t="shared" si="474"/>
        <v>0</v>
      </c>
      <c r="AT615" s="34"/>
      <c r="AU615" s="1"/>
      <c r="AV615" s="328">
        <f t="shared" si="475"/>
        <v>0</v>
      </c>
      <c r="AW615" s="178"/>
      <c r="AX615" s="324"/>
      <c r="AY615" s="125">
        <f t="shared" si="476"/>
        <v>0</v>
      </c>
      <c r="AZ615" s="125">
        <f t="shared" si="476"/>
        <v>0</v>
      </c>
      <c r="BA615" s="35"/>
      <c r="BB615" s="35"/>
      <c r="BC615" s="35"/>
      <c r="BD615" s="35"/>
      <c r="BE615" s="35"/>
      <c r="BF615" s="35"/>
    </row>
    <row r="616" spans="1:58" ht="13">
      <c r="A616" s="33"/>
      <c r="B616" s="330"/>
      <c r="C616" s="129" t="s">
        <v>1841</v>
      </c>
      <c r="D616" s="32" t="s">
        <v>1662</v>
      </c>
      <c r="E616" s="443" t="s">
        <v>1663</v>
      </c>
      <c r="F616" s="443"/>
      <c r="G616" s="444"/>
      <c r="H616" s="443"/>
      <c r="I616" s="110" t="s">
        <v>1687</v>
      </c>
      <c r="J616" s="32" t="s">
        <v>640</v>
      </c>
      <c r="K616" s="109">
        <f t="shared" si="464"/>
        <v>66</v>
      </c>
      <c r="L616" s="16">
        <v>0</v>
      </c>
      <c r="M616" s="3">
        <f>8+10</f>
        <v>18</v>
      </c>
      <c r="N616" s="1">
        <v>10</v>
      </c>
      <c r="O616" s="328">
        <f t="shared" si="438"/>
        <v>8</v>
      </c>
      <c r="P616" s="34">
        <f>10+20+20+20+20</f>
        <v>90</v>
      </c>
      <c r="Q616" s="1">
        <f>8+10+20+20+20+20</f>
        <v>98</v>
      </c>
      <c r="R616" s="329">
        <f t="shared" si="465"/>
        <v>0</v>
      </c>
      <c r="S616" s="34">
        <f>20+25+25+20</f>
        <v>90</v>
      </c>
      <c r="T616" s="1">
        <f>20+70</f>
        <v>90</v>
      </c>
      <c r="U616" s="329">
        <f t="shared" si="466"/>
        <v>0</v>
      </c>
      <c r="V616" s="34">
        <f>8+24+24</f>
        <v>56</v>
      </c>
      <c r="W616" s="1"/>
      <c r="X616" s="329">
        <f t="shared" si="467"/>
        <v>56</v>
      </c>
      <c r="Y616" s="34"/>
      <c r="Z616" s="1"/>
      <c r="AA616" s="329">
        <f t="shared" si="468"/>
        <v>56</v>
      </c>
      <c r="AB616" s="34"/>
      <c r="AC616" s="1"/>
      <c r="AD616" s="329">
        <f t="shared" si="469"/>
        <v>56</v>
      </c>
      <c r="AE616" s="3">
        <v>10</v>
      </c>
      <c r="AF616" s="1"/>
      <c r="AG616" s="330">
        <f t="shared" si="470"/>
        <v>66</v>
      </c>
      <c r="AH616" s="34"/>
      <c r="AI616" s="1"/>
      <c r="AJ616" s="328">
        <f t="shared" si="471"/>
        <v>66</v>
      </c>
      <c r="AK616" s="34"/>
      <c r="AL616" s="1"/>
      <c r="AM616" s="328">
        <f t="shared" si="472"/>
        <v>66</v>
      </c>
      <c r="AN616" s="34"/>
      <c r="AO616" s="1"/>
      <c r="AP616" s="328">
        <f t="shared" si="473"/>
        <v>66</v>
      </c>
      <c r="AQ616" s="34"/>
      <c r="AR616" s="1"/>
      <c r="AS616" s="328">
        <f t="shared" si="474"/>
        <v>66</v>
      </c>
      <c r="AT616" s="34"/>
      <c r="AU616" s="1"/>
      <c r="AV616" s="328">
        <f t="shared" si="475"/>
        <v>66</v>
      </c>
      <c r="AW616" s="178"/>
      <c r="AX616" s="324"/>
      <c r="AY616" s="125">
        <f t="shared" ref="AY616:AZ684" si="477">SUM(M616+P616+S616+V616+Y616+AB616+AE616+AH616+AK616+AN616+AQ616+AT616)</f>
        <v>264</v>
      </c>
      <c r="AZ616" s="125">
        <f t="shared" si="477"/>
        <v>198</v>
      </c>
      <c r="BA616" s="35"/>
      <c r="BB616" s="35"/>
      <c r="BC616" s="35"/>
      <c r="BD616" s="35"/>
      <c r="BE616" s="35"/>
      <c r="BF616" s="35"/>
    </row>
    <row r="617" spans="1:58" ht="13">
      <c r="A617" s="33"/>
      <c r="B617" s="326"/>
      <c r="C617" s="129" t="s">
        <v>1841</v>
      </c>
      <c r="D617" s="32" t="s">
        <v>1511</v>
      </c>
      <c r="E617" s="38" t="s">
        <v>1664</v>
      </c>
      <c r="F617" s="38"/>
      <c r="G617" s="110"/>
      <c r="H617" s="38"/>
      <c r="I617" s="110" t="s">
        <v>1687</v>
      </c>
      <c r="J617" s="32" t="s">
        <v>640</v>
      </c>
      <c r="K617" s="109">
        <f>AV617</f>
        <v>0</v>
      </c>
      <c r="L617" s="16">
        <v>0</v>
      </c>
      <c r="M617" s="3"/>
      <c r="N617" s="1"/>
      <c r="O617" s="329">
        <f t="shared" si="438"/>
        <v>0</v>
      </c>
      <c r="P617" s="34"/>
      <c r="Q617" s="1"/>
      <c r="R617" s="329">
        <f>SUM(O617+P617-Q617)</f>
        <v>0</v>
      </c>
      <c r="S617" s="34"/>
      <c r="T617" s="1"/>
      <c r="U617" s="329">
        <f>SUM(R617+S617-T617)</f>
        <v>0</v>
      </c>
      <c r="V617" s="34"/>
      <c r="W617" s="1"/>
      <c r="X617" s="329">
        <f>SUM(U617+V617-W617)</f>
        <v>0</v>
      </c>
      <c r="Y617" s="34"/>
      <c r="Z617" s="1"/>
      <c r="AA617" s="329">
        <f>SUM(X617+Y617-Z617)</f>
        <v>0</v>
      </c>
      <c r="AB617" s="34"/>
      <c r="AC617" s="1"/>
      <c r="AD617" s="329">
        <f>SUM(AA617+AB617-AC617)</f>
        <v>0</v>
      </c>
      <c r="AE617" s="3"/>
      <c r="AF617" s="1"/>
      <c r="AG617" s="330">
        <f>SUM(AD617+AE617-AF617)</f>
        <v>0</v>
      </c>
      <c r="AH617" s="34"/>
      <c r="AI617" s="1"/>
      <c r="AJ617" s="328">
        <f>SUM(AG617+AH617-AI617)</f>
        <v>0</v>
      </c>
      <c r="AK617" s="34"/>
      <c r="AL617" s="1"/>
      <c r="AM617" s="328">
        <f>SUM(AJ617+AK617-AL617)</f>
        <v>0</v>
      </c>
      <c r="AN617" s="34"/>
      <c r="AO617" s="1"/>
      <c r="AP617" s="328">
        <f>SUM(AM617+AN617-AO617)</f>
        <v>0</v>
      </c>
      <c r="AQ617" s="34"/>
      <c r="AR617" s="1"/>
      <c r="AS617" s="328">
        <f>SUM(AP617+AQ617-AR617)</f>
        <v>0</v>
      </c>
      <c r="AT617" s="34"/>
      <c r="AU617" s="1"/>
      <c r="AV617" s="328">
        <f>SUM(AS617+AT617-AU617)</f>
        <v>0</v>
      </c>
      <c r="AW617" s="178"/>
      <c r="AX617" s="324"/>
      <c r="AY617" s="125">
        <f t="shared" si="477"/>
        <v>0</v>
      </c>
      <c r="AZ617" s="125">
        <f t="shared" si="477"/>
        <v>0</v>
      </c>
      <c r="BA617" s="35"/>
      <c r="BB617" s="35"/>
      <c r="BC617" s="35"/>
      <c r="BD617" s="35"/>
      <c r="BE617" s="35"/>
      <c r="BF617" s="35"/>
    </row>
    <row r="618" spans="1:58" ht="13">
      <c r="A618" s="33"/>
      <c r="B618" s="330"/>
      <c r="C618" s="129" t="s">
        <v>1841</v>
      </c>
      <c r="D618" s="32" t="s">
        <v>1665</v>
      </c>
      <c r="E618" s="38" t="s">
        <v>1666</v>
      </c>
      <c r="F618" s="38"/>
      <c r="G618" s="110"/>
      <c r="H618" s="38"/>
      <c r="I618" s="110" t="s">
        <v>1687</v>
      </c>
      <c r="J618" s="32" t="s">
        <v>640</v>
      </c>
      <c r="K618" s="109">
        <f t="shared" si="464"/>
        <v>0</v>
      </c>
      <c r="L618" s="16">
        <v>0</v>
      </c>
      <c r="M618" s="3"/>
      <c r="N618" s="1"/>
      <c r="O618" s="329">
        <f t="shared" si="438"/>
        <v>0</v>
      </c>
      <c r="P618" s="34"/>
      <c r="Q618" s="1"/>
      <c r="R618" s="329">
        <f t="shared" si="465"/>
        <v>0</v>
      </c>
      <c r="S618" s="34"/>
      <c r="T618" s="1"/>
      <c r="U618" s="329">
        <f t="shared" si="466"/>
        <v>0</v>
      </c>
      <c r="V618" s="34"/>
      <c r="W618" s="1"/>
      <c r="X618" s="329">
        <f t="shared" si="467"/>
        <v>0</v>
      </c>
      <c r="Y618" s="34"/>
      <c r="Z618" s="1"/>
      <c r="AA618" s="329">
        <f t="shared" si="468"/>
        <v>0</v>
      </c>
      <c r="AB618" s="34"/>
      <c r="AC618" s="1"/>
      <c r="AD618" s="329">
        <f t="shared" si="469"/>
        <v>0</v>
      </c>
      <c r="AE618" s="3"/>
      <c r="AF618" s="1"/>
      <c r="AG618" s="330">
        <f t="shared" si="470"/>
        <v>0</v>
      </c>
      <c r="AH618" s="34"/>
      <c r="AI618" s="1"/>
      <c r="AJ618" s="328">
        <f t="shared" si="471"/>
        <v>0</v>
      </c>
      <c r="AK618" s="34"/>
      <c r="AL618" s="1"/>
      <c r="AM618" s="328">
        <f t="shared" si="472"/>
        <v>0</v>
      </c>
      <c r="AN618" s="34"/>
      <c r="AO618" s="1"/>
      <c r="AP618" s="328">
        <f t="shared" ref="AP618:AP646" si="478">SUM(AM618+AN618-AO618)</f>
        <v>0</v>
      </c>
      <c r="AQ618" s="34"/>
      <c r="AR618" s="1"/>
      <c r="AS618" s="328">
        <f t="shared" ref="AS618:AS646" si="479">SUM(AP618+AQ618-AR618)</f>
        <v>0</v>
      </c>
      <c r="AT618" s="34"/>
      <c r="AU618" s="1"/>
      <c r="AV618" s="328">
        <f t="shared" ref="AV618:AV646" si="480">SUM(AS618+AT618-AU618)</f>
        <v>0</v>
      </c>
      <c r="AW618" s="178"/>
      <c r="AX618" s="324"/>
      <c r="AY618" s="125">
        <f t="shared" si="477"/>
        <v>0</v>
      </c>
      <c r="AZ618" s="125">
        <f t="shared" si="477"/>
        <v>0</v>
      </c>
      <c r="BA618" s="35"/>
      <c r="BB618" s="35"/>
      <c r="BC618" s="35"/>
      <c r="BD618" s="35"/>
      <c r="BE618" s="35"/>
      <c r="BF618" s="35"/>
    </row>
    <row r="619" spans="1:58" ht="13">
      <c r="A619" s="33"/>
      <c r="B619" s="326"/>
      <c r="C619" s="129" t="s">
        <v>1841</v>
      </c>
      <c r="D619" s="32" t="s">
        <v>1667</v>
      </c>
      <c r="E619" s="38" t="s">
        <v>1849</v>
      </c>
      <c r="F619" s="38"/>
      <c r="G619" s="110"/>
      <c r="H619" s="38"/>
      <c r="I619" s="110" t="s">
        <v>1687</v>
      </c>
      <c r="J619" s="32" t="s">
        <v>640</v>
      </c>
      <c r="K619" s="109">
        <f t="shared" si="464"/>
        <v>0</v>
      </c>
      <c r="L619" s="16">
        <v>0</v>
      </c>
      <c r="M619" s="3"/>
      <c r="N619" s="1"/>
      <c r="O619" s="328">
        <f t="shared" si="438"/>
        <v>0</v>
      </c>
      <c r="P619" s="34"/>
      <c r="Q619" s="1"/>
      <c r="R619" s="329">
        <f t="shared" si="465"/>
        <v>0</v>
      </c>
      <c r="S619" s="34"/>
      <c r="T619" s="1"/>
      <c r="U619" s="329">
        <f t="shared" si="466"/>
        <v>0</v>
      </c>
      <c r="V619" s="34"/>
      <c r="W619" s="1"/>
      <c r="X619" s="329">
        <f t="shared" si="467"/>
        <v>0</v>
      </c>
      <c r="Y619" s="34"/>
      <c r="Z619" s="1"/>
      <c r="AA619" s="329">
        <f t="shared" si="468"/>
        <v>0</v>
      </c>
      <c r="AB619" s="34"/>
      <c r="AC619" s="1"/>
      <c r="AD619" s="329">
        <f t="shared" si="469"/>
        <v>0</v>
      </c>
      <c r="AE619" s="3"/>
      <c r="AF619" s="1"/>
      <c r="AG619" s="330">
        <f t="shared" si="470"/>
        <v>0</v>
      </c>
      <c r="AH619" s="34"/>
      <c r="AI619" s="1"/>
      <c r="AJ619" s="328">
        <f t="shared" si="471"/>
        <v>0</v>
      </c>
      <c r="AK619" s="34"/>
      <c r="AL619" s="1"/>
      <c r="AM619" s="328">
        <f t="shared" si="472"/>
        <v>0</v>
      </c>
      <c r="AN619" s="34"/>
      <c r="AO619" s="1"/>
      <c r="AP619" s="328">
        <f t="shared" si="478"/>
        <v>0</v>
      </c>
      <c r="AQ619" s="34"/>
      <c r="AR619" s="1"/>
      <c r="AS619" s="328">
        <f t="shared" si="479"/>
        <v>0</v>
      </c>
      <c r="AT619" s="34"/>
      <c r="AU619" s="1"/>
      <c r="AV619" s="328">
        <f t="shared" si="480"/>
        <v>0</v>
      </c>
      <c r="AW619" s="178"/>
      <c r="AX619" s="324"/>
      <c r="AY619" s="125">
        <f t="shared" si="477"/>
        <v>0</v>
      </c>
      <c r="AZ619" s="125">
        <f t="shared" si="477"/>
        <v>0</v>
      </c>
      <c r="BA619" s="35"/>
      <c r="BB619" s="35"/>
      <c r="BC619" s="35"/>
      <c r="BD619" s="35"/>
      <c r="BE619" s="35"/>
      <c r="BF619" s="35"/>
    </row>
    <row r="620" spans="1:58" ht="13">
      <c r="A620" s="33"/>
      <c r="B620" s="326"/>
      <c r="C620" s="129" t="s">
        <v>1841</v>
      </c>
      <c r="D620" s="117" t="s">
        <v>1668</v>
      </c>
      <c r="E620" s="38" t="s">
        <v>1669</v>
      </c>
      <c r="F620" s="38"/>
      <c r="G620" s="110"/>
      <c r="H620" s="38"/>
      <c r="I620" s="110" t="s">
        <v>1687</v>
      </c>
      <c r="J620" s="32" t="s">
        <v>640</v>
      </c>
      <c r="K620" s="109">
        <f t="shared" si="464"/>
        <v>0</v>
      </c>
      <c r="L620" s="16">
        <v>0</v>
      </c>
      <c r="M620" s="3"/>
      <c r="N620" s="1"/>
      <c r="O620" s="329">
        <f t="shared" si="438"/>
        <v>0</v>
      </c>
      <c r="P620" s="34">
        <v>1</v>
      </c>
      <c r="Q620" s="1">
        <v>1</v>
      </c>
      <c r="R620" s="329">
        <f t="shared" si="465"/>
        <v>0</v>
      </c>
      <c r="S620" s="34"/>
      <c r="T620" s="1"/>
      <c r="U620" s="329">
        <f t="shared" si="466"/>
        <v>0</v>
      </c>
      <c r="V620" s="34"/>
      <c r="W620" s="1"/>
      <c r="X620" s="329">
        <f t="shared" si="467"/>
        <v>0</v>
      </c>
      <c r="Y620" s="34"/>
      <c r="Z620" s="1"/>
      <c r="AA620" s="329">
        <f t="shared" si="468"/>
        <v>0</v>
      </c>
      <c r="AB620" s="34"/>
      <c r="AC620" s="1"/>
      <c r="AD620" s="329">
        <f t="shared" si="469"/>
        <v>0</v>
      </c>
      <c r="AE620" s="3"/>
      <c r="AF620" s="1"/>
      <c r="AG620" s="330">
        <f t="shared" si="470"/>
        <v>0</v>
      </c>
      <c r="AH620" s="34"/>
      <c r="AI620" s="1"/>
      <c r="AJ620" s="328">
        <f t="shared" si="471"/>
        <v>0</v>
      </c>
      <c r="AK620" s="34"/>
      <c r="AL620" s="1"/>
      <c r="AM620" s="328">
        <f t="shared" si="472"/>
        <v>0</v>
      </c>
      <c r="AN620" s="34"/>
      <c r="AO620" s="1"/>
      <c r="AP620" s="328">
        <f t="shared" si="478"/>
        <v>0</v>
      </c>
      <c r="AQ620" s="34"/>
      <c r="AR620" s="1"/>
      <c r="AS620" s="328">
        <f t="shared" si="479"/>
        <v>0</v>
      </c>
      <c r="AT620" s="34"/>
      <c r="AU620" s="1"/>
      <c r="AV620" s="328">
        <f t="shared" si="480"/>
        <v>0</v>
      </c>
      <c r="AW620" s="178"/>
      <c r="AX620" s="324"/>
      <c r="AY620" s="125">
        <f t="shared" si="477"/>
        <v>1</v>
      </c>
      <c r="AZ620" s="125">
        <f t="shared" si="477"/>
        <v>1</v>
      </c>
      <c r="BA620" s="35"/>
      <c r="BB620" s="35"/>
      <c r="BC620" s="35"/>
      <c r="BD620" s="35"/>
      <c r="BE620" s="35"/>
      <c r="BF620" s="35"/>
    </row>
    <row r="621" spans="1:58" ht="13">
      <c r="A621" s="18"/>
      <c r="B621" s="137"/>
      <c r="C621" s="129" t="s">
        <v>1841</v>
      </c>
      <c r="D621" s="117" t="s">
        <v>1670</v>
      </c>
      <c r="E621" s="38" t="s">
        <v>1671</v>
      </c>
      <c r="F621" s="38"/>
      <c r="G621" s="110"/>
      <c r="H621" s="38"/>
      <c r="I621" s="110" t="s">
        <v>1687</v>
      </c>
      <c r="J621" s="32" t="s">
        <v>640</v>
      </c>
      <c r="K621" s="109">
        <f t="shared" si="464"/>
        <v>0</v>
      </c>
      <c r="L621" s="16">
        <v>0</v>
      </c>
      <c r="M621" s="3"/>
      <c r="N621" s="1"/>
      <c r="O621" s="329">
        <f t="shared" si="438"/>
        <v>0</v>
      </c>
      <c r="P621" s="34"/>
      <c r="Q621" s="1"/>
      <c r="R621" s="329">
        <f t="shared" si="465"/>
        <v>0</v>
      </c>
      <c r="S621" s="34"/>
      <c r="T621" s="1"/>
      <c r="U621" s="329">
        <f t="shared" si="466"/>
        <v>0</v>
      </c>
      <c r="V621" s="34"/>
      <c r="W621" s="1"/>
      <c r="X621" s="329">
        <f t="shared" si="467"/>
        <v>0</v>
      </c>
      <c r="Y621" s="34"/>
      <c r="Z621" s="1"/>
      <c r="AA621" s="329">
        <f t="shared" si="468"/>
        <v>0</v>
      </c>
      <c r="AB621" s="34"/>
      <c r="AC621" s="1"/>
      <c r="AD621" s="329">
        <f t="shared" si="469"/>
        <v>0</v>
      </c>
      <c r="AE621" s="3"/>
      <c r="AF621" s="1"/>
      <c r="AG621" s="330">
        <f t="shared" si="470"/>
        <v>0</v>
      </c>
      <c r="AH621" s="34"/>
      <c r="AI621" s="1"/>
      <c r="AJ621" s="328">
        <f t="shared" si="471"/>
        <v>0</v>
      </c>
      <c r="AK621" s="34"/>
      <c r="AL621" s="1"/>
      <c r="AM621" s="328">
        <f t="shared" si="472"/>
        <v>0</v>
      </c>
      <c r="AN621" s="34"/>
      <c r="AO621" s="1"/>
      <c r="AP621" s="328">
        <f t="shared" si="478"/>
        <v>0</v>
      </c>
      <c r="AQ621" s="34"/>
      <c r="AR621" s="1"/>
      <c r="AS621" s="328">
        <f t="shared" si="479"/>
        <v>0</v>
      </c>
      <c r="AT621" s="34"/>
      <c r="AU621" s="1"/>
      <c r="AV621" s="328">
        <f t="shared" si="480"/>
        <v>0</v>
      </c>
      <c r="AW621" s="178"/>
      <c r="AX621" s="324"/>
      <c r="AY621" s="125">
        <f t="shared" si="477"/>
        <v>0</v>
      </c>
      <c r="AZ621" s="125">
        <f t="shared" si="477"/>
        <v>0</v>
      </c>
      <c r="BA621" s="35"/>
      <c r="BB621" s="35"/>
      <c r="BC621" s="35"/>
      <c r="BD621" s="35"/>
      <c r="BE621" s="35"/>
      <c r="BF621" s="35"/>
    </row>
    <row r="622" spans="1:58" ht="13">
      <c r="A622" s="50"/>
      <c r="B622" s="333"/>
      <c r="C622" s="129" t="s">
        <v>1841</v>
      </c>
      <c r="D622" s="117" t="s">
        <v>1672</v>
      </c>
      <c r="E622" s="38" t="s">
        <v>1673</v>
      </c>
      <c r="F622" s="38"/>
      <c r="G622" s="110"/>
      <c r="H622" s="38"/>
      <c r="I622" s="110" t="s">
        <v>1687</v>
      </c>
      <c r="J622" s="32" t="s">
        <v>640</v>
      </c>
      <c r="K622" s="109">
        <f>AV622</f>
        <v>0</v>
      </c>
      <c r="L622" s="16">
        <v>0</v>
      </c>
      <c r="M622" s="3"/>
      <c r="N622" s="1"/>
      <c r="O622" s="328">
        <f t="shared" si="438"/>
        <v>0</v>
      </c>
      <c r="P622" s="34"/>
      <c r="Q622" s="1"/>
      <c r="R622" s="329">
        <f>SUM(O622+P622-Q622)</f>
        <v>0</v>
      </c>
      <c r="S622" s="34"/>
      <c r="T622" s="1"/>
      <c r="U622" s="329">
        <f>SUM(R622+S622-T622)</f>
        <v>0</v>
      </c>
      <c r="V622" s="34"/>
      <c r="W622" s="1"/>
      <c r="X622" s="329">
        <f>SUM(U622+V622-W622)</f>
        <v>0</v>
      </c>
      <c r="Y622" s="34"/>
      <c r="Z622" s="1"/>
      <c r="AA622" s="329">
        <f>SUM(X622+Y622-Z622)</f>
        <v>0</v>
      </c>
      <c r="AB622" s="34"/>
      <c r="AC622" s="1"/>
      <c r="AD622" s="329">
        <f>SUM(AA622+AB622-AC622)</f>
        <v>0</v>
      </c>
      <c r="AE622" s="3"/>
      <c r="AF622" s="1"/>
      <c r="AG622" s="330">
        <f>SUM(AD622+AE622-AF622)</f>
        <v>0</v>
      </c>
      <c r="AH622" s="34"/>
      <c r="AI622" s="1"/>
      <c r="AJ622" s="328">
        <f>SUM(AG622+AH622-AI622)</f>
        <v>0</v>
      </c>
      <c r="AK622" s="34"/>
      <c r="AL622" s="1"/>
      <c r="AM622" s="328">
        <f>SUM(AJ622+AK622-AL622)</f>
        <v>0</v>
      </c>
      <c r="AN622" s="34"/>
      <c r="AO622" s="1"/>
      <c r="AP622" s="328">
        <f>SUM(AM622+AN622-AO622)</f>
        <v>0</v>
      </c>
      <c r="AQ622" s="34"/>
      <c r="AR622" s="1"/>
      <c r="AS622" s="328">
        <f>SUM(AP622+AQ622-AR622)</f>
        <v>0</v>
      </c>
      <c r="AT622" s="34"/>
      <c r="AU622" s="1"/>
      <c r="AV622" s="328">
        <f>SUM(AS622+AT622-AU622)</f>
        <v>0</v>
      </c>
      <c r="AW622" s="178"/>
      <c r="AX622" s="324"/>
      <c r="AY622" s="125">
        <f t="shared" si="477"/>
        <v>0</v>
      </c>
      <c r="AZ622" s="125">
        <f t="shared" si="477"/>
        <v>0</v>
      </c>
      <c r="BA622" s="35"/>
      <c r="BB622" s="35"/>
      <c r="BC622" s="35"/>
      <c r="BD622" s="35"/>
      <c r="BE622" s="35"/>
      <c r="BF622" s="35"/>
    </row>
    <row r="623" spans="1:58" ht="13">
      <c r="A623" s="33"/>
      <c r="B623" s="326"/>
      <c r="C623" s="129" t="s">
        <v>1841</v>
      </c>
      <c r="D623" s="117" t="s">
        <v>1674</v>
      </c>
      <c r="E623" s="38" t="s">
        <v>1675</v>
      </c>
      <c r="F623" s="38"/>
      <c r="G623" s="110"/>
      <c r="H623" s="38"/>
      <c r="I623" s="110" t="s">
        <v>1687</v>
      </c>
      <c r="J623" s="32" t="s">
        <v>640</v>
      </c>
      <c r="K623" s="109">
        <f>AV623</f>
        <v>0</v>
      </c>
      <c r="L623" s="16">
        <v>0</v>
      </c>
      <c r="M623" s="3"/>
      <c r="N623" s="1"/>
      <c r="O623" s="329">
        <f t="shared" si="438"/>
        <v>0</v>
      </c>
      <c r="P623" s="34"/>
      <c r="Q623" s="1"/>
      <c r="R623" s="329">
        <f>SUM(O623+P623-Q623)</f>
        <v>0</v>
      </c>
      <c r="S623" s="34"/>
      <c r="T623" s="1"/>
      <c r="U623" s="329">
        <f>SUM(R623+S623-T623)</f>
        <v>0</v>
      </c>
      <c r="V623" s="34"/>
      <c r="W623" s="1"/>
      <c r="X623" s="329">
        <f>SUM(U623+V623-W623)</f>
        <v>0</v>
      </c>
      <c r="Y623" s="34"/>
      <c r="Z623" s="1"/>
      <c r="AA623" s="329">
        <f>SUM(X623+Y623-Z623)</f>
        <v>0</v>
      </c>
      <c r="AB623" s="34"/>
      <c r="AC623" s="1"/>
      <c r="AD623" s="329">
        <f>SUM(AA623+AB623-AC623)</f>
        <v>0</v>
      </c>
      <c r="AE623" s="3"/>
      <c r="AF623" s="1"/>
      <c r="AG623" s="330">
        <f>SUM(AD623+AE623-AF623)</f>
        <v>0</v>
      </c>
      <c r="AH623" s="34"/>
      <c r="AI623" s="1"/>
      <c r="AJ623" s="328">
        <f>SUM(AG623+AH623-AI623)</f>
        <v>0</v>
      </c>
      <c r="AK623" s="34"/>
      <c r="AL623" s="1"/>
      <c r="AM623" s="328">
        <f>SUM(AJ623+AK623-AL623)</f>
        <v>0</v>
      </c>
      <c r="AN623" s="34"/>
      <c r="AO623" s="1"/>
      <c r="AP623" s="328">
        <f>SUM(AM623+AN623-AO623)</f>
        <v>0</v>
      </c>
      <c r="AQ623" s="34"/>
      <c r="AR623" s="1"/>
      <c r="AS623" s="328">
        <f>SUM(AP623+AQ623-AR623)</f>
        <v>0</v>
      </c>
      <c r="AT623" s="34"/>
      <c r="AU623" s="1"/>
      <c r="AV623" s="328">
        <f>SUM(AS623+AT623-AU623)</f>
        <v>0</v>
      </c>
      <c r="AW623" s="178"/>
      <c r="AX623" s="324"/>
      <c r="AY623" s="125">
        <f t="shared" si="477"/>
        <v>0</v>
      </c>
      <c r="AZ623" s="125">
        <f t="shared" si="477"/>
        <v>0</v>
      </c>
      <c r="BA623" s="35"/>
      <c r="BB623" s="35"/>
      <c r="BC623" s="35"/>
      <c r="BD623" s="35"/>
      <c r="BE623" s="35"/>
      <c r="BF623" s="35"/>
    </row>
    <row r="624" spans="1:58" ht="13">
      <c r="A624" s="33"/>
      <c r="B624" s="326"/>
      <c r="C624" s="129" t="s">
        <v>1841</v>
      </c>
      <c r="D624" s="32" t="s">
        <v>1677</v>
      </c>
      <c r="E624" s="38" t="s">
        <v>1678</v>
      </c>
      <c r="F624" s="38"/>
      <c r="G624" s="110"/>
      <c r="H624" s="38"/>
      <c r="I624" s="110" t="s">
        <v>1687</v>
      </c>
      <c r="J624" s="32" t="s">
        <v>640</v>
      </c>
      <c r="K624" s="109">
        <f t="shared" si="464"/>
        <v>0</v>
      </c>
      <c r="L624" s="32">
        <v>0</v>
      </c>
      <c r="M624" s="3"/>
      <c r="N624" s="1"/>
      <c r="O624" s="329">
        <f t="shared" si="438"/>
        <v>0</v>
      </c>
      <c r="P624" s="34"/>
      <c r="Q624" s="1"/>
      <c r="R624" s="329">
        <f t="shared" ref="R624:R684" si="481">SUM(O624+P624-Q624)</f>
        <v>0</v>
      </c>
      <c r="S624" s="34"/>
      <c r="T624" s="1"/>
      <c r="U624" s="329">
        <f t="shared" si="466"/>
        <v>0</v>
      </c>
      <c r="V624" s="34"/>
      <c r="W624" s="1"/>
      <c r="X624" s="329">
        <f t="shared" si="467"/>
        <v>0</v>
      </c>
      <c r="Y624" s="34"/>
      <c r="Z624" s="1"/>
      <c r="AA624" s="329">
        <f t="shared" si="468"/>
        <v>0</v>
      </c>
      <c r="AB624" s="34"/>
      <c r="AC624" s="1"/>
      <c r="AD624" s="329">
        <f t="shared" si="469"/>
        <v>0</v>
      </c>
      <c r="AE624" s="3"/>
      <c r="AF624" s="1"/>
      <c r="AG624" s="330">
        <f t="shared" si="470"/>
        <v>0</v>
      </c>
      <c r="AH624" s="34"/>
      <c r="AI624" s="1"/>
      <c r="AJ624" s="328">
        <f t="shared" si="471"/>
        <v>0</v>
      </c>
      <c r="AK624" s="34"/>
      <c r="AL624" s="1"/>
      <c r="AM624" s="328">
        <f t="shared" si="472"/>
        <v>0</v>
      </c>
      <c r="AN624" s="34"/>
      <c r="AO624" s="1"/>
      <c r="AP624" s="328">
        <f t="shared" si="478"/>
        <v>0</v>
      </c>
      <c r="AQ624" s="34"/>
      <c r="AR624" s="1"/>
      <c r="AS624" s="328">
        <f t="shared" si="479"/>
        <v>0</v>
      </c>
      <c r="AT624" s="34"/>
      <c r="AU624" s="1"/>
      <c r="AV624" s="328">
        <f t="shared" si="480"/>
        <v>0</v>
      </c>
      <c r="AW624" s="178"/>
      <c r="AX624" s="324"/>
      <c r="AY624" s="125">
        <f t="shared" si="477"/>
        <v>0</v>
      </c>
      <c r="AZ624" s="125">
        <f t="shared" si="477"/>
        <v>0</v>
      </c>
      <c r="BA624" s="35"/>
      <c r="BB624" s="35"/>
      <c r="BC624" s="35"/>
      <c r="BD624" s="35"/>
      <c r="BE624" s="35"/>
      <c r="BF624" s="35"/>
    </row>
    <row r="625" spans="1:58" ht="13">
      <c r="A625" s="33"/>
      <c r="B625" s="330"/>
      <c r="C625" s="129" t="s">
        <v>1841</v>
      </c>
      <c r="D625" s="32" t="s">
        <v>1679</v>
      </c>
      <c r="E625" s="38" t="s">
        <v>1680</v>
      </c>
      <c r="F625" s="38"/>
      <c r="G625" s="110"/>
      <c r="H625" s="38"/>
      <c r="I625" s="110" t="s">
        <v>1687</v>
      </c>
      <c r="J625" s="32" t="s">
        <v>640</v>
      </c>
      <c r="K625" s="109">
        <f t="shared" si="464"/>
        <v>0</v>
      </c>
      <c r="L625" s="16">
        <v>0</v>
      </c>
      <c r="M625" s="3"/>
      <c r="N625" s="1"/>
      <c r="O625" s="328">
        <f t="shared" si="438"/>
        <v>0</v>
      </c>
      <c r="P625" s="34"/>
      <c r="Q625" s="1"/>
      <c r="R625" s="329">
        <f t="shared" si="481"/>
        <v>0</v>
      </c>
      <c r="S625" s="34"/>
      <c r="T625" s="1"/>
      <c r="U625" s="329">
        <f t="shared" si="466"/>
        <v>0</v>
      </c>
      <c r="V625" s="34"/>
      <c r="W625" s="1"/>
      <c r="X625" s="329">
        <f t="shared" si="467"/>
        <v>0</v>
      </c>
      <c r="Y625" s="34"/>
      <c r="Z625" s="1"/>
      <c r="AA625" s="329">
        <f t="shared" si="468"/>
        <v>0</v>
      </c>
      <c r="AB625" s="34"/>
      <c r="AC625" s="1"/>
      <c r="AD625" s="329">
        <f t="shared" si="469"/>
        <v>0</v>
      </c>
      <c r="AE625" s="3"/>
      <c r="AF625" s="1"/>
      <c r="AG625" s="330">
        <f t="shared" si="470"/>
        <v>0</v>
      </c>
      <c r="AH625" s="34"/>
      <c r="AI625" s="1"/>
      <c r="AJ625" s="328">
        <f t="shared" si="471"/>
        <v>0</v>
      </c>
      <c r="AK625" s="34"/>
      <c r="AL625" s="1"/>
      <c r="AM625" s="328">
        <f t="shared" si="472"/>
        <v>0</v>
      </c>
      <c r="AN625" s="34"/>
      <c r="AO625" s="1"/>
      <c r="AP625" s="328">
        <f t="shared" si="478"/>
        <v>0</v>
      </c>
      <c r="AQ625" s="34"/>
      <c r="AR625" s="1"/>
      <c r="AS625" s="328">
        <f t="shared" si="479"/>
        <v>0</v>
      </c>
      <c r="AT625" s="34"/>
      <c r="AU625" s="1"/>
      <c r="AV625" s="328">
        <f t="shared" si="480"/>
        <v>0</v>
      </c>
      <c r="AW625" s="178"/>
      <c r="AX625" s="324"/>
      <c r="AY625" s="125">
        <f t="shared" si="477"/>
        <v>0</v>
      </c>
      <c r="AZ625" s="125">
        <f t="shared" si="477"/>
        <v>0</v>
      </c>
      <c r="BA625" s="35"/>
      <c r="BB625" s="35"/>
      <c r="BC625" s="35"/>
      <c r="BD625" s="35"/>
      <c r="BE625" s="35"/>
      <c r="BF625" s="35"/>
    </row>
    <row r="626" spans="1:58" ht="13">
      <c r="A626" s="18"/>
      <c r="B626" s="137"/>
      <c r="C626" s="129" t="s">
        <v>1841</v>
      </c>
      <c r="D626" s="32" t="s">
        <v>1681</v>
      </c>
      <c r="E626" s="38" t="s">
        <v>1682</v>
      </c>
      <c r="F626" s="38"/>
      <c r="G626" s="110"/>
      <c r="H626" s="38"/>
      <c r="I626" s="110" t="s">
        <v>1687</v>
      </c>
      <c r="J626" s="32" t="s">
        <v>640</v>
      </c>
      <c r="K626" s="109">
        <f t="shared" si="464"/>
        <v>0</v>
      </c>
      <c r="L626" s="16">
        <v>0</v>
      </c>
      <c r="M626" s="3"/>
      <c r="N626" s="1"/>
      <c r="O626" s="329">
        <f t="shared" si="438"/>
        <v>0</v>
      </c>
      <c r="P626" s="34"/>
      <c r="Q626" s="1"/>
      <c r="R626" s="329">
        <f t="shared" ref="R626:R634" si="482">SUM(O626+P626-Q626)</f>
        <v>0</v>
      </c>
      <c r="S626" s="34"/>
      <c r="T626" s="1"/>
      <c r="U626" s="329">
        <f>SUM(R626+S626-T626)</f>
        <v>0</v>
      </c>
      <c r="V626" s="34"/>
      <c r="W626" s="1"/>
      <c r="X626" s="329">
        <f>SUM(U626+V626-W626)</f>
        <v>0</v>
      </c>
      <c r="Y626" s="34"/>
      <c r="Z626" s="1"/>
      <c r="AA626" s="329">
        <f>SUM(X626+Y626-Z626)</f>
        <v>0</v>
      </c>
      <c r="AB626" s="34"/>
      <c r="AC626" s="1"/>
      <c r="AD626" s="329">
        <f>SUM(AA626+AB626-AC626)</f>
        <v>0</v>
      </c>
      <c r="AE626" s="3"/>
      <c r="AF626" s="1"/>
      <c r="AG626" s="330">
        <f>SUM(AD626+AE626-AF626)</f>
        <v>0</v>
      </c>
      <c r="AH626" s="34"/>
      <c r="AI626" s="1"/>
      <c r="AJ626" s="328">
        <f>SUM(AG626+AH626-AI626)</f>
        <v>0</v>
      </c>
      <c r="AK626" s="34"/>
      <c r="AL626" s="1"/>
      <c r="AM626" s="328">
        <f>SUM(AJ626+AK626-AL626)</f>
        <v>0</v>
      </c>
      <c r="AN626" s="34"/>
      <c r="AO626" s="1"/>
      <c r="AP626" s="328">
        <f t="shared" ref="AP626:AP634" si="483">SUM(AM626+AN626-AO626)</f>
        <v>0</v>
      </c>
      <c r="AQ626" s="34"/>
      <c r="AR626" s="1"/>
      <c r="AS626" s="1">
        <f t="shared" si="479"/>
        <v>0</v>
      </c>
      <c r="AT626" s="3"/>
      <c r="AU626" s="1"/>
      <c r="AV626" s="328">
        <f t="shared" si="480"/>
        <v>0</v>
      </c>
      <c r="AW626" s="178"/>
      <c r="AX626" s="324"/>
      <c r="AY626" s="125">
        <f t="shared" si="477"/>
        <v>0</v>
      </c>
      <c r="AZ626" s="125">
        <f t="shared" si="477"/>
        <v>0</v>
      </c>
      <c r="BA626" s="35"/>
      <c r="BB626" s="35"/>
      <c r="BC626" s="35"/>
      <c r="BD626" s="35"/>
      <c r="BE626" s="35"/>
      <c r="BF626" s="35"/>
    </row>
    <row r="627" spans="1:58" ht="13">
      <c r="A627" s="33"/>
      <c r="B627" s="330"/>
      <c r="C627" s="129" t="s">
        <v>1841</v>
      </c>
      <c r="D627" s="32" t="s">
        <v>2719</v>
      </c>
      <c r="E627" s="38" t="s">
        <v>2718</v>
      </c>
      <c r="F627" s="38"/>
      <c r="G627" s="110"/>
      <c r="H627" s="38"/>
      <c r="I627" s="110" t="s">
        <v>419</v>
      </c>
      <c r="J627" s="16" t="s">
        <v>640</v>
      </c>
      <c r="K627" s="109">
        <f t="shared" si="464"/>
        <v>0</v>
      </c>
      <c r="L627" s="16">
        <v>0</v>
      </c>
      <c r="M627" s="3">
        <v>10</v>
      </c>
      <c r="N627" s="1"/>
      <c r="O627" s="329">
        <f t="shared" si="438"/>
        <v>10</v>
      </c>
      <c r="P627" s="34">
        <v>20</v>
      </c>
      <c r="Q627" s="1">
        <v>30</v>
      </c>
      <c r="R627" s="329">
        <f t="shared" si="482"/>
        <v>0</v>
      </c>
      <c r="S627" s="34">
        <v>7</v>
      </c>
      <c r="T627" s="1">
        <v>7</v>
      </c>
      <c r="U627" s="329">
        <f>SUM(R627+S627-T627)</f>
        <v>0</v>
      </c>
      <c r="V627" s="34"/>
      <c r="W627" s="1"/>
      <c r="X627" s="329">
        <f>SUM(U627+V627-W627)</f>
        <v>0</v>
      </c>
      <c r="Y627" s="34"/>
      <c r="Z627" s="1"/>
      <c r="AA627" s="329">
        <f>SUM(X627+Y627-Z627)</f>
        <v>0</v>
      </c>
      <c r="AB627" s="34">
        <v>6</v>
      </c>
      <c r="AC627" s="1">
        <v>6</v>
      </c>
      <c r="AD627" s="329">
        <f>SUM(AA627+AB627-AC627)</f>
        <v>0</v>
      </c>
      <c r="AE627" s="3"/>
      <c r="AF627" s="1"/>
      <c r="AG627" s="330">
        <f>SUM(AD627+AE627-AF627)</f>
        <v>0</v>
      </c>
      <c r="AH627" s="34"/>
      <c r="AI627" s="1"/>
      <c r="AJ627" s="328">
        <f>SUM(AG627+AH627-AI627)</f>
        <v>0</v>
      </c>
      <c r="AK627" s="34"/>
      <c r="AL627" s="1"/>
      <c r="AM627" s="328">
        <f>SUM(AJ627+AK627-AL627)</f>
        <v>0</v>
      </c>
      <c r="AN627" s="34"/>
      <c r="AO627" s="1"/>
      <c r="AP627" s="328">
        <f t="shared" si="483"/>
        <v>0</v>
      </c>
      <c r="AQ627" s="34"/>
      <c r="AR627" s="1"/>
      <c r="AS627" s="1">
        <f t="shared" si="479"/>
        <v>0</v>
      </c>
      <c r="AT627" s="3"/>
      <c r="AU627" s="1"/>
      <c r="AV627" s="328">
        <f t="shared" si="480"/>
        <v>0</v>
      </c>
      <c r="AW627" s="178"/>
      <c r="AX627" s="324"/>
      <c r="AY627" s="125">
        <f t="shared" si="477"/>
        <v>43</v>
      </c>
      <c r="AZ627" s="125">
        <f t="shared" si="477"/>
        <v>43</v>
      </c>
      <c r="BA627" s="35"/>
      <c r="BB627" s="35"/>
      <c r="BC627" s="35"/>
      <c r="BD627" s="35"/>
      <c r="BE627" s="35"/>
      <c r="BF627" s="35"/>
    </row>
    <row r="628" spans="1:58" ht="13">
      <c r="A628" s="33"/>
      <c r="B628" s="330"/>
      <c r="C628" s="129" t="s">
        <v>1841</v>
      </c>
      <c r="D628" s="32" t="s">
        <v>2823</v>
      </c>
      <c r="E628" s="38" t="s">
        <v>2822</v>
      </c>
      <c r="F628" s="38"/>
      <c r="G628" s="110"/>
      <c r="H628" s="38"/>
      <c r="I628" s="110" t="s">
        <v>1089</v>
      </c>
      <c r="J628" s="16" t="s">
        <v>640</v>
      </c>
      <c r="K628" s="109">
        <f t="shared" si="464"/>
        <v>0</v>
      </c>
      <c r="L628" s="16">
        <v>110</v>
      </c>
      <c r="M628" s="3"/>
      <c r="N628" s="1"/>
      <c r="O628" s="328">
        <f t="shared" si="438"/>
        <v>110</v>
      </c>
      <c r="P628" s="34">
        <v>150</v>
      </c>
      <c r="Q628" s="1">
        <v>110</v>
      </c>
      <c r="R628" s="329">
        <f t="shared" si="482"/>
        <v>150</v>
      </c>
      <c r="S628" s="34"/>
      <c r="T628" s="1"/>
      <c r="U628" s="329">
        <f>SUM(R628+S628-T628)</f>
        <v>150</v>
      </c>
      <c r="V628" s="34"/>
      <c r="W628" s="1"/>
      <c r="X628" s="329">
        <f>SUM(U628+V628-W628)</f>
        <v>150</v>
      </c>
      <c r="Y628" s="34"/>
      <c r="Z628" s="1"/>
      <c r="AA628" s="329">
        <f>SUM(X628+Y628-Z628)</f>
        <v>150</v>
      </c>
      <c r="AB628" s="34"/>
      <c r="AC628" s="1"/>
      <c r="AD628" s="329">
        <f>SUM(AA628+AB628-AC628)</f>
        <v>150</v>
      </c>
      <c r="AE628" s="3"/>
      <c r="AF628" s="1">
        <v>150</v>
      </c>
      <c r="AG628" s="330">
        <f>SUM(AD628+AE628-AF628)</f>
        <v>0</v>
      </c>
      <c r="AH628" s="34"/>
      <c r="AI628" s="1"/>
      <c r="AJ628" s="328">
        <f>SUM(AG628+AH628-AI628)</f>
        <v>0</v>
      </c>
      <c r="AK628" s="34"/>
      <c r="AL628" s="1"/>
      <c r="AM628" s="328">
        <f>SUM(AJ628+AK628-AL628)</f>
        <v>0</v>
      </c>
      <c r="AN628" s="34"/>
      <c r="AO628" s="1"/>
      <c r="AP628" s="328">
        <f t="shared" si="483"/>
        <v>0</v>
      </c>
      <c r="AQ628" s="34"/>
      <c r="AR628" s="1"/>
      <c r="AS628" s="1">
        <f t="shared" si="479"/>
        <v>0</v>
      </c>
      <c r="AT628" s="3"/>
      <c r="AU628" s="1"/>
      <c r="AV628" s="328">
        <f t="shared" si="480"/>
        <v>0</v>
      </c>
      <c r="AW628" s="178"/>
      <c r="AX628" s="324"/>
      <c r="AY628" s="125">
        <f t="shared" si="477"/>
        <v>150</v>
      </c>
      <c r="AZ628" s="125">
        <f t="shared" si="477"/>
        <v>260</v>
      </c>
      <c r="BA628" s="35"/>
      <c r="BB628" s="35"/>
      <c r="BC628" s="35"/>
      <c r="BD628" s="35"/>
      <c r="BE628" s="35"/>
      <c r="BF628" s="35"/>
    </row>
    <row r="629" spans="1:58" ht="13">
      <c r="A629" s="18"/>
      <c r="B629" s="137"/>
      <c r="C629" s="129" t="s">
        <v>1841</v>
      </c>
      <c r="D629" s="32" t="s">
        <v>3038</v>
      </c>
      <c r="E629" s="38" t="s">
        <v>3039</v>
      </c>
      <c r="F629" s="38"/>
      <c r="G629" s="110"/>
      <c r="H629" s="38"/>
      <c r="I629" s="110" t="s">
        <v>3040</v>
      </c>
      <c r="J629" s="16" t="s">
        <v>640</v>
      </c>
      <c r="K629" s="109">
        <f t="shared" si="464"/>
        <v>0</v>
      </c>
      <c r="L629" s="16">
        <v>0</v>
      </c>
      <c r="M629" s="3"/>
      <c r="N629" s="1"/>
      <c r="O629" s="329">
        <f t="shared" si="438"/>
        <v>0</v>
      </c>
      <c r="P629" s="34">
        <v>5</v>
      </c>
      <c r="Q629" s="1">
        <v>5</v>
      </c>
      <c r="R629" s="329">
        <f t="shared" si="482"/>
        <v>0</v>
      </c>
      <c r="S629" s="34">
        <v>2</v>
      </c>
      <c r="T629" s="1">
        <v>2</v>
      </c>
      <c r="U629" s="329">
        <f>SUM(R629+S629-T629)</f>
        <v>0</v>
      </c>
      <c r="V629" s="34"/>
      <c r="W629" s="1"/>
      <c r="X629" s="329">
        <f>SUM(U629+V629-W629)</f>
        <v>0</v>
      </c>
      <c r="Y629" s="34"/>
      <c r="Z629" s="1"/>
      <c r="AA629" s="329">
        <f>SUM(X629+Y629-Z629)</f>
        <v>0</v>
      </c>
      <c r="AB629" s="34"/>
      <c r="AC629" s="1"/>
      <c r="AD629" s="329">
        <f>SUM(AA629+AB629-AC629)</f>
        <v>0</v>
      </c>
      <c r="AE629" s="3"/>
      <c r="AF629" s="1"/>
      <c r="AG629" s="330">
        <f>SUM(AD629+AE629-AF629)</f>
        <v>0</v>
      </c>
      <c r="AH629" s="34"/>
      <c r="AI629" s="1"/>
      <c r="AJ629" s="328">
        <f>SUM(AG629+AH629-AI629)</f>
        <v>0</v>
      </c>
      <c r="AK629" s="34"/>
      <c r="AL629" s="1"/>
      <c r="AM629" s="328">
        <f>SUM(AJ629+AK629-AL629)</f>
        <v>0</v>
      </c>
      <c r="AN629" s="34"/>
      <c r="AO629" s="1"/>
      <c r="AP629" s="328">
        <f t="shared" si="483"/>
        <v>0</v>
      </c>
      <c r="AQ629" s="34"/>
      <c r="AR629" s="1"/>
      <c r="AS629" s="1">
        <f t="shared" si="479"/>
        <v>0</v>
      </c>
      <c r="AT629" s="3"/>
      <c r="AU629" s="1"/>
      <c r="AV629" s="328">
        <f t="shared" si="480"/>
        <v>0</v>
      </c>
      <c r="AW629" s="178"/>
      <c r="AX629" s="324"/>
      <c r="AY629" s="125">
        <f t="shared" si="477"/>
        <v>7</v>
      </c>
      <c r="AZ629" s="125">
        <f t="shared" si="477"/>
        <v>7</v>
      </c>
      <c r="BA629" s="35"/>
      <c r="BB629" s="35"/>
      <c r="BC629" s="35"/>
      <c r="BD629" s="35"/>
      <c r="BE629" s="35"/>
      <c r="BF629" s="35"/>
    </row>
    <row r="630" spans="1:58" ht="13">
      <c r="A630" s="33"/>
      <c r="B630" s="326"/>
      <c r="C630" s="129" t="s">
        <v>1841</v>
      </c>
      <c r="D630" s="32" t="s">
        <v>3076</v>
      </c>
      <c r="E630" s="155" t="s">
        <v>3077</v>
      </c>
      <c r="F630" s="155"/>
      <c r="G630" s="156"/>
      <c r="H630" s="155"/>
      <c r="I630" s="156" t="s">
        <v>419</v>
      </c>
      <c r="J630" s="162" t="s">
        <v>517</v>
      </c>
      <c r="K630" s="109">
        <f t="shared" si="464"/>
        <v>0</v>
      </c>
      <c r="L630" s="16">
        <v>0</v>
      </c>
      <c r="M630" s="3"/>
      <c r="N630" s="1"/>
      <c r="O630" s="329">
        <f t="shared" si="438"/>
        <v>0</v>
      </c>
      <c r="P630" s="34"/>
      <c r="Q630" s="1"/>
      <c r="R630" s="328">
        <f t="shared" si="482"/>
        <v>0</v>
      </c>
      <c r="S630" s="34">
        <v>3</v>
      </c>
      <c r="T630" s="1">
        <v>3</v>
      </c>
      <c r="U630" s="328">
        <f t="shared" ref="U630:U684" si="484">SUM(R630+S630-T630)</f>
        <v>0</v>
      </c>
      <c r="V630" s="34">
        <v>2</v>
      </c>
      <c r="W630" s="1">
        <v>2</v>
      </c>
      <c r="X630" s="328">
        <f t="shared" ref="X630:X684" si="485">SUM(U630+V630-W630)</f>
        <v>0</v>
      </c>
      <c r="Y630" s="34"/>
      <c r="Z630" s="1"/>
      <c r="AA630" s="328">
        <f t="shared" ref="AA630:AA684" si="486">SUM(X630+Y630-Z630)</f>
        <v>0</v>
      </c>
      <c r="AB630" s="34"/>
      <c r="AC630" s="1"/>
      <c r="AD630" s="328">
        <f t="shared" ref="AD630:AD684" si="487">SUM(AA630+AB630-AC630)</f>
        <v>0</v>
      </c>
      <c r="AE630" s="3"/>
      <c r="AF630" s="1"/>
      <c r="AG630" s="326">
        <f t="shared" ref="AG630:AG684" si="488">SUM(AD630+AE630-AF630)</f>
        <v>0</v>
      </c>
      <c r="AH630" s="34"/>
      <c r="AI630" s="1"/>
      <c r="AJ630" s="328">
        <f t="shared" ref="AJ630:AJ684" si="489">SUM(AG630+AH630-AI630)</f>
        <v>0</v>
      </c>
      <c r="AK630" s="34"/>
      <c r="AL630" s="1"/>
      <c r="AM630" s="328">
        <f t="shared" ref="AM630:AM684" si="490">SUM(AJ630+AK630-AL630)</f>
        <v>0</v>
      </c>
      <c r="AN630" s="34"/>
      <c r="AO630" s="1"/>
      <c r="AP630" s="328">
        <f t="shared" si="483"/>
        <v>0</v>
      </c>
      <c r="AQ630" s="34"/>
      <c r="AR630" s="1"/>
      <c r="AS630" s="328">
        <f t="shared" si="479"/>
        <v>0</v>
      </c>
      <c r="AT630" s="34"/>
      <c r="AU630" s="1"/>
      <c r="AV630" s="328">
        <f t="shared" si="480"/>
        <v>0</v>
      </c>
      <c r="AW630" s="178"/>
      <c r="AX630" s="324"/>
      <c r="AY630" s="125">
        <f>SUM(M630+P630+S630+V630+Y630+AB630+AE630+AH630+AK630+AN630+AQ630+AT630)</f>
        <v>5</v>
      </c>
      <c r="AZ630" s="125">
        <f>SUM(N630+Q630+T630+W630+Z630+AC630+AF630+AI630+AL630+AO630+AR630+AU630)</f>
        <v>5</v>
      </c>
      <c r="BA630" s="35"/>
      <c r="BB630" s="35"/>
      <c r="BC630" s="35"/>
      <c r="BD630" s="35"/>
      <c r="BE630" s="35"/>
      <c r="BF630" s="35"/>
    </row>
    <row r="631" spans="1:58" ht="13">
      <c r="A631" s="180"/>
      <c r="B631" s="445"/>
      <c r="C631" s="129" t="s">
        <v>1841</v>
      </c>
      <c r="D631" s="32" t="s">
        <v>3086</v>
      </c>
      <c r="E631" s="155" t="s">
        <v>3085</v>
      </c>
      <c r="F631" s="155"/>
      <c r="G631" s="156"/>
      <c r="H631" s="155"/>
      <c r="I631" s="156" t="s">
        <v>419</v>
      </c>
      <c r="J631" s="162" t="s">
        <v>517</v>
      </c>
      <c r="K631" s="109">
        <f t="shared" si="464"/>
        <v>6</v>
      </c>
      <c r="L631" s="16">
        <v>0</v>
      </c>
      <c r="M631" s="3"/>
      <c r="N631" s="1"/>
      <c r="O631" s="328">
        <f t="shared" si="438"/>
        <v>0</v>
      </c>
      <c r="P631" s="34"/>
      <c r="Q631" s="1"/>
      <c r="R631" s="328">
        <f t="shared" si="482"/>
        <v>0</v>
      </c>
      <c r="S631" s="34">
        <v>6</v>
      </c>
      <c r="T631" s="1"/>
      <c r="U631" s="328">
        <f t="shared" si="484"/>
        <v>6</v>
      </c>
      <c r="V631" s="34"/>
      <c r="W631" s="1"/>
      <c r="X631" s="328">
        <f t="shared" si="485"/>
        <v>6</v>
      </c>
      <c r="Y631" s="34"/>
      <c r="Z631" s="1"/>
      <c r="AA631" s="328">
        <f t="shared" si="486"/>
        <v>6</v>
      </c>
      <c r="AB631" s="34"/>
      <c r="AC631" s="1"/>
      <c r="AD631" s="328">
        <f t="shared" si="487"/>
        <v>6</v>
      </c>
      <c r="AE631" s="3"/>
      <c r="AF631" s="1"/>
      <c r="AG631" s="326">
        <f t="shared" si="488"/>
        <v>6</v>
      </c>
      <c r="AH631" s="34"/>
      <c r="AI631" s="1"/>
      <c r="AJ631" s="328">
        <f t="shared" si="489"/>
        <v>6</v>
      </c>
      <c r="AK631" s="34"/>
      <c r="AL631" s="1"/>
      <c r="AM631" s="328">
        <f t="shared" si="490"/>
        <v>6</v>
      </c>
      <c r="AN631" s="34"/>
      <c r="AO631" s="1"/>
      <c r="AP631" s="328">
        <f t="shared" si="483"/>
        <v>6</v>
      </c>
      <c r="AQ631" s="34"/>
      <c r="AR631" s="1"/>
      <c r="AS631" s="328">
        <f t="shared" si="479"/>
        <v>6</v>
      </c>
      <c r="AT631" s="34"/>
      <c r="AU631" s="1"/>
      <c r="AV631" s="328">
        <f t="shared" si="480"/>
        <v>6</v>
      </c>
      <c r="AW631" s="178"/>
      <c r="AX631" s="324"/>
      <c r="AY631" s="125"/>
      <c r="AZ631" s="125"/>
      <c r="BA631" s="35"/>
      <c r="BB631" s="35"/>
      <c r="BC631" s="35"/>
      <c r="BD631" s="35"/>
      <c r="BE631" s="35"/>
      <c r="BF631" s="35"/>
    </row>
    <row r="632" spans="1:58" ht="13">
      <c r="A632" s="18"/>
      <c r="B632" s="137"/>
      <c r="C632" s="129" t="s">
        <v>1841</v>
      </c>
      <c r="D632" s="32" t="s">
        <v>3676</v>
      </c>
      <c r="E632" s="38" t="s">
        <v>3677</v>
      </c>
      <c r="F632" s="38"/>
      <c r="G632" s="110"/>
      <c r="H632" s="38"/>
      <c r="I632" s="156" t="s">
        <v>419</v>
      </c>
      <c r="J632" s="162" t="s">
        <v>517</v>
      </c>
      <c r="K632" s="109">
        <f>AV632</f>
        <v>0</v>
      </c>
      <c r="L632" s="16">
        <v>0</v>
      </c>
      <c r="M632" s="3"/>
      <c r="N632" s="1"/>
      <c r="O632" s="329">
        <f>SUM(L632+M632-N632)</f>
        <v>0</v>
      </c>
      <c r="P632" s="34"/>
      <c r="Q632" s="1"/>
      <c r="R632" s="329">
        <f t="shared" si="482"/>
        <v>0</v>
      </c>
      <c r="S632" s="34"/>
      <c r="T632" s="1"/>
      <c r="U632" s="329">
        <f>SUM(R632+S632-T632)</f>
        <v>0</v>
      </c>
      <c r="V632" s="34"/>
      <c r="W632" s="1"/>
      <c r="X632" s="329">
        <f>SUM(U632+V632-W632)</f>
        <v>0</v>
      </c>
      <c r="Y632" s="34"/>
      <c r="Z632" s="1"/>
      <c r="AA632" s="329">
        <f>SUM(X632+Y632-Z632)</f>
        <v>0</v>
      </c>
      <c r="AB632" s="34"/>
      <c r="AC632" s="1"/>
      <c r="AD632" s="329">
        <f>SUM(AA632+AB632-AC632)</f>
        <v>0</v>
      </c>
      <c r="AE632" s="3"/>
      <c r="AF632" s="1"/>
      <c r="AG632" s="330">
        <f>SUM(AD632+AE632-AF632)</f>
        <v>0</v>
      </c>
      <c r="AH632" s="34"/>
      <c r="AI632" s="1"/>
      <c r="AJ632" s="328">
        <f>SUM(AG632+AH632-AI632)</f>
        <v>0</v>
      </c>
      <c r="AK632" s="34"/>
      <c r="AL632" s="1"/>
      <c r="AM632" s="328">
        <f>SUM(AJ632+AK632-AL632)</f>
        <v>0</v>
      </c>
      <c r="AN632" s="34"/>
      <c r="AO632" s="1"/>
      <c r="AP632" s="328">
        <f t="shared" si="483"/>
        <v>0</v>
      </c>
      <c r="AQ632" s="34"/>
      <c r="AR632" s="1"/>
      <c r="AS632" s="1">
        <f>SUM(AP632+AQ632-AR632)</f>
        <v>0</v>
      </c>
      <c r="AT632" s="3"/>
      <c r="AU632" s="1"/>
      <c r="AV632" s="328">
        <f>SUM(AS632+AT632-AU632)</f>
        <v>0</v>
      </c>
      <c r="AW632" s="178"/>
      <c r="AX632" s="324"/>
      <c r="AY632" s="125">
        <f>SUM(M632+P632+S632+V632+Y632+AB632+AE632+AH632+AK632+AN632+AQ632+AT632)</f>
        <v>0</v>
      </c>
      <c r="AZ632" s="125">
        <f>SUM(N632+Q632+T632+W632+Z632+AC632+AF632+AI632+AL632+AO632+AR632+AU632)</f>
        <v>0</v>
      </c>
      <c r="BA632" s="35"/>
      <c r="BB632" s="35"/>
      <c r="BC632" s="35"/>
      <c r="BD632" s="35"/>
      <c r="BE632" s="35"/>
      <c r="BF632" s="35"/>
    </row>
    <row r="633" spans="1:58" ht="13">
      <c r="A633" s="18"/>
      <c r="B633" s="137"/>
      <c r="C633" s="129" t="s">
        <v>1841</v>
      </c>
      <c r="D633" s="32" t="s">
        <v>3678</v>
      </c>
      <c r="E633" s="38" t="s">
        <v>3679</v>
      </c>
      <c r="F633" s="38"/>
      <c r="G633" s="110"/>
      <c r="H633" s="38"/>
      <c r="I633" s="156" t="s">
        <v>419</v>
      </c>
      <c r="J633" s="162" t="s">
        <v>517</v>
      </c>
      <c r="K633" s="109">
        <f>AV633</f>
        <v>0</v>
      </c>
      <c r="L633" s="16">
        <v>0</v>
      </c>
      <c r="M633" s="3"/>
      <c r="N633" s="1"/>
      <c r="O633" s="328">
        <f>SUM(L633+M633-N633)</f>
        <v>0</v>
      </c>
      <c r="P633" s="34"/>
      <c r="Q633" s="1"/>
      <c r="R633" s="329">
        <f t="shared" si="482"/>
        <v>0</v>
      </c>
      <c r="S633" s="34"/>
      <c r="T633" s="1"/>
      <c r="U633" s="329">
        <f>SUM(R633+S633-T633)</f>
        <v>0</v>
      </c>
      <c r="V633" s="34"/>
      <c r="W633" s="1"/>
      <c r="X633" s="329">
        <f>SUM(U633+V633-W633)</f>
        <v>0</v>
      </c>
      <c r="Y633" s="34"/>
      <c r="Z633" s="1"/>
      <c r="AA633" s="329">
        <f>SUM(X633+Y633-Z633)</f>
        <v>0</v>
      </c>
      <c r="AB633" s="34"/>
      <c r="AC633" s="1"/>
      <c r="AD633" s="329">
        <f>SUM(AA633+AB633-AC633)</f>
        <v>0</v>
      </c>
      <c r="AE633" s="3"/>
      <c r="AF633" s="1"/>
      <c r="AG633" s="330">
        <f>SUM(AD633+AE633-AF633)</f>
        <v>0</v>
      </c>
      <c r="AH633" s="34"/>
      <c r="AI633" s="1"/>
      <c r="AJ633" s="328">
        <f>SUM(AG633+AH633-AI633)</f>
        <v>0</v>
      </c>
      <c r="AK633" s="34"/>
      <c r="AL633" s="1"/>
      <c r="AM633" s="328">
        <f>SUM(AJ633+AK633-AL633)</f>
        <v>0</v>
      </c>
      <c r="AN633" s="34"/>
      <c r="AO633" s="1"/>
      <c r="AP633" s="328">
        <f t="shared" si="483"/>
        <v>0</v>
      </c>
      <c r="AQ633" s="34"/>
      <c r="AR633" s="1"/>
      <c r="AS633" s="1">
        <f>SUM(AP633+AQ633-AR633)</f>
        <v>0</v>
      </c>
      <c r="AT633" s="3"/>
      <c r="AU633" s="1"/>
      <c r="AV633" s="328">
        <f>SUM(AS633+AT633-AU633)</f>
        <v>0</v>
      </c>
      <c r="AW633" s="178"/>
      <c r="AX633" s="324"/>
      <c r="AY633" s="125">
        <f>SUM(M633+P633+S633+V633+Y633+AB633+AE633+AH633+AK633+AN633+AQ633+AT633)</f>
        <v>0</v>
      </c>
      <c r="AZ633" s="125">
        <f>SUM(N633+Q633+T633+W633+Z633+AC633+AF633+AI633+AL633+AO633+AR633+AU633)</f>
        <v>0</v>
      </c>
      <c r="BA633" s="35"/>
      <c r="BB633" s="35"/>
      <c r="BC633" s="35"/>
      <c r="BD633" s="35"/>
      <c r="BE633" s="35"/>
      <c r="BF633" s="35"/>
    </row>
    <row r="634" spans="1:58" ht="13">
      <c r="A634" s="18"/>
      <c r="B634" s="137"/>
      <c r="C634" s="404" t="s">
        <v>1840</v>
      </c>
      <c r="D634" s="32" t="s">
        <v>1694</v>
      </c>
      <c r="E634" s="129" t="s">
        <v>1695</v>
      </c>
      <c r="F634" s="129"/>
      <c r="G634" s="338"/>
      <c r="H634" s="129"/>
      <c r="I634" s="110" t="s">
        <v>1839</v>
      </c>
      <c r="J634" s="16" t="s">
        <v>2587</v>
      </c>
      <c r="K634" s="109">
        <f t="shared" si="464"/>
        <v>0</v>
      </c>
      <c r="L634" s="16">
        <v>0</v>
      </c>
      <c r="M634" s="3"/>
      <c r="N634" s="1"/>
      <c r="O634" s="329">
        <f t="shared" si="438"/>
        <v>0</v>
      </c>
      <c r="P634" s="34"/>
      <c r="Q634" s="1"/>
      <c r="R634" s="329">
        <f t="shared" si="482"/>
        <v>0</v>
      </c>
      <c r="S634" s="34"/>
      <c r="T634" s="1"/>
      <c r="U634" s="329">
        <f t="shared" si="484"/>
        <v>0</v>
      </c>
      <c r="V634" s="34"/>
      <c r="W634" s="1"/>
      <c r="X634" s="329">
        <f t="shared" si="485"/>
        <v>0</v>
      </c>
      <c r="Y634" s="34"/>
      <c r="Z634" s="1"/>
      <c r="AA634" s="329">
        <f t="shared" si="486"/>
        <v>0</v>
      </c>
      <c r="AB634" s="34"/>
      <c r="AC634" s="1"/>
      <c r="AD634" s="329">
        <f t="shared" si="487"/>
        <v>0</v>
      </c>
      <c r="AE634" s="3"/>
      <c r="AF634" s="1"/>
      <c r="AG634" s="330">
        <f t="shared" si="488"/>
        <v>0</v>
      </c>
      <c r="AH634" s="34"/>
      <c r="AI634" s="1"/>
      <c r="AJ634" s="328">
        <f t="shared" si="489"/>
        <v>0</v>
      </c>
      <c r="AK634" s="34"/>
      <c r="AL634" s="1"/>
      <c r="AM634" s="328">
        <f t="shared" si="490"/>
        <v>0</v>
      </c>
      <c r="AN634" s="34"/>
      <c r="AO634" s="1"/>
      <c r="AP634" s="328">
        <f t="shared" si="483"/>
        <v>0</v>
      </c>
      <c r="AQ634" s="34"/>
      <c r="AR634" s="1"/>
      <c r="AS634" s="328">
        <f t="shared" si="479"/>
        <v>0</v>
      </c>
      <c r="AT634" s="34"/>
      <c r="AU634" s="1"/>
      <c r="AV634" s="328">
        <f t="shared" si="480"/>
        <v>0</v>
      </c>
      <c r="AW634" s="178"/>
      <c r="AX634" s="324"/>
      <c r="AY634" s="125">
        <f t="shared" si="477"/>
        <v>0</v>
      </c>
      <c r="AZ634" s="125">
        <f t="shared" si="477"/>
        <v>0</v>
      </c>
      <c r="BA634" s="35"/>
      <c r="BB634" s="35"/>
      <c r="BC634" s="35"/>
      <c r="BD634" s="35"/>
      <c r="BE634" s="35"/>
      <c r="BF634" s="35"/>
    </row>
    <row r="635" spans="1:58" ht="13">
      <c r="A635" s="18"/>
      <c r="B635" s="137"/>
      <c r="C635" s="404" t="s">
        <v>1840</v>
      </c>
      <c r="D635" s="32" t="s">
        <v>1692</v>
      </c>
      <c r="E635" s="129" t="s">
        <v>1693</v>
      </c>
      <c r="F635" s="129"/>
      <c r="G635" s="338"/>
      <c r="H635" s="129"/>
      <c r="I635" s="110" t="s">
        <v>1839</v>
      </c>
      <c r="J635" s="16" t="s">
        <v>2587</v>
      </c>
      <c r="K635" s="109">
        <f t="shared" si="464"/>
        <v>0</v>
      </c>
      <c r="L635" s="16">
        <v>0</v>
      </c>
      <c r="M635" s="3"/>
      <c r="N635" s="1"/>
      <c r="O635" s="329">
        <f t="shared" si="438"/>
        <v>0</v>
      </c>
      <c r="P635" s="34"/>
      <c r="Q635" s="1"/>
      <c r="R635" s="329">
        <f t="shared" si="481"/>
        <v>0</v>
      </c>
      <c r="S635" s="34"/>
      <c r="T635" s="1"/>
      <c r="U635" s="329">
        <f t="shared" si="484"/>
        <v>0</v>
      </c>
      <c r="V635" s="34"/>
      <c r="W635" s="1"/>
      <c r="X635" s="329">
        <f t="shared" si="485"/>
        <v>0</v>
      </c>
      <c r="Y635" s="34"/>
      <c r="Z635" s="1"/>
      <c r="AA635" s="329">
        <f t="shared" si="486"/>
        <v>0</v>
      </c>
      <c r="AB635" s="34"/>
      <c r="AC635" s="1"/>
      <c r="AD635" s="329">
        <f t="shared" si="487"/>
        <v>0</v>
      </c>
      <c r="AE635" s="3"/>
      <c r="AF635" s="1"/>
      <c r="AG635" s="330">
        <f t="shared" si="488"/>
        <v>0</v>
      </c>
      <c r="AH635" s="34"/>
      <c r="AI635" s="1"/>
      <c r="AJ635" s="328">
        <f t="shared" si="489"/>
        <v>0</v>
      </c>
      <c r="AK635" s="34"/>
      <c r="AL635" s="1"/>
      <c r="AM635" s="328">
        <f t="shared" si="490"/>
        <v>0</v>
      </c>
      <c r="AN635" s="34"/>
      <c r="AO635" s="1"/>
      <c r="AP635" s="328">
        <f t="shared" si="478"/>
        <v>0</v>
      </c>
      <c r="AQ635" s="34"/>
      <c r="AR635" s="1"/>
      <c r="AS635" s="328">
        <f t="shared" si="479"/>
        <v>0</v>
      </c>
      <c r="AT635" s="34"/>
      <c r="AU635" s="1"/>
      <c r="AV635" s="328">
        <f t="shared" si="480"/>
        <v>0</v>
      </c>
      <c r="AW635" s="178"/>
      <c r="AX635" s="324"/>
      <c r="AY635" s="125">
        <f t="shared" si="477"/>
        <v>0</v>
      </c>
      <c r="AZ635" s="125">
        <f t="shared" si="477"/>
        <v>0</v>
      </c>
      <c r="BA635" s="35"/>
      <c r="BB635" s="35"/>
      <c r="BC635" s="35"/>
      <c r="BD635" s="35"/>
      <c r="BE635" s="35"/>
      <c r="BF635" s="35"/>
    </row>
    <row r="636" spans="1:58" ht="13">
      <c r="A636" s="33"/>
      <c r="B636" s="330"/>
      <c r="C636" s="404" t="s">
        <v>1840</v>
      </c>
      <c r="D636" s="32" t="s">
        <v>1696</v>
      </c>
      <c r="E636" s="446" t="s">
        <v>1697</v>
      </c>
      <c r="F636" s="446"/>
      <c r="G636" s="447"/>
      <c r="H636" s="446"/>
      <c r="I636" s="110" t="s">
        <v>1839</v>
      </c>
      <c r="J636" s="16" t="s">
        <v>2587</v>
      </c>
      <c r="K636" s="109">
        <f t="shared" si="464"/>
        <v>0</v>
      </c>
      <c r="L636" s="16">
        <v>0</v>
      </c>
      <c r="M636" s="3"/>
      <c r="N636" s="1"/>
      <c r="O636" s="328">
        <f t="shared" si="438"/>
        <v>0</v>
      </c>
      <c r="P636" s="34"/>
      <c r="Q636" s="1"/>
      <c r="R636" s="329">
        <f t="shared" si="481"/>
        <v>0</v>
      </c>
      <c r="S636" s="34"/>
      <c r="T636" s="1"/>
      <c r="U636" s="329">
        <f t="shared" si="484"/>
        <v>0</v>
      </c>
      <c r="V636" s="34"/>
      <c r="W636" s="1"/>
      <c r="X636" s="329">
        <f t="shared" si="485"/>
        <v>0</v>
      </c>
      <c r="Y636" s="34"/>
      <c r="Z636" s="1"/>
      <c r="AA636" s="329">
        <f t="shared" si="486"/>
        <v>0</v>
      </c>
      <c r="AB636" s="34"/>
      <c r="AC636" s="1"/>
      <c r="AD636" s="329">
        <f t="shared" si="487"/>
        <v>0</v>
      </c>
      <c r="AE636" s="3"/>
      <c r="AF636" s="1"/>
      <c r="AG636" s="330">
        <f t="shared" si="488"/>
        <v>0</v>
      </c>
      <c r="AH636" s="34"/>
      <c r="AI636" s="1"/>
      <c r="AJ636" s="328">
        <f t="shared" si="489"/>
        <v>0</v>
      </c>
      <c r="AK636" s="34"/>
      <c r="AL636" s="1"/>
      <c r="AM636" s="328">
        <f t="shared" si="490"/>
        <v>0</v>
      </c>
      <c r="AN636" s="34"/>
      <c r="AO636" s="1"/>
      <c r="AP636" s="328">
        <f t="shared" si="478"/>
        <v>0</v>
      </c>
      <c r="AQ636" s="34"/>
      <c r="AR636" s="1"/>
      <c r="AS636" s="328">
        <f t="shared" si="479"/>
        <v>0</v>
      </c>
      <c r="AT636" s="34"/>
      <c r="AU636" s="1"/>
      <c r="AV636" s="328">
        <f t="shared" si="480"/>
        <v>0</v>
      </c>
      <c r="AW636" s="178"/>
      <c r="AX636" s="324"/>
      <c r="AY636" s="125">
        <f t="shared" si="477"/>
        <v>0</v>
      </c>
      <c r="AZ636" s="125">
        <f t="shared" si="477"/>
        <v>0</v>
      </c>
      <c r="BA636" s="35"/>
      <c r="BB636" s="35"/>
      <c r="BC636" s="35"/>
      <c r="BD636" s="35"/>
      <c r="BE636" s="35"/>
      <c r="BF636" s="35"/>
    </row>
    <row r="637" spans="1:58" ht="13">
      <c r="A637" s="33"/>
      <c r="B637" s="326"/>
      <c r="C637" s="404" t="s">
        <v>1840</v>
      </c>
      <c r="D637" s="32" t="s">
        <v>1698</v>
      </c>
      <c r="E637" s="129" t="s">
        <v>1715</v>
      </c>
      <c r="F637" s="129"/>
      <c r="G637" s="338"/>
      <c r="H637" s="129"/>
      <c r="I637" s="110" t="s">
        <v>1839</v>
      </c>
      <c r="J637" s="16" t="s">
        <v>2587</v>
      </c>
      <c r="K637" s="109">
        <f t="shared" si="464"/>
        <v>0</v>
      </c>
      <c r="L637" s="16">
        <v>0</v>
      </c>
      <c r="M637" s="3"/>
      <c r="N637" s="1"/>
      <c r="O637" s="329">
        <f t="shared" ref="O637:O684" si="491">SUM(L637+M637-N637)</f>
        <v>0</v>
      </c>
      <c r="P637" s="34"/>
      <c r="Q637" s="1"/>
      <c r="R637" s="329">
        <f t="shared" si="481"/>
        <v>0</v>
      </c>
      <c r="S637" s="34"/>
      <c r="T637" s="1"/>
      <c r="U637" s="329">
        <f t="shared" si="484"/>
        <v>0</v>
      </c>
      <c r="V637" s="34"/>
      <c r="W637" s="1"/>
      <c r="X637" s="329">
        <f t="shared" si="485"/>
        <v>0</v>
      </c>
      <c r="Y637" s="34"/>
      <c r="Z637" s="1"/>
      <c r="AA637" s="329">
        <f t="shared" si="486"/>
        <v>0</v>
      </c>
      <c r="AB637" s="34"/>
      <c r="AC637" s="1"/>
      <c r="AD637" s="329">
        <f t="shared" si="487"/>
        <v>0</v>
      </c>
      <c r="AE637" s="3"/>
      <c r="AF637" s="1"/>
      <c r="AG637" s="330">
        <f t="shared" si="488"/>
        <v>0</v>
      </c>
      <c r="AH637" s="34"/>
      <c r="AI637" s="1"/>
      <c r="AJ637" s="328">
        <f t="shared" si="489"/>
        <v>0</v>
      </c>
      <c r="AK637" s="34"/>
      <c r="AL637" s="1"/>
      <c r="AM637" s="328">
        <f t="shared" si="490"/>
        <v>0</v>
      </c>
      <c r="AN637" s="34"/>
      <c r="AO637" s="1"/>
      <c r="AP637" s="328">
        <f t="shared" si="478"/>
        <v>0</v>
      </c>
      <c r="AQ637" s="34"/>
      <c r="AR637" s="1"/>
      <c r="AS637" s="328">
        <f t="shared" si="479"/>
        <v>0</v>
      </c>
      <c r="AT637" s="34"/>
      <c r="AU637" s="1"/>
      <c r="AV637" s="328">
        <f t="shared" si="480"/>
        <v>0</v>
      </c>
      <c r="AW637" s="178"/>
      <c r="AX637" s="324"/>
      <c r="AY637" s="125">
        <f t="shared" si="477"/>
        <v>0</v>
      </c>
      <c r="AZ637" s="125">
        <f t="shared" si="477"/>
        <v>0</v>
      </c>
      <c r="BA637" s="35"/>
      <c r="BB637" s="35"/>
      <c r="BC637" s="35"/>
      <c r="BD637" s="35"/>
      <c r="BE637" s="35"/>
      <c r="BF637" s="35"/>
    </row>
    <row r="638" spans="1:58" ht="13">
      <c r="A638" s="33"/>
      <c r="B638" s="326"/>
      <c r="C638" s="404" t="s">
        <v>1840</v>
      </c>
      <c r="D638" s="276" t="s">
        <v>1690</v>
      </c>
      <c r="E638" s="448" t="s">
        <v>1714</v>
      </c>
      <c r="F638" s="448"/>
      <c r="G638" s="449"/>
      <c r="H638" s="448"/>
      <c r="I638" s="110" t="s">
        <v>1839</v>
      </c>
      <c r="J638" s="16" t="s">
        <v>2587</v>
      </c>
      <c r="K638" s="109">
        <f>AV638</f>
        <v>0</v>
      </c>
      <c r="L638" s="32">
        <v>0</v>
      </c>
      <c r="M638" s="3"/>
      <c r="N638" s="1"/>
      <c r="O638" s="329">
        <f t="shared" si="491"/>
        <v>0</v>
      </c>
      <c r="P638" s="34"/>
      <c r="Q638" s="1"/>
      <c r="R638" s="329">
        <f>SUM(O638+P638-Q638)</f>
        <v>0</v>
      </c>
      <c r="S638" s="34"/>
      <c r="T638" s="1"/>
      <c r="U638" s="329">
        <f>SUM(R638+S638-T638)</f>
        <v>0</v>
      </c>
      <c r="V638" s="34"/>
      <c r="W638" s="1"/>
      <c r="X638" s="329">
        <f>SUM(U638+V638-W638)</f>
        <v>0</v>
      </c>
      <c r="Y638" s="34"/>
      <c r="Z638" s="1"/>
      <c r="AA638" s="329">
        <f>SUM(X638+Y638-Z638)</f>
        <v>0</v>
      </c>
      <c r="AB638" s="34"/>
      <c r="AC638" s="1"/>
      <c r="AD638" s="329">
        <f>SUM(AA638+AB638-AC638)</f>
        <v>0</v>
      </c>
      <c r="AE638" s="3"/>
      <c r="AF638" s="1"/>
      <c r="AG638" s="330">
        <f>SUM(AD638+AE638-AF638)</f>
        <v>0</v>
      </c>
      <c r="AH638" s="34"/>
      <c r="AI638" s="1"/>
      <c r="AJ638" s="328">
        <f>SUM(AG638+AH638-AI638)</f>
        <v>0</v>
      </c>
      <c r="AK638" s="34"/>
      <c r="AL638" s="1"/>
      <c r="AM638" s="328">
        <f>SUM(AJ638+AK638-AL638)</f>
        <v>0</v>
      </c>
      <c r="AN638" s="34"/>
      <c r="AO638" s="1"/>
      <c r="AP638" s="328">
        <f>SUM(AM638+AN638-AO638)</f>
        <v>0</v>
      </c>
      <c r="AQ638" s="34"/>
      <c r="AR638" s="1"/>
      <c r="AS638" s="328">
        <f>SUM(AP638+AQ638-AR638)</f>
        <v>0</v>
      </c>
      <c r="AT638" s="34"/>
      <c r="AU638" s="1"/>
      <c r="AV638" s="328">
        <f>SUM(AS638+AT638-AU638)</f>
        <v>0</v>
      </c>
      <c r="AW638" s="178"/>
      <c r="AX638" s="324"/>
      <c r="AY638" s="125">
        <f t="shared" si="477"/>
        <v>0</v>
      </c>
      <c r="AZ638" s="125">
        <f t="shared" si="477"/>
        <v>0</v>
      </c>
      <c r="BA638" s="35"/>
      <c r="BB638" s="35"/>
      <c r="BC638" s="35"/>
      <c r="BD638" s="35"/>
      <c r="BE638" s="35"/>
      <c r="BF638" s="35"/>
    </row>
    <row r="639" spans="1:58" ht="13">
      <c r="A639" s="33"/>
      <c r="B639" s="330"/>
      <c r="C639" s="404" t="s">
        <v>1840</v>
      </c>
      <c r="D639" s="32" t="s">
        <v>1699</v>
      </c>
      <c r="E639" s="129" t="s">
        <v>1707</v>
      </c>
      <c r="F639" s="129"/>
      <c r="G639" s="338"/>
      <c r="H639" s="129"/>
      <c r="I639" s="110" t="s">
        <v>1839</v>
      </c>
      <c r="J639" s="16" t="s">
        <v>2587</v>
      </c>
      <c r="K639" s="109">
        <f t="shared" si="464"/>
        <v>0</v>
      </c>
      <c r="L639" s="16">
        <v>0</v>
      </c>
      <c r="M639" s="3"/>
      <c r="N639" s="1"/>
      <c r="O639" s="328">
        <f t="shared" si="491"/>
        <v>0</v>
      </c>
      <c r="P639" s="34"/>
      <c r="Q639" s="1"/>
      <c r="R639" s="329">
        <f t="shared" si="481"/>
        <v>0</v>
      </c>
      <c r="S639" s="34"/>
      <c r="T639" s="1"/>
      <c r="U639" s="329">
        <f t="shared" si="484"/>
        <v>0</v>
      </c>
      <c r="V639" s="34"/>
      <c r="W639" s="1"/>
      <c r="X639" s="329">
        <f t="shared" si="485"/>
        <v>0</v>
      </c>
      <c r="Y639" s="34"/>
      <c r="Z639" s="1"/>
      <c r="AA639" s="329">
        <f t="shared" si="486"/>
        <v>0</v>
      </c>
      <c r="AB639" s="34"/>
      <c r="AC639" s="1"/>
      <c r="AD639" s="329">
        <f t="shared" si="487"/>
        <v>0</v>
      </c>
      <c r="AE639" s="3"/>
      <c r="AF639" s="1"/>
      <c r="AG639" s="330">
        <f t="shared" si="488"/>
        <v>0</v>
      </c>
      <c r="AH639" s="34"/>
      <c r="AI639" s="1"/>
      <c r="AJ639" s="328">
        <f t="shared" si="489"/>
        <v>0</v>
      </c>
      <c r="AK639" s="34"/>
      <c r="AL639" s="1"/>
      <c r="AM639" s="328">
        <f t="shared" si="490"/>
        <v>0</v>
      </c>
      <c r="AN639" s="34"/>
      <c r="AO639" s="1"/>
      <c r="AP639" s="328">
        <f t="shared" si="478"/>
        <v>0</v>
      </c>
      <c r="AQ639" s="34"/>
      <c r="AR639" s="1"/>
      <c r="AS639" s="328">
        <f t="shared" si="479"/>
        <v>0</v>
      </c>
      <c r="AT639" s="34"/>
      <c r="AU639" s="1"/>
      <c r="AV639" s="328">
        <f t="shared" si="480"/>
        <v>0</v>
      </c>
      <c r="AW639" s="178"/>
      <c r="AX639" s="324"/>
      <c r="AY639" s="125">
        <f t="shared" si="477"/>
        <v>0</v>
      </c>
      <c r="AZ639" s="125">
        <f t="shared" si="477"/>
        <v>0</v>
      </c>
      <c r="BA639" s="35"/>
      <c r="BB639" s="35"/>
      <c r="BC639" s="35"/>
      <c r="BD639" s="35"/>
      <c r="BE639" s="35"/>
      <c r="BF639" s="35"/>
    </row>
    <row r="640" spans="1:58" ht="13">
      <c r="A640" s="50"/>
      <c r="B640" s="333"/>
      <c r="C640" s="404" t="s">
        <v>1840</v>
      </c>
      <c r="D640" s="32" t="s">
        <v>1700</v>
      </c>
      <c r="E640" s="129" t="s">
        <v>1709</v>
      </c>
      <c r="F640" s="129"/>
      <c r="G640" s="338"/>
      <c r="H640" s="129"/>
      <c r="I640" s="110" t="s">
        <v>1839</v>
      </c>
      <c r="J640" s="16" t="s">
        <v>2587</v>
      </c>
      <c r="K640" s="109">
        <f t="shared" si="464"/>
        <v>0</v>
      </c>
      <c r="L640" s="16">
        <v>0</v>
      </c>
      <c r="M640" s="3"/>
      <c r="N640" s="1"/>
      <c r="O640" s="329">
        <f t="shared" si="491"/>
        <v>0</v>
      </c>
      <c r="P640" s="34"/>
      <c r="Q640" s="1"/>
      <c r="R640" s="329">
        <f t="shared" si="481"/>
        <v>0</v>
      </c>
      <c r="S640" s="34"/>
      <c r="T640" s="1"/>
      <c r="U640" s="329">
        <f t="shared" si="484"/>
        <v>0</v>
      </c>
      <c r="V640" s="34"/>
      <c r="W640" s="1"/>
      <c r="X640" s="329">
        <f t="shared" si="485"/>
        <v>0</v>
      </c>
      <c r="Y640" s="34"/>
      <c r="Z640" s="1"/>
      <c r="AA640" s="329">
        <f t="shared" si="486"/>
        <v>0</v>
      </c>
      <c r="AB640" s="34"/>
      <c r="AC640" s="1"/>
      <c r="AD640" s="329">
        <f t="shared" si="487"/>
        <v>0</v>
      </c>
      <c r="AE640" s="3"/>
      <c r="AF640" s="1"/>
      <c r="AG640" s="330">
        <f t="shared" si="488"/>
        <v>0</v>
      </c>
      <c r="AH640" s="34"/>
      <c r="AI640" s="1"/>
      <c r="AJ640" s="328">
        <f t="shared" si="489"/>
        <v>0</v>
      </c>
      <c r="AK640" s="34"/>
      <c r="AL640" s="1"/>
      <c r="AM640" s="328">
        <f t="shared" si="490"/>
        <v>0</v>
      </c>
      <c r="AN640" s="34"/>
      <c r="AO640" s="1"/>
      <c r="AP640" s="328">
        <f t="shared" si="478"/>
        <v>0</v>
      </c>
      <c r="AQ640" s="34"/>
      <c r="AR640" s="1"/>
      <c r="AS640" s="328">
        <f t="shared" si="479"/>
        <v>0</v>
      </c>
      <c r="AT640" s="34"/>
      <c r="AU640" s="1"/>
      <c r="AV640" s="328">
        <f t="shared" si="480"/>
        <v>0</v>
      </c>
      <c r="AW640" s="178"/>
      <c r="AX640" s="324"/>
      <c r="AY640" s="125">
        <f t="shared" si="477"/>
        <v>0</v>
      </c>
      <c r="AZ640" s="125">
        <f t="shared" si="477"/>
        <v>0</v>
      </c>
      <c r="BA640" s="35"/>
      <c r="BB640" s="35"/>
      <c r="BC640" s="35"/>
      <c r="BD640" s="35"/>
      <c r="BE640" s="35"/>
      <c r="BF640" s="35"/>
    </row>
    <row r="641" spans="1:298" ht="13">
      <c r="A641" s="33"/>
      <c r="B641" s="326"/>
      <c r="C641" s="404" t="s">
        <v>1840</v>
      </c>
      <c r="D641" s="32" t="s">
        <v>1701</v>
      </c>
      <c r="E641" s="129" t="s">
        <v>1710</v>
      </c>
      <c r="F641" s="129"/>
      <c r="G641" s="338"/>
      <c r="H641" s="129"/>
      <c r="I641" s="110" t="s">
        <v>1839</v>
      </c>
      <c r="J641" s="16" t="s">
        <v>2587</v>
      </c>
      <c r="K641" s="109">
        <f t="shared" si="464"/>
        <v>0</v>
      </c>
      <c r="L641" s="16">
        <v>0</v>
      </c>
      <c r="M641" s="3"/>
      <c r="N641" s="1"/>
      <c r="O641" s="329">
        <f t="shared" si="491"/>
        <v>0</v>
      </c>
      <c r="P641" s="34"/>
      <c r="Q641" s="1"/>
      <c r="R641" s="329">
        <f t="shared" si="481"/>
        <v>0</v>
      </c>
      <c r="S641" s="34"/>
      <c r="T641" s="1"/>
      <c r="U641" s="329">
        <f t="shared" si="484"/>
        <v>0</v>
      </c>
      <c r="V641" s="34"/>
      <c r="W641" s="1"/>
      <c r="X641" s="329">
        <f t="shared" si="485"/>
        <v>0</v>
      </c>
      <c r="Y641" s="34"/>
      <c r="Z641" s="1"/>
      <c r="AA641" s="329">
        <f t="shared" si="486"/>
        <v>0</v>
      </c>
      <c r="AB641" s="34"/>
      <c r="AC641" s="1"/>
      <c r="AD641" s="329">
        <f t="shared" si="487"/>
        <v>0</v>
      </c>
      <c r="AE641" s="3"/>
      <c r="AF641" s="1"/>
      <c r="AG641" s="330">
        <f t="shared" si="488"/>
        <v>0</v>
      </c>
      <c r="AH641" s="34"/>
      <c r="AI641" s="1"/>
      <c r="AJ641" s="328">
        <f t="shared" si="489"/>
        <v>0</v>
      </c>
      <c r="AK641" s="34"/>
      <c r="AL641" s="1"/>
      <c r="AM641" s="328">
        <f t="shared" si="490"/>
        <v>0</v>
      </c>
      <c r="AN641" s="34"/>
      <c r="AO641" s="1"/>
      <c r="AP641" s="328">
        <f t="shared" si="478"/>
        <v>0</v>
      </c>
      <c r="AQ641" s="34"/>
      <c r="AR641" s="1"/>
      <c r="AS641" s="328">
        <f t="shared" si="479"/>
        <v>0</v>
      </c>
      <c r="AT641" s="34"/>
      <c r="AU641" s="1"/>
      <c r="AV641" s="328">
        <f t="shared" si="480"/>
        <v>0</v>
      </c>
      <c r="AW641" s="178"/>
      <c r="AX641" s="324"/>
      <c r="AY641" s="125">
        <f t="shared" si="477"/>
        <v>0</v>
      </c>
      <c r="AZ641" s="125">
        <f t="shared" si="477"/>
        <v>0</v>
      </c>
      <c r="BA641" s="35"/>
      <c r="BB641" s="35"/>
      <c r="BC641" s="35"/>
      <c r="BD641" s="35"/>
      <c r="BE641" s="35"/>
      <c r="BF641" s="35"/>
    </row>
    <row r="642" spans="1:298" ht="13">
      <c r="A642" s="33"/>
      <c r="B642" s="330"/>
      <c r="C642" s="404" t="s">
        <v>1840</v>
      </c>
      <c r="D642" s="32" t="s">
        <v>1703</v>
      </c>
      <c r="E642" s="35" t="s">
        <v>1708</v>
      </c>
      <c r="F642" s="35"/>
      <c r="G642" s="84"/>
      <c r="H642" s="35"/>
      <c r="I642" s="110" t="s">
        <v>1839</v>
      </c>
      <c r="J642" s="16" t="s">
        <v>2587</v>
      </c>
      <c r="K642" s="109">
        <f>AV642</f>
        <v>0</v>
      </c>
      <c r="L642" s="16">
        <v>0</v>
      </c>
      <c r="M642" s="3"/>
      <c r="N642" s="1"/>
      <c r="O642" s="328">
        <f t="shared" si="491"/>
        <v>0</v>
      </c>
      <c r="P642" s="34"/>
      <c r="Q642" s="1"/>
      <c r="R642" s="329">
        <f>SUM(O642+P642-Q642)</f>
        <v>0</v>
      </c>
      <c r="S642" s="34"/>
      <c r="T642" s="1"/>
      <c r="U642" s="329">
        <f>SUM(R642+S642-T642)</f>
        <v>0</v>
      </c>
      <c r="V642" s="34"/>
      <c r="W642" s="1"/>
      <c r="X642" s="329">
        <f>SUM(U642+V642-W642)</f>
        <v>0</v>
      </c>
      <c r="Y642" s="34"/>
      <c r="Z642" s="1"/>
      <c r="AA642" s="329">
        <f>SUM(X642+Y642-Z642)</f>
        <v>0</v>
      </c>
      <c r="AB642" s="34"/>
      <c r="AC642" s="1"/>
      <c r="AD642" s="329">
        <f>SUM(AA642+AB642-AC642)</f>
        <v>0</v>
      </c>
      <c r="AE642" s="3"/>
      <c r="AF642" s="1"/>
      <c r="AG642" s="330">
        <f>SUM(AD642+AE642-AF642)</f>
        <v>0</v>
      </c>
      <c r="AH642" s="34"/>
      <c r="AI642" s="1"/>
      <c r="AJ642" s="328">
        <f>SUM(AG642+AH642-AI642)</f>
        <v>0</v>
      </c>
      <c r="AK642" s="34"/>
      <c r="AL642" s="1"/>
      <c r="AM642" s="328">
        <f>SUM(AJ642+AK642-AL642)</f>
        <v>0</v>
      </c>
      <c r="AN642" s="34"/>
      <c r="AO642" s="1"/>
      <c r="AP642" s="328">
        <f>SUM(AM642+AN642-AO642)</f>
        <v>0</v>
      </c>
      <c r="AQ642" s="34"/>
      <c r="AR642" s="1"/>
      <c r="AS642" s="328">
        <f>SUM(AP642+AQ642-AR642)</f>
        <v>0</v>
      </c>
      <c r="AT642" s="34"/>
      <c r="AU642" s="1"/>
      <c r="AV642" s="328">
        <f>SUM(AS642+AT642-AU642)</f>
        <v>0</v>
      </c>
      <c r="AW642" s="178"/>
      <c r="AX642" s="324"/>
      <c r="AY642" s="125">
        <f t="shared" si="477"/>
        <v>0</v>
      </c>
      <c r="AZ642" s="125">
        <f t="shared" si="477"/>
        <v>0</v>
      </c>
      <c r="BA642" s="35"/>
      <c r="BB642" s="35"/>
      <c r="BC642" s="35"/>
      <c r="BD642" s="35"/>
      <c r="BE642" s="35"/>
      <c r="BF642" s="35"/>
    </row>
    <row r="643" spans="1:298" ht="13">
      <c r="A643" s="33"/>
      <c r="B643" s="326"/>
      <c r="C643" s="404" t="s">
        <v>1840</v>
      </c>
      <c r="D643" s="32" t="s">
        <v>1691</v>
      </c>
      <c r="E643" s="129" t="s">
        <v>1711</v>
      </c>
      <c r="F643" s="129"/>
      <c r="G643" s="338"/>
      <c r="H643" s="129"/>
      <c r="I643" s="110" t="s">
        <v>1839</v>
      </c>
      <c r="J643" s="16" t="s">
        <v>2587</v>
      </c>
      <c r="K643" s="109">
        <f>AV643</f>
        <v>0</v>
      </c>
      <c r="L643" s="16">
        <v>0</v>
      </c>
      <c r="M643" s="3"/>
      <c r="N643" s="1"/>
      <c r="O643" s="329">
        <f t="shared" si="491"/>
        <v>0</v>
      </c>
      <c r="P643" s="34"/>
      <c r="Q643" s="1"/>
      <c r="R643" s="329">
        <f>SUM(O643+P643-Q643)</f>
        <v>0</v>
      </c>
      <c r="S643" s="34"/>
      <c r="T643" s="1"/>
      <c r="U643" s="329">
        <f>SUM(R643+S643-T643)</f>
        <v>0</v>
      </c>
      <c r="V643" s="34"/>
      <c r="W643" s="1"/>
      <c r="X643" s="329">
        <f>SUM(U643+V643-W643)</f>
        <v>0</v>
      </c>
      <c r="Y643" s="34"/>
      <c r="Z643" s="1"/>
      <c r="AA643" s="329">
        <f>SUM(X643+Y643-Z643)</f>
        <v>0</v>
      </c>
      <c r="AB643" s="34"/>
      <c r="AC643" s="1"/>
      <c r="AD643" s="329">
        <f>SUM(AA643+AB643-AC643)</f>
        <v>0</v>
      </c>
      <c r="AE643" s="3"/>
      <c r="AF643" s="1"/>
      <c r="AG643" s="330">
        <f>SUM(AD643+AE643-AF643)</f>
        <v>0</v>
      </c>
      <c r="AH643" s="34"/>
      <c r="AI643" s="1"/>
      <c r="AJ643" s="328">
        <f>SUM(AG643+AH643-AI643)</f>
        <v>0</v>
      </c>
      <c r="AK643" s="34"/>
      <c r="AL643" s="1"/>
      <c r="AM643" s="328">
        <f>SUM(AJ643+AK643-AL643)</f>
        <v>0</v>
      </c>
      <c r="AN643" s="34"/>
      <c r="AO643" s="1"/>
      <c r="AP643" s="328">
        <f>SUM(AM643+AN643-AO643)</f>
        <v>0</v>
      </c>
      <c r="AQ643" s="34"/>
      <c r="AR643" s="1"/>
      <c r="AS643" s="1">
        <f>SUM(AP643+AQ643-AR643)</f>
        <v>0</v>
      </c>
      <c r="AT643" s="3"/>
      <c r="AU643" s="1"/>
      <c r="AV643" s="328">
        <f>SUM(AS643+AT643-AU643)</f>
        <v>0</v>
      </c>
      <c r="AW643" s="178"/>
      <c r="AX643" s="324"/>
      <c r="AY643" s="125">
        <f t="shared" si="477"/>
        <v>0</v>
      </c>
      <c r="AZ643" s="125">
        <f t="shared" si="477"/>
        <v>0</v>
      </c>
      <c r="BA643" s="35"/>
      <c r="BB643" s="35"/>
      <c r="BC643" s="35"/>
      <c r="BD643" s="35"/>
      <c r="BE643" s="35"/>
      <c r="BF643" s="35"/>
    </row>
    <row r="644" spans="1:298" ht="13">
      <c r="A644" s="18"/>
      <c r="B644" s="137"/>
      <c r="C644" s="404" t="s">
        <v>1840</v>
      </c>
      <c r="D644" s="32" t="s">
        <v>1704</v>
      </c>
      <c r="E644" s="38" t="s">
        <v>1705</v>
      </c>
      <c r="F644" s="38"/>
      <c r="G644" s="110"/>
      <c r="H644" s="38"/>
      <c r="I644" s="110" t="s">
        <v>1839</v>
      </c>
      <c r="J644" s="16" t="s">
        <v>2587</v>
      </c>
      <c r="K644" s="109">
        <f>AV644</f>
        <v>0</v>
      </c>
      <c r="L644" s="16">
        <v>0</v>
      </c>
      <c r="M644" s="3"/>
      <c r="N644" s="1"/>
      <c r="O644" s="329">
        <f t="shared" si="491"/>
        <v>0</v>
      </c>
      <c r="P644" s="34"/>
      <c r="Q644" s="1"/>
      <c r="R644" s="329">
        <f>SUM(O644+P644-Q644)</f>
        <v>0</v>
      </c>
      <c r="S644" s="34"/>
      <c r="T644" s="1"/>
      <c r="U644" s="329">
        <f>SUM(R644+S644-T644)</f>
        <v>0</v>
      </c>
      <c r="V644" s="34"/>
      <c r="W644" s="1"/>
      <c r="X644" s="329">
        <f>SUM(U644+V644-W644)</f>
        <v>0</v>
      </c>
      <c r="Y644" s="34"/>
      <c r="Z644" s="1"/>
      <c r="AA644" s="329">
        <f>SUM(X644+Y644-Z644)</f>
        <v>0</v>
      </c>
      <c r="AB644" s="34"/>
      <c r="AC644" s="1"/>
      <c r="AD644" s="329">
        <f>SUM(AA644+AB644-AC644)</f>
        <v>0</v>
      </c>
      <c r="AE644" s="3"/>
      <c r="AF644" s="1"/>
      <c r="AG644" s="330">
        <f>SUM(AD644+AE644-AF644)</f>
        <v>0</v>
      </c>
      <c r="AH644" s="34"/>
      <c r="AI644" s="1"/>
      <c r="AJ644" s="328">
        <f>SUM(AG644+AH644-AI644)</f>
        <v>0</v>
      </c>
      <c r="AK644" s="34"/>
      <c r="AL644" s="1"/>
      <c r="AM644" s="328">
        <f>SUM(AJ644+AK644-AL644)</f>
        <v>0</v>
      </c>
      <c r="AN644" s="34"/>
      <c r="AO644" s="1"/>
      <c r="AP644" s="328">
        <f>SUM(AM644+AN644-AO644)</f>
        <v>0</v>
      </c>
      <c r="AQ644" s="34"/>
      <c r="AR644" s="1"/>
      <c r="AS644" s="328">
        <f>SUM(AP644+AQ644-AR644)</f>
        <v>0</v>
      </c>
      <c r="AT644" s="34"/>
      <c r="AU644" s="1"/>
      <c r="AV644" s="328">
        <f>SUM(AS644+AT644-AU644)</f>
        <v>0</v>
      </c>
      <c r="AW644" s="178"/>
      <c r="AX644" s="324"/>
      <c r="AY644" s="125">
        <f t="shared" si="477"/>
        <v>0</v>
      </c>
      <c r="AZ644" s="125">
        <f t="shared" si="477"/>
        <v>0</v>
      </c>
      <c r="BA644" s="35"/>
      <c r="BB644" s="35"/>
      <c r="BC644" s="35"/>
      <c r="BD644" s="35"/>
      <c r="BE644" s="35"/>
      <c r="BF644" s="35"/>
    </row>
    <row r="645" spans="1:298" ht="13">
      <c r="A645" s="33"/>
      <c r="B645" s="326"/>
      <c r="C645" s="404" t="s">
        <v>1840</v>
      </c>
      <c r="D645" s="32" t="s">
        <v>1702</v>
      </c>
      <c r="E645" s="38" t="s">
        <v>1713</v>
      </c>
      <c r="F645" s="38"/>
      <c r="G645" s="110"/>
      <c r="H645" s="38"/>
      <c r="I645" s="110" t="s">
        <v>1839</v>
      </c>
      <c r="J645" s="16" t="s">
        <v>2587</v>
      </c>
      <c r="K645" s="109">
        <f t="shared" si="464"/>
        <v>2</v>
      </c>
      <c r="L645" s="16">
        <v>0</v>
      </c>
      <c r="M645" s="3"/>
      <c r="N645" s="1"/>
      <c r="O645" s="328">
        <f t="shared" si="491"/>
        <v>0</v>
      </c>
      <c r="P645" s="34"/>
      <c r="Q645" s="1"/>
      <c r="R645" s="329">
        <f t="shared" si="481"/>
        <v>0</v>
      </c>
      <c r="S645" s="34">
        <v>2</v>
      </c>
      <c r="T645" s="1"/>
      <c r="U645" s="329">
        <f t="shared" si="484"/>
        <v>2</v>
      </c>
      <c r="V645" s="34"/>
      <c r="W645" s="1"/>
      <c r="X645" s="329">
        <f t="shared" si="485"/>
        <v>2</v>
      </c>
      <c r="Y645" s="34"/>
      <c r="Z645" s="1"/>
      <c r="AA645" s="329">
        <f t="shared" si="486"/>
        <v>2</v>
      </c>
      <c r="AB645" s="34"/>
      <c r="AC645" s="1"/>
      <c r="AD645" s="329">
        <f t="shared" si="487"/>
        <v>2</v>
      </c>
      <c r="AE645" s="3"/>
      <c r="AF645" s="1"/>
      <c r="AG645" s="330">
        <f t="shared" si="488"/>
        <v>2</v>
      </c>
      <c r="AH645" s="34"/>
      <c r="AI645" s="1"/>
      <c r="AJ645" s="328">
        <f t="shared" si="489"/>
        <v>2</v>
      </c>
      <c r="AK645" s="34"/>
      <c r="AL645" s="1"/>
      <c r="AM645" s="328">
        <f t="shared" si="490"/>
        <v>2</v>
      </c>
      <c r="AN645" s="34"/>
      <c r="AO645" s="1"/>
      <c r="AP645" s="328">
        <f t="shared" si="478"/>
        <v>2</v>
      </c>
      <c r="AQ645" s="34"/>
      <c r="AR645" s="1"/>
      <c r="AS645" s="328">
        <f t="shared" si="479"/>
        <v>2</v>
      </c>
      <c r="AT645" s="34"/>
      <c r="AU645" s="1"/>
      <c r="AV645" s="328">
        <f t="shared" si="480"/>
        <v>2</v>
      </c>
      <c r="AW645" s="178"/>
      <c r="AX645" s="324"/>
      <c r="AY645" s="125">
        <f t="shared" si="477"/>
        <v>2</v>
      </c>
      <c r="AZ645" s="125">
        <f t="shared" si="477"/>
        <v>0</v>
      </c>
      <c r="BA645" s="35"/>
      <c r="BB645" s="35"/>
      <c r="BC645" s="35"/>
      <c r="BD645" s="35"/>
      <c r="BE645" s="35"/>
      <c r="BF645" s="35"/>
    </row>
    <row r="646" spans="1:298" ht="13">
      <c r="A646" s="33"/>
      <c r="B646" s="330"/>
      <c r="C646" s="404" t="s">
        <v>1840</v>
      </c>
      <c r="D646" s="32" t="s">
        <v>1706</v>
      </c>
      <c r="E646" s="35" t="s">
        <v>1712</v>
      </c>
      <c r="F646" s="35"/>
      <c r="G646" s="84"/>
      <c r="H646" s="35"/>
      <c r="I646" s="110" t="s">
        <v>1839</v>
      </c>
      <c r="J646" s="16" t="s">
        <v>2587</v>
      </c>
      <c r="K646" s="109">
        <f t="shared" si="464"/>
        <v>2</v>
      </c>
      <c r="L646" s="16">
        <v>2</v>
      </c>
      <c r="M646" s="3"/>
      <c r="N646" s="1"/>
      <c r="O646" s="329">
        <f t="shared" si="491"/>
        <v>2</v>
      </c>
      <c r="P646" s="34"/>
      <c r="Q646" s="1"/>
      <c r="R646" s="329">
        <f t="shared" si="481"/>
        <v>2</v>
      </c>
      <c r="S646" s="34"/>
      <c r="T646" s="1"/>
      <c r="U646" s="329">
        <f t="shared" si="484"/>
        <v>2</v>
      </c>
      <c r="V646" s="34"/>
      <c r="W646" s="1"/>
      <c r="X646" s="329">
        <f t="shared" si="485"/>
        <v>2</v>
      </c>
      <c r="Y646" s="34"/>
      <c r="Z646" s="1"/>
      <c r="AA646" s="329">
        <f t="shared" si="486"/>
        <v>2</v>
      </c>
      <c r="AB646" s="34"/>
      <c r="AC646" s="1"/>
      <c r="AD646" s="329">
        <f t="shared" si="487"/>
        <v>2</v>
      </c>
      <c r="AE646" s="3"/>
      <c r="AF646" s="1"/>
      <c r="AG646" s="330">
        <f t="shared" si="488"/>
        <v>2</v>
      </c>
      <c r="AH646" s="34"/>
      <c r="AI646" s="1"/>
      <c r="AJ646" s="328">
        <f t="shared" si="489"/>
        <v>2</v>
      </c>
      <c r="AK646" s="34"/>
      <c r="AL646" s="1"/>
      <c r="AM646" s="328">
        <f t="shared" si="490"/>
        <v>2</v>
      </c>
      <c r="AN646" s="34"/>
      <c r="AO646" s="1"/>
      <c r="AP646" s="328">
        <f t="shared" si="478"/>
        <v>2</v>
      </c>
      <c r="AQ646" s="34"/>
      <c r="AR646" s="1"/>
      <c r="AS646" s="328">
        <f t="shared" si="479"/>
        <v>2</v>
      </c>
      <c r="AT646" s="34"/>
      <c r="AU646" s="1"/>
      <c r="AV646" s="328">
        <f t="shared" si="480"/>
        <v>2</v>
      </c>
      <c r="AW646" s="178"/>
      <c r="AX646" s="324"/>
      <c r="AY646" s="125">
        <f t="shared" si="477"/>
        <v>0</v>
      </c>
      <c r="AZ646" s="125">
        <f t="shared" si="477"/>
        <v>0</v>
      </c>
      <c r="BA646" s="35"/>
      <c r="BB646" s="35"/>
      <c r="BC646" s="35"/>
      <c r="BD646" s="35"/>
      <c r="BE646" s="35"/>
      <c r="BF646" s="35"/>
    </row>
    <row r="647" spans="1:298" ht="13">
      <c r="A647" s="77"/>
      <c r="B647" s="442"/>
      <c r="C647" s="404" t="s">
        <v>1838</v>
      </c>
      <c r="D647" s="32" t="s">
        <v>1433</v>
      </c>
      <c r="E647" s="38" t="s">
        <v>1434</v>
      </c>
      <c r="F647" s="38"/>
      <c r="G647" s="110"/>
      <c r="H647" s="38"/>
      <c r="I647" s="110" t="s">
        <v>1842</v>
      </c>
      <c r="J647" s="16" t="s">
        <v>640</v>
      </c>
      <c r="K647" s="109">
        <f t="shared" si="464"/>
        <v>0</v>
      </c>
      <c r="L647" s="16">
        <v>0</v>
      </c>
      <c r="M647" s="3"/>
      <c r="N647" s="1"/>
      <c r="O647" s="329">
        <f t="shared" si="491"/>
        <v>0</v>
      </c>
      <c r="P647" s="34"/>
      <c r="Q647" s="1"/>
      <c r="R647" s="328">
        <f t="shared" si="481"/>
        <v>0</v>
      </c>
      <c r="S647" s="34"/>
      <c r="T647" s="1"/>
      <c r="U647" s="328">
        <f t="shared" si="484"/>
        <v>0</v>
      </c>
      <c r="V647" s="34"/>
      <c r="W647" s="1"/>
      <c r="X647" s="328">
        <f t="shared" si="485"/>
        <v>0</v>
      </c>
      <c r="Y647" s="34"/>
      <c r="Z647" s="1"/>
      <c r="AA647" s="328">
        <f t="shared" si="486"/>
        <v>0</v>
      </c>
      <c r="AB647" s="34"/>
      <c r="AC647" s="1"/>
      <c r="AD647" s="328">
        <f t="shared" si="487"/>
        <v>0</v>
      </c>
      <c r="AE647" s="3"/>
      <c r="AF647" s="1"/>
      <c r="AG647" s="326">
        <f t="shared" si="488"/>
        <v>0</v>
      </c>
      <c r="AH647" s="34"/>
      <c r="AI647" s="1"/>
      <c r="AJ647" s="328">
        <f t="shared" si="489"/>
        <v>0</v>
      </c>
      <c r="AK647" s="34"/>
      <c r="AL647" s="1"/>
      <c r="AM647" s="328">
        <f t="shared" si="490"/>
        <v>0</v>
      </c>
      <c r="AN647" s="34"/>
      <c r="AO647" s="1"/>
      <c r="AP647" s="328">
        <f t="shared" ref="AP647:AP656" si="492">SUM(AM647+AN647-AO647)</f>
        <v>0</v>
      </c>
      <c r="AQ647" s="34"/>
      <c r="AR647" s="1"/>
      <c r="AS647" s="328">
        <f t="shared" ref="AS647:AS656" si="493">SUM(AP647+AQ647-AR647)</f>
        <v>0</v>
      </c>
      <c r="AT647" s="34"/>
      <c r="AU647" s="1"/>
      <c r="AV647" s="328">
        <f t="shared" ref="AV647:AV656" si="494">SUM(AS647+AT647-AU647)</f>
        <v>0</v>
      </c>
      <c r="AW647" s="178"/>
      <c r="AX647" s="324"/>
      <c r="AY647" s="125">
        <f t="shared" si="477"/>
        <v>0</v>
      </c>
      <c r="AZ647" s="125">
        <f t="shared" si="477"/>
        <v>0</v>
      </c>
      <c r="BA647" s="35"/>
      <c r="BB647" s="35"/>
      <c r="BC647" s="35"/>
      <c r="BD647" s="35"/>
      <c r="BE647" s="35"/>
      <c r="BF647" s="35"/>
    </row>
    <row r="648" spans="1:298" ht="13">
      <c r="A648" s="77"/>
      <c r="B648" s="442"/>
      <c r="C648" s="404" t="s">
        <v>1838</v>
      </c>
      <c r="D648" s="32" t="s">
        <v>1435</v>
      </c>
      <c r="E648" s="38" t="s">
        <v>1436</v>
      </c>
      <c r="F648" s="38"/>
      <c r="G648" s="110"/>
      <c r="H648" s="38"/>
      <c r="I648" s="110" t="s">
        <v>1842</v>
      </c>
      <c r="J648" s="16" t="s">
        <v>640</v>
      </c>
      <c r="K648" s="109">
        <f t="shared" si="464"/>
        <v>0</v>
      </c>
      <c r="L648" s="16">
        <v>0</v>
      </c>
      <c r="M648" s="3"/>
      <c r="N648" s="1"/>
      <c r="O648" s="328">
        <f t="shared" si="491"/>
        <v>0</v>
      </c>
      <c r="P648" s="34"/>
      <c r="Q648" s="1"/>
      <c r="R648" s="328">
        <f t="shared" si="481"/>
        <v>0</v>
      </c>
      <c r="S648" s="34"/>
      <c r="T648" s="1"/>
      <c r="U648" s="328">
        <f t="shared" si="484"/>
        <v>0</v>
      </c>
      <c r="V648" s="34"/>
      <c r="W648" s="1"/>
      <c r="X648" s="328">
        <f t="shared" si="485"/>
        <v>0</v>
      </c>
      <c r="Y648" s="34"/>
      <c r="Z648" s="1"/>
      <c r="AA648" s="328">
        <f t="shared" si="486"/>
        <v>0</v>
      </c>
      <c r="AB648" s="34"/>
      <c r="AC648" s="1"/>
      <c r="AD648" s="328">
        <f t="shared" si="487"/>
        <v>0</v>
      </c>
      <c r="AE648" s="3"/>
      <c r="AF648" s="1"/>
      <c r="AG648" s="326">
        <f t="shared" si="488"/>
        <v>0</v>
      </c>
      <c r="AH648" s="34"/>
      <c r="AI648" s="1"/>
      <c r="AJ648" s="328">
        <f t="shared" si="489"/>
        <v>0</v>
      </c>
      <c r="AK648" s="34"/>
      <c r="AL648" s="1"/>
      <c r="AM648" s="328">
        <f t="shared" si="490"/>
        <v>0</v>
      </c>
      <c r="AN648" s="34"/>
      <c r="AO648" s="1"/>
      <c r="AP648" s="328">
        <f t="shared" si="492"/>
        <v>0</v>
      </c>
      <c r="AQ648" s="34"/>
      <c r="AR648" s="1"/>
      <c r="AS648" s="328">
        <f t="shared" si="493"/>
        <v>0</v>
      </c>
      <c r="AT648" s="34"/>
      <c r="AU648" s="1"/>
      <c r="AV648" s="328">
        <f t="shared" si="494"/>
        <v>0</v>
      </c>
      <c r="AW648" s="178"/>
      <c r="AX648" s="324"/>
      <c r="AY648" s="125">
        <f t="shared" si="477"/>
        <v>0</v>
      </c>
      <c r="AZ648" s="125">
        <f t="shared" si="477"/>
        <v>0</v>
      </c>
      <c r="BA648" s="35"/>
      <c r="BB648" s="35"/>
      <c r="BC648" s="35"/>
      <c r="BD648" s="35"/>
      <c r="BE648" s="35"/>
      <c r="BF648" s="35"/>
    </row>
    <row r="649" spans="1:298" ht="13">
      <c r="A649" s="18"/>
      <c r="B649" s="137"/>
      <c r="C649" s="404" t="s">
        <v>1838</v>
      </c>
      <c r="D649" s="32" t="s">
        <v>1437</v>
      </c>
      <c r="E649" s="38" t="s">
        <v>1438</v>
      </c>
      <c r="F649" s="38"/>
      <c r="G649" s="110"/>
      <c r="H649" s="38"/>
      <c r="I649" s="110" t="s">
        <v>1842</v>
      </c>
      <c r="J649" s="16" t="s">
        <v>640</v>
      </c>
      <c r="K649" s="109">
        <f t="shared" si="464"/>
        <v>0</v>
      </c>
      <c r="L649" s="16">
        <v>0</v>
      </c>
      <c r="M649" s="3"/>
      <c r="N649" s="1"/>
      <c r="O649" s="329">
        <f t="shared" si="491"/>
        <v>0</v>
      </c>
      <c r="P649" s="34"/>
      <c r="Q649" s="1"/>
      <c r="R649" s="328">
        <f t="shared" si="481"/>
        <v>0</v>
      </c>
      <c r="S649" s="34"/>
      <c r="T649" s="1"/>
      <c r="U649" s="328">
        <f t="shared" si="484"/>
        <v>0</v>
      </c>
      <c r="V649" s="34"/>
      <c r="W649" s="1"/>
      <c r="X649" s="328">
        <f t="shared" si="485"/>
        <v>0</v>
      </c>
      <c r="Y649" s="34"/>
      <c r="Z649" s="1"/>
      <c r="AA649" s="328">
        <f t="shared" si="486"/>
        <v>0</v>
      </c>
      <c r="AB649" s="34"/>
      <c r="AC649" s="1"/>
      <c r="AD649" s="328">
        <f t="shared" si="487"/>
        <v>0</v>
      </c>
      <c r="AE649" s="3"/>
      <c r="AF649" s="1"/>
      <c r="AG649" s="326">
        <f t="shared" si="488"/>
        <v>0</v>
      </c>
      <c r="AH649" s="34"/>
      <c r="AI649" s="1"/>
      <c r="AJ649" s="328">
        <f t="shared" si="489"/>
        <v>0</v>
      </c>
      <c r="AK649" s="34"/>
      <c r="AL649" s="1"/>
      <c r="AM649" s="328">
        <f t="shared" si="490"/>
        <v>0</v>
      </c>
      <c r="AN649" s="34"/>
      <c r="AO649" s="1"/>
      <c r="AP649" s="328">
        <f t="shared" si="492"/>
        <v>0</v>
      </c>
      <c r="AQ649" s="34"/>
      <c r="AR649" s="1"/>
      <c r="AS649" s="328">
        <f t="shared" si="493"/>
        <v>0</v>
      </c>
      <c r="AT649" s="34"/>
      <c r="AU649" s="1"/>
      <c r="AV649" s="328">
        <f t="shared" si="494"/>
        <v>0</v>
      </c>
      <c r="AW649" s="178"/>
      <c r="AX649" s="324"/>
      <c r="AY649" s="125">
        <f t="shared" si="477"/>
        <v>0</v>
      </c>
      <c r="AZ649" s="125">
        <f t="shared" si="477"/>
        <v>0</v>
      </c>
      <c r="BA649" s="35"/>
      <c r="BB649" s="35"/>
      <c r="BC649" s="35"/>
      <c r="BD649" s="35"/>
      <c r="BE649" s="35"/>
      <c r="BF649" s="35"/>
    </row>
    <row r="650" spans="1:298" s="2" customFormat="1" ht="13">
      <c r="A650" s="18"/>
      <c r="B650" s="137"/>
      <c r="C650" s="404" t="s">
        <v>1838</v>
      </c>
      <c r="D650" s="32" t="s">
        <v>1439</v>
      </c>
      <c r="E650" s="38" t="s">
        <v>1440</v>
      </c>
      <c r="F650" s="38"/>
      <c r="G650" s="110"/>
      <c r="H650" s="38"/>
      <c r="I650" s="110" t="s">
        <v>1842</v>
      </c>
      <c r="J650" s="16" t="s">
        <v>640</v>
      </c>
      <c r="K650" s="36">
        <f t="shared" si="464"/>
        <v>0</v>
      </c>
      <c r="L650" s="16">
        <v>0</v>
      </c>
      <c r="M650" s="3"/>
      <c r="N650" s="1"/>
      <c r="O650" s="329">
        <f t="shared" si="491"/>
        <v>0</v>
      </c>
      <c r="P650" s="34"/>
      <c r="Q650" s="1"/>
      <c r="R650" s="328">
        <f t="shared" si="481"/>
        <v>0</v>
      </c>
      <c r="S650" s="34"/>
      <c r="T650" s="1"/>
      <c r="U650" s="328">
        <f t="shared" si="484"/>
        <v>0</v>
      </c>
      <c r="V650" s="34"/>
      <c r="W650" s="1"/>
      <c r="X650" s="328">
        <f t="shared" si="485"/>
        <v>0</v>
      </c>
      <c r="Y650" s="34"/>
      <c r="Z650" s="1"/>
      <c r="AA650" s="328">
        <f t="shared" si="486"/>
        <v>0</v>
      </c>
      <c r="AB650" s="34"/>
      <c r="AC650" s="1"/>
      <c r="AD650" s="328">
        <f t="shared" si="487"/>
        <v>0</v>
      </c>
      <c r="AE650" s="3"/>
      <c r="AF650" s="1"/>
      <c r="AG650" s="326">
        <f t="shared" si="488"/>
        <v>0</v>
      </c>
      <c r="AH650" s="34"/>
      <c r="AI650" s="1"/>
      <c r="AJ650" s="328">
        <f t="shared" si="489"/>
        <v>0</v>
      </c>
      <c r="AK650" s="34"/>
      <c r="AL650" s="1"/>
      <c r="AM650" s="328">
        <f t="shared" si="490"/>
        <v>0</v>
      </c>
      <c r="AN650" s="34"/>
      <c r="AO650" s="1"/>
      <c r="AP650" s="328">
        <f t="shared" si="492"/>
        <v>0</v>
      </c>
      <c r="AQ650" s="34"/>
      <c r="AR650" s="1"/>
      <c r="AS650" s="328">
        <f t="shared" si="493"/>
        <v>0</v>
      </c>
      <c r="AT650" s="34"/>
      <c r="AU650" s="1"/>
      <c r="AV650" s="328">
        <f t="shared" si="494"/>
        <v>0</v>
      </c>
      <c r="AW650" s="178"/>
      <c r="AX650" s="324"/>
      <c r="AY650" s="125">
        <f t="shared" si="477"/>
        <v>0</v>
      </c>
      <c r="AZ650" s="125">
        <f t="shared" si="477"/>
        <v>0</v>
      </c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35"/>
      <c r="FB650" s="35"/>
      <c r="FC650" s="35"/>
      <c r="FD650" s="35"/>
      <c r="FE650" s="35"/>
      <c r="FF650" s="35"/>
      <c r="FG650" s="35"/>
      <c r="FH650" s="35"/>
      <c r="FI650" s="35"/>
      <c r="FJ650" s="35"/>
      <c r="FK650" s="35"/>
      <c r="FL650" s="35"/>
      <c r="FM650" s="35"/>
      <c r="FN650" s="35"/>
      <c r="FO650" s="35"/>
      <c r="FP650" s="35"/>
      <c r="FQ650" s="35"/>
      <c r="FR650" s="35"/>
      <c r="FS650" s="35"/>
      <c r="FT650" s="35"/>
      <c r="FU650" s="35"/>
      <c r="FV650" s="35"/>
      <c r="FW650" s="35"/>
      <c r="FX650" s="35"/>
      <c r="FY650" s="35"/>
      <c r="FZ650" s="35"/>
      <c r="GA650" s="35"/>
      <c r="GB650" s="35"/>
      <c r="GC650" s="35"/>
      <c r="GD650" s="35"/>
      <c r="GE650" s="35"/>
      <c r="GF650" s="35"/>
      <c r="GG650" s="35"/>
      <c r="GH650" s="35"/>
      <c r="GI650" s="35"/>
      <c r="GJ650" s="35"/>
      <c r="GK650" s="35"/>
      <c r="GL650" s="35"/>
      <c r="GM650" s="35"/>
      <c r="GN650" s="35"/>
      <c r="GO650" s="35"/>
      <c r="GP650" s="35"/>
      <c r="GQ650" s="35"/>
      <c r="GR650" s="35"/>
      <c r="GS650" s="35"/>
      <c r="GT650" s="35"/>
      <c r="GU650" s="35"/>
      <c r="GV650" s="35"/>
      <c r="GW650" s="35"/>
      <c r="GX650" s="35"/>
      <c r="GY650" s="35"/>
      <c r="GZ650" s="35"/>
      <c r="HA650" s="35"/>
      <c r="HB650" s="35"/>
      <c r="HC650" s="35"/>
      <c r="HD650" s="35"/>
      <c r="HE650" s="35"/>
      <c r="HF650" s="35"/>
      <c r="HG650" s="35"/>
      <c r="HH650" s="35"/>
      <c r="HI650" s="35"/>
      <c r="HJ650" s="35"/>
      <c r="HK650" s="35"/>
      <c r="HL650" s="35"/>
      <c r="HM650" s="35"/>
      <c r="HN650" s="35"/>
      <c r="HO650" s="35"/>
      <c r="HP650" s="35"/>
      <c r="HQ650" s="35"/>
      <c r="HR650" s="35"/>
      <c r="HS650" s="35"/>
      <c r="HT650" s="35"/>
      <c r="HU650" s="35"/>
      <c r="HV650" s="35"/>
      <c r="HW650" s="35"/>
      <c r="HX650" s="35"/>
      <c r="HY650" s="35"/>
      <c r="HZ650" s="35"/>
      <c r="IA650" s="35"/>
      <c r="IB650" s="35"/>
      <c r="IC650" s="35"/>
      <c r="ID650" s="35"/>
      <c r="IE650" s="35"/>
      <c r="IF650" s="35"/>
      <c r="IG650" s="35"/>
      <c r="IH650" s="35"/>
      <c r="II650" s="35"/>
      <c r="IJ650" s="35"/>
      <c r="IK650" s="35"/>
      <c r="IL650" s="35"/>
      <c r="IM650" s="35"/>
      <c r="IN650" s="35"/>
      <c r="IO650" s="35"/>
      <c r="IP650" s="35"/>
      <c r="IQ650" s="35"/>
      <c r="IR650" s="35"/>
      <c r="IS650" s="35"/>
      <c r="IT650" s="35"/>
      <c r="IU650" s="35"/>
      <c r="IV650" s="35"/>
      <c r="IW650" s="35"/>
      <c r="IX650" s="35"/>
      <c r="IY650" s="35"/>
      <c r="IZ650" s="35"/>
      <c r="JA650" s="35"/>
      <c r="JB650" s="35"/>
      <c r="JC650" s="35"/>
      <c r="JD650" s="35"/>
      <c r="JE650" s="35"/>
      <c r="JF650" s="35"/>
      <c r="JG650" s="35"/>
      <c r="JH650" s="35"/>
      <c r="JI650" s="35"/>
      <c r="JJ650" s="35"/>
      <c r="JK650" s="35"/>
      <c r="JL650" s="35"/>
      <c r="JM650" s="35"/>
      <c r="JN650" s="35"/>
      <c r="JO650" s="35"/>
      <c r="JP650" s="35"/>
      <c r="JQ650" s="35"/>
      <c r="JR650" s="35"/>
      <c r="JS650" s="35"/>
      <c r="JT650" s="35"/>
      <c r="JU650" s="35"/>
      <c r="JV650" s="35"/>
      <c r="JW650" s="35"/>
      <c r="JX650" s="35"/>
      <c r="JY650" s="35"/>
      <c r="JZ650" s="35"/>
      <c r="KA650" s="35"/>
      <c r="KB650" s="35"/>
      <c r="KC650" s="35"/>
      <c r="KD650" s="35"/>
      <c r="KE650" s="35"/>
      <c r="KF650" s="35"/>
      <c r="KG650" s="35"/>
      <c r="KH650" s="35"/>
      <c r="KI650" s="35"/>
      <c r="KJ650" s="35"/>
      <c r="KK650" s="35"/>
      <c r="KL650" s="35"/>
    </row>
    <row r="651" spans="1:298" ht="13">
      <c r="A651" s="77"/>
      <c r="B651" s="442"/>
      <c r="C651" s="404" t="s">
        <v>1838</v>
      </c>
      <c r="D651" s="32" t="s">
        <v>1441</v>
      </c>
      <c r="E651" s="38" t="s">
        <v>1442</v>
      </c>
      <c r="F651" s="38"/>
      <c r="G651" s="110"/>
      <c r="H651" s="38"/>
      <c r="I651" s="110" t="s">
        <v>1842</v>
      </c>
      <c r="J651" s="16" t="s">
        <v>640</v>
      </c>
      <c r="K651" s="109">
        <f t="shared" si="464"/>
        <v>0</v>
      </c>
      <c r="L651" s="16">
        <v>0</v>
      </c>
      <c r="M651" s="3"/>
      <c r="N651" s="1"/>
      <c r="O651" s="328">
        <f t="shared" si="491"/>
        <v>0</v>
      </c>
      <c r="P651" s="34"/>
      <c r="Q651" s="1"/>
      <c r="R651" s="328">
        <f t="shared" si="481"/>
        <v>0</v>
      </c>
      <c r="S651" s="34"/>
      <c r="T651" s="1"/>
      <c r="U651" s="328">
        <f t="shared" si="484"/>
        <v>0</v>
      </c>
      <c r="V651" s="34"/>
      <c r="W651" s="1"/>
      <c r="X651" s="328">
        <f t="shared" si="485"/>
        <v>0</v>
      </c>
      <c r="Y651" s="34"/>
      <c r="Z651" s="1"/>
      <c r="AA651" s="328">
        <f t="shared" si="486"/>
        <v>0</v>
      </c>
      <c r="AB651" s="34"/>
      <c r="AC651" s="1"/>
      <c r="AD651" s="328">
        <f t="shared" si="487"/>
        <v>0</v>
      </c>
      <c r="AE651" s="3"/>
      <c r="AF651" s="1"/>
      <c r="AG651" s="326">
        <f t="shared" si="488"/>
        <v>0</v>
      </c>
      <c r="AH651" s="34"/>
      <c r="AI651" s="1"/>
      <c r="AJ651" s="328">
        <f t="shared" si="489"/>
        <v>0</v>
      </c>
      <c r="AK651" s="34"/>
      <c r="AL651" s="1"/>
      <c r="AM651" s="328">
        <f t="shared" si="490"/>
        <v>0</v>
      </c>
      <c r="AN651" s="34"/>
      <c r="AO651" s="1"/>
      <c r="AP651" s="328">
        <f t="shared" si="492"/>
        <v>0</v>
      </c>
      <c r="AQ651" s="34"/>
      <c r="AR651" s="1"/>
      <c r="AS651" s="328">
        <f t="shared" si="493"/>
        <v>0</v>
      </c>
      <c r="AT651" s="34"/>
      <c r="AU651" s="1"/>
      <c r="AV651" s="328">
        <f t="shared" si="494"/>
        <v>0</v>
      </c>
      <c r="AW651" s="178"/>
      <c r="AX651" s="324"/>
      <c r="AY651" s="125">
        <f t="shared" si="477"/>
        <v>0</v>
      </c>
      <c r="AZ651" s="125">
        <f t="shared" si="477"/>
        <v>0</v>
      </c>
      <c r="BA651" s="35"/>
      <c r="BB651" s="35"/>
      <c r="BC651" s="35"/>
      <c r="BD651" s="35"/>
      <c r="BE651" s="35"/>
      <c r="BF651" s="35"/>
    </row>
    <row r="652" spans="1:298" ht="13">
      <c r="A652" s="18"/>
      <c r="B652" s="137"/>
      <c r="C652" s="404" t="s">
        <v>1838</v>
      </c>
      <c r="D652" s="32" t="s">
        <v>1443</v>
      </c>
      <c r="E652" s="38" t="s">
        <v>1444</v>
      </c>
      <c r="F652" s="38"/>
      <c r="G652" s="110"/>
      <c r="H652" s="38"/>
      <c r="I652" s="110" t="s">
        <v>1842</v>
      </c>
      <c r="J652" s="16" t="s">
        <v>640</v>
      </c>
      <c r="K652" s="109">
        <f t="shared" si="464"/>
        <v>0</v>
      </c>
      <c r="L652" s="16">
        <v>0</v>
      </c>
      <c r="M652" s="3"/>
      <c r="N652" s="1"/>
      <c r="O652" s="329">
        <f t="shared" si="491"/>
        <v>0</v>
      </c>
      <c r="P652" s="34"/>
      <c r="Q652" s="1"/>
      <c r="R652" s="328">
        <f t="shared" si="481"/>
        <v>0</v>
      </c>
      <c r="S652" s="34"/>
      <c r="T652" s="1"/>
      <c r="U652" s="328">
        <f t="shared" si="484"/>
        <v>0</v>
      </c>
      <c r="V652" s="34"/>
      <c r="W652" s="1"/>
      <c r="X652" s="328">
        <f t="shared" si="485"/>
        <v>0</v>
      </c>
      <c r="Y652" s="34"/>
      <c r="Z652" s="1"/>
      <c r="AA652" s="328">
        <f t="shared" si="486"/>
        <v>0</v>
      </c>
      <c r="AB652" s="34"/>
      <c r="AC652" s="1"/>
      <c r="AD652" s="328">
        <f t="shared" si="487"/>
        <v>0</v>
      </c>
      <c r="AE652" s="3"/>
      <c r="AF652" s="1"/>
      <c r="AG652" s="326">
        <f t="shared" si="488"/>
        <v>0</v>
      </c>
      <c r="AH652" s="34"/>
      <c r="AI652" s="1"/>
      <c r="AJ652" s="328">
        <f t="shared" si="489"/>
        <v>0</v>
      </c>
      <c r="AK652" s="34"/>
      <c r="AL652" s="1"/>
      <c r="AM652" s="328">
        <f t="shared" si="490"/>
        <v>0</v>
      </c>
      <c r="AN652" s="34"/>
      <c r="AO652" s="1"/>
      <c r="AP652" s="328">
        <f t="shared" si="492"/>
        <v>0</v>
      </c>
      <c r="AQ652" s="34"/>
      <c r="AR652" s="1"/>
      <c r="AS652" s="328">
        <f t="shared" si="493"/>
        <v>0</v>
      </c>
      <c r="AT652" s="34"/>
      <c r="AU652" s="1"/>
      <c r="AV652" s="328">
        <f t="shared" si="494"/>
        <v>0</v>
      </c>
      <c r="AW652" s="178"/>
      <c r="AX652" s="324"/>
      <c r="AY652" s="125">
        <f t="shared" si="477"/>
        <v>0</v>
      </c>
      <c r="AZ652" s="125">
        <f t="shared" si="477"/>
        <v>0</v>
      </c>
      <c r="BA652" s="35"/>
      <c r="BB652" s="35"/>
      <c r="BC652" s="35"/>
      <c r="BD652" s="35"/>
      <c r="BE652" s="35"/>
      <c r="BF652" s="35"/>
    </row>
    <row r="653" spans="1:298" ht="13">
      <c r="A653" s="18"/>
      <c r="B653" s="137"/>
      <c r="C653" s="404" t="s">
        <v>1838</v>
      </c>
      <c r="D653" s="32" t="s">
        <v>1445</v>
      </c>
      <c r="E653" s="38" t="s">
        <v>1446</v>
      </c>
      <c r="F653" s="38"/>
      <c r="G653" s="110"/>
      <c r="H653" s="38"/>
      <c r="I653" s="110" t="s">
        <v>1842</v>
      </c>
      <c r="J653" s="16" t="s">
        <v>640</v>
      </c>
      <c r="K653" s="109">
        <f t="shared" si="464"/>
        <v>0</v>
      </c>
      <c r="L653" s="16">
        <v>0</v>
      </c>
      <c r="M653" s="3"/>
      <c r="N653" s="1"/>
      <c r="O653" s="329">
        <f t="shared" si="491"/>
        <v>0</v>
      </c>
      <c r="P653" s="34"/>
      <c r="Q653" s="1"/>
      <c r="R653" s="328">
        <f t="shared" si="481"/>
        <v>0</v>
      </c>
      <c r="S653" s="34"/>
      <c r="T653" s="1"/>
      <c r="U653" s="328">
        <f t="shared" si="484"/>
        <v>0</v>
      </c>
      <c r="V653" s="34"/>
      <c r="W653" s="1"/>
      <c r="X653" s="328">
        <f t="shared" si="485"/>
        <v>0</v>
      </c>
      <c r="Y653" s="34"/>
      <c r="Z653" s="1"/>
      <c r="AA653" s="328">
        <f t="shared" si="486"/>
        <v>0</v>
      </c>
      <c r="AB653" s="34"/>
      <c r="AC653" s="1"/>
      <c r="AD653" s="328">
        <f t="shared" si="487"/>
        <v>0</v>
      </c>
      <c r="AE653" s="3"/>
      <c r="AF653" s="1"/>
      <c r="AG653" s="326">
        <f t="shared" si="488"/>
        <v>0</v>
      </c>
      <c r="AH653" s="34"/>
      <c r="AI653" s="1"/>
      <c r="AJ653" s="328">
        <f t="shared" si="489"/>
        <v>0</v>
      </c>
      <c r="AK653" s="34"/>
      <c r="AL653" s="1"/>
      <c r="AM653" s="328">
        <f t="shared" si="490"/>
        <v>0</v>
      </c>
      <c r="AN653" s="34"/>
      <c r="AO653" s="1"/>
      <c r="AP653" s="328">
        <f t="shared" si="492"/>
        <v>0</v>
      </c>
      <c r="AQ653" s="34"/>
      <c r="AR653" s="1"/>
      <c r="AS653" s="328">
        <f t="shared" si="493"/>
        <v>0</v>
      </c>
      <c r="AT653" s="34"/>
      <c r="AU653" s="1"/>
      <c r="AV653" s="328">
        <f t="shared" si="494"/>
        <v>0</v>
      </c>
      <c r="AW653" s="178"/>
      <c r="AX653" s="324"/>
      <c r="AY653" s="125">
        <f t="shared" si="477"/>
        <v>0</v>
      </c>
      <c r="AZ653" s="125">
        <f t="shared" si="477"/>
        <v>0</v>
      </c>
      <c r="BA653" s="35"/>
      <c r="BB653" s="35"/>
      <c r="BC653" s="35"/>
      <c r="BD653" s="35"/>
      <c r="BE653" s="35"/>
      <c r="BF653" s="35"/>
    </row>
    <row r="654" spans="1:298" ht="13">
      <c r="A654" s="18"/>
      <c r="B654" s="137"/>
      <c r="C654" s="404" t="s">
        <v>1838</v>
      </c>
      <c r="D654" s="32" t="s">
        <v>1447</v>
      </c>
      <c r="E654" s="38" t="s">
        <v>1448</v>
      </c>
      <c r="F654" s="38"/>
      <c r="G654" s="110"/>
      <c r="H654" s="38"/>
      <c r="I654" s="110" t="s">
        <v>1842</v>
      </c>
      <c r="J654" s="16" t="s">
        <v>640</v>
      </c>
      <c r="K654" s="109">
        <f t="shared" si="464"/>
        <v>0</v>
      </c>
      <c r="L654" s="16">
        <v>0</v>
      </c>
      <c r="M654" s="3"/>
      <c r="N654" s="1"/>
      <c r="O654" s="328">
        <f t="shared" si="491"/>
        <v>0</v>
      </c>
      <c r="P654" s="34"/>
      <c r="Q654" s="1"/>
      <c r="R654" s="328">
        <f t="shared" si="481"/>
        <v>0</v>
      </c>
      <c r="S654" s="34"/>
      <c r="T654" s="1"/>
      <c r="U654" s="328">
        <f t="shared" si="484"/>
        <v>0</v>
      </c>
      <c r="V654" s="34"/>
      <c r="W654" s="1"/>
      <c r="X654" s="328">
        <f t="shared" si="485"/>
        <v>0</v>
      </c>
      <c r="Y654" s="34"/>
      <c r="Z654" s="1"/>
      <c r="AA654" s="328">
        <f t="shared" si="486"/>
        <v>0</v>
      </c>
      <c r="AB654" s="34"/>
      <c r="AC654" s="1"/>
      <c r="AD654" s="328">
        <f t="shared" si="487"/>
        <v>0</v>
      </c>
      <c r="AE654" s="3"/>
      <c r="AF654" s="1"/>
      <c r="AG654" s="326">
        <f t="shared" si="488"/>
        <v>0</v>
      </c>
      <c r="AH654" s="34"/>
      <c r="AI654" s="1"/>
      <c r="AJ654" s="328">
        <f t="shared" si="489"/>
        <v>0</v>
      </c>
      <c r="AK654" s="34"/>
      <c r="AL654" s="1"/>
      <c r="AM654" s="328">
        <f t="shared" si="490"/>
        <v>0</v>
      </c>
      <c r="AN654" s="34"/>
      <c r="AO654" s="1"/>
      <c r="AP654" s="328">
        <f t="shared" si="492"/>
        <v>0</v>
      </c>
      <c r="AQ654" s="34"/>
      <c r="AR654" s="1"/>
      <c r="AS654" s="328">
        <f t="shared" si="493"/>
        <v>0</v>
      </c>
      <c r="AT654" s="34"/>
      <c r="AU654" s="1"/>
      <c r="AV654" s="328">
        <f t="shared" si="494"/>
        <v>0</v>
      </c>
      <c r="AW654" s="178"/>
      <c r="AX654" s="324"/>
      <c r="AY654" s="125">
        <f t="shared" si="477"/>
        <v>0</v>
      </c>
      <c r="AZ654" s="125">
        <f t="shared" si="477"/>
        <v>0</v>
      </c>
      <c r="BA654" s="35"/>
      <c r="BB654" s="35"/>
      <c r="BC654" s="35"/>
      <c r="BD654" s="35"/>
      <c r="BE654" s="35"/>
      <c r="BF654" s="35"/>
    </row>
    <row r="655" spans="1:298" ht="13">
      <c r="A655" s="75"/>
      <c r="B655" s="450"/>
      <c r="C655" s="404" t="s">
        <v>1838</v>
      </c>
      <c r="D655" s="32" t="s">
        <v>1449</v>
      </c>
      <c r="E655" s="38" t="s">
        <v>1450</v>
      </c>
      <c r="F655" s="38"/>
      <c r="G655" s="110"/>
      <c r="H655" s="38"/>
      <c r="I655" s="110" t="s">
        <v>1842</v>
      </c>
      <c r="J655" s="16" t="s">
        <v>640</v>
      </c>
      <c r="K655" s="109">
        <f t="shared" si="464"/>
        <v>0</v>
      </c>
      <c r="L655" s="16">
        <v>0</v>
      </c>
      <c r="M655" s="3"/>
      <c r="N655" s="1"/>
      <c r="O655" s="329">
        <f t="shared" si="491"/>
        <v>0</v>
      </c>
      <c r="P655" s="34"/>
      <c r="Q655" s="1"/>
      <c r="R655" s="328">
        <f t="shared" si="481"/>
        <v>0</v>
      </c>
      <c r="S655" s="34"/>
      <c r="T655" s="1"/>
      <c r="U655" s="328">
        <f t="shared" si="484"/>
        <v>0</v>
      </c>
      <c r="V655" s="34"/>
      <c r="W655" s="1"/>
      <c r="X655" s="328">
        <f t="shared" si="485"/>
        <v>0</v>
      </c>
      <c r="Y655" s="34"/>
      <c r="Z655" s="1"/>
      <c r="AA655" s="328">
        <f t="shared" si="486"/>
        <v>0</v>
      </c>
      <c r="AB655" s="34"/>
      <c r="AC655" s="1"/>
      <c r="AD655" s="328">
        <f t="shared" si="487"/>
        <v>0</v>
      </c>
      <c r="AE655" s="3"/>
      <c r="AF655" s="1"/>
      <c r="AG655" s="326">
        <f t="shared" si="488"/>
        <v>0</v>
      </c>
      <c r="AH655" s="34"/>
      <c r="AI655" s="1"/>
      <c r="AJ655" s="328">
        <f t="shared" si="489"/>
        <v>0</v>
      </c>
      <c r="AK655" s="34"/>
      <c r="AL655" s="1"/>
      <c r="AM655" s="328">
        <f t="shared" si="490"/>
        <v>0</v>
      </c>
      <c r="AN655" s="34"/>
      <c r="AO655" s="1"/>
      <c r="AP655" s="328">
        <f t="shared" si="492"/>
        <v>0</v>
      </c>
      <c r="AQ655" s="34"/>
      <c r="AR655" s="1"/>
      <c r="AS655" s="328">
        <f t="shared" si="493"/>
        <v>0</v>
      </c>
      <c r="AT655" s="34"/>
      <c r="AU655" s="1"/>
      <c r="AV655" s="328">
        <f t="shared" si="494"/>
        <v>0</v>
      </c>
      <c r="AW655" s="178"/>
      <c r="AX655" s="324"/>
      <c r="AY655" s="125">
        <f t="shared" si="477"/>
        <v>0</v>
      </c>
      <c r="AZ655" s="125">
        <f t="shared" si="477"/>
        <v>0</v>
      </c>
      <c r="BA655" s="35"/>
      <c r="BB655" s="35"/>
      <c r="BC655" s="35"/>
      <c r="BD655" s="35"/>
      <c r="BE655" s="35"/>
      <c r="BF655" s="35"/>
    </row>
    <row r="656" spans="1:298" ht="13">
      <c r="A656" s="18"/>
      <c r="B656" s="137"/>
      <c r="C656" s="404" t="s">
        <v>1838</v>
      </c>
      <c r="D656" s="32" t="s">
        <v>1451</v>
      </c>
      <c r="E656" s="38" t="s">
        <v>1452</v>
      </c>
      <c r="F656" s="38"/>
      <c r="G656" s="110"/>
      <c r="H656" s="38"/>
      <c r="I656" s="110" t="s">
        <v>1842</v>
      </c>
      <c r="J656" s="16" t="s">
        <v>640</v>
      </c>
      <c r="K656" s="109">
        <f t="shared" si="464"/>
        <v>0</v>
      </c>
      <c r="L656" s="16">
        <v>0</v>
      </c>
      <c r="M656" s="3"/>
      <c r="N656" s="1"/>
      <c r="O656" s="329">
        <f t="shared" si="491"/>
        <v>0</v>
      </c>
      <c r="P656" s="34"/>
      <c r="Q656" s="1"/>
      <c r="R656" s="328">
        <f t="shared" si="481"/>
        <v>0</v>
      </c>
      <c r="S656" s="34"/>
      <c r="T656" s="1"/>
      <c r="U656" s="328">
        <f t="shared" si="484"/>
        <v>0</v>
      </c>
      <c r="V656" s="34"/>
      <c r="W656" s="1"/>
      <c r="X656" s="328">
        <f t="shared" si="485"/>
        <v>0</v>
      </c>
      <c r="Y656" s="34"/>
      <c r="Z656" s="1"/>
      <c r="AA656" s="328">
        <f t="shared" si="486"/>
        <v>0</v>
      </c>
      <c r="AB656" s="34"/>
      <c r="AC656" s="1"/>
      <c r="AD656" s="328">
        <f t="shared" si="487"/>
        <v>0</v>
      </c>
      <c r="AE656" s="3"/>
      <c r="AF656" s="1"/>
      <c r="AG656" s="326">
        <f t="shared" si="488"/>
        <v>0</v>
      </c>
      <c r="AH656" s="34"/>
      <c r="AI656" s="1"/>
      <c r="AJ656" s="328">
        <f t="shared" si="489"/>
        <v>0</v>
      </c>
      <c r="AK656" s="34"/>
      <c r="AL656" s="1"/>
      <c r="AM656" s="328">
        <f t="shared" si="490"/>
        <v>0</v>
      </c>
      <c r="AN656" s="34"/>
      <c r="AO656" s="1"/>
      <c r="AP656" s="328">
        <f t="shared" si="492"/>
        <v>0</v>
      </c>
      <c r="AQ656" s="34"/>
      <c r="AR656" s="1"/>
      <c r="AS656" s="328">
        <f t="shared" si="493"/>
        <v>0</v>
      </c>
      <c r="AT656" s="34"/>
      <c r="AU656" s="1"/>
      <c r="AV656" s="328">
        <f t="shared" si="494"/>
        <v>0</v>
      </c>
      <c r="AW656" s="178"/>
      <c r="AX656" s="324"/>
      <c r="AY656" s="125">
        <f t="shared" si="477"/>
        <v>0</v>
      </c>
      <c r="AZ656" s="125">
        <f t="shared" si="477"/>
        <v>0</v>
      </c>
      <c r="BA656" s="35"/>
      <c r="BB656" s="35"/>
      <c r="BC656" s="35"/>
      <c r="BD656" s="35"/>
      <c r="BE656" s="35"/>
      <c r="BF656" s="35"/>
    </row>
    <row r="657" spans="1:58" ht="13">
      <c r="A657" s="18"/>
      <c r="B657" s="137"/>
      <c r="C657" s="404" t="s">
        <v>1838</v>
      </c>
      <c r="D657" s="32" t="s">
        <v>1453</v>
      </c>
      <c r="E657" s="38" t="s">
        <v>1454</v>
      </c>
      <c r="F657" s="38"/>
      <c r="G657" s="110"/>
      <c r="H657" s="38"/>
      <c r="I657" s="110" t="s">
        <v>1842</v>
      </c>
      <c r="J657" s="16" t="s">
        <v>640</v>
      </c>
      <c r="K657" s="109">
        <f t="shared" si="464"/>
        <v>0</v>
      </c>
      <c r="L657" s="16">
        <v>0</v>
      </c>
      <c r="M657" s="3"/>
      <c r="N657" s="1"/>
      <c r="O657" s="328">
        <f t="shared" si="491"/>
        <v>0</v>
      </c>
      <c r="P657" s="34"/>
      <c r="Q657" s="1"/>
      <c r="R657" s="328">
        <f t="shared" si="481"/>
        <v>0</v>
      </c>
      <c r="S657" s="34"/>
      <c r="T657" s="1"/>
      <c r="U657" s="328">
        <f t="shared" si="484"/>
        <v>0</v>
      </c>
      <c r="V657" s="34"/>
      <c r="W657" s="1"/>
      <c r="X657" s="328">
        <f t="shared" si="485"/>
        <v>0</v>
      </c>
      <c r="Y657" s="34"/>
      <c r="Z657" s="1"/>
      <c r="AA657" s="328">
        <f t="shared" si="486"/>
        <v>0</v>
      </c>
      <c r="AB657" s="34"/>
      <c r="AC657" s="1"/>
      <c r="AD657" s="328">
        <f t="shared" si="487"/>
        <v>0</v>
      </c>
      <c r="AE657" s="3"/>
      <c r="AF657" s="1"/>
      <c r="AG657" s="326">
        <f t="shared" si="488"/>
        <v>0</v>
      </c>
      <c r="AH657" s="34"/>
      <c r="AI657" s="1"/>
      <c r="AJ657" s="328">
        <f t="shared" si="489"/>
        <v>0</v>
      </c>
      <c r="AK657" s="34"/>
      <c r="AL657" s="1"/>
      <c r="AM657" s="328">
        <f t="shared" si="490"/>
        <v>0</v>
      </c>
      <c r="AN657" s="34"/>
      <c r="AO657" s="1"/>
      <c r="AP657" s="328">
        <f t="shared" ref="AP657:AP684" si="495">SUM(AM657+AN657-AO657)</f>
        <v>0</v>
      </c>
      <c r="AQ657" s="34"/>
      <c r="AR657" s="1"/>
      <c r="AS657" s="328">
        <f t="shared" ref="AS657:AS684" si="496">SUM(AP657+AQ657-AR657)</f>
        <v>0</v>
      </c>
      <c r="AT657" s="34"/>
      <c r="AU657" s="1"/>
      <c r="AV657" s="328">
        <f t="shared" ref="AV657:AV684" si="497">SUM(AS657+AT657-AU657)</f>
        <v>0</v>
      </c>
      <c r="AW657" s="178"/>
      <c r="AX657" s="324"/>
      <c r="AY657" s="125">
        <f t="shared" si="477"/>
        <v>0</v>
      </c>
      <c r="AZ657" s="125">
        <f t="shared" si="477"/>
        <v>0</v>
      </c>
      <c r="BA657" s="35"/>
      <c r="BB657" s="35"/>
      <c r="BC657" s="35"/>
      <c r="BD657" s="35"/>
      <c r="BE657" s="35"/>
      <c r="BF657" s="35"/>
    </row>
    <row r="658" spans="1:58" ht="13">
      <c r="A658" s="18"/>
      <c r="B658" s="137"/>
      <c r="C658" s="404" t="s">
        <v>1838</v>
      </c>
      <c r="D658" s="32" t="s">
        <v>1455</v>
      </c>
      <c r="E658" s="38" t="s">
        <v>1456</v>
      </c>
      <c r="F658" s="38"/>
      <c r="G658" s="110"/>
      <c r="H658" s="38"/>
      <c r="I658" s="110" t="s">
        <v>1842</v>
      </c>
      <c r="J658" s="16" t="s">
        <v>640</v>
      </c>
      <c r="K658" s="109">
        <f t="shared" si="464"/>
        <v>0</v>
      </c>
      <c r="L658" s="16">
        <v>0</v>
      </c>
      <c r="M658" s="3"/>
      <c r="N658" s="1"/>
      <c r="O658" s="329">
        <f t="shared" si="491"/>
        <v>0</v>
      </c>
      <c r="P658" s="34"/>
      <c r="Q658" s="1"/>
      <c r="R658" s="328">
        <f t="shared" si="481"/>
        <v>0</v>
      </c>
      <c r="S658" s="34"/>
      <c r="T658" s="1"/>
      <c r="U658" s="328">
        <f t="shared" si="484"/>
        <v>0</v>
      </c>
      <c r="V658" s="34"/>
      <c r="W658" s="1"/>
      <c r="X658" s="328">
        <f t="shared" si="485"/>
        <v>0</v>
      </c>
      <c r="Y658" s="34"/>
      <c r="Z658" s="1"/>
      <c r="AA658" s="328">
        <f t="shared" si="486"/>
        <v>0</v>
      </c>
      <c r="AB658" s="34"/>
      <c r="AC658" s="1"/>
      <c r="AD658" s="328">
        <f t="shared" si="487"/>
        <v>0</v>
      </c>
      <c r="AE658" s="3"/>
      <c r="AF658" s="1"/>
      <c r="AG658" s="326">
        <f t="shared" si="488"/>
        <v>0</v>
      </c>
      <c r="AH658" s="34"/>
      <c r="AI658" s="1"/>
      <c r="AJ658" s="328">
        <f t="shared" si="489"/>
        <v>0</v>
      </c>
      <c r="AK658" s="34"/>
      <c r="AL658" s="1"/>
      <c r="AM658" s="328">
        <f t="shared" si="490"/>
        <v>0</v>
      </c>
      <c r="AN658" s="34"/>
      <c r="AO658" s="1"/>
      <c r="AP658" s="328">
        <f t="shared" si="495"/>
        <v>0</v>
      </c>
      <c r="AQ658" s="34"/>
      <c r="AR658" s="1"/>
      <c r="AS658" s="328">
        <f t="shared" si="496"/>
        <v>0</v>
      </c>
      <c r="AT658" s="34"/>
      <c r="AU658" s="1"/>
      <c r="AV658" s="328">
        <f t="shared" si="497"/>
        <v>0</v>
      </c>
      <c r="AW658" s="178"/>
      <c r="AX658" s="324"/>
      <c r="AY658" s="125">
        <f t="shared" si="477"/>
        <v>0</v>
      </c>
      <c r="AZ658" s="125">
        <f t="shared" si="477"/>
        <v>0</v>
      </c>
      <c r="BA658" s="35"/>
      <c r="BB658" s="35"/>
      <c r="BC658" s="35"/>
      <c r="BD658" s="35"/>
      <c r="BE658" s="35"/>
      <c r="BF658" s="35"/>
    </row>
    <row r="659" spans="1:58" ht="13">
      <c r="A659" s="18"/>
      <c r="B659" s="137"/>
      <c r="C659" s="404" t="s">
        <v>1838</v>
      </c>
      <c r="D659" s="32" t="s">
        <v>1457</v>
      </c>
      <c r="E659" s="38" t="s">
        <v>1458</v>
      </c>
      <c r="F659" s="38"/>
      <c r="G659" s="110"/>
      <c r="H659" s="38"/>
      <c r="I659" s="110" t="s">
        <v>1842</v>
      </c>
      <c r="J659" s="16" t="s">
        <v>640</v>
      </c>
      <c r="K659" s="109">
        <f t="shared" si="464"/>
        <v>0</v>
      </c>
      <c r="L659" s="16">
        <v>0</v>
      </c>
      <c r="M659" s="3"/>
      <c r="N659" s="1"/>
      <c r="O659" s="329">
        <f t="shared" si="491"/>
        <v>0</v>
      </c>
      <c r="P659" s="34"/>
      <c r="Q659" s="1"/>
      <c r="R659" s="328">
        <f t="shared" si="481"/>
        <v>0</v>
      </c>
      <c r="S659" s="34"/>
      <c r="T659" s="1"/>
      <c r="U659" s="328">
        <f t="shared" si="484"/>
        <v>0</v>
      </c>
      <c r="V659" s="34"/>
      <c r="W659" s="1"/>
      <c r="X659" s="328">
        <f t="shared" si="485"/>
        <v>0</v>
      </c>
      <c r="Y659" s="34"/>
      <c r="Z659" s="1"/>
      <c r="AA659" s="328">
        <f t="shared" si="486"/>
        <v>0</v>
      </c>
      <c r="AB659" s="34"/>
      <c r="AC659" s="1"/>
      <c r="AD659" s="328">
        <f t="shared" si="487"/>
        <v>0</v>
      </c>
      <c r="AE659" s="3"/>
      <c r="AF659" s="1"/>
      <c r="AG659" s="326">
        <f t="shared" si="488"/>
        <v>0</v>
      </c>
      <c r="AH659" s="34"/>
      <c r="AI659" s="1"/>
      <c r="AJ659" s="328">
        <f t="shared" si="489"/>
        <v>0</v>
      </c>
      <c r="AK659" s="34"/>
      <c r="AL659" s="1"/>
      <c r="AM659" s="328">
        <f t="shared" si="490"/>
        <v>0</v>
      </c>
      <c r="AN659" s="34"/>
      <c r="AO659" s="1"/>
      <c r="AP659" s="328">
        <f t="shared" si="495"/>
        <v>0</v>
      </c>
      <c r="AQ659" s="34"/>
      <c r="AR659" s="1"/>
      <c r="AS659" s="328">
        <f t="shared" si="496"/>
        <v>0</v>
      </c>
      <c r="AT659" s="34"/>
      <c r="AU659" s="1"/>
      <c r="AV659" s="328">
        <f t="shared" si="497"/>
        <v>0</v>
      </c>
      <c r="AW659" s="178"/>
      <c r="AX659" s="324"/>
      <c r="AY659" s="125">
        <f t="shared" si="477"/>
        <v>0</v>
      </c>
      <c r="AZ659" s="125">
        <f t="shared" si="477"/>
        <v>0</v>
      </c>
      <c r="BA659" s="35"/>
      <c r="BB659" s="35"/>
      <c r="BC659" s="35"/>
      <c r="BD659" s="35"/>
      <c r="BE659" s="35"/>
      <c r="BF659" s="35"/>
    </row>
    <row r="660" spans="1:58" ht="13">
      <c r="A660" s="18"/>
      <c r="B660" s="137"/>
      <c r="C660" s="404" t="s">
        <v>1838</v>
      </c>
      <c r="D660" s="32" t="s">
        <v>1459</v>
      </c>
      <c r="E660" s="38" t="s">
        <v>1460</v>
      </c>
      <c r="F660" s="38"/>
      <c r="G660" s="110"/>
      <c r="H660" s="38"/>
      <c r="I660" s="110" t="s">
        <v>1842</v>
      </c>
      <c r="J660" s="16" t="s">
        <v>640</v>
      </c>
      <c r="K660" s="109">
        <f t="shared" ref="K660:K684" si="498">AV660</f>
        <v>0</v>
      </c>
      <c r="L660" s="16">
        <v>0</v>
      </c>
      <c r="M660" s="3"/>
      <c r="N660" s="1"/>
      <c r="O660" s="328">
        <f t="shared" si="491"/>
        <v>0</v>
      </c>
      <c r="P660" s="34"/>
      <c r="Q660" s="1"/>
      <c r="R660" s="328">
        <f t="shared" si="481"/>
        <v>0</v>
      </c>
      <c r="S660" s="34"/>
      <c r="T660" s="1"/>
      <c r="U660" s="328">
        <f t="shared" si="484"/>
        <v>0</v>
      </c>
      <c r="V660" s="34"/>
      <c r="W660" s="1"/>
      <c r="X660" s="328">
        <f t="shared" si="485"/>
        <v>0</v>
      </c>
      <c r="Y660" s="34"/>
      <c r="Z660" s="1"/>
      <c r="AA660" s="328">
        <f t="shared" si="486"/>
        <v>0</v>
      </c>
      <c r="AB660" s="34"/>
      <c r="AC660" s="1"/>
      <c r="AD660" s="328">
        <f t="shared" si="487"/>
        <v>0</v>
      </c>
      <c r="AE660" s="3"/>
      <c r="AF660" s="1"/>
      <c r="AG660" s="326">
        <f t="shared" si="488"/>
        <v>0</v>
      </c>
      <c r="AH660" s="34"/>
      <c r="AI660" s="1"/>
      <c r="AJ660" s="328">
        <f t="shared" si="489"/>
        <v>0</v>
      </c>
      <c r="AK660" s="34"/>
      <c r="AL660" s="1"/>
      <c r="AM660" s="328">
        <f t="shared" si="490"/>
        <v>0</v>
      </c>
      <c r="AN660" s="34"/>
      <c r="AO660" s="1"/>
      <c r="AP660" s="328">
        <f t="shared" si="495"/>
        <v>0</v>
      </c>
      <c r="AQ660" s="34"/>
      <c r="AR660" s="1"/>
      <c r="AS660" s="328">
        <f t="shared" si="496"/>
        <v>0</v>
      </c>
      <c r="AT660" s="34"/>
      <c r="AU660" s="1"/>
      <c r="AV660" s="328">
        <f t="shared" si="497"/>
        <v>0</v>
      </c>
      <c r="AW660" s="178"/>
      <c r="AX660" s="324"/>
      <c r="AY660" s="125">
        <f t="shared" si="477"/>
        <v>0</v>
      </c>
      <c r="AZ660" s="125">
        <f t="shared" si="477"/>
        <v>0</v>
      </c>
      <c r="BA660" s="35"/>
      <c r="BB660" s="35"/>
      <c r="BC660" s="35"/>
      <c r="BD660" s="35"/>
      <c r="BE660" s="35"/>
      <c r="BF660" s="35"/>
    </row>
    <row r="661" spans="1:58" ht="13">
      <c r="A661" s="18"/>
      <c r="B661" s="137"/>
      <c r="C661" s="404" t="s">
        <v>1838</v>
      </c>
      <c r="D661" s="32" t="s">
        <v>1461</v>
      </c>
      <c r="E661" s="38" t="s">
        <v>1462</v>
      </c>
      <c r="F661" s="38"/>
      <c r="G661" s="110"/>
      <c r="H661" s="38"/>
      <c r="I661" s="110" t="s">
        <v>1842</v>
      </c>
      <c r="J661" s="16" t="s">
        <v>640</v>
      </c>
      <c r="K661" s="109">
        <f t="shared" si="498"/>
        <v>0</v>
      </c>
      <c r="L661" s="16">
        <v>0</v>
      </c>
      <c r="M661" s="3"/>
      <c r="N661" s="1"/>
      <c r="O661" s="329">
        <f t="shared" si="491"/>
        <v>0</v>
      </c>
      <c r="P661" s="34"/>
      <c r="Q661" s="1"/>
      <c r="R661" s="328">
        <f t="shared" si="481"/>
        <v>0</v>
      </c>
      <c r="S661" s="34"/>
      <c r="T661" s="1"/>
      <c r="U661" s="328">
        <f t="shared" si="484"/>
        <v>0</v>
      </c>
      <c r="V661" s="34"/>
      <c r="W661" s="1"/>
      <c r="X661" s="328">
        <f t="shared" si="485"/>
        <v>0</v>
      </c>
      <c r="Y661" s="34"/>
      <c r="Z661" s="1"/>
      <c r="AA661" s="328">
        <f t="shared" si="486"/>
        <v>0</v>
      </c>
      <c r="AB661" s="34"/>
      <c r="AC661" s="1"/>
      <c r="AD661" s="328">
        <f t="shared" si="487"/>
        <v>0</v>
      </c>
      <c r="AE661" s="3"/>
      <c r="AF661" s="1"/>
      <c r="AG661" s="326">
        <f t="shared" si="488"/>
        <v>0</v>
      </c>
      <c r="AH661" s="34"/>
      <c r="AI661" s="1"/>
      <c r="AJ661" s="328">
        <f t="shared" si="489"/>
        <v>0</v>
      </c>
      <c r="AK661" s="34"/>
      <c r="AL661" s="1"/>
      <c r="AM661" s="328">
        <f t="shared" si="490"/>
        <v>0</v>
      </c>
      <c r="AN661" s="34"/>
      <c r="AO661" s="1"/>
      <c r="AP661" s="328">
        <f t="shared" si="495"/>
        <v>0</v>
      </c>
      <c r="AQ661" s="34"/>
      <c r="AR661" s="1"/>
      <c r="AS661" s="328">
        <f t="shared" si="496"/>
        <v>0</v>
      </c>
      <c r="AT661" s="34"/>
      <c r="AU661" s="1"/>
      <c r="AV661" s="328">
        <f t="shared" si="497"/>
        <v>0</v>
      </c>
      <c r="AW661" s="178"/>
      <c r="AX661" s="324"/>
      <c r="AY661" s="125">
        <f t="shared" si="477"/>
        <v>0</v>
      </c>
      <c r="AZ661" s="125">
        <f t="shared" si="477"/>
        <v>0</v>
      </c>
      <c r="BA661" s="35"/>
      <c r="BB661" s="35"/>
      <c r="BC661" s="35"/>
      <c r="BD661" s="35"/>
      <c r="BE661" s="35"/>
      <c r="BF661" s="35"/>
    </row>
    <row r="662" spans="1:58" ht="13">
      <c r="A662" s="18"/>
      <c r="B662" s="137"/>
      <c r="C662" s="404" t="s">
        <v>1838</v>
      </c>
      <c r="D662" s="32" t="s">
        <v>1463</v>
      </c>
      <c r="E662" s="38" t="s">
        <v>1464</v>
      </c>
      <c r="F662" s="38"/>
      <c r="G662" s="110"/>
      <c r="H662" s="38"/>
      <c r="I662" s="110" t="s">
        <v>1842</v>
      </c>
      <c r="J662" s="16" t="s">
        <v>640</v>
      </c>
      <c r="K662" s="109">
        <f t="shared" si="498"/>
        <v>0</v>
      </c>
      <c r="L662" s="16">
        <v>0</v>
      </c>
      <c r="M662" s="3"/>
      <c r="N662" s="1"/>
      <c r="O662" s="329">
        <f t="shared" si="491"/>
        <v>0</v>
      </c>
      <c r="P662" s="34"/>
      <c r="Q662" s="1"/>
      <c r="R662" s="328">
        <f t="shared" si="481"/>
        <v>0</v>
      </c>
      <c r="S662" s="34"/>
      <c r="T662" s="1"/>
      <c r="U662" s="328">
        <f t="shared" si="484"/>
        <v>0</v>
      </c>
      <c r="V662" s="34"/>
      <c r="W662" s="1"/>
      <c r="X662" s="328">
        <f t="shared" si="485"/>
        <v>0</v>
      </c>
      <c r="Y662" s="34"/>
      <c r="Z662" s="1"/>
      <c r="AA662" s="328">
        <f t="shared" si="486"/>
        <v>0</v>
      </c>
      <c r="AB662" s="34"/>
      <c r="AC662" s="1"/>
      <c r="AD662" s="328">
        <f t="shared" si="487"/>
        <v>0</v>
      </c>
      <c r="AE662" s="3"/>
      <c r="AF662" s="1"/>
      <c r="AG662" s="326">
        <f t="shared" si="488"/>
        <v>0</v>
      </c>
      <c r="AH662" s="34"/>
      <c r="AI662" s="1"/>
      <c r="AJ662" s="328">
        <f t="shared" si="489"/>
        <v>0</v>
      </c>
      <c r="AK662" s="34"/>
      <c r="AL662" s="1"/>
      <c r="AM662" s="328">
        <f t="shared" si="490"/>
        <v>0</v>
      </c>
      <c r="AN662" s="34"/>
      <c r="AO662" s="1"/>
      <c r="AP662" s="328">
        <f t="shared" si="495"/>
        <v>0</v>
      </c>
      <c r="AQ662" s="34"/>
      <c r="AR662" s="1"/>
      <c r="AS662" s="328">
        <f t="shared" si="496"/>
        <v>0</v>
      </c>
      <c r="AT662" s="34"/>
      <c r="AU662" s="1"/>
      <c r="AV662" s="328">
        <f t="shared" si="497"/>
        <v>0</v>
      </c>
      <c r="AW662" s="178"/>
      <c r="AX662" s="324"/>
      <c r="AY662" s="125">
        <f t="shared" si="477"/>
        <v>0</v>
      </c>
      <c r="AZ662" s="125">
        <f t="shared" si="477"/>
        <v>0</v>
      </c>
      <c r="BA662" s="35"/>
      <c r="BB662" s="35"/>
      <c r="BC662" s="35"/>
      <c r="BD662" s="35"/>
      <c r="BE662" s="35"/>
      <c r="BF662" s="35"/>
    </row>
    <row r="663" spans="1:58" ht="13">
      <c r="A663" s="18"/>
      <c r="B663" s="137"/>
      <c r="C663" s="404" t="s">
        <v>1838</v>
      </c>
      <c r="D663" s="179" t="s">
        <v>1465</v>
      </c>
      <c r="E663" s="26" t="s">
        <v>1466</v>
      </c>
      <c r="F663" s="26"/>
      <c r="G663" s="297"/>
      <c r="H663" s="26"/>
      <c r="I663" s="110" t="s">
        <v>1842</v>
      </c>
      <c r="J663" s="16" t="s">
        <v>640</v>
      </c>
      <c r="K663" s="109">
        <f t="shared" si="498"/>
        <v>0</v>
      </c>
      <c r="L663" s="16">
        <v>0</v>
      </c>
      <c r="M663" s="3"/>
      <c r="N663" s="1"/>
      <c r="O663" s="328">
        <f t="shared" si="491"/>
        <v>0</v>
      </c>
      <c r="P663" s="34"/>
      <c r="Q663" s="1"/>
      <c r="R663" s="328">
        <f t="shared" si="481"/>
        <v>0</v>
      </c>
      <c r="S663" s="34"/>
      <c r="T663" s="1"/>
      <c r="U663" s="328">
        <f t="shared" si="484"/>
        <v>0</v>
      </c>
      <c r="V663" s="34"/>
      <c r="W663" s="1"/>
      <c r="X663" s="328">
        <f t="shared" si="485"/>
        <v>0</v>
      </c>
      <c r="Y663" s="34"/>
      <c r="Z663" s="1"/>
      <c r="AA663" s="328">
        <f t="shared" si="486"/>
        <v>0</v>
      </c>
      <c r="AB663" s="34"/>
      <c r="AC663" s="1"/>
      <c r="AD663" s="328">
        <f t="shared" si="487"/>
        <v>0</v>
      </c>
      <c r="AE663" s="3"/>
      <c r="AF663" s="1"/>
      <c r="AG663" s="326">
        <f t="shared" si="488"/>
        <v>0</v>
      </c>
      <c r="AH663" s="34"/>
      <c r="AI663" s="1"/>
      <c r="AJ663" s="328">
        <f t="shared" si="489"/>
        <v>0</v>
      </c>
      <c r="AK663" s="34"/>
      <c r="AL663" s="1"/>
      <c r="AM663" s="328">
        <f t="shared" si="490"/>
        <v>0</v>
      </c>
      <c r="AN663" s="34"/>
      <c r="AO663" s="1"/>
      <c r="AP663" s="328">
        <f t="shared" si="495"/>
        <v>0</v>
      </c>
      <c r="AQ663" s="34"/>
      <c r="AR663" s="1"/>
      <c r="AS663" s="328">
        <f t="shared" si="496"/>
        <v>0</v>
      </c>
      <c r="AT663" s="34"/>
      <c r="AU663" s="1"/>
      <c r="AV663" s="328">
        <f t="shared" si="497"/>
        <v>0</v>
      </c>
      <c r="AW663" s="178"/>
      <c r="AX663" s="324"/>
      <c r="AY663" s="125">
        <f t="shared" si="477"/>
        <v>0</v>
      </c>
      <c r="AZ663" s="125">
        <f t="shared" si="477"/>
        <v>0</v>
      </c>
      <c r="BA663" s="35"/>
      <c r="BB663" s="35"/>
      <c r="BC663" s="35"/>
      <c r="BD663" s="35"/>
      <c r="BE663" s="35"/>
      <c r="BF663" s="35"/>
    </row>
    <row r="664" spans="1:58" ht="13">
      <c r="A664" s="18"/>
      <c r="B664" s="137"/>
      <c r="C664" s="404" t="s">
        <v>1838</v>
      </c>
      <c r="D664" s="32" t="s">
        <v>1467</v>
      </c>
      <c r="E664" s="27" t="s">
        <v>1468</v>
      </c>
      <c r="F664" s="27"/>
      <c r="G664" s="81"/>
      <c r="H664" s="27"/>
      <c r="I664" s="110" t="s">
        <v>1842</v>
      </c>
      <c r="J664" s="16" t="s">
        <v>640</v>
      </c>
      <c r="K664" s="109">
        <f t="shared" si="498"/>
        <v>0</v>
      </c>
      <c r="L664" s="16">
        <v>0</v>
      </c>
      <c r="M664" s="3"/>
      <c r="N664" s="1"/>
      <c r="O664" s="329">
        <f t="shared" si="491"/>
        <v>0</v>
      </c>
      <c r="P664" s="34"/>
      <c r="Q664" s="1"/>
      <c r="R664" s="328">
        <f t="shared" si="481"/>
        <v>0</v>
      </c>
      <c r="S664" s="34"/>
      <c r="T664" s="1"/>
      <c r="U664" s="328">
        <f t="shared" si="484"/>
        <v>0</v>
      </c>
      <c r="V664" s="34"/>
      <c r="W664" s="1"/>
      <c r="X664" s="328">
        <f t="shared" si="485"/>
        <v>0</v>
      </c>
      <c r="Y664" s="34"/>
      <c r="Z664" s="1"/>
      <c r="AA664" s="328">
        <f t="shared" si="486"/>
        <v>0</v>
      </c>
      <c r="AB664" s="34"/>
      <c r="AC664" s="1"/>
      <c r="AD664" s="328">
        <f t="shared" si="487"/>
        <v>0</v>
      </c>
      <c r="AE664" s="3"/>
      <c r="AF664" s="1"/>
      <c r="AG664" s="326">
        <f t="shared" si="488"/>
        <v>0</v>
      </c>
      <c r="AH664" s="34"/>
      <c r="AI664" s="1"/>
      <c r="AJ664" s="328">
        <f t="shared" si="489"/>
        <v>0</v>
      </c>
      <c r="AK664" s="34"/>
      <c r="AL664" s="1"/>
      <c r="AM664" s="328">
        <f t="shared" si="490"/>
        <v>0</v>
      </c>
      <c r="AN664" s="34"/>
      <c r="AO664" s="1"/>
      <c r="AP664" s="328">
        <f>SUM(AM664+AN664-AO664)</f>
        <v>0</v>
      </c>
      <c r="AQ664" s="34"/>
      <c r="AR664" s="1"/>
      <c r="AS664" s="328">
        <f>SUM(AP664+AQ664-AR664)</f>
        <v>0</v>
      </c>
      <c r="AT664" s="34"/>
      <c r="AU664" s="1"/>
      <c r="AV664" s="328">
        <f>SUM(AS664+AT664-AU664)</f>
        <v>0</v>
      </c>
      <c r="AW664" s="178"/>
      <c r="AX664" s="324"/>
      <c r="AY664" s="125">
        <f t="shared" si="477"/>
        <v>0</v>
      </c>
      <c r="AZ664" s="125">
        <f t="shared" si="477"/>
        <v>0</v>
      </c>
      <c r="BA664" s="35"/>
      <c r="BB664" s="35"/>
      <c r="BC664" s="35"/>
      <c r="BD664" s="35"/>
      <c r="BE664" s="35"/>
      <c r="BF664" s="35"/>
    </row>
    <row r="665" spans="1:58" ht="13">
      <c r="A665" s="18"/>
      <c r="B665" s="137"/>
      <c r="C665" s="404" t="s">
        <v>1838</v>
      </c>
      <c r="D665" s="276" t="s">
        <v>1469</v>
      </c>
      <c r="E665" s="128" t="s">
        <v>1470</v>
      </c>
      <c r="F665" s="128"/>
      <c r="G665" s="337"/>
      <c r="H665" s="128"/>
      <c r="I665" s="110" t="s">
        <v>1842</v>
      </c>
      <c r="J665" s="16" t="s">
        <v>640</v>
      </c>
      <c r="K665" s="109">
        <f t="shared" si="498"/>
        <v>0</v>
      </c>
      <c r="L665" s="16">
        <v>0</v>
      </c>
      <c r="M665" s="3"/>
      <c r="N665" s="1"/>
      <c r="O665" s="329">
        <f t="shared" si="491"/>
        <v>0</v>
      </c>
      <c r="P665" s="34"/>
      <c r="Q665" s="1"/>
      <c r="R665" s="328">
        <f t="shared" si="481"/>
        <v>0</v>
      </c>
      <c r="S665" s="34"/>
      <c r="T665" s="1"/>
      <c r="U665" s="328">
        <f t="shared" si="484"/>
        <v>0</v>
      </c>
      <c r="V665" s="34"/>
      <c r="W665" s="1"/>
      <c r="X665" s="328">
        <f t="shared" si="485"/>
        <v>0</v>
      </c>
      <c r="Y665" s="34"/>
      <c r="Z665" s="1"/>
      <c r="AA665" s="328">
        <f t="shared" si="486"/>
        <v>0</v>
      </c>
      <c r="AB665" s="34"/>
      <c r="AC665" s="1"/>
      <c r="AD665" s="328">
        <f t="shared" si="487"/>
        <v>0</v>
      </c>
      <c r="AE665" s="3"/>
      <c r="AF665" s="1"/>
      <c r="AG665" s="326">
        <f t="shared" si="488"/>
        <v>0</v>
      </c>
      <c r="AH665" s="34"/>
      <c r="AI665" s="1"/>
      <c r="AJ665" s="328">
        <f t="shared" si="489"/>
        <v>0</v>
      </c>
      <c r="AK665" s="34"/>
      <c r="AL665" s="1"/>
      <c r="AM665" s="328">
        <f t="shared" si="490"/>
        <v>0</v>
      </c>
      <c r="AN665" s="34"/>
      <c r="AO665" s="1"/>
      <c r="AP665" s="328">
        <f>SUM(AM665+AN665-AO665)</f>
        <v>0</v>
      </c>
      <c r="AQ665" s="34"/>
      <c r="AR665" s="1"/>
      <c r="AS665" s="328">
        <f>SUM(AP665+AQ665-AR665)</f>
        <v>0</v>
      </c>
      <c r="AT665" s="34"/>
      <c r="AU665" s="1"/>
      <c r="AV665" s="328">
        <f>SUM(AS665+AT665-AU665)</f>
        <v>0</v>
      </c>
      <c r="AW665" s="178"/>
      <c r="AX665" s="324"/>
      <c r="AY665" s="125">
        <f t="shared" si="477"/>
        <v>0</v>
      </c>
      <c r="AZ665" s="125">
        <f t="shared" si="477"/>
        <v>0</v>
      </c>
      <c r="BA665" s="35"/>
      <c r="BB665" s="35"/>
      <c r="BC665" s="35"/>
      <c r="BD665" s="35"/>
      <c r="BE665" s="35"/>
      <c r="BF665" s="35"/>
    </row>
    <row r="666" spans="1:58" ht="13">
      <c r="A666" s="18"/>
      <c r="B666" s="137"/>
      <c r="C666" s="404" t="s">
        <v>1838</v>
      </c>
      <c r="D666" s="32" t="s">
        <v>1471</v>
      </c>
      <c r="E666" s="38" t="s">
        <v>1472</v>
      </c>
      <c r="F666" s="38"/>
      <c r="G666" s="110"/>
      <c r="H666" s="38"/>
      <c r="I666" s="110" t="s">
        <v>1842</v>
      </c>
      <c r="J666" s="16" t="s">
        <v>640</v>
      </c>
      <c r="K666" s="109">
        <f t="shared" si="498"/>
        <v>0</v>
      </c>
      <c r="L666" s="16">
        <v>0</v>
      </c>
      <c r="M666" s="3"/>
      <c r="N666" s="1"/>
      <c r="O666" s="328">
        <f t="shared" si="491"/>
        <v>0</v>
      </c>
      <c r="P666" s="34"/>
      <c r="Q666" s="1"/>
      <c r="R666" s="328">
        <f t="shared" si="481"/>
        <v>0</v>
      </c>
      <c r="S666" s="34"/>
      <c r="T666" s="1"/>
      <c r="U666" s="328">
        <f t="shared" si="484"/>
        <v>0</v>
      </c>
      <c r="V666" s="34"/>
      <c r="W666" s="1"/>
      <c r="X666" s="328">
        <f t="shared" si="485"/>
        <v>0</v>
      </c>
      <c r="Y666" s="34"/>
      <c r="Z666" s="1"/>
      <c r="AA666" s="328">
        <f t="shared" si="486"/>
        <v>0</v>
      </c>
      <c r="AB666" s="34"/>
      <c r="AC666" s="1"/>
      <c r="AD666" s="328">
        <f t="shared" si="487"/>
        <v>0</v>
      </c>
      <c r="AE666" s="3"/>
      <c r="AF666" s="1"/>
      <c r="AG666" s="326">
        <f t="shared" si="488"/>
        <v>0</v>
      </c>
      <c r="AH666" s="34"/>
      <c r="AI666" s="1"/>
      <c r="AJ666" s="328">
        <f t="shared" si="489"/>
        <v>0</v>
      </c>
      <c r="AK666" s="34"/>
      <c r="AL666" s="1"/>
      <c r="AM666" s="328">
        <f t="shared" si="490"/>
        <v>0</v>
      </c>
      <c r="AN666" s="34"/>
      <c r="AO666" s="1"/>
      <c r="AP666" s="328">
        <f>SUM(AM666+AN666-AO666)</f>
        <v>0</v>
      </c>
      <c r="AQ666" s="34"/>
      <c r="AR666" s="1"/>
      <c r="AS666" s="328">
        <f>SUM(AP666+AQ666-AR666)</f>
        <v>0</v>
      </c>
      <c r="AT666" s="34"/>
      <c r="AU666" s="1"/>
      <c r="AV666" s="328">
        <f>SUM(AS666+AT666-AU666)</f>
        <v>0</v>
      </c>
      <c r="AW666" s="178"/>
      <c r="AX666" s="324"/>
      <c r="AY666" s="125">
        <f t="shared" si="477"/>
        <v>0</v>
      </c>
      <c r="AZ666" s="125">
        <f t="shared" si="477"/>
        <v>0</v>
      </c>
      <c r="BA666" s="35"/>
      <c r="BB666" s="35"/>
      <c r="BC666" s="35"/>
      <c r="BD666" s="35"/>
      <c r="BE666" s="35"/>
      <c r="BF666" s="35"/>
    </row>
    <row r="667" spans="1:58" ht="13">
      <c r="A667" s="18"/>
      <c r="B667" s="137"/>
      <c r="C667" s="404" t="s">
        <v>1838</v>
      </c>
      <c r="D667" s="32" t="s">
        <v>1473</v>
      </c>
      <c r="E667" s="38" t="s">
        <v>1474</v>
      </c>
      <c r="F667" s="38"/>
      <c r="G667" s="110"/>
      <c r="H667" s="38"/>
      <c r="I667" s="110" t="s">
        <v>1842</v>
      </c>
      <c r="J667" s="16" t="s">
        <v>640</v>
      </c>
      <c r="K667" s="109">
        <f t="shared" si="498"/>
        <v>0</v>
      </c>
      <c r="L667" s="16">
        <v>0</v>
      </c>
      <c r="M667" s="3"/>
      <c r="N667" s="1"/>
      <c r="O667" s="329">
        <f t="shared" si="491"/>
        <v>0</v>
      </c>
      <c r="P667" s="34"/>
      <c r="Q667" s="1"/>
      <c r="R667" s="328">
        <f t="shared" si="481"/>
        <v>0</v>
      </c>
      <c r="S667" s="34"/>
      <c r="T667" s="1"/>
      <c r="U667" s="328">
        <f t="shared" si="484"/>
        <v>0</v>
      </c>
      <c r="V667" s="34"/>
      <c r="W667" s="1"/>
      <c r="X667" s="328">
        <f t="shared" si="485"/>
        <v>0</v>
      </c>
      <c r="Y667" s="34"/>
      <c r="Z667" s="1"/>
      <c r="AA667" s="328">
        <f t="shared" si="486"/>
        <v>0</v>
      </c>
      <c r="AB667" s="34"/>
      <c r="AC667" s="1"/>
      <c r="AD667" s="328">
        <f t="shared" si="487"/>
        <v>0</v>
      </c>
      <c r="AE667" s="3"/>
      <c r="AF667" s="1"/>
      <c r="AG667" s="326">
        <f t="shared" si="488"/>
        <v>0</v>
      </c>
      <c r="AH667" s="34"/>
      <c r="AI667" s="1"/>
      <c r="AJ667" s="328">
        <f t="shared" si="489"/>
        <v>0</v>
      </c>
      <c r="AK667" s="34"/>
      <c r="AL667" s="1"/>
      <c r="AM667" s="328">
        <f t="shared" si="490"/>
        <v>0</v>
      </c>
      <c r="AN667" s="34"/>
      <c r="AO667" s="1"/>
      <c r="AP667" s="328">
        <f>SUM(AM667+AN667-AO667)</f>
        <v>0</v>
      </c>
      <c r="AQ667" s="34"/>
      <c r="AR667" s="1"/>
      <c r="AS667" s="1">
        <f>SUM(AP667+AQ667-AR667)</f>
        <v>0</v>
      </c>
      <c r="AT667" s="3"/>
      <c r="AU667" s="1"/>
      <c r="AV667" s="328">
        <f>SUM(AS667+AT667-AU667)</f>
        <v>0</v>
      </c>
      <c r="AW667" s="178"/>
      <c r="AX667" s="324"/>
      <c r="AY667" s="125">
        <f t="shared" si="477"/>
        <v>0</v>
      </c>
      <c r="AZ667" s="125">
        <f t="shared" si="477"/>
        <v>0</v>
      </c>
      <c r="BA667" s="35"/>
      <c r="BB667" s="35"/>
      <c r="BC667" s="35"/>
      <c r="BD667" s="35"/>
      <c r="BE667" s="35"/>
      <c r="BF667" s="35"/>
    </row>
    <row r="668" spans="1:58" ht="13">
      <c r="A668" s="18"/>
      <c r="B668" s="137"/>
      <c r="C668" s="404" t="s">
        <v>1838</v>
      </c>
      <c r="D668" s="32" t="s">
        <v>1475</v>
      </c>
      <c r="E668" s="38" t="s">
        <v>1476</v>
      </c>
      <c r="F668" s="38"/>
      <c r="G668" s="110"/>
      <c r="H668" s="38"/>
      <c r="I668" s="110" t="s">
        <v>1842</v>
      </c>
      <c r="J668" s="16" t="s">
        <v>640</v>
      </c>
      <c r="K668" s="109">
        <f t="shared" si="498"/>
        <v>0</v>
      </c>
      <c r="L668" s="16">
        <v>0</v>
      </c>
      <c r="M668" s="3"/>
      <c r="N668" s="1"/>
      <c r="O668" s="329">
        <f t="shared" si="491"/>
        <v>0</v>
      </c>
      <c r="P668" s="34"/>
      <c r="Q668" s="1"/>
      <c r="R668" s="328">
        <f t="shared" si="481"/>
        <v>0</v>
      </c>
      <c r="S668" s="34"/>
      <c r="T668" s="1"/>
      <c r="U668" s="328">
        <f t="shared" si="484"/>
        <v>0</v>
      </c>
      <c r="V668" s="34"/>
      <c r="W668" s="1"/>
      <c r="X668" s="328">
        <f t="shared" si="485"/>
        <v>0</v>
      </c>
      <c r="Y668" s="34"/>
      <c r="Z668" s="1"/>
      <c r="AA668" s="328">
        <f t="shared" si="486"/>
        <v>0</v>
      </c>
      <c r="AB668" s="34"/>
      <c r="AC668" s="1"/>
      <c r="AD668" s="328">
        <f t="shared" si="487"/>
        <v>0</v>
      </c>
      <c r="AE668" s="3"/>
      <c r="AF668" s="1"/>
      <c r="AG668" s="326">
        <f t="shared" si="488"/>
        <v>0</v>
      </c>
      <c r="AH668" s="34"/>
      <c r="AI668" s="1"/>
      <c r="AJ668" s="328">
        <f t="shared" si="489"/>
        <v>0</v>
      </c>
      <c r="AK668" s="34"/>
      <c r="AL668" s="1"/>
      <c r="AM668" s="328">
        <f t="shared" si="490"/>
        <v>0</v>
      </c>
      <c r="AN668" s="34"/>
      <c r="AO668" s="1"/>
      <c r="AP668" s="328">
        <f t="shared" si="495"/>
        <v>0</v>
      </c>
      <c r="AQ668" s="34"/>
      <c r="AR668" s="1"/>
      <c r="AS668" s="328">
        <f t="shared" si="496"/>
        <v>0</v>
      </c>
      <c r="AT668" s="34"/>
      <c r="AU668" s="1"/>
      <c r="AV668" s="328">
        <f t="shared" si="497"/>
        <v>0</v>
      </c>
      <c r="AW668" s="178"/>
      <c r="AX668" s="324"/>
      <c r="AY668" s="125">
        <f t="shared" si="477"/>
        <v>0</v>
      </c>
      <c r="AZ668" s="125">
        <f t="shared" si="477"/>
        <v>0</v>
      </c>
      <c r="BA668" s="35"/>
      <c r="BB668" s="35"/>
      <c r="BC668" s="35"/>
      <c r="BD668" s="35"/>
      <c r="BE668" s="35"/>
      <c r="BF668" s="35"/>
    </row>
    <row r="669" spans="1:58" ht="13">
      <c r="A669" s="18"/>
      <c r="B669" s="137"/>
      <c r="C669" s="404" t="s">
        <v>1838</v>
      </c>
      <c r="D669" s="32" t="s">
        <v>1477</v>
      </c>
      <c r="E669" s="38" t="s">
        <v>1478</v>
      </c>
      <c r="F669" s="38"/>
      <c r="G669" s="110"/>
      <c r="H669" s="38"/>
      <c r="I669" s="110" t="s">
        <v>1842</v>
      </c>
      <c r="J669" s="16" t="s">
        <v>640</v>
      </c>
      <c r="K669" s="109">
        <f t="shared" si="498"/>
        <v>0</v>
      </c>
      <c r="L669" s="16">
        <v>0</v>
      </c>
      <c r="M669" s="3"/>
      <c r="N669" s="1"/>
      <c r="O669" s="328">
        <f t="shared" si="491"/>
        <v>0</v>
      </c>
      <c r="P669" s="34"/>
      <c r="Q669" s="1"/>
      <c r="R669" s="328">
        <f t="shared" si="481"/>
        <v>0</v>
      </c>
      <c r="S669" s="34"/>
      <c r="T669" s="1"/>
      <c r="U669" s="328">
        <f t="shared" si="484"/>
        <v>0</v>
      </c>
      <c r="V669" s="34"/>
      <c r="W669" s="1"/>
      <c r="X669" s="328">
        <f t="shared" si="485"/>
        <v>0</v>
      </c>
      <c r="Y669" s="34"/>
      <c r="Z669" s="1"/>
      <c r="AA669" s="328">
        <f t="shared" si="486"/>
        <v>0</v>
      </c>
      <c r="AB669" s="34"/>
      <c r="AC669" s="1"/>
      <c r="AD669" s="328">
        <f t="shared" si="487"/>
        <v>0</v>
      </c>
      <c r="AE669" s="3"/>
      <c r="AF669" s="1"/>
      <c r="AG669" s="326">
        <f t="shared" si="488"/>
        <v>0</v>
      </c>
      <c r="AH669" s="34"/>
      <c r="AI669" s="1"/>
      <c r="AJ669" s="328">
        <f t="shared" si="489"/>
        <v>0</v>
      </c>
      <c r="AK669" s="34"/>
      <c r="AL669" s="1"/>
      <c r="AM669" s="328">
        <f t="shared" si="490"/>
        <v>0</v>
      </c>
      <c r="AN669" s="34"/>
      <c r="AO669" s="1"/>
      <c r="AP669" s="328">
        <f t="shared" si="495"/>
        <v>0</v>
      </c>
      <c r="AQ669" s="34"/>
      <c r="AR669" s="1"/>
      <c r="AS669" s="328">
        <f t="shared" si="496"/>
        <v>0</v>
      </c>
      <c r="AT669" s="34"/>
      <c r="AU669" s="1"/>
      <c r="AV669" s="328">
        <f t="shared" si="497"/>
        <v>0</v>
      </c>
      <c r="AW669" s="178"/>
      <c r="AX669" s="324"/>
      <c r="AY669" s="125">
        <f t="shared" si="477"/>
        <v>0</v>
      </c>
      <c r="AZ669" s="125">
        <f t="shared" si="477"/>
        <v>0</v>
      </c>
      <c r="BA669" s="35"/>
      <c r="BB669" s="35"/>
      <c r="BC669" s="35"/>
      <c r="BD669" s="35"/>
      <c r="BE669" s="35"/>
      <c r="BF669" s="35"/>
    </row>
    <row r="670" spans="1:58" ht="13">
      <c r="A670" s="18"/>
      <c r="B670" s="137"/>
      <c r="C670" s="404" t="s">
        <v>1838</v>
      </c>
      <c r="D670" s="32" t="s">
        <v>1479</v>
      </c>
      <c r="E670" s="38" t="s">
        <v>1480</v>
      </c>
      <c r="F670" s="38"/>
      <c r="G670" s="110"/>
      <c r="H670" s="38"/>
      <c r="I670" s="110" t="s">
        <v>1842</v>
      </c>
      <c r="J670" s="16" t="s">
        <v>640</v>
      </c>
      <c r="K670" s="109">
        <f t="shared" si="498"/>
        <v>0</v>
      </c>
      <c r="L670" s="16">
        <v>0</v>
      </c>
      <c r="M670" s="3"/>
      <c r="N670" s="1"/>
      <c r="O670" s="329">
        <f t="shared" si="491"/>
        <v>0</v>
      </c>
      <c r="P670" s="34"/>
      <c r="Q670" s="1"/>
      <c r="R670" s="328">
        <f t="shared" si="481"/>
        <v>0</v>
      </c>
      <c r="S670" s="34"/>
      <c r="T670" s="1"/>
      <c r="U670" s="328">
        <f t="shared" si="484"/>
        <v>0</v>
      </c>
      <c r="V670" s="34"/>
      <c r="W670" s="1"/>
      <c r="X670" s="328">
        <f t="shared" si="485"/>
        <v>0</v>
      </c>
      <c r="Y670" s="34"/>
      <c r="Z670" s="1"/>
      <c r="AA670" s="328">
        <f t="shared" si="486"/>
        <v>0</v>
      </c>
      <c r="AB670" s="34"/>
      <c r="AC670" s="1"/>
      <c r="AD670" s="328">
        <f t="shared" si="487"/>
        <v>0</v>
      </c>
      <c r="AE670" s="3"/>
      <c r="AF670" s="1"/>
      <c r="AG670" s="326">
        <f t="shared" si="488"/>
        <v>0</v>
      </c>
      <c r="AH670" s="34"/>
      <c r="AI670" s="1"/>
      <c r="AJ670" s="328">
        <f t="shared" si="489"/>
        <v>0</v>
      </c>
      <c r="AK670" s="34"/>
      <c r="AL670" s="1"/>
      <c r="AM670" s="328">
        <f t="shared" si="490"/>
        <v>0</v>
      </c>
      <c r="AN670" s="34"/>
      <c r="AO670" s="1"/>
      <c r="AP670" s="328">
        <f t="shared" si="495"/>
        <v>0</v>
      </c>
      <c r="AQ670" s="34"/>
      <c r="AR670" s="1"/>
      <c r="AS670" s="328">
        <f t="shared" si="496"/>
        <v>0</v>
      </c>
      <c r="AT670" s="34"/>
      <c r="AU670" s="1"/>
      <c r="AV670" s="328">
        <f t="shared" si="497"/>
        <v>0</v>
      </c>
      <c r="AW670" s="178"/>
      <c r="AX670" s="324"/>
      <c r="AY670" s="125">
        <f t="shared" si="477"/>
        <v>0</v>
      </c>
      <c r="AZ670" s="125">
        <f t="shared" si="477"/>
        <v>0</v>
      </c>
      <c r="BA670" s="35"/>
      <c r="BB670" s="35"/>
      <c r="BC670" s="35"/>
      <c r="BD670" s="35"/>
      <c r="BE670" s="35"/>
      <c r="BF670" s="35"/>
    </row>
    <row r="671" spans="1:58" ht="13">
      <c r="A671" s="18"/>
      <c r="B671" s="137"/>
      <c r="C671" s="404" t="s">
        <v>1838</v>
      </c>
      <c r="D671" s="32" t="s">
        <v>1481</v>
      </c>
      <c r="E671" s="38" t="s">
        <v>1482</v>
      </c>
      <c r="F671" s="38"/>
      <c r="G671" s="110"/>
      <c r="H671" s="38"/>
      <c r="I671" s="110" t="s">
        <v>1842</v>
      </c>
      <c r="J671" s="16" t="s">
        <v>640</v>
      </c>
      <c r="K671" s="109">
        <f t="shared" si="498"/>
        <v>0</v>
      </c>
      <c r="L671" s="16">
        <v>0</v>
      </c>
      <c r="M671" s="3"/>
      <c r="N671" s="1"/>
      <c r="O671" s="329">
        <f t="shared" si="491"/>
        <v>0</v>
      </c>
      <c r="P671" s="34"/>
      <c r="Q671" s="1"/>
      <c r="R671" s="328">
        <f t="shared" si="481"/>
        <v>0</v>
      </c>
      <c r="S671" s="34"/>
      <c r="T671" s="1"/>
      <c r="U671" s="328">
        <f t="shared" si="484"/>
        <v>0</v>
      </c>
      <c r="V671" s="34"/>
      <c r="W671" s="1"/>
      <c r="X671" s="328">
        <f t="shared" si="485"/>
        <v>0</v>
      </c>
      <c r="Y671" s="34"/>
      <c r="Z671" s="1"/>
      <c r="AA671" s="328">
        <f t="shared" si="486"/>
        <v>0</v>
      </c>
      <c r="AB671" s="34"/>
      <c r="AC671" s="1"/>
      <c r="AD671" s="328">
        <f t="shared" si="487"/>
        <v>0</v>
      </c>
      <c r="AE671" s="3"/>
      <c r="AF671" s="1"/>
      <c r="AG671" s="326">
        <f t="shared" si="488"/>
        <v>0</v>
      </c>
      <c r="AH671" s="34"/>
      <c r="AI671" s="1"/>
      <c r="AJ671" s="328">
        <f t="shared" si="489"/>
        <v>0</v>
      </c>
      <c r="AK671" s="34"/>
      <c r="AL671" s="1"/>
      <c r="AM671" s="328">
        <f t="shared" si="490"/>
        <v>0</v>
      </c>
      <c r="AN671" s="34"/>
      <c r="AO671" s="1"/>
      <c r="AP671" s="328">
        <f t="shared" si="495"/>
        <v>0</v>
      </c>
      <c r="AQ671" s="34"/>
      <c r="AR671" s="1"/>
      <c r="AS671" s="328">
        <f t="shared" si="496"/>
        <v>0</v>
      </c>
      <c r="AT671" s="34"/>
      <c r="AU671" s="1"/>
      <c r="AV671" s="328">
        <f t="shared" si="497"/>
        <v>0</v>
      </c>
      <c r="AW671" s="178"/>
      <c r="AX671" s="324"/>
      <c r="AY671" s="125">
        <f t="shared" si="477"/>
        <v>0</v>
      </c>
      <c r="AZ671" s="125">
        <f t="shared" si="477"/>
        <v>0</v>
      </c>
      <c r="BA671" s="35"/>
      <c r="BB671" s="35"/>
      <c r="BC671" s="35"/>
      <c r="BD671" s="35"/>
      <c r="BE671" s="35"/>
      <c r="BF671" s="35"/>
    </row>
    <row r="672" spans="1:58" ht="13">
      <c r="A672" s="18"/>
      <c r="B672" s="137"/>
      <c r="C672" s="404" t="s">
        <v>1838</v>
      </c>
      <c r="D672" s="32" t="s">
        <v>1483</v>
      </c>
      <c r="E672" s="38" t="s">
        <v>1484</v>
      </c>
      <c r="F672" s="38"/>
      <c r="G672" s="110"/>
      <c r="H672" s="38"/>
      <c r="I672" s="110" t="s">
        <v>1842</v>
      </c>
      <c r="J672" s="16" t="s">
        <v>640</v>
      </c>
      <c r="K672" s="109">
        <f t="shared" si="498"/>
        <v>0</v>
      </c>
      <c r="L672" s="16">
        <v>0</v>
      </c>
      <c r="M672" s="3"/>
      <c r="N672" s="1"/>
      <c r="O672" s="328">
        <f t="shared" si="491"/>
        <v>0</v>
      </c>
      <c r="P672" s="34"/>
      <c r="Q672" s="1"/>
      <c r="R672" s="328">
        <f t="shared" si="481"/>
        <v>0</v>
      </c>
      <c r="S672" s="34"/>
      <c r="T672" s="1"/>
      <c r="U672" s="328">
        <f t="shared" si="484"/>
        <v>0</v>
      </c>
      <c r="V672" s="34"/>
      <c r="W672" s="1"/>
      <c r="X672" s="328">
        <f t="shared" si="485"/>
        <v>0</v>
      </c>
      <c r="Y672" s="34"/>
      <c r="Z672" s="1"/>
      <c r="AA672" s="328">
        <f t="shared" si="486"/>
        <v>0</v>
      </c>
      <c r="AB672" s="34"/>
      <c r="AC672" s="1"/>
      <c r="AD672" s="328">
        <f t="shared" si="487"/>
        <v>0</v>
      </c>
      <c r="AE672" s="3"/>
      <c r="AF672" s="1"/>
      <c r="AG672" s="326">
        <f t="shared" si="488"/>
        <v>0</v>
      </c>
      <c r="AH672" s="34"/>
      <c r="AI672" s="1"/>
      <c r="AJ672" s="328">
        <f t="shared" si="489"/>
        <v>0</v>
      </c>
      <c r="AK672" s="34"/>
      <c r="AL672" s="1"/>
      <c r="AM672" s="328">
        <f t="shared" si="490"/>
        <v>0</v>
      </c>
      <c r="AN672" s="34"/>
      <c r="AO672" s="1"/>
      <c r="AP672" s="328">
        <f t="shared" si="495"/>
        <v>0</v>
      </c>
      <c r="AQ672" s="34"/>
      <c r="AR672" s="1"/>
      <c r="AS672" s="328">
        <f t="shared" si="496"/>
        <v>0</v>
      </c>
      <c r="AT672" s="34"/>
      <c r="AU672" s="1"/>
      <c r="AV672" s="328">
        <f t="shared" si="497"/>
        <v>0</v>
      </c>
      <c r="AW672" s="178"/>
      <c r="AX672" s="324"/>
      <c r="AY672" s="125">
        <f t="shared" si="477"/>
        <v>0</v>
      </c>
      <c r="AZ672" s="125">
        <f t="shared" si="477"/>
        <v>0</v>
      </c>
      <c r="BA672" s="35"/>
      <c r="BB672" s="35"/>
      <c r="BC672" s="35"/>
      <c r="BD672" s="35"/>
      <c r="BE672" s="35"/>
      <c r="BF672" s="35"/>
    </row>
    <row r="673" spans="1:58" ht="13">
      <c r="A673" s="33"/>
      <c r="B673" s="326"/>
      <c r="C673" s="404" t="s">
        <v>1838</v>
      </c>
      <c r="D673" s="32" t="s">
        <v>1485</v>
      </c>
      <c r="E673" s="38" t="s">
        <v>1486</v>
      </c>
      <c r="F673" s="38"/>
      <c r="G673" s="110"/>
      <c r="H673" s="38"/>
      <c r="I673" s="110" t="s">
        <v>1842</v>
      </c>
      <c r="J673" s="16" t="s">
        <v>640</v>
      </c>
      <c r="K673" s="109">
        <f t="shared" si="498"/>
        <v>0</v>
      </c>
      <c r="L673" s="16">
        <v>0</v>
      </c>
      <c r="M673" s="3"/>
      <c r="N673" s="1"/>
      <c r="O673" s="329">
        <f t="shared" si="491"/>
        <v>0</v>
      </c>
      <c r="P673" s="34"/>
      <c r="Q673" s="1"/>
      <c r="R673" s="328">
        <f t="shared" si="481"/>
        <v>0</v>
      </c>
      <c r="S673" s="34"/>
      <c r="T673" s="1"/>
      <c r="U673" s="328">
        <f t="shared" si="484"/>
        <v>0</v>
      </c>
      <c r="V673" s="34"/>
      <c r="W673" s="1"/>
      <c r="X673" s="328">
        <f t="shared" si="485"/>
        <v>0</v>
      </c>
      <c r="Y673" s="34"/>
      <c r="Z673" s="1"/>
      <c r="AA673" s="328">
        <f t="shared" si="486"/>
        <v>0</v>
      </c>
      <c r="AB673" s="34"/>
      <c r="AC673" s="1"/>
      <c r="AD673" s="328">
        <f t="shared" si="487"/>
        <v>0</v>
      </c>
      <c r="AE673" s="3"/>
      <c r="AF673" s="1"/>
      <c r="AG673" s="326">
        <f t="shared" si="488"/>
        <v>0</v>
      </c>
      <c r="AH673" s="34"/>
      <c r="AI673" s="1"/>
      <c r="AJ673" s="328">
        <f t="shared" si="489"/>
        <v>0</v>
      </c>
      <c r="AK673" s="34"/>
      <c r="AL673" s="1"/>
      <c r="AM673" s="328">
        <f t="shared" si="490"/>
        <v>0</v>
      </c>
      <c r="AN673" s="34"/>
      <c r="AO673" s="1"/>
      <c r="AP673" s="328">
        <f t="shared" si="495"/>
        <v>0</v>
      </c>
      <c r="AQ673" s="34"/>
      <c r="AR673" s="1"/>
      <c r="AS673" s="328">
        <f t="shared" si="496"/>
        <v>0</v>
      </c>
      <c r="AT673" s="34"/>
      <c r="AU673" s="1"/>
      <c r="AV673" s="328">
        <f t="shared" si="497"/>
        <v>0</v>
      </c>
      <c r="AW673" s="178"/>
      <c r="AX673" s="324"/>
      <c r="AY673" s="125">
        <f t="shared" si="477"/>
        <v>0</v>
      </c>
      <c r="AZ673" s="125">
        <f t="shared" si="477"/>
        <v>0</v>
      </c>
      <c r="BA673" s="35"/>
      <c r="BB673" s="35"/>
      <c r="BC673" s="35"/>
      <c r="BD673" s="35"/>
      <c r="BE673" s="35"/>
      <c r="BF673" s="35"/>
    </row>
    <row r="674" spans="1:58" ht="13">
      <c r="A674" s="33"/>
      <c r="B674" s="330"/>
      <c r="C674" s="404" t="s">
        <v>1838</v>
      </c>
      <c r="D674" s="32" t="s">
        <v>1487</v>
      </c>
      <c r="E674" s="38" t="s">
        <v>1488</v>
      </c>
      <c r="F674" s="38"/>
      <c r="G674" s="110"/>
      <c r="H674" s="38"/>
      <c r="I674" s="110" t="s">
        <v>1842</v>
      </c>
      <c r="J674" s="16" t="s">
        <v>640</v>
      </c>
      <c r="K674" s="109">
        <f t="shared" si="498"/>
        <v>0</v>
      </c>
      <c r="L674" s="16">
        <v>0</v>
      </c>
      <c r="M674" s="3"/>
      <c r="N674" s="1"/>
      <c r="O674" s="329">
        <f t="shared" si="491"/>
        <v>0</v>
      </c>
      <c r="P674" s="34"/>
      <c r="Q674" s="1"/>
      <c r="R674" s="328">
        <f t="shared" si="481"/>
        <v>0</v>
      </c>
      <c r="S674" s="34"/>
      <c r="T674" s="1"/>
      <c r="U674" s="328">
        <f t="shared" si="484"/>
        <v>0</v>
      </c>
      <c r="V674" s="34"/>
      <c r="W674" s="1"/>
      <c r="X674" s="328">
        <f t="shared" si="485"/>
        <v>0</v>
      </c>
      <c r="Y674" s="34"/>
      <c r="Z674" s="1"/>
      <c r="AA674" s="328">
        <f t="shared" si="486"/>
        <v>0</v>
      </c>
      <c r="AB674" s="34"/>
      <c r="AC674" s="1"/>
      <c r="AD674" s="328">
        <f t="shared" si="487"/>
        <v>0</v>
      </c>
      <c r="AE674" s="3"/>
      <c r="AF674" s="1"/>
      <c r="AG674" s="326">
        <f t="shared" si="488"/>
        <v>0</v>
      </c>
      <c r="AH674" s="34"/>
      <c r="AI674" s="1"/>
      <c r="AJ674" s="328">
        <f t="shared" si="489"/>
        <v>0</v>
      </c>
      <c r="AK674" s="34"/>
      <c r="AL674" s="1"/>
      <c r="AM674" s="328">
        <f t="shared" si="490"/>
        <v>0</v>
      </c>
      <c r="AN674" s="34"/>
      <c r="AO674" s="1"/>
      <c r="AP674" s="328">
        <f t="shared" si="495"/>
        <v>0</v>
      </c>
      <c r="AQ674" s="34"/>
      <c r="AR674" s="1"/>
      <c r="AS674" s="328">
        <f t="shared" si="496"/>
        <v>0</v>
      </c>
      <c r="AT674" s="34"/>
      <c r="AU674" s="1"/>
      <c r="AV674" s="328">
        <f t="shared" si="497"/>
        <v>0</v>
      </c>
      <c r="AW674" s="178"/>
      <c r="AX674" s="324"/>
      <c r="AY674" s="125">
        <f t="shared" si="477"/>
        <v>0</v>
      </c>
      <c r="AZ674" s="125">
        <f t="shared" si="477"/>
        <v>0</v>
      </c>
      <c r="BA674" s="35"/>
      <c r="BB674" s="35"/>
      <c r="BC674" s="35"/>
      <c r="BD674" s="35"/>
      <c r="BE674" s="35"/>
      <c r="BF674" s="35"/>
    </row>
    <row r="675" spans="1:58" ht="13">
      <c r="A675" s="33"/>
      <c r="B675" s="330"/>
      <c r="C675" s="404" t="s">
        <v>1838</v>
      </c>
      <c r="D675" s="32" t="s">
        <v>1489</v>
      </c>
      <c r="E675" s="38" t="s">
        <v>1490</v>
      </c>
      <c r="F675" s="38"/>
      <c r="G675" s="110"/>
      <c r="H675" s="38"/>
      <c r="I675" s="110" t="s">
        <v>1842</v>
      </c>
      <c r="J675" s="16" t="s">
        <v>640</v>
      </c>
      <c r="K675" s="109">
        <f t="shared" si="498"/>
        <v>0</v>
      </c>
      <c r="L675" s="16">
        <v>0</v>
      </c>
      <c r="M675" s="3"/>
      <c r="N675" s="1"/>
      <c r="O675" s="328">
        <f t="shared" si="491"/>
        <v>0</v>
      </c>
      <c r="P675" s="34"/>
      <c r="Q675" s="1"/>
      <c r="R675" s="328">
        <f t="shared" si="481"/>
        <v>0</v>
      </c>
      <c r="S675" s="34"/>
      <c r="T675" s="1"/>
      <c r="U675" s="328">
        <f t="shared" si="484"/>
        <v>0</v>
      </c>
      <c r="V675" s="34"/>
      <c r="W675" s="1"/>
      <c r="X675" s="328">
        <f t="shared" si="485"/>
        <v>0</v>
      </c>
      <c r="Y675" s="34"/>
      <c r="Z675" s="1"/>
      <c r="AA675" s="328">
        <f t="shared" si="486"/>
        <v>0</v>
      </c>
      <c r="AB675" s="34"/>
      <c r="AC675" s="1"/>
      <c r="AD675" s="328">
        <f t="shared" si="487"/>
        <v>0</v>
      </c>
      <c r="AE675" s="3"/>
      <c r="AF675" s="1"/>
      <c r="AG675" s="326">
        <f t="shared" si="488"/>
        <v>0</v>
      </c>
      <c r="AH675" s="34"/>
      <c r="AI675" s="1"/>
      <c r="AJ675" s="328">
        <f t="shared" si="489"/>
        <v>0</v>
      </c>
      <c r="AK675" s="34"/>
      <c r="AL675" s="1"/>
      <c r="AM675" s="328">
        <f t="shared" si="490"/>
        <v>0</v>
      </c>
      <c r="AN675" s="34"/>
      <c r="AO675" s="1"/>
      <c r="AP675" s="328">
        <f t="shared" si="495"/>
        <v>0</v>
      </c>
      <c r="AQ675" s="34"/>
      <c r="AR675" s="1"/>
      <c r="AS675" s="328">
        <f t="shared" si="496"/>
        <v>0</v>
      </c>
      <c r="AT675" s="34"/>
      <c r="AU675" s="1"/>
      <c r="AV675" s="328">
        <f t="shared" si="497"/>
        <v>0</v>
      </c>
      <c r="AW675" s="178"/>
      <c r="AX675" s="324"/>
      <c r="AY675" s="125">
        <f t="shared" si="477"/>
        <v>0</v>
      </c>
      <c r="AZ675" s="125">
        <f t="shared" si="477"/>
        <v>0</v>
      </c>
      <c r="BA675" s="35"/>
      <c r="BB675" s="35"/>
      <c r="BC675" s="35"/>
      <c r="BD675" s="35"/>
      <c r="BE675" s="35"/>
      <c r="BF675" s="35"/>
    </row>
    <row r="676" spans="1:58" ht="13">
      <c r="A676" s="33"/>
      <c r="B676" s="326"/>
      <c r="C676" s="404" t="s">
        <v>1838</v>
      </c>
      <c r="D676" s="32" t="s">
        <v>1491</v>
      </c>
      <c r="E676" s="38" t="s">
        <v>1492</v>
      </c>
      <c r="F676" s="38"/>
      <c r="G676" s="110"/>
      <c r="H676" s="38"/>
      <c r="I676" s="110" t="s">
        <v>1842</v>
      </c>
      <c r="J676" s="16" t="s">
        <v>640</v>
      </c>
      <c r="K676" s="109">
        <f t="shared" si="498"/>
        <v>0</v>
      </c>
      <c r="L676" s="16">
        <v>0</v>
      </c>
      <c r="M676" s="3"/>
      <c r="N676" s="1"/>
      <c r="O676" s="329">
        <f t="shared" si="491"/>
        <v>0</v>
      </c>
      <c r="P676" s="34"/>
      <c r="Q676" s="1"/>
      <c r="R676" s="328">
        <f t="shared" si="481"/>
        <v>0</v>
      </c>
      <c r="S676" s="34"/>
      <c r="T676" s="1"/>
      <c r="U676" s="328">
        <f t="shared" si="484"/>
        <v>0</v>
      </c>
      <c r="V676" s="34"/>
      <c r="W676" s="1"/>
      <c r="X676" s="328">
        <f t="shared" si="485"/>
        <v>0</v>
      </c>
      <c r="Y676" s="34"/>
      <c r="Z676" s="1"/>
      <c r="AA676" s="328">
        <f t="shared" si="486"/>
        <v>0</v>
      </c>
      <c r="AB676" s="34"/>
      <c r="AC676" s="1"/>
      <c r="AD676" s="328">
        <f t="shared" si="487"/>
        <v>0</v>
      </c>
      <c r="AE676" s="3"/>
      <c r="AF676" s="1"/>
      <c r="AG676" s="326">
        <f t="shared" si="488"/>
        <v>0</v>
      </c>
      <c r="AH676" s="34"/>
      <c r="AI676" s="1"/>
      <c r="AJ676" s="328">
        <f t="shared" si="489"/>
        <v>0</v>
      </c>
      <c r="AK676" s="34"/>
      <c r="AL676" s="1"/>
      <c r="AM676" s="328">
        <f t="shared" si="490"/>
        <v>0</v>
      </c>
      <c r="AN676" s="34"/>
      <c r="AO676" s="1"/>
      <c r="AP676" s="328">
        <f t="shared" si="495"/>
        <v>0</v>
      </c>
      <c r="AQ676" s="34"/>
      <c r="AR676" s="1"/>
      <c r="AS676" s="328">
        <f t="shared" si="496"/>
        <v>0</v>
      </c>
      <c r="AT676" s="34"/>
      <c r="AU676" s="1"/>
      <c r="AV676" s="328">
        <f t="shared" si="497"/>
        <v>0</v>
      </c>
      <c r="AW676" s="178"/>
      <c r="AX676" s="324"/>
      <c r="AY676" s="125">
        <f t="shared" si="477"/>
        <v>0</v>
      </c>
      <c r="AZ676" s="125">
        <f t="shared" si="477"/>
        <v>0</v>
      </c>
      <c r="BA676" s="35"/>
      <c r="BB676" s="35"/>
      <c r="BC676" s="35"/>
      <c r="BD676" s="35"/>
      <c r="BE676" s="35"/>
      <c r="BF676" s="35"/>
    </row>
    <row r="677" spans="1:58" ht="13">
      <c r="A677" s="33"/>
      <c r="B677" s="326"/>
      <c r="C677" s="404" t="s">
        <v>1838</v>
      </c>
      <c r="D677" s="32" t="s">
        <v>1493</v>
      </c>
      <c r="E677" s="38" t="s">
        <v>1494</v>
      </c>
      <c r="F677" s="38"/>
      <c r="G677" s="110"/>
      <c r="H677" s="38"/>
      <c r="I677" s="110" t="s">
        <v>1842</v>
      </c>
      <c r="J677" s="16" t="s">
        <v>640</v>
      </c>
      <c r="K677" s="109">
        <f t="shared" si="498"/>
        <v>0</v>
      </c>
      <c r="L677" s="16">
        <v>0</v>
      </c>
      <c r="M677" s="3"/>
      <c r="N677" s="1"/>
      <c r="O677" s="329">
        <f t="shared" si="491"/>
        <v>0</v>
      </c>
      <c r="P677" s="34"/>
      <c r="Q677" s="1"/>
      <c r="R677" s="328">
        <f t="shared" si="481"/>
        <v>0</v>
      </c>
      <c r="S677" s="34"/>
      <c r="T677" s="1"/>
      <c r="U677" s="328">
        <f t="shared" si="484"/>
        <v>0</v>
      </c>
      <c r="V677" s="34"/>
      <c r="W677" s="1"/>
      <c r="X677" s="328">
        <f t="shared" si="485"/>
        <v>0</v>
      </c>
      <c r="Y677" s="34"/>
      <c r="Z677" s="1"/>
      <c r="AA677" s="328">
        <f t="shared" si="486"/>
        <v>0</v>
      </c>
      <c r="AB677" s="34"/>
      <c r="AC677" s="1"/>
      <c r="AD677" s="328">
        <f t="shared" si="487"/>
        <v>0</v>
      </c>
      <c r="AE677" s="3"/>
      <c r="AF677" s="1"/>
      <c r="AG677" s="326">
        <f t="shared" si="488"/>
        <v>0</v>
      </c>
      <c r="AH677" s="34"/>
      <c r="AI677" s="1"/>
      <c r="AJ677" s="328">
        <f t="shared" si="489"/>
        <v>0</v>
      </c>
      <c r="AK677" s="34"/>
      <c r="AL677" s="1"/>
      <c r="AM677" s="328">
        <f t="shared" si="490"/>
        <v>0</v>
      </c>
      <c r="AN677" s="34"/>
      <c r="AO677" s="1"/>
      <c r="AP677" s="328">
        <f t="shared" si="495"/>
        <v>0</v>
      </c>
      <c r="AQ677" s="34"/>
      <c r="AR677" s="1"/>
      <c r="AS677" s="328">
        <f t="shared" si="496"/>
        <v>0</v>
      </c>
      <c r="AT677" s="34"/>
      <c r="AU677" s="1"/>
      <c r="AV677" s="328">
        <f t="shared" si="497"/>
        <v>0</v>
      </c>
      <c r="AW677" s="178"/>
      <c r="AX677" s="324"/>
      <c r="AY677" s="125">
        <f t="shared" si="477"/>
        <v>0</v>
      </c>
      <c r="AZ677" s="125">
        <f t="shared" si="477"/>
        <v>0</v>
      </c>
      <c r="BA677" s="35"/>
      <c r="BB677" s="35"/>
      <c r="BC677" s="35"/>
      <c r="BD677" s="35"/>
      <c r="BE677" s="35"/>
      <c r="BF677" s="35"/>
    </row>
    <row r="678" spans="1:58" ht="13">
      <c r="A678" s="33"/>
      <c r="B678" s="330"/>
      <c r="C678" s="404" t="s">
        <v>1838</v>
      </c>
      <c r="D678" s="32" t="s">
        <v>1495</v>
      </c>
      <c r="E678" s="38" t="s">
        <v>1496</v>
      </c>
      <c r="F678" s="38"/>
      <c r="G678" s="110"/>
      <c r="H678" s="38"/>
      <c r="I678" s="110" t="s">
        <v>1842</v>
      </c>
      <c r="J678" s="16" t="s">
        <v>640</v>
      </c>
      <c r="K678" s="109">
        <f t="shared" si="498"/>
        <v>0</v>
      </c>
      <c r="L678" s="16">
        <v>0</v>
      </c>
      <c r="M678" s="3"/>
      <c r="N678" s="1"/>
      <c r="O678" s="328">
        <f t="shared" si="491"/>
        <v>0</v>
      </c>
      <c r="P678" s="34"/>
      <c r="Q678" s="1"/>
      <c r="R678" s="328">
        <f t="shared" si="481"/>
        <v>0</v>
      </c>
      <c r="S678" s="34"/>
      <c r="T678" s="1"/>
      <c r="U678" s="328">
        <f t="shared" si="484"/>
        <v>0</v>
      </c>
      <c r="V678" s="34"/>
      <c r="W678" s="1"/>
      <c r="X678" s="328">
        <f t="shared" si="485"/>
        <v>0</v>
      </c>
      <c r="Y678" s="34"/>
      <c r="Z678" s="1"/>
      <c r="AA678" s="328">
        <f t="shared" si="486"/>
        <v>0</v>
      </c>
      <c r="AB678" s="34"/>
      <c r="AC678" s="1"/>
      <c r="AD678" s="328">
        <f t="shared" si="487"/>
        <v>0</v>
      </c>
      <c r="AE678" s="3"/>
      <c r="AF678" s="1"/>
      <c r="AG678" s="326">
        <f t="shared" si="488"/>
        <v>0</v>
      </c>
      <c r="AH678" s="34"/>
      <c r="AI678" s="1"/>
      <c r="AJ678" s="328">
        <f t="shared" si="489"/>
        <v>0</v>
      </c>
      <c r="AK678" s="34"/>
      <c r="AL678" s="1"/>
      <c r="AM678" s="328">
        <f t="shared" si="490"/>
        <v>0</v>
      </c>
      <c r="AN678" s="34"/>
      <c r="AO678" s="1"/>
      <c r="AP678" s="328">
        <f t="shared" si="495"/>
        <v>0</v>
      </c>
      <c r="AQ678" s="34"/>
      <c r="AR678" s="1"/>
      <c r="AS678" s="328">
        <f t="shared" si="496"/>
        <v>0</v>
      </c>
      <c r="AT678" s="34"/>
      <c r="AU678" s="1"/>
      <c r="AV678" s="328">
        <f t="shared" si="497"/>
        <v>0</v>
      </c>
      <c r="AW678" s="178"/>
      <c r="AX678" s="324"/>
      <c r="AY678" s="125">
        <f t="shared" si="477"/>
        <v>0</v>
      </c>
      <c r="AZ678" s="125">
        <f t="shared" si="477"/>
        <v>0</v>
      </c>
      <c r="BA678" s="35"/>
      <c r="BB678" s="35"/>
      <c r="BC678" s="35"/>
      <c r="BD678" s="35"/>
      <c r="BE678" s="35"/>
      <c r="BF678" s="35"/>
    </row>
    <row r="679" spans="1:58" ht="13">
      <c r="A679" s="50"/>
      <c r="B679" s="333"/>
      <c r="C679" s="404" t="s">
        <v>1838</v>
      </c>
      <c r="D679" s="32" t="s">
        <v>1497</v>
      </c>
      <c r="E679" s="38" t="s">
        <v>1498</v>
      </c>
      <c r="F679" s="38"/>
      <c r="G679" s="110"/>
      <c r="H679" s="38"/>
      <c r="I679" s="110" t="s">
        <v>1842</v>
      </c>
      <c r="J679" s="16" t="s">
        <v>640</v>
      </c>
      <c r="K679" s="109">
        <f t="shared" si="498"/>
        <v>0</v>
      </c>
      <c r="L679" s="16">
        <v>0</v>
      </c>
      <c r="M679" s="3"/>
      <c r="N679" s="1"/>
      <c r="O679" s="329">
        <f t="shared" si="491"/>
        <v>0</v>
      </c>
      <c r="P679" s="34"/>
      <c r="Q679" s="1"/>
      <c r="R679" s="328">
        <f t="shared" si="481"/>
        <v>0</v>
      </c>
      <c r="S679" s="34"/>
      <c r="T679" s="1"/>
      <c r="U679" s="328">
        <f t="shared" si="484"/>
        <v>0</v>
      </c>
      <c r="V679" s="34"/>
      <c r="W679" s="1"/>
      <c r="X679" s="328">
        <f t="shared" si="485"/>
        <v>0</v>
      </c>
      <c r="Y679" s="34"/>
      <c r="Z679" s="1"/>
      <c r="AA679" s="328">
        <f t="shared" si="486"/>
        <v>0</v>
      </c>
      <c r="AB679" s="34"/>
      <c r="AC679" s="1"/>
      <c r="AD679" s="328">
        <f t="shared" si="487"/>
        <v>0</v>
      </c>
      <c r="AE679" s="3"/>
      <c r="AF679" s="1"/>
      <c r="AG679" s="326">
        <f t="shared" si="488"/>
        <v>0</v>
      </c>
      <c r="AH679" s="34"/>
      <c r="AI679" s="1"/>
      <c r="AJ679" s="328">
        <f t="shared" si="489"/>
        <v>0</v>
      </c>
      <c r="AK679" s="34"/>
      <c r="AL679" s="1"/>
      <c r="AM679" s="328">
        <f t="shared" si="490"/>
        <v>0</v>
      </c>
      <c r="AN679" s="34"/>
      <c r="AO679" s="1"/>
      <c r="AP679" s="328">
        <f t="shared" si="495"/>
        <v>0</v>
      </c>
      <c r="AQ679" s="34"/>
      <c r="AR679" s="1"/>
      <c r="AS679" s="328">
        <f t="shared" si="496"/>
        <v>0</v>
      </c>
      <c r="AT679" s="34"/>
      <c r="AU679" s="1"/>
      <c r="AV679" s="328">
        <f t="shared" si="497"/>
        <v>0</v>
      </c>
      <c r="AW679" s="178"/>
      <c r="AX679" s="324"/>
      <c r="AY679" s="125">
        <f t="shared" si="477"/>
        <v>0</v>
      </c>
      <c r="AZ679" s="125">
        <f t="shared" si="477"/>
        <v>0</v>
      </c>
      <c r="BA679" s="35"/>
      <c r="BB679" s="35"/>
      <c r="BC679" s="35"/>
      <c r="BD679" s="35"/>
      <c r="BE679" s="35"/>
      <c r="BF679" s="35"/>
    </row>
    <row r="680" spans="1:58" ht="13">
      <c r="A680" s="53"/>
      <c r="B680" s="407"/>
      <c r="C680" s="404" t="s">
        <v>1838</v>
      </c>
      <c r="D680" s="32" t="s">
        <v>1499</v>
      </c>
      <c r="E680" s="38" t="s">
        <v>1500</v>
      </c>
      <c r="F680" s="38"/>
      <c r="G680" s="110"/>
      <c r="H680" s="38"/>
      <c r="I680" s="110" t="s">
        <v>1842</v>
      </c>
      <c r="J680" s="16" t="s">
        <v>640</v>
      </c>
      <c r="K680" s="109">
        <f t="shared" si="498"/>
        <v>0</v>
      </c>
      <c r="L680" s="16">
        <v>0</v>
      </c>
      <c r="M680" s="3"/>
      <c r="N680" s="1"/>
      <c r="O680" s="329">
        <f t="shared" si="491"/>
        <v>0</v>
      </c>
      <c r="P680" s="34"/>
      <c r="Q680" s="1"/>
      <c r="R680" s="328">
        <f t="shared" si="481"/>
        <v>0</v>
      </c>
      <c r="S680" s="34"/>
      <c r="T680" s="1"/>
      <c r="U680" s="328">
        <f t="shared" si="484"/>
        <v>0</v>
      </c>
      <c r="V680" s="34"/>
      <c r="W680" s="1"/>
      <c r="X680" s="328">
        <f t="shared" si="485"/>
        <v>0</v>
      </c>
      <c r="Y680" s="34"/>
      <c r="Z680" s="1"/>
      <c r="AA680" s="328">
        <f t="shared" si="486"/>
        <v>0</v>
      </c>
      <c r="AB680" s="34"/>
      <c r="AC680" s="1"/>
      <c r="AD680" s="328">
        <f t="shared" si="487"/>
        <v>0</v>
      </c>
      <c r="AE680" s="3"/>
      <c r="AF680" s="1"/>
      <c r="AG680" s="326">
        <f t="shared" si="488"/>
        <v>0</v>
      </c>
      <c r="AH680" s="34"/>
      <c r="AI680" s="1"/>
      <c r="AJ680" s="328">
        <f t="shared" si="489"/>
        <v>0</v>
      </c>
      <c r="AK680" s="34"/>
      <c r="AL680" s="1"/>
      <c r="AM680" s="328">
        <f t="shared" si="490"/>
        <v>0</v>
      </c>
      <c r="AN680" s="34"/>
      <c r="AO680" s="1"/>
      <c r="AP680" s="328">
        <f t="shared" si="495"/>
        <v>0</v>
      </c>
      <c r="AQ680" s="34"/>
      <c r="AR680" s="1"/>
      <c r="AS680" s="328">
        <f t="shared" si="496"/>
        <v>0</v>
      </c>
      <c r="AT680" s="34"/>
      <c r="AU680" s="1"/>
      <c r="AV680" s="328">
        <f t="shared" si="497"/>
        <v>0</v>
      </c>
      <c r="AW680" s="178"/>
      <c r="AX680" s="324"/>
      <c r="AY680" s="125">
        <f t="shared" si="477"/>
        <v>0</v>
      </c>
      <c r="AZ680" s="125">
        <f t="shared" si="477"/>
        <v>0</v>
      </c>
      <c r="BA680" s="35"/>
      <c r="BB680" s="35"/>
      <c r="BC680" s="35"/>
      <c r="BD680" s="35"/>
      <c r="BE680" s="35"/>
      <c r="BF680" s="35"/>
    </row>
    <row r="681" spans="1:58" ht="13">
      <c r="A681" s="33"/>
      <c r="B681" s="326"/>
      <c r="C681" s="404" t="s">
        <v>1838</v>
      </c>
      <c r="D681" s="32" t="s">
        <v>1501</v>
      </c>
      <c r="E681" s="38" t="s">
        <v>1502</v>
      </c>
      <c r="F681" s="38"/>
      <c r="G681" s="110"/>
      <c r="H681" s="38"/>
      <c r="I681" s="110" t="s">
        <v>1842</v>
      </c>
      <c r="J681" s="16" t="s">
        <v>640</v>
      </c>
      <c r="K681" s="109">
        <f t="shared" si="498"/>
        <v>0</v>
      </c>
      <c r="L681" s="16">
        <v>0</v>
      </c>
      <c r="M681" s="3"/>
      <c r="N681" s="1"/>
      <c r="O681" s="328">
        <f t="shared" si="491"/>
        <v>0</v>
      </c>
      <c r="P681" s="34"/>
      <c r="Q681" s="1"/>
      <c r="R681" s="328">
        <f t="shared" si="481"/>
        <v>0</v>
      </c>
      <c r="S681" s="34"/>
      <c r="T681" s="1"/>
      <c r="U681" s="328">
        <f t="shared" si="484"/>
        <v>0</v>
      </c>
      <c r="V681" s="34"/>
      <c r="W681" s="1"/>
      <c r="X681" s="328">
        <f t="shared" si="485"/>
        <v>0</v>
      </c>
      <c r="Y681" s="34"/>
      <c r="Z681" s="1"/>
      <c r="AA681" s="328">
        <f t="shared" si="486"/>
        <v>0</v>
      </c>
      <c r="AB681" s="34"/>
      <c r="AC681" s="1"/>
      <c r="AD681" s="328">
        <f t="shared" si="487"/>
        <v>0</v>
      </c>
      <c r="AE681" s="3"/>
      <c r="AF681" s="1"/>
      <c r="AG681" s="326">
        <f t="shared" si="488"/>
        <v>0</v>
      </c>
      <c r="AH681" s="34"/>
      <c r="AI681" s="1"/>
      <c r="AJ681" s="328">
        <f t="shared" si="489"/>
        <v>0</v>
      </c>
      <c r="AK681" s="34"/>
      <c r="AL681" s="1"/>
      <c r="AM681" s="328">
        <f t="shared" si="490"/>
        <v>0</v>
      </c>
      <c r="AN681" s="34"/>
      <c r="AO681" s="1"/>
      <c r="AP681" s="328">
        <f t="shared" si="495"/>
        <v>0</v>
      </c>
      <c r="AQ681" s="34"/>
      <c r="AR681" s="1"/>
      <c r="AS681" s="328">
        <f t="shared" si="496"/>
        <v>0</v>
      </c>
      <c r="AT681" s="34"/>
      <c r="AU681" s="1"/>
      <c r="AV681" s="328">
        <f t="shared" si="497"/>
        <v>0</v>
      </c>
      <c r="AW681" s="178"/>
      <c r="AX681" s="324"/>
      <c r="AY681" s="125">
        <f t="shared" si="477"/>
        <v>0</v>
      </c>
      <c r="AZ681" s="125">
        <f t="shared" si="477"/>
        <v>0</v>
      </c>
      <c r="BA681" s="35"/>
      <c r="BB681" s="35"/>
      <c r="BC681" s="35"/>
      <c r="BD681" s="35"/>
      <c r="BE681" s="35"/>
      <c r="BF681" s="35"/>
    </row>
    <row r="682" spans="1:58" ht="13">
      <c r="A682" s="33"/>
      <c r="B682" s="330"/>
      <c r="C682" s="404" t="s">
        <v>1838</v>
      </c>
      <c r="D682" s="32" t="s">
        <v>1503</v>
      </c>
      <c r="E682" s="38" t="s">
        <v>1504</v>
      </c>
      <c r="F682" s="38"/>
      <c r="G682" s="110"/>
      <c r="H682" s="38"/>
      <c r="I682" s="110" t="s">
        <v>1842</v>
      </c>
      <c r="J682" s="16" t="s">
        <v>640</v>
      </c>
      <c r="K682" s="109">
        <f t="shared" si="498"/>
        <v>0</v>
      </c>
      <c r="L682" s="16">
        <v>0</v>
      </c>
      <c r="M682" s="3"/>
      <c r="N682" s="1"/>
      <c r="O682" s="329">
        <f t="shared" si="491"/>
        <v>0</v>
      </c>
      <c r="P682" s="34"/>
      <c r="Q682" s="1"/>
      <c r="R682" s="328">
        <f t="shared" si="481"/>
        <v>0</v>
      </c>
      <c r="S682" s="34"/>
      <c r="T682" s="1"/>
      <c r="U682" s="328">
        <f t="shared" si="484"/>
        <v>0</v>
      </c>
      <c r="V682" s="34"/>
      <c r="W682" s="1"/>
      <c r="X682" s="328">
        <f t="shared" si="485"/>
        <v>0</v>
      </c>
      <c r="Y682" s="34"/>
      <c r="Z682" s="1"/>
      <c r="AA682" s="328">
        <f t="shared" si="486"/>
        <v>0</v>
      </c>
      <c r="AB682" s="34"/>
      <c r="AC682" s="1"/>
      <c r="AD682" s="328">
        <f t="shared" si="487"/>
        <v>0</v>
      </c>
      <c r="AE682" s="3"/>
      <c r="AF682" s="1"/>
      <c r="AG682" s="326">
        <f t="shared" si="488"/>
        <v>0</v>
      </c>
      <c r="AH682" s="34"/>
      <c r="AI682" s="1"/>
      <c r="AJ682" s="328">
        <f t="shared" si="489"/>
        <v>0</v>
      </c>
      <c r="AK682" s="34"/>
      <c r="AL682" s="1"/>
      <c r="AM682" s="328">
        <f t="shared" si="490"/>
        <v>0</v>
      </c>
      <c r="AN682" s="34"/>
      <c r="AO682" s="1"/>
      <c r="AP682" s="328">
        <f t="shared" si="495"/>
        <v>0</v>
      </c>
      <c r="AQ682" s="34"/>
      <c r="AR682" s="1"/>
      <c r="AS682" s="328">
        <f t="shared" si="496"/>
        <v>0</v>
      </c>
      <c r="AT682" s="34"/>
      <c r="AU682" s="1"/>
      <c r="AV682" s="328">
        <f t="shared" si="497"/>
        <v>0</v>
      </c>
      <c r="AW682" s="178"/>
      <c r="AX682" s="324"/>
      <c r="AY682" s="125">
        <f t="shared" si="477"/>
        <v>0</v>
      </c>
      <c r="AZ682" s="125">
        <f t="shared" si="477"/>
        <v>0</v>
      </c>
      <c r="BA682" s="35"/>
      <c r="BB682" s="35"/>
      <c r="BC682" s="35"/>
      <c r="BD682" s="35"/>
      <c r="BE682" s="35"/>
      <c r="BF682" s="35"/>
    </row>
    <row r="683" spans="1:58" ht="13">
      <c r="A683" s="50"/>
      <c r="B683" s="333"/>
      <c r="C683" s="404" t="s">
        <v>1838</v>
      </c>
      <c r="D683" s="32" t="s">
        <v>1505</v>
      </c>
      <c r="E683" s="38" t="s">
        <v>1506</v>
      </c>
      <c r="F683" s="38"/>
      <c r="G683" s="110"/>
      <c r="H683" s="38"/>
      <c r="I683" s="110" t="s">
        <v>1842</v>
      </c>
      <c r="J683" s="16" t="s">
        <v>640</v>
      </c>
      <c r="K683" s="109">
        <f t="shared" si="498"/>
        <v>0</v>
      </c>
      <c r="L683" s="16">
        <v>0</v>
      </c>
      <c r="M683" s="3"/>
      <c r="N683" s="1"/>
      <c r="O683" s="329">
        <f t="shared" si="491"/>
        <v>0</v>
      </c>
      <c r="P683" s="34"/>
      <c r="Q683" s="1"/>
      <c r="R683" s="328">
        <f t="shared" si="481"/>
        <v>0</v>
      </c>
      <c r="S683" s="34"/>
      <c r="T683" s="1"/>
      <c r="U683" s="328">
        <f t="shared" si="484"/>
        <v>0</v>
      </c>
      <c r="V683" s="34"/>
      <c r="W683" s="1"/>
      <c r="X683" s="328">
        <f t="shared" si="485"/>
        <v>0</v>
      </c>
      <c r="Y683" s="34"/>
      <c r="Z683" s="1"/>
      <c r="AA683" s="328">
        <f t="shared" si="486"/>
        <v>0</v>
      </c>
      <c r="AB683" s="34"/>
      <c r="AC683" s="1"/>
      <c r="AD683" s="328">
        <f t="shared" si="487"/>
        <v>0</v>
      </c>
      <c r="AE683" s="3"/>
      <c r="AF683" s="1"/>
      <c r="AG683" s="326">
        <f t="shared" si="488"/>
        <v>0</v>
      </c>
      <c r="AH683" s="34"/>
      <c r="AI683" s="1"/>
      <c r="AJ683" s="328">
        <f t="shared" si="489"/>
        <v>0</v>
      </c>
      <c r="AK683" s="34"/>
      <c r="AL683" s="1"/>
      <c r="AM683" s="328">
        <f t="shared" si="490"/>
        <v>0</v>
      </c>
      <c r="AN683" s="34"/>
      <c r="AO683" s="1"/>
      <c r="AP683" s="328">
        <f t="shared" si="495"/>
        <v>0</v>
      </c>
      <c r="AQ683" s="34"/>
      <c r="AR683" s="1"/>
      <c r="AS683" s="328">
        <f t="shared" si="496"/>
        <v>0</v>
      </c>
      <c r="AT683" s="34"/>
      <c r="AU683" s="1"/>
      <c r="AV683" s="328">
        <f t="shared" si="497"/>
        <v>0</v>
      </c>
      <c r="AW683" s="178"/>
      <c r="AX683" s="324"/>
      <c r="AY683" s="125">
        <f t="shared" si="477"/>
        <v>0</v>
      </c>
      <c r="AZ683" s="125">
        <f t="shared" si="477"/>
        <v>0</v>
      </c>
      <c r="BA683" s="35"/>
      <c r="BB683" s="35"/>
      <c r="BC683" s="35"/>
      <c r="BD683" s="35"/>
      <c r="BE683" s="35"/>
      <c r="BF683" s="35"/>
    </row>
    <row r="684" spans="1:58" ht="13">
      <c r="A684" s="33"/>
      <c r="B684" s="330"/>
      <c r="C684" s="404" t="s">
        <v>1838</v>
      </c>
      <c r="D684" s="32" t="s">
        <v>1507</v>
      </c>
      <c r="E684" s="38" t="s">
        <v>1508</v>
      </c>
      <c r="F684" s="38"/>
      <c r="G684" s="110"/>
      <c r="H684" s="38"/>
      <c r="I684" s="110" t="s">
        <v>1842</v>
      </c>
      <c r="J684" s="16" t="s">
        <v>640</v>
      </c>
      <c r="K684" s="109">
        <f t="shared" si="498"/>
        <v>0</v>
      </c>
      <c r="L684" s="16">
        <v>0</v>
      </c>
      <c r="M684" s="3"/>
      <c r="N684" s="1"/>
      <c r="O684" s="328">
        <f t="shared" si="491"/>
        <v>0</v>
      </c>
      <c r="P684" s="34"/>
      <c r="Q684" s="1"/>
      <c r="R684" s="328">
        <f t="shared" si="481"/>
        <v>0</v>
      </c>
      <c r="S684" s="34"/>
      <c r="T684" s="1"/>
      <c r="U684" s="328">
        <f t="shared" si="484"/>
        <v>0</v>
      </c>
      <c r="V684" s="34"/>
      <c r="W684" s="1"/>
      <c r="X684" s="328">
        <f t="shared" si="485"/>
        <v>0</v>
      </c>
      <c r="Y684" s="34"/>
      <c r="Z684" s="1"/>
      <c r="AA684" s="328">
        <f t="shared" si="486"/>
        <v>0</v>
      </c>
      <c r="AB684" s="34"/>
      <c r="AC684" s="1"/>
      <c r="AD684" s="328">
        <f t="shared" si="487"/>
        <v>0</v>
      </c>
      <c r="AE684" s="3"/>
      <c r="AF684" s="1"/>
      <c r="AG684" s="326">
        <f t="shared" si="488"/>
        <v>0</v>
      </c>
      <c r="AH684" s="34"/>
      <c r="AI684" s="1"/>
      <c r="AJ684" s="328">
        <f t="shared" si="489"/>
        <v>0</v>
      </c>
      <c r="AK684" s="34"/>
      <c r="AL684" s="1"/>
      <c r="AM684" s="328">
        <f t="shared" si="490"/>
        <v>0</v>
      </c>
      <c r="AN684" s="34"/>
      <c r="AO684" s="1"/>
      <c r="AP684" s="328">
        <f t="shared" si="495"/>
        <v>0</v>
      </c>
      <c r="AQ684" s="34"/>
      <c r="AR684" s="1"/>
      <c r="AS684" s="328">
        <f t="shared" si="496"/>
        <v>0</v>
      </c>
      <c r="AT684" s="34"/>
      <c r="AU684" s="1"/>
      <c r="AV684" s="328">
        <f t="shared" si="497"/>
        <v>0</v>
      </c>
      <c r="AW684" s="178"/>
      <c r="AX684" s="324"/>
      <c r="AY684" s="125">
        <f t="shared" si="477"/>
        <v>0</v>
      </c>
      <c r="AZ684" s="125">
        <f t="shared" si="477"/>
        <v>0</v>
      </c>
      <c r="BA684" s="35"/>
      <c r="BB684" s="35"/>
      <c r="BC684" s="35"/>
      <c r="BD684" s="35"/>
      <c r="BE684" s="35"/>
      <c r="BF684" s="35"/>
    </row>
    <row r="685" spans="1:58" ht="13">
      <c r="A685" s="33"/>
      <c r="B685" s="330"/>
      <c r="C685" s="404" t="s">
        <v>1838</v>
      </c>
      <c r="D685" s="32" t="s">
        <v>1243</v>
      </c>
      <c r="E685" s="155" t="s">
        <v>1244</v>
      </c>
      <c r="F685" s="155"/>
      <c r="G685" s="156"/>
      <c r="H685" s="155"/>
      <c r="I685" s="156" t="s">
        <v>1846</v>
      </c>
      <c r="J685" s="162" t="s">
        <v>517</v>
      </c>
      <c r="K685" s="109">
        <f>AV685</f>
        <v>50</v>
      </c>
      <c r="L685" s="16">
        <v>0</v>
      </c>
      <c r="M685" s="3"/>
      <c r="N685" s="1"/>
      <c r="O685" s="329">
        <f t="shared" ref="O685:O712" si="499">SUM(L685+M685-N685)</f>
        <v>0</v>
      </c>
      <c r="P685" s="34"/>
      <c r="Q685" s="1"/>
      <c r="R685" s="328">
        <f>SUM(O685+P685-Q685)</f>
        <v>0</v>
      </c>
      <c r="S685" s="34">
        <v>50</v>
      </c>
      <c r="T685" s="1"/>
      <c r="U685" s="328">
        <f>SUM(R685+S685-T685)</f>
        <v>50</v>
      </c>
      <c r="V685" s="34"/>
      <c r="W685" s="1"/>
      <c r="X685" s="328">
        <f>SUM(U685+V685-W685)</f>
        <v>50</v>
      </c>
      <c r="Y685" s="34"/>
      <c r="Z685" s="1"/>
      <c r="AA685" s="328">
        <f>SUM(X685+Y685-Z685)</f>
        <v>50</v>
      </c>
      <c r="AB685" s="34"/>
      <c r="AC685" s="1"/>
      <c r="AD685" s="328">
        <f>SUM(AA685+AB685-AC685)</f>
        <v>50</v>
      </c>
      <c r="AE685" s="3"/>
      <c r="AF685" s="1"/>
      <c r="AG685" s="326">
        <f>SUM(AD685+AE685-AF685)</f>
        <v>50</v>
      </c>
      <c r="AH685" s="34"/>
      <c r="AI685" s="1"/>
      <c r="AJ685" s="328">
        <f>SUM(AG685+AH685-AI685)</f>
        <v>50</v>
      </c>
      <c r="AK685" s="34"/>
      <c r="AL685" s="1"/>
      <c r="AM685" s="328">
        <f>SUM(AJ685+AK685-AL685)</f>
        <v>50</v>
      </c>
      <c r="AN685" s="34"/>
      <c r="AO685" s="1"/>
      <c r="AP685" s="328">
        <f>SUM(AM685+AN685-AO685)</f>
        <v>50</v>
      </c>
      <c r="AQ685" s="34"/>
      <c r="AR685" s="1"/>
      <c r="AS685" s="328">
        <f>SUM(AP685+AQ685-AR685)</f>
        <v>50</v>
      </c>
      <c r="AT685" s="34"/>
      <c r="AU685" s="1"/>
      <c r="AV685" s="328">
        <f>SUM(AS685+AT685-AU685)</f>
        <v>50</v>
      </c>
      <c r="AW685" s="178"/>
      <c r="AX685" s="324"/>
      <c r="AY685" s="125">
        <f t="shared" ref="AY685:AZ687" si="500">SUM(M685+P685+S685+V685+Y685+AB685+AE685+AH685+AK685+AN685+AQ685+AT685)</f>
        <v>50</v>
      </c>
      <c r="AZ685" s="125">
        <f t="shared" si="500"/>
        <v>0</v>
      </c>
      <c r="BA685" s="35"/>
      <c r="BB685" s="35"/>
      <c r="BC685" s="35"/>
      <c r="BD685" s="35"/>
      <c r="BE685" s="35"/>
      <c r="BF685" s="35"/>
    </row>
    <row r="686" spans="1:58" ht="13">
      <c r="A686" s="111"/>
      <c r="B686" s="451"/>
      <c r="C686" s="404" t="s">
        <v>1838</v>
      </c>
      <c r="D686" s="32" t="s">
        <v>3065</v>
      </c>
      <c r="E686" s="155" t="s">
        <v>3066</v>
      </c>
      <c r="F686" s="155"/>
      <c r="G686" s="156"/>
      <c r="H686" s="155"/>
      <c r="I686" s="156" t="s">
        <v>640</v>
      </c>
      <c r="J686" s="162" t="s">
        <v>517</v>
      </c>
      <c r="K686" s="109">
        <f>AV686</f>
        <v>2</v>
      </c>
      <c r="L686" s="16">
        <v>0</v>
      </c>
      <c r="M686" s="3"/>
      <c r="N686" s="1"/>
      <c r="O686" s="329">
        <f t="shared" si="499"/>
        <v>0</v>
      </c>
      <c r="P686" s="34"/>
      <c r="Q686" s="1"/>
      <c r="R686" s="328">
        <f>SUM(O686+P686-Q686)</f>
        <v>0</v>
      </c>
      <c r="S686" s="34">
        <v>2</v>
      </c>
      <c r="T686" s="1"/>
      <c r="U686" s="328">
        <f>SUM(R686+S686-T686)</f>
        <v>2</v>
      </c>
      <c r="V686" s="34"/>
      <c r="W686" s="1"/>
      <c r="X686" s="328">
        <f>SUM(U686+V686-W686)</f>
        <v>2</v>
      </c>
      <c r="Y686" s="34"/>
      <c r="Z686" s="1"/>
      <c r="AA686" s="328">
        <f>SUM(X686+Y686-Z686)</f>
        <v>2</v>
      </c>
      <c r="AB686" s="34"/>
      <c r="AC686" s="1"/>
      <c r="AD686" s="328">
        <f>SUM(AA686+AB686-AC686)</f>
        <v>2</v>
      </c>
      <c r="AE686" s="3"/>
      <c r="AF686" s="1"/>
      <c r="AG686" s="326">
        <f>SUM(AD686+AE686-AF686)</f>
        <v>2</v>
      </c>
      <c r="AH686" s="34"/>
      <c r="AI686" s="1"/>
      <c r="AJ686" s="328">
        <f>SUM(AG686+AH686-AI686)</f>
        <v>2</v>
      </c>
      <c r="AK686" s="34"/>
      <c r="AL686" s="1"/>
      <c r="AM686" s="328">
        <f>SUM(AJ686+AK686-AL686)</f>
        <v>2</v>
      </c>
      <c r="AN686" s="34"/>
      <c r="AO686" s="1"/>
      <c r="AP686" s="328">
        <f>SUM(AM686+AN686-AO686)</f>
        <v>2</v>
      </c>
      <c r="AQ686" s="34"/>
      <c r="AR686" s="1"/>
      <c r="AS686" s="328">
        <f>SUM(AP686+AQ686-AR686)</f>
        <v>2</v>
      </c>
      <c r="AT686" s="34"/>
      <c r="AU686" s="1"/>
      <c r="AV686" s="328">
        <f>SUM(AS686+AT686-AU686)</f>
        <v>2</v>
      </c>
      <c r="AW686" s="178"/>
      <c r="AX686" s="324"/>
      <c r="AY686" s="125">
        <f t="shared" si="500"/>
        <v>2</v>
      </c>
      <c r="AZ686" s="125">
        <f t="shared" si="500"/>
        <v>0</v>
      </c>
      <c r="BA686" s="35"/>
      <c r="BB686" s="35"/>
      <c r="BC686" s="35"/>
      <c r="BD686" s="35"/>
      <c r="BE686" s="35"/>
      <c r="BF686" s="35"/>
    </row>
    <row r="687" spans="1:58" ht="13">
      <c r="A687" s="18"/>
      <c r="B687" s="137"/>
      <c r="C687" s="404" t="s">
        <v>1838</v>
      </c>
      <c r="D687" s="32" t="s">
        <v>2165</v>
      </c>
      <c r="E687" s="38" t="s">
        <v>2166</v>
      </c>
      <c r="F687" s="38"/>
      <c r="G687" s="110"/>
      <c r="H687" s="38"/>
      <c r="I687" s="110" t="s">
        <v>1089</v>
      </c>
      <c r="J687" s="16" t="s">
        <v>629</v>
      </c>
      <c r="K687" s="109">
        <f t="shared" ref="K687:K704" si="501">AV687</f>
        <v>1000</v>
      </c>
      <c r="L687" s="16">
        <v>0</v>
      </c>
      <c r="M687" s="3">
        <v>1000</v>
      </c>
      <c r="N687" s="1"/>
      <c r="O687" s="328">
        <f t="shared" si="499"/>
        <v>1000</v>
      </c>
      <c r="P687" s="34"/>
      <c r="Q687" s="1"/>
      <c r="R687" s="329">
        <f>SUM(O687+P687-Q687)</f>
        <v>1000</v>
      </c>
      <c r="S687" s="34"/>
      <c r="T687" s="1"/>
      <c r="U687" s="329">
        <f>SUM(R687+S687-T687)</f>
        <v>1000</v>
      </c>
      <c r="V687" s="34"/>
      <c r="W687" s="1"/>
      <c r="X687" s="329">
        <f>SUM(U687+V687-W687)</f>
        <v>1000</v>
      </c>
      <c r="Y687" s="34"/>
      <c r="Z687" s="1"/>
      <c r="AA687" s="329">
        <f>SUM(X687+Y687-Z687)</f>
        <v>1000</v>
      </c>
      <c r="AB687" s="34"/>
      <c r="AC687" s="1"/>
      <c r="AD687" s="329">
        <f>SUM(AA687+AB687-AC687)</f>
        <v>1000</v>
      </c>
      <c r="AE687" s="3"/>
      <c r="AF687" s="1"/>
      <c r="AG687" s="330">
        <f>SUM(AD687+AE687-AF687)</f>
        <v>1000</v>
      </c>
      <c r="AH687" s="34"/>
      <c r="AI687" s="1"/>
      <c r="AJ687" s="328">
        <f>SUM(AG687+AH687-AI687)</f>
        <v>1000</v>
      </c>
      <c r="AK687" s="34"/>
      <c r="AL687" s="1"/>
      <c r="AM687" s="328">
        <f>SUM(AJ687+AK687-AL687)</f>
        <v>1000</v>
      </c>
      <c r="AN687" s="34"/>
      <c r="AO687" s="1"/>
      <c r="AP687" s="328">
        <f t="shared" ref="AP687:AP696" si="502">SUM(AM687+AN687-AO687)</f>
        <v>1000</v>
      </c>
      <c r="AQ687" s="34"/>
      <c r="AR687" s="1"/>
      <c r="AS687" s="1">
        <f t="shared" ref="AS687:AS696" si="503">SUM(AP687+AQ687-AR687)</f>
        <v>1000</v>
      </c>
      <c r="AT687" s="3"/>
      <c r="AU687" s="1"/>
      <c r="AV687" s="328">
        <f t="shared" ref="AV687:AV696" si="504">SUM(AS687+AT687-AU687)</f>
        <v>1000</v>
      </c>
      <c r="AW687" s="178"/>
      <c r="AX687" s="324"/>
      <c r="AY687" s="125">
        <f t="shared" si="500"/>
        <v>1000</v>
      </c>
      <c r="AZ687" s="125">
        <f t="shared" si="500"/>
        <v>0</v>
      </c>
      <c r="BA687" s="35"/>
      <c r="BB687" s="35"/>
      <c r="BC687" s="35"/>
      <c r="BD687" s="35"/>
      <c r="BE687" s="35"/>
      <c r="BF687" s="35"/>
    </row>
    <row r="688" spans="1:58" ht="13">
      <c r="A688" s="113"/>
      <c r="B688" s="452"/>
      <c r="C688" s="404" t="s">
        <v>1838</v>
      </c>
      <c r="D688" s="32" t="s">
        <v>1555</v>
      </c>
      <c r="E688" s="155" t="s">
        <v>2576</v>
      </c>
      <c r="F688" s="155"/>
      <c r="G688" s="156"/>
      <c r="H688" s="155"/>
      <c r="I688" s="170" t="s">
        <v>2408</v>
      </c>
      <c r="J688" s="162" t="s">
        <v>517</v>
      </c>
      <c r="K688" s="109">
        <f t="shared" si="501"/>
        <v>10</v>
      </c>
      <c r="L688" s="16">
        <v>10</v>
      </c>
      <c r="M688" s="3"/>
      <c r="N688" s="1"/>
      <c r="O688" s="329">
        <f t="shared" si="499"/>
        <v>10</v>
      </c>
      <c r="P688" s="34"/>
      <c r="Q688" s="1"/>
      <c r="R688" s="328">
        <f>SUM(O688+P688-Q688)</f>
        <v>10</v>
      </c>
      <c r="S688" s="34"/>
      <c r="T688" s="1"/>
      <c r="U688" s="328">
        <f>SUM(R688+S688-T688)</f>
        <v>10</v>
      </c>
      <c r="V688" s="34"/>
      <c r="W688" s="1"/>
      <c r="X688" s="328">
        <f>SUM(U688+V688-W688)</f>
        <v>10</v>
      </c>
      <c r="Y688" s="34"/>
      <c r="Z688" s="1"/>
      <c r="AA688" s="328">
        <f>SUM(X688+Y688-Z688)</f>
        <v>10</v>
      </c>
      <c r="AB688" s="34"/>
      <c r="AC688" s="1"/>
      <c r="AD688" s="328">
        <f>SUM(AA688+AB688-AC688)</f>
        <v>10</v>
      </c>
      <c r="AE688" s="3"/>
      <c r="AF688" s="1"/>
      <c r="AG688" s="326">
        <f>SUM(AD688+AE688-AF688)</f>
        <v>10</v>
      </c>
      <c r="AH688" s="34"/>
      <c r="AI688" s="1"/>
      <c r="AJ688" s="328">
        <f>SUM(AG688+AH688-AI688)</f>
        <v>10</v>
      </c>
      <c r="AK688" s="34"/>
      <c r="AL688" s="1"/>
      <c r="AM688" s="328">
        <f>SUM(AJ688+AK688-AL688)</f>
        <v>10</v>
      </c>
      <c r="AN688" s="34"/>
      <c r="AO688" s="1"/>
      <c r="AP688" s="328">
        <f t="shared" si="502"/>
        <v>10</v>
      </c>
      <c r="AQ688" s="34"/>
      <c r="AR688" s="1"/>
      <c r="AS688" s="328">
        <f t="shared" si="503"/>
        <v>10</v>
      </c>
      <c r="AT688" s="34"/>
      <c r="AU688" s="1"/>
      <c r="AV688" s="328">
        <f t="shared" si="504"/>
        <v>10</v>
      </c>
      <c r="AW688" s="178"/>
      <c r="AX688" s="324"/>
      <c r="AY688" s="125">
        <f t="shared" ref="AY688:AZ710" si="505">SUM(M688+P688+S688+V688+Y688+AB688+AE688+AH688+AK688+AN688+AQ688+AT688)</f>
        <v>0</v>
      </c>
      <c r="AZ688" s="125">
        <f t="shared" si="505"/>
        <v>0</v>
      </c>
      <c r="BA688" s="35"/>
      <c r="BB688" s="35"/>
      <c r="BC688" s="35"/>
      <c r="BD688" s="35"/>
      <c r="BE688" s="35"/>
      <c r="BF688" s="35"/>
    </row>
    <row r="689" spans="1:58" ht="13">
      <c r="A689" s="18"/>
      <c r="B689" s="137"/>
      <c r="C689" s="404" t="s">
        <v>1838</v>
      </c>
      <c r="D689" s="32" t="s">
        <v>1530</v>
      </c>
      <c r="E689" s="155" t="s">
        <v>2577</v>
      </c>
      <c r="F689" s="155"/>
      <c r="G689" s="156"/>
      <c r="H689" s="155"/>
      <c r="I689" s="170" t="s">
        <v>2408</v>
      </c>
      <c r="J689" s="162" t="s">
        <v>517</v>
      </c>
      <c r="K689" s="109">
        <f t="shared" si="501"/>
        <v>50</v>
      </c>
      <c r="L689" s="16">
        <v>50</v>
      </c>
      <c r="M689" s="3"/>
      <c r="N689" s="1"/>
      <c r="O689" s="329">
        <f t="shared" si="499"/>
        <v>50</v>
      </c>
      <c r="P689" s="34"/>
      <c r="Q689" s="1"/>
      <c r="R689" s="328">
        <f t="shared" ref="R689:R710" si="506">SUM(O689+P689-Q689)</f>
        <v>50</v>
      </c>
      <c r="S689" s="34"/>
      <c r="T689" s="1"/>
      <c r="U689" s="328">
        <f t="shared" ref="U689:U710" si="507">SUM(R689+S689-T689)</f>
        <v>50</v>
      </c>
      <c r="V689" s="34"/>
      <c r="W689" s="1"/>
      <c r="X689" s="328">
        <f t="shared" ref="X689:X710" si="508">SUM(U689+V689-W689)</f>
        <v>50</v>
      </c>
      <c r="Y689" s="34"/>
      <c r="Z689" s="1"/>
      <c r="AA689" s="328">
        <f t="shared" ref="AA689:AA710" si="509">SUM(X689+Y689-Z689)</f>
        <v>50</v>
      </c>
      <c r="AB689" s="34"/>
      <c r="AC689" s="1"/>
      <c r="AD689" s="328">
        <f t="shared" ref="AD689:AD710" si="510">SUM(AA689+AB689-AC689)</f>
        <v>50</v>
      </c>
      <c r="AE689" s="3"/>
      <c r="AF689" s="1"/>
      <c r="AG689" s="326">
        <f t="shared" ref="AG689:AG710" si="511">SUM(AD689+AE689-AF689)</f>
        <v>50</v>
      </c>
      <c r="AH689" s="34"/>
      <c r="AI689" s="1"/>
      <c r="AJ689" s="328">
        <f t="shared" ref="AJ689:AJ710" si="512">SUM(AG689+AH689-AI689)</f>
        <v>50</v>
      </c>
      <c r="AK689" s="34"/>
      <c r="AL689" s="1"/>
      <c r="AM689" s="328">
        <f t="shared" ref="AM689:AM710" si="513">SUM(AJ689+AK689-AL689)</f>
        <v>50</v>
      </c>
      <c r="AN689" s="34"/>
      <c r="AO689" s="1"/>
      <c r="AP689" s="328">
        <f t="shared" si="502"/>
        <v>50</v>
      </c>
      <c r="AQ689" s="34"/>
      <c r="AR689" s="1"/>
      <c r="AS689" s="328">
        <f t="shared" si="503"/>
        <v>50</v>
      </c>
      <c r="AT689" s="34"/>
      <c r="AU689" s="1"/>
      <c r="AV689" s="328">
        <f t="shared" si="504"/>
        <v>50</v>
      </c>
      <c r="AW689" s="178"/>
      <c r="AX689" s="324"/>
      <c r="AY689" s="125">
        <f t="shared" si="505"/>
        <v>0</v>
      </c>
      <c r="AZ689" s="125">
        <f t="shared" si="505"/>
        <v>0</v>
      </c>
      <c r="BA689" s="35"/>
      <c r="BB689" s="35"/>
      <c r="BC689" s="35"/>
      <c r="BD689" s="35"/>
      <c r="BE689" s="35"/>
      <c r="BF689" s="35"/>
    </row>
    <row r="690" spans="1:58" ht="13">
      <c r="A690" s="33"/>
      <c r="B690" s="326"/>
      <c r="C690" s="404" t="s">
        <v>1838</v>
      </c>
      <c r="D690" s="117" t="s">
        <v>1890</v>
      </c>
      <c r="E690" s="155" t="s">
        <v>1891</v>
      </c>
      <c r="F690" s="155"/>
      <c r="G690" s="156"/>
      <c r="H690" s="155"/>
      <c r="I690" s="156" t="s">
        <v>418</v>
      </c>
      <c r="J690" s="162" t="s">
        <v>517</v>
      </c>
      <c r="K690" s="109">
        <f t="shared" si="501"/>
        <v>39</v>
      </c>
      <c r="L690" s="16">
        <v>39</v>
      </c>
      <c r="M690" s="3"/>
      <c r="N690" s="1"/>
      <c r="O690" s="328">
        <f t="shared" si="499"/>
        <v>39</v>
      </c>
      <c r="P690" s="34"/>
      <c r="Q690" s="1"/>
      <c r="R690" s="328">
        <f>SUM(O690+P690-Q690)</f>
        <v>39</v>
      </c>
      <c r="S690" s="34"/>
      <c r="T690" s="1"/>
      <c r="U690" s="328">
        <f>SUM(R690+S690-T690)</f>
        <v>39</v>
      </c>
      <c r="V690" s="34"/>
      <c r="W690" s="1"/>
      <c r="X690" s="328">
        <f>SUM(U690+V690-W690)</f>
        <v>39</v>
      </c>
      <c r="Y690" s="34"/>
      <c r="Z690" s="1"/>
      <c r="AA690" s="328">
        <f>SUM(X690+Y690-Z690)</f>
        <v>39</v>
      </c>
      <c r="AB690" s="34"/>
      <c r="AC690" s="1"/>
      <c r="AD690" s="328">
        <f>SUM(AA690+AB690-AC690)</f>
        <v>39</v>
      </c>
      <c r="AE690" s="3"/>
      <c r="AF690" s="1"/>
      <c r="AG690" s="326">
        <f>SUM(AD690+AE690-AF690)</f>
        <v>39</v>
      </c>
      <c r="AH690" s="34"/>
      <c r="AI690" s="1"/>
      <c r="AJ690" s="328">
        <f>SUM(AG690+AH690-AI690)</f>
        <v>39</v>
      </c>
      <c r="AK690" s="34"/>
      <c r="AL690" s="1"/>
      <c r="AM690" s="328">
        <f>SUM(AJ690+AK690-AL690)</f>
        <v>39</v>
      </c>
      <c r="AN690" s="34"/>
      <c r="AO690" s="1"/>
      <c r="AP690" s="328">
        <f t="shared" si="502"/>
        <v>39</v>
      </c>
      <c r="AQ690" s="34"/>
      <c r="AR690" s="1"/>
      <c r="AS690" s="328">
        <f t="shared" si="503"/>
        <v>39</v>
      </c>
      <c r="AT690" s="34"/>
      <c r="AU690" s="1"/>
      <c r="AV690" s="328">
        <f t="shared" si="504"/>
        <v>39</v>
      </c>
      <c r="AW690" s="178"/>
      <c r="AX690" s="324"/>
      <c r="AY690" s="125">
        <f t="shared" si="505"/>
        <v>0</v>
      </c>
      <c r="AZ690" s="125">
        <f t="shared" si="505"/>
        <v>0</v>
      </c>
      <c r="BA690" s="35"/>
      <c r="BB690" s="35"/>
      <c r="BC690" s="35"/>
      <c r="BD690" s="35"/>
      <c r="BE690" s="35"/>
      <c r="BF690" s="35"/>
    </row>
    <row r="691" spans="1:58" ht="13">
      <c r="A691" s="33"/>
      <c r="B691" s="326"/>
      <c r="C691" s="404" t="s">
        <v>1838</v>
      </c>
      <c r="D691" s="32" t="s">
        <v>1529</v>
      </c>
      <c r="E691" s="155" t="s">
        <v>2578</v>
      </c>
      <c r="F691" s="155"/>
      <c r="G691" s="156"/>
      <c r="H691" s="155"/>
      <c r="I691" s="156" t="s">
        <v>430</v>
      </c>
      <c r="J691" s="162" t="s">
        <v>517</v>
      </c>
      <c r="K691" s="109">
        <f t="shared" si="501"/>
        <v>10000</v>
      </c>
      <c r="L691" s="16">
        <v>10000</v>
      </c>
      <c r="M691" s="3"/>
      <c r="N691" s="1"/>
      <c r="O691" s="329">
        <f t="shared" si="499"/>
        <v>10000</v>
      </c>
      <c r="P691" s="34"/>
      <c r="Q691" s="1"/>
      <c r="R691" s="328">
        <f t="shared" si="506"/>
        <v>10000</v>
      </c>
      <c r="S691" s="34"/>
      <c r="T691" s="1"/>
      <c r="U691" s="328">
        <f t="shared" si="507"/>
        <v>10000</v>
      </c>
      <c r="V691" s="34"/>
      <c r="W691" s="1"/>
      <c r="X691" s="328">
        <f t="shared" si="508"/>
        <v>10000</v>
      </c>
      <c r="Y691" s="34"/>
      <c r="Z691" s="1"/>
      <c r="AA691" s="328">
        <f t="shared" si="509"/>
        <v>10000</v>
      </c>
      <c r="AB691" s="34"/>
      <c r="AC691" s="1"/>
      <c r="AD691" s="328">
        <f t="shared" si="510"/>
        <v>10000</v>
      </c>
      <c r="AE691" s="3"/>
      <c r="AF691" s="1"/>
      <c r="AG691" s="326">
        <f t="shared" si="511"/>
        <v>10000</v>
      </c>
      <c r="AH691" s="34"/>
      <c r="AI691" s="1"/>
      <c r="AJ691" s="328">
        <f t="shared" si="512"/>
        <v>10000</v>
      </c>
      <c r="AK691" s="34"/>
      <c r="AL691" s="1"/>
      <c r="AM691" s="328">
        <f t="shared" si="513"/>
        <v>10000</v>
      </c>
      <c r="AN691" s="34"/>
      <c r="AO691" s="1"/>
      <c r="AP691" s="328">
        <f t="shared" si="502"/>
        <v>10000</v>
      </c>
      <c r="AQ691" s="34"/>
      <c r="AR691" s="1"/>
      <c r="AS691" s="328">
        <f t="shared" si="503"/>
        <v>10000</v>
      </c>
      <c r="AT691" s="34"/>
      <c r="AU691" s="1"/>
      <c r="AV691" s="328">
        <f t="shared" si="504"/>
        <v>10000</v>
      </c>
      <c r="AW691" s="178"/>
      <c r="AX691" s="324"/>
      <c r="AY691" s="125">
        <f t="shared" si="505"/>
        <v>0</v>
      </c>
      <c r="AZ691" s="125">
        <f t="shared" si="505"/>
        <v>0</v>
      </c>
      <c r="BA691" s="35"/>
      <c r="BB691" s="35"/>
      <c r="BC691" s="35"/>
      <c r="BD691" s="35"/>
      <c r="BE691" s="35"/>
      <c r="BF691" s="35"/>
    </row>
    <row r="692" spans="1:58" ht="13">
      <c r="A692" s="18"/>
      <c r="B692" s="137"/>
      <c r="C692" s="404" t="s">
        <v>1838</v>
      </c>
      <c r="D692" s="32" t="s">
        <v>61</v>
      </c>
      <c r="E692" s="155" t="s">
        <v>62</v>
      </c>
      <c r="F692" s="155"/>
      <c r="G692" s="156"/>
      <c r="H692" s="155"/>
      <c r="I692" s="156" t="s">
        <v>430</v>
      </c>
      <c r="J692" s="162" t="s">
        <v>517</v>
      </c>
      <c r="K692" s="109">
        <f t="shared" si="501"/>
        <v>175</v>
      </c>
      <c r="L692" s="16">
        <v>175</v>
      </c>
      <c r="M692" s="3"/>
      <c r="N692" s="1"/>
      <c r="O692" s="329">
        <f t="shared" si="499"/>
        <v>175</v>
      </c>
      <c r="P692" s="34"/>
      <c r="Q692" s="1"/>
      <c r="R692" s="329">
        <f t="shared" si="506"/>
        <v>175</v>
      </c>
      <c r="S692" s="34"/>
      <c r="T692" s="1"/>
      <c r="U692" s="329">
        <f t="shared" si="507"/>
        <v>175</v>
      </c>
      <c r="V692" s="34"/>
      <c r="W692" s="1"/>
      <c r="X692" s="329">
        <f t="shared" si="508"/>
        <v>175</v>
      </c>
      <c r="Y692" s="34"/>
      <c r="Z692" s="1"/>
      <c r="AA692" s="329">
        <f t="shared" si="509"/>
        <v>175</v>
      </c>
      <c r="AB692" s="34"/>
      <c r="AC692" s="1"/>
      <c r="AD692" s="329">
        <f t="shared" si="510"/>
        <v>175</v>
      </c>
      <c r="AE692" s="3"/>
      <c r="AF692" s="1"/>
      <c r="AG692" s="330">
        <f t="shared" si="511"/>
        <v>175</v>
      </c>
      <c r="AH692" s="34"/>
      <c r="AI692" s="1"/>
      <c r="AJ692" s="328">
        <f t="shared" si="512"/>
        <v>175</v>
      </c>
      <c r="AK692" s="34"/>
      <c r="AL692" s="1"/>
      <c r="AM692" s="328">
        <f t="shared" si="513"/>
        <v>175</v>
      </c>
      <c r="AN692" s="34"/>
      <c r="AO692" s="1"/>
      <c r="AP692" s="328">
        <f t="shared" si="502"/>
        <v>175</v>
      </c>
      <c r="AQ692" s="34"/>
      <c r="AR692" s="1"/>
      <c r="AS692" s="1">
        <f t="shared" si="503"/>
        <v>175</v>
      </c>
      <c r="AT692" s="3"/>
      <c r="AU692" s="1"/>
      <c r="AV692" s="328">
        <f t="shared" si="504"/>
        <v>175</v>
      </c>
      <c r="AW692" s="178"/>
      <c r="AX692" s="324"/>
      <c r="AY692" s="125">
        <f t="shared" si="505"/>
        <v>0</v>
      </c>
      <c r="AZ692" s="125">
        <v>0</v>
      </c>
      <c r="BA692" s="35"/>
      <c r="BB692" s="35"/>
      <c r="BC692" s="35"/>
      <c r="BD692" s="35"/>
      <c r="BE692" s="35"/>
      <c r="BF692" s="35"/>
    </row>
    <row r="693" spans="1:58" ht="13">
      <c r="A693" s="18"/>
      <c r="B693" s="137"/>
      <c r="C693" s="404" t="s">
        <v>1838</v>
      </c>
      <c r="D693" s="32" t="s">
        <v>1547</v>
      </c>
      <c r="E693" s="155" t="s">
        <v>1548</v>
      </c>
      <c r="F693" s="155"/>
      <c r="G693" s="156"/>
      <c r="H693" s="155"/>
      <c r="I693" s="156" t="s">
        <v>418</v>
      </c>
      <c r="J693" s="162" t="s">
        <v>517</v>
      </c>
      <c r="K693" s="109">
        <f t="shared" si="501"/>
        <v>160</v>
      </c>
      <c r="L693" s="16">
        <v>160</v>
      </c>
      <c r="M693" s="3"/>
      <c r="N693" s="1"/>
      <c r="O693" s="328">
        <f t="shared" si="499"/>
        <v>160</v>
      </c>
      <c r="P693" s="34"/>
      <c r="Q693" s="1"/>
      <c r="R693" s="328">
        <f t="shared" si="506"/>
        <v>160</v>
      </c>
      <c r="S693" s="34"/>
      <c r="T693" s="1"/>
      <c r="U693" s="328">
        <f t="shared" si="507"/>
        <v>160</v>
      </c>
      <c r="V693" s="34"/>
      <c r="W693" s="1"/>
      <c r="X693" s="328">
        <f t="shared" si="508"/>
        <v>160</v>
      </c>
      <c r="Y693" s="34"/>
      <c r="Z693" s="1"/>
      <c r="AA693" s="328">
        <f t="shared" si="509"/>
        <v>160</v>
      </c>
      <c r="AB693" s="34"/>
      <c r="AC693" s="1"/>
      <c r="AD693" s="328">
        <f t="shared" si="510"/>
        <v>160</v>
      </c>
      <c r="AE693" s="3"/>
      <c r="AF693" s="1"/>
      <c r="AG693" s="326">
        <f t="shared" si="511"/>
        <v>160</v>
      </c>
      <c r="AH693" s="34"/>
      <c r="AI693" s="1"/>
      <c r="AJ693" s="328">
        <f t="shared" si="512"/>
        <v>160</v>
      </c>
      <c r="AK693" s="34"/>
      <c r="AL693" s="1"/>
      <c r="AM693" s="328">
        <f t="shared" si="513"/>
        <v>160</v>
      </c>
      <c r="AN693" s="34"/>
      <c r="AO693" s="1"/>
      <c r="AP693" s="328">
        <f t="shared" si="502"/>
        <v>160</v>
      </c>
      <c r="AQ693" s="34"/>
      <c r="AR693" s="1"/>
      <c r="AS693" s="328">
        <f t="shared" si="503"/>
        <v>160</v>
      </c>
      <c r="AT693" s="34"/>
      <c r="AU693" s="1"/>
      <c r="AV693" s="328">
        <f t="shared" si="504"/>
        <v>160</v>
      </c>
      <c r="AW693" s="178"/>
      <c r="AX693" s="324"/>
      <c r="AY693" s="125">
        <f t="shared" si="505"/>
        <v>0</v>
      </c>
      <c r="AZ693" s="125">
        <f t="shared" si="505"/>
        <v>0</v>
      </c>
      <c r="BA693" s="35"/>
      <c r="BB693" s="35"/>
      <c r="BC693" s="35"/>
      <c r="BD693" s="35"/>
      <c r="BE693" s="35"/>
      <c r="BF693" s="35"/>
    </row>
    <row r="694" spans="1:58" ht="13">
      <c r="A694" s="18"/>
      <c r="B694" s="137"/>
      <c r="C694" s="404" t="s">
        <v>1838</v>
      </c>
      <c r="D694" s="32" t="s">
        <v>1549</v>
      </c>
      <c r="E694" s="155" t="s">
        <v>1550</v>
      </c>
      <c r="F694" s="155"/>
      <c r="G694" s="156"/>
      <c r="H694" s="155"/>
      <c r="I694" s="156" t="s">
        <v>418</v>
      </c>
      <c r="J694" s="162" t="s">
        <v>517</v>
      </c>
      <c r="K694" s="109">
        <f t="shared" si="501"/>
        <v>40</v>
      </c>
      <c r="L694" s="16">
        <v>40</v>
      </c>
      <c r="M694" s="3"/>
      <c r="N694" s="1"/>
      <c r="O694" s="329">
        <f t="shared" si="499"/>
        <v>40</v>
      </c>
      <c r="P694" s="34"/>
      <c r="Q694" s="1"/>
      <c r="R694" s="328">
        <f t="shared" si="506"/>
        <v>40</v>
      </c>
      <c r="S694" s="34"/>
      <c r="T694" s="1"/>
      <c r="U694" s="328">
        <f t="shared" si="507"/>
        <v>40</v>
      </c>
      <c r="V694" s="34"/>
      <c r="W694" s="1"/>
      <c r="X694" s="328">
        <f t="shared" si="508"/>
        <v>40</v>
      </c>
      <c r="Y694" s="34"/>
      <c r="Z694" s="1"/>
      <c r="AA694" s="328">
        <f t="shared" si="509"/>
        <v>40</v>
      </c>
      <c r="AB694" s="34"/>
      <c r="AC694" s="1"/>
      <c r="AD694" s="328">
        <f t="shared" si="510"/>
        <v>40</v>
      </c>
      <c r="AE694" s="3"/>
      <c r="AF694" s="1"/>
      <c r="AG694" s="326">
        <f t="shared" si="511"/>
        <v>40</v>
      </c>
      <c r="AH694" s="34"/>
      <c r="AI694" s="1"/>
      <c r="AJ694" s="328">
        <f t="shared" si="512"/>
        <v>40</v>
      </c>
      <c r="AK694" s="34"/>
      <c r="AL694" s="1"/>
      <c r="AM694" s="328">
        <f t="shared" si="513"/>
        <v>40</v>
      </c>
      <c r="AN694" s="34"/>
      <c r="AO694" s="1"/>
      <c r="AP694" s="328">
        <f t="shared" si="502"/>
        <v>40</v>
      </c>
      <c r="AQ694" s="34"/>
      <c r="AR694" s="1"/>
      <c r="AS694" s="328">
        <f t="shared" si="503"/>
        <v>40</v>
      </c>
      <c r="AT694" s="34"/>
      <c r="AU694" s="1"/>
      <c r="AV694" s="328">
        <f t="shared" si="504"/>
        <v>40</v>
      </c>
      <c r="AW694" s="178"/>
      <c r="AX694" s="324"/>
      <c r="AY694" s="125">
        <f t="shared" si="505"/>
        <v>0</v>
      </c>
      <c r="AZ694" s="125">
        <f t="shared" si="505"/>
        <v>0</v>
      </c>
      <c r="BA694" s="35"/>
      <c r="BB694" s="35"/>
      <c r="BC694" s="35"/>
      <c r="BD694" s="35"/>
      <c r="BE694" s="35"/>
      <c r="BF694" s="35"/>
    </row>
    <row r="695" spans="1:58" ht="13">
      <c r="A695" s="18"/>
      <c r="B695" s="137"/>
      <c r="C695" s="404" t="s">
        <v>1838</v>
      </c>
      <c r="D695" s="32" t="s">
        <v>1551</v>
      </c>
      <c r="E695" s="155" t="s">
        <v>1552</v>
      </c>
      <c r="F695" s="155"/>
      <c r="G695" s="156"/>
      <c r="H695" s="155"/>
      <c r="I695" s="156" t="s">
        <v>418</v>
      </c>
      <c r="J695" s="162" t="s">
        <v>517</v>
      </c>
      <c r="K695" s="109">
        <f t="shared" si="501"/>
        <v>8</v>
      </c>
      <c r="L695" s="16">
        <v>8</v>
      </c>
      <c r="M695" s="3"/>
      <c r="N695" s="1"/>
      <c r="O695" s="329">
        <f t="shared" si="499"/>
        <v>8</v>
      </c>
      <c r="P695" s="34"/>
      <c r="Q695" s="1"/>
      <c r="R695" s="328">
        <f t="shared" si="506"/>
        <v>8</v>
      </c>
      <c r="S695" s="34"/>
      <c r="T695" s="1"/>
      <c r="U695" s="328">
        <f t="shared" si="507"/>
        <v>8</v>
      </c>
      <c r="V695" s="34"/>
      <c r="W695" s="1"/>
      <c r="X695" s="328">
        <f t="shared" si="508"/>
        <v>8</v>
      </c>
      <c r="Y695" s="34"/>
      <c r="Z695" s="1"/>
      <c r="AA695" s="328">
        <f t="shared" si="509"/>
        <v>8</v>
      </c>
      <c r="AB695" s="34"/>
      <c r="AC695" s="1"/>
      <c r="AD695" s="328">
        <f t="shared" si="510"/>
        <v>8</v>
      </c>
      <c r="AE695" s="3"/>
      <c r="AF695" s="1"/>
      <c r="AG695" s="326">
        <f t="shared" si="511"/>
        <v>8</v>
      </c>
      <c r="AH695" s="34"/>
      <c r="AI695" s="1"/>
      <c r="AJ695" s="328">
        <f t="shared" si="512"/>
        <v>8</v>
      </c>
      <c r="AK695" s="34"/>
      <c r="AL695" s="1"/>
      <c r="AM695" s="328">
        <f t="shared" si="513"/>
        <v>8</v>
      </c>
      <c r="AN695" s="34"/>
      <c r="AO695" s="1"/>
      <c r="AP695" s="328">
        <f t="shared" si="502"/>
        <v>8</v>
      </c>
      <c r="AQ695" s="34"/>
      <c r="AR695" s="1"/>
      <c r="AS695" s="328">
        <f t="shared" si="503"/>
        <v>8</v>
      </c>
      <c r="AT695" s="34"/>
      <c r="AU695" s="1"/>
      <c r="AV695" s="328">
        <f t="shared" si="504"/>
        <v>8</v>
      </c>
      <c r="AW695" s="178"/>
      <c r="AX695" s="324"/>
      <c r="AY695" s="125">
        <f t="shared" si="505"/>
        <v>0</v>
      </c>
      <c r="AZ695" s="125">
        <f t="shared" si="505"/>
        <v>0</v>
      </c>
      <c r="BA695" s="35"/>
      <c r="BB695" s="35"/>
      <c r="BC695" s="35"/>
      <c r="BD695" s="35"/>
      <c r="BE695" s="35"/>
      <c r="BF695" s="35"/>
    </row>
    <row r="696" spans="1:58" ht="13">
      <c r="A696" s="18"/>
      <c r="B696" s="137"/>
      <c r="C696" s="404" t="s">
        <v>1838</v>
      </c>
      <c r="D696" s="32" t="s">
        <v>1553</v>
      </c>
      <c r="E696" s="155" t="s">
        <v>1554</v>
      </c>
      <c r="F696" s="155"/>
      <c r="G696" s="156"/>
      <c r="H696" s="155"/>
      <c r="I696" s="156" t="s">
        <v>418</v>
      </c>
      <c r="J696" s="162" t="s">
        <v>517</v>
      </c>
      <c r="K696" s="109">
        <f t="shared" si="501"/>
        <v>8</v>
      </c>
      <c r="L696" s="16">
        <v>8</v>
      </c>
      <c r="M696" s="3"/>
      <c r="N696" s="1"/>
      <c r="O696" s="328">
        <f t="shared" si="499"/>
        <v>8</v>
      </c>
      <c r="P696" s="34"/>
      <c r="Q696" s="1"/>
      <c r="R696" s="328">
        <f t="shared" si="506"/>
        <v>8</v>
      </c>
      <c r="S696" s="34"/>
      <c r="T696" s="1"/>
      <c r="U696" s="328">
        <f t="shared" si="507"/>
        <v>8</v>
      </c>
      <c r="V696" s="34"/>
      <c r="W696" s="1"/>
      <c r="X696" s="328">
        <f t="shared" si="508"/>
        <v>8</v>
      </c>
      <c r="Y696" s="34"/>
      <c r="Z696" s="1"/>
      <c r="AA696" s="328">
        <f t="shared" si="509"/>
        <v>8</v>
      </c>
      <c r="AB696" s="34"/>
      <c r="AC696" s="1"/>
      <c r="AD696" s="328">
        <f t="shared" si="510"/>
        <v>8</v>
      </c>
      <c r="AE696" s="3"/>
      <c r="AF696" s="1"/>
      <c r="AG696" s="326">
        <f t="shared" si="511"/>
        <v>8</v>
      </c>
      <c r="AH696" s="34"/>
      <c r="AI696" s="1"/>
      <c r="AJ696" s="328">
        <f t="shared" si="512"/>
        <v>8</v>
      </c>
      <c r="AK696" s="34"/>
      <c r="AL696" s="1"/>
      <c r="AM696" s="328">
        <f t="shared" si="513"/>
        <v>8</v>
      </c>
      <c r="AN696" s="34"/>
      <c r="AO696" s="1"/>
      <c r="AP696" s="328">
        <f t="shared" si="502"/>
        <v>8</v>
      </c>
      <c r="AQ696" s="34"/>
      <c r="AR696" s="1"/>
      <c r="AS696" s="328">
        <f t="shared" si="503"/>
        <v>8</v>
      </c>
      <c r="AT696" s="34"/>
      <c r="AU696" s="1"/>
      <c r="AV696" s="328">
        <f t="shared" si="504"/>
        <v>8</v>
      </c>
      <c r="AW696" s="178"/>
      <c r="AX696" s="324"/>
      <c r="AY696" s="125">
        <f t="shared" si="505"/>
        <v>0</v>
      </c>
      <c r="AZ696" s="125">
        <f t="shared" si="505"/>
        <v>0</v>
      </c>
      <c r="BA696" s="35"/>
      <c r="BB696" s="35"/>
      <c r="BC696" s="35"/>
      <c r="BD696" s="35"/>
      <c r="BE696" s="35"/>
      <c r="BF696" s="35"/>
    </row>
    <row r="697" spans="1:58" ht="13">
      <c r="A697" s="18"/>
      <c r="B697" s="137"/>
      <c r="C697" s="404" t="s">
        <v>1838</v>
      </c>
      <c r="D697" s="32" t="s">
        <v>1556</v>
      </c>
      <c r="E697" s="164" t="s">
        <v>2579</v>
      </c>
      <c r="F697" s="164"/>
      <c r="G697" s="196"/>
      <c r="H697" s="164"/>
      <c r="I697" s="156" t="s">
        <v>1717</v>
      </c>
      <c r="J697" s="162" t="s">
        <v>517</v>
      </c>
      <c r="K697" s="109">
        <f t="shared" si="501"/>
        <v>50</v>
      </c>
      <c r="L697" s="16">
        <v>50</v>
      </c>
      <c r="M697" s="3"/>
      <c r="N697" s="1"/>
      <c r="O697" s="329">
        <f t="shared" si="499"/>
        <v>50</v>
      </c>
      <c r="P697" s="34"/>
      <c r="Q697" s="1"/>
      <c r="R697" s="328">
        <f t="shared" si="506"/>
        <v>50</v>
      </c>
      <c r="S697" s="34"/>
      <c r="T697" s="1"/>
      <c r="U697" s="328">
        <f t="shared" si="507"/>
        <v>50</v>
      </c>
      <c r="V697" s="34"/>
      <c r="W697" s="1"/>
      <c r="X697" s="328">
        <f t="shared" si="508"/>
        <v>50</v>
      </c>
      <c r="Y697" s="34"/>
      <c r="Z697" s="1"/>
      <c r="AA697" s="328">
        <f t="shared" si="509"/>
        <v>50</v>
      </c>
      <c r="AB697" s="34"/>
      <c r="AC697" s="1"/>
      <c r="AD697" s="328">
        <f t="shared" si="510"/>
        <v>50</v>
      </c>
      <c r="AE697" s="3"/>
      <c r="AF697" s="1"/>
      <c r="AG697" s="326">
        <f t="shared" si="511"/>
        <v>50</v>
      </c>
      <c r="AH697" s="34"/>
      <c r="AI697" s="1"/>
      <c r="AJ697" s="328">
        <f t="shared" si="512"/>
        <v>50</v>
      </c>
      <c r="AK697" s="34"/>
      <c r="AL697" s="1"/>
      <c r="AM697" s="328">
        <f t="shared" si="513"/>
        <v>50</v>
      </c>
      <c r="AN697" s="34"/>
      <c r="AO697" s="1"/>
      <c r="AP697" s="328">
        <f>SUM(AM697+AN697-AO697)</f>
        <v>50</v>
      </c>
      <c r="AQ697" s="34"/>
      <c r="AR697" s="1"/>
      <c r="AS697" s="328">
        <f>SUM(AP697+AQ697-AR697)</f>
        <v>50</v>
      </c>
      <c r="AT697" s="34"/>
      <c r="AU697" s="1"/>
      <c r="AV697" s="328">
        <f>SUM(AS697+AT697-AU697)</f>
        <v>50</v>
      </c>
      <c r="AW697" s="178"/>
      <c r="AX697" s="324"/>
      <c r="AY697" s="125">
        <f t="shared" si="505"/>
        <v>0</v>
      </c>
      <c r="AZ697" s="125">
        <f t="shared" si="505"/>
        <v>0</v>
      </c>
      <c r="BA697" s="35"/>
      <c r="BB697" s="35"/>
      <c r="BC697" s="35"/>
      <c r="BD697" s="35"/>
      <c r="BE697" s="35"/>
      <c r="BF697" s="35"/>
    </row>
    <row r="698" spans="1:58">
      <c r="A698" s="18"/>
      <c r="B698" s="137"/>
      <c r="C698" s="404" t="s">
        <v>1838</v>
      </c>
      <c r="D698" s="32" t="s">
        <v>1676</v>
      </c>
      <c r="E698" s="27" t="s">
        <v>2590</v>
      </c>
      <c r="F698" s="27"/>
      <c r="G698" s="81"/>
      <c r="H698" s="27"/>
      <c r="I698" s="81" t="s">
        <v>1717</v>
      </c>
      <c r="J698" s="32" t="s">
        <v>517</v>
      </c>
      <c r="K698" s="109">
        <f t="shared" si="501"/>
        <v>0</v>
      </c>
      <c r="L698" s="16">
        <v>100</v>
      </c>
      <c r="M698" s="3"/>
      <c r="N698" s="1"/>
      <c r="O698" s="329">
        <f t="shared" si="499"/>
        <v>100</v>
      </c>
      <c r="P698" s="34"/>
      <c r="Q698" s="1"/>
      <c r="R698" s="329">
        <f t="shared" si="506"/>
        <v>100</v>
      </c>
      <c r="S698" s="34"/>
      <c r="T698" s="1"/>
      <c r="U698" s="329">
        <f t="shared" si="507"/>
        <v>100</v>
      </c>
      <c r="V698" s="34"/>
      <c r="W698" s="1"/>
      <c r="X698" s="329">
        <f t="shared" si="508"/>
        <v>100</v>
      </c>
      <c r="Y698" s="34"/>
      <c r="Z698" s="1"/>
      <c r="AA698" s="329">
        <f t="shared" si="509"/>
        <v>100</v>
      </c>
      <c r="AB698" s="34"/>
      <c r="AC698" s="1"/>
      <c r="AD698" s="329">
        <f t="shared" si="510"/>
        <v>100</v>
      </c>
      <c r="AE698" s="3"/>
      <c r="AF698" s="1">
        <v>100</v>
      </c>
      <c r="AG698" s="330">
        <f t="shared" si="511"/>
        <v>0</v>
      </c>
      <c r="AH698" s="34"/>
      <c r="AI698" s="1"/>
      <c r="AJ698" s="328">
        <f t="shared" si="512"/>
        <v>0</v>
      </c>
      <c r="AK698" s="34"/>
      <c r="AL698" s="1"/>
      <c r="AM698" s="328">
        <f t="shared" si="513"/>
        <v>0</v>
      </c>
      <c r="AN698" s="34"/>
      <c r="AO698" s="1"/>
      <c r="AP698" s="328">
        <f>SUM(AM698+AN698-AO698)</f>
        <v>0</v>
      </c>
      <c r="AQ698" s="34"/>
      <c r="AR698" s="1"/>
      <c r="AS698" s="328">
        <f>SUM(AP698+AQ698-AR698)</f>
        <v>0</v>
      </c>
      <c r="AT698" s="34"/>
      <c r="AU698" s="1"/>
      <c r="AV698" s="328">
        <f>SUM(AS698+AT698-AU698)</f>
        <v>0</v>
      </c>
      <c r="AW698" s="178"/>
      <c r="AX698" s="324"/>
      <c r="AY698" s="125">
        <f t="shared" si="505"/>
        <v>0</v>
      </c>
      <c r="AZ698" s="125">
        <f t="shared" si="505"/>
        <v>100</v>
      </c>
      <c r="BA698" s="35"/>
      <c r="BB698" s="35"/>
      <c r="BC698" s="35"/>
      <c r="BD698" s="35"/>
      <c r="BE698" s="35"/>
      <c r="BF698" s="35"/>
    </row>
    <row r="699" spans="1:58">
      <c r="A699" s="33"/>
      <c r="B699" s="326"/>
      <c r="C699" s="129" t="s">
        <v>1579</v>
      </c>
      <c r="D699" s="32" t="s">
        <v>1580</v>
      </c>
      <c r="E699" s="27" t="s">
        <v>2591</v>
      </c>
      <c r="F699" s="27"/>
      <c r="G699" s="81"/>
      <c r="H699" s="27"/>
      <c r="I699" s="81" t="s">
        <v>1860</v>
      </c>
      <c r="J699" s="32" t="s">
        <v>517</v>
      </c>
      <c r="K699" s="109">
        <f t="shared" si="501"/>
        <v>12</v>
      </c>
      <c r="L699" s="16">
        <v>12</v>
      </c>
      <c r="M699" s="3"/>
      <c r="N699" s="1"/>
      <c r="O699" s="328">
        <f t="shared" si="499"/>
        <v>12</v>
      </c>
      <c r="P699" s="34"/>
      <c r="Q699" s="1"/>
      <c r="R699" s="328">
        <f t="shared" si="506"/>
        <v>12</v>
      </c>
      <c r="S699" s="34"/>
      <c r="T699" s="1"/>
      <c r="U699" s="328">
        <f t="shared" si="507"/>
        <v>12</v>
      </c>
      <c r="V699" s="34"/>
      <c r="W699" s="1"/>
      <c r="X699" s="328">
        <f t="shared" si="508"/>
        <v>12</v>
      </c>
      <c r="Y699" s="34"/>
      <c r="Z699" s="1"/>
      <c r="AA699" s="328">
        <f t="shared" si="509"/>
        <v>12</v>
      </c>
      <c r="AB699" s="34"/>
      <c r="AC699" s="1"/>
      <c r="AD699" s="328">
        <f t="shared" si="510"/>
        <v>12</v>
      </c>
      <c r="AE699" s="3"/>
      <c r="AF699" s="1"/>
      <c r="AG699" s="326">
        <f t="shared" si="511"/>
        <v>12</v>
      </c>
      <c r="AH699" s="34"/>
      <c r="AI699" s="1"/>
      <c r="AJ699" s="328">
        <f t="shared" si="512"/>
        <v>12</v>
      </c>
      <c r="AK699" s="34"/>
      <c r="AL699" s="1"/>
      <c r="AM699" s="328">
        <f t="shared" si="513"/>
        <v>12</v>
      </c>
      <c r="AN699" s="34"/>
      <c r="AO699" s="1"/>
      <c r="AP699" s="328">
        <f t="shared" ref="AP699:AP712" si="514">SUM(AM699+AN699-AO699)</f>
        <v>12</v>
      </c>
      <c r="AQ699" s="34"/>
      <c r="AR699" s="1"/>
      <c r="AS699" s="328">
        <f t="shared" ref="AS699:AS704" si="515">SUM(AP699+AQ699-AR699)</f>
        <v>12</v>
      </c>
      <c r="AT699" s="34"/>
      <c r="AU699" s="1"/>
      <c r="AV699" s="328">
        <f t="shared" ref="AV699:AV704" si="516">SUM(AS699+AT699-AU699)</f>
        <v>12</v>
      </c>
      <c r="AW699" s="178"/>
      <c r="AX699" s="324"/>
      <c r="AY699" s="125">
        <f t="shared" si="505"/>
        <v>0</v>
      </c>
      <c r="AZ699" s="125">
        <f t="shared" si="505"/>
        <v>0</v>
      </c>
      <c r="BA699" s="35"/>
      <c r="BB699" s="35"/>
      <c r="BC699" s="35"/>
      <c r="BD699" s="35"/>
      <c r="BE699" s="35"/>
      <c r="BF699" s="35"/>
    </row>
    <row r="700" spans="1:58" ht="13">
      <c r="A700" s="33"/>
      <c r="B700" s="330"/>
      <c r="C700" s="129" t="s">
        <v>1579</v>
      </c>
      <c r="D700" s="32" t="s">
        <v>1581</v>
      </c>
      <c r="E700" s="27" t="s">
        <v>3212</v>
      </c>
      <c r="F700" s="27"/>
      <c r="G700" s="81"/>
      <c r="H700" s="27"/>
      <c r="I700" s="81" t="s">
        <v>1860</v>
      </c>
      <c r="J700" s="32" t="s">
        <v>517</v>
      </c>
      <c r="K700" s="109">
        <f t="shared" si="501"/>
        <v>64</v>
      </c>
      <c r="L700" s="16">
        <v>9</v>
      </c>
      <c r="M700" s="3">
        <v>20</v>
      </c>
      <c r="N700" s="1">
        <v>9</v>
      </c>
      <c r="O700" s="329">
        <f t="shared" si="499"/>
        <v>20</v>
      </c>
      <c r="P700" s="34"/>
      <c r="Q700" s="1"/>
      <c r="R700" s="328">
        <f t="shared" si="506"/>
        <v>20</v>
      </c>
      <c r="S700" s="34"/>
      <c r="T700" s="1"/>
      <c r="U700" s="328">
        <f t="shared" si="507"/>
        <v>20</v>
      </c>
      <c r="V700" s="34"/>
      <c r="W700" s="1"/>
      <c r="X700" s="328">
        <f t="shared" si="508"/>
        <v>20</v>
      </c>
      <c r="Y700" s="34">
        <v>20</v>
      </c>
      <c r="Z700" s="1">
        <v>20</v>
      </c>
      <c r="AA700" s="328">
        <f t="shared" si="509"/>
        <v>20</v>
      </c>
      <c r="AB700" s="34"/>
      <c r="AC700" s="1"/>
      <c r="AD700" s="328">
        <f t="shared" si="510"/>
        <v>20</v>
      </c>
      <c r="AE700" s="3">
        <v>20</v>
      </c>
      <c r="AF700" s="1">
        <f>10+20+6</f>
        <v>36</v>
      </c>
      <c r="AG700" s="326">
        <f t="shared" si="511"/>
        <v>4</v>
      </c>
      <c r="AH700" s="34">
        <f>20+40</f>
        <v>60</v>
      </c>
      <c r="AI700" s="1"/>
      <c r="AJ700" s="328">
        <f t="shared" si="512"/>
        <v>64</v>
      </c>
      <c r="AK700" s="34"/>
      <c r="AL700" s="1"/>
      <c r="AM700" s="328">
        <f t="shared" si="513"/>
        <v>64</v>
      </c>
      <c r="AN700" s="34"/>
      <c r="AO700" s="1"/>
      <c r="AP700" s="328">
        <f t="shared" si="514"/>
        <v>64</v>
      </c>
      <c r="AQ700" s="34"/>
      <c r="AR700" s="1"/>
      <c r="AS700" s="328">
        <f t="shared" si="515"/>
        <v>64</v>
      </c>
      <c r="AT700" s="34"/>
      <c r="AU700" s="1"/>
      <c r="AV700" s="328">
        <f t="shared" si="516"/>
        <v>64</v>
      </c>
      <c r="AW700" s="178"/>
      <c r="AX700" s="324"/>
      <c r="AY700" s="125">
        <f t="shared" si="505"/>
        <v>120</v>
      </c>
      <c r="AZ700" s="125">
        <f t="shared" si="505"/>
        <v>65</v>
      </c>
      <c r="BA700" s="35"/>
      <c r="BB700" s="35"/>
      <c r="BC700" s="35"/>
      <c r="BD700" s="35"/>
      <c r="BE700" s="35"/>
      <c r="BF700" s="35"/>
    </row>
    <row r="701" spans="1:58" ht="13">
      <c r="A701" s="50"/>
      <c r="B701" s="333"/>
      <c r="C701" s="129" t="s">
        <v>1579</v>
      </c>
      <c r="D701" s="32" t="s">
        <v>1582</v>
      </c>
      <c r="E701" s="158" t="s">
        <v>2580</v>
      </c>
      <c r="F701" s="158"/>
      <c r="G701" s="195"/>
      <c r="H701" s="158"/>
      <c r="I701" s="156" t="s">
        <v>1860</v>
      </c>
      <c r="J701" s="162" t="s">
        <v>517</v>
      </c>
      <c r="K701" s="109">
        <f t="shared" si="501"/>
        <v>15</v>
      </c>
      <c r="L701" s="16">
        <v>15</v>
      </c>
      <c r="M701" s="3"/>
      <c r="N701" s="1"/>
      <c r="O701" s="329">
        <f t="shared" si="499"/>
        <v>15</v>
      </c>
      <c r="P701" s="34"/>
      <c r="Q701" s="1"/>
      <c r="R701" s="328">
        <f t="shared" si="506"/>
        <v>15</v>
      </c>
      <c r="S701" s="34"/>
      <c r="T701" s="1"/>
      <c r="U701" s="328">
        <f t="shared" si="507"/>
        <v>15</v>
      </c>
      <c r="V701" s="34"/>
      <c r="W701" s="1"/>
      <c r="X701" s="328">
        <f t="shared" si="508"/>
        <v>15</v>
      </c>
      <c r="Y701" s="34"/>
      <c r="Z701" s="1"/>
      <c r="AA701" s="328">
        <f t="shared" si="509"/>
        <v>15</v>
      </c>
      <c r="AB701" s="34"/>
      <c r="AC701" s="1"/>
      <c r="AD701" s="328">
        <f t="shared" si="510"/>
        <v>15</v>
      </c>
      <c r="AE701" s="3"/>
      <c r="AF701" s="1"/>
      <c r="AG701" s="326">
        <f t="shared" si="511"/>
        <v>15</v>
      </c>
      <c r="AH701" s="34"/>
      <c r="AI701" s="1"/>
      <c r="AJ701" s="328">
        <f t="shared" si="512"/>
        <v>15</v>
      </c>
      <c r="AK701" s="34"/>
      <c r="AL701" s="1"/>
      <c r="AM701" s="328">
        <f t="shared" si="513"/>
        <v>15</v>
      </c>
      <c r="AN701" s="34"/>
      <c r="AO701" s="1"/>
      <c r="AP701" s="328">
        <f t="shared" si="514"/>
        <v>15</v>
      </c>
      <c r="AQ701" s="34"/>
      <c r="AR701" s="1"/>
      <c r="AS701" s="328">
        <f t="shared" si="515"/>
        <v>15</v>
      </c>
      <c r="AT701" s="34"/>
      <c r="AU701" s="1"/>
      <c r="AV701" s="328">
        <f t="shared" si="516"/>
        <v>15</v>
      </c>
      <c r="AW701" s="178"/>
      <c r="AX701" s="324"/>
      <c r="AY701" s="125">
        <f t="shared" si="505"/>
        <v>0</v>
      </c>
      <c r="AZ701" s="125">
        <f t="shared" si="505"/>
        <v>0</v>
      </c>
      <c r="BA701" s="35"/>
      <c r="BB701" s="35"/>
      <c r="BC701" s="35"/>
      <c r="BD701" s="35"/>
      <c r="BE701" s="35"/>
      <c r="BF701" s="35"/>
    </row>
    <row r="702" spans="1:58" ht="13">
      <c r="A702" s="33"/>
      <c r="B702" s="330"/>
      <c r="C702" s="129" t="s">
        <v>1579</v>
      </c>
      <c r="D702" s="32" t="s">
        <v>1583</v>
      </c>
      <c r="E702" s="155" t="s">
        <v>2581</v>
      </c>
      <c r="F702" s="155"/>
      <c r="G702" s="156"/>
      <c r="H702" s="155"/>
      <c r="I702" s="156" t="s">
        <v>1860</v>
      </c>
      <c r="J702" s="162" t="s">
        <v>517</v>
      </c>
      <c r="K702" s="109">
        <f t="shared" si="501"/>
        <v>14</v>
      </c>
      <c r="L702" s="16">
        <v>14</v>
      </c>
      <c r="M702" s="3"/>
      <c r="N702" s="1"/>
      <c r="O702" s="328">
        <f t="shared" si="499"/>
        <v>14</v>
      </c>
      <c r="P702" s="34"/>
      <c r="Q702" s="1"/>
      <c r="R702" s="328">
        <f t="shared" si="506"/>
        <v>14</v>
      </c>
      <c r="S702" s="34"/>
      <c r="T702" s="1"/>
      <c r="U702" s="328">
        <f t="shared" si="507"/>
        <v>14</v>
      </c>
      <c r="V702" s="34"/>
      <c r="W702" s="1"/>
      <c r="X702" s="328">
        <f t="shared" si="508"/>
        <v>14</v>
      </c>
      <c r="Y702" s="34"/>
      <c r="Z702" s="1"/>
      <c r="AA702" s="328">
        <f t="shared" si="509"/>
        <v>14</v>
      </c>
      <c r="AB702" s="34"/>
      <c r="AC702" s="1"/>
      <c r="AD702" s="328">
        <f t="shared" si="510"/>
        <v>14</v>
      </c>
      <c r="AE702" s="3"/>
      <c r="AF702" s="1"/>
      <c r="AG702" s="326">
        <f t="shared" si="511"/>
        <v>14</v>
      </c>
      <c r="AH702" s="34"/>
      <c r="AI702" s="1"/>
      <c r="AJ702" s="328">
        <f t="shared" si="512"/>
        <v>14</v>
      </c>
      <c r="AK702" s="34"/>
      <c r="AL702" s="1"/>
      <c r="AM702" s="328">
        <f t="shared" si="513"/>
        <v>14</v>
      </c>
      <c r="AN702" s="34"/>
      <c r="AO702" s="1"/>
      <c r="AP702" s="328">
        <f t="shared" si="514"/>
        <v>14</v>
      </c>
      <c r="AQ702" s="34"/>
      <c r="AR702" s="1"/>
      <c r="AS702" s="328">
        <f t="shared" si="515"/>
        <v>14</v>
      </c>
      <c r="AT702" s="34"/>
      <c r="AU702" s="1"/>
      <c r="AV702" s="328">
        <f t="shared" si="516"/>
        <v>14</v>
      </c>
      <c r="AW702" s="178"/>
      <c r="AX702" s="324"/>
      <c r="AY702" s="125">
        <f t="shared" si="505"/>
        <v>0</v>
      </c>
      <c r="AZ702" s="125">
        <f t="shared" si="505"/>
        <v>0</v>
      </c>
      <c r="BA702" s="35"/>
      <c r="BB702" s="35"/>
      <c r="BC702" s="35"/>
      <c r="BD702" s="35"/>
      <c r="BE702" s="35"/>
      <c r="BF702" s="35"/>
    </row>
    <row r="703" spans="1:58" ht="13">
      <c r="A703" s="33"/>
      <c r="B703" s="326"/>
      <c r="C703" s="129" t="s">
        <v>1579</v>
      </c>
      <c r="D703" s="32" t="s">
        <v>1584</v>
      </c>
      <c r="E703" s="155" t="s">
        <v>2582</v>
      </c>
      <c r="F703" s="155"/>
      <c r="G703" s="156"/>
      <c r="H703" s="155"/>
      <c r="I703" s="156" t="s">
        <v>1860</v>
      </c>
      <c r="J703" s="162" t="s">
        <v>517</v>
      </c>
      <c r="K703" s="109">
        <f t="shared" si="501"/>
        <v>15</v>
      </c>
      <c r="L703" s="16">
        <v>15</v>
      </c>
      <c r="M703" s="3"/>
      <c r="N703" s="1"/>
      <c r="O703" s="329">
        <f t="shared" si="499"/>
        <v>15</v>
      </c>
      <c r="P703" s="34"/>
      <c r="Q703" s="1"/>
      <c r="R703" s="328">
        <f t="shared" si="506"/>
        <v>15</v>
      </c>
      <c r="S703" s="34"/>
      <c r="T703" s="1"/>
      <c r="U703" s="328">
        <f t="shared" si="507"/>
        <v>15</v>
      </c>
      <c r="V703" s="34"/>
      <c r="W703" s="1"/>
      <c r="X703" s="328">
        <f t="shared" si="508"/>
        <v>15</v>
      </c>
      <c r="Y703" s="34"/>
      <c r="Z703" s="1"/>
      <c r="AA703" s="328">
        <f t="shared" si="509"/>
        <v>15</v>
      </c>
      <c r="AB703" s="34"/>
      <c r="AC703" s="1"/>
      <c r="AD703" s="328">
        <f t="shared" si="510"/>
        <v>15</v>
      </c>
      <c r="AE703" s="3"/>
      <c r="AF703" s="1"/>
      <c r="AG703" s="326">
        <f t="shared" si="511"/>
        <v>15</v>
      </c>
      <c r="AH703" s="34"/>
      <c r="AI703" s="1"/>
      <c r="AJ703" s="328">
        <f t="shared" si="512"/>
        <v>15</v>
      </c>
      <c r="AK703" s="34"/>
      <c r="AL703" s="1"/>
      <c r="AM703" s="328">
        <f t="shared" si="513"/>
        <v>15</v>
      </c>
      <c r="AN703" s="34"/>
      <c r="AO703" s="1"/>
      <c r="AP703" s="328">
        <f t="shared" si="514"/>
        <v>15</v>
      </c>
      <c r="AQ703" s="34"/>
      <c r="AR703" s="1"/>
      <c r="AS703" s="328">
        <f t="shared" si="515"/>
        <v>15</v>
      </c>
      <c r="AT703" s="34"/>
      <c r="AU703" s="1"/>
      <c r="AV703" s="328">
        <f t="shared" si="516"/>
        <v>15</v>
      </c>
      <c r="AW703" s="178"/>
      <c r="AX703" s="324"/>
      <c r="AY703" s="125">
        <f t="shared" si="505"/>
        <v>0</v>
      </c>
      <c r="AZ703" s="125">
        <f t="shared" si="505"/>
        <v>0</v>
      </c>
      <c r="BA703" s="35"/>
      <c r="BB703" s="35"/>
      <c r="BC703" s="35"/>
      <c r="BD703" s="35"/>
      <c r="BE703" s="35"/>
      <c r="BF703" s="35"/>
    </row>
    <row r="704" spans="1:58" ht="13">
      <c r="A704" s="18"/>
      <c r="B704" s="137"/>
      <c r="C704" s="129" t="s">
        <v>1579</v>
      </c>
      <c r="D704" s="32" t="s">
        <v>1585</v>
      </c>
      <c r="E704" s="155" t="s">
        <v>2583</v>
      </c>
      <c r="F704" s="155"/>
      <c r="G704" s="156"/>
      <c r="H704" s="155"/>
      <c r="I704" s="156" t="s">
        <v>1860</v>
      </c>
      <c r="J704" s="162" t="s">
        <v>517</v>
      </c>
      <c r="K704" s="109">
        <f t="shared" si="501"/>
        <v>15</v>
      </c>
      <c r="L704" s="16">
        <v>15</v>
      </c>
      <c r="M704" s="3"/>
      <c r="N704" s="1"/>
      <c r="O704" s="329">
        <f t="shared" si="499"/>
        <v>15</v>
      </c>
      <c r="P704" s="34"/>
      <c r="Q704" s="1"/>
      <c r="R704" s="328">
        <f t="shared" si="506"/>
        <v>15</v>
      </c>
      <c r="S704" s="34"/>
      <c r="T704" s="1"/>
      <c r="U704" s="328">
        <f t="shared" si="507"/>
        <v>15</v>
      </c>
      <c r="V704" s="34"/>
      <c r="W704" s="1"/>
      <c r="X704" s="328">
        <f t="shared" si="508"/>
        <v>15</v>
      </c>
      <c r="Y704" s="34"/>
      <c r="Z704" s="1"/>
      <c r="AA704" s="328">
        <f t="shared" si="509"/>
        <v>15</v>
      </c>
      <c r="AB704" s="34"/>
      <c r="AC704" s="1"/>
      <c r="AD704" s="328">
        <f t="shared" si="510"/>
        <v>15</v>
      </c>
      <c r="AE704" s="3"/>
      <c r="AF704" s="1"/>
      <c r="AG704" s="326">
        <f t="shared" si="511"/>
        <v>15</v>
      </c>
      <c r="AH704" s="34"/>
      <c r="AI704" s="1"/>
      <c r="AJ704" s="328">
        <f t="shared" si="512"/>
        <v>15</v>
      </c>
      <c r="AK704" s="34"/>
      <c r="AL704" s="1"/>
      <c r="AM704" s="328">
        <f t="shared" si="513"/>
        <v>15</v>
      </c>
      <c r="AN704" s="34"/>
      <c r="AO704" s="1"/>
      <c r="AP704" s="328">
        <f t="shared" si="514"/>
        <v>15</v>
      </c>
      <c r="AQ704" s="34"/>
      <c r="AR704" s="1"/>
      <c r="AS704" s="328">
        <f t="shared" si="515"/>
        <v>15</v>
      </c>
      <c r="AT704" s="34"/>
      <c r="AU704" s="1"/>
      <c r="AV704" s="328">
        <f t="shared" si="516"/>
        <v>15</v>
      </c>
      <c r="AW704" s="178"/>
      <c r="AX704" s="324"/>
      <c r="AY704" s="125">
        <f t="shared" si="505"/>
        <v>0</v>
      </c>
      <c r="AZ704" s="125">
        <f t="shared" si="505"/>
        <v>0</v>
      </c>
      <c r="BA704" s="35"/>
      <c r="BB704" s="35"/>
      <c r="BC704" s="35"/>
      <c r="BD704" s="35"/>
      <c r="BE704" s="35"/>
      <c r="BF704" s="35"/>
    </row>
    <row r="705" spans="1:58" ht="13">
      <c r="A705" s="33"/>
      <c r="B705" s="326"/>
      <c r="C705" s="129" t="s">
        <v>1579</v>
      </c>
      <c r="D705" s="32" t="s">
        <v>1586</v>
      </c>
      <c r="E705" s="155" t="s">
        <v>2584</v>
      </c>
      <c r="F705" s="155"/>
      <c r="G705" s="156"/>
      <c r="H705" s="155"/>
      <c r="I705" s="156" t="s">
        <v>1860</v>
      </c>
      <c r="J705" s="162" t="s">
        <v>517</v>
      </c>
      <c r="K705" s="109">
        <f t="shared" ref="K705:K712" si="517">AV705</f>
        <v>15</v>
      </c>
      <c r="L705" s="16">
        <v>15</v>
      </c>
      <c r="M705" s="3"/>
      <c r="N705" s="1"/>
      <c r="O705" s="328">
        <f t="shared" si="499"/>
        <v>15</v>
      </c>
      <c r="P705" s="34"/>
      <c r="Q705" s="1"/>
      <c r="R705" s="328">
        <f t="shared" si="506"/>
        <v>15</v>
      </c>
      <c r="S705" s="34"/>
      <c r="T705" s="1"/>
      <c r="U705" s="328">
        <f t="shared" si="507"/>
        <v>15</v>
      </c>
      <c r="V705" s="34"/>
      <c r="W705" s="1"/>
      <c r="X705" s="328">
        <f t="shared" si="508"/>
        <v>15</v>
      </c>
      <c r="Y705" s="34"/>
      <c r="Z705" s="1"/>
      <c r="AA705" s="328">
        <f t="shared" si="509"/>
        <v>15</v>
      </c>
      <c r="AB705" s="34"/>
      <c r="AC705" s="1"/>
      <c r="AD705" s="328">
        <f t="shared" si="510"/>
        <v>15</v>
      </c>
      <c r="AE705" s="3"/>
      <c r="AF705" s="1"/>
      <c r="AG705" s="326">
        <f t="shared" si="511"/>
        <v>15</v>
      </c>
      <c r="AH705" s="34"/>
      <c r="AI705" s="1"/>
      <c r="AJ705" s="328">
        <f t="shared" si="512"/>
        <v>15</v>
      </c>
      <c r="AK705" s="34"/>
      <c r="AL705" s="1"/>
      <c r="AM705" s="328">
        <f t="shared" si="513"/>
        <v>15</v>
      </c>
      <c r="AN705" s="34"/>
      <c r="AO705" s="1"/>
      <c r="AP705" s="328">
        <f t="shared" si="514"/>
        <v>15</v>
      </c>
      <c r="AQ705" s="34"/>
      <c r="AR705" s="1"/>
      <c r="AS705" s="328">
        <f t="shared" ref="AS705:AS712" si="518">SUM(AP705+AQ705-AR705)</f>
        <v>15</v>
      </c>
      <c r="AT705" s="34"/>
      <c r="AU705" s="1"/>
      <c r="AV705" s="328">
        <f t="shared" ref="AV705:AV712" si="519">SUM(AS705+AT705-AU705)</f>
        <v>15</v>
      </c>
      <c r="AW705" s="178"/>
      <c r="AX705" s="324"/>
      <c r="AY705" s="125">
        <f t="shared" si="505"/>
        <v>0</v>
      </c>
      <c r="AZ705" s="125">
        <f t="shared" si="505"/>
        <v>0</v>
      </c>
      <c r="BA705" s="35"/>
      <c r="BB705" s="35"/>
      <c r="BC705" s="35"/>
      <c r="BD705" s="35"/>
      <c r="BE705" s="35"/>
      <c r="BF705" s="35"/>
    </row>
    <row r="706" spans="1:58" ht="13">
      <c r="A706" s="418"/>
      <c r="B706" s="419"/>
      <c r="C706" s="404" t="s">
        <v>1838</v>
      </c>
      <c r="D706" s="32" t="s">
        <v>1528</v>
      </c>
      <c r="E706" s="155" t="s">
        <v>2585</v>
      </c>
      <c r="F706" s="155"/>
      <c r="G706" s="156"/>
      <c r="H706" s="155"/>
      <c r="I706" s="156" t="s">
        <v>1850</v>
      </c>
      <c r="J706" s="162" t="s">
        <v>517</v>
      </c>
      <c r="K706" s="109">
        <f t="shared" si="517"/>
        <v>1</v>
      </c>
      <c r="L706" s="16">
        <v>1</v>
      </c>
      <c r="M706" s="3"/>
      <c r="N706" s="1"/>
      <c r="O706" s="329">
        <f t="shared" si="499"/>
        <v>1</v>
      </c>
      <c r="P706" s="34"/>
      <c r="Q706" s="1"/>
      <c r="R706" s="328">
        <f t="shared" si="506"/>
        <v>1</v>
      </c>
      <c r="S706" s="34"/>
      <c r="T706" s="1"/>
      <c r="U706" s="328">
        <f t="shared" si="507"/>
        <v>1</v>
      </c>
      <c r="V706" s="34"/>
      <c r="W706" s="1"/>
      <c r="X706" s="328">
        <f t="shared" si="508"/>
        <v>1</v>
      </c>
      <c r="Y706" s="34"/>
      <c r="Z706" s="1"/>
      <c r="AA706" s="328">
        <f t="shared" si="509"/>
        <v>1</v>
      </c>
      <c r="AB706" s="34"/>
      <c r="AC706" s="1"/>
      <c r="AD706" s="328">
        <f t="shared" si="510"/>
        <v>1</v>
      </c>
      <c r="AE706" s="3"/>
      <c r="AF706" s="1"/>
      <c r="AG706" s="326">
        <f t="shared" si="511"/>
        <v>1</v>
      </c>
      <c r="AH706" s="34"/>
      <c r="AI706" s="1"/>
      <c r="AJ706" s="328">
        <f t="shared" si="512"/>
        <v>1</v>
      </c>
      <c r="AK706" s="34"/>
      <c r="AL706" s="1"/>
      <c r="AM706" s="328">
        <f t="shared" si="513"/>
        <v>1</v>
      </c>
      <c r="AN706" s="34"/>
      <c r="AO706" s="1"/>
      <c r="AP706" s="328">
        <f t="shared" si="514"/>
        <v>1</v>
      </c>
      <c r="AQ706" s="34"/>
      <c r="AR706" s="1"/>
      <c r="AS706" s="328">
        <f t="shared" si="518"/>
        <v>1</v>
      </c>
      <c r="AT706" s="34"/>
      <c r="AU706" s="1"/>
      <c r="AV706" s="328">
        <f t="shared" si="519"/>
        <v>1</v>
      </c>
      <c r="AW706" s="178"/>
      <c r="AX706" s="324"/>
      <c r="AY706" s="125">
        <f t="shared" si="505"/>
        <v>0</v>
      </c>
      <c r="AZ706" s="125">
        <f t="shared" si="505"/>
        <v>0</v>
      </c>
      <c r="BA706" s="35"/>
      <c r="BB706" s="35"/>
      <c r="BC706" s="35"/>
      <c r="BD706" s="35"/>
      <c r="BE706" s="35"/>
      <c r="BF706" s="35"/>
    </row>
    <row r="707" spans="1:58" ht="13">
      <c r="A707" s="18"/>
      <c r="B707" s="137"/>
      <c r="C707" s="404" t="s">
        <v>1840</v>
      </c>
      <c r="D707" s="32" t="s">
        <v>1613</v>
      </c>
      <c r="E707" s="155" t="s">
        <v>1614</v>
      </c>
      <c r="F707" s="155"/>
      <c r="G707" s="156"/>
      <c r="H707" s="155"/>
      <c r="I707" s="156" t="s">
        <v>419</v>
      </c>
      <c r="J707" s="162" t="s">
        <v>517</v>
      </c>
      <c r="K707" s="109">
        <f t="shared" si="517"/>
        <v>1</v>
      </c>
      <c r="L707" s="16">
        <v>1</v>
      </c>
      <c r="M707" s="3"/>
      <c r="N707" s="1"/>
      <c r="O707" s="329">
        <f t="shared" si="499"/>
        <v>1</v>
      </c>
      <c r="P707" s="34"/>
      <c r="Q707" s="1"/>
      <c r="R707" s="328">
        <f t="shared" si="506"/>
        <v>1</v>
      </c>
      <c r="S707" s="34"/>
      <c r="T707" s="1"/>
      <c r="U707" s="328">
        <f t="shared" si="507"/>
        <v>1</v>
      </c>
      <c r="V707" s="34"/>
      <c r="W707" s="1"/>
      <c r="X707" s="328">
        <f t="shared" si="508"/>
        <v>1</v>
      </c>
      <c r="Y707" s="34"/>
      <c r="Z707" s="1"/>
      <c r="AA707" s="328">
        <f t="shared" si="509"/>
        <v>1</v>
      </c>
      <c r="AB707" s="34"/>
      <c r="AC707" s="1"/>
      <c r="AD707" s="328">
        <f t="shared" si="510"/>
        <v>1</v>
      </c>
      <c r="AE707" s="3"/>
      <c r="AF707" s="1"/>
      <c r="AG707" s="326">
        <f t="shared" si="511"/>
        <v>1</v>
      </c>
      <c r="AH707" s="34"/>
      <c r="AI707" s="1"/>
      <c r="AJ707" s="328">
        <f t="shared" si="512"/>
        <v>1</v>
      </c>
      <c r="AK707" s="34"/>
      <c r="AL707" s="1"/>
      <c r="AM707" s="328">
        <f t="shared" si="513"/>
        <v>1</v>
      </c>
      <c r="AN707" s="34"/>
      <c r="AO707" s="1"/>
      <c r="AP707" s="328">
        <f t="shared" si="514"/>
        <v>1</v>
      </c>
      <c r="AQ707" s="34"/>
      <c r="AR707" s="1"/>
      <c r="AS707" s="328">
        <f t="shared" si="518"/>
        <v>1</v>
      </c>
      <c r="AT707" s="34"/>
      <c r="AU707" s="1"/>
      <c r="AV707" s="328">
        <f t="shared" si="519"/>
        <v>1</v>
      </c>
      <c r="AW707" s="178"/>
      <c r="AX707" s="324"/>
      <c r="AY707" s="125">
        <f t="shared" si="505"/>
        <v>0</v>
      </c>
      <c r="AZ707" s="125">
        <f t="shared" si="505"/>
        <v>0</v>
      </c>
      <c r="BA707" s="35"/>
      <c r="BB707" s="35"/>
      <c r="BC707" s="35"/>
      <c r="BD707" s="35"/>
      <c r="BE707" s="35"/>
      <c r="BF707" s="35"/>
    </row>
    <row r="708" spans="1:58" ht="13">
      <c r="A708" s="18"/>
      <c r="B708" s="137"/>
      <c r="C708" s="404" t="s">
        <v>1840</v>
      </c>
      <c r="D708" s="32" t="s">
        <v>2058</v>
      </c>
      <c r="E708" s="38" t="s">
        <v>2059</v>
      </c>
      <c r="F708" s="38"/>
      <c r="G708" s="110"/>
      <c r="H708" s="38"/>
      <c r="I708" s="110" t="s">
        <v>419</v>
      </c>
      <c r="J708" s="16" t="s">
        <v>640</v>
      </c>
      <c r="K708" s="109">
        <f t="shared" si="517"/>
        <v>12</v>
      </c>
      <c r="L708" s="16">
        <v>12</v>
      </c>
      <c r="M708" s="3"/>
      <c r="N708" s="1"/>
      <c r="O708" s="328">
        <f t="shared" si="499"/>
        <v>12</v>
      </c>
      <c r="P708" s="34"/>
      <c r="Q708" s="1"/>
      <c r="R708" s="329">
        <f>SUM(O708+P708-Q708)</f>
        <v>12</v>
      </c>
      <c r="S708" s="34"/>
      <c r="T708" s="1"/>
      <c r="U708" s="329">
        <f>SUM(R708+S708-T708)</f>
        <v>12</v>
      </c>
      <c r="V708" s="34"/>
      <c r="W708" s="1"/>
      <c r="X708" s="329">
        <f>SUM(U708+V708-W708)</f>
        <v>12</v>
      </c>
      <c r="Y708" s="34"/>
      <c r="Z708" s="1"/>
      <c r="AA708" s="329">
        <f>SUM(X708+Y708-Z708)</f>
        <v>12</v>
      </c>
      <c r="AB708" s="34"/>
      <c r="AC708" s="1"/>
      <c r="AD708" s="329">
        <f>SUM(AA708+AB708-AC708)</f>
        <v>12</v>
      </c>
      <c r="AE708" s="3"/>
      <c r="AF708" s="1"/>
      <c r="AG708" s="330">
        <f>SUM(AD708+AE708-AF708)</f>
        <v>12</v>
      </c>
      <c r="AH708" s="34"/>
      <c r="AI708" s="1"/>
      <c r="AJ708" s="328">
        <f>SUM(AG708+AH708-AI708)</f>
        <v>12</v>
      </c>
      <c r="AK708" s="34"/>
      <c r="AL708" s="1"/>
      <c r="AM708" s="328">
        <f>SUM(AJ708+AK708-AL708)</f>
        <v>12</v>
      </c>
      <c r="AN708" s="34"/>
      <c r="AO708" s="1"/>
      <c r="AP708" s="328">
        <f t="shared" si="514"/>
        <v>12</v>
      </c>
      <c r="AQ708" s="34"/>
      <c r="AR708" s="1"/>
      <c r="AS708" s="1">
        <f t="shared" si="518"/>
        <v>12</v>
      </c>
      <c r="AT708" s="3"/>
      <c r="AU708" s="1"/>
      <c r="AV708" s="328">
        <f t="shared" si="519"/>
        <v>12</v>
      </c>
      <c r="AW708" s="178"/>
      <c r="AX708" s="324"/>
      <c r="AY708" s="125">
        <f>SUM(M708+P708+S708+V708+Y708+AB708+AE708+AH708+AK708+AN708+AQ708+AT708)</f>
        <v>0</v>
      </c>
      <c r="AZ708" s="125">
        <v>0</v>
      </c>
      <c r="BA708" s="35"/>
      <c r="BB708" s="35"/>
      <c r="BC708" s="35"/>
      <c r="BD708" s="35"/>
      <c r="BE708" s="35"/>
      <c r="BF708" s="35"/>
    </row>
    <row r="709" spans="1:58" ht="13">
      <c r="A709" s="33"/>
      <c r="B709" s="326"/>
      <c r="C709" s="404" t="s">
        <v>1840</v>
      </c>
      <c r="D709" s="32" t="s">
        <v>1574</v>
      </c>
      <c r="E709" s="155" t="s">
        <v>1575</v>
      </c>
      <c r="F709" s="155"/>
      <c r="G709" s="156"/>
      <c r="H709" s="155"/>
      <c r="I709" s="156" t="s">
        <v>419</v>
      </c>
      <c r="J709" s="162" t="s">
        <v>517</v>
      </c>
      <c r="K709" s="109">
        <f t="shared" si="517"/>
        <v>0</v>
      </c>
      <c r="L709" s="16">
        <v>0</v>
      </c>
      <c r="M709" s="3"/>
      <c r="N709" s="1"/>
      <c r="O709" s="329">
        <f t="shared" si="499"/>
        <v>0</v>
      </c>
      <c r="P709" s="34"/>
      <c r="Q709" s="1"/>
      <c r="R709" s="328">
        <f t="shared" si="506"/>
        <v>0</v>
      </c>
      <c r="S709" s="34"/>
      <c r="T709" s="1"/>
      <c r="U709" s="328">
        <f t="shared" si="507"/>
        <v>0</v>
      </c>
      <c r="V709" s="34"/>
      <c r="W709" s="1"/>
      <c r="X709" s="328">
        <f t="shared" si="508"/>
        <v>0</v>
      </c>
      <c r="Y709" s="34"/>
      <c r="Z709" s="1"/>
      <c r="AA709" s="328">
        <f t="shared" si="509"/>
        <v>0</v>
      </c>
      <c r="AB709" s="34"/>
      <c r="AC709" s="1"/>
      <c r="AD709" s="328">
        <f t="shared" si="510"/>
        <v>0</v>
      </c>
      <c r="AE709" s="3"/>
      <c r="AF709" s="1"/>
      <c r="AG709" s="326">
        <f t="shared" si="511"/>
        <v>0</v>
      </c>
      <c r="AH709" s="34"/>
      <c r="AI709" s="1"/>
      <c r="AJ709" s="328">
        <f t="shared" si="512"/>
        <v>0</v>
      </c>
      <c r="AK709" s="34"/>
      <c r="AL709" s="1"/>
      <c r="AM709" s="328">
        <f t="shared" si="513"/>
        <v>0</v>
      </c>
      <c r="AN709" s="34"/>
      <c r="AO709" s="1"/>
      <c r="AP709" s="328">
        <f t="shared" si="514"/>
        <v>0</v>
      </c>
      <c r="AQ709" s="34"/>
      <c r="AR709" s="1"/>
      <c r="AS709" s="328">
        <f t="shared" si="518"/>
        <v>0</v>
      </c>
      <c r="AT709" s="34"/>
      <c r="AU709" s="1"/>
      <c r="AV709" s="328">
        <f t="shared" si="519"/>
        <v>0</v>
      </c>
      <c r="AW709" s="178"/>
      <c r="AX709" s="324"/>
      <c r="AY709" s="125">
        <f t="shared" si="505"/>
        <v>0</v>
      </c>
      <c r="AZ709" s="125">
        <f t="shared" si="505"/>
        <v>0</v>
      </c>
      <c r="BA709" s="35"/>
      <c r="BB709" s="35"/>
      <c r="BC709" s="35"/>
      <c r="BD709" s="35"/>
      <c r="BE709" s="35"/>
      <c r="BF709" s="35"/>
    </row>
    <row r="710" spans="1:58" ht="13">
      <c r="A710" s="33"/>
      <c r="B710" s="330"/>
      <c r="C710" s="404" t="s">
        <v>1840</v>
      </c>
      <c r="D710" s="279" t="s">
        <v>1868</v>
      </c>
      <c r="E710" s="453" t="s">
        <v>2586</v>
      </c>
      <c r="F710" s="454"/>
      <c r="G710" s="454"/>
      <c r="H710" s="454"/>
      <c r="I710" s="156"/>
      <c r="J710" s="162" t="s">
        <v>517</v>
      </c>
      <c r="K710" s="109">
        <f t="shared" si="517"/>
        <v>0</v>
      </c>
      <c r="L710" s="16">
        <v>0</v>
      </c>
      <c r="M710" s="3"/>
      <c r="N710" s="1"/>
      <c r="O710" s="329">
        <f t="shared" si="499"/>
        <v>0</v>
      </c>
      <c r="P710" s="34"/>
      <c r="Q710" s="1"/>
      <c r="R710" s="328">
        <f t="shared" si="506"/>
        <v>0</v>
      </c>
      <c r="S710" s="34"/>
      <c r="T710" s="1"/>
      <c r="U710" s="328">
        <f t="shared" si="507"/>
        <v>0</v>
      </c>
      <c r="V710" s="34"/>
      <c r="W710" s="1"/>
      <c r="X710" s="328">
        <f t="shared" si="508"/>
        <v>0</v>
      </c>
      <c r="Y710" s="34"/>
      <c r="Z710" s="1"/>
      <c r="AA710" s="328">
        <f t="shared" si="509"/>
        <v>0</v>
      </c>
      <c r="AB710" s="34"/>
      <c r="AC710" s="1"/>
      <c r="AD710" s="328">
        <f t="shared" si="510"/>
        <v>0</v>
      </c>
      <c r="AE710" s="3"/>
      <c r="AF710" s="1"/>
      <c r="AG710" s="326">
        <f t="shared" si="511"/>
        <v>0</v>
      </c>
      <c r="AH710" s="34"/>
      <c r="AI710" s="1"/>
      <c r="AJ710" s="328">
        <f t="shared" si="512"/>
        <v>0</v>
      </c>
      <c r="AK710" s="34"/>
      <c r="AL710" s="1"/>
      <c r="AM710" s="328">
        <f t="shared" si="513"/>
        <v>0</v>
      </c>
      <c r="AN710" s="34"/>
      <c r="AO710" s="1"/>
      <c r="AP710" s="328">
        <f t="shared" si="514"/>
        <v>0</v>
      </c>
      <c r="AQ710" s="34"/>
      <c r="AR710" s="1"/>
      <c r="AS710" s="328">
        <f t="shared" si="518"/>
        <v>0</v>
      </c>
      <c r="AT710" s="34"/>
      <c r="AU710" s="1"/>
      <c r="AV710" s="328">
        <f t="shared" si="519"/>
        <v>0</v>
      </c>
      <c r="AW710" s="178"/>
      <c r="AX710" s="324"/>
      <c r="AY710" s="125">
        <f t="shared" si="505"/>
        <v>0</v>
      </c>
      <c r="AZ710" s="125">
        <f t="shared" si="505"/>
        <v>0</v>
      </c>
      <c r="BA710" s="35"/>
      <c r="BB710" s="35"/>
      <c r="BC710" s="35"/>
      <c r="BD710" s="35"/>
      <c r="BE710" s="35"/>
      <c r="BF710" s="35"/>
    </row>
    <row r="711" spans="1:58" ht="13">
      <c r="A711" s="18"/>
      <c r="B711" s="137"/>
      <c r="C711" s="404" t="s">
        <v>1840</v>
      </c>
      <c r="D711" s="117" t="s">
        <v>2085</v>
      </c>
      <c r="E711" s="38" t="s">
        <v>2087</v>
      </c>
      <c r="F711" s="38"/>
      <c r="G711" s="110"/>
      <c r="H711" s="38"/>
      <c r="I711" s="110" t="s">
        <v>1089</v>
      </c>
      <c r="J711" s="16" t="s">
        <v>629</v>
      </c>
      <c r="K711" s="109">
        <f t="shared" si="517"/>
        <v>1</v>
      </c>
      <c r="L711" s="16">
        <v>1</v>
      </c>
      <c r="M711" s="3"/>
      <c r="N711" s="1"/>
      <c r="O711" s="328">
        <f t="shared" si="499"/>
        <v>1</v>
      </c>
      <c r="P711" s="34"/>
      <c r="Q711" s="1"/>
      <c r="R711" s="329">
        <f>SUM(O711+P711-Q711)</f>
        <v>1</v>
      </c>
      <c r="S711" s="34"/>
      <c r="T711" s="1"/>
      <c r="U711" s="329">
        <f>SUM(R711+S711-T711)</f>
        <v>1</v>
      </c>
      <c r="V711" s="34"/>
      <c r="W711" s="1"/>
      <c r="X711" s="329">
        <f>SUM(U711+V711-W711)</f>
        <v>1</v>
      </c>
      <c r="Y711" s="34"/>
      <c r="Z711" s="1"/>
      <c r="AA711" s="329">
        <f>SUM(X711+Y711-Z711)</f>
        <v>1</v>
      </c>
      <c r="AB711" s="34"/>
      <c r="AC711" s="1"/>
      <c r="AD711" s="329">
        <f>SUM(AA711+AB711-AC711)</f>
        <v>1</v>
      </c>
      <c r="AE711" s="3"/>
      <c r="AF711" s="1"/>
      <c r="AG711" s="330">
        <f>SUM(AD711+AE711-AF711)</f>
        <v>1</v>
      </c>
      <c r="AH711" s="34"/>
      <c r="AI711" s="1"/>
      <c r="AJ711" s="328">
        <f>SUM(AG711+AH711-AI711)</f>
        <v>1</v>
      </c>
      <c r="AK711" s="34"/>
      <c r="AL711" s="1"/>
      <c r="AM711" s="328">
        <f>SUM(AJ711+AK711-AL711)</f>
        <v>1</v>
      </c>
      <c r="AN711" s="34"/>
      <c r="AO711" s="1"/>
      <c r="AP711" s="328">
        <f t="shared" si="514"/>
        <v>1</v>
      </c>
      <c r="AQ711" s="34"/>
      <c r="AR711" s="1"/>
      <c r="AS711" s="1">
        <f t="shared" si="518"/>
        <v>1</v>
      </c>
      <c r="AT711" s="3"/>
      <c r="AU711" s="1"/>
      <c r="AV711" s="328">
        <f t="shared" si="519"/>
        <v>1</v>
      </c>
      <c r="AW711" s="178"/>
      <c r="AX711" s="324"/>
      <c r="AY711" s="125">
        <f>SUM(M711+P711+S711+V711+Y711+AB711+AE711+AH711+AK711+AN711+AQ711+AT711)</f>
        <v>0</v>
      </c>
      <c r="AZ711" s="125">
        <v>0</v>
      </c>
      <c r="BA711" s="35"/>
      <c r="BB711" s="35"/>
      <c r="BC711" s="35"/>
      <c r="BD711" s="35"/>
      <c r="BE711" s="35"/>
      <c r="BF711" s="35"/>
    </row>
    <row r="712" spans="1:58" ht="13">
      <c r="A712" s="18"/>
      <c r="B712" s="137"/>
      <c r="C712" s="404" t="s">
        <v>1840</v>
      </c>
      <c r="D712" s="32" t="s">
        <v>2086</v>
      </c>
      <c r="E712" s="38" t="s">
        <v>2088</v>
      </c>
      <c r="F712" s="38"/>
      <c r="G712" s="110"/>
      <c r="H712" s="38"/>
      <c r="I712" s="110" t="s">
        <v>1089</v>
      </c>
      <c r="J712" s="16" t="s">
        <v>629</v>
      </c>
      <c r="K712" s="109">
        <f t="shared" si="517"/>
        <v>2</v>
      </c>
      <c r="L712" s="16">
        <v>2</v>
      </c>
      <c r="M712" s="3"/>
      <c r="N712" s="1"/>
      <c r="O712" s="329">
        <f t="shared" si="499"/>
        <v>2</v>
      </c>
      <c r="P712" s="34"/>
      <c r="Q712" s="1"/>
      <c r="R712" s="329">
        <f>SUM(O712+P712-Q712)</f>
        <v>2</v>
      </c>
      <c r="S712" s="34"/>
      <c r="T712" s="1"/>
      <c r="U712" s="329">
        <f>SUM(R712+S712-T712)</f>
        <v>2</v>
      </c>
      <c r="V712" s="34"/>
      <c r="W712" s="1"/>
      <c r="X712" s="329">
        <f>SUM(U712+V712-W712)</f>
        <v>2</v>
      </c>
      <c r="Y712" s="34"/>
      <c r="Z712" s="1"/>
      <c r="AA712" s="329">
        <f>SUM(X712+Y712-Z712)</f>
        <v>2</v>
      </c>
      <c r="AB712" s="34"/>
      <c r="AC712" s="1"/>
      <c r="AD712" s="329">
        <f>SUM(AA712+AB712-AC712)</f>
        <v>2</v>
      </c>
      <c r="AE712" s="3"/>
      <c r="AF712" s="1"/>
      <c r="AG712" s="330">
        <f>SUM(AD712+AE712-AF712)</f>
        <v>2</v>
      </c>
      <c r="AH712" s="34"/>
      <c r="AI712" s="1"/>
      <c r="AJ712" s="328">
        <f>SUM(AG712+AH712-AI712)</f>
        <v>2</v>
      </c>
      <c r="AK712" s="34"/>
      <c r="AL712" s="1"/>
      <c r="AM712" s="328">
        <f>SUM(AJ712+AK712-AL712)</f>
        <v>2</v>
      </c>
      <c r="AN712" s="34"/>
      <c r="AO712" s="1"/>
      <c r="AP712" s="328">
        <f t="shared" si="514"/>
        <v>2</v>
      </c>
      <c r="AQ712" s="34"/>
      <c r="AR712" s="1"/>
      <c r="AS712" s="1">
        <f t="shared" si="518"/>
        <v>2</v>
      </c>
      <c r="AT712" s="3"/>
      <c r="AU712" s="1"/>
      <c r="AV712" s="328">
        <f t="shared" si="519"/>
        <v>2</v>
      </c>
      <c r="AW712" s="178"/>
      <c r="AX712" s="324"/>
      <c r="AY712" s="125">
        <f>SUM(M712+P712+S712+V712+Y712+AB712+AE712+AH712+AK712+AN712+AQ712+AT712)</f>
        <v>0</v>
      </c>
      <c r="AZ712" s="125">
        <v>0</v>
      </c>
      <c r="BA712" s="35"/>
      <c r="BB712" s="35"/>
      <c r="BC712" s="35"/>
      <c r="BD712" s="35"/>
      <c r="BE712" s="35"/>
      <c r="BF712" s="35"/>
    </row>
    <row r="713" spans="1:58" ht="13">
      <c r="A713" s="18"/>
      <c r="B713" s="137"/>
      <c r="C713" s="484" t="s">
        <v>1957</v>
      </c>
      <c r="D713" s="32" t="s">
        <v>227</v>
      </c>
      <c r="E713" s="38" t="s">
        <v>228</v>
      </c>
      <c r="F713" s="38"/>
      <c r="G713" s="110"/>
      <c r="H713" s="38"/>
      <c r="I713" s="110" t="s">
        <v>430</v>
      </c>
      <c r="J713" s="16" t="s">
        <v>629</v>
      </c>
      <c r="K713" s="109">
        <f t="shared" ref="K713:K737" si="520">AV713</f>
        <v>2</v>
      </c>
      <c r="L713" s="16">
        <v>4</v>
      </c>
      <c r="M713" s="3"/>
      <c r="N713" s="1"/>
      <c r="O713" s="329">
        <f t="shared" ref="O713:O749" si="521">SUM(L713+M713-N713)</f>
        <v>4</v>
      </c>
      <c r="P713" s="34"/>
      <c r="Q713" s="1"/>
      <c r="R713" s="329">
        <f t="shared" ref="R713:R732" si="522">SUM(O713+P713-Q713)</f>
        <v>4</v>
      </c>
      <c r="S713" s="34"/>
      <c r="T713" s="1">
        <v>2</v>
      </c>
      <c r="U713" s="329">
        <f t="shared" ref="U713:U732" si="523">SUM(R713+S713-T713)</f>
        <v>2</v>
      </c>
      <c r="V713" s="34"/>
      <c r="W713" s="1"/>
      <c r="X713" s="329">
        <f t="shared" ref="X713:X737" si="524">SUM(U713+V713-W713)</f>
        <v>2</v>
      </c>
      <c r="Y713" s="34"/>
      <c r="Z713" s="1"/>
      <c r="AA713" s="329">
        <f t="shared" ref="AA713:AA737" si="525">SUM(X713+Y713-Z713)</f>
        <v>2</v>
      </c>
      <c r="AB713" s="34"/>
      <c r="AC713" s="1"/>
      <c r="AD713" s="329">
        <f t="shared" ref="AD713:AD737" si="526">SUM(AA713+AB713-AC713)</f>
        <v>2</v>
      </c>
      <c r="AE713" s="3"/>
      <c r="AF713" s="1"/>
      <c r="AG713" s="330">
        <f t="shared" ref="AG713:AG737" si="527">SUM(AD713+AE713-AF713)</f>
        <v>2</v>
      </c>
      <c r="AH713" s="34"/>
      <c r="AI713" s="1"/>
      <c r="AJ713" s="328">
        <f t="shared" ref="AJ713:AJ737" si="528">SUM(AG713+AH713-AI713)</f>
        <v>2</v>
      </c>
      <c r="AK713" s="34"/>
      <c r="AL713" s="1"/>
      <c r="AM713" s="328">
        <f t="shared" ref="AM713:AM737" si="529">SUM(AJ713+AK713-AL713)</f>
        <v>2</v>
      </c>
      <c r="AN713" s="34"/>
      <c r="AO713" s="1"/>
      <c r="AP713" s="328">
        <f t="shared" ref="AP713:AP719" si="530">SUM(AM713+AN713-AO713)</f>
        <v>2</v>
      </c>
      <c r="AQ713" s="34"/>
      <c r="AR713" s="1"/>
      <c r="AS713" s="1">
        <f t="shared" ref="AS713:AS738" si="531">SUM(AP713+AQ713-AR713)</f>
        <v>2</v>
      </c>
      <c r="AT713" s="3"/>
      <c r="AU713" s="1"/>
      <c r="AV713" s="328">
        <f t="shared" ref="AV713:AV738" si="532">SUM(AS713+AT713-AU713)</f>
        <v>2</v>
      </c>
      <c r="AW713" s="178"/>
      <c r="AX713" s="324"/>
      <c r="AY713" s="125">
        <f>SUM(M713+P713+S713+V713+Y713+AB713+AE713+AH713+AK713+AN713+AQ713+AT713)</f>
        <v>0</v>
      </c>
      <c r="AZ713" s="125">
        <f>SUM(N713+Q713+T713+W713+Z713+AC713+AF713+AI713+AL713+AO713+AR713+AU713)</f>
        <v>2</v>
      </c>
      <c r="BA713" s="35"/>
      <c r="BB713" s="35"/>
      <c r="BC713" s="35"/>
      <c r="BD713" s="35"/>
      <c r="BE713" s="35"/>
      <c r="BF713" s="35"/>
    </row>
    <row r="714" spans="1:58" ht="13">
      <c r="A714" s="33"/>
      <c r="B714" s="330"/>
      <c r="C714" s="484" t="s">
        <v>419</v>
      </c>
      <c r="D714" s="179" t="s">
        <v>329</v>
      </c>
      <c r="E714" s="26" t="s">
        <v>2142</v>
      </c>
      <c r="F714" s="26"/>
      <c r="G714" s="297"/>
      <c r="H714" s="26"/>
      <c r="I714" s="110" t="s">
        <v>429</v>
      </c>
      <c r="J714" s="16" t="s">
        <v>629</v>
      </c>
      <c r="K714" s="109">
        <f t="shared" si="520"/>
        <v>3</v>
      </c>
      <c r="L714" s="16">
        <v>3</v>
      </c>
      <c r="M714" s="3"/>
      <c r="N714" s="1"/>
      <c r="O714" s="328">
        <f t="shared" si="521"/>
        <v>3</v>
      </c>
      <c r="P714" s="34"/>
      <c r="Q714" s="1"/>
      <c r="R714" s="329">
        <f t="shared" si="522"/>
        <v>3</v>
      </c>
      <c r="S714" s="34"/>
      <c r="T714" s="1"/>
      <c r="U714" s="329">
        <f t="shared" si="523"/>
        <v>3</v>
      </c>
      <c r="V714" s="34"/>
      <c r="W714" s="1"/>
      <c r="X714" s="329">
        <f t="shared" si="524"/>
        <v>3</v>
      </c>
      <c r="Y714" s="34"/>
      <c r="Z714" s="1"/>
      <c r="AA714" s="329">
        <f t="shared" si="525"/>
        <v>3</v>
      </c>
      <c r="AB714" s="34"/>
      <c r="AC714" s="1"/>
      <c r="AD714" s="329">
        <f t="shared" si="526"/>
        <v>3</v>
      </c>
      <c r="AE714" s="3"/>
      <c r="AF714" s="1"/>
      <c r="AG714" s="330">
        <f t="shared" si="527"/>
        <v>3</v>
      </c>
      <c r="AH714" s="34"/>
      <c r="AI714" s="1"/>
      <c r="AJ714" s="328">
        <f t="shared" si="528"/>
        <v>3</v>
      </c>
      <c r="AK714" s="34"/>
      <c r="AL714" s="1"/>
      <c r="AM714" s="328">
        <f t="shared" si="529"/>
        <v>3</v>
      </c>
      <c r="AN714" s="34"/>
      <c r="AO714" s="1"/>
      <c r="AP714" s="328">
        <f t="shared" si="530"/>
        <v>3</v>
      </c>
      <c r="AQ714" s="34"/>
      <c r="AR714" s="1"/>
      <c r="AS714" s="1">
        <f t="shared" si="531"/>
        <v>3</v>
      </c>
      <c r="AT714" s="3"/>
      <c r="AU714" s="1"/>
      <c r="AV714" s="328">
        <f t="shared" si="532"/>
        <v>3</v>
      </c>
      <c r="AW714" s="178"/>
      <c r="AX714" s="324"/>
      <c r="AY714" s="125">
        <f t="shared" ref="AY714:AZ796" si="533">SUM(M714+P714+S714+V714+Y714+AB714+AE714+AH714+AK714+AN714+AQ714+AT714)</f>
        <v>0</v>
      </c>
      <c r="AZ714" s="125">
        <f t="shared" si="533"/>
        <v>0</v>
      </c>
      <c r="BA714" s="35"/>
      <c r="BB714" s="35"/>
      <c r="BC714" s="35"/>
      <c r="BD714" s="35"/>
      <c r="BE714" s="35"/>
      <c r="BF714" s="35"/>
    </row>
    <row r="715" spans="1:58" ht="13">
      <c r="A715" s="18"/>
      <c r="B715" s="137"/>
      <c r="C715" s="484" t="s">
        <v>419</v>
      </c>
      <c r="D715" s="32" t="s">
        <v>89</v>
      </c>
      <c r="E715" s="38" t="s">
        <v>90</v>
      </c>
      <c r="F715" s="38"/>
      <c r="G715" s="110"/>
      <c r="H715" s="38"/>
      <c r="I715" s="110" t="s">
        <v>429</v>
      </c>
      <c r="J715" s="16" t="s">
        <v>629</v>
      </c>
      <c r="K715" s="109">
        <f t="shared" si="520"/>
        <v>3</v>
      </c>
      <c r="L715" s="16">
        <v>3</v>
      </c>
      <c r="M715" s="3"/>
      <c r="N715" s="1"/>
      <c r="O715" s="329">
        <f t="shared" si="521"/>
        <v>3</v>
      </c>
      <c r="P715" s="34"/>
      <c r="Q715" s="1"/>
      <c r="R715" s="329">
        <f t="shared" si="522"/>
        <v>3</v>
      </c>
      <c r="S715" s="34"/>
      <c r="T715" s="1"/>
      <c r="U715" s="329">
        <f t="shared" si="523"/>
        <v>3</v>
      </c>
      <c r="V715" s="34"/>
      <c r="W715" s="1"/>
      <c r="X715" s="329">
        <f t="shared" si="524"/>
        <v>3</v>
      </c>
      <c r="Y715" s="34"/>
      <c r="Z715" s="1"/>
      <c r="AA715" s="329">
        <f t="shared" si="525"/>
        <v>3</v>
      </c>
      <c r="AB715" s="34"/>
      <c r="AC715" s="1"/>
      <c r="AD715" s="329">
        <f t="shared" si="526"/>
        <v>3</v>
      </c>
      <c r="AE715" s="3"/>
      <c r="AF715" s="1"/>
      <c r="AG715" s="330">
        <f t="shared" si="527"/>
        <v>3</v>
      </c>
      <c r="AH715" s="34"/>
      <c r="AI715" s="1"/>
      <c r="AJ715" s="328">
        <f t="shared" si="528"/>
        <v>3</v>
      </c>
      <c r="AK715" s="34"/>
      <c r="AL715" s="1"/>
      <c r="AM715" s="328">
        <f t="shared" si="529"/>
        <v>3</v>
      </c>
      <c r="AN715" s="34"/>
      <c r="AO715" s="1"/>
      <c r="AP715" s="328">
        <f t="shared" si="530"/>
        <v>3</v>
      </c>
      <c r="AQ715" s="34"/>
      <c r="AR715" s="1"/>
      <c r="AS715" s="1">
        <f t="shared" si="531"/>
        <v>3</v>
      </c>
      <c r="AT715" s="3"/>
      <c r="AU715" s="1"/>
      <c r="AV715" s="328">
        <f t="shared" si="532"/>
        <v>3</v>
      </c>
      <c r="AW715" s="178"/>
      <c r="AX715" s="324"/>
      <c r="AY715" s="125">
        <f t="shared" si="533"/>
        <v>0</v>
      </c>
      <c r="AZ715" s="125">
        <f t="shared" si="533"/>
        <v>0</v>
      </c>
      <c r="BA715" s="35"/>
      <c r="BB715" s="35"/>
      <c r="BC715" s="35"/>
      <c r="BD715" s="35"/>
      <c r="BE715" s="35"/>
      <c r="BF715" s="35"/>
    </row>
    <row r="716" spans="1:58" ht="13">
      <c r="A716" s="18"/>
      <c r="B716" s="137"/>
      <c r="C716" s="484" t="s">
        <v>419</v>
      </c>
      <c r="D716" s="32" t="s">
        <v>6</v>
      </c>
      <c r="E716" s="27" t="s">
        <v>2141</v>
      </c>
      <c r="F716" s="27"/>
      <c r="G716" s="81"/>
      <c r="H716" s="27"/>
      <c r="I716" s="110" t="s">
        <v>429</v>
      </c>
      <c r="J716" s="16" t="s">
        <v>629</v>
      </c>
      <c r="K716" s="109">
        <f t="shared" si="520"/>
        <v>3</v>
      </c>
      <c r="L716" s="16">
        <v>3</v>
      </c>
      <c r="M716" s="3"/>
      <c r="N716" s="1"/>
      <c r="O716" s="329">
        <f t="shared" si="521"/>
        <v>3</v>
      </c>
      <c r="P716" s="34"/>
      <c r="Q716" s="1"/>
      <c r="R716" s="329">
        <f t="shared" si="522"/>
        <v>3</v>
      </c>
      <c r="S716" s="34"/>
      <c r="T716" s="1"/>
      <c r="U716" s="329">
        <f t="shared" si="523"/>
        <v>3</v>
      </c>
      <c r="V716" s="34"/>
      <c r="W716" s="1"/>
      <c r="X716" s="329">
        <f t="shared" si="524"/>
        <v>3</v>
      </c>
      <c r="Y716" s="34"/>
      <c r="Z716" s="1"/>
      <c r="AA716" s="329">
        <f t="shared" si="525"/>
        <v>3</v>
      </c>
      <c r="AB716" s="34"/>
      <c r="AC716" s="1"/>
      <c r="AD716" s="329">
        <f t="shared" si="526"/>
        <v>3</v>
      </c>
      <c r="AE716" s="3"/>
      <c r="AF716" s="1"/>
      <c r="AG716" s="330">
        <f t="shared" si="527"/>
        <v>3</v>
      </c>
      <c r="AH716" s="34"/>
      <c r="AI716" s="1"/>
      <c r="AJ716" s="328">
        <f t="shared" si="528"/>
        <v>3</v>
      </c>
      <c r="AK716" s="34"/>
      <c r="AL716" s="1"/>
      <c r="AM716" s="328">
        <f t="shared" si="529"/>
        <v>3</v>
      </c>
      <c r="AN716" s="34"/>
      <c r="AO716" s="1"/>
      <c r="AP716" s="328">
        <f t="shared" si="530"/>
        <v>3</v>
      </c>
      <c r="AQ716" s="34"/>
      <c r="AR716" s="1"/>
      <c r="AS716" s="1">
        <f t="shared" si="531"/>
        <v>3</v>
      </c>
      <c r="AT716" s="3"/>
      <c r="AU716" s="1"/>
      <c r="AV716" s="328">
        <f t="shared" si="532"/>
        <v>3</v>
      </c>
      <c r="AW716" s="178"/>
      <c r="AX716" s="324"/>
      <c r="AY716" s="125">
        <f t="shared" si="533"/>
        <v>0</v>
      </c>
      <c r="AZ716" s="125">
        <f t="shared" si="533"/>
        <v>0</v>
      </c>
      <c r="BA716" s="35"/>
      <c r="BB716" s="35"/>
      <c r="BC716" s="35"/>
      <c r="BD716" s="35"/>
      <c r="BE716" s="35"/>
      <c r="BF716" s="35"/>
    </row>
    <row r="717" spans="1:58" ht="13">
      <c r="A717" s="18"/>
      <c r="B717" s="137"/>
      <c r="C717" s="485" t="s">
        <v>1942</v>
      </c>
      <c r="D717" s="488" t="s">
        <v>753</v>
      </c>
      <c r="E717" s="27" t="s">
        <v>754</v>
      </c>
      <c r="F717" s="49"/>
      <c r="G717" s="83"/>
      <c r="H717" s="49"/>
      <c r="I717" s="337" t="s">
        <v>419</v>
      </c>
      <c r="J717" s="16" t="s">
        <v>629</v>
      </c>
      <c r="K717" s="109">
        <f t="shared" si="520"/>
        <v>0</v>
      </c>
      <c r="L717" s="16">
        <v>0</v>
      </c>
      <c r="M717" s="3"/>
      <c r="N717" s="1"/>
      <c r="O717" s="328">
        <f t="shared" si="521"/>
        <v>0</v>
      </c>
      <c r="P717" s="34"/>
      <c r="Q717" s="1"/>
      <c r="R717" s="329">
        <f t="shared" si="522"/>
        <v>0</v>
      </c>
      <c r="S717" s="34"/>
      <c r="T717" s="1"/>
      <c r="U717" s="329">
        <f t="shared" si="523"/>
        <v>0</v>
      </c>
      <c r="V717" s="34"/>
      <c r="W717" s="1"/>
      <c r="X717" s="329">
        <f t="shared" si="524"/>
        <v>0</v>
      </c>
      <c r="Y717" s="34"/>
      <c r="Z717" s="1"/>
      <c r="AA717" s="329">
        <f t="shared" si="525"/>
        <v>0</v>
      </c>
      <c r="AB717" s="34"/>
      <c r="AC717" s="1"/>
      <c r="AD717" s="329">
        <f t="shared" si="526"/>
        <v>0</v>
      </c>
      <c r="AE717" s="3"/>
      <c r="AF717" s="1"/>
      <c r="AG717" s="330">
        <f t="shared" si="527"/>
        <v>0</v>
      </c>
      <c r="AH717" s="34"/>
      <c r="AI717" s="1"/>
      <c r="AJ717" s="328">
        <f t="shared" si="528"/>
        <v>0</v>
      </c>
      <c r="AK717" s="34"/>
      <c r="AL717" s="1"/>
      <c r="AM717" s="328">
        <f t="shared" si="529"/>
        <v>0</v>
      </c>
      <c r="AN717" s="34"/>
      <c r="AO717" s="1"/>
      <c r="AP717" s="328">
        <f t="shared" si="530"/>
        <v>0</v>
      </c>
      <c r="AQ717" s="34"/>
      <c r="AR717" s="1"/>
      <c r="AS717" s="1">
        <f t="shared" si="531"/>
        <v>0</v>
      </c>
      <c r="AT717" s="3"/>
      <c r="AU717" s="1"/>
      <c r="AV717" s="328">
        <f t="shared" si="532"/>
        <v>0</v>
      </c>
      <c r="AW717" s="178"/>
      <c r="AX717" s="324"/>
      <c r="AY717" s="125">
        <f t="shared" si="533"/>
        <v>0</v>
      </c>
      <c r="AZ717" s="125">
        <f t="shared" si="533"/>
        <v>0</v>
      </c>
      <c r="BA717" s="35"/>
      <c r="BB717" s="35"/>
      <c r="BC717" s="35"/>
      <c r="BD717" s="35"/>
      <c r="BE717" s="35"/>
      <c r="BF717" s="35"/>
    </row>
    <row r="718" spans="1:58" ht="13">
      <c r="A718" s="18"/>
      <c r="B718" s="137"/>
      <c r="C718" s="485" t="s">
        <v>1942</v>
      </c>
      <c r="D718" s="490" t="s">
        <v>761</v>
      </c>
      <c r="E718" s="49" t="s">
        <v>762</v>
      </c>
      <c r="F718" s="49"/>
      <c r="G718" s="83"/>
      <c r="H718" s="49"/>
      <c r="I718" s="110" t="s">
        <v>419</v>
      </c>
      <c r="J718" s="16" t="s">
        <v>629</v>
      </c>
      <c r="K718" s="109">
        <f t="shared" si="520"/>
        <v>2</v>
      </c>
      <c r="L718" s="16">
        <v>2</v>
      </c>
      <c r="M718" s="3"/>
      <c r="N718" s="1"/>
      <c r="O718" s="329">
        <f t="shared" si="521"/>
        <v>2</v>
      </c>
      <c r="P718" s="34"/>
      <c r="Q718" s="1"/>
      <c r="R718" s="329">
        <f t="shared" si="522"/>
        <v>2</v>
      </c>
      <c r="S718" s="34"/>
      <c r="T718" s="1"/>
      <c r="U718" s="329">
        <f t="shared" si="523"/>
        <v>2</v>
      </c>
      <c r="V718" s="34"/>
      <c r="W718" s="1"/>
      <c r="X718" s="329">
        <f t="shared" si="524"/>
        <v>2</v>
      </c>
      <c r="Y718" s="34"/>
      <c r="Z718" s="1"/>
      <c r="AA718" s="329">
        <f t="shared" si="525"/>
        <v>2</v>
      </c>
      <c r="AB718" s="34"/>
      <c r="AC718" s="1"/>
      <c r="AD718" s="329">
        <f t="shared" si="526"/>
        <v>2</v>
      </c>
      <c r="AE718" s="3"/>
      <c r="AF718" s="1"/>
      <c r="AG718" s="330">
        <f t="shared" si="527"/>
        <v>2</v>
      </c>
      <c r="AH718" s="34"/>
      <c r="AI718" s="1"/>
      <c r="AJ718" s="328">
        <f t="shared" si="528"/>
        <v>2</v>
      </c>
      <c r="AK718" s="34"/>
      <c r="AL718" s="1"/>
      <c r="AM718" s="328">
        <f t="shared" si="529"/>
        <v>2</v>
      </c>
      <c r="AN718" s="34"/>
      <c r="AO718" s="1"/>
      <c r="AP718" s="328">
        <f t="shared" si="530"/>
        <v>2</v>
      </c>
      <c r="AQ718" s="34"/>
      <c r="AR718" s="1"/>
      <c r="AS718" s="1">
        <f t="shared" si="531"/>
        <v>2</v>
      </c>
      <c r="AT718" s="3"/>
      <c r="AU718" s="1"/>
      <c r="AV718" s="328">
        <f t="shared" si="532"/>
        <v>2</v>
      </c>
      <c r="AW718" s="178"/>
      <c r="AX718" s="324"/>
      <c r="AY718" s="125">
        <f t="shared" si="533"/>
        <v>0</v>
      </c>
      <c r="AZ718" s="125">
        <f t="shared" si="533"/>
        <v>0</v>
      </c>
      <c r="BA718" s="35"/>
      <c r="BB718" s="35"/>
      <c r="BC718" s="35"/>
      <c r="BD718" s="35"/>
      <c r="BE718" s="35"/>
      <c r="BF718" s="35"/>
    </row>
    <row r="719" spans="1:58" ht="13">
      <c r="A719" s="33"/>
      <c r="B719" s="330"/>
      <c r="C719" s="485" t="s">
        <v>1942</v>
      </c>
      <c r="D719" s="490" t="s">
        <v>743</v>
      </c>
      <c r="E719" s="49" t="s">
        <v>744</v>
      </c>
      <c r="F719" s="49"/>
      <c r="G719" s="83"/>
      <c r="H719" s="49"/>
      <c r="I719" s="110" t="s">
        <v>420</v>
      </c>
      <c r="J719" s="16" t="s">
        <v>629</v>
      </c>
      <c r="K719" s="109">
        <f t="shared" si="520"/>
        <v>0</v>
      </c>
      <c r="L719" s="16">
        <v>0</v>
      </c>
      <c r="M719" s="3"/>
      <c r="N719" s="1"/>
      <c r="O719" s="329">
        <f t="shared" si="521"/>
        <v>0</v>
      </c>
      <c r="P719" s="34"/>
      <c r="Q719" s="1"/>
      <c r="R719" s="329">
        <f t="shared" si="522"/>
        <v>0</v>
      </c>
      <c r="S719" s="34"/>
      <c r="T719" s="1"/>
      <c r="U719" s="329">
        <f t="shared" si="523"/>
        <v>0</v>
      </c>
      <c r="V719" s="34"/>
      <c r="W719" s="1"/>
      <c r="X719" s="329">
        <f t="shared" si="524"/>
        <v>0</v>
      </c>
      <c r="Y719" s="34"/>
      <c r="Z719" s="1"/>
      <c r="AA719" s="329">
        <f t="shared" si="525"/>
        <v>0</v>
      </c>
      <c r="AB719" s="34"/>
      <c r="AC719" s="1"/>
      <c r="AD719" s="329">
        <f t="shared" si="526"/>
        <v>0</v>
      </c>
      <c r="AE719" s="3"/>
      <c r="AF719" s="1"/>
      <c r="AG719" s="330">
        <f t="shared" si="527"/>
        <v>0</v>
      </c>
      <c r="AH719" s="34"/>
      <c r="AI719" s="1"/>
      <c r="AJ719" s="328">
        <f t="shared" si="528"/>
        <v>0</v>
      </c>
      <c r="AK719" s="34"/>
      <c r="AL719" s="1"/>
      <c r="AM719" s="328">
        <f t="shared" si="529"/>
        <v>0</v>
      </c>
      <c r="AN719" s="34"/>
      <c r="AO719" s="1"/>
      <c r="AP719" s="328">
        <f t="shared" si="530"/>
        <v>0</v>
      </c>
      <c r="AQ719" s="34"/>
      <c r="AR719" s="1"/>
      <c r="AS719" s="1">
        <f t="shared" si="531"/>
        <v>0</v>
      </c>
      <c r="AT719" s="3"/>
      <c r="AU719" s="1"/>
      <c r="AV719" s="328">
        <f t="shared" si="532"/>
        <v>0</v>
      </c>
      <c r="AW719" s="178"/>
      <c r="AX719" s="324"/>
      <c r="AY719" s="125">
        <f t="shared" si="533"/>
        <v>0</v>
      </c>
      <c r="AZ719" s="125">
        <f t="shared" si="533"/>
        <v>0</v>
      </c>
      <c r="BA719" s="35"/>
      <c r="BB719" s="35"/>
      <c r="BC719" s="35"/>
      <c r="BD719" s="35"/>
      <c r="BE719" s="35"/>
      <c r="BF719" s="35"/>
    </row>
    <row r="720" spans="1:58" ht="13">
      <c r="A720" s="33"/>
      <c r="B720" s="330"/>
      <c r="C720" s="129" t="s">
        <v>2840</v>
      </c>
      <c r="D720" s="32" t="s">
        <v>2830</v>
      </c>
      <c r="E720" s="38" t="s">
        <v>2826</v>
      </c>
      <c r="F720" s="38"/>
      <c r="G720" s="110"/>
      <c r="H720" s="38"/>
      <c r="I720" s="110" t="s">
        <v>423</v>
      </c>
      <c r="J720" s="16" t="s">
        <v>640</v>
      </c>
      <c r="K720" s="109">
        <f t="shared" si="520"/>
        <v>3</v>
      </c>
      <c r="L720" s="16">
        <v>5</v>
      </c>
      <c r="M720" s="3"/>
      <c r="N720" s="1"/>
      <c r="O720" s="328">
        <f t="shared" si="521"/>
        <v>5</v>
      </c>
      <c r="P720" s="34"/>
      <c r="Q720" s="1">
        <v>4</v>
      </c>
      <c r="R720" s="329">
        <f t="shared" si="522"/>
        <v>1</v>
      </c>
      <c r="S720" s="34"/>
      <c r="T720" s="1"/>
      <c r="U720" s="329">
        <f t="shared" si="523"/>
        <v>1</v>
      </c>
      <c r="V720" s="34">
        <v>2</v>
      </c>
      <c r="W720" s="1"/>
      <c r="X720" s="329">
        <f t="shared" si="524"/>
        <v>3</v>
      </c>
      <c r="Y720" s="34"/>
      <c r="Z720" s="1"/>
      <c r="AA720" s="329">
        <f t="shared" si="525"/>
        <v>3</v>
      </c>
      <c r="AB720" s="34"/>
      <c r="AC720" s="1"/>
      <c r="AD720" s="329">
        <f t="shared" si="526"/>
        <v>3</v>
      </c>
      <c r="AE720" s="3"/>
      <c r="AF720" s="1"/>
      <c r="AG720" s="330">
        <f t="shared" si="527"/>
        <v>3</v>
      </c>
      <c r="AH720" s="34"/>
      <c r="AI720" s="1"/>
      <c r="AJ720" s="328">
        <f t="shared" si="528"/>
        <v>3</v>
      </c>
      <c r="AK720" s="34"/>
      <c r="AL720" s="1"/>
      <c r="AM720" s="328">
        <f t="shared" si="529"/>
        <v>3</v>
      </c>
      <c r="AN720" s="34"/>
      <c r="AO720" s="1"/>
      <c r="AP720" s="328">
        <f t="shared" ref="AP720:AP750" si="534">SUM(AM720+AN720-AO720)</f>
        <v>3</v>
      </c>
      <c r="AQ720" s="34"/>
      <c r="AR720" s="1"/>
      <c r="AS720" s="1">
        <f t="shared" si="531"/>
        <v>3</v>
      </c>
      <c r="AT720" s="3"/>
      <c r="AU720" s="1"/>
      <c r="AV720" s="328">
        <f t="shared" si="532"/>
        <v>3</v>
      </c>
      <c r="AW720" s="178"/>
      <c r="AX720" s="324"/>
      <c r="AY720" s="125">
        <f t="shared" si="533"/>
        <v>2</v>
      </c>
      <c r="AZ720" s="125">
        <f t="shared" si="533"/>
        <v>4</v>
      </c>
      <c r="BA720" s="35"/>
      <c r="BB720" s="35"/>
      <c r="BC720" s="35"/>
      <c r="BD720" s="35"/>
      <c r="BE720" s="35"/>
      <c r="BF720" s="35"/>
    </row>
    <row r="721" spans="1:58" ht="13">
      <c r="A721" s="18"/>
      <c r="B721" s="137"/>
      <c r="C721" s="129" t="s">
        <v>2840</v>
      </c>
      <c r="D721" s="32" t="s">
        <v>2831</v>
      </c>
      <c r="E721" s="38" t="s">
        <v>2827</v>
      </c>
      <c r="F721" s="38"/>
      <c r="G721" s="110"/>
      <c r="H721" s="38"/>
      <c r="I721" s="110" t="s">
        <v>423</v>
      </c>
      <c r="J721" s="16" t="s">
        <v>640</v>
      </c>
      <c r="K721" s="109">
        <f t="shared" si="520"/>
        <v>3</v>
      </c>
      <c r="L721" s="16">
        <v>3</v>
      </c>
      <c r="M721" s="3"/>
      <c r="N721" s="1"/>
      <c r="O721" s="329">
        <f t="shared" si="521"/>
        <v>3</v>
      </c>
      <c r="P721" s="34"/>
      <c r="Q721" s="1"/>
      <c r="R721" s="329">
        <f t="shared" si="522"/>
        <v>3</v>
      </c>
      <c r="S721" s="34"/>
      <c r="T721" s="1"/>
      <c r="U721" s="329">
        <f t="shared" si="523"/>
        <v>3</v>
      </c>
      <c r="V721" s="34"/>
      <c r="W721" s="1"/>
      <c r="X721" s="329">
        <f t="shared" si="524"/>
        <v>3</v>
      </c>
      <c r="Y721" s="34"/>
      <c r="Z721" s="1"/>
      <c r="AA721" s="329">
        <f t="shared" si="525"/>
        <v>3</v>
      </c>
      <c r="AB721" s="34"/>
      <c r="AC721" s="1"/>
      <c r="AD721" s="329">
        <f t="shared" si="526"/>
        <v>3</v>
      </c>
      <c r="AE721" s="3"/>
      <c r="AF721" s="1"/>
      <c r="AG721" s="330">
        <f t="shared" si="527"/>
        <v>3</v>
      </c>
      <c r="AH721" s="34"/>
      <c r="AI721" s="1"/>
      <c r="AJ721" s="328">
        <f t="shared" si="528"/>
        <v>3</v>
      </c>
      <c r="AK721" s="34"/>
      <c r="AL721" s="1"/>
      <c r="AM721" s="328">
        <f t="shared" si="529"/>
        <v>3</v>
      </c>
      <c r="AN721" s="34"/>
      <c r="AO721" s="1"/>
      <c r="AP721" s="328">
        <f t="shared" si="534"/>
        <v>3</v>
      </c>
      <c r="AQ721" s="34"/>
      <c r="AR721" s="1"/>
      <c r="AS721" s="1">
        <f t="shared" si="531"/>
        <v>3</v>
      </c>
      <c r="AT721" s="3"/>
      <c r="AU721" s="1"/>
      <c r="AV721" s="328">
        <f t="shared" si="532"/>
        <v>3</v>
      </c>
      <c r="AW721" s="178"/>
      <c r="AX721" s="324"/>
      <c r="AY721" s="125">
        <f t="shared" si="533"/>
        <v>0</v>
      </c>
      <c r="AZ721" s="125">
        <f t="shared" si="533"/>
        <v>0</v>
      </c>
      <c r="BA721" s="35"/>
      <c r="BB721" s="35"/>
      <c r="BC721" s="35"/>
      <c r="BD721" s="35"/>
      <c r="BE721" s="35"/>
      <c r="BF721" s="35"/>
    </row>
    <row r="722" spans="1:58" ht="13">
      <c r="A722" s="33"/>
      <c r="B722" s="330"/>
      <c r="C722" s="129" t="s">
        <v>2840</v>
      </c>
      <c r="D722" s="32" t="s">
        <v>2833</v>
      </c>
      <c r="E722" s="38" t="s">
        <v>2829</v>
      </c>
      <c r="F722" s="38"/>
      <c r="G722" s="110"/>
      <c r="H722" s="38"/>
      <c r="I722" s="110" t="s">
        <v>423</v>
      </c>
      <c r="J722" s="16" t="s">
        <v>640</v>
      </c>
      <c r="K722" s="109">
        <f t="shared" si="520"/>
        <v>3</v>
      </c>
      <c r="L722" s="16">
        <v>5</v>
      </c>
      <c r="M722" s="3"/>
      <c r="N722" s="1"/>
      <c r="O722" s="329">
        <f t="shared" si="521"/>
        <v>5</v>
      </c>
      <c r="P722" s="34"/>
      <c r="Q722" s="1">
        <v>2</v>
      </c>
      <c r="R722" s="329">
        <f t="shared" si="522"/>
        <v>3</v>
      </c>
      <c r="S722" s="34"/>
      <c r="T722" s="1"/>
      <c r="U722" s="329">
        <f t="shared" si="523"/>
        <v>3</v>
      </c>
      <c r="V722" s="34"/>
      <c r="W722" s="1"/>
      <c r="X722" s="329">
        <f t="shared" si="524"/>
        <v>3</v>
      </c>
      <c r="Y722" s="34"/>
      <c r="Z722" s="1"/>
      <c r="AA722" s="329">
        <f t="shared" si="525"/>
        <v>3</v>
      </c>
      <c r="AB722" s="34"/>
      <c r="AC722" s="1"/>
      <c r="AD722" s="329">
        <f t="shared" si="526"/>
        <v>3</v>
      </c>
      <c r="AE722" s="3"/>
      <c r="AF722" s="1"/>
      <c r="AG722" s="330">
        <f t="shared" si="527"/>
        <v>3</v>
      </c>
      <c r="AH722" s="34"/>
      <c r="AI722" s="1"/>
      <c r="AJ722" s="328">
        <f t="shared" si="528"/>
        <v>3</v>
      </c>
      <c r="AK722" s="34"/>
      <c r="AL722" s="1"/>
      <c r="AM722" s="328">
        <f t="shared" si="529"/>
        <v>3</v>
      </c>
      <c r="AN722" s="34"/>
      <c r="AO722" s="1"/>
      <c r="AP722" s="328">
        <f t="shared" si="534"/>
        <v>3</v>
      </c>
      <c r="AQ722" s="34"/>
      <c r="AR722" s="1"/>
      <c r="AS722" s="1">
        <f t="shared" si="531"/>
        <v>3</v>
      </c>
      <c r="AT722" s="3"/>
      <c r="AU722" s="1"/>
      <c r="AV722" s="328">
        <f t="shared" si="532"/>
        <v>3</v>
      </c>
      <c r="AW722" s="178"/>
      <c r="AX722" s="324"/>
      <c r="AY722" s="125">
        <f>SUM(M722+P722+S722+V722+Y722+AB722+AE722+AH722+AK722+AN722+AQ722+AT722)</f>
        <v>0</v>
      </c>
      <c r="AZ722" s="125">
        <f>SUM(N722+Q722+T722+W722+Z722+AC722+AF722+AI722+AL722+AO722+AR722+AU722)</f>
        <v>2</v>
      </c>
      <c r="BA722" s="35"/>
      <c r="BB722" s="35"/>
      <c r="BC722" s="35"/>
      <c r="BD722" s="35"/>
      <c r="BE722" s="35"/>
      <c r="BF722" s="35"/>
    </row>
    <row r="723" spans="1:58" ht="13">
      <c r="A723" s="18"/>
      <c r="B723" s="137"/>
      <c r="C723" s="129" t="s">
        <v>2840</v>
      </c>
      <c r="D723" s="32" t="s">
        <v>2832</v>
      </c>
      <c r="E723" s="38" t="s">
        <v>2828</v>
      </c>
      <c r="F723" s="38"/>
      <c r="G723" s="110"/>
      <c r="H723" s="38"/>
      <c r="I723" s="110" t="s">
        <v>423</v>
      </c>
      <c r="J723" s="16" t="s">
        <v>640</v>
      </c>
      <c r="K723" s="109">
        <f t="shared" si="520"/>
        <v>5</v>
      </c>
      <c r="L723" s="16">
        <v>5</v>
      </c>
      <c r="M723" s="3"/>
      <c r="N723" s="1"/>
      <c r="O723" s="328">
        <f t="shared" si="521"/>
        <v>5</v>
      </c>
      <c r="P723" s="34"/>
      <c r="Q723" s="1"/>
      <c r="R723" s="329">
        <f t="shared" si="522"/>
        <v>5</v>
      </c>
      <c r="S723" s="34"/>
      <c r="T723" s="1"/>
      <c r="U723" s="329">
        <f t="shared" si="523"/>
        <v>5</v>
      </c>
      <c r="V723" s="34"/>
      <c r="W723" s="1"/>
      <c r="X723" s="329">
        <f t="shared" si="524"/>
        <v>5</v>
      </c>
      <c r="Y723" s="34"/>
      <c r="Z723" s="1"/>
      <c r="AA723" s="329">
        <f t="shared" si="525"/>
        <v>5</v>
      </c>
      <c r="AB723" s="34"/>
      <c r="AC723" s="1"/>
      <c r="AD723" s="329">
        <f t="shared" si="526"/>
        <v>5</v>
      </c>
      <c r="AE723" s="3"/>
      <c r="AF723" s="1"/>
      <c r="AG723" s="330">
        <f t="shared" si="527"/>
        <v>5</v>
      </c>
      <c r="AH723" s="34"/>
      <c r="AI723" s="1"/>
      <c r="AJ723" s="328">
        <f t="shared" si="528"/>
        <v>5</v>
      </c>
      <c r="AK723" s="34"/>
      <c r="AL723" s="1"/>
      <c r="AM723" s="328">
        <f t="shared" si="529"/>
        <v>5</v>
      </c>
      <c r="AN723" s="34"/>
      <c r="AO723" s="1"/>
      <c r="AP723" s="328">
        <f t="shared" si="534"/>
        <v>5</v>
      </c>
      <c r="AQ723" s="34"/>
      <c r="AR723" s="1"/>
      <c r="AS723" s="1">
        <f t="shared" si="531"/>
        <v>5</v>
      </c>
      <c r="AT723" s="3"/>
      <c r="AU723" s="1"/>
      <c r="AV723" s="328">
        <f t="shared" si="532"/>
        <v>5</v>
      </c>
      <c r="AW723" s="178"/>
      <c r="AX723" s="324"/>
      <c r="AY723" s="125">
        <f>SUM(M723+P723+S723+V723+Y723+AB723+AE723+AH723+AK723+AN723+AQ723+AT723)</f>
        <v>0</v>
      </c>
      <c r="AZ723" s="125">
        <f>SUM(N723+Q723+T723+W723+Z723+AC723+AF723+AI723+AL723+AO723+AR723+AU723)</f>
        <v>0</v>
      </c>
      <c r="BA723" s="35"/>
      <c r="BB723" s="35"/>
      <c r="BC723" s="35"/>
      <c r="BD723" s="35"/>
      <c r="BE723" s="35"/>
      <c r="BF723" s="35"/>
    </row>
    <row r="724" spans="1:58" ht="13">
      <c r="A724" s="18"/>
      <c r="B724" s="137"/>
      <c r="C724" s="129" t="s">
        <v>2840</v>
      </c>
      <c r="D724" s="32" t="s">
        <v>2388</v>
      </c>
      <c r="E724" s="38" t="s">
        <v>2389</v>
      </c>
      <c r="F724" s="38"/>
      <c r="G724" s="110"/>
      <c r="H724" s="38"/>
      <c r="I724" s="110" t="s">
        <v>2838</v>
      </c>
      <c r="J724" s="16" t="s">
        <v>640</v>
      </c>
      <c r="K724" s="109">
        <f t="shared" si="520"/>
        <v>50</v>
      </c>
      <c r="L724" s="16">
        <v>50</v>
      </c>
      <c r="M724" s="3"/>
      <c r="N724" s="1"/>
      <c r="O724" s="329">
        <f t="shared" si="521"/>
        <v>50</v>
      </c>
      <c r="P724" s="34"/>
      <c r="Q724" s="1"/>
      <c r="R724" s="329">
        <f t="shared" si="522"/>
        <v>50</v>
      </c>
      <c r="S724" s="34"/>
      <c r="T724" s="1"/>
      <c r="U724" s="329">
        <f t="shared" si="523"/>
        <v>50</v>
      </c>
      <c r="V724" s="34"/>
      <c r="W724" s="1"/>
      <c r="X724" s="329">
        <f t="shared" si="524"/>
        <v>50</v>
      </c>
      <c r="Y724" s="34"/>
      <c r="Z724" s="1"/>
      <c r="AA724" s="329">
        <f t="shared" si="525"/>
        <v>50</v>
      </c>
      <c r="AB724" s="34"/>
      <c r="AC724" s="1"/>
      <c r="AD724" s="329">
        <f t="shared" si="526"/>
        <v>50</v>
      </c>
      <c r="AE724" s="3"/>
      <c r="AF724" s="1"/>
      <c r="AG724" s="330">
        <f t="shared" si="527"/>
        <v>50</v>
      </c>
      <c r="AH724" s="34"/>
      <c r="AI724" s="1"/>
      <c r="AJ724" s="328">
        <f t="shared" si="528"/>
        <v>50</v>
      </c>
      <c r="AK724" s="34"/>
      <c r="AL724" s="1"/>
      <c r="AM724" s="328">
        <f t="shared" si="529"/>
        <v>50</v>
      </c>
      <c r="AN724" s="34"/>
      <c r="AO724" s="1"/>
      <c r="AP724" s="328">
        <f t="shared" si="534"/>
        <v>50</v>
      </c>
      <c r="AQ724" s="34"/>
      <c r="AR724" s="1"/>
      <c r="AS724" s="1">
        <f t="shared" si="531"/>
        <v>50</v>
      </c>
      <c r="AT724" s="3"/>
      <c r="AU724" s="1"/>
      <c r="AV724" s="328">
        <f t="shared" si="532"/>
        <v>50</v>
      </c>
      <c r="AW724" s="178"/>
      <c r="AX724" s="324"/>
      <c r="AY724" s="125"/>
      <c r="AZ724" s="125"/>
      <c r="BA724" s="35"/>
      <c r="BB724" s="35"/>
      <c r="BC724" s="35"/>
      <c r="BD724" s="35"/>
      <c r="BE724" s="35"/>
      <c r="BF724" s="35"/>
    </row>
    <row r="725" spans="1:58" ht="13">
      <c r="A725" s="18"/>
      <c r="B725" s="137"/>
      <c r="C725" s="129" t="s">
        <v>2840</v>
      </c>
      <c r="D725" s="32" t="s">
        <v>2836</v>
      </c>
      <c r="E725" s="38" t="s">
        <v>2837</v>
      </c>
      <c r="F725" s="38"/>
      <c r="G725" s="110"/>
      <c r="H725" s="38"/>
      <c r="I725" s="110" t="s">
        <v>2838</v>
      </c>
      <c r="J725" s="16" t="s">
        <v>640</v>
      </c>
      <c r="K725" s="109">
        <f t="shared" si="520"/>
        <v>50</v>
      </c>
      <c r="L725" s="16">
        <v>50</v>
      </c>
      <c r="M725" s="3"/>
      <c r="N725" s="1"/>
      <c r="O725" s="329">
        <f t="shared" si="521"/>
        <v>50</v>
      </c>
      <c r="P725" s="34"/>
      <c r="Q725" s="1"/>
      <c r="R725" s="329">
        <f t="shared" si="522"/>
        <v>50</v>
      </c>
      <c r="S725" s="34"/>
      <c r="T725" s="1"/>
      <c r="U725" s="329">
        <f t="shared" si="523"/>
        <v>50</v>
      </c>
      <c r="V725" s="34"/>
      <c r="W725" s="1"/>
      <c r="X725" s="329">
        <f t="shared" si="524"/>
        <v>50</v>
      </c>
      <c r="Y725" s="34"/>
      <c r="Z725" s="1"/>
      <c r="AA725" s="329">
        <f t="shared" si="525"/>
        <v>50</v>
      </c>
      <c r="AB725" s="34"/>
      <c r="AC725" s="1"/>
      <c r="AD725" s="329">
        <f t="shared" si="526"/>
        <v>50</v>
      </c>
      <c r="AE725" s="3"/>
      <c r="AF725" s="1"/>
      <c r="AG725" s="330">
        <f t="shared" si="527"/>
        <v>50</v>
      </c>
      <c r="AH725" s="34"/>
      <c r="AI725" s="1"/>
      <c r="AJ725" s="328">
        <f t="shared" si="528"/>
        <v>50</v>
      </c>
      <c r="AK725" s="34"/>
      <c r="AL725" s="1"/>
      <c r="AM725" s="328">
        <f t="shared" si="529"/>
        <v>50</v>
      </c>
      <c r="AN725" s="34"/>
      <c r="AO725" s="1"/>
      <c r="AP725" s="328">
        <f t="shared" si="534"/>
        <v>50</v>
      </c>
      <c r="AQ725" s="34"/>
      <c r="AR725" s="1"/>
      <c r="AS725" s="1">
        <f t="shared" si="531"/>
        <v>50</v>
      </c>
      <c r="AT725" s="3"/>
      <c r="AU725" s="1"/>
      <c r="AV725" s="328">
        <f t="shared" si="532"/>
        <v>50</v>
      </c>
      <c r="AW725" s="178"/>
      <c r="AX725" s="324"/>
      <c r="AY725" s="125"/>
      <c r="AZ725" s="125"/>
      <c r="BA725" s="35"/>
      <c r="BB725" s="35"/>
      <c r="BC725" s="35"/>
      <c r="BD725" s="35"/>
      <c r="BE725" s="35"/>
      <c r="BF725" s="35"/>
    </row>
    <row r="726" spans="1:58" ht="13">
      <c r="A726" s="18"/>
      <c r="B726" s="137"/>
      <c r="C726" s="129" t="s">
        <v>2840</v>
      </c>
      <c r="D726" s="32" t="s">
        <v>2066</v>
      </c>
      <c r="E726" s="38" t="s">
        <v>2067</v>
      </c>
      <c r="F726" s="38"/>
      <c r="G726" s="110"/>
      <c r="H726" s="38"/>
      <c r="I726" s="110" t="s">
        <v>2838</v>
      </c>
      <c r="J726" s="16" t="s">
        <v>640</v>
      </c>
      <c r="K726" s="109">
        <f t="shared" si="520"/>
        <v>6</v>
      </c>
      <c r="L726" s="16">
        <v>10</v>
      </c>
      <c r="M726" s="3"/>
      <c r="N726" s="1"/>
      <c r="O726" s="328">
        <f t="shared" si="521"/>
        <v>10</v>
      </c>
      <c r="P726" s="34"/>
      <c r="Q726" s="1">
        <v>4</v>
      </c>
      <c r="R726" s="329">
        <f t="shared" si="522"/>
        <v>6</v>
      </c>
      <c r="S726" s="34"/>
      <c r="T726" s="1"/>
      <c r="U726" s="329">
        <f t="shared" si="523"/>
        <v>6</v>
      </c>
      <c r="V726" s="34"/>
      <c r="W726" s="1"/>
      <c r="X726" s="329">
        <f t="shared" si="524"/>
        <v>6</v>
      </c>
      <c r="Y726" s="34"/>
      <c r="Z726" s="1"/>
      <c r="AA726" s="329">
        <f t="shared" si="525"/>
        <v>6</v>
      </c>
      <c r="AB726" s="34"/>
      <c r="AC726" s="1"/>
      <c r="AD726" s="329">
        <f t="shared" si="526"/>
        <v>6</v>
      </c>
      <c r="AE726" s="3"/>
      <c r="AF726" s="1"/>
      <c r="AG726" s="330">
        <f t="shared" si="527"/>
        <v>6</v>
      </c>
      <c r="AH726" s="34"/>
      <c r="AI726" s="1"/>
      <c r="AJ726" s="328">
        <f t="shared" si="528"/>
        <v>6</v>
      </c>
      <c r="AK726" s="34"/>
      <c r="AL726" s="1"/>
      <c r="AM726" s="328">
        <f t="shared" si="529"/>
        <v>6</v>
      </c>
      <c r="AN726" s="34"/>
      <c r="AO726" s="1"/>
      <c r="AP726" s="328">
        <f t="shared" si="534"/>
        <v>6</v>
      </c>
      <c r="AQ726" s="34"/>
      <c r="AR726" s="1"/>
      <c r="AS726" s="1">
        <f t="shared" si="531"/>
        <v>6</v>
      </c>
      <c r="AT726" s="3"/>
      <c r="AU726" s="1"/>
      <c r="AV726" s="328">
        <f t="shared" si="532"/>
        <v>6</v>
      </c>
      <c r="AW726" s="178"/>
      <c r="AX726" s="324"/>
      <c r="AY726" s="125"/>
      <c r="AZ726" s="125"/>
      <c r="BA726" s="35"/>
      <c r="BB726" s="35"/>
      <c r="BC726" s="35"/>
      <c r="BD726" s="35"/>
      <c r="BE726" s="35"/>
      <c r="BF726" s="35"/>
    </row>
    <row r="727" spans="1:58" ht="13">
      <c r="A727" s="18"/>
      <c r="B727" s="137"/>
      <c r="C727" s="129" t="s">
        <v>2840</v>
      </c>
      <c r="D727" s="490" t="s">
        <v>755</v>
      </c>
      <c r="E727" s="49" t="s">
        <v>756</v>
      </c>
      <c r="F727" s="49"/>
      <c r="G727" s="83"/>
      <c r="H727" s="49"/>
      <c r="I727" s="110" t="s">
        <v>419</v>
      </c>
      <c r="J727" s="16" t="s">
        <v>629</v>
      </c>
      <c r="K727" s="109">
        <f t="shared" si="520"/>
        <v>0</v>
      </c>
      <c r="L727" s="16">
        <v>4</v>
      </c>
      <c r="M727" s="3"/>
      <c r="N727" s="1"/>
      <c r="O727" s="329">
        <f t="shared" si="521"/>
        <v>4</v>
      </c>
      <c r="P727" s="34"/>
      <c r="Q727" s="1"/>
      <c r="R727" s="329">
        <f t="shared" si="522"/>
        <v>4</v>
      </c>
      <c r="S727" s="34"/>
      <c r="T727" s="1">
        <v>4</v>
      </c>
      <c r="U727" s="329">
        <f t="shared" si="523"/>
        <v>0</v>
      </c>
      <c r="V727" s="34">
        <f>4+6</f>
        <v>10</v>
      </c>
      <c r="W727" s="1">
        <v>4</v>
      </c>
      <c r="X727" s="329">
        <f t="shared" si="524"/>
        <v>6</v>
      </c>
      <c r="Y727" s="34"/>
      <c r="Z727" s="1">
        <f>3+3</f>
        <v>6</v>
      </c>
      <c r="AA727" s="329">
        <f t="shared" si="525"/>
        <v>0</v>
      </c>
      <c r="AB727" s="34"/>
      <c r="AC727" s="1"/>
      <c r="AD727" s="329">
        <f t="shared" si="526"/>
        <v>0</v>
      </c>
      <c r="AE727" s="3"/>
      <c r="AF727" s="1"/>
      <c r="AG727" s="330">
        <f t="shared" si="527"/>
        <v>0</v>
      </c>
      <c r="AH727" s="34"/>
      <c r="AI727" s="1"/>
      <c r="AJ727" s="328">
        <f t="shared" si="528"/>
        <v>0</v>
      </c>
      <c r="AK727" s="34"/>
      <c r="AL727" s="1"/>
      <c r="AM727" s="328">
        <f t="shared" si="529"/>
        <v>0</v>
      </c>
      <c r="AN727" s="34"/>
      <c r="AO727" s="1"/>
      <c r="AP727" s="328">
        <f t="shared" si="534"/>
        <v>0</v>
      </c>
      <c r="AQ727" s="34"/>
      <c r="AR727" s="1"/>
      <c r="AS727" s="1">
        <f t="shared" si="531"/>
        <v>0</v>
      </c>
      <c r="AT727" s="3"/>
      <c r="AU727" s="1"/>
      <c r="AV727" s="328">
        <f t="shared" si="532"/>
        <v>0</v>
      </c>
      <c r="AW727" s="178"/>
      <c r="AX727" s="324"/>
      <c r="AY727" s="125">
        <f t="shared" ref="AY727:AZ738" si="535">SUM(M727+P727+S727+V727+Y727+AB727+AE727+AH727+AK727+AN727+AQ727+AT727)</f>
        <v>10</v>
      </c>
      <c r="AZ727" s="125">
        <f t="shared" si="535"/>
        <v>14</v>
      </c>
      <c r="BA727" s="35"/>
      <c r="BB727" s="35"/>
      <c r="BC727" s="35"/>
      <c r="BD727" s="35"/>
      <c r="BE727" s="35"/>
      <c r="BF727" s="35"/>
    </row>
    <row r="728" spans="1:58" ht="13">
      <c r="A728" s="18"/>
      <c r="B728" s="137"/>
      <c r="C728" s="129" t="s">
        <v>2840</v>
      </c>
      <c r="D728" s="32" t="s">
        <v>1886</v>
      </c>
      <c r="E728" s="155" t="s">
        <v>1887</v>
      </c>
      <c r="F728" s="155"/>
      <c r="G728" s="156"/>
      <c r="H728" s="155"/>
      <c r="I728" s="156" t="s">
        <v>419</v>
      </c>
      <c r="J728" s="162" t="s">
        <v>517</v>
      </c>
      <c r="K728" s="109">
        <f t="shared" si="520"/>
        <v>84</v>
      </c>
      <c r="L728" s="16">
        <v>96</v>
      </c>
      <c r="M728" s="3"/>
      <c r="N728" s="1"/>
      <c r="O728" s="329">
        <f t="shared" si="521"/>
        <v>96</v>
      </c>
      <c r="P728" s="34"/>
      <c r="Q728" s="1"/>
      <c r="R728" s="328">
        <f t="shared" si="522"/>
        <v>96</v>
      </c>
      <c r="S728" s="34"/>
      <c r="T728" s="1"/>
      <c r="U728" s="328">
        <f t="shared" si="523"/>
        <v>96</v>
      </c>
      <c r="V728" s="34"/>
      <c r="W728" s="1">
        <v>12</v>
      </c>
      <c r="X728" s="328">
        <f t="shared" si="524"/>
        <v>84</v>
      </c>
      <c r="Y728" s="34"/>
      <c r="Z728" s="1"/>
      <c r="AA728" s="328">
        <f t="shared" si="525"/>
        <v>84</v>
      </c>
      <c r="AB728" s="34"/>
      <c r="AC728" s="1"/>
      <c r="AD728" s="328">
        <f t="shared" si="526"/>
        <v>84</v>
      </c>
      <c r="AE728" s="3"/>
      <c r="AF728" s="1"/>
      <c r="AG728" s="326">
        <f t="shared" si="527"/>
        <v>84</v>
      </c>
      <c r="AH728" s="34"/>
      <c r="AI728" s="1"/>
      <c r="AJ728" s="328">
        <f t="shared" si="528"/>
        <v>84</v>
      </c>
      <c r="AK728" s="34"/>
      <c r="AL728" s="1"/>
      <c r="AM728" s="328">
        <f t="shared" si="529"/>
        <v>84</v>
      </c>
      <c r="AN728" s="34"/>
      <c r="AO728" s="1"/>
      <c r="AP728" s="328">
        <f t="shared" si="534"/>
        <v>84</v>
      </c>
      <c r="AQ728" s="34"/>
      <c r="AR728" s="1"/>
      <c r="AS728" s="328">
        <f t="shared" si="531"/>
        <v>84</v>
      </c>
      <c r="AT728" s="34"/>
      <c r="AU728" s="1"/>
      <c r="AV728" s="328">
        <f t="shared" si="532"/>
        <v>84</v>
      </c>
      <c r="AW728" s="178"/>
      <c r="AX728" s="324"/>
      <c r="AY728" s="125">
        <f t="shared" si="535"/>
        <v>0</v>
      </c>
      <c r="AZ728" s="125">
        <f t="shared" si="535"/>
        <v>12</v>
      </c>
      <c r="BA728" s="35"/>
      <c r="BB728" s="35"/>
      <c r="BC728" s="35"/>
      <c r="BD728" s="35"/>
      <c r="BE728" s="35"/>
      <c r="BF728" s="35"/>
    </row>
    <row r="729" spans="1:58" ht="13">
      <c r="A729" s="18"/>
      <c r="B729" s="137"/>
      <c r="C729" s="129" t="s">
        <v>2840</v>
      </c>
      <c r="D729" s="32" t="s">
        <v>1888</v>
      </c>
      <c r="E729" s="155" t="s">
        <v>1889</v>
      </c>
      <c r="F729" s="155"/>
      <c r="G729" s="156"/>
      <c r="H729" s="155"/>
      <c r="I729" s="156" t="s">
        <v>419</v>
      </c>
      <c r="J729" s="162" t="s">
        <v>517</v>
      </c>
      <c r="K729" s="109">
        <f t="shared" si="520"/>
        <v>92</v>
      </c>
      <c r="L729" s="16">
        <v>92</v>
      </c>
      <c r="M729" s="3"/>
      <c r="N729" s="1"/>
      <c r="O729" s="328">
        <f t="shared" si="521"/>
        <v>92</v>
      </c>
      <c r="P729" s="34"/>
      <c r="Q729" s="1"/>
      <c r="R729" s="328">
        <f t="shared" si="522"/>
        <v>92</v>
      </c>
      <c r="S729" s="34"/>
      <c r="T729" s="1"/>
      <c r="U729" s="328">
        <f t="shared" si="523"/>
        <v>92</v>
      </c>
      <c r="V729" s="34"/>
      <c r="W729" s="1"/>
      <c r="X729" s="328">
        <f t="shared" si="524"/>
        <v>92</v>
      </c>
      <c r="Y729" s="34"/>
      <c r="Z729" s="1"/>
      <c r="AA729" s="328">
        <f t="shared" si="525"/>
        <v>92</v>
      </c>
      <c r="AB729" s="34"/>
      <c r="AC729" s="1"/>
      <c r="AD729" s="328">
        <f t="shared" si="526"/>
        <v>92</v>
      </c>
      <c r="AE729" s="3"/>
      <c r="AF729" s="1"/>
      <c r="AG729" s="326">
        <f t="shared" si="527"/>
        <v>92</v>
      </c>
      <c r="AH729" s="34"/>
      <c r="AI729" s="1"/>
      <c r="AJ729" s="328">
        <f t="shared" si="528"/>
        <v>92</v>
      </c>
      <c r="AK729" s="34"/>
      <c r="AL729" s="1"/>
      <c r="AM729" s="328">
        <f t="shared" si="529"/>
        <v>92</v>
      </c>
      <c r="AN729" s="34"/>
      <c r="AO729" s="1"/>
      <c r="AP729" s="328">
        <f t="shared" si="534"/>
        <v>92</v>
      </c>
      <c r="AQ729" s="34"/>
      <c r="AR729" s="1"/>
      <c r="AS729" s="328">
        <f t="shared" si="531"/>
        <v>92</v>
      </c>
      <c r="AT729" s="34"/>
      <c r="AU729" s="1"/>
      <c r="AV729" s="328">
        <f t="shared" si="532"/>
        <v>92</v>
      </c>
      <c r="AW729" s="178"/>
      <c r="AX729" s="324"/>
      <c r="AY729" s="125">
        <f t="shared" si="535"/>
        <v>0</v>
      </c>
      <c r="AZ729" s="125">
        <f t="shared" si="535"/>
        <v>0</v>
      </c>
      <c r="BA729" s="35"/>
      <c r="BB729" s="35"/>
      <c r="BC729" s="35"/>
      <c r="BD729" s="35"/>
      <c r="BE729" s="35"/>
      <c r="BF729" s="35"/>
    </row>
    <row r="730" spans="1:58" ht="13">
      <c r="A730" s="18"/>
      <c r="B730" s="137"/>
      <c r="C730" s="129" t="s">
        <v>2840</v>
      </c>
      <c r="D730" s="32" t="s">
        <v>1884</v>
      </c>
      <c r="E730" s="155" t="s">
        <v>1885</v>
      </c>
      <c r="F730" s="155"/>
      <c r="G730" s="156"/>
      <c r="H730" s="155"/>
      <c r="I730" s="156" t="s">
        <v>419</v>
      </c>
      <c r="J730" s="162" t="s">
        <v>517</v>
      </c>
      <c r="K730" s="109">
        <f t="shared" si="520"/>
        <v>121</v>
      </c>
      <c r="L730" s="16">
        <v>121</v>
      </c>
      <c r="M730" s="3"/>
      <c r="N730" s="1"/>
      <c r="O730" s="329">
        <f t="shared" si="521"/>
        <v>121</v>
      </c>
      <c r="P730" s="34"/>
      <c r="Q730" s="1"/>
      <c r="R730" s="328">
        <f t="shared" si="522"/>
        <v>121</v>
      </c>
      <c r="S730" s="34"/>
      <c r="T730" s="1"/>
      <c r="U730" s="328">
        <f t="shared" si="523"/>
        <v>121</v>
      </c>
      <c r="V730" s="34"/>
      <c r="W730" s="1"/>
      <c r="X730" s="328">
        <f t="shared" si="524"/>
        <v>121</v>
      </c>
      <c r="Y730" s="34"/>
      <c r="Z730" s="1"/>
      <c r="AA730" s="328">
        <f t="shared" si="525"/>
        <v>121</v>
      </c>
      <c r="AB730" s="34"/>
      <c r="AC730" s="1"/>
      <c r="AD730" s="328">
        <f t="shared" si="526"/>
        <v>121</v>
      </c>
      <c r="AE730" s="3"/>
      <c r="AF730" s="1"/>
      <c r="AG730" s="326">
        <f t="shared" si="527"/>
        <v>121</v>
      </c>
      <c r="AH730" s="34"/>
      <c r="AI730" s="1"/>
      <c r="AJ730" s="328">
        <f t="shared" si="528"/>
        <v>121</v>
      </c>
      <c r="AK730" s="34"/>
      <c r="AL730" s="1"/>
      <c r="AM730" s="328">
        <f t="shared" si="529"/>
        <v>121</v>
      </c>
      <c r="AN730" s="34"/>
      <c r="AO730" s="1"/>
      <c r="AP730" s="328">
        <f t="shared" si="534"/>
        <v>121</v>
      </c>
      <c r="AQ730" s="34"/>
      <c r="AR730" s="1"/>
      <c r="AS730" s="328">
        <f t="shared" si="531"/>
        <v>121</v>
      </c>
      <c r="AT730" s="34"/>
      <c r="AU730" s="1"/>
      <c r="AV730" s="328">
        <f t="shared" si="532"/>
        <v>121</v>
      </c>
      <c r="AW730" s="178"/>
      <c r="AX730" s="324"/>
      <c r="AY730" s="125">
        <f t="shared" si="535"/>
        <v>0</v>
      </c>
      <c r="AZ730" s="125">
        <f t="shared" si="535"/>
        <v>0</v>
      </c>
      <c r="BA730" s="35"/>
      <c r="BB730" s="35"/>
      <c r="BC730" s="35"/>
      <c r="BD730" s="35"/>
      <c r="BE730" s="35"/>
      <c r="BF730" s="35"/>
    </row>
    <row r="731" spans="1:58" ht="13">
      <c r="A731" s="18"/>
      <c r="B731" s="137"/>
      <c r="C731" s="129" t="s">
        <v>2840</v>
      </c>
      <c r="D731" s="32" t="s">
        <v>367</v>
      </c>
      <c r="E731" s="38" t="s">
        <v>368</v>
      </c>
      <c r="F731" s="38"/>
      <c r="G731" s="110"/>
      <c r="H731" s="38"/>
      <c r="I731" s="110" t="s">
        <v>419</v>
      </c>
      <c r="J731" s="16" t="s">
        <v>629</v>
      </c>
      <c r="K731" s="109">
        <f t="shared" si="520"/>
        <v>2</v>
      </c>
      <c r="L731" s="16">
        <v>2</v>
      </c>
      <c r="M731" s="3"/>
      <c r="N731" s="1">
        <v>1</v>
      </c>
      <c r="O731" s="329">
        <f t="shared" si="521"/>
        <v>1</v>
      </c>
      <c r="P731" s="34"/>
      <c r="Q731" s="1"/>
      <c r="R731" s="329">
        <f t="shared" si="522"/>
        <v>1</v>
      </c>
      <c r="S731" s="34">
        <v>1</v>
      </c>
      <c r="T731" s="1"/>
      <c r="U731" s="329">
        <f t="shared" si="523"/>
        <v>2</v>
      </c>
      <c r="V731" s="34"/>
      <c r="W731" s="1"/>
      <c r="X731" s="329">
        <f t="shared" si="524"/>
        <v>2</v>
      </c>
      <c r="Y731" s="34"/>
      <c r="Z731" s="1"/>
      <c r="AA731" s="329">
        <f t="shared" si="525"/>
        <v>2</v>
      </c>
      <c r="AB731" s="34"/>
      <c r="AC731" s="1"/>
      <c r="AD731" s="329">
        <f t="shared" si="526"/>
        <v>2</v>
      </c>
      <c r="AE731" s="3"/>
      <c r="AF731" s="1"/>
      <c r="AG731" s="330">
        <f t="shared" si="527"/>
        <v>2</v>
      </c>
      <c r="AH731" s="34"/>
      <c r="AI731" s="1"/>
      <c r="AJ731" s="328">
        <f t="shared" si="528"/>
        <v>2</v>
      </c>
      <c r="AK731" s="34"/>
      <c r="AL731" s="1"/>
      <c r="AM731" s="328">
        <f t="shared" si="529"/>
        <v>2</v>
      </c>
      <c r="AN731" s="34"/>
      <c r="AO731" s="1"/>
      <c r="AP731" s="328">
        <f t="shared" si="534"/>
        <v>2</v>
      </c>
      <c r="AQ731" s="34"/>
      <c r="AR731" s="1"/>
      <c r="AS731" s="1">
        <f t="shared" si="531"/>
        <v>2</v>
      </c>
      <c r="AT731" s="3"/>
      <c r="AU731" s="1"/>
      <c r="AV731" s="328">
        <f t="shared" si="532"/>
        <v>2</v>
      </c>
      <c r="AW731" s="178" t="s">
        <v>2573</v>
      </c>
      <c r="AX731" s="324">
        <v>3150</v>
      </c>
      <c r="AY731" s="125">
        <f t="shared" si="535"/>
        <v>1</v>
      </c>
      <c r="AZ731" s="125">
        <f t="shared" si="535"/>
        <v>1</v>
      </c>
      <c r="BA731" s="35"/>
      <c r="BB731" s="35"/>
      <c r="BC731" s="35"/>
      <c r="BD731" s="35"/>
      <c r="BE731" s="35"/>
      <c r="BF731" s="35"/>
    </row>
    <row r="732" spans="1:58" ht="13">
      <c r="A732" s="33"/>
      <c r="B732" s="330"/>
      <c r="C732" s="129" t="s">
        <v>2840</v>
      </c>
      <c r="D732" s="32" t="s">
        <v>47</v>
      </c>
      <c r="E732" s="91" t="s">
        <v>48</v>
      </c>
      <c r="F732" s="91"/>
      <c r="G732" s="361"/>
      <c r="H732" s="91"/>
      <c r="I732" s="110" t="s">
        <v>419</v>
      </c>
      <c r="J732" s="16" t="s">
        <v>629</v>
      </c>
      <c r="K732" s="109">
        <f t="shared" si="520"/>
        <v>1</v>
      </c>
      <c r="L732" s="16">
        <v>2</v>
      </c>
      <c r="M732" s="3"/>
      <c r="N732" s="1"/>
      <c r="O732" s="328">
        <f t="shared" si="521"/>
        <v>2</v>
      </c>
      <c r="P732" s="34"/>
      <c r="Q732" s="1"/>
      <c r="R732" s="329">
        <f t="shared" si="522"/>
        <v>2</v>
      </c>
      <c r="S732" s="34"/>
      <c r="T732" s="1"/>
      <c r="U732" s="329">
        <f t="shared" si="523"/>
        <v>2</v>
      </c>
      <c r="V732" s="34"/>
      <c r="W732" s="1">
        <v>1</v>
      </c>
      <c r="X732" s="329">
        <f t="shared" si="524"/>
        <v>1</v>
      </c>
      <c r="Y732" s="34"/>
      <c r="Z732" s="1"/>
      <c r="AA732" s="329">
        <f t="shared" si="525"/>
        <v>1</v>
      </c>
      <c r="AB732" s="34"/>
      <c r="AC732" s="1"/>
      <c r="AD732" s="329">
        <f t="shared" si="526"/>
        <v>1</v>
      </c>
      <c r="AE732" s="3"/>
      <c r="AF732" s="1"/>
      <c r="AG732" s="330">
        <f t="shared" si="527"/>
        <v>1</v>
      </c>
      <c r="AH732" s="34"/>
      <c r="AI732" s="1"/>
      <c r="AJ732" s="328">
        <f t="shared" si="528"/>
        <v>1</v>
      </c>
      <c r="AK732" s="34"/>
      <c r="AL732" s="1"/>
      <c r="AM732" s="328">
        <f t="shared" si="529"/>
        <v>1</v>
      </c>
      <c r="AN732" s="34"/>
      <c r="AO732" s="1"/>
      <c r="AP732" s="328">
        <f t="shared" si="534"/>
        <v>1</v>
      </c>
      <c r="AQ732" s="34"/>
      <c r="AR732" s="1"/>
      <c r="AS732" s="1">
        <f t="shared" si="531"/>
        <v>1</v>
      </c>
      <c r="AT732" s="3"/>
      <c r="AU732" s="1"/>
      <c r="AV732" s="328">
        <f t="shared" si="532"/>
        <v>1</v>
      </c>
      <c r="AW732" s="178"/>
      <c r="AX732" s="324"/>
      <c r="AY732" s="125">
        <f t="shared" si="535"/>
        <v>0</v>
      </c>
      <c r="AZ732" s="125">
        <f t="shared" si="535"/>
        <v>1</v>
      </c>
      <c r="BA732" s="35"/>
      <c r="BB732" s="35"/>
      <c r="BC732" s="35"/>
      <c r="BD732" s="35"/>
      <c r="BE732" s="35"/>
      <c r="BF732" s="35"/>
    </row>
    <row r="733" spans="1:58" ht="13">
      <c r="A733" s="33"/>
      <c r="B733" s="330"/>
      <c r="C733" s="129" t="s">
        <v>2840</v>
      </c>
      <c r="D733" s="32" t="s">
        <v>2709</v>
      </c>
      <c r="E733" s="38" t="s">
        <v>2708</v>
      </c>
      <c r="F733" s="38"/>
      <c r="G733" s="110"/>
      <c r="H733" s="38"/>
      <c r="I733" s="110" t="s">
        <v>419</v>
      </c>
      <c r="J733" s="16" t="s">
        <v>629</v>
      </c>
      <c r="K733" s="109">
        <f t="shared" si="520"/>
        <v>15</v>
      </c>
      <c r="L733" s="16">
        <v>15</v>
      </c>
      <c r="M733" s="3"/>
      <c r="N733" s="1"/>
      <c r="O733" s="329">
        <f t="shared" si="521"/>
        <v>15</v>
      </c>
      <c r="P733" s="34"/>
      <c r="Q733" s="1"/>
      <c r="R733" s="329">
        <f t="shared" ref="R733:R796" si="536">SUM(O733+P733-Q733)</f>
        <v>15</v>
      </c>
      <c r="S733" s="34"/>
      <c r="T733" s="1"/>
      <c r="U733" s="329">
        <f t="shared" ref="U733:U738" si="537">SUM(R733+S733-T733)</f>
        <v>15</v>
      </c>
      <c r="V733" s="34"/>
      <c r="W733" s="1"/>
      <c r="X733" s="329">
        <f t="shared" si="524"/>
        <v>15</v>
      </c>
      <c r="Y733" s="34"/>
      <c r="Z733" s="1"/>
      <c r="AA733" s="329">
        <f t="shared" si="525"/>
        <v>15</v>
      </c>
      <c r="AB733" s="34"/>
      <c r="AC733" s="1"/>
      <c r="AD733" s="329">
        <f t="shared" si="526"/>
        <v>15</v>
      </c>
      <c r="AE733" s="3"/>
      <c r="AF733" s="1"/>
      <c r="AG733" s="330">
        <f t="shared" si="527"/>
        <v>15</v>
      </c>
      <c r="AH733" s="34"/>
      <c r="AI733" s="1"/>
      <c r="AJ733" s="328">
        <f t="shared" si="528"/>
        <v>15</v>
      </c>
      <c r="AK733" s="34"/>
      <c r="AL733" s="1"/>
      <c r="AM733" s="328">
        <f t="shared" si="529"/>
        <v>15</v>
      </c>
      <c r="AN733" s="34"/>
      <c r="AO733" s="1"/>
      <c r="AP733" s="328">
        <f t="shared" si="534"/>
        <v>15</v>
      </c>
      <c r="AQ733" s="34"/>
      <c r="AR733" s="1"/>
      <c r="AS733" s="1">
        <f t="shared" si="531"/>
        <v>15</v>
      </c>
      <c r="AT733" s="3"/>
      <c r="AU733" s="1"/>
      <c r="AV733" s="328">
        <f t="shared" si="532"/>
        <v>15</v>
      </c>
      <c r="AW733" s="178"/>
      <c r="AX733" s="324"/>
      <c r="AY733" s="125">
        <f t="shared" si="535"/>
        <v>0</v>
      </c>
      <c r="AZ733" s="125">
        <f t="shared" si="535"/>
        <v>0</v>
      </c>
      <c r="BA733" s="35"/>
      <c r="BB733" s="35"/>
      <c r="BC733" s="35"/>
      <c r="BD733" s="35"/>
      <c r="BE733" s="35"/>
      <c r="BF733" s="35"/>
    </row>
    <row r="734" spans="1:58" ht="13">
      <c r="A734" s="18"/>
      <c r="B734" s="137"/>
      <c r="C734" s="129" t="s">
        <v>2840</v>
      </c>
      <c r="D734" s="488" t="s">
        <v>962</v>
      </c>
      <c r="E734" s="38" t="s">
        <v>963</v>
      </c>
      <c r="F734" s="38"/>
      <c r="G734" s="110"/>
      <c r="H734" s="38"/>
      <c r="I734" s="110" t="s">
        <v>419</v>
      </c>
      <c r="J734" s="16" t="s">
        <v>629</v>
      </c>
      <c r="K734" s="109">
        <f>AV734</f>
        <v>6</v>
      </c>
      <c r="L734" s="16">
        <v>6</v>
      </c>
      <c r="M734" s="3"/>
      <c r="N734" s="1"/>
      <c r="O734" s="329">
        <f t="shared" si="521"/>
        <v>6</v>
      </c>
      <c r="P734" s="34"/>
      <c r="Q734" s="1"/>
      <c r="R734" s="329">
        <f>SUM(O734+P734-Q734)</f>
        <v>6</v>
      </c>
      <c r="S734" s="34"/>
      <c r="T734" s="1"/>
      <c r="U734" s="329">
        <f>SUM(R734+S734-T734)</f>
        <v>6</v>
      </c>
      <c r="V734" s="34"/>
      <c r="W734" s="1"/>
      <c r="X734" s="329">
        <f>SUM(U734+V734-W734)</f>
        <v>6</v>
      </c>
      <c r="Y734" s="34"/>
      <c r="Z734" s="1"/>
      <c r="AA734" s="329">
        <f>SUM(X734+Y734-Z734)</f>
        <v>6</v>
      </c>
      <c r="AB734" s="34"/>
      <c r="AC734" s="1"/>
      <c r="AD734" s="329">
        <f>SUM(AA734+AB734-AC734)</f>
        <v>6</v>
      </c>
      <c r="AE734" s="3"/>
      <c r="AF734" s="1"/>
      <c r="AG734" s="330">
        <f>SUM(AD734+AE734-AF734)</f>
        <v>6</v>
      </c>
      <c r="AH734" s="34"/>
      <c r="AI734" s="1"/>
      <c r="AJ734" s="328">
        <f>SUM(AG734+AH734-AI734)</f>
        <v>6</v>
      </c>
      <c r="AK734" s="34"/>
      <c r="AL734" s="1"/>
      <c r="AM734" s="328">
        <f>SUM(AJ734+AK734-AL734)</f>
        <v>6</v>
      </c>
      <c r="AN734" s="34"/>
      <c r="AO734" s="1"/>
      <c r="AP734" s="328">
        <f t="shared" si="534"/>
        <v>6</v>
      </c>
      <c r="AQ734" s="34"/>
      <c r="AR734" s="1"/>
      <c r="AS734" s="1">
        <f>SUM(AP734+AQ734-AR734)</f>
        <v>6</v>
      </c>
      <c r="AT734" s="3"/>
      <c r="AU734" s="1"/>
      <c r="AV734" s="328">
        <f>SUM(AS734+AT734-AU734)</f>
        <v>6</v>
      </c>
      <c r="AW734" s="178"/>
      <c r="AX734" s="324"/>
      <c r="AY734" s="125">
        <f t="shared" si="535"/>
        <v>0</v>
      </c>
      <c r="AZ734" s="125">
        <f t="shared" si="535"/>
        <v>0</v>
      </c>
      <c r="BA734" s="35"/>
      <c r="BB734" s="35"/>
      <c r="BC734" s="35"/>
      <c r="BD734" s="35"/>
      <c r="BE734" s="35"/>
      <c r="BF734" s="35"/>
    </row>
    <row r="735" spans="1:58" ht="13">
      <c r="A735" s="33"/>
      <c r="B735" s="330"/>
      <c r="C735" s="129" t="s">
        <v>2840</v>
      </c>
      <c r="D735" s="488" t="s">
        <v>3690</v>
      </c>
      <c r="E735" s="38" t="s">
        <v>1959</v>
      </c>
      <c r="F735" s="38"/>
      <c r="G735" s="110"/>
      <c r="H735" s="38"/>
      <c r="I735" s="110" t="s">
        <v>419</v>
      </c>
      <c r="J735" s="16" t="s">
        <v>629</v>
      </c>
      <c r="K735" s="109">
        <f t="shared" si="520"/>
        <v>4</v>
      </c>
      <c r="L735" s="16">
        <v>4</v>
      </c>
      <c r="M735" s="3"/>
      <c r="N735" s="1"/>
      <c r="O735" s="328">
        <f t="shared" si="521"/>
        <v>4</v>
      </c>
      <c r="P735" s="34"/>
      <c r="Q735" s="1"/>
      <c r="R735" s="329">
        <f t="shared" si="536"/>
        <v>4</v>
      </c>
      <c r="S735" s="34"/>
      <c r="T735" s="1"/>
      <c r="U735" s="329">
        <f t="shared" si="537"/>
        <v>4</v>
      </c>
      <c r="V735" s="34"/>
      <c r="W735" s="1"/>
      <c r="X735" s="329">
        <f t="shared" si="524"/>
        <v>4</v>
      </c>
      <c r="Y735" s="34"/>
      <c r="Z735" s="1"/>
      <c r="AA735" s="329">
        <f t="shared" si="525"/>
        <v>4</v>
      </c>
      <c r="AB735" s="34"/>
      <c r="AC735" s="1"/>
      <c r="AD735" s="329">
        <f t="shared" si="526"/>
        <v>4</v>
      </c>
      <c r="AE735" s="3"/>
      <c r="AF735" s="1"/>
      <c r="AG735" s="330">
        <f t="shared" si="527"/>
        <v>4</v>
      </c>
      <c r="AH735" s="34"/>
      <c r="AI735" s="1"/>
      <c r="AJ735" s="328">
        <f t="shared" si="528"/>
        <v>4</v>
      </c>
      <c r="AK735" s="34"/>
      <c r="AL735" s="1"/>
      <c r="AM735" s="328">
        <f t="shared" si="529"/>
        <v>4</v>
      </c>
      <c r="AN735" s="34"/>
      <c r="AO735" s="1"/>
      <c r="AP735" s="328">
        <f t="shared" si="534"/>
        <v>4</v>
      </c>
      <c r="AQ735" s="34"/>
      <c r="AR735" s="1"/>
      <c r="AS735" s="1">
        <f t="shared" si="531"/>
        <v>4</v>
      </c>
      <c r="AT735" s="3"/>
      <c r="AU735" s="1"/>
      <c r="AV735" s="328">
        <f t="shared" si="532"/>
        <v>4</v>
      </c>
      <c r="AW735" s="178"/>
      <c r="AX735" s="324"/>
      <c r="AY735" s="125">
        <f t="shared" si="535"/>
        <v>0</v>
      </c>
      <c r="AZ735" s="125">
        <f t="shared" si="535"/>
        <v>0</v>
      </c>
      <c r="BA735" s="35"/>
      <c r="BB735" s="35"/>
      <c r="BC735" s="35"/>
      <c r="BD735" s="35"/>
      <c r="BE735" s="35"/>
      <c r="BF735" s="35"/>
    </row>
    <row r="736" spans="1:58" ht="13">
      <c r="A736" s="18"/>
      <c r="B736" s="137"/>
      <c r="C736" s="404" t="s">
        <v>2839</v>
      </c>
      <c r="D736" s="488" t="s">
        <v>139</v>
      </c>
      <c r="E736" s="38" t="s">
        <v>140</v>
      </c>
      <c r="F736" s="38"/>
      <c r="G736" s="110"/>
      <c r="H736" s="38"/>
      <c r="I736" s="110" t="s">
        <v>419</v>
      </c>
      <c r="J736" s="16" t="s">
        <v>1948</v>
      </c>
      <c r="K736" s="109">
        <f t="shared" si="520"/>
        <v>0</v>
      </c>
      <c r="L736" s="16">
        <v>0</v>
      </c>
      <c r="M736" s="3"/>
      <c r="N736" s="1"/>
      <c r="O736" s="329">
        <f t="shared" si="521"/>
        <v>0</v>
      </c>
      <c r="P736" s="34"/>
      <c r="Q736" s="1"/>
      <c r="R736" s="329">
        <f t="shared" si="536"/>
        <v>0</v>
      </c>
      <c r="S736" s="34"/>
      <c r="T736" s="1"/>
      <c r="U736" s="329">
        <f t="shared" si="537"/>
        <v>0</v>
      </c>
      <c r="V736" s="34"/>
      <c r="W736" s="1"/>
      <c r="X736" s="329">
        <f t="shared" si="524"/>
        <v>0</v>
      </c>
      <c r="Y736" s="34"/>
      <c r="Z736" s="1"/>
      <c r="AA736" s="329">
        <f t="shared" si="525"/>
        <v>0</v>
      </c>
      <c r="AB736" s="34"/>
      <c r="AC736" s="1"/>
      <c r="AD736" s="329">
        <f t="shared" si="526"/>
        <v>0</v>
      </c>
      <c r="AE736" s="3"/>
      <c r="AF736" s="1"/>
      <c r="AG736" s="330">
        <f t="shared" si="527"/>
        <v>0</v>
      </c>
      <c r="AH736" s="34"/>
      <c r="AI736" s="1"/>
      <c r="AJ736" s="328">
        <f t="shared" si="528"/>
        <v>0</v>
      </c>
      <c r="AK736" s="34"/>
      <c r="AL736" s="1"/>
      <c r="AM736" s="328">
        <f t="shared" si="529"/>
        <v>0</v>
      </c>
      <c r="AN736" s="34"/>
      <c r="AO736" s="1"/>
      <c r="AP736" s="328">
        <f t="shared" si="534"/>
        <v>0</v>
      </c>
      <c r="AQ736" s="34"/>
      <c r="AR736" s="1"/>
      <c r="AS736" s="1">
        <f t="shared" si="531"/>
        <v>0</v>
      </c>
      <c r="AT736" s="3"/>
      <c r="AU736" s="1"/>
      <c r="AV736" s="328">
        <f t="shared" si="532"/>
        <v>0</v>
      </c>
      <c r="AW736" s="178"/>
      <c r="AX736" s="324"/>
      <c r="AY736" s="125">
        <f t="shared" si="535"/>
        <v>0</v>
      </c>
      <c r="AZ736" s="125">
        <f t="shared" si="535"/>
        <v>0</v>
      </c>
      <c r="BA736" s="35"/>
      <c r="BB736" s="35"/>
      <c r="BC736" s="35"/>
      <c r="BD736" s="35"/>
      <c r="BE736" s="35"/>
      <c r="BF736" s="35"/>
    </row>
    <row r="737" spans="1:58" ht="13">
      <c r="A737" s="33"/>
      <c r="B737" s="330"/>
      <c r="C737" s="404" t="s">
        <v>2839</v>
      </c>
      <c r="D737" s="488" t="s">
        <v>235</v>
      </c>
      <c r="E737" s="38" t="s">
        <v>236</v>
      </c>
      <c r="F737" s="38"/>
      <c r="G737" s="110"/>
      <c r="H737" s="38"/>
      <c r="I737" s="110" t="s">
        <v>419</v>
      </c>
      <c r="J737" s="16" t="s">
        <v>1948</v>
      </c>
      <c r="K737" s="109">
        <f t="shared" si="520"/>
        <v>17</v>
      </c>
      <c r="L737" s="16">
        <v>6</v>
      </c>
      <c r="M737" s="3"/>
      <c r="N737" s="1"/>
      <c r="O737" s="329">
        <f t="shared" si="521"/>
        <v>6</v>
      </c>
      <c r="P737" s="34">
        <v>10</v>
      </c>
      <c r="Q737" s="1">
        <v>6</v>
      </c>
      <c r="R737" s="329">
        <f t="shared" si="536"/>
        <v>10</v>
      </c>
      <c r="S737" s="34">
        <v>10</v>
      </c>
      <c r="T737" s="1">
        <v>10</v>
      </c>
      <c r="U737" s="329">
        <f t="shared" si="537"/>
        <v>10</v>
      </c>
      <c r="V737" s="34"/>
      <c r="W737" s="1">
        <v>2</v>
      </c>
      <c r="X737" s="329">
        <f t="shared" si="524"/>
        <v>8</v>
      </c>
      <c r="Y737" s="34">
        <v>10</v>
      </c>
      <c r="Z737" s="1"/>
      <c r="AA737" s="329">
        <f t="shared" si="525"/>
        <v>18</v>
      </c>
      <c r="AB737" s="34"/>
      <c r="AC737" s="1">
        <v>1</v>
      </c>
      <c r="AD737" s="329">
        <f t="shared" si="526"/>
        <v>17</v>
      </c>
      <c r="AE737" s="3"/>
      <c r="AF737" s="1"/>
      <c r="AG737" s="330">
        <f t="shared" si="527"/>
        <v>17</v>
      </c>
      <c r="AH737" s="34"/>
      <c r="AI737" s="1"/>
      <c r="AJ737" s="328">
        <f t="shared" si="528"/>
        <v>17</v>
      </c>
      <c r="AK737" s="34"/>
      <c r="AL737" s="1"/>
      <c r="AM737" s="328">
        <f t="shared" si="529"/>
        <v>17</v>
      </c>
      <c r="AN737" s="34"/>
      <c r="AO737" s="1"/>
      <c r="AP737" s="328">
        <f t="shared" si="534"/>
        <v>17</v>
      </c>
      <c r="AQ737" s="34"/>
      <c r="AR737" s="1"/>
      <c r="AS737" s="1">
        <f t="shared" si="531"/>
        <v>17</v>
      </c>
      <c r="AT737" s="3"/>
      <c r="AU737" s="1"/>
      <c r="AV737" s="328">
        <f t="shared" si="532"/>
        <v>17</v>
      </c>
      <c r="AW737" s="178"/>
      <c r="AX737" s="324"/>
      <c r="AY737" s="125">
        <f t="shared" si="535"/>
        <v>30</v>
      </c>
      <c r="AZ737" s="125">
        <f t="shared" si="535"/>
        <v>19</v>
      </c>
      <c r="BA737" s="35"/>
      <c r="BB737" s="35"/>
      <c r="BC737" s="35"/>
      <c r="BD737" s="35"/>
      <c r="BE737" s="35"/>
      <c r="BF737" s="35"/>
    </row>
    <row r="738" spans="1:58" ht="13">
      <c r="A738" s="18"/>
      <c r="B738" s="137"/>
      <c r="C738" s="404" t="s">
        <v>2839</v>
      </c>
      <c r="D738" s="488" t="s">
        <v>87</v>
      </c>
      <c r="E738" s="38" t="s">
        <v>88</v>
      </c>
      <c r="F738" s="38"/>
      <c r="G738" s="110"/>
      <c r="H738" s="38"/>
      <c r="I738" s="110" t="s">
        <v>418</v>
      </c>
      <c r="J738" s="16" t="s">
        <v>629</v>
      </c>
      <c r="K738" s="109">
        <f t="shared" ref="K738:K798" si="538">AV738</f>
        <v>4</v>
      </c>
      <c r="L738" s="16">
        <v>4</v>
      </c>
      <c r="M738" s="3"/>
      <c r="N738" s="1"/>
      <c r="O738" s="328">
        <f t="shared" si="521"/>
        <v>4</v>
      </c>
      <c r="P738" s="34"/>
      <c r="Q738" s="1"/>
      <c r="R738" s="329">
        <f t="shared" si="536"/>
        <v>4</v>
      </c>
      <c r="S738" s="34"/>
      <c r="T738" s="1"/>
      <c r="U738" s="329">
        <f t="shared" si="537"/>
        <v>4</v>
      </c>
      <c r="V738" s="34"/>
      <c r="W738" s="1"/>
      <c r="X738" s="329">
        <f>SUM(U738+V738-W738)</f>
        <v>4</v>
      </c>
      <c r="Y738" s="34"/>
      <c r="Z738" s="1"/>
      <c r="AA738" s="329">
        <f>SUM(X738+Y738-Z738)</f>
        <v>4</v>
      </c>
      <c r="AB738" s="34"/>
      <c r="AC738" s="1"/>
      <c r="AD738" s="329">
        <f>SUM(AA738+AB738-AC738)</f>
        <v>4</v>
      </c>
      <c r="AE738" s="3"/>
      <c r="AF738" s="1"/>
      <c r="AG738" s="330">
        <f>SUM(AD738+AE738-AF738)</f>
        <v>4</v>
      </c>
      <c r="AH738" s="34"/>
      <c r="AI738" s="1"/>
      <c r="AJ738" s="328">
        <f>SUM(AG738+AH738-AI738)</f>
        <v>4</v>
      </c>
      <c r="AK738" s="34"/>
      <c r="AL738" s="1"/>
      <c r="AM738" s="328">
        <f>SUM(AJ738+AK738-AL738)</f>
        <v>4</v>
      </c>
      <c r="AN738" s="34"/>
      <c r="AO738" s="1"/>
      <c r="AP738" s="328">
        <f t="shared" si="534"/>
        <v>4</v>
      </c>
      <c r="AQ738" s="34"/>
      <c r="AR738" s="1"/>
      <c r="AS738" s="1">
        <f t="shared" si="531"/>
        <v>4</v>
      </c>
      <c r="AT738" s="3"/>
      <c r="AU738" s="1"/>
      <c r="AV738" s="328">
        <f t="shared" si="532"/>
        <v>4</v>
      </c>
      <c r="AW738" s="178"/>
      <c r="AX738" s="324"/>
      <c r="AY738" s="125">
        <f t="shared" si="535"/>
        <v>0</v>
      </c>
      <c r="AZ738" s="125">
        <f t="shared" si="535"/>
        <v>0</v>
      </c>
      <c r="BA738" s="35"/>
      <c r="BB738" s="35"/>
      <c r="BC738" s="35"/>
      <c r="BD738" s="35"/>
      <c r="BE738" s="35"/>
      <c r="BF738" s="35"/>
    </row>
    <row r="739" spans="1:58" ht="13">
      <c r="A739" s="18"/>
      <c r="B739" s="137"/>
      <c r="C739" s="404" t="s">
        <v>2839</v>
      </c>
      <c r="D739" s="32" t="s">
        <v>63</v>
      </c>
      <c r="E739" s="38" t="s">
        <v>64</v>
      </c>
      <c r="F739" s="38"/>
      <c r="G739" s="110"/>
      <c r="H739" s="38"/>
      <c r="I739" s="110" t="s">
        <v>419</v>
      </c>
      <c r="J739" s="16" t="s">
        <v>629</v>
      </c>
      <c r="K739" s="109">
        <f t="shared" si="538"/>
        <v>16</v>
      </c>
      <c r="L739" s="16">
        <v>13</v>
      </c>
      <c r="M739" s="3"/>
      <c r="N739" s="1">
        <f>13-3</f>
        <v>10</v>
      </c>
      <c r="O739" s="329">
        <f t="shared" si="521"/>
        <v>3</v>
      </c>
      <c r="P739" s="34">
        <f>10+10+10</f>
        <v>30</v>
      </c>
      <c r="Q739" s="1">
        <f>5+7+4+2+1</f>
        <v>19</v>
      </c>
      <c r="R739" s="329">
        <f t="shared" si="536"/>
        <v>14</v>
      </c>
      <c r="S739" s="34">
        <f>10+10+10</f>
        <v>30</v>
      </c>
      <c r="T739" s="1">
        <f>6+2+2+1+1+4+2+2+2+4+2+1</f>
        <v>29</v>
      </c>
      <c r="U739" s="329">
        <f t="shared" ref="U739:U750" si="539">SUM(R739+S739-T739)</f>
        <v>15</v>
      </c>
      <c r="V739" s="34">
        <v>10</v>
      </c>
      <c r="W739" s="1"/>
      <c r="X739" s="329">
        <f t="shared" ref="X739:X750" si="540">SUM(U739+V739-W739)</f>
        <v>25</v>
      </c>
      <c r="Y739" s="34">
        <v>10</v>
      </c>
      <c r="Z739" s="1">
        <f>10+1+5+1</f>
        <v>17</v>
      </c>
      <c r="AA739" s="329">
        <f t="shared" ref="AA739:AA750" si="541">SUM(X739+Y739-Z739)</f>
        <v>18</v>
      </c>
      <c r="AB739" s="34"/>
      <c r="AC739" s="1">
        <v>5</v>
      </c>
      <c r="AD739" s="329">
        <f t="shared" ref="AD739:AD750" si="542">SUM(AA739+AB739-AC739)</f>
        <v>13</v>
      </c>
      <c r="AE739" s="3">
        <v>10</v>
      </c>
      <c r="AF739" s="1">
        <f>4+1+1</f>
        <v>6</v>
      </c>
      <c r="AG739" s="330">
        <f t="shared" ref="AG739:AG750" si="543">SUM(AD739+AE739-AF739)</f>
        <v>17</v>
      </c>
      <c r="AH739" s="34"/>
      <c r="AI739" s="1">
        <v>1</v>
      </c>
      <c r="AJ739" s="328">
        <f t="shared" ref="AJ739:AJ750" si="544">SUM(AG739+AH739-AI739)</f>
        <v>16</v>
      </c>
      <c r="AK739" s="34"/>
      <c r="AL739" s="1"/>
      <c r="AM739" s="328">
        <f t="shared" ref="AM739:AM750" si="545">SUM(AJ739+AK739-AL739)</f>
        <v>16</v>
      </c>
      <c r="AN739" s="34"/>
      <c r="AO739" s="1"/>
      <c r="AP739" s="328">
        <f t="shared" si="534"/>
        <v>16</v>
      </c>
      <c r="AQ739" s="34"/>
      <c r="AR739" s="1"/>
      <c r="AS739" s="1">
        <f t="shared" ref="AS739:AS750" si="546">SUM(AP739+AQ739-AR739)</f>
        <v>16</v>
      </c>
      <c r="AT739" s="3"/>
      <c r="AU739" s="1"/>
      <c r="AV739" s="328">
        <f t="shared" ref="AV739:AV750" si="547">SUM(AS739+AT739-AU739)</f>
        <v>16</v>
      </c>
      <c r="AW739" s="178"/>
      <c r="AX739" s="324"/>
      <c r="AY739" s="125">
        <f>SUM(M739+P739+S739+V739+Y739+AB739+AE739+AH739+AK739+AN739+AQ739+AT739)</f>
        <v>90</v>
      </c>
      <c r="AZ739" s="125">
        <f>SUM(N739+Q739+T739+W739+Z739+AC739+AF739+AI739+AL739+AO739+AR739+AU739)</f>
        <v>87</v>
      </c>
      <c r="BA739" s="35"/>
      <c r="BB739" s="35"/>
      <c r="BC739" s="35"/>
      <c r="BD739" s="35"/>
      <c r="BE739" s="35"/>
      <c r="BF739" s="35"/>
    </row>
    <row r="740" spans="1:58" ht="13">
      <c r="A740" s="455"/>
      <c r="B740" s="456"/>
      <c r="C740" s="404" t="s">
        <v>2839</v>
      </c>
      <c r="D740" s="32" t="s">
        <v>2469</v>
      </c>
      <c r="E740" s="38" t="s">
        <v>2468</v>
      </c>
      <c r="F740" s="38"/>
      <c r="G740" s="110"/>
      <c r="H740" s="38"/>
      <c r="I740" s="110" t="s">
        <v>420</v>
      </c>
      <c r="J740" s="16" t="s">
        <v>629</v>
      </c>
      <c r="K740" s="109">
        <f t="shared" si="538"/>
        <v>0</v>
      </c>
      <c r="L740" s="16">
        <v>3</v>
      </c>
      <c r="M740" s="3"/>
      <c r="N740" s="1"/>
      <c r="O740" s="329">
        <f t="shared" si="521"/>
        <v>3</v>
      </c>
      <c r="P740" s="34"/>
      <c r="Q740" s="1">
        <v>3</v>
      </c>
      <c r="R740" s="329">
        <f t="shared" si="536"/>
        <v>0</v>
      </c>
      <c r="S740" s="34"/>
      <c r="T740" s="1"/>
      <c r="U740" s="329">
        <f t="shared" si="539"/>
        <v>0</v>
      </c>
      <c r="V740" s="34"/>
      <c r="W740" s="1"/>
      <c r="X740" s="329">
        <f t="shared" si="540"/>
        <v>0</v>
      </c>
      <c r="Y740" s="34"/>
      <c r="Z740" s="1"/>
      <c r="AA740" s="329">
        <f t="shared" si="541"/>
        <v>0</v>
      </c>
      <c r="AB740" s="34"/>
      <c r="AC740" s="1"/>
      <c r="AD740" s="329">
        <f t="shared" si="542"/>
        <v>0</v>
      </c>
      <c r="AE740" s="3"/>
      <c r="AF740" s="1"/>
      <c r="AG740" s="330">
        <f t="shared" si="543"/>
        <v>0</v>
      </c>
      <c r="AH740" s="34"/>
      <c r="AI740" s="1"/>
      <c r="AJ740" s="328">
        <f t="shared" si="544"/>
        <v>0</v>
      </c>
      <c r="AK740" s="34"/>
      <c r="AL740" s="1"/>
      <c r="AM740" s="328">
        <f t="shared" si="545"/>
        <v>0</v>
      </c>
      <c r="AN740" s="34"/>
      <c r="AO740" s="1"/>
      <c r="AP740" s="328">
        <f t="shared" si="534"/>
        <v>0</v>
      </c>
      <c r="AQ740" s="34"/>
      <c r="AR740" s="1"/>
      <c r="AS740" s="1">
        <f t="shared" si="546"/>
        <v>0</v>
      </c>
      <c r="AT740" s="3"/>
      <c r="AU740" s="1"/>
      <c r="AV740" s="328">
        <f t="shared" si="547"/>
        <v>0</v>
      </c>
      <c r="AW740" s="178"/>
      <c r="AX740" s="324"/>
      <c r="AY740" s="125"/>
      <c r="AZ740" s="125"/>
      <c r="BA740" s="35"/>
      <c r="BB740" s="35"/>
      <c r="BC740" s="35"/>
      <c r="BD740" s="35"/>
      <c r="BE740" s="35"/>
      <c r="BF740" s="35"/>
    </row>
    <row r="741" spans="1:58" ht="13">
      <c r="A741" s="18"/>
      <c r="B741" s="137"/>
      <c r="C741" s="404" t="s">
        <v>2839</v>
      </c>
      <c r="D741" s="32" t="s">
        <v>2834</v>
      </c>
      <c r="E741" s="38" t="s">
        <v>2835</v>
      </c>
      <c r="F741" s="38"/>
      <c r="G741" s="110"/>
      <c r="H741" s="38"/>
      <c r="I741" s="110" t="s">
        <v>1089</v>
      </c>
      <c r="J741" s="16" t="s">
        <v>640</v>
      </c>
      <c r="K741" s="109">
        <f t="shared" si="538"/>
        <v>39</v>
      </c>
      <c r="L741" s="16">
        <v>39</v>
      </c>
      <c r="M741" s="3"/>
      <c r="N741" s="1"/>
      <c r="O741" s="328">
        <f t="shared" si="521"/>
        <v>39</v>
      </c>
      <c r="P741" s="34"/>
      <c r="Q741" s="1"/>
      <c r="R741" s="329">
        <f t="shared" si="536"/>
        <v>39</v>
      </c>
      <c r="S741" s="34"/>
      <c r="T741" s="1"/>
      <c r="U741" s="329">
        <f t="shared" si="539"/>
        <v>39</v>
      </c>
      <c r="V741" s="34"/>
      <c r="W741" s="1"/>
      <c r="X741" s="329">
        <f t="shared" si="540"/>
        <v>39</v>
      </c>
      <c r="Y741" s="34"/>
      <c r="Z741" s="1"/>
      <c r="AA741" s="329">
        <f t="shared" si="541"/>
        <v>39</v>
      </c>
      <c r="AB741" s="34"/>
      <c r="AC741" s="1"/>
      <c r="AD741" s="329">
        <f t="shared" si="542"/>
        <v>39</v>
      </c>
      <c r="AE741" s="3"/>
      <c r="AF741" s="1"/>
      <c r="AG741" s="330">
        <f t="shared" si="543"/>
        <v>39</v>
      </c>
      <c r="AH741" s="34"/>
      <c r="AI741" s="1"/>
      <c r="AJ741" s="328">
        <f t="shared" si="544"/>
        <v>39</v>
      </c>
      <c r="AK741" s="34"/>
      <c r="AL741" s="1"/>
      <c r="AM741" s="328">
        <f t="shared" si="545"/>
        <v>39</v>
      </c>
      <c r="AN741" s="34"/>
      <c r="AO741" s="1"/>
      <c r="AP741" s="328">
        <f t="shared" si="534"/>
        <v>39</v>
      </c>
      <c r="AQ741" s="34"/>
      <c r="AR741" s="1"/>
      <c r="AS741" s="1">
        <f t="shared" si="546"/>
        <v>39</v>
      </c>
      <c r="AT741" s="3"/>
      <c r="AU741" s="1"/>
      <c r="AV741" s="328">
        <f t="shared" si="547"/>
        <v>39</v>
      </c>
      <c r="AW741" s="178"/>
      <c r="AX741" s="324"/>
      <c r="AY741" s="125">
        <f t="shared" ref="AY741:AZ747" si="548">SUM(M741+P741+S741+V741+Y741+AB741+AE741+AH741+AK741+AN741+AQ741+AT741)</f>
        <v>0</v>
      </c>
      <c r="AZ741" s="125">
        <f t="shared" si="548"/>
        <v>0</v>
      </c>
      <c r="BA741" s="35"/>
      <c r="BB741" s="35"/>
      <c r="BC741" s="35"/>
      <c r="BD741" s="35"/>
      <c r="BE741" s="35"/>
      <c r="BF741" s="35"/>
    </row>
    <row r="742" spans="1:58" ht="13">
      <c r="A742" s="18"/>
      <c r="B742" s="137"/>
      <c r="C742" s="404" t="s">
        <v>2839</v>
      </c>
      <c r="D742" s="500" t="s">
        <v>1038</v>
      </c>
      <c r="E742" s="136" t="s">
        <v>1039</v>
      </c>
      <c r="F742" s="136"/>
      <c r="G742" s="457"/>
      <c r="H742" s="136"/>
      <c r="I742" s="110" t="s">
        <v>419</v>
      </c>
      <c r="J742" s="16" t="s">
        <v>629</v>
      </c>
      <c r="K742" s="109">
        <f t="shared" si="538"/>
        <v>2</v>
      </c>
      <c r="L742" s="16">
        <v>1</v>
      </c>
      <c r="M742" s="3">
        <v>5</v>
      </c>
      <c r="N742" s="1"/>
      <c r="O742" s="329">
        <f t="shared" si="521"/>
        <v>6</v>
      </c>
      <c r="P742" s="34"/>
      <c r="Q742" s="1">
        <f>2+1</f>
        <v>3</v>
      </c>
      <c r="R742" s="329">
        <f t="shared" si="536"/>
        <v>3</v>
      </c>
      <c r="S742" s="34"/>
      <c r="T742" s="1">
        <v>1</v>
      </c>
      <c r="U742" s="329">
        <f t="shared" si="539"/>
        <v>2</v>
      </c>
      <c r="V742" s="34"/>
      <c r="W742" s="1"/>
      <c r="X742" s="329">
        <f t="shared" si="540"/>
        <v>2</v>
      </c>
      <c r="Y742" s="34"/>
      <c r="Z742" s="1"/>
      <c r="AA742" s="329">
        <f t="shared" si="541"/>
        <v>2</v>
      </c>
      <c r="AB742" s="34"/>
      <c r="AC742" s="1"/>
      <c r="AD742" s="329">
        <f t="shared" si="542"/>
        <v>2</v>
      </c>
      <c r="AE742" s="3"/>
      <c r="AF742" s="1"/>
      <c r="AG742" s="330">
        <f t="shared" si="543"/>
        <v>2</v>
      </c>
      <c r="AH742" s="34"/>
      <c r="AI742" s="1"/>
      <c r="AJ742" s="328">
        <f t="shared" si="544"/>
        <v>2</v>
      </c>
      <c r="AK742" s="34"/>
      <c r="AL742" s="1"/>
      <c r="AM742" s="328">
        <f t="shared" si="545"/>
        <v>2</v>
      </c>
      <c r="AN742" s="34"/>
      <c r="AO742" s="1"/>
      <c r="AP742" s="328">
        <f t="shared" si="534"/>
        <v>2</v>
      </c>
      <c r="AQ742" s="34"/>
      <c r="AR742" s="1"/>
      <c r="AS742" s="1">
        <f t="shared" si="546"/>
        <v>2</v>
      </c>
      <c r="AT742" s="3"/>
      <c r="AU742" s="1"/>
      <c r="AV742" s="328">
        <f t="shared" si="547"/>
        <v>2</v>
      </c>
      <c r="AW742" s="178"/>
      <c r="AX742" s="324"/>
      <c r="AY742" s="125">
        <f t="shared" si="548"/>
        <v>5</v>
      </c>
      <c r="AZ742" s="125">
        <f t="shared" si="548"/>
        <v>4</v>
      </c>
      <c r="BA742" s="35"/>
      <c r="BB742" s="35"/>
      <c r="BC742" s="35"/>
      <c r="BD742" s="35"/>
      <c r="BE742" s="35"/>
      <c r="BF742" s="35"/>
    </row>
    <row r="743" spans="1:58" ht="13">
      <c r="A743" s="18"/>
      <c r="B743" s="137"/>
      <c r="C743" s="404" t="s">
        <v>2839</v>
      </c>
      <c r="D743" s="500" t="s">
        <v>660</v>
      </c>
      <c r="E743" s="27" t="s">
        <v>661</v>
      </c>
      <c r="F743" s="27"/>
      <c r="G743" s="81"/>
      <c r="H743" s="27"/>
      <c r="I743" s="110" t="s">
        <v>419</v>
      </c>
      <c r="J743" s="16" t="s">
        <v>629</v>
      </c>
      <c r="K743" s="109">
        <f t="shared" si="538"/>
        <v>2</v>
      </c>
      <c r="L743" s="16">
        <v>11</v>
      </c>
      <c r="M743" s="3"/>
      <c r="N743" s="1"/>
      <c r="O743" s="329">
        <f t="shared" si="521"/>
        <v>11</v>
      </c>
      <c r="P743" s="34">
        <v>20</v>
      </c>
      <c r="Q743" s="1">
        <f>11+2+2</f>
        <v>15</v>
      </c>
      <c r="R743" s="329">
        <f t="shared" si="536"/>
        <v>16</v>
      </c>
      <c r="S743" s="34">
        <v>20</v>
      </c>
      <c r="T743" s="1">
        <f>10+6</f>
        <v>16</v>
      </c>
      <c r="U743" s="329">
        <f t="shared" si="539"/>
        <v>20</v>
      </c>
      <c r="V743" s="34"/>
      <c r="W743" s="1">
        <v>1</v>
      </c>
      <c r="X743" s="329">
        <f t="shared" si="540"/>
        <v>19</v>
      </c>
      <c r="Y743" s="34"/>
      <c r="Z743" s="1">
        <v>17</v>
      </c>
      <c r="AA743" s="329">
        <f t="shared" si="541"/>
        <v>2</v>
      </c>
      <c r="AB743" s="34"/>
      <c r="AC743" s="1"/>
      <c r="AD743" s="329">
        <f t="shared" si="542"/>
        <v>2</v>
      </c>
      <c r="AE743" s="3"/>
      <c r="AF743" s="1"/>
      <c r="AG743" s="330">
        <f t="shared" si="543"/>
        <v>2</v>
      </c>
      <c r="AH743" s="34"/>
      <c r="AI743" s="1"/>
      <c r="AJ743" s="328">
        <f t="shared" si="544"/>
        <v>2</v>
      </c>
      <c r="AK743" s="34"/>
      <c r="AL743" s="1"/>
      <c r="AM743" s="328">
        <f t="shared" si="545"/>
        <v>2</v>
      </c>
      <c r="AN743" s="34"/>
      <c r="AO743" s="1"/>
      <c r="AP743" s="328">
        <f t="shared" si="534"/>
        <v>2</v>
      </c>
      <c r="AQ743" s="34"/>
      <c r="AR743" s="1"/>
      <c r="AS743" s="1">
        <f t="shared" si="546"/>
        <v>2</v>
      </c>
      <c r="AT743" s="3"/>
      <c r="AU743" s="1"/>
      <c r="AV743" s="328">
        <f t="shared" si="547"/>
        <v>2</v>
      </c>
      <c r="AW743" s="178"/>
      <c r="AX743" s="324"/>
      <c r="AY743" s="125">
        <f t="shared" si="548"/>
        <v>40</v>
      </c>
      <c r="AZ743" s="125">
        <f t="shared" si="548"/>
        <v>49</v>
      </c>
      <c r="BA743" s="35"/>
      <c r="BB743" s="35"/>
      <c r="BC743" s="35"/>
      <c r="BD743" s="35"/>
      <c r="BE743" s="35"/>
      <c r="BF743" s="35"/>
    </row>
    <row r="744" spans="1:58" ht="13">
      <c r="A744" s="33"/>
      <c r="B744" s="330"/>
      <c r="C744" s="404" t="s">
        <v>2839</v>
      </c>
      <c r="D744" s="32" t="s">
        <v>1001</v>
      </c>
      <c r="E744" s="38" t="s">
        <v>234</v>
      </c>
      <c r="F744" s="38"/>
      <c r="G744" s="110"/>
      <c r="H744" s="38"/>
      <c r="I744" s="110" t="s">
        <v>419</v>
      </c>
      <c r="J744" s="16" t="s">
        <v>629</v>
      </c>
      <c r="K744" s="109">
        <f t="shared" si="538"/>
        <v>3</v>
      </c>
      <c r="L744" s="16">
        <v>7</v>
      </c>
      <c r="M744" s="3"/>
      <c r="N744" s="1"/>
      <c r="O744" s="328">
        <f t="shared" si="521"/>
        <v>7</v>
      </c>
      <c r="P744" s="34"/>
      <c r="Q744" s="1">
        <v>3</v>
      </c>
      <c r="R744" s="329">
        <f t="shared" si="536"/>
        <v>4</v>
      </c>
      <c r="S744" s="34"/>
      <c r="T744" s="1">
        <v>1</v>
      </c>
      <c r="U744" s="329">
        <f t="shared" si="539"/>
        <v>3</v>
      </c>
      <c r="V744" s="34"/>
      <c r="W744" s="1"/>
      <c r="X744" s="329">
        <f t="shared" si="540"/>
        <v>3</v>
      </c>
      <c r="Y744" s="34"/>
      <c r="Z744" s="1"/>
      <c r="AA744" s="329">
        <f t="shared" si="541"/>
        <v>3</v>
      </c>
      <c r="AB744" s="34"/>
      <c r="AC744" s="1"/>
      <c r="AD744" s="329">
        <f t="shared" si="542"/>
        <v>3</v>
      </c>
      <c r="AE744" s="3"/>
      <c r="AF744" s="1"/>
      <c r="AG744" s="330">
        <f t="shared" si="543"/>
        <v>3</v>
      </c>
      <c r="AH744" s="34"/>
      <c r="AI744" s="1"/>
      <c r="AJ744" s="328">
        <f t="shared" si="544"/>
        <v>3</v>
      </c>
      <c r="AK744" s="34"/>
      <c r="AL744" s="1"/>
      <c r="AM744" s="328">
        <f t="shared" si="545"/>
        <v>3</v>
      </c>
      <c r="AN744" s="34"/>
      <c r="AO744" s="1"/>
      <c r="AP744" s="328">
        <f t="shared" si="534"/>
        <v>3</v>
      </c>
      <c r="AQ744" s="34"/>
      <c r="AR744" s="1"/>
      <c r="AS744" s="1">
        <f t="shared" si="546"/>
        <v>3</v>
      </c>
      <c r="AT744" s="3"/>
      <c r="AU744" s="1"/>
      <c r="AV744" s="328">
        <f t="shared" si="547"/>
        <v>3</v>
      </c>
      <c r="AW744" s="178"/>
      <c r="AX744" s="324"/>
      <c r="AY744" s="125">
        <f t="shared" si="548"/>
        <v>0</v>
      </c>
      <c r="AZ744" s="125">
        <f t="shared" si="548"/>
        <v>4</v>
      </c>
      <c r="BA744" s="35"/>
      <c r="BB744" s="35"/>
      <c r="BC744" s="35"/>
      <c r="BD744" s="35"/>
      <c r="BE744" s="35"/>
      <c r="BF744" s="35"/>
    </row>
    <row r="745" spans="1:58" ht="13">
      <c r="A745" s="18"/>
      <c r="B745" s="137"/>
      <c r="C745" s="404" t="s">
        <v>2839</v>
      </c>
      <c r="D745" s="32" t="s">
        <v>1905</v>
      </c>
      <c r="E745" s="38" t="s">
        <v>1906</v>
      </c>
      <c r="F745" s="38"/>
      <c r="G745" s="110"/>
      <c r="H745" s="38"/>
      <c r="I745" s="110" t="s">
        <v>423</v>
      </c>
      <c r="J745" s="16" t="s">
        <v>629</v>
      </c>
      <c r="K745" s="109">
        <f t="shared" si="538"/>
        <v>6</v>
      </c>
      <c r="L745" s="16">
        <v>6</v>
      </c>
      <c r="M745" s="3"/>
      <c r="N745" s="1"/>
      <c r="O745" s="329">
        <f t="shared" si="521"/>
        <v>6</v>
      </c>
      <c r="P745" s="34"/>
      <c r="Q745" s="1"/>
      <c r="R745" s="329">
        <f t="shared" si="536"/>
        <v>6</v>
      </c>
      <c r="S745" s="34"/>
      <c r="T745" s="1"/>
      <c r="U745" s="329">
        <f t="shared" si="539"/>
        <v>6</v>
      </c>
      <c r="V745" s="34"/>
      <c r="W745" s="1"/>
      <c r="X745" s="329">
        <f t="shared" si="540"/>
        <v>6</v>
      </c>
      <c r="Y745" s="34"/>
      <c r="Z745" s="1"/>
      <c r="AA745" s="329">
        <f t="shared" si="541"/>
        <v>6</v>
      </c>
      <c r="AB745" s="34"/>
      <c r="AC745" s="1"/>
      <c r="AD745" s="329">
        <f t="shared" si="542"/>
        <v>6</v>
      </c>
      <c r="AE745" s="3"/>
      <c r="AF745" s="1"/>
      <c r="AG745" s="330">
        <f t="shared" si="543"/>
        <v>6</v>
      </c>
      <c r="AH745" s="34"/>
      <c r="AI745" s="1"/>
      <c r="AJ745" s="328">
        <f t="shared" si="544"/>
        <v>6</v>
      </c>
      <c r="AK745" s="34"/>
      <c r="AL745" s="1"/>
      <c r="AM745" s="328">
        <f t="shared" si="545"/>
        <v>6</v>
      </c>
      <c r="AN745" s="34"/>
      <c r="AO745" s="1"/>
      <c r="AP745" s="328">
        <f t="shared" si="534"/>
        <v>6</v>
      </c>
      <c r="AQ745" s="34"/>
      <c r="AR745" s="1"/>
      <c r="AS745" s="1">
        <f t="shared" si="546"/>
        <v>6</v>
      </c>
      <c r="AT745" s="3"/>
      <c r="AU745" s="1"/>
      <c r="AV745" s="328">
        <f t="shared" si="547"/>
        <v>6</v>
      </c>
      <c r="AW745" s="178"/>
      <c r="AX745" s="324"/>
      <c r="AY745" s="125">
        <f t="shared" si="548"/>
        <v>0</v>
      </c>
      <c r="AZ745" s="125">
        <f t="shared" si="548"/>
        <v>0</v>
      </c>
      <c r="BA745" s="35"/>
      <c r="BB745" s="35"/>
      <c r="BC745" s="35"/>
      <c r="BD745" s="35"/>
      <c r="BE745" s="35"/>
      <c r="BF745" s="35"/>
    </row>
    <row r="746" spans="1:58" ht="13">
      <c r="A746" s="18"/>
      <c r="B746" s="137"/>
      <c r="C746" s="404" t="s">
        <v>2839</v>
      </c>
      <c r="D746" s="32" t="s">
        <v>792</v>
      </c>
      <c r="E746" s="38" t="s">
        <v>793</v>
      </c>
      <c r="F746" s="38"/>
      <c r="G746" s="110"/>
      <c r="H746" s="38"/>
      <c r="I746" s="110" t="s">
        <v>419</v>
      </c>
      <c r="J746" s="16" t="s">
        <v>629</v>
      </c>
      <c r="K746" s="109">
        <f t="shared" si="538"/>
        <v>10</v>
      </c>
      <c r="L746" s="16">
        <v>11</v>
      </c>
      <c r="M746" s="3"/>
      <c r="N746" s="1"/>
      <c r="O746" s="329">
        <f t="shared" si="521"/>
        <v>11</v>
      </c>
      <c r="P746" s="34"/>
      <c r="Q746" s="1"/>
      <c r="R746" s="329">
        <f t="shared" si="536"/>
        <v>11</v>
      </c>
      <c r="S746" s="34"/>
      <c r="T746" s="1"/>
      <c r="U746" s="329">
        <f t="shared" si="539"/>
        <v>11</v>
      </c>
      <c r="V746" s="34"/>
      <c r="W746" s="1"/>
      <c r="X746" s="329">
        <f t="shared" si="540"/>
        <v>11</v>
      </c>
      <c r="Y746" s="34"/>
      <c r="Z746" s="1"/>
      <c r="AA746" s="329">
        <f t="shared" si="541"/>
        <v>11</v>
      </c>
      <c r="AB746" s="34"/>
      <c r="AC746" s="1">
        <v>1</v>
      </c>
      <c r="AD746" s="329">
        <f t="shared" si="542"/>
        <v>10</v>
      </c>
      <c r="AE746" s="3"/>
      <c r="AF746" s="1"/>
      <c r="AG746" s="330">
        <f t="shared" si="543"/>
        <v>10</v>
      </c>
      <c r="AH746" s="34"/>
      <c r="AI746" s="1"/>
      <c r="AJ746" s="328">
        <f t="shared" si="544"/>
        <v>10</v>
      </c>
      <c r="AK746" s="34"/>
      <c r="AL746" s="1"/>
      <c r="AM746" s="328">
        <f t="shared" si="545"/>
        <v>10</v>
      </c>
      <c r="AN746" s="34"/>
      <c r="AO746" s="1"/>
      <c r="AP746" s="328">
        <f t="shared" si="534"/>
        <v>10</v>
      </c>
      <c r="AQ746" s="34"/>
      <c r="AR746" s="1"/>
      <c r="AS746" s="1">
        <f t="shared" si="546"/>
        <v>10</v>
      </c>
      <c r="AT746" s="3"/>
      <c r="AU746" s="1"/>
      <c r="AV746" s="328">
        <f t="shared" si="547"/>
        <v>10</v>
      </c>
      <c r="AW746" s="178"/>
      <c r="AX746" s="324"/>
      <c r="AY746" s="125">
        <f t="shared" si="548"/>
        <v>0</v>
      </c>
      <c r="AZ746" s="125">
        <f t="shared" si="548"/>
        <v>1</v>
      </c>
      <c r="BA746" s="35"/>
      <c r="BB746" s="35"/>
      <c r="BC746" s="35"/>
      <c r="BD746" s="35"/>
      <c r="BE746" s="35"/>
      <c r="BF746" s="35"/>
    </row>
    <row r="747" spans="1:58" ht="13">
      <c r="A747" s="18"/>
      <c r="B747" s="137"/>
      <c r="C747" s="404" t="s">
        <v>2839</v>
      </c>
      <c r="D747" s="32" t="s">
        <v>548</v>
      </c>
      <c r="E747" s="129" t="s">
        <v>549</v>
      </c>
      <c r="F747" s="129"/>
      <c r="G747" s="338"/>
      <c r="H747" s="129"/>
      <c r="I747" s="110" t="s">
        <v>419</v>
      </c>
      <c r="J747" s="16" t="s">
        <v>629</v>
      </c>
      <c r="K747" s="109">
        <f t="shared" si="538"/>
        <v>4</v>
      </c>
      <c r="L747" s="16">
        <v>4</v>
      </c>
      <c r="M747" s="3"/>
      <c r="N747" s="1"/>
      <c r="O747" s="328">
        <f t="shared" si="521"/>
        <v>4</v>
      </c>
      <c r="P747" s="34"/>
      <c r="Q747" s="1"/>
      <c r="R747" s="329">
        <f t="shared" si="536"/>
        <v>4</v>
      </c>
      <c r="S747" s="34"/>
      <c r="T747" s="1"/>
      <c r="U747" s="329">
        <f t="shared" si="539"/>
        <v>4</v>
      </c>
      <c r="V747" s="34"/>
      <c r="W747" s="1"/>
      <c r="X747" s="329">
        <f t="shared" si="540"/>
        <v>4</v>
      </c>
      <c r="Y747" s="34"/>
      <c r="Z747" s="1"/>
      <c r="AA747" s="329">
        <f t="shared" si="541"/>
        <v>4</v>
      </c>
      <c r="AB747" s="34"/>
      <c r="AC747" s="1"/>
      <c r="AD747" s="329">
        <f t="shared" si="542"/>
        <v>4</v>
      </c>
      <c r="AE747" s="3"/>
      <c r="AF747" s="1"/>
      <c r="AG747" s="330">
        <f t="shared" si="543"/>
        <v>4</v>
      </c>
      <c r="AH747" s="34"/>
      <c r="AI747" s="1"/>
      <c r="AJ747" s="328">
        <f t="shared" si="544"/>
        <v>4</v>
      </c>
      <c r="AK747" s="34"/>
      <c r="AL747" s="1"/>
      <c r="AM747" s="328">
        <f t="shared" si="545"/>
        <v>4</v>
      </c>
      <c r="AN747" s="34"/>
      <c r="AO747" s="1"/>
      <c r="AP747" s="328">
        <f t="shared" si="534"/>
        <v>4</v>
      </c>
      <c r="AQ747" s="34"/>
      <c r="AR747" s="1"/>
      <c r="AS747" s="1">
        <f t="shared" si="546"/>
        <v>4</v>
      </c>
      <c r="AT747" s="3"/>
      <c r="AU747" s="1"/>
      <c r="AV747" s="328">
        <f t="shared" si="547"/>
        <v>4</v>
      </c>
      <c r="AW747" s="178"/>
      <c r="AX747" s="324"/>
      <c r="AY747" s="125">
        <f t="shared" si="548"/>
        <v>0</v>
      </c>
      <c r="AZ747" s="125">
        <f t="shared" si="548"/>
        <v>0</v>
      </c>
      <c r="BA747" s="35"/>
      <c r="BB747" s="35"/>
      <c r="BC747" s="35"/>
      <c r="BD747" s="35"/>
      <c r="BE747" s="35"/>
      <c r="BF747" s="35"/>
    </row>
    <row r="748" spans="1:58" ht="13">
      <c r="A748" s="455"/>
      <c r="B748" s="456"/>
      <c r="C748" s="404" t="s">
        <v>2839</v>
      </c>
      <c r="D748" s="276" t="s">
        <v>2063</v>
      </c>
      <c r="E748" s="35" t="s">
        <v>2064</v>
      </c>
      <c r="F748" s="35"/>
      <c r="G748" s="84"/>
      <c r="H748" s="35"/>
      <c r="I748" s="110" t="s">
        <v>419</v>
      </c>
      <c r="J748" s="16" t="s">
        <v>629</v>
      </c>
      <c r="K748" s="109">
        <f t="shared" si="538"/>
        <v>40</v>
      </c>
      <c r="L748" s="16">
        <v>40</v>
      </c>
      <c r="M748" s="3"/>
      <c r="N748" s="1"/>
      <c r="O748" s="329">
        <f t="shared" si="521"/>
        <v>40</v>
      </c>
      <c r="P748" s="34"/>
      <c r="Q748" s="1"/>
      <c r="R748" s="329">
        <f t="shared" si="536"/>
        <v>40</v>
      </c>
      <c r="S748" s="34"/>
      <c r="T748" s="1"/>
      <c r="U748" s="329">
        <f t="shared" si="539"/>
        <v>40</v>
      </c>
      <c r="V748" s="34"/>
      <c r="W748" s="1"/>
      <c r="X748" s="329">
        <f t="shared" si="540"/>
        <v>40</v>
      </c>
      <c r="Y748" s="34"/>
      <c r="Z748" s="1"/>
      <c r="AA748" s="329">
        <f t="shared" si="541"/>
        <v>40</v>
      </c>
      <c r="AB748" s="34"/>
      <c r="AC748" s="1"/>
      <c r="AD748" s="329">
        <f t="shared" si="542"/>
        <v>40</v>
      </c>
      <c r="AE748" s="3"/>
      <c r="AF748" s="1"/>
      <c r="AG748" s="330">
        <f t="shared" si="543"/>
        <v>40</v>
      </c>
      <c r="AH748" s="34"/>
      <c r="AI748" s="1"/>
      <c r="AJ748" s="328">
        <f t="shared" si="544"/>
        <v>40</v>
      </c>
      <c r="AK748" s="34"/>
      <c r="AL748" s="1"/>
      <c r="AM748" s="328">
        <f t="shared" si="545"/>
        <v>40</v>
      </c>
      <c r="AN748" s="34"/>
      <c r="AO748" s="1"/>
      <c r="AP748" s="328">
        <f t="shared" si="534"/>
        <v>40</v>
      </c>
      <c r="AQ748" s="34"/>
      <c r="AR748" s="1"/>
      <c r="AS748" s="1">
        <f t="shared" si="546"/>
        <v>40</v>
      </c>
      <c r="AT748" s="3"/>
      <c r="AU748" s="1"/>
      <c r="AV748" s="328">
        <f t="shared" si="547"/>
        <v>40</v>
      </c>
      <c r="AW748" s="178"/>
      <c r="AX748" s="324"/>
      <c r="AY748" s="125"/>
      <c r="AZ748" s="125"/>
      <c r="BA748" s="35"/>
      <c r="BB748" s="35"/>
      <c r="BC748" s="35"/>
      <c r="BD748" s="35"/>
      <c r="BE748" s="35"/>
      <c r="BF748" s="35"/>
    </row>
    <row r="749" spans="1:58" ht="13">
      <c r="A749" s="18"/>
      <c r="B749" s="137"/>
      <c r="C749" s="404" t="s">
        <v>2839</v>
      </c>
      <c r="D749" s="32" t="s">
        <v>2782</v>
      </c>
      <c r="E749" s="38" t="s">
        <v>2783</v>
      </c>
      <c r="F749" s="38"/>
      <c r="G749" s="110"/>
      <c r="H749" s="38"/>
      <c r="I749" s="110" t="s">
        <v>419</v>
      </c>
      <c r="J749" s="16" t="s">
        <v>629</v>
      </c>
      <c r="K749" s="109">
        <f t="shared" si="538"/>
        <v>2</v>
      </c>
      <c r="L749" s="16">
        <v>2</v>
      </c>
      <c r="M749" s="3"/>
      <c r="N749" s="1"/>
      <c r="O749" s="329">
        <f t="shared" si="521"/>
        <v>2</v>
      </c>
      <c r="P749" s="34"/>
      <c r="Q749" s="1"/>
      <c r="R749" s="329">
        <f t="shared" si="536"/>
        <v>2</v>
      </c>
      <c r="S749" s="34"/>
      <c r="T749" s="1"/>
      <c r="U749" s="329">
        <f t="shared" si="539"/>
        <v>2</v>
      </c>
      <c r="V749" s="34"/>
      <c r="W749" s="1"/>
      <c r="X749" s="329">
        <f t="shared" si="540"/>
        <v>2</v>
      </c>
      <c r="Y749" s="34"/>
      <c r="Z749" s="1"/>
      <c r="AA749" s="329">
        <f t="shared" si="541"/>
        <v>2</v>
      </c>
      <c r="AB749" s="34"/>
      <c r="AC749" s="1"/>
      <c r="AD749" s="329">
        <f t="shared" si="542"/>
        <v>2</v>
      </c>
      <c r="AE749" s="3"/>
      <c r="AF749" s="1"/>
      <c r="AG749" s="330">
        <f t="shared" si="543"/>
        <v>2</v>
      </c>
      <c r="AH749" s="34"/>
      <c r="AI749" s="1"/>
      <c r="AJ749" s="328">
        <f t="shared" si="544"/>
        <v>2</v>
      </c>
      <c r="AK749" s="34"/>
      <c r="AL749" s="1"/>
      <c r="AM749" s="328">
        <f t="shared" si="545"/>
        <v>2</v>
      </c>
      <c r="AN749" s="34"/>
      <c r="AO749" s="1"/>
      <c r="AP749" s="328">
        <f t="shared" si="534"/>
        <v>2</v>
      </c>
      <c r="AQ749" s="34"/>
      <c r="AR749" s="1"/>
      <c r="AS749" s="1">
        <f t="shared" si="546"/>
        <v>2</v>
      </c>
      <c r="AT749" s="3"/>
      <c r="AU749" s="1"/>
      <c r="AV749" s="328">
        <f t="shared" si="547"/>
        <v>2</v>
      </c>
      <c r="AW749" s="178"/>
      <c r="AX749" s="324"/>
      <c r="AY749" s="125">
        <f>SUM(M749+P749+S749+V749+Y749+AB749+AE749+AH749+AK749+AN749+AQ749+AT749)</f>
        <v>0</v>
      </c>
      <c r="AZ749" s="125">
        <f>SUM(N749+Q749+T749+W749+Z749+AC749+AF749+AI749+AL749+AO749+AR749+AU749)</f>
        <v>0</v>
      </c>
      <c r="BA749" s="35"/>
      <c r="BB749" s="35"/>
      <c r="BC749" s="35"/>
      <c r="BD749" s="35"/>
      <c r="BE749" s="35"/>
      <c r="BF749" s="35"/>
    </row>
    <row r="750" spans="1:58" ht="13">
      <c r="A750" s="18"/>
      <c r="B750" s="137"/>
      <c r="C750" s="485" t="s">
        <v>1943</v>
      </c>
      <c r="D750" s="490" t="s">
        <v>763</v>
      </c>
      <c r="E750" s="49" t="s">
        <v>764</v>
      </c>
      <c r="F750" s="49"/>
      <c r="G750" s="83"/>
      <c r="H750" s="49"/>
      <c r="I750" s="110" t="s">
        <v>419</v>
      </c>
      <c r="J750" s="16" t="s">
        <v>629</v>
      </c>
      <c r="K750" s="109">
        <f t="shared" si="538"/>
        <v>2</v>
      </c>
      <c r="L750" s="16">
        <v>7</v>
      </c>
      <c r="M750" s="3"/>
      <c r="N750" s="1"/>
      <c r="O750" s="328">
        <f t="shared" ref="O750:O813" si="549">SUM(L750+M750-N750)</f>
        <v>7</v>
      </c>
      <c r="P750" s="34"/>
      <c r="Q750" s="1">
        <v>4</v>
      </c>
      <c r="R750" s="329">
        <f t="shared" si="536"/>
        <v>3</v>
      </c>
      <c r="S750" s="34"/>
      <c r="T750" s="1">
        <v>1</v>
      </c>
      <c r="U750" s="329">
        <f t="shared" si="539"/>
        <v>2</v>
      </c>
      <c r="V750" s="34"/>
      <c r="W750" s="1"/>
      <c r="X750" s="329">
        <f t="shared" si="540"/>
        <v>2</v>
      </c>
      <c r="Y750" s="34"/>
      <c r="Z750" s="1"/>
      <c r="AA750" s="329">
        <f t="shared" si="541"/>
        <v>2</v>
      </c>
      <c r="AB750" s="34"/>
      <c r="AC750" s="1"/>
      <c r="AD750" s="329">
        <f t="shared" si="542"/>
        <v>2</v>
      </c>
      <c r="AE750" s="3"/>
      <c r="AF750" s="1"/>
      <c r="AG750" s="330">
        <f t="shared" si="543"/>
        <v>2</v>
      </c>
      <c r="AH750" s="34"/>
      <c r="AI750" s="1"/>
      <c r="AJ750" s="328">
        <f t="shared" si="544"/>
        <v>2</v>
      </c>
      <c r="AK750" s="34"/>
      <c r="AL750" s="1"/>
      <c r="AM750" s="328">
        <f t="shared" si="545"/>
        <v>2</v>
      </c>
      <c r="AN750" s="34"/>
      <c r="AO750" s="1"/>
      <c r="AP750" s="328">
        <f t="shared" si="534"/>
        <v>2</v>
      </c>
      <c r="AQ750" s="34"/>
      <c r="AR750" s="1"/>
      <c r="AS750" s="1">
        <f t="shared" si="546"/>
        <v>2</v>
      </c>
      <c r="AT750" s="3"/>
      <c r="AU750" s="1"/>
      <c r="AV750" s="328">
        <f t="shared" si="547"/>
        <v>2</v>
      </c>
      <c r="AW750" s="178"/>
      <c r="AX750" s="324"/>
      <c r="AY750" s="125">
        <f>SUM(M750+P750+S750+V750+Y750+AB750+AE750+AH750+AK750+AN750+AQ750+AT750)</f>
        <v>0</v>
      </c>
      <c r="AZ750" s="125">
        <f>SUM(N750+Q750+T750+W750+Z750+AC750+AF750+AI750+AL750+AO750+AR750+AU750)</f>
        <v>5</v>
      </c>
      <c r="BA750" s="35"/>
      <c r="BB750" s="35"/>
      <c r="BC750" s="35"/>
      <c r="BD750" s="35"/>
      <c r="BE750" s="35"/>
      <c r="BF750" s="35"/>
    </row>
    <row r="751" spans="1:58" ht="13">
      <c r="A751" s="18"/>
      <c r="B751" s="137"/>
      <c r="C751" s="485" t="s">
        <v>1943</v>
      </c>
      <c r="D751" s="490" t="s">
        <v>757</v>
      </c>
      <c r="E751" s="49" t="s">
        <v>758</v>
      </c>
      <c r="F751" s="49"/>
      <c r="G751" s="83"/>
      <c r="H751" s="49"/>
      <c r="I751" s="110" t="s">
        <v>419</v>
      </c>
      <c r="J751" s="16" t="s">
        <v>629</v>
      </c>
      <c r="K751" s="109">
        <f t="shared" si="538"/>
        <v>10</v>
      </c>
      <c r="L751" s="16">
        <v>10</v>
      </c>
      <c r="M751" s="3"/>
      <c r="N751" s="1"/>
      <c r="O751" s="329">
        <f t="shared" si="549"/>
        <v>10</v>
      </c>
      <c r="P751" s="34"/>
      <c r="Q751" s="1"/>
      <c r="R751" s="329">
        <f t="shared" si="536"/>
        <v>10</v>
      </c>
      <c r="S751" s="34"/>
      <c r="T751" s="1"/>
      <c r="U751" s="329">
        <f t="shared" ref="U751:U825" si="550">SUM(R751+S751-T751)</f>
        <v>10</v>
      </c>
      <c r="V751" s="34"/>
      <c r="W751" s="1"/>
      <c r="X751" s="329">
        <f t="shared" ref="X751:X825" si="551">SUM(U751+V751-W751)</f>
        <v>10</v>
      </c>
      <c r="Y751" s="34"/>
      <c r="Z751" s="1"/>
      <c r="AA751" s="329">
        <f t="shared" ref="AA751:AA825" si="552">SUM(X751+Y751-Z751)</f>
        <v>10</v>
      </c>
      <c r="AB751" s="34"/>
      <c r="AC751" s="1"/>
      <c r="AD751" s="329">
        <f t="shared" ref="AD751:AD825" si="553">SUM(AA751+AB751-AC751)</f>
        <v>10</v>
      </c>
      <c r="AE751" s="3"/>
      <c r="AF751" s="1"/>
      <c r="AG751" s="330">
        <f t="shared" ref="AG751:AG825" si="554">SUM(AD751+AE751-AF751)</f>
        <v>10</v>
      </c>
      <c r="AH751" s="34"/>
      <c r="AI751" s="1"/>
      <c r="AJ751" s="328">
        <f t="shared" ref="AJ751:AJ825" si="555">SUM(AG751+AH751-AI751)</f>
        <v>10</v>
      </c>
      <c r="AK751" s="34"/>
      <c r="AL751" s="1"/>
      <c r="AM751" s="328">
        <f t="shared" ref="AM751:AM825" si="556">SUM(AJ751+AK751-AL751)</f>
        <v>10</v>
      </c>
      <c r="AN751" s="34"/>
      <c r="AO751" s="1"/>
      <c r="AP751" s="328">
        <f t="shared" ref="AP751:AP778" si="557">SUM(AM751+AN751-AO751)</f>
        <v>10</v>
      </c>
      <c r="AQ751" s="34"/>
      <c r="AR751" s="1"/>
      <c r="AS751" s="1">
        <f t="shared" ref="AS751:AS825" si="558">SUM(AP751+AQ751-AR751)</f>
        <v>10</v>
      </c>
      <c r="AT751" s="3"/>
      <c r="AU751" s="1"/>
      <c r="AV751" s="328">
        <f t="shared" ref="AV751:AV825" si="559">SUM(AS751+AT751-AU751)</f>
        <v>10</v>
      </c>
      <c r="AW751" s="178"/>
      <c r="AX751" s="324"/>
      <c r="AY751" s="125">
        <f t="shared" si="533"/>
        <v>0</v>
      </c>
      <c r="AZ751" s="125">
        <f t="shared" si="533"/>
        <v>0</v>
      </c>
      <c r="BA751" s="35"/>
      <c r="BB751" s="35"/>
      <c r="BC751" s="35"/>
      <c r="BD751" s="35"/>
      <c r="BE751" s="35"/>
      <c r="BF751" s="35"/>
    </row>
    <row r="752" spans="1:58" ht="13">
      <c r="A752" s="33"/>
      <c r="B752" s="330"/>
      <c r="C752" s="485" t="s">
        <v>1943</v>
      </c>
      <c r="D752" s="488" t="s">
        <v>257</v>
      </c>
      <c r="E752" s="38" t="s">
        <v>258</v>
      </c>
      <c r="F752" s="38"/>
      <c r="G752" s="110"/>
      <c r="H752" s="38"/>
      <c r="I752" s="110" t="s">
        <v>418</v>
      </c>
      <c r="J752" s="16" t="s">
        <v>629</v>
      </c>
      <c r="K752" s="109">
        <f t="shared" si="538"/>
        <v>3</v>
      </c>
      <c r="L752" s="16">
        <v>3</v>
      </c>
      <c r="M752" s="3"/>
      <c r="N752" s="1"/>
      <c r="O752" s="329">
        <f t="shared" si="549"/>
        <v>3</v>
      </c>
      <c r="P752" s="34"/>
      <c r="Q752" s="1"/>
      <c r="R752" s="329">
        <f t="shared" si="536"/>
        <v>3</v>
      </c>
      <c r="S752" s="34"/>
      <c r="T752" s="1"/>
      <c r="U752" s="329">
        <f t="shared" si="550"/>
        <v>3</v>
      </c>
      <c r="V752" s="34"/>
      <c r="W752" s="1"/>
      <c r="X752" s="329">
        <f t="shared" si="551"/>
        <v>3</v>
      </c>
      <c r="Y752" s="34"/>
      <c r="Z752" s="1"/>
      <c r="AA752" s="329">
        <f t="shared" si="552"/>
        <v>3</v>
      </c>
      <c r="AB752" s="34"/>
      <c r="AC752" s="1"/>
      <c r="AD752" s="329">
        <f t="shared" si="553"/>
        <v>3</v>
      </c>
      <c r="AE752" s="3"/>
      <c r="AF752" s="1"/>
      <c r="AG752" s="330">
        <f t="shared" si="554"/>
        <v>3</v>
      </c>
      <c r="AH752" s="34"/>
      <c r="AI752" s="1"/>
      <c r="AJ752" s="328">
        <f t="shared" si="555"/>
        <v>3</v>
      </c>
      <c r="AK752" s="34"/>
      <c r="AL752" s="1"/>
      <c r="AM752" s="328">
        <f t="shared" si="556"/>
        <v>3</v>
      </c>
      <c r="AN752" s="34"/>
      <c r="AO752" s="1"/>
      <c r="AP752" s="328">
        <f t="shared" si="557"/>
        <v>3</v>
      </c>
      <c r="AQ752" s="34"/>
      <c r="AR752" s="1"/>
      <c r="AS752" s="1">
        <f t="shared" si="558"/>
        <v>3</v>
      </c>
      <c r="AT752" s="3"/>
      <c r="AU752" s="1"/>
      <c r="AV752" s="328">
        <f t="shared" si="559"/>
        <v>3</v>
      </c>
      <c r="AW752" s="178"/>
      <c r="AX752" s="324"/>
      <c r="AY752" s="125">
        <f t="shared" si="533"/>
        <v>0</v>
      </c>
      <c r="AZ752" s="125">
        <f t="shared" si="533"/>
        <v>0</v>
      </c>
      <c r="BA752" s="35"/>
      <c r="BB752" s="35"/>
      <c r="BC752" s="35"/>
      <c r="BD752" s="35"/>
      <c r="BE752" s="35"/>
      <c r="BF752" s="35"/>
    </row>
    <row r="753" spans="1:58" ht="13">
      <c r="A753" s="18"/>
      <c r="B753" s="137"/>
      <c r="C753" s="485" t="s">
        <v>1943</v>
      </c>
      <c r="D753" s="490" t="s">
        <v>759</v>
      </c>
      <c r="E753" s="49" t="s">
        <v>760</v>
      </c>
      <c r="F753" s="49"/>
      <c r="G753" s="83"/>
      <c r="H753" s="49"/>
      <c r="I753" s="110" t="s">
        <v>419</v>
      </c>
      <c r="J753" s="16" t="s">
        <v>629</v>
      </c>
      <c r="K753" s="109">
        <f t="shared" si="538"/>
        <v>50</v>
      </c>
      <c r="L753" s="16">
        <v>50</v>
      </c>
      <c r="M753" s="3"/>
      <c r="N753" s="1"/>
      <c r="O753" s="328">
        <f t="shared" si="549"/>
        <v>50</v>
      </c>
      <c r="P753" s="34"/>
      <c r="Q753" s="1"/>
      <c r="R753" s="329">
        <f t="shared" si="536"/>
        <v>50</v>
      </c>
      <c r="S753" s="34"/>
      <c r="T753" s="1"/>
      <c r="U753" s="329">
        <f t="shared" si="550"/>
        <v>50</v>
      </c>
      <c r="V753" s="34"/>
      <c r="W753" s="1"/>
      <c r="X753" s="329">
        <f t="shared" si="551"/>
        <v>50</v>
      </c>
      <c r="Y753" s="34"/>
      <c r="Z753" s="1"/>
      <c r="AA753" s="329">
        <f t="shared" si="552"/>
        <v>50</v>
      </c>
      <c r="AB753" s="34"/>
      <c r="AC753" s="1"/>
      <c r="AD753" s="329">
        <f t="shared" si="553"/>
        <v>50</v>
      </c>
      <c r="AE753" s="3"/>
      <c r="AF753" s="1"/>
      <c r="AG753" s="330">
        <f t="shared" si="554"/>
        <v>50</v>
      </c>
      <c r="AH753" s="34"/>
      <c r="AI753" s="1"/>
      <c r="AJ753" s="328">
        <f t="shared" si="555"/>
        <v>50</v>
      </c>
      <c r="AK753" s="34"/>
      <c r="AL753" s="1"/>
      <c r="AM753" s="328">
        <f t="shared" si="556"/>
        <v>50</v>
      </c>
      <c r="AN753" s="34"/>
      <c r="AO753" s="1"/>
      <c r="AP753" s="328">
        <f t="shared" si="557"/>
        <v>50</v>
      </c>
      <c r="AQ753" s="34"/>
      <c r="AR753" s="1"/>
      <c r="AS753" s="1">
        <f t="shared" si="558"/>
        <v>50</v>
      </c>
      <c r="AT753" s="3"/>
      <c r="AU753" s="1"/>
      <c r="AV753" s="328">
        <f t="shared" si="559"/>
        <v>50</v>
      </c>
      <c r="AW753" s="178"/>
      <c r="AX753" s="324"/>
      <c r="AY753" s="125">
        <f t="shared" si="533"/>
        <v>0</v>
      </c>
      <c r="AZ753" s="125">
        <f t="shared" si="533"/>
        <v>0</v>
      </c>
      <c r="BA753" s="35"/>
      <c r="BB753" s="35"/>
      <c r="BC753" s="35"/>
      <c r="BD753" s="35"/>
      <c r="BE753" s="35"/>
      <c r="BF753" s="35"/>
    </row>
    <row r="754" spans="1:58" ht="13">
      <c r="A754" s="33"/>
      <c r="B754" s="330"/>
      <c r="C754" s="485" t="s">
        <v>1943</v>
      </c>
      <c r="D754" s="488" t="s">
        <v>902</v>
      </c>
      <c r="E754" s="38" t="s">
        <v>903</v>
      </c>
      <c r="F754" s="38"/>
      <c r="G754" s="110"/>
      <c r="H754" s="38"/>
      <c r="I754" s="110" t="s">
        <v>419</v>
      </c>
      <c r="J754" s="16" t="s">
        <v>1955</v>
      </c>
      <c r="K754" s="109">
        <f t="shared" si="538"/>
        <v>100</v>
      </c>
      <c r="L754" s="16">
        <v>400</v>
      </c>
      <c r="M754" s="3"/>
      <c r="N754" s="1"/>
      <c r="O754" s="329">
        <f t="shared" si="549"/>
        <v>400</v>
      </c>
      <c r="P754" s="34"/>
      <c r="Q754" s="1">
        <v>200</v>
      </c>
      <c r="R754" s="329">
        <f t="shared" si="536"/>
        <v>200</v>
      </c>
      <c r="S754" s="34"/>
      <c r="T754" s="1"/>
      <c r="U754" s="329">
        <f t="shared" si="550"/>
        <v>200</v>
      </c>
      <c r="V754" s="34"/>
      <c r="W754" s="1"/>
      <c r="X754" s="329">
        <f t="shared" si="551"/>
        <v>200</v>
      </c>
      <c r="Y754" s="34"/>
      <c r="Z754" s="1">
        <v>200</v>
      </c>
      <c r="AA754" s="329">
        <f t="shared" si="552"/>
        <v>0</v>
      </c>
      <c r="AB754" s="34"/>
      <c r="AC754" s="1"/>
      <c r="AD754" s="329">
        <f t="shared" si="553"/>
        <v>0</v>
      </c>
      <c r="AE754" s="3">
        <v>100</v>
      </c>
      <c r="AF754" s="1"/>
      <c r="AG754" s="330">
        <f t="shared" si="554"/>
        <v>100</v>
      </c>
      <c r="AH754" s="34"/>
      <c r="AI754" s="1"/>
      <c r="AJ754" s="328">
        <f t="shared" si="555"/>
        <v>100</v>
      </c>
      <c r="AK754" s="34"/>
      <c r="AL754" s="1"/>
      <c r="AM754" s="328">
        <f t="shared" si="556"/>
        <v>100</v>
      </c>
      <c r="AN754" s="34"/>
      <c r="AO754" s="1"/>
      <c r="AP754" s="328">
        <f t="shared" si="557"/>
        <v>100</v>
      </c>
      <c r="AQ754" s="34"/>
      <c r="AR754" s="1"/>
      <c r="AS754" s="1">
        <f t="shared" si="558"/>
        <v>100</v>
      </c>
      <c r="AT754" s="3"/>
      <c r="AU754" s="1"/>
      <c r="AV754" s="328">
        <f t="shared" si="559"/>
        <v>100</v>
      </c>
      <c r="AW754" s="178"/>
      <c r="AX754" s="324"/>
      <c r="AY754" s="125">
        <f t="shared" si="533"/>
        <v>100</v>
      </c>
      <c r="AZ754" s="125">
        <f t="shared" si="533"/>
        <v>400</v>
      </c>
      <c r="BA754" s="35"/>
      <c r="BB754" s="35"/>
      <c r="BC754" s="35"/>
      <c r="BD754" s="35"/>
      <c r="BE754" s="35"/>
      <c r="BF754" s="35"/>
    </row>
    <row r="755" spans="1:58" ht="13">
      <c r="A755" s="33"/>
      <c r="B755" s="330"/>
      <c r="C755" s="485" t="s">
        <v>1944</v>
      </c>
      <c r="D755" s="488" t="s">
        <v>904</v>
      </c>
      <c r="E755" s="38" t="s">
        <v>905</v>
      </c>
      <c r="F755" s="38"/>
      <c r="G755" s="110"/>
      <c r="H755" s="38"/>
      <c r="I755" s="110" t="s">
        <v>419</v>
      </c>
      <c r="J755" s="16" t="s">
        <v>629</v>
      </c>
      <c r="K755" s="109">
        <f t="shared" si="538"/>
        <v>9</v>
      </c>
      <c r="L755" s="16">
        <v>9</v>
      </c>
      <c r="M755" s="3"/>
      <c r="N755" s="1"/>
      <c r="O755" s="329">
        <f t="shared" si="549"/>
        <v>9</v>
      </c>
      <c r="P755" s="34"/>
      <c r="Q755" s="1"/>
      <c r="R755" s="329">
        <f t="shared" si="536"/>
        <v>9</v>
      </c>
      <c r="S755" s="34"/>
      <c r="T755" s="1"/>
      <c r="U755" s="329">
        <f t="shared" si="550"/>
        <v>9</v>
      </c>
      <c r="V755" s="34"/>
      <c r="W755" s="1"/>
      <c r="X755" s="329">
        <f t="shared" si="551"/>
        <v>9</v>
      </c>
      <c r="Y755" s="34"/>
      <c r="Z755" s="1"/>
      <c r="AA755" s="329">
        <f t="shared" si="552"/>
        <v>9</v>
      </c>
      <c r="AB755" s="34"/>
      <c r="AC755" s="1"/>
      <c r="AD755" s="329">
        <f t="shared" si="553"/>
        <v>9</v>
      </c>
      <c r="AE755" s="3"/>
      <c r="AF755" s="1"/>
      <c r="AG755" s="330">
        <f t="shared" si="554"/>
        <v>9</v>
      </c>
      <c r="AH755" s="34"/>
      <c r="AI755" s="1"/>
      <c r="AJ755" s="328">
        <f t="shared" si="555"/>
        <v>9</v>
      </c>
      <c r="AK755" s="34"/>
      <c r="AL755" s="1"/>
      <c r="AM755" s="328">
        <f t="shared" si="556"/>
        <v>9</v>
      </c>
      <c r="AN755" s="34"/>
      <c r="AO755" s="1"/>
      <c r="AP755" s="328">
        <f t="shared" si="557"/>
        <v>9</v>
      </c>
      <c r="AQ755" s="34"/>
      <c r="AR755" s="1"/>
      <c r="AS755" s="1">
        <f t="shared" si="558"/>
        <v>9</v>
      </c>
      <c r="AT755" s="3"/>
      <c r="AU755" s="1"/>
      <c r="AV755" s="328">
        <f t="shared" si="559"/>
        <v>9</v>
      </c>
      <c r="AW755" s="178"/>
      <c r="AX755" s="324"/>
      <c r="AY755" s="125">
        <f t="shared" si="533"/>
        <v>0</v>
      </c>
      <c r="AZ755" s="125">
        <f t="shared" si="533"/>
        <v>0</v>
      </c>
      <c r="BA755" s="35"/>
      <c r="BB755" s="35"/>
      <c r="BC755" s="35"/>
      <c r="BD755" s="35"/>
      <c r="BE755" s="35"/>
      <c r="BF755" s="35"/>
    </row>
    <row r="756" spans="1:58" ht="13">
      <c r="A756" s="18"/>
      <c r="B756" s="137"/>
      <c r="C756" s="485" t="s">
        <v>1945</v>
      </c>
      <c r="D756" s="489" t="s">
        <v>898</v>
      </c>
      <c r="E756" s="27" t="s">
        <v>899</v>
      </c>
      <c r="F756" s="27"/>
      <c r="G756" s="81"/>
      <c r="H756" s="27"/>
      <c r="I756" s="110" t="s">
        <v>419</v>
      </c>
      <c r="J756" s="16" t="s">
        <v>629</v>
      </c>
      <c r="K756" s="109">
        <f t="shared" si="538"/>
        <v>0</v>
      </c>
      <c r="L756" s="16">
        <v>0</v>
      </c>
      <c r="M756" s="3"/>
      <c r="N756" s="1"/>
      <c r="O756" s="328">
        <f t="shared" si="549"/>
        <v>0</v>
      </c>
      <c r="P756" s="34"/>
      <c r="Q756" s="1"/>
      <c r="R756" s="329">
        <f t="shared" si="536"/>
        <v>0</v>
      </c>
      <c r="S756" s="34"/>
      <c r="T756" s="1"/>
      <c r="U756" s="329">
        <f t="shared" si="550"/>
        <v>0</v>
      </c>
      <c r="V756" s="34"/>
      <c r="W756" s="1"/>
      <c r="X756" s="329">
        <f t="shared" si="551"/>
        <v>0</v>
      </c>
      <c r="Y756" s="34"/>
      <c r="Z756" s="1"/>
      <c r="AA756" s="329">
        <f t="shared" si="552"/>
        <v>0</v>
      </c>
      <c r="AB756" s="34"/>
      <c r="AC756" s="1"/>
      <c r="AD756" s="329">
        <f t="shared" si="553"/>
        <v>0</v>
      </c>
      <c r="AE756" s="3"/>
      <c r="AF756" s="1"/>
      <c r="AG756" s="330">
        <f t="shared" si="554"/>
        <v>0</v>
      </c>
      <c r="AH756" s="34"/>
      <c r="AI756" s="1"/>
      <c r="AJ756" s="328">
        <f t="shared" si="555"/>
        <v>0</v>
      </c>
      <c r="AK756" s="34"/>
      <c r="AL756" s="1"/>
      <c r="AM756" s="328">
        <f t="shared" si="556"/>
        <v>0</v>
      </c>
      <c r="AN756" s="34"/>
      <c r="AO756" s="1"/>
      <c r="AP756" s="328">
        <f t="shared" si="557"/>
        <v>0</v>
      </c>
      <c r="AQ756" s="34"/>
      <c r="AR756" s="1"/>
      <c r="AS756" s="1">
        <f t="shared" si="558"/>
        <v>0</v>
      </c>
      <c r="AT756" s="3"/>
      <c r="AU756" s="1"/>
      <c r="AV756" s="328">
        <f t="shared" si="559"/>
        <v>0</v>
      </c>
      <c r="AW756" s="178"/>
      <c r="AX756" s="324"/>
      <c r="AY756" s="125">
        <f t="shared" si="533"/>
        <v>0</v>
      </c>
      <c r="AZ756" s="125">
        <f t="shared" si="533"/>
        <v>0</v>
      </c>
      <c r="BA756" s="35"/>
      <c r="BB756" s="35"/>
      <c r="BC756" s="35"/>
      <c r="BD756" s="35"/>
      <c r="BE756" s="35"/>
      <c r="BF756" s="35"/>
    </row>
    <row r="757" spans="1:58" ht="13">
      <c r="A757" s="18"/>
      <c r="B757" s="137"/>
      <c r="C757" s="485" t="s">
        <v>1945</v>
      </c>
      <c r="D757" s="489" t="s">
        <v>900</v>
      </c>
      <c r="E757" s="27" t="s">
        <v>901</v>
      </c>
      <c r="F757" s="27"/>
      <c r="G757" s="81"/>
      <c r="H757" s="27"/>
      <c r="I757" s="110" t="s">
        <v>419</v>
      </c>
      <c r="J757" s="16" t="s">
        <v>629</v>
      </c>
      <c r="K757" s="109">
        <f t="shared" si="538"/>
        <v>0</v>
      </c>
      <c r="L757" s="16">
        <v>0</v>
      </c>
      <c r="M757" s="3"/>
      <c r="N757" s="1"/>
      <c r="O757" s="329">
        <f t="shared" si="549"/>
        <v>0</v>
      </c>
      <c r="P757" s="34"/>
      <c r="Q757" s="1"/>
      <c r="R757" s="329">
        <f t="shared" si="536"/>
        <v>0</v>
      </c>
      <c r="S757" s="34"/>
      <c r="T757" s="1"/>
      <c r="U757" s="329">
        <f t="shared" si="550"/>
        <v>0</v>
      </c>
      <c r="V757" s="34"/>
      <c r="W757" s="1"/>
      <c r="X757" s="329">
        <f t="shared" si="551"/>
        <v>0</v>
      </c>
      <c r="Y757" s="34"/>
      <c r="Z757" s="1"/>
      <c r="AA757" s="329">
        <f t="shared" si="552"/>
        <v>0</v>
      </c>
      <c r="AB757" s="34"/>
      <c r="AC757" s="1"/>
      <c r="AD757" s="329">
        <f t="shared" si="553"/>
        <v>0</v>
      </c>
      <c r="AE757" s="3"/>
      <c r="AF757" s="1"/>
      <c r="AG757" s="330">
        <f t="shared" si="554"/>
        <v>0</v>
      </c>
      <c r="AH757" s="34"/>
      <c r="AI757" s="1"/>
      <c r="AJ757" s="328">
        <f t="shared" si="555"/>
        <v>0</v>
      </c>
      <c r="AK757" s="34"/>
      <c r="AL757" s="1"/>
      <c r="AM757" s="328">
        <f t="shared" si="556"/>
        <v>0</v>
      </c>
      <c r="AN757" s="34"/>
      <c r="AO757" s="1"/>
      <c r="AP757" s="328">
        <f t="shared" si="557"/>
        <v>0</v>
      </c>
      <c r="AQ757" s="34"/>
      <c r="AR757" s="1"/>
      <c r="AS757" s="1">
        <f t="shared" si="558"/>
        <v>0</v>
      </c>
      <c r="AT757" s="3"/>
      <c r="AU757" s="1"/>
      <c r="AV757" s="328">
        <f t="shared" si="559"/>
        <v>0</v>
      </c>
      <c r="AW757" s="178"/>
      <c r="AX757" s="324"/>
      <c r="AY757" s="125">
        <f t="shared" si="533"/>
        <v>0</v>
      </c>
      <c r="AZ757" s="125">
        <f t="shared" si="533"/>
        <v>0</v>
      </c>
      <c r="BA757" s="35"/>
      <c r="BB757" s="35"/>
      <c r="BC757" s="35"/>
      <c r="BD757" s="35"/>
      <c r="BE757" s="35"/>
      <c r="BF757" s="35"/>
    </row>
    <row r="758" spans="1:58" ht="13">
      <c r="A758" s="33"/>
      <c r="B758" s="330"/>
      <c r="C758" s="485" t="s">
        <v>1945</v>
      </c>
      <c r="D758" s="489" t="s">
        <v>551</v>
      </c>
      <c r="E758" s="27" t="s">
        <v>552</v>
      </c>
      <c r="F758" s="27"/>
      <c r="G758" s="81"/>
      <c r="H758" s="27"/>
      <c r="I758" s="110" t="s">
        <v>419</v>
      </c>
      <c r="J758" s="16" t="s">
        <v>629</v>
      </c>
      <c r="K758" s="109">
        <f t="shared" si="538"/>
        <v>20</v>
      </c>
      <c r="L758" s="16">
        <v>2</v>
      </c>
      <c r="M758" s="3"/>
      <c r="N758" s="1"/>
      <c r="O758" s="329">
        <f t="shared" si="549"/>
        <v>2</v>
      </c>
      <c r="P758" s="34"/>
      <c r="Q758" s="1">
        <v>2</v>
      </c>
      <c r="R758" s="329">
        <f t="shared" si="536"/>
        <v>0</v>
      </c>
      <c r="S758" s="34">
        <v>20</v>
      </c>
      <c r="T758" s="1"/>
      <c r="U758" s="329">
        <f t="shared" si="550"/>
        <v>20</v>
      </c>
      <c r="V758" s="34"/>
      <c r="W758" s="1"/>
      <c r="X758" s="329">
        <f t="shared" si="551"/>
        <v>20</v>
      </c>
      <c r="Y758" s="34"/>
      <c r="Z758" s="1"/>
      <c r="AA758" s="329">
        <f t="shared" si="552"/>
        <v>20</v>
      </c>
      <c r="AB758" s="34"/>
      <c r="AC758" s="1"/>
      <c r="AD758" s="329">
        <f t="shared" si="553"/>
        <v>20</v>
      </c>
      <c r="AE758" s="3"/>
      <c r="AF758" s="1"/>
      <c r="AG758" s="330">
        <f t="shared" si="554"/>
        <v>20</v>
      </c>
      <c r="AH758" s="34"/>
      <c r="AI758" s="1"/>
      <c r="AJ758" s="328">
        <f t="shared" si="555"/>
        <v>20</v>
      </c>
      <c r="AK758" s="34"/>
      <c r="AL758" s="1"/>
      <c r="AM758" s="328">
        <f t="shared" si="556"/>
        <v>20</v>
      </c>
      <c r="AN758" s="34"/>
      <c r="AO758" s="1"/>
      <c r="AP758" s="328">
        <f t="shared" si="557"/>
        <v>20</v>
      </c>
      <c r="AQ758" s="34"/>
      <c r="AR758" s="1"/>
      <c r="AS758" s="1">
        <f t="shared" si="558"/>
        <v>20</v>
      </c>
      <c r="AT758" s="3"/>
      <c r="AU758" s="1"/>
      <c r="AV758" s="328">
        <f t="shared" si="559"/>
        <v>20</v>
      </c>
      <c r="AW758" s="178"/>
      <c r="AX758" s="324"/>
      <c r="AY758" s="125">
        <f t="shared" si="533"/>
        <v>20</v>
      </c>
      <c r="AZ758" s="125">
        <f t="shared" si="533"/>
        <v>2</v>
      </c>
      <c r="BA758" s="35"/>
      <c r="BB758" s="35"/>
      <c r="BC758" s="35"/>
      <c r="BD758" s="35"/>
      <c r="BE758" s="35"/>
      <c r="BF758" s="35"/>
    </row>
    <row r="759" spans="1:58" ht="13">
      <c r="A759" s="18"/>
      <c r="B759" s="137"/>
      <c r="C759" s="485" t="s">
        <v>1945</v>
      </c>
      <c r="D759" s="489" t="s">
        <v>553</v>
      </c>
      <c r="E759" s="27" t="s">
        <v>554</v>
      </c>
      <c r="F759" s="27"/>
      <c r="G759" s="81"/>
      <c r="H759" s="27"/>
      <c r="I759" s="110" t="s">
        <v>419</v>
      </c>
      <c r="J759" s="16" t="s">
        <v>629</v>
      </c>
      <c r="K759" s="109">
        <f t="shared" si="538"/>
        <v>20</v>
      </c>
      <c r="L759" s="16">
        <v>2</v>
      </c>
      <c r="M759" s="3"/>
      <c r="N759" s="1"/>
      <c r="O759" s="328">
        <f t="shared" si="549"/>
        <v>2</v>
      </c>
      <c r="P759" s="34"/>
      <c r="Q759" s="1">
        <v>2</v>
      </c>
      <c r="R759" s="329">
        <f t="shared" si="536"/>
        <v>0</v>
      </c>
      <c r="S759" s="34">
        <v>20</v>
      </c>
      <c r="T759" s="1"/>
      <c r="U759" s="329">
        <f t="shared" si="550"/>
        <v>20</v>
      </c>
      <c r="V759" s="34"/>
      <c r="W759" s="1"/>
      <c r="X759" s="329">
        <f t="shared" si="551"/>
        <v>20</v>
      </c>
      <c r="Y759" s="34"/>
      <c r="Z759" s="1"/>
      <c r="AA759" s="329">
        <f t="shared" si="552"/>
        <v>20</v>
      </c>
      <c r="AB759" s="34"/>
      <c r="AC759" s="1"/>
      <c r="AD759" s="329">
        <f t="shared" si="553"/>
        <v>20</v>
      </c>
      <c r="AE759" s="3"/>
      <c r="AF759" s="1"/>
      <c r="AG759" s="330">
        <f t="shared" si="554"/>
        <v>20</v>
      </c>
      <c r="AH759" s="34"/>
      <c r="AI759" s="1"/>
      <c r="AJ759" s="328">
        <f t="shared" si="555"/>
        <v>20</v>
      </c>
      <c r="AK759" s="34"/>
      <c r="AL759" s="1"/>
      <c r="AM759" s="328">
        <f t="shared" si="556"/>
        <v>20</v>
      </c>
      <c r="AN759" s="34"/>
      <c r="AO759" s="1"/>
      <c r="AP759" s="328">
        <f t="shared" si="557"/>
        <v>20</v>
      </c>
      <c r="AQ759" s="34"/>
      <c r="AR759" s="1"/>
      <c r="AS759" s="1">
        <f t="shared" si="558"/>
        <v>20</v>
      </c>
      <c r="AT759" s="3"/>
      <c r="AU759" s="1"/>
      <c r="AV759" s="328">
        <f t="shared" si="559"/>
        <v>20</v>
      </c>
      <c r="AW759" s="178"/>
      <c r="AX759" s="324"/>
      <c r="AY759" s="125">
        <f t="shared" si="533"/>
        <v>20</v>
      </c>
      <c r="AZ759" s="125">
        <f t="shared" si="533"/>
        <v>2</v>
      </c>
      <c r="BA759" s="35"/>
      <c r="BB759" s="35"/>
      <c r="BC759" s="35"/>
      <c r="BD759" s="35"/>
      <c r="BE759" s="35"/>
      <c r="BF759" s="35"/>
    </row>
    <row r="760" spans="1:58" ht="13">
      <c r="A760" s="18"/>
      <c r="B760" s="137"/>
      <c r="C760" s="485" t="s">
        <v>1945</v>
      </c>
      <c r="D760" s="488" t="s">
        <v>229</v>
      </c>
      <c r="E760" s="38" t="s">
        <v>230</v>
      </c>
      <c r="F760" s="38"/>
      <c r="G760" s="110"/>
      <c r="H760" s="38"/>
      <c r="I760" s="110" t="s">
        <v>419</v>
      </c>
      <c r="J760" s="16" t="s">
        <v>629</v>
      </c>
      <c r="K760" s="109">
        <f t="shared" si="538"/>
        <v>40</v>
      </c>
      <c r="L760" s="16">
        <v>40</v>
      </c>
      <c r="M760" s="3"/>
      <c r="N760" s="1"/>
      <c r="O760" s="329">
        <f t="shared" si="549"/>
        <v>40</v>
      </c>
      <c r="P760" s="34"/>
      <c r="Q760" s="1"/>
      <c r="R760" s="329">
        <f t="shared" si="536"/>
        <v>40</v>
      </c>
      <c r="S760" s="34"/>
      <c r="T760" s="1"/>
      <c r="U760" s="329">
        <f t="shared" si="550"/>
        <v>40</v>
      </c>
      <c r="V760" s="34"/>
      <c r="W760" s="1"/>
      <c r="X760" s="329">
        <f t="shared" si="551"/>
        <v>40</v>
      </c>
      <c r="Y760" s="34"/>
      <c r="Z760" s="1"/>
      <c r="AA760" s="329">
        <f t="shared" si="552"/>
        <v>40</v>
      </c>
      <c r="AB760" s="34"/>
      <c r="AC760" s="1"/>
      <c r="AD760" s="329">
        <f t="shared" si="553"/>
        <v>40</v>
      </c>
      <c r="AE760" s="3"/>
      <c r="AF760" s="1"/>
      <c r="AG760" s="330">
        <f t="shared" si="554"/>
        <v>40</v>
      </c>
      <c r="AH760" s="34"/>
      <c r="AI760" s="1"/>
      <c r="AJ760" s="328">
        <f t="shared" si="555"/>
        <v>40</v>
      </c>
      <c r="AK760" s="34"/>
      <c r="AL760" s="1"/>
      <c r="AM760" s="328">
        <f t="shared" si="556"/>
        <v>40</v>
      </c>
      <c r="AN760" s="34"/>
      <c r="AO760" s="1"/>
      <c r="AP760" s="328">
        <f t="shared" si="557"/>
        <v>40</v>
      </c>
      <c r="AQ760" s="34"/>
      <c r="AR760" s="1"/>
      <c r="AS760" s="1">
        <f t="shared" si="558"/>
        <v>40</v>
      </c>
      <c r="AT760" s="3"/>
      <c r="AU760" s="1"/>
      <c r="AV760" s="328">
        <f t="shared" si="559"/>
        <v>40</v>
      </c>
      <c r="AW760" s="178"/>
      <c r="AX760" s="324"/>
      <c r="AY760" s="125">
        <f t="shared" si="533"/>
        <v>0</v>
      </c>
      <c r="AZ760" s="125">
        <f t="shared" si="533"/>
        <v>0</v>
      </c>
      <c r="BA760" s="35"/>
      <c r="BB760" s="35"/>
      <c r="BC760" s="35"/>
      <c r="BD760" s="35"/>
      <c r="BE760" s="35"/>
      <c r="BF760" s="35"/>
    </row>
    <row r="761" spans="1:58" ht="13">
      <c r="A761" s="33"/>
      <c r="B761" s="330"/>
      <c r="C761" s="486" t="s">
        <v>1950</v>
      </c>
      <c r="D761" s="32" t="s">
        <v>849</v>
      </c>
      <c r="E761" s="38" t="s">
        <v>850</v>
      </c>
      <c r="F761" s="38"/>
      <c r="G761" s="110"/>
      <c r="H761" s="38"/>
      <c r="I761" s="110" t="s">
        <v>419</v>
      </c>
      <c r="J761" s="16" t="s">
        <v>1948</v>
      </c>
      <c r="K761" s="109">
        <f t="shared" si="538"/>
        <v>2</v>
      </c>
      <c r="L761" s="16">
        <v>2</v>
      </c>
      <c r="M761" s="3"/>
      <c r="N761" s="1"/>
      <c r="O761" s="329">
        <f t="shared" si="549"/>
        <v>2</v>
      </c>
      <c r="P761" s="34"/>
      <c r="Q761" s="1"/>
      <c r="R761" s="329">
        <f t="shared" si="536"/>
        <v>2</v>
      </c>
      <c r="S761" s="34"/>
      <c r="T761" s="1"/>
      <c r="U761" s="329">
        <f t="shared" si="550"/>
        <v>2</v>
      </c>
      <c r="V761" s="34"/>
      <c r="W761" s="1"/>
      <c r="X761" s="329">
        <f t="shared" si="551"/>
        <v>2</v>
      </c>
      <c r="Y761" s="34"/>
      <c r="Z761" s="1"/>
      <c r="AA761" s="329">
        <f t="shared" si="552"/>
        <v>2</v>
      </c>
      <c r="AB761" s="34"/>
      <c r="AC761" s="1"/>
      <c r="AD761" s="329">
        <f t="shared" si="553"/>
        <v>2</v>
      </c>
      <c r="AE761" s="3"/>
      <c r="AF761" s="1"/>
      <c r="AG761" s="330">
        <f t="shared" si="554"/>
        <v>2</v>
      </c>
      <c r="AH761" s="34"/>
      <c r="AI761" s="1"/>
      <c r="AJ761" s="328">
        <f t="shared" si="555"/>
        <v>2</v>
      </c>
      <c r="AK761" s="34"/>
      <c r="AL761" s="1"/>
      <c r="AM761" s="328">
        <f t="shared" si="556"/>
        <v>2</v>
      </c>
      <c r="AN761" s="34"/>
      <c r="AO761" s="1"/>
      <c r="AP761" s="328">
        <f t="shared" si="557"/>
        <v>2</v>
      </c>
      <c r="AQ761" s="34"/>
      <c r="AR761" s="1"/>
      <c r="AS761" s="1">
        <f t="shared" si="558"/>
        <v>2</v>
      </c>
      <c r="AT761" s="3"/>
      <c r="AU761" s="1"/>
      <c r="AV761" s="328">
        <f t="shared" si="559"/>
        <v>2</v>
      </c>
      <c r="AW761" s="178"/>
      <c r="AX761" s="324"/>
      <c r="AY761" s="125">
        <f t="shared" si="533"/>
        <v>0</v>
      </c>
      <c r="AZ761" s="125">
        <f t="shared" si="533"/>
        <v>0</v>
      </c>
      <c r="BA761" s="35"/>
      <c r="BB761" s="35"/>
      <c r="BC761" s="35"/>
      <c r="BD761" s="35"/>
      <c r="BE761" s="35"/>
      <c r="BF761" s="35"/>
    </row>
    <row r="762" spans="1:58" ht="13">
      <c r="A762" s="33"/>
      <c r="B762" s="330"/>
      <c r="C762" s="485" t="s">
        <v>1945</v>
      </c>
      <c r="D762" s="488" t="s">
        <v>2040</v>
      </c>
      <c r="E762" s="38" t="s">
        <v>2041</v>
      </c>
      <c r="F762" s="38"/>
      <c r="G762" s="110"/>
      <c r="H762" s="38"/>
      <c r="I762" s="110" t="s">
        <v>419</v>
      </c>
      <c r="J762" s="16" t="s">
        <v>629</v>
      </c>
      <c r="K762" s="109">
        <f t="shared" si="538"/>
        <v>2</v>
      </c>
      <c r="L762" s="16">
        <v>2</v>
      </c>
      <c r="M762" s="3"/>
      <c r="N762" s="1"/>
      <c r="O762" s="328">
        <f t="shared" si="549"/>
        <v>2</v>
      </c>
      <c r="P762" s="34"/>
      <c r="Q762" s="1"/>
      <c r="R762" s="329">
        <f t="shared" si="536"/>
        <v>2</v>
      </c>
      <c r="S762" s="34"/>
      <c r="T762" s="1"/>
      <c r="U762" s="329">
        <f t="shared" si="550"/>
        <v>2</v>
      </c>
      <c r="V762" s="34"/>
      <c r="W762" s="1"/>
      <c r="X762" s="329">
        <f t="shared" si="551"/>
        <v>2</v>
      </c>
      <c r="Y762" s="34"/>
      <c r="Z762" s="1"/>
      <c r="AA762" s="329">
        <f t="shared" si="552"/>
        <v>2</v>
      </c>
      <c r="AB762" s="34"/>
      <c r="AC762" s="1"/>
      <c r="AD762" s="329">
        <f t="shared" si="553"/>
        <v>2</v>
      </c>
      <c r="AE762" s="3"/>
      <c r="AF762" s="1"/>
      <c r="AG762" s="330">
        <f t="shared" si="554"/>
        <v>2</v>
      </c>
      <c r="AH762" s="34"/>
      <c r="AI762" s="1"/>
      <c r="AJ762" s="328">
        <f t="shared" si="555"/>
        <v>2</v>
      </c>
      <c r="AK762" s="34"/>
      <c r="AL762" s="1"/>
      <c r="AM762" s="328">
        <f t="shared" si="556"/>
        <v>2</v>
      </c>
      <c r="AN762" s="34"/>
      <c r="AO762" s="1"/>
      <c r="AP762" s="328">
        <f t="shared" si="557"/>
        <v>2</v>
      </c>
      <c r="AQ762" s="34"/>
      <c r="AR762" s="1"/>
      <c r="AS762" s="1">
        <f t="shared" si="558"/>
        <v>2</v>
      </c>
      <c r="AT762" s="3"/>
      <c r="AU762" s="1"/>
      <c r="AV762" s="328">
        <f t="shared" si="559"/>
        <v>2</v>
      </c>
      <c r="AW762" s="178" t="s">
        <v>2573</v>
      </c>
      <c r="AX762" s="324">
        <v>1890</v>
      </c>
      <c r="AY762" s="125">
        <f t="shared" si="533"/>
        <v>0</v>
      </c>
      <c r="AZ762" s="125">
        <f t="shared" si="533"/>
        <v>0</v>
      </c>
      <c r="BA762" s="35"/>
      <c r="BB762" s="35"/>
      <c r="BC762" s="35"/>
      <c r="BD762" s="35"/>
      <c r="BE762" s="35"/>
      <c r="BF762" s="35"/>
    </row>
    <row r="763" spans="1:58" ht="13">
      <c r="A763" s="18"/>
      <c r="B763" s="137"/>
      <c r="C763" s="485" t="s">
        <v>1945</v>
      </c>
      <c r="D763" s="488" t="s">
        <v>765</v>
      </c>
      <c r="E763" s="38" t="s">
        <v>766</v>
      </c>
      <c r="F763" s="38"/>
      <c r="G763" s="110"/>
      <c r="H763" s="38"/>
      <c r="I763" s="110" t="s">
        <v>419</v>
      </c>
      <c r="J763" s="16" t="s">
        <v>629</v>
      </c>
      <c r="K763" s="109">
        <f t="shared" si="538"/>
        <v>0</v>
      </c>
      <c r="L763" s="16">
        <v>13</v>
      </c>
      <c r="M763" s="3"/>
      <c r="N763" s="1"/>
      <c r="O763" s="329">
        <f t="shared" si="549"/>
        <v>13</v>
      </c>
      <c r="P763" s="34"/>
      <c r="Q763" s="1"/>
      <c r="R763" s="329">
        <f t="shared" si="536"/>
        <v>13</v>
      </c>
      <c r="S763" s="34">
        <v>16</v>
      </c>
      <c r="T763" s="1">
        <v>29</v>
      </c>
      <c r="U763" s="329">
        <f t="shared" si="550"/>
        <v>0</v>
      </c>
      <c r="V763" s="34"/>
      <c r="W763" s="1"/>
      <c r="X763" s="329">
        <f t="shared" si="551"/>
        <v>0</v>
      </c>
      <c r="Y763" s="34"/>
      <c r="Z763" s="1"/>
      <c r="AA763" s="329">
        <f t="shared" si="552"/>
        <v>0</v>
      </c>
      <c r="AB763" s="34"/>
      <c r="AC763" s="1"/>
      <c r="AD763" s="329">
        <f t="shared" si="553"/>
        <v>0</v>
      </c>
      <c r="AE763" s="3"/>
      <c r="AF763" s="1"/>
      <c r="AG763" s="330">
        <f t="shared" si="554"/>
        <v>0</v>
      </c>
      <c r="AH763" s="34"/>
      <c r="AI763" s="1"/>
      <c r="AJ763" s="328">
        <f t="shared" si="555"/>
        <v>0</v>
      </c>
      <c r="AK763" s="34"/>
      <c r="AL763" s="1"/>
      <c r="AM763" s="328">
        <f t="shared" si="556"/>
        <v>0</v>
      </c>
      <c r="AN763" s="34"/>
      <c r="AO763" s="1"/>
      <c r="AP763" s="328">
        <f t="shared" si="557"/>
        <v>0</v>
      </c>
      <c r="AQ763" s="34"/>
      <c r="AR763" s="1"/>
      <c r="AS763" s="1">
        <f t="shared" si="558"/>
        <v>0</v>
      </c>
      <c r="AT763" s="3"/>
      <c r="AU763" s="1"/>
      <c r="AV763" s="328">
        <f t="shared" si="559"/>
        <v>0</v>
      </c>
      <c r="AW763" s="178"/>
      <c r="AX763" s="324"/>
      <c r="AY763" s="125">
        <f t="shared" si="533"/>
        <v>16</v>
      </c>
      <c r="AZ763" s="125">
        <f t="shared" si="533"/>
        <v>29</v>
      </c>
      <c r="BA763" s="35"/>
      <c r="BB763" s="35"/>
      <c r="BC763" s="35"/>
      <c r="BD763" s="35"/>
      <c r="BE763" s="35"/>
      <c r="BF763" s="35"/>
    </row>
    <row r="764" spans="1:58" ht="13">
      <c r="A764" s="18"/>
      <c r="B764" s="137"/>
      <c r="C764" s="486" t="s">
        <v>1950</v>
      </c>
      <c r="D764" s="32" t="s">
        <v>906</v>
      </c>
      <c r="E764" s="38" t="s">
        <v>907</v>
      </c>
      <c r="F764" s="38"/>
      <c r="G764" s="110"/>
      <c r="H764" s="38"/>
      <c r="I764" s="110" t="s">
        <v>419</v>
      </c>
      <c r="J764" s="16" t="s">
        <v>629</v>
      </c>
      <c r="K764" s="109">
        <f t="shared" si="538"/>
        <v>0</v>
      </c>
      <c r="L764" s="16">
        <v>0</v>
      </c>
      <c r="M764" s="3"/>
      <c r="N764" s="1"/>
      <c r="O764" s="329">
        <f t="shared" si="549"/>
        <v>0</v>
      </c>
      <c r="P764" s="34"/>
      <c r="Q764" s="1"/>
      <c r="R764" s="329">
        <f t="shared" si="536"/>
        <v>0</v>
      </c>
      <c r="S764" s="34"/>
      <c r="T764" s="1"/>
      <c r="U764" s="329">
        <f t="shared" si="550"/>
        <v>0</v>
      </c>
      <c r="V764" s="34"/>
      <c r="W764" s="1"/>
      <c r="X764" s="329">
        <f t="shared" si="551"/>
        <v>0</v>
      </c>
      <c r="Y764" s="34"/>
      <c r="Z764" s="1"/>
      <c r="AA764" s="329">
        <f t="shared" si="552"/>
        <v>0</v>
      </c>
      <c r="AB764" s="34"/>
      <c r="AC764" s="1"/>
      <c r="AD764" s="329">
        <f t="shared" si="553"/>
        <v>0</v>
      </c>
      <c r="AE764" s="3"/>
      <c r="AF764" s="1"/>
      <c r="AG764" s="330">
        <f t="shared" si="554"/>
        <v>0</v>
      </c>
      <c r="AH764" s="34"/>
      <c r="AI764" s="1"/>
      <c r="AJ764" s="328">
        <f t="shared" si="555"/>
        <v>0</v>
      </c>
      <c r="AK764" s="34"/>
      <c r="AL764" s="1"/>
      <c r="AM764" s="328">
        <f t="shared" si="556"/>
        <v>0</v>
      </c>
      <c r="AN764" s="34"/>
      <c r="AO764" s="1"/>
      <c r="AP764" s="328">
        <f t="shared" si="557"/>
        <v>0</v>
      </c>
      <c r="AQ764" s="34"/>
      <c r="AR764" s="1"/>
      <c r="AS764" s="1">
        <f t="shared" si="558"/>
        <v>0</v>
      </c>
      <c r="AT764" s="3"/>
      <c r="AU764" s="1"/>
      <c r="AV764" s="328">
        <f t="shared" si="559"/>
        <v>0</v>
      </c>
      <c r="AW764" s="178"/>
      <c r="AX764" s="324"/>
      <c r="AY764" s="125">
        <f t="shared" si="533"/>
        <v>0</v>
      </c>
      <c r="AZ764" s="125">
        <f t="shared" si="533"/>
        <v>0</v>
      </c>
      <c r="BA764" s="35"/>
      <c r="BB764" s="35"/>
      <c r="BC764" s="35"/>
      <c r="BD764" s="35"/>
      <c r="BE764" s="35"/>
      <c r="BF764" s="35"/>
    </row>
    <row r="765" spans="1:58" ht="13">
      <c r="A765" s="459"/>
      <c r="B765" s="460"/>
      <c r="C765" s="486" t="s">
        <v>3053</v>
      </c>
      <c r="D765" s="32" t="s">
        <v>1894</v>
      </c>
      <c r="E765" s="38" t="s">
        <v>1895</v>
      </c>
      <c r="F765" s="38"/>
      <c r="G765" s="110"/>
      <c r="H765" s="38"/>
      <c r="I765" s="110" t="s">
        <v>419</v>
      </c>
      <c r="J765" s="16" t="s">
        <v>629</v>
      </c>
      <c r="K765" s="109">
        <f t="shared" si="538"/>
        <v>0</v>
      </c>
      <c r="L765" s="16">
        <v>0</v>
      </c>
      <c r="M765" s="3"/>
      <c r="N765" s="1"/>
      <c r="O765" s="328">
        <f t="shared" si="549"/>
        <v>0</v>
      </c>
      <c r="P765" s="34"/>
      <c r="Q765" s="1"/>
      <c r="R765" s="329">
        <f t="shared" si="536"/>
        <v>0</v>
      </c>
      <c r="S765" s="34"/>
      <c r="T765" s="1"/>
      <c r="U765" s="329">
        <f t="shared" si="550"/>
        <v>0</v>
      </c>
      <c r="V765" s="34"/>
      <c r="W765" s="1"/>
      <c r="X765" s="329">
        <f t="shared" si="551"/>
        <v>0</v>
      </c>
      <c r="Y765" s="34"/>
      <c r="Z765" s="1"/>
      <c r="AA765" s="329">
        <f t="shared" si="552"/>
        <v>0</v>
      </c>
      <c r="AB765" s="34"/>
      <c r="AC765" s="1"/>
      <c r="AD765" s="329">
        <f t="shared" si="553"/>
        <v>0</v>
      </c>
      <c r="AE765" s="3"/>
      <c r="AF765" s="1"/>
      <c r="AG765" s="330">
        <f t="shared" si="554"/>
        <v>0</v>
      </c>
      <c r="AH765" s="34"/>
      <c r="AI765" s="1"/>
      <c r="AJ765" s="328">
        <f t="shared" si="555"/>
        <v>0</v>
      </c>
      <c r="AK765" s="34"/>
      <c r="AL765" s="1"/>
      <c r="AM765" s="328">
        <f t="shared" si="556"/>
        <v>0</v>
      </c>
      <c r="AN765" s="34"/>
      <c r="AO765" s="1"/>
      <c r="AP765" s="328">
        <f t="shared" si="557"/>
        <v>0</v>
      </c>
      <c r="AQ765" s="34"/>
      <c r="AR765" s="1"/>
      <c r="AS765" s="1">
        <f t="shared" si="558"/>
        <v>0</v>
      </c>
      <c r="AT765" s="3"/>
      <c r="AU765" s="1"/>
      <c r="AV765" s="328">
        <f t="shared" si="559"/>
        <v>0</v>
      </c>
      <c r="AW765" s="178"/>
      <c r="AX765" s="324"/>
      <c r="AY765" s="125"/>
      <c r="AZ765" s="125"/>
      <c r="BA765" s="35"/>
      <c r="BB765" s="35"/>
      <c r="BC765" s="35"/>
      <c r="BD765" s="35"/>
      <c r="BE765" s="35"/>
      <c r="BF765" s="35"/>
    </row>
    <row r="766" spans="1:58" ht="13">
      <c r="A766" s="33"/>
      <c r="B766" s="330"/>
      <c r="C766" s="485" t="s">
        <v>1947</v>
      </c>
      <c r="D766" s="32" t="s">
        <v>1907</v>
      </c>
      <c r="E766" s="27" t="s">
        <v>914</v>
      </c>
      <c r="F766" s="27"/>
      <c r="G766" s="81"/>
      <c r="H766" s="27"/>
      <c r="I766" s="110" t="s">
        <v>419</v>
      </c>
      <c r="J766" s="16" t="s">
        <v>446</v>
      </c>
      <c r="K766" s="109">
        <f t="shared" si="538"/>
        <v>0</v>
      </c>
      <c r="L766" s="16">
        <v>0</v>
      </c>
      <c r="M766" s="3"/>
      <c r="N766" s="1"/>
      <c r="O766" s="329">
        <f t="shared" si="549"/>
        <v>0</v>
      </c>
      <c r="P766" s="34"/>
      <c r="Q766" s="1"/>
      <c r="R766" s="329">
        <f t="shared" si="536"/>
        <v>0</v>
      </c>
      <c r="S766" s="34"/>
      <c r="T766" s="1"/>
      <c r="U766" s="329">
        <f t="shared" si="550"/>
        <v>0</v>
      </c>
      <c r="V766" s="34"/>
      <c r="W766" s="1"/>
      <c r="X766" s="329">
        <f t="shared" si="551"/>
        <v>0</v>
      </c>
      <c r="Y766" s="34"/>
      <c r="Z766" s="1"/>
      <c r="AA766" s="329">
        <f t="shared" si="552"/>
        <v>0</v>
      </c>
      <c r="AB766" s="34"/>
      <c r="AC766" s="1"/>
      <c r="AD766" s="329">
        <f t="shared" si="553"/>
        <v>0</v>
      </c>
      <c r="AE766" s="3"/>
      <c r="AF766" s="1"/>
      <c r="AG766" s="330">
        <f t="shared" si="554"/>
        <v>0</v>
      </c>
      <c r="AH766" s="34"/>
      <c r="AI766" s="1"/>
      <c r="AJ766" s="328">
        <f t="shared" si="555"/>
        <v>0</v>
      </c>
      <c r="AK766" s="34"/>
      <c r="AL766" s="1"/>
      <c r="AM766" s="328">
        <f t="shared" si="556"/>
        <v>0</v>
      </c>
      <c r="AN766" s="34"/>
      <c r="AO766" s="1"/>
      <c r="AP766" s="328">
        <f t="shared" si="557"/>
        <v>0</v>
      </c>
      <c r="AQ766" s="34"/>
      <c r="AR766" s="1"/>
      <c r="AS766" s="1">
        <f t="shared" si="558"/>
        <v>0</v>
      </c>
      <c r="AT766" s="3"/>
      <c r="AU766" s="1"/>
      <c r="AV766" s="328">
        <f t="shared" si="559"/>
        <v>0</v>
      </c>
      <c r="AW766" s="178"/>
      <c r="AX766" s="324"/>
      <c r="AY766" s="125">
        <f t="shared" si="533"/>
        <v>0</v>
      </c>
      <c r="AZ766" s="125">
        <f t="shared" si="533"/>
        <v>0</v>
      </c>
      <c r="BA766" s="35"/>
      <c r="BB766" s="35"/>
      <c r="BC766" s="35"/>
      <c r="BD766" s="35"/>
      <c r="BE766" s="35"/>
      <c r="BF766" s="35"/>
    </row>
    <row r="767" spans="1:58" ht="13">
      <c r="A767" s="18"/>
      <c r="B767" s="137"/>
      <c r="C767" s="485" t="s">
        <v>1947</v>
      </c>
      <c r="D767" s="32" t="s">
        <v>970</v>
      </c>
      <c r="E767" s="27" t="s">
        <v>971</v>
      </c>
      <c r="F767" s="27"/>
      <c r="G767" s="81"/>
      <c r="H767" s="27"/>
      <c r="I767" s="110" t="s">
        <v>419</v>
      </c>
      <c r="J767" s="16" t="s">
        <v>446</v>
      </c>
      <c r="K767" s="109">
        <f t="shared" si="538"/>
        <v>0</v>
      </c>
      <c r="L767" s="16">
        <v>0</v>
      </c>
      <c r="M767" s="3"/>
      <c r="N767" s="1"/>
      <c r="O767" s="329">
        <f t="shared" si="549"/>
        <v>0</v>
      </c>
      <c r="P767" s="34"/>
      <c r="Q767" s="1"/>
      <c r="R767" s="329">
        <f t="shared" si="536"/>
        <v>0</v>
      </c>
      <c r="S767" s="34"/>
      <c r="T767" s="1"/>
      <c r="U767" s="329">
        <f t="shared" si="550"/>
        <v>0</v>
      </c>
      <c r="V767" s="34"/>
      <c r="W767" s="1"/>
      <c r="X767" s="329">
        <f t="shared" si="551"/>
        <v>0</v>
      </c>
      <c r="Y767" s="34"/>
      <c r="Z767" s="1"/>
      <c r="AA767" s="329">
        <f t="shared" si="552"/>
        <v>0</v>
      </c>
      <c r="AB767" s="34"/>
      <c r="AC767" s="1"/>
      <c r="AD767" s="329">
        <f t="shared" si="553"/>
        <v>0</v>
      </c>
      <c r="AE767" s="3"/>
      <c r="AF767" s="1"/>
      <c r="AG767" s="330">
        <f t="shared" si="554"/>
        <v>0</v>
      </c>
      <c r="AH767" s="34"/>
      <c r="AI767" s="1"/>
      <c r="AJ767" s="328">
        <f t="shared" si="555"/>
        <v>0</v>
      </c>
      <c r="AK767" s="34"/>
      <c r="AL767" s="1"/>
      <c r="AM767" s="328">
        <f t="shared" si="556"/>
        <v>0</v>
      </c>
      <c r="AN767" s="34"/>
      <c r="AO767" s="1"/>
      <c r="AP767" s="328">
        <f t="shared" si="557"/>
        <v>0</v>
      </c>
      <c r="AQ767" s="34"/>
      <c r="AR767" s="1"/>
      <c r="AS767" s="1">
        <f t="shared" si="558"/>
        <v>0</v>
      </c>
      <c r="AT767" s="3"/>
      <c r="AU767" s="1"/>
      <c r="AV767" s="328">
        <f t="shared" si="559"/>
        <v>0</v>
      </c>
      <c r="AW767" s="178"/>
      <c r="AX767" s="324"/>
      <c r="AY767" s="125">
        <f t="shared" si="533"/>
        <v>0</v>
      </c>
      <c r="AZ767" s="125">
        <f t="shared" si="533"/>
        <v>0</v>
      </c>
      <c r="BA767" s="35"/>
      <c r="BB767" s="35"/>
      <c r="BC767" s="35"/>
      <c r="BD767" s="35"/>
      <c r="BE767" s="35"/>
      <c r="BF767" s="35"/>
    </row>
    <row r="768" spans="1:58" ht="13">
      <c r="A768" s="18"/>
      <c r="B768" s="137"/>
      <c r="C768" s="485" t="s">
        <v>1947</v>
      </c>
      <c r="D768" s="32" t="s">
        <v>968</v>
      </c>
      <c r="E768" s="27" t="s">
        <v>969</v>
      </c>
      <c r="F768" s="27"/>
      <c r="G768" s="81"/>
      <c r="H768" s="27"/>
      <c r="I768" s="110" t="s">
        <v>419</v>
      </c>
      <c r="J768" s="16" t="s">
        <v>446</v>
      </c>
      <c r="K768" s="109">
        <f t="shared" si="538"/>
        <v>100</v>
      </c>
      <c r="L768" s="16">
        <v>100</v>
      </c>
      <c r="M768" s="3"/>
      <c r="N768" s="1"/>
      <c r="O768" s="328">
        <f t="shared" si="549"/>
        <v>100</v>
      </c>
      <c r="P768" s="34"/>
      <c r="Q768" s="1"/>
      <c r="R768" s="329">
        <f t="shared" si="536"/>
        <v>100</v>
      </c>
      <c r="S768" s="34"/>
      <c r="T768" s="1"/>
      <c r="U768" s="329">
        <f t="shared" si="550"/>
        <v>100</v>
      </c>
      <c r="V768" s="34"/>
      <c r="W768" s="1"/>
      <c r="X768" s="329">
        <f t="shared" si="551"/>
        <v>100</v>
      </c>
      <c r="Y768" s="34"/>
      <c r="Z768" s="1"/>
      <c r="AA768" s="329">
        <f t="shared" si="552"/>
        <v>100</v>
      </c>
      <c r="AB768" s="34"/>
      <c r="AC768" s="1"/>
      <c r="AD768" s="329">
        <f t="shared" si="553"/>
        <v>100</v>
      </c>
      <c r="AE768" s="3"/>
      <c r="AF768" s="1"/>
      <c r="AG768" s="330">
        <f t="shared" si="554"/>
        <v>100</v>
      </c>
      <c r="AH768" s="34"/>
      <c r="AI768" s="1"/>
      <c r="AJ768" s="328">
        <f t="shared" si="555"/>
        <v>100</v>
      </c>
      <c r="AK768" s="34"/>
      <c r="AL768" s="1"/>
      <c r="AM768" s="328">
        <f t="shared" si="556"/>
        <v>100</v>
      </c>
      <c r="AN768" s="34"/>
      <c r="AO768" s="1"/>
      <c r="AP768" s="328">
        <f t="shared" si="557"/>
        <v>100</v>
      </c>
      <c r="AQ768" s="34"/>
      <c r="AR768" s="1"/>
      <c r="AS768" s="1">
        <f t="shared" si="558"/>
        <v>100</v>
      </c>
      <c r="AT768" s="3"/>
      <c r="AU768" s="1"/>
      <c r="AV768" s="328">
        <f t="shared" si="559"/>
        <v>100</v>
      </c>
      <c r="AW768" s="178"/>
      <c r="AX768" s="324"/>
      <c r="AY768" s="125">
        <f t="shared" si="533"/>
        <v>0</v>
      </c>
      <c r="AZ768" s="125">
        <f t="shared" si="533"/>
        <v>0</v>
      </c>
      <c r="BA768" s="35"/>
      <c r="BB768" s="35"/>
      <c r="BC768" s="35"/>
      <c r="BD768" s="35"/>
      <c r="BE768" s="35"/>
      <c r="BF768" s="35"/>
    </row>
    <row r="769" spans="1:58" ht="13">
      <c r="A769" s="33"/>
      <c r="B769" s="330"/>
      <c r="C769" s="485" t="s">
        <v>1947</v>
      </c>
      <c r="D769" s="32" t="s">
        <v>31</v>
      </c>
      <c r="E769" s="38" t="s">
        <v>32</v>
      </c>
      <c r="F769" s="38"/>
      <c r="G769" s="110"/>
      <c r="H769" s="38"/>
      <c r="I769" s="110" t="s">
        <v>635</v>
      </c>
      <c r="J769" s="16" t="s">
        <v>1955</v>
      </c>
      <c r="K769" s="109">
        <f t="shared" si="538"/>
        <v>45</v>
      </c>
      <c r="L769" s="16">
        <v>45</v>
      </c>
      <c r="M769" s="3"/>
      <c r="N769" s="1"/>
      <c r="O769" s="329">
        <f t="shared" si="549"/>
        <v>45</v>
      </c>
      <c r="P769" s="34"/>
      <c r="Q769" s="1"/>
      <c r="R769" s="329">
        <f t="shared" si="536"/>
        <v>45</v>
      </c>
      <c r="S769" s="34"/>
      <c r="T769" s="1"/>
      <c r="U769" s="329">
        <f t="shared" si="550"/>
        <v>45</v>
      </c>
      <c r="V769" s="34"/>
      <c r="W769" s="1"/>
      <c r="X769" s="329">
        <f t="shared" si="551"/>
        <v>45</v>
      </c>
      <c r="Y769" s="34"/>
      <c r="Z769" s="1"/>
      <c r="AA769" s="329">
        <f t="shared" si="552"/>
        <v>45</v>
      </c>
      <c r="AB769" s="34"/>
      <c r="AC769" s="1"/>
      <c r="AD769" s="329">
        <f t="shared" si="553"/>
        <v>45</v>
      </c>
      <c r="AE769" s="3"/>
      <c r="AF769" s="1"/>
      <c r="AG769" s="330">
        <f t="shared" si="554"/>
        <v>45</v>
      </c>
      <c r="AH769" s="34"/>
      <c r="AI769" s="1"/>
      <c r="AJ769" s="328">
        <f t="shared" si="555"/>
        <v>45</v>
      </c>
      <c r="AK769" s="34"/>
      <c r="AL769" s="1"/>
      <c r="AM769" s="328">
        <f t="shared" si="556"/>
        <v>45</v>
      </c>
      <c r="AN769" s="34"/>
      <c r="AO769" s="1"/>
      <c r="AP769" s="328">
        <f t="shared" si="557"/>
        <v>45</v>
      </c>
      <c r="AQ769" s="34"/>
      <c r="AR769" s="1"/>
      <c r="AS769" s="1">
        <f t="shared" si="558"/>
        <v>45</v>
      </c>
      <c r="AT769" s="3"/>
      <c r="AU769" s="1"/>
      <c r="AV769" s="328">
        <f t="shared" si="559"/>
        <v>45</v>
      </c>
      <c r="AW769" s="178"/>
      <c r="AX769" s="324"/>
      <c r="AY769" s="125">
        <f t="shared" si="533"/>
        <v>0</v>
      </c>
      <c r="AZ769" s="125">
        <f t="shared" si="533"/>
        <v>0</v>
      </c>
      <c r="BA769" s="35"/>
      <c r="BB769" s="35"/>
      <c r="BC769" s="35"/>
      <c r="BD769" s="35"/>
      <c r="BE769" s="35"/>
      <c r="BF769" s="35"/>
    </row>
    <row r="770" spans="1:58" ht="13">
      <c r="A770" s="18"/>
      <c r="B770" s="137"/>
      <c r="C770" s="485" t="s">
        <v>1947</v>
      </c>
      <c r="D770" s="32" t="s">
        <v>276</v>
      </c>
      <c r="E770" s="38" t="s">
        <v>277</v>
      </c>
      <c r="F770" s="38"/>
      <c r="G770" s="110"/>
      <c r="H770" s="38"/>
      <c r="I770" s="110" t="s">
        <v>635</v>
      </c>
      <c r="J770" s="16" t="s">
        <v>1955</v>
      </c>
      <c r="K770" s="109">
        <f t="shared" si="538"/>
        <v>45</v>
      </c>
      <c r="L770" s="16">
        <v>45</v>
      </c>
      <c r="M770" s="3"/>
      <c r="N770" s="1"/>
      <c r="O770" s="329">
        <f t="shared" si="549"/>
        <v>45</v>
      </c>
      <c r="P770" s="34"/>
      <c r="Q770" s="1"/>
      <c r="R770" s="329">
        <f t="shared" si="536"/>
        <v>45</v>
      </c>
      <c r="S770" s="34"/>
      <c r="T770" s="1"/>
      <c r="U770" s="329">
        <f t="shared" si="550"/>
        <v>45</v>
      </c>
      <c r="V770" s="34"/>
      <c r="W770" s="1"/>
      <c r="X770" s="329">
        <f t="shared" si="551"/>
        <v>45</v>
      </c>
      <c r="Y770" s="34"/>
      <c r="Z770" s="1"/>
      <c r="AA770" s="329">
        <f t="shared" si="552"/>
        <v>45</v>
      </c>
      <c r="AB770" s="34"/>
      <c r="AC770" s="1"/>
      <c r="AD770" s="329">
        <f t="shared" si="553"/>
        <v>45</v>
      </c>
      <c r="AE770" s="3"/>
      <c r="AF770" s="1"/>
      <c r="AG770" s="330">
        <f t="shared" si="554"/>
        <v>45</v>
      </c>
      <c r="AH770" s="34"/>
      <c r="AI770" s="1"/>
      <c r="AJ770" s="328">
        <f t="shared" si="555"/>
        <v>45</v>
      </c>
      <c r="AK770" s="34"/>
      <c r="AL770" s="1"/>
      <c r="AM770" s="328">
        <f t="shared" si="556"/>
        <v>45</v>
      </c>
      <c r="AN770" s="34"/>
      <c r="AO770" s="1"/>
      <c r="AP770" s="328">
        <f t="shared" si="557"/>
        <v>45</v>
      </c>
      <c r="AQ770" s="34"/>
      <c r="AR770" s="1"/>
      <c r="AS770" s="1">
        <f t="shared" si="558"/>
        <v>45</v>
      </c>
      <c r="AT770" s="3"/>
      <c r="AU770" s="1"/>
      <c r="AV770" s="328">
        <f t="shared" si="559"/>
        <v>45</v>
      </c>
      <c r="AW770" s="178"/>
      <c r="AX770" s="324"/>
      <c r="AY770" s="125">
        <f t="shared" si="533"/>
        <v>0</v>
      </c>
      <c r="AZ770" s="125">
        <f t="shared" si="533"/>
        <v>0</v>
      </c>
      <c r="BA770" s="35"/>
      <c r="BB770" s="35"/>
      <c r="BC770" s="35"/>
      <c r="BD770" s="35"/>
      <c r="BE770" s="35"/>
      <c r="BF770" s="35"/>
    </row>
    <row r="771" spans="1:58" ht="13">
      <c r="A771" s="18"/>
      <c r="B771" s="137"/>
      <c r="C771" s="485" t="s">
        <v>419</v>
      </c>
      <c r="D771" s="32" t="s">
        <v>369</v>
      </c>
      <c r="E771" s="38" t="s">
        <v>370</v>
      </c>
      <c r="F771" s="38"/>
      <c r="G771" s="110"/>
      <c r="H771" s="38"/>
      <c r="I771" s="110" t="s">
        <v>419</v>
      </c>
      <c r="J771" s="16" t="s">
        <v>1955</v>
      </c>
      <c r="K771" s="109">
        <f t="shared" si="538"/>
        <v>0</v>
      </c>
      <c r="L771" s="16">
        <v>15</v>
      </c>
      <c r="M771" s="3"/>
      <c r="N771" s="1"/>
      <c r="O771" s="328">
        <f t="shared" si="549"/>
        <v>15</v>
      </c>
      <c r="P771" s="34"/>
      <c r="Q771" s="1">
        <v>15</v>
      </c>
      <c r="R771" s="329">
        <f t="shared" si="536"/>
        <v>0</v>
      </c>
      <c r="S771" s="34"/>
      <c r="T771" s="1"/>
      <c r="U771" s="329">
        <f t="shared" si="550"/>
        <v>0</v>
      </c>
      <c r="V771" s="34"/>
      <c r="W771" s="1"/>
      <c r="X771" s="329">
        <f t="shared" si="551"/>
        <v>0</v>
      </c>
      <c r="Y771" s="34"/>
      <c r="Z771" s="1"/>
      <c r="AA771" s="329">
        <f t="shared" si="552"/>
        <v>0</v>
      </c>
      <c r="AB771" s="34"/>
      <c r="AC771" s="1"/>
      <c r="AD771" s="329">
        <f t="shared" si="553"/>
        <v>0</v>
      </c>
      <c r="AE771" s="3"/>
      <c r="AF771" s="1"/>
      <c r="AG771" s="330">
        <f t="shared" si="554"/>
        <v>0</v>
      </c>
      <c r="AH771" s="34"/>
      <c r="AI771" s="1"/>
      <c r="AJ771" s="328">
        <f t="shared" si="555"/>
        <v>0</v>
      </c>
      <c r="AK771" s="34"/>
      <c r="AL771" s="1"/>
      <c r="AM771" s="328">
        <f t="shared" si="556"/>
        <v>0</v>
      </c>
      <c r="AN771" s="34"/>
      <c r="AO771" s="1"/>
      <c r="AP771" s="328">
        <f t="shared" si="557"/>
        <v>0</v>
      </c>
      <c r="AQ771" s="34"/>
      <c r="AR771" s="1"/>
      <c r="AS771" s="1">
        <f t="shared" si="558"/>
        <v>0</v>
      </c>
      <c r="AT771" s="3"/>
      <c r="AU771" s="1"/>
      <c r="AV771" s="328">
        <f t="shared" si="559"/>
        <v>0</v>
      </c>
      <c r="AW771" s="178"/>
      <c r="AX771" s="324"/>
      <c r="AY771" s="125">
        <f t="shared" si="533"/>
        <v>0</v>
      </c>
      <c r="AZ771" s="125">
        <f t="shared" si="533"/>
        <v>15</v>
      </c>
      <c r="BA771" s="35"/>
      <c r="BB771" s="35"/>
      <c r="BC771" s="35"/>
      <c r="BD771" s="35"/>
      <c r="BE771" s="35"/>
      <c r="BF771" s="35"/>
    </row>
    <row r="772" spans="1:58" ht="13">
      <c r="A772" s="33"/>
      <c r="B772" s="330"/>
      <c r="C772" s="485" t="s">
        <v>419</v>
      </c>
      <c r="D772" s="276" t="s">
        <v>745</v>
      </c>
      <c r="E772" s="128" t="s">
        <v>746</v>
      </c>
      <c r="F772" s="128"/>
      <c r="G772" s="337"/>
      <c r="H772" s="128"/>
      <c r="I772" s="110" t="s">
        <v>420</v>
      </c>
      <c r="J772" s="16" t="s">
        <v>629</v>
      </c>
      <c r="K772" s="109">
        <f t="shared" si="538"/>
        <v>0</v>
      </c>
      <c r="L772" s="16">
        <v>0</v>
      </c>
      <c r="M772" s="3"/>
      <c r="N772" s="1"/>
      <c r="O772" s="329">
        <f t="shared" si="549"/>
        <v>0</v>
      </c>
      <c r="P772" s="34"/>
      <c r="Q772" s="1"/>
      <c r="R772" s="329">
        <f t="shared" si="536"/>
        <v>0</v>
      </c>
      <c r="S772" s="34"/>
      <c r="T772" s="1"/>
      <c r="U772" s="329">
        <f t="shared" si="550"/>
        <v>0</v>
      </c>
      <c r="V772" s="34"/>
      <c r="W772" s="1"/>
      <c r="X772" s="329">
        <f t="shared" si="551"/>
        <v>0</v>
      </c>
      <c r="Y772" s="34"/>
      <c r="Z772" s="1"/>
      <c r="AA772" s="329">
        <f t="shared" si="552"/>
        <v>0</v>
      </c>
      <c r="AB772" s="34"/>
      <c r="AC772" s="1"/>
      <c r="AD772" s="329">
        <f t="shared" si="553"/>
        <v>0</v>
      </c>
      <c r="AE772" s="3"/>
      <c r="AF772" s="1"/>
      <c r="AG772" s="330">
        <f t="shared" si="554"/>
        <v>0</v>
      </c>
      <c r="AH772" s="34"/>
      <c r="AI772" s="1"/>
      <c r="AJ772" s="328">
        <f t="shared" si="555"/>
        <v>0</v>
      </c>
      <c r="AK772" s="34"/>
      <c r="AL772" s="1"/>
      <c r="AM772" s="328">
        <f t="shared" si="556"/>
        <v>0</v>
      </c>
      <c r="AN772" s="34"/>
      <c r="AO772" s="1"/>
      <c r="AP772" s="328">
        <f t="shared" si="557"/>
        <v>0</v>
      </c>
      <c r="AQ772" s="34"/>
      <c r="AR772" s="1"/>
      <c r="AS772" s="1">
        <f t="shared" si="558"/>
        <v>0</v>
      </c>
      <c r="AT772" s="3"/>
      <c r="AU772" s="1"/>
      <c r="AV772" s="328">
        <f t="shared" si="559"/>
        <v>0</v>
      </c>
      <c r="AW772" s="178"/>
      <c r="AX772" s="324"/>
      <c r="AY772" s="125">
        <f t="shared" si="533"/>
        <v>0</v>
      </c>
      <c r="AZ772" s="125">
        <f t="shared" si="533"/>
        <v>0</v>
      </c>
      <c r="BA772" s="35"/>
      <c r="BB772" s="35"/>
      <c r="BC772" s="35"/>
      <c r="BD772" s="35"/>
      <c r="BE772" s="35"/>
      <c r="BF772" s="35"/>
    </row>
    <row r="773" spans="1:58" ht="13">
      <c r="A773" s="18"/>
      <c r="B773" s="137"/>
      <c r="C773" s="485" t="s">
        <v>1086</v>
      </c>
      <c r="D773" s="32" t="s">
        <v>299</v>
      </c>
      <c r="E773" s="38" t="s">
        <v>300</v>
      </c>
      <c r="F773" s="38"/>
      <c r="G773" s="110"/>
      <c r="H773" s="38"/>
      <c r="I773" s="110" t="s">
        <v>419</v>
      </c>
      <c r="J773" s="16" t="s">
        <v>1954</v>
      </c>
      <c r="K773" s="109">
        <f t="shared" si="538"/>
        <v>0</v>
      </c>
      <c r="L773" s="16">
        <v>0</v>
      </c>
      <c r="M773" s="3"/>
      <c r="N773" s="1"/>
      <c r="O773" s="329">
        <f t="shared" si="549"/>
        <v>0</v>
      </c>
      <c r="P773" s="34"/>
      <c r="Q773" s="1"/>
      <c r="R773" s="329">
        <f t="shared" si="536"/>
        <v>0</v>
      </c>
      <c r="S773" s="34"/>
      <c r="T773" s="1"/>
      <c r="U773" s="329">
        <f t="shared" si="550"/>
        <v>0</v>
      </c>
      <c r="V773" s="34"/>
      <c r="W773" s="1"/>
      <c r="X773" s="329">
        <f t="shared" si="551"/>
        <v>0</v>
      </c>
      <c r="Y773" s="34"/>
      <c r="Z773" s="1"/>
      <c r="AA773" s="329">
        <f t="shared" si="552"/>
        <v>0</v>
      </c>
      <c r="AB773" s="34"/>
      <c r="AC773" s="1"/>
      <c r="AD773" s="329">
        <f t="shared" si="553"/>
        <v>0</v>
      </c>
      <c r="AE773" s="3"/>
      <c r="AF773" s="1"/>
      <c r="AG773" s="330">
        <f t="shared" si="554"/>
        <v>0</v>
      </c>
      <c r="AH773" s="34"/>
      <c r="AI773" s="1"/>
      <c r="AJ773" s="328">
        <f t="shared" si="555"/>
        <v>0</v>
      </c>
      <c r="AK773" s="34"/>
      <c r="AL773" s="1"/>
      <c r="AM773" s="328">
        <f t="shared" si="556"/>
        <v>0</v>
      </c>
      <c r="AN773" s="34"/>
      <c r="AO773" s="1"/>
      <c r="AP773" s="328">
        <f t="shared" si="557"/>
        <v>0</v>
      </c>
      <c r="AQ773" s="34"/>
      <c r="AR773" s="1"/>
      <c r="AS773" s="1">
        <f t="shared" si="558"/>
        <v>0</v>
      </c>
      <c r="AT773" s="3"/>
      <c r="AU773" s="1"/>
      <c r="AV773" s="328">
        <f t="shared" si="559"/>
        <v>0</v>
      </c>
      <c r="AW773" s="178"/>
      <c r="AX773" s="324"/>
      <c r="AY773" s="125">
        <f t="shared" si="533"/>
        <v>0</v>
      </c>
      <c r="AZ773" s="125">
        <f t="shared" si="533"/>
        <v>0</v>
      </c>
      <c r="BA773" s="35"/>
      <c r="BB773" s="35"/>
      <c r="BC773" s="35"/>
      <c r="BD773" s="35"/>
      <c r="BE773" s="35"/>
      <c r="BF773" s="35"/>
    </row>
    <row r="774" spans="1:58" ht="13">
      <c r="A774" s="18"/>
      <c r="B774" s="137"/>
      <c r="C774" s="484" t="s">
        <v>1085</v>
      </c>
      <c r="D774" s="117" t="s">
        <v>273</v>
      </c>
      <c r="E774" s="95" t="s">
        <v>881</v>
      </c>
      <c r="F774" s="95"/>
      <c r="G774" s="420"/>
      <c r="H774" s="95"/>
      <c r="I774" s="110" t="s">
        <v>432</v>
      </c>
      <c r="J774" s="16" t="s">
        <v>454</v>
      </c>
      <c r="K774" s="109">
        <f t="shared" si="538"/>
        <v>0</v>
      </c>
      <c r="L774" s="16">
        <v>0</v>
      </c>
      <c r="M774" s="3"/>
      <c r="N774" s="1"/>
      <c r="O774" s="328">
        <f t="shared" si="549"/>
        <v>0</v>
      </c>
      <c r="P774" s="34"/>
      <c r="Q774" s="1"/>
      <c r="R774" s="329">
        <f t="shared" si="536"/>
        <v>0</v>
      </c>
      <c r="S774" s="34"/>
      <c r="T774" s="1"/>
      <c r="U774" s="329">
        <f t="shared" si="550"/>
        <v>0</v>
      </c>
      <c r="V774" s="34"/>
      <c r="W774" s="1"/>
      <c r="X774" s="329">
        <f t="shared" si="551"/>
        <v>0</v>
      </c>
      <c r="Y774" s="34"/>
      <c r="Z774" s="1"/>
      <c r="AA774" s="329">
        <f t="shared" si="552"/>
        <v>0</v>
      </c>
      <c r="AB774" s="34"/>
      <c r="AC774" s="1"/>
      <c r="AD774" s="329">
        <f t="shared" si="553"/>
        <v>0</v>
      </c>
      <c r="AE774" s="3"/>
      <c r="AF774" s="1"/>
      <c r="AG774" s="330">
        <f t="shared" si="554"/>
        <v>0</v>
      </c>
      <c r="AH774" s="34"/>
      <c r="AI774" s="1"/>
      <c r="AJ774" s="328">
        <f t="shared" si="555"/>
        <v>0</v>
      </c>
      <c r="AK774" s="34"/>
      <c r="AL774" s="1"/>
      <c r="AM774" s="328">
        <f t="shared" si="556"/>
        <v>0</v>
      </c>
      <c r="AN774" s="34"/>
      <c r="AO774" s="1"/>
      <c r="AP774" s="328">
        <f t="shared" si="557"/>
        <v>0</v>
      </c>
      <c r="AQ774" s="34"/>
      <c r="AR774" s="1"/>
      <c r="AS774" s="1">
        <f t="shared" si="558"/>
        <v>0</v>
      </c>
      <c r="AT774" s="3"/>
      <c r="AU774" s="1"/>
      <c r="AV774" s="328">
        <f t="shared" si="559"/>
        <v>0</v>
      </c>
      <c r="AW774" s="178"/>
      <c r="AX774" s="324"/>
      <c r="AY774" s="125">
        <f t="shared" si="533"/>
        <v>0</v>
      </c>
      <c r="AZ774" s="125">
        <f t="shared" si="533"/>
        <v>0</v>
      </c>
      <c r="BA774" s="35"/>
      <c r="BB774" s="35"/>
      <c r="BC774" s="35"/>
      <c r="BD774" s="35"/>
      <c r="BE774" s="35"/>
      <c r="BF774" s="35"/>
    </row>
    <row r="775" spans="1:58" ht="13">
      <c r="A775" s="33"/>
      <c r="B775" s="330"/>
      <c r="C775" s="484" t="s">
        <v>1085</v>
      </c>
      <c r="D775" s="117" t="s">
        <v>205</v>
      </c>
      <c r="E775" s="95" t="s">
        <v>206</v>
      </c>
      <c r="F775" s="95"/>
      <c r="G775" s="420"/>
      <c r="H775" s="95"/>
      <c r="I775" s="110" t="s">
        <v>432</v>
      </c>
      <c r="J775" s="16" t="s">
        <v>454</v>
      </c>
      <c r="K775" s="109">
        <f t="shared" si="538"/>
        <v>0</v>
      </c>
      <c r="L775" s="16">
        <v>0</v>
      </c>
      <c r="M775" s="3"/>
      <c r="N775" s="1"/>
      <c r="O775" s="329">
        <f t="shared" si="549"/>
        <v>0</v>
      </c>
      <c r="P775" s="34"/>
      <c r="Q775" s="1"/>
      <c r="R775" s="329">
        <f t="shared" si="536"/>
        <v>0</v>
      </c>
      <c r="S775" s="34"/>
      <c r="T775" s="1"/>
      <c r="U775" s="329">
        <f t="shared" si="550"/>
        <v>0</v>
      </c>
      <c r="V775" s="34"/>
      <c r="W775" s="1"/>
      <c r="X775" s="329">
        <f t="shared" si="551"/>
        <v>0</v>
      </c>
      <c r="Y775" s="34"/>
      <c r="Z775" s="1"/>
      <c r="AA775" s="329">
        <f t="shared" si="552"/>
        <v>0</v>
      </c>
      <c r="AB775" s="34"/>
      <c r="AC775" s="1"/>
      <c r="AD775" s="329">
        <f t="shared" si="553"/>
        <v>0</v>
      </c>
      <c r="AE775" s="3"/>
      <c r="AF775" s="1"/>
      <c r="AG775" s="330">
        <f t="shared" si="554"/>
        <v>0</v>
      </c>
      <c r="AH775" s="34"/>
      <c r="AI775" s="1"/>
      <c r="AJ775" s="328">
        <f t="shared" si="555"/>
        <v>0</v>
      </c>
      <c r="AK775" s="34"/>
      <c r="AL775" s="1"/>
      <c r="AM775" s="328">
        <f t="shared" si="556"/>
        <v>0</v>
      </c>
      <c r="AN775" s="34"/>
      <c r="AO775" s="1"/>
      <c r="AP775" s="328">
        <f t="shared" si="557"/>
        <v>0</v>
      </c>
      <c r="AQ775" s="34"/>
      <c r="AR775" s="1"/>
      <c r="AS775" s="1">
        <f t="shared" si="558"/>
        <v>0</v>
      </c>
      <c r="AT775" s="3"/>
      <c r="AU775" s="1"/>
      <c r="AV775" s="328">
        <f t="shared" si="559"/>
        <v>0</v>
      </c>
      <c r="AW775" s="178"/>
      <c r="AX775" s="324"/>
      <c r="AY775" s="125">
        <f t="shared" si="533"/>
        <v>0</v>
      </c>
      <c r="AZ775" s="125">
        <f t="shared" si="533"/>
        <v>0</v>
      </c>
      <c r="BA775" s="35"/>
      <c r="BB775" s="35"/>
      <c r="BC775" s="35"/>
      <c r="BD775" s="35"/>
      <c r="BE775" s="35"/>
      <c r="BF775" s="35"/>
    </row>
    <row r="776" spans="1:58" ht="13">
      <c r="A776" s="18"/>
      <c r="B776" s="137"/>
      <c r="C776" s="484" t="s">
        <v>1085</v>
      </c>
      <c r="D776" s="32" t="s">
        <v>154</v>
      </c>
      <c r="E776" s="38" t="s">
        <v>155</v>
      </c>
      <c r="F776" s="38"/>
      <c r="G776" s="110"/>
      <c r="H776" s="38"/>
      <c r="I776" s="110" t="s">
        <v>432</v>
      </c>
      <c r="J776" s="16" t="s">
        <v>454</v>
      </c>
      <c r="K776" s="109">
        <f t="shared" si="538"/>
        <v>0</v>
      </c>
      <c r="L776" s="16">
        <v>0</v>
      </c>
      <c r="M776" s="3"/>
      <c r="N776" s="1"/>
      <c r="O776" s="329">
        <f t="shared" si="549"/>
        <v>0</v>
      </c>
      <c r="P776" s="34"/>
      <c r="Q776" s="1"/>
      <c r="R776" s="329">
        <f t="shared" si="536"/>
        <v>0</v>
      </c>
      <c r="S776" s="34"/>
      <c r="T776" s="1"/>
      <c r="U776" s="329">
        <f t="shared" si="550"/>
        <v>0</v>
      </c>
      <c r="V776" s="34"/>
      <c r="W776" s="1"/>
      <c r="X776" s="329">
        <f t="shared" si="551"/>
        <v>0</v>
      </c>
      <c r="Y776" s="34"/>
      <c r="Z776" s="1"/>
      <c r="AA776" s="329">
        <f t="shared" si="552"/>
        <v>0</v>
      </c>
      <c r="AB776" s="34"/>
      <c r="AC776" s="1"/>
      <c r="AD776" s="329">
        <f t="shared" si="553"/>
        <v>0</v>
      </c>
      <c r="AE776" s="3"/>
      <c r="AF776" s="1"/>
      <c r="AG776" s="330">
        <f t="shared" si="554"/>
        <v>0</v>
      </c>
      <c r="AH776" s="34"/>
      <c r="AI776" s="1"/>
      <c r="AJ776" s="328">
        <f t="shared" si="555"/>
        <v>0</v>
      </c>
      <c r="AK776" s="34"/>
      <c r="AL776" s="1"/>
      <c r="AM776" s="328">
        <f t="shared" si="556"/>
        <v>0</v>
      </c>
      <c r="AN776" s="34"/>
      <c r="AO776" s="1"/>
      <c r="AP776" s="328">
        <f t="shared" si="557"/>
        <v>0</v>
      </c>
      <c r="AQ776" s="34"/>
      <c r="AR776" s="1"/>
      <c r="AS776" s="1">
        <f t="shared" si="558"/>
        <v>0</v>
      </c>
      <c r="AT776" s="3"/>
      <c r="AU776" s="1"/>
      <c r="AV776" s="328">
        <f t="shared" si="559"/>
        <v>0</v>
      </c>
      <c r="AW776" s="178"/>
      <c r="AX776" s="324"/>
      <c r="AY776" s="125">
        <f t="shared" si="533"/>
        <v>0</v>
      </c>
      <c r="AZ776" s="125">
        <f t="shared" si="533"/>
        <v>0</v>
      </c>
      <c r="BA776" s="35"/>
      <c r="BB776" s="35"/>
      <c r="BC776" s="35"/>
      <c r="BD776" s="35"/>
      <c r="BE776" s="35"/>
      <c r="BF776" s="35"/>
    </row>
    <row r="777" spans="1:58" ht="13">
      <c r="A777" s="18"/>
      <c r="B777" s="137"/>
      <c r="C777" s="484" t="s">
        <v>1085</v>
      </c>
      <c r="D777" s="32" t="s">
        <v>341</v>
      </c>
      <c r="E777" s="38" t="s">
        <v>342</v>
      </c>
      <c r="F777" s="38"/>
      <c r="G777" s="110"/>
      <c r="H777" s="38"/>
      <c r="I777" s="110" t="s">
        <v>432</v>
      </c>
      <c r="J777" s="16" t="s">
        <v>454</v>
      </c>
      <c r="K777" s="109">
        <f t="shared" si="538"/>
        <v>1</v>
      </c>
      <c r="L777" s="16">
        <v>1</v>
      </c>
      <c r="M777" s="3"/>
      <c r="N777" s="1"/>
      <c r="O777" s="328">
        <f t="shared" si="549"/>
        <v>1</v>
      </c>
      <c r="P777" s="34"/>
      <c r="Q777" s="1"/>
      <c r="R777" s="329">
        <f t="shared" si="536"/>
        <v>1</v>
      </c>
      <c r="S777" s="34"/>
      <c r="T777" s="1"/>
      <c r="U777" s="329">
        <f t="shared" si="550"/>
        <v>1</v>
      </c>
      <c r="V777" s="34"/>
      <c r="W777" s="1"/>
      <c r="X777" s="329">
        <f t="shared" si="551"/>
        <v>1</v>
      </c>
      <c r="Y777" s="34"/>
      <c r="Z777" s="1"/>
      <c r="AA777" s="329">
        <f t="shared" si="552"/>
        <v>1</v>
      </c>
      <c r="AB777" s="34"/>
      <c r="AC777" s="1"/>
      <c r="AD777" s="329">
        <f t="shared" si="553"/>
        <v>1</v>
      </c>
      <c r="AE777" s="3"/>
      <c r="AF777" s="1"/>
      <c r="AG777" s="330">
        <f t="shared" si="554"/>
        <v>1</v>
      </c>
      <c r="AH777" s="34"/>
      <c r="AI777" s="1"/>
      <c r="AJ777" s="328">
        <f t="shared" si="555"/>
        <v>1</v>
      </c>
      <c r="AK777" s="34"/>
      <c r="AL777" s="1"/>
      <c r="AM777" s="328">
        <f t="shared" si="556"/>
        <v>1</v>
      </c>
      <c r="AN777" s="34"/>
      <c r="AO777" s="1"/>
      <c r="AP777" s="328">
        <f t="shared" si="557"/>
        <v>1</v>
      </c>
      <c r="AQ777" s="34"/>
      <c r="AR777" s="1"/>
      <c r="AS777" s="1">
        <f t="shared" si="558"/>
        <v>1</v>
      </c>
      <c r="AT777" s="3"/>
      <c r="AU777" s="1"/>
      <c r="AV777" s="328">
        <f t="shared" si="559"/>
        <v>1</v>
      </c>
      <c r="AW777" s="178"/>
      <c r="AX777" s="324"/>
      <c r="AY777" s="125">
        <f t="shared" si="533"/>
        <v>0</v>
      </c>
      <c r="AZ777" s="125">
        <f t="shared" si="533"/>
        <v>0</v>
      </c>
      <c r="BA777" s="35"/>
      <c r="BB777" s="35"/>
      <c r="BC777" s="35"/>
      <c r="BD777" s="35"/>
      <c r="BE777" s="35"/>
      <c r="BF777" s="35"/>
    </row>
    <row r="778" spans="1:58" ht="13">
      <c r="A778" s="33"/>
      <c r="B778" s="330"/>
      <c r="C778" s="487" t="s">
        <v>1085</v>
      </c>
      <c r="D778" s="32" t="s">
        <v>301</v>
      </c>
      <c r="E778" s="38" t="s">
        <v>302</v>
      </c>
      <c r="F778" s="38"/>
      <c r="G778" s="110"/>
      <c r="H778" s="38"/>
      <c r="I778" s="110" t="s">
        <v>432</v>
      </c>
      <c r="J778" s="16" t="s">
        <v>454</v>
      </c>
      <c r="K778" s="109">
        <f t="shared" si="538"/>
        <v>1</v>
      </c>
      <c r="L778" s="16">
        <v>1</v>
      </c>
      <c r="M778" s="3"/>
      <c r="N778" s="1"/>
      <c r="O778" s="329">
        <f t="shared" si="549"/>
        <v>1</v>
      </c>
      <c r="P778" s="34"/>
      <c r="Q778" s="1"/>
      <c r="R778" s="329">
        <f t="shared" si="536"/>
        <v>1</v>
      </c>
      <c r="S778" s="34"/>
      <c r="T778" s="1"/>
      <c r="U778" s="329">
        <f t="shared" si="550"/>
        <v>1</v>
      </c>
      <c r="V778" s="34"/>
      <c r="W778" s="1"/>
      <c r="X778" s="329">
        <f t="shared" si="551"/>
        <v>1</v>
      </c>
      <c r="Y778" s="34"/>
      <c r="Z778" s="1"/>
      <c r="AA778" s="329">
        <f t="shared" si="552"/>
        <v>1</v>
      </c>
      <c r="AB778" s="34"/>
      <c r="AC778" s="1"/>
      <c r="AD778" s="329">
        <f t="shared" si="553"/>
        <v>1</v>
      </c>
      <c r="AE778" s="3"/>
      <c r="AF778" s="1"/>
      <c r="AG778" s="330">
        <f t="shared" si="554"/>
        <v>1</v>
      </c>
      <c r="AH778" s="34"/>
      <c r="AI778" s="1"/>
      <c r="AJ778" s="328">
        <f t="shared" si="555"/>
        <v>1</v>
      </c>
      <c r="AK778" s="34"/>
      <c r="AL778" s="1"/>
      <c r="AM778" s="328">
        <f t="shared" si="556"/>
        <v>1</v>
      </c>
      <c r="AN778" s="34"/>
      <c r="AO778" s="1"/>
      <c r="AP778" s="328">
        <f t="shared" si="557"/>
        <v>1</v>
      </c>
      <c r="AQ778" s="34"/>
      <c r="AR778" s="1"/>
      <c r="AS778" s="1">
        <f t="shared" si="558"/>
        <v>1</v>
      </c>
      <c r="AT778" s="3"/>
      <c r="AU778" s="1"/>
      <c r="AV778" s="328">
        <f t="shared" si="559"/>
        <v>1</v>
      </c>
      <c r="AW778" s="178"/>
      <c r="AX778" s="324"/>
      <c r="AY778" s="125">
        <f t="shared" si="533"/>
        <v>0</v>
      </c>
      <c r="AZ778" s="125">
        <f t="shared" si="533"/>
        <v>0</v>
      </c>
      <c r="BA778" s="35"/>
      <c r="BB778" s="35"/>
      <c r="BC778" s="35"/>
      <c r="BD778" s="35"/>
      <c r="BE778" s="35"/>
      <c r="BF778" s="35"/>
    </row>
    <row r="779" spans="1:58" ht="13">
      <c r="A779" s="33"/>
      <c r="B779" s="330"/>
      <c r="C779" s="485" t="s">
        <v>1642</v>
      </c>
      <c r="D779" s="117" t="s">
        <v>456</v>
      </c>
      <c r="E779" s="38" t="s">
        <v>457</v>
      </c>
      <c r="F779" s="38"/>
      <c r="G779" s="110"/>
      <c r="H779" s="38"/>
      <c r="I779" s="110" t="s">
        <v>419</v>
      </c>
      <c r="J779" s="16" t="s">
        <v>454</v>
      </c>
      <c r="K779" s="109">
        <f>AV779</f>
        <v>1</v>
      </c>
      <c r="L779" s="16">
        <v>1</v>
      </c>
      <c r="M779" s="3"/>
      <c r="N779" s="1"/>
      <c r="O779" s="329">
        <f t="shared" si="549"/>
        <v>1</v>
      </c>
      <c r="P779" s="34"/>
      <c r="Q779" s="1"/>
      <c r="R779" s="329">
        <f>SUM(O779+P779-Q779)</f>
        <v>1</v>
      </c>
      <c r="S779" s="34"/>
      <c r="T779" s="1"/>
      <c r="U779" s="329">
        <f>SUM(R779+S779-T779)</f>
        <v>1</v>
      </c>
      <c r="V779" s="34"/>
      <c r="W779" s="1"/>
      <c r="X779" s="329">
        <f>SUM(U779+V779-W779)</f>
        <v>1</v>
      </c>
      <c r="Y779" s="34"/>
      <c r="Z779" s="1"/>
      <c r="AA779" s="329">
        <f>SUM(X779+Y779-Z779)</f>
        <v>1</v>
      </c>
      <c r="AB779" s="34"/>
      <c r="AC779" s="1"/>
      <c r="AD779" s="329">
        <f>SUM(AA779+AB779-AC779)</f>
        <v>1</v>
      </c>
      <c r="AE779" s="3"/>
      <c r="AF779" s="1"/>
      <c r="AG779" s="330">
        <f>SUM(AD779+AE779-AF779)</f>
        <v>1</v>
      </c>
      <c r="AH779" s="34"/>
      <c r="AI779" s="1"/>
      <c r="AJ779" s="328">
        <f>SUM(AG779+AH779-AI779)</f>
        <v>1</v>
      </c>
      <c r="AK779" s="34"/>
      <c r="AL779" s="1"/>
      <c r="AM779" s="328">
        <f>SUM(AJ779+AK779-AL779)</f>
        <v>1</v>
      </c>
      <c r="AN779" s="34"/>
      <c r="AO779" s="1"/>
      <c r="AP779" s="328">
        <f>SUM(AM779+AN779-AO779)</f>
        <v>1</v>
      </c>
      <c r="AQ779" s="34"/>
      <c r="AR779" s="1"/>
      <c r="AS779" s="1">
        <f>SUM(AP779+AQ779-AR779)</f>
        <v>1</v>
      </c>
      <c r="AT779" s="3"/>
      <c r="AU779" s="1"/>
      <c r="AV779" s="328">
        <f>SUM(AS779+AT779-AU779)</f>
        <v>1</v>
      </c>
      <c r="AW779" s="178"/>
      <c r="AX779" s="324"/>
      <c r="AY779" s="125">
        <f>SUM(M779+P779+S779+V779+Y779+AB779+AE779+AH779+AK779+AN779+AQ779+AT779)</f>
        <v>0</v>
      </c>
      <c r="AZ779" s="125">
        <f>SUM(N779+Q779+T779+W779+Z779+AC779+AF779+AI779+AL779+AO779+AR779+AU779)</f>
        <v>0</v>
      </c>
      <c r="BA779" s="35"/>
      <c r="BB779" s="35"/>
      <c r="BC779" s="35"/>
      <c r="BD779" s="35"/>
      <c r="BE779" s="35"/>
      <c r="BF779" s="35"/>
    </row>
    <row r="780" spans="1:58" ht="13">
      <c r="A780" s="18"/>
      <c r="B780" s="137"/>
      <c r="C780" s="485" t="s">
        <v>1642</v>
      </c>
      <c r="D780" s="117" t="s">
        <v>884</v>
      </c>
      <c r="E780" s="38" t="s">
        <v>885</v>
      </c>
      <c r="F780" s="38"/>
      <c r="G780" s="110"/>
      <c r="H780" s="38"/>
      <c r="I780" s="110" t="s">
        <v>419</v>
      </c>
      <c r="J780" s="16" t="s">
        <v>454</v>
      </c>
      <c r="K780" s="109">
        <f t="shared" si="538"/>
        <v>1</v>
      </c>
      <c r="L780" s="16">
        <v>1</v>
      </c>
      <c r="M780" s="3"/>
      <c r="N780" s="1"/>
      <c r="O780" s="328">
        <f t="shared" si="549"/>
        <v>1</v>
      </c>
      <c r="P780" s="34"/>
      <c r="Q780" s="1"/>
      <c r="R780" s="329">
        <f t="shared" si="536"/>
        <v>1</v>
      </c>
      <c r="S780" s="34"/>
      <c r="T780" s="1"/>
      <c r="U780" s="329">
        <f t="shared" si="550"/>
        <v>1</v>
      </c>
      <c r="V780" s="34"/>
      <c r="W780" s="1"/>
      <c r="X780" s="329">
        <f t="shared" si="551"/>
        <v>1</v>
      </c>
      <c r="Y780" s="34"/>
      <c r="Z780" s="1"/>
      <c r="AA780" s="329">
        <f t="shared" si="552"/>
        <v>1</v>
      </c>
      <c r="AB780" s="34"/>
      <c r="AC780" s="1"/>
      <c r="AD780" s="329">
        <f t="shared" si="553"/>
        <v>1</v>
      </c>
      <c r="AE780" s="3"/>
      <c r="AF780" s="1"/>
      <c r="AG780" s="330">
        <f t="shared" si="554"/>
        <v>1</v>
      </c>
      <c r="AH780" s="34"/>
      <c r="AI780" s="1"/>
      <c r="AJ780" s="328">
        <f t="shared" si="555"/>
        <v>1</v>
      </c>
      <c r="AK780" s="34"/>
      <c r="AL780" s="1"/>
      <c r="AM780" s="328">
        <f t="shared" si="556"/>
        <v>1</v>
      </c>
      <c r="AN780" s="34"/>
      <c r="AO780" s="1"/>
      <c r="AP780" s="328">
        <f t="shared" ref="AP780:AP803" si="560">SUM(AM780+AN780-AO780)</f>
        <v>1</v>
      </c>
      <c r="AQ780" s="34"/>
      <c r="AR780" s="1"/>
      <c r="AS780" s="1">
        <f t="shared" si="558"/>
        <v>1</v>
      </c>
      <c r="AT780" s="3"/>
      <c r="AU780" s="1"/>
      <c r="AV780" s="328">
        <f t="shared" si="559"/>
        <v>1</v>
      </c>
      <c r="AW780" s="178"/>
      <c r="AX780" s="324"/>
      <c r="AY780" s="125">
        <f t="shared" si="533"/>
        <v>0</v>
      </c>
      <c r="AZ780" s="125">
        <f t="shared" si="533"/>
        <v>0</v>
      </c>
      <c r="BA780" s="35"/>
      <c r="BB780" s="35"/>
      <c r="BC780" s="35"/>
      <c r="BD780" s="35"/>
      <c r="BE780" s="35"/>
      <c r="BF780" s="35"/>
    </row>
    <row r="781" spans="1:58" ht="13">
      <c r="A781" s="18"/>
      <c r="B781" s="137"/>
      <c r="C781" s="485" t="s">
        <v>1642</v>
      </c>
      <c r="D781" s="117" t="s">
        <v>886</v>
      </c>
      <c r="E781" s="38" t="s">
        <v>887</v>
      </c>
      <c r="F781" s="38"/>
      <c r="G781" s="110"/>
      <c r="H781" s="38"/>
      <c r="I781" s="110" t="s">
        <v>419</v>
      </c>
      <c r="J781" s="16" t="s">
        <v>1955</v>
      </c>
      <c r="K781" s="109">
        <f t="shared" si="538"/>
        <v>100</v>
      </c>
      <c r="L781" s="16">
        <v>0</v>
      </c>
      <c r="M781" s="3"/>
      <c r="N781" s="1"/>
      <c r="O781" s="329">
        <f t="shared" si="549"/>
        <v>0</v>
      </c>
      <c r="P781" s="34"/>
      <c r="Q781" s="1"/>
      <c r="R781" s="329">
        <f t="shared" si="536"/>
        <v>0</v>
      </c>
      <c r="S781" s="34"/>
      <c r="T781" s="1"/>
      <c r="U781" s="329">
        <f t="shared" si="550"/>
        <v>0</v>
      </c>
      <c r="V781" s="34">
        <v>100</v>
      </c>
      <c r="W781" s="1"/>
      <c r="X781" s="329">
        <f t="shared" si="551"/>
        <v>100</v>
      </c>
      <c r="Y781" s="34"/>
      <c r="Z781" s="1"/>
      <c r="AA781" s="329">
        <f t="shared" si="552"/>
        <v>100</v>
      </c>
      <c r="AB781" s="34"/>
      <c r="AC781" s="1"/>
      <c r="AD781" s="329">
        <f t="shared" si="553"/>
        <v>100</v>
      </c>
      <c r="AE781" s="3"/>
      <c r="AF781" s="1"/>
      <c r="AG781" s="330">
        <f t="shared" si="554"/>
        <v>100</v>
      </c>
      <c r="AH781" s="34"/>
      <c r="AI781" s="1"/>
      <c r="AJ781" s="328">
        <f t="shared" si="555"/>
        <v>100</v>
      </c>
      <c r="AK781" s="34"/>
      <c r="AL781" s="1"/>
      <c r="AM781" s="328">
        <f t="shared" si="556"/>
        <v>100</v>
      </c>
      <c r="AN781" s="34"/>
      <c r="AO781" s="1"/>
      <c r="AP781" s="328">
        <f t="shared" si="560"/>
        <v>100</v>
      </c>
      <c r="AQ781" s="34"/>
      <c r="AR781" s="1"/>
      <c r="AS781" s="1">
        <f t="shared" si="558"/>
        <v>100</v>
      </c>
      <c r="AT781" s="3"/>
      <c r="AU781" s="1"/>
      <c r="AV781" s="328">
        <f t="shared" si="559"/>
        <v>100</v>
      </c>
      <c r="AW781" s="178"/>
      <c r="AX781" s="324"/>
      <c r="AY781" s="125">
        <f t="shared" si="533"/>
        <v>100</v>
      </c>
      <c r="AZ781" s="125">
        <f t="shared" si="533"/>
        <v>0</v>
      </c>
      <c r="BA781" s="35"/>
      <c r="BB781" s="35"/>
      <c r="BC781" s="35"/>
      <c r="BD781" s="35"/>
      <c r="BE781" s="35"/>
      <c r="BF781" s="35"/>
    </row>
    <row r="782" spans="1:58" ht="13">
      <c r="A782" s="461"/>
      <c r="B782" s="462"/>
      <c r="C782" s="485" t="s">
        <v>1642</v>
      </c>
      <c r="D782" s="32" t="s">
        <v>1840</v>
      </c>
      <c r="E782" s="38" t="s">
        <v>3046</v>
      </c>
      <c r="F782" s="38"/>
      <c r="G782" s="110"/>
      <c r="H782" s="38"/>
      <c r="I782" s="110" t="s">
        <v>419</v>
      </c>
      <c r="J782" s="16" t="s">
        <v>454</v>
      </c>
      <c r="K782" s="109">
        <f>AV782</f>
        <v>1</v>
      </c>
      <c r="L782" s="16">
        <v>1</v>
      </c>
      <c r="M782" s="3"/>
      <c r="N782" s="1"/>
      <c r="O782" s="329">
        <f t="shared" si="549"/>
        <v>1</v>
      </c>
      <c r="P782" s="34"/>
      <c r="Q782" s="1"/>
      <c r="R782" s="329">
        <f>SUM(O782+P782-Q782)</f>
        <v>1</v>
      </c>
      <c r="S782" s="34"/>
      <c r="T782" s="1"/>
      <c r="U782" s="329">
        <f>SUM(R782+S782-T782)</f>
        <v>1</v>
      </c>
      <c r="V782" s="34"/>
      <c r="W782" s="1"/>
      <c r="X782" s="329">
        <f>SUM(U782+V782-W782)</f>
        <v>1</v>
      </c>
      <c r="Y782" s="34"/>
      <c r="Z782" s="1"/>
      <c r="AA782" s="329">
        <f>SUM(X782+Y782-Z782)</f>
        <v>1</v>
      </c>
      <c r="AB782" s="34"/>
      <c r="AC782" s="1"/>
      <c r="AD782" s="329">
        <f>SUM(AA782+AB782-AC782)</f>
        <v>1</v>
      </c>
      <c r="AE782" s="3"/>
      <c r="AF782" s="1"/>
      <c r="AG782" s="330">
        <f>SUM(AD782+AE782-AF782)</f>
        <v>1</v>
      </c>
      <c r="AH782" s="34"/>
      <c r="AI782" s="1"/>
      <c r="AJ782" s="328">
        <f>SUM(AG782+AH782-AI782)</f>
        <v>1</v>
      </c>
      <c r="AK782" s="34"/>
      <c r="AL782" s="1"/>
      <c r="AM782" s="328">
        <f>SUM(AJ782+AK782-AL782)</f>
        <v>1</v>
      </c>
      <c r="AN782" s="34"/>
      <c r="AO782" s="1"/>
      <c r="AP782" s="328">
        <f>SUM(AM782+AN782-AO782)</f>
        <v>1</v>
      </c>
      <c r="AQ782" s="34"/>
      <c r="AR782" s="1"/>
      <c r="AS782" s="1">
        <f>SUM(AP782+AQ782-AR782)</f>
        <v>1</v>
      </c>
      <c r="AT782" s="3"/>
      <c r="AU782" s="1"/>
      <c r="AV782" s="328">
        <f>SUM(AS782+AT782-AU782)</f>
        <v>1</v>
      </c>
      <c r="AW782" s="178"/>
      <c r="AX782" s="324"/>
      <c r="AY782" s="125"/>
      <c r="AZ782" s="125"/>
      <c r="BA782" s="35"/>
      <c r="BB782" s="35"/>
      <c r="BC782" s="35"/>
      <c r="BD782" s="35"/>
      <c r="BE782" s="35"/>
      <c r="BF782" s="35"/>
    </row>
    <row r="783" spans="1:58" ht="13">
      <c r="A783" s="461"/>
      <c r="B783" s="462"/>
      <c r="C783" s="485" t="s">
        <v>1642</v>
      </c>
      <c r="D783" s="32" t="s">
        <v>1840</v>
      </c>
      <c r="E783" s="38" t="s">
        <v>3047</v>
      </c>
      <c r="F783" s="38"/>
      <c r="G783" s="110"/>
      <c r="H783" s="38"/>
      <c r="I783" s="110" t="s">
        <v>419</v>
      </c>
      <c r="J783" s="16" t="s">
        <v>454</v>
      </c>
      <c r="K783" s="109">
        <f>AV783</f>
        <v>1</v>
      </c>
      <c r="L783" s="16">
        <v>1</v>
      </c>
      <c r="M783" s="3"/>
      <c r="N783" s="1"/>
      <c r="O783" s="328">
        <f t="shared" si="549"/>
        <v>1</v>
      </c>
      <c r="P783" s="34"/>
      <c r="Q783" s="1"/>
      <c r="R783" s="329">
        <f>SUM(O783+P783-Q783)</f>
        <v>1</v>
      </c>
      <c r="S783" s="34"/>
      <c r="T783" s="1"/>
      <c r="U783" s="329">
        <f>SUM(R783+S783-T783)</f>
        <v>1</v>
      </c>
      <c r="V783" s="34"/>
      <c r="W783" s="1"/>
      <c r="X783" s="329">
        <f>SUM(U783+V783-W783)</f>
        <v>1</v>
      </c>
      <c r="Y783" s="34"/>
      <c r="Z783" s="1"/>
      <c r="AA783" s="329">
        <f>SUM(X783+Y783-Z783)</f>
        <v>1</v>
      </c>
      <c r="AB783" s="34"/>
      <c r="AC783" s="1"/>
      <c r="AD783" s="329">
        <f>SUM(AA783+AB783-AC783)</f>
        <v>1</v>
      </c>
      <c r="AE783" s="3"/>
      <c r="AF783" s="1"/>
      <c r="AG783" s="330">
        <f>SUM(AD783+AE783-AF783)</f>
        <v>1</v>
      </c>
      <c r="AH783" s="34"/>
      <c r="AI783" s="1"/>
      <c r="AJ783" s="328">
        <f>SUM(AG783+AH783-AI783)</f>
        <v>1</v>
      </c>
      <c r="AK783" s="34"/>
      <c r="AL783" s="1"/>
      <c r="AM783" s="328">
        <f>SUM(AJ783+AK783-AL783)</f>
        <v>1</v>
      </c>
      <c r="AN783" s="34"/>
      <c r="AO783" s="1"/>
      <c r="AP783" s="328">
        <f>SUM(AM783+AN783-AO783)</f>
        <v>1</v>
      </c>
      <c r="AQ783" s="34"/>
      <c r="AR783" s="1"/>
      <c r="AS783" s="1">
        <f>SUM(AP783+AQ783-AR783)</f>
        <v>1</v>
      </c>
      <c r="AT783" s="3"/>
      <c r="AU783" s="1"/>
      <c r="AV783" s="328">
        <f>SUM(AS783+AT783-AU783)</f>
        <v>1</v>
      </c>
      <c r="AW783" s="178"/>
      <c r="AX783" s="324"/>
      <c r="AY783" s="125"/>
      <c r="AZ783" s="125"/>
      <c r="BA783" s="35"/>
      <c r="BB783" s="35"/>
      <c r="BC783" s="35"/>
      <c r="BD783" s="35"/>
      <c r="BE783" s="35"/>
      <c r="BF783" s="35"/>
    </row>
    <row r="784" spans="1:58" ht="13">
      <c r="A784" s="33"/>
      <c r="B784" s="330"/>
      <c r="C784" s="485" t="s">
        <v>1642</v>
      </c>
      <c r="D784" s="117" t="s">
        <v>882</v>
      </c>
      <c r="E784" s="38" t="s">
        <v>883</v>
      </c>
      <c r="F784" s="38"/>
      <c r="G784" s="110"/>
      <c r="H784" s="38"/>
      <c r="I784" s="110" t="s">
        <v>419</v>
      </c>
      <c r="J784" s="16" t="s">
        <v>454</v>
      </c>
      <c r="K784" s="109">
        <f t="shared" si="538"/>
        <v>0</v>
      </c>
      <c r="L784" s="16">
        <v>0</v>
      </c>
      <c r="M784" s="3"/>
      <c r="N784" s="1"/>
      <c r="O784" s="329">
        <f t="shared" si="549"/>
        <v>0</v>
      </c>
      <c r="P784" s="34"/>
      <c r="Q784" s="1"/>
      <c r="R784" s="329">
        <f t="shared" si="536"/>
        <v>0</v>
      </c>
      <c r="S784" s="34"/>
      <c r="T784" s="1"/>
      <c r="U784" s="329">
        <f t="shared" si="550"/>
        <v>0</v>
      </c>
      <c r="V784" s="34"/>
      <c r="W784" s="1"/>
      <c r="X784" s="329">
        <f t="shared" si="551"/>
        <v>0</v>
      </c>
      <c r="Y784" s="34"/>
      <c r="Z784" s="1"/>
      <c r="AA784" s="329">
        <f t="shared" si="552"/>
        <v>0</v>
      </c>
      <c r="AB784" s="34"/>
      <c r="AC784" s="1"/>
      <c r="AD784" s="329">
        <f t="shared" si="553"/>
        <v>0</v>
      </c>
      <c r="AE784" s="3"/>
      <c r="AF784" s="1"/>
      <c r="AG784" s="330">
        <f t="shared" si="554"/>
        <v>0</v>
      </c>
      <c r="AH784" s="34"/>
      <c r="AI784" s="1"/>
      <c r="AJ784" s="328">
        <f t="shared" si="555"/>
        <v>0</v>
      </c>
      <c r="AK784" s="34"/>
      <c r="AL784" s="1"/>
      <c r="AM784" s="328">
        <f t="shared" si="556"/>
        <v>0</v>
      </c>
      <c r="AN784" s="34"/>
      <c r="AO784" s="1"/>
      <c r="AP784" s="328">
        <f t="shared" si="560"/>
        <v>0</v>
      </c>
      <c r="AQ784" s="34"/>
      <c r="AR784" s="1"/>
      <c r="AS784" s="1">
        <f t="shared" si="558"/>
        <v>0</v>
      </c>
      <c r="AT784" s="3"/>
      <c r="AU784" s="1"/>
      <c r="AV784" s="328">
        <f t="shared" si="559"/>
        <v>0</v>
      </c>
      <c r="AW784" s="178"/>
      <c r="AX784" s="324"/>
      <c r="AY784" s="125">
        <f t="shared" si="533"/>
        <v>0</v>
      </c>
      <c r="AZ784" s="125">
        <f t="shared" si="533"/>
        <v>0</v>
      </c>
      <c r="BA784" s="35"/>
      <c r="BB784" s="35"/>
      <c r="BC784" s="35"/>
      <c r="BD784" s="35"/>
      <c r="BE784" s="35"/>
      <c r="BF784" s="35"/>
    </row>
    <row r="785" spans="1:58" ht="13">
      <c r="A785" s="18"/>
      <c r="B785" s="137"/>
      <c r="C785" s="485" t="s">
        <v>1642</v>
      </c>
      <c r="D785" s="117" t="s">
        <v>888</v>
      </c>
      <c r="E785" s="38" t="s">
        <v>889</v>
      </c>
      <c r="F785" s="38"/>
      <c r="G785" s="110"/>
      <c r="H785" s="38"/>
      <c r="I785" s="110" t="s">
        <v>419</v>
      </c>
      <c r="J785" s="16" t="s">
        <v>454</v>
      </c>
      <c r="K785" s="109">
        <f t="shared" si="538"/>
        <v>0</v>
      </c>
      <c r="L785" s="16">
        <v>0</v>
      </c>
      <c r="M785" s="3"/>
      <c r="N785" s="1"/>
      <c r="O785" s="329">
        <f t="shared" si="549"/>
        <v>0</v>
      </c>
      <c r="P785" s="34"/>
      <c r="Q785" s="1"/>
      <c r="R785" s="329">
        <f t="shared" si="536"/>
        <v>0</v>
      </c>
      <c r="S785" s="34"/>
      <c r="T785" s="1"/>
      <c r="U785" s="329">
        <f t="shared" si="550"/>
        <v>0</v>
      </c>
      <c r="V785" s="34"/>
      <c r="W785" s="1"/>
      <c r="X785" s="329">
        <f t="shared" si="551"/>
        <v>0</v>
      </c>
      <c r="Y785" s="34"/>
      <c r="Z785" s="1"/>
      <c r="AA785" s="329">
        <f t="shared" si="552"/>
        <v>0</v>
      </c>
      <c r="AB785" s="34"/>
      <c r="AC785" s="1"/>
      <c r="AD785" s="329">
        <f t="shared" si="553"/>
        <v>0</v>
      </c>
      <c r="AE785" s="3"/>
      <c r="AF785" s="1"/>
      <c r="AG785" s="330">
        <f t="shared" si="554"/>
        <v>0</v>
      </c>
      <c r="AH785" s="34"/>
      <c r="AI785" s="1"/>
      <c r="AJ785" s="328">
        <f t="shared" si="555"/>
        <v>0</v>
      </c>
      <c r="AK785" s="34"/>
      <c r="AL785" s="1"/>
      <c r="AM785" s="328">
        <f t="shared" si="556"/>
        <v>0</v>
      </c>
      <c r="AN785" s="34"/>
      <c r="AO785" s="1"/>
      <c r="AP785" s="328">
        <f t="shared" si="560"/>
        <v>0</v>
      </c>
      <c r="AQ785" s="34"/>
      <c r="AR785" s="1"/>
      <c r="AS785" s="1">
        <f t="shared" si="558"/>
        <v>0</v>
      </c>
      <c r="AT785" s="3"/>
      <c r="AU785" s="1"/>
      <c r="AV785" s="328">
        <f t="shared" si="559"/>
        <v>0</v>
      </c>
      <c r="AW785" s="178"/>
      <c r="AX785" s="324"/>
      <c r="AY785" s="125">
        <f t="shared" si="533"/>
        <v>0</v>
      </c>
      <c r="AZ785" s="125">
        <f t="shared" si="533"/>
        <v>0</v>
      </c>
      <c r="BA785" s="35"/>
      <c r="BB785" s="35"/>
      <c r="BC785" s="35"/>
      <c r="BD785" s="35"/>
      <c r="BE785" s="35"/>
      <c r="BF785" s="35"/>
    </row>
    <row r="786" spans="1:58" ht="13">
      <c r="A786" s="18"/>
      <c r="B786" s="137"/>
      <c r="C786" s="485" t="s">
        <v>1642</v>
      </c>
      <c r="D786" s="117" t="s">
        <v>447</v>
      </c>
      <c r="E786" s="38" t="s">
        <v>455</v>
      </c>
      <c r="F786" s="38"/>
      <c r="G786" s="110"/>
      <c r="H786" s="38"/>
      <c r="I786" s="110" t="s">
        <v>419</v>
      </c>
      <c r="J786" s="16" t="s">
        <v>454</v>
      </c>
      <c r="K786" s="109">
        <f t="shared" si="538"/>
        <v>0</v>
      </c>
      <c r="L786" s="16">
        <v>0</v>
      </c>
      <c r="M786" s="3"/>
      <c r="N786" s="1"/>
      <c r="O786" s="328">
        <f t="shared" si="549"/>
        <v>0</v>
      </c>
      <c r="P786" s="34"/>
      <c r="Q786" s="1"/>
      <c r="R786" s="329">
        <f t="shared" si="536"/>
        <v>0</v>
      </c>
      <c r="S786" s="34"/>
      <c r="T786" s="1"/>
      <c r="U786" s="329">
        <f t="shared" si="550"/>
        <v>0</v>
      </c>
      <c r="V786" s="34"/>
      <c r="W786" s="1"/>
      <c r="X786" s="329">
        <f t="shared" si="551"/>
        <v>0</v>
      </c>
      <c r="Y786" s="34"/>
      <c r="Z786" s="1"/>
      <c r="AA786" s="329">
        <f t="shared" si="552"/>
        <v>0</v>
      </c>
      <c r="AB786" s="34"/>
      <c r="AC786" s="1"/>
      <c r="AD786" s="329">
        <f t="shared" si="553"/>
        <v>0</v>
      </c>
      <c r="AE786" s="3"/>
      <c r="AF786" s="1"/>
      <c r="AG786" s="330">
        <f t="shared" si="554"/>
        <v>0</v>
      </c>
      <c r="AH786" s="34"/>
      <c r="AI786" s="1"/>
      <c r="AJ786" s="328">
        <f t="shared" si="555"/>
        <v>0</v>
      </c>
      <c r="AK786" s="34"/>
      <c r="AL786" s="1"/>
      <c r="AM786" s="328">
        <f t="shared" si="556"/>
        <v>0</v>
      </c>
      <c r="AN786" s="34"/>
      <c r="AO786" s="1"/>
      <c r="AP786" s="328">
        <f t="shared" si="560"/>
        <v>0</v>
      </c>
      <c r="AQ786" s="34"/>
      <c r="AR786" s="1"/>
      <c r="AS786" s="1">
        <f t="shared" si="558"/>
        <v>0</v>
      </c>
      <c r="AT786" s="3"/>
      <c r="AU786" s="1"/>
      <c r="AV786" s="328">
        <f t="shared" si="559"/>
        <v>0</v>
      </c>
      <c r="AW786" s="178"/>
      <c r="AX786" s="324"/>
      <c r="AY786" s="125">
        <f t="shared" si="533"/>
        <v>0</v>
      </c>
      <c r="AZ786" s="125">
        <f t="shared" si="533"/>
        <v>0</v>
      </c>
      <c r="BA786" s="35"/>
      <c r="BB786" s="35"/>
      <c r="BC786" s="35"/>
      <c r="BD786" s="35"/>
      <c r="BE786" s="35"/>
      <c r="BF786" s="35"/>
    </row>
    <row r="787" spans="1:58" ht="13">
      <c r="A787" s="18"/>
      <c r="B787" s="137"/>
      <c r="C787" s="485" t="s">
        <v>1642</v>
      </c>
      <c r="D787" s="117" t="s">
        <v>876</v>
      </c>
      <c r="E787" s="38" t="s">
        <v>877</v>
      </c>
      <c r="F787" s="38"/>
      <c r="G787" s="110"/>
      <c r="H787" s="38"/>
      <c r="I787" s="110" t="s">
        <v>419</v>
      </c>
      <c r="J787" s="16" t="s">
        <v>454</v>
      </c>
      <c r="K787" s="109">
        <f t="shared" si="538"/>
        <v>4</v>
      </c>
      <c r="L787" s="16">
        <v>4</v>
      </c>
      <c r="M787" s="3"/>
      <c r="N787" s="1"/>
      <c r="O787" s="329">
        <f t="shared" si="549"/>
        <v>4</v>
      </c>
      <c r="P787" s="34"/>
      <c r="Q787" s="1"/>
      <c r="R787" s="329">
        <f t="shared" si="536"/>
        <v>4</v>
      </c>
      <c r="S787" s="34"/>
      <c r="T787" s="1"/>
      <c r="U787" s="329">
        <f t="shared" si="550"/>
        <v>4</v>
      </c>
      <c r="V787" s="34"/>
      <c r="W787" s="1"/>
      <c r="X787" s="329">
        <f t="shared" si="551"/>
        <v>4</v>
      </c>
      <c r="Y787" s="34"/>
      <c r="Z787" s="1"/>
      <c r="AA787" s="329">
        <f t="shared" si="552"/>
        <v>4</v>
      </c>
      <c r="AB787" s="34"/>
      <c r="AC787" s="1"/>
      <c r="AD787" s="329">
        <f t="shared" si="553"/>
        <v>4</v>
      </c>
      <c r="AE787" s="3"/>
      <c r="AF787" s="1"/>
      <c r="AG787" s="330">
        <f t="shared" si="554"/>
        <v>4</v>
      </c>
      <c r="AH787" s="34"/>
      <c r="AI787" s="1"/>
      <c r="AJ787" s="328">
        <f t="shared" si="555"/>
        <v>4</v>
      </c>
      <c r="AK787" s="34"/>
      <c r="AL787" s="1"/>
      <c r="AM787" s="328">
        <f t="shared" si="556"/>
        <v>4</v>
      </c>
      <c r="AN787" s="34"/>
      <c r="AO787" s="1"/>
      <c r="AP787" s="328">
        <f t="shared" si="560"/>
        <v>4</v>
      </c>
      <c r="AQ787" s="34"/>
      <c r="AR787" s="1"/>
      <c r="AS787" s="1">
        <f t="shared" si="558"/>
        <v>4</v>
      </c>
      <c r="AT787" s="3"/>
      <c r="AU787" s="1"/>
      <c r="AV787" s="328">
        <f t="shared" si="559"/>
        <v>4</v>
      </c>
      <c r="AW787" s="178"/>
      <c r="AX787" s="324"/>
      <c r="AY787" s="125">
        <f t="shared" si="533"/>
        <v>0</v>
      </c>
      <c r="AZ787" s="125">
        <f t="shared" si="533"/>
        <v>0</v>
      </c>
      <c r="BA787" s="35"/>
      <c r="BB787" s="35"/>
      <c r="BC787" s="35"/>
      <c r="BD787" s="35"/>
      <c r="BE787" s="35"/>
      <c r="BF787" s="35"/>
    </row>
    <row r="788" spans="1:58" ht="13">
      <c r="A788" s="18"/>
      <c r="B788" s="137"/>
      <c r="C788" s="485" t="s">
        <v>1642</v>
      </c>
      <c r="D788" s="117" t="s">
        <v>878</v>
      </c>
      <c r="E788" s="38" t="s">
        <v>2845</v>
      </c>
      <c r="F788" s="38"/>
      <c r="G788" s="110"/>
      <c r="H788" s="38"/>
      <c r="I788" s="110" t="s">
        <v>419</v>
      </c>
      <c r="J788" s="16" t="s">
        <v>454</v>
      </c>
      <c r="K788" s="109">
        <f t="shared" si="538"/>
        <v>2</v>
      </c>
      <c r="L788" s="16">
        <v>2</v>
      </c>
      <c r="M788" s="3"/>
      <c r="N788" s="1"/>
      <c r="O788" s="329">
        <f t="shared" si="549"/>
        <v>2</v>
      </c>
      <c r="P788" s="34"/>
      <c r="Q788" s="1"/>
      <c r="R788" s="329">
        <f t="shared" si="536"/>
        <v>2</v>
      </c>
      <c r="S788" s="34"/>
      <c r="T788" s="1"/>
      <c r="U788" s="329">
        <f t="shared" si="550"/>
        <v>2</v>
      </c>
      <c r="V788" s="34"/>
      <c r="W788" s="1"/>
      <c r="X788" s="329">
        <f t="shared" si="551"/>
        <v>2</v>
      </c>
      <c r="Y788" s="34"/>
      <c r="Z788" s="1"/>
      <c r="AA788" s="329">
        <f t="shared" si="552"/>
        <v>2</v>
      </c>
      <c r="AB788" s="34"/>
      <c r="AC788" s="1"/>
      <c r="AD788" s="329">
        <f t="shared" si="553"/>
        <v>2</v>
      </c>
      <c r="AE788" s="3"/>
      <c r="AF788" s="1"/>
      <c r="AG788" s="330">
        <f t="shared" si="554"/>
        <v>2</v>
      </c>
      <c r="AH788" s="34"/>
      <c r="AI788" s="1"/>
      <c r="AJ788" s="328">
        <f t="shared" si="555"/>
        <v>2</v>
      </c>
      <c r="AK788" s="34"/>
      <c r="AL788" s="1"/>
      <c r="AM788" s="328">
        <f t="shared" si="556"/>
        <v>2</v>
      </c>
      <c r="AN788" s="34"/>
      <c r="AO788" s="1"/>
      <c r="AP788" s="328">
        <f t="shared" si="560"/>
        <v>2</v>
      </c>
      <c r="AQ788" s="34"/>
      <c r="AR788" s="1"/>
      <c r="AS788" s="1">
        <f t="shared" si="558"/>
        <v>2</v>
      </c>
      <c r="AT788" s="3"/>
      <c r="AU788" s="1"/>
      <c r="AV788" s="328">
        <f t="shared" si="559"/>
        <v>2</v>
      </c>
      <c r="AW788" s="178"/>
      <c r="AX788" s="324"/>
      <c r="AY788" s="125">
        <f t="shared" si="533"/>
        <v>0</v>
      </c>
      <c r="AZ788" s="125">
        <f t="shared" si="533"/>
        <v>0</v>
      </c>
      <c r="BA788" s="35"/>
      <c r="BB788" s="35"/>
      <c r="BC788" s="35"/>
      <c r="BD788" s="35"/>
      <c r="BE788" s="35"/>
      <c r="BF788" s="35"/>
    </row>
    <row r="789" spans="1:58" ht="13">
      <c r="A789" s="33"/>
      <c r="B789" s="330"/>
      <c r="C789" s="485" t="s">
        <v>1642</v>
      </c>
      <c r="D789" s="117" t="s">
        <v>448</v>
      </c>
      <c r="E789" s="38" t="s">
        <v>449</v>
      </c>
      <c r="F789" s="38"/>
      <c r="G789" s="110"/>
      <c r="H789" s="38"/>
      <c r="I789" s="110" t="s">
        <v>419</v>
      </c>
      <c r="J789" s="16" t="s">
        <v>446</v>
      </c>
      <c r="K789" s="109">
        <f t="shared" si="538"/>
        <v>0</v>
      </c>
      <c r="L789" s="16">
        <v>0</v>
      </c>
      <c r="M789" s="3"/>
      <c r="N789" s="1"/>
      <c r="O789" s="328">
        <f t="shared" si="549"/>
        <v>0</v>
      </c>
      <c r="P789" s="34"/>
      <c r="Q789" s="1"/>
      <c r="R789" s="329">
        <f t="shared" si="536"/>
        <v>0</v>
      </c>
      <c r="S789" s="34"/>
      <c r="T789" s="1"/>
      <c r="U789" s="329">
        <f t="shared" si="550"/>
        <v>0</v>
      </c>
      <c r="V789" s="34"/>
      <c r="W789" s="1"/>
      <c r="X789" s="329">
        <f t="shared" si="551"/>
        <v>0</v>
      </c>
      <c r="Y789" s="34"/>
      <c r="Z789" s="1"/>
      <c r="AA789" s="329">
        <f t="shared" si="552"/>
        <v>0</v>
      </c>
      <c r="AB789" s="34"/>
      <c r="AC789" s="1"/>
      <c r="AD789" s="329">
        <f t="shared" si="553"/>
        <v>0</v>
      </c>
      <c r="AE789" s="3"/>
      <c r="AF789" s="1"/>
      <c r="AG789" s="330">
        <f t="shared" si="554"/>
        <v>0</v>
      </c>
      <c r="AH789" s="34"/>
      <c r="AI789" s="1"/>
      <c r="AJ789" s="328">
        <f t="shared" si="555"/>
        <v>0</v>
      </c>
      <c r="AK789" s="34"/>
      <c r="AL789" s="1"/>
      <c r="AM789" s="328">
        <f t="shared" si="556"/>
        <v>0</v>
      </c>
      <c r="AN789" s="34"/>
      <c r="AO789" s="1"/>
      <c r="AP789" s="328">
        <f t="shared" si="560"/>
        <v>0</v>
      </c>
      <c r="AQ789" s="34"/>
      <c r="AR789" s="1"/>
      <c r="AS789" s="1">
        <f t="shared" si="558"/>
        <v>0</v>
      </c>
      <c r="AT789" s="3"/>
      <c r="AU789" s="1"/>
      <c r="AV789" s="328">
        <f t="shared" si="559"/>
        <v>0</v>
      </c>
      <c r="AW789" s="178"/>
      <c r="AX789" s="324"/>
      <c r="AY789" s="125">
        <f t="shared" si="533"/>
        <v>0</v>
      </c>
      <c r="AZ789" s="125">
        <f t="shared" si="533"/>
        <v>0</v>
      </c>
      <c r="BA789" s="35"/>
      <c r="BB789" s="35"/>
      <c r="BC789" s="35"/>
      <c r="BD789" s="35"/>
      <c r="BE789" s="35"/>
      <c r="BF789" s="35"/>
    </row>
    <row r="790" spans="1:58" ht="13">
      <c r="A790" s="18"/>
      <c r="B790" s="137"/>
      <c r="C790" s="485" t="s">
        <v>1642</v>
      </c>
      <c r="D790" s="117" t="s">
        <v>2533</v>
      </c>
      <c r="E790" s="38" t="s">
        <v>2534</v>
      </c>
      <c r="F790" s="38"/>
      <c r="G790" s="110"/>
      <c r="H790" s="38"/>
      <c r="I790" s="110" t="s">
        <v>419</v>
      </c>
      <c r="J790" s="16" t="s">
        <v>454</v>
      </c>
      <c r="K790" s="109">
        <f t="shared" si="538"/>
        <v>1</v>
      </c>
      <c r="L790" s="16">
        <v>1</v>
      </c>
      <c r="M790" s="3"/>
      <c r="N790" s="1"/>
      <c r="O790" s="329">
        <f t="shared" si="549"/>
        <v>1</v>
      </c>
      <c r="P790" s="34"/>
      <c r="Q790" s="1"/>
      <c r="R790" s="329">
        <f t="shared" si="536"/>
        <v>1</v>
      </c>
      <c r="S790" s="34"/>
      <c r="T790" s="1"/>
      <c r="U790" s="329">
        <f t="shared" si="550"/>
        <v>1</v>
      </c>
      <c r="V790" s="34"/>
      <c r="W790" s="1"/>
      <c r="X790" s="329">
        <f t="shared" si="551"/>
        <v>1</v>
      </c>
      <c r="Y790" s="34"/>
      <c r="Z790" s="1"/>
      <c r="AA790" s="329">
        <f t="shared" si="552"/>
        <v>1</v>
      </c>
      <c r="AB790" s="34"/>
      <c r="AC790" s="1"/>
      <c r="AD790" s="329">
        <f t="shared" si="553"/>
        <v>1</v>
      </c>
      <c r="AE790" s="3"/>
      <c r="AF790" s="1"/>
      <c r="AG790" s="330">
        <f t="shared" si="554"/>
        <v>1</v>
      </c>
      <c r="AH790" s="34"/>
      <c r="AI790" s="1"/>
      <c r="AJ790" s="328">
        <f t="shared" si="555"/>
        <v>1</v>
      </c>
      <c r="AK790" s="34"/>
      <c r="AL790" s="1"/>
      <c r="AM790" s="328">
        <f t="shared" si="556"/>
        <v>1</v>
      </c>
      <c r="AN790" s="34"/>
      <c r="AO790" s="1"/>
      <c r="AP790" s="328">
        <f t="shared" si="560"/>
        <v>1</v>
      </c>
      <c r="AQ790" s="34"/>
      <c r="AR790" s="1"/>
      <c r="AS790" s="1">
        <f t="shared" si="558"/>
        <v>1</v>
      </c>
      <c r="AT790" s="3"/>
      <c r="AU790" s="1"/>
      <c r="AV790" s="328">
        <f t="shared" si="559"/>
        <v>1</v>
      </c>
      <c r="AW790" s="178" t="s">
        <v>2573</v>
      </c>
      <c r="AX790" s="324">
        <v>4900</v>
      </c>
      <c r="AY790" s="125">
        <f>SUM(M790+P790+S790+V790+Y790+AB790+AE790+AH790+AK790+AN790+AQ790+AT790)</f>
        <v>0</v>
      </c>
      <c r="AZ790" s="125">
        <f>SUM(N790+Q790+T790+W790+Z790+AC790+AF790+AI790+AL790+AO790+AR790+AU790)</f>
        <v>0</v>
      </c>
      <c r="BA790" s="35"/>
      <c r="BB790" s="35"/>
      <c r="BC790" s="35"/>
      <c r="BD790" s="35"/>
      <c r="BE790" s="35"/>
      <c r="BF790" s="35"/>
    </row>
    <row r="791" spans="1:58" ht="13">
      <c r="A791" s="18"/>
      <c r="B791" s="137"/>
      <c r="C791" s="485" t="s">
        <v>1642</v>
      </c>
      <c r="D791" s="117" t="s">
        <v>123</v>
      </c>
      <c r="E791" s="38" t="s">
        <v>124</v>
      </c>
      <c r="F791" s="38"/>
      <c r="G791" s="110"/>
      <c r="H791" s="38"/>
      <c r="I791" s="110" t="s">
        <v>419</v>
      </c>
      <c r="J791" s="16" t="s">
        <v>446</v>
      </c>
      <c r="K791" s="109">
        <f t="shared" si="538"/>
        <v>200</v>
      </c>
      <c r="L791" s="16">
        <v>0</v>
      </c>
      <c r="M791" s="3"/>
      <c r="N791" s="1"/>
      <c r="O791" s="329">
        <f t="shared" si="549"/>
        <v>0</v>
      </c>
      <c r="P791" s="34"/>
      <c r="Q791" s="1"/>
      <c r="R791" s="329">
        <f t="shared" si="536"/>
        <v>0</v>
      </c>
      <c r="S791" s="34">
        <v>200</v>
      </c>
      <c r="T791" s="1"/>
      <c r="U791" s="329">
        <f t="shared" si="550"/>
        <v>200</v>
      </c>
      <c r="V791" s="34"/>
      <c r="W791" s="1"/>
      <c r="X791" s="329">
        <f t="shared" si="551"/>
        <v>200</v>
      </c>
      <c r="Y791" s="34"/>
      <c r="Z791" s="1"/>
      <c r="AA791" s="329">
        <f t="shared" si="552"/>
        <v>200</v>
      </c>
      <c r="AB791" s="34"/>
      <c r="AC791" s="1"/>
      <c r="AD791" s="329">
        <f t="shared" si="553"/>
        <v>200</v>
      </c>
      <c r="AE791" s="3"/>
      <c r="AF791" s="1"/>
      <c r="AG791" s="330">
        <f t="shared" si="554"/>
        <v>200</v>
      </c>
      <c r="AH791" s="34"/>
      <c r="AI791" s="1"/>
      <c r="AJ791" s="328">
        <f t="shared" si="555"/>
        <v>200</v>
      </c>
      <c r="AK791" s="34"/>
      <c r="AL791" s="1"/>
      <c r="AM791" s="328">
        <f t="shared" si="556"/>
        <v>200</v>
      </c>
      <c r="AN791" s="34"/>
      <c r="AO791" s="1"/>
      <c r="AP791" s="328">
        <f t="shared" si="560"/>
        <v>200</v>
      </c>
      <c r="AQ791" s="34"/>
      <c r="AR791" s="1"/>
      <c r="AS791" s="1">
        <f t="shared" si="558"/>
        <v>200</v>
      </c>
      <c r="AT791" s="3"/>
      <c r="AU791" s="1"/>
      <c r="AV791" s="328">
        <f t="shared" si="559"/>
        <v>200</v>
      </c>
      <c r="AW791" s="178"/>
      <c r="AX791" s="324"/>
      <c r="AY791" s="125">
        <f t="shared" si="533"/>
        <v>200</v>
      </c>
      <c r="AZ791" s="125">
        <f t="shared" si="533"/>
        <v>0</v>
      </c>
      <c r="BA791" s="35"/>
      <c r="BB791" s="35"/>
      <c r="BC791" s="35"/>
      <c r="BD791" s="35"/>
      <c r="BE791" s="35"/>
      <c r="BF791" s="35"/>
    </row>
    <row r="792" spans="1:58" ht="13">
      <c r="A792" s="18"/>
      <c r="B792" s="137"/>
      <c r="C792" s="485" t="s">
        <v>1642</v>
      </c>
      <c r="D792" s="117" t="s">
        <v>162</v>
      </c>
      <c r="E792" s="38" t="s">
        <v>163</v>
      </c>
      <c r="F792" s="38"/>
      <c r="G792" s="110"/>
      <c r="H792" s="38"/>
      <c r="I792" s="110" t="s">
        <v>419</v>
      </c>
      <c r="J792" s="16" t="s">
        <v>446</v>
      </c>
      <c r="K792" s="109">
        <f t="shared" si="538"/>
        <v>200</v>
      </c>
      <c r="L792" s="16">
        <v>200</v>
      </c>
      <c r="M792" s="3"/>
      <c r="N792" s="1"/>
      <c r="O792" s="328">
        <f t="shared" si="549"/>
        <v>200</v>
      </c>
      <c r="P792" s="34"/>
      <c r="Q792" s="1"/>
      <c r="R792" s="329">
        <f t="shared" si="536"/>
        <v>200</v>
      </c>
      <c r="S792" s="34"/>
      <c r="T792" s="1"/>
      <c r="U792" s="329">
        <f t="shared" si="550"/>
        <v>200</v>
      </c>
      <c r="V792" s="34"/>
      <c r="W792" s="1"/>
      <c r="X792" s="329">
        <f t="shared" si="551"/>
        <v>200</v>
      </c>
      <c r="Y792" s="34"/>
      <c r="Z792" s="1"/>
      <c r="AA792" s="329">
        <f t="shared" si="552"/>
        <v>200</v>
      </c>
      <c r="AB792" s="34"/>
      <c r="AC792" s="1"/>
      <c r="AD792" s="329">
        <f t="shared" si="553"/>
        <v>200</v>
      </c>
      <c r="AE792" s="3"/>
      <c r="AF792" s="1"/>
      <c r="AG792" s="330">
        <f t="shared" si="554"/>
        <v>200</v>
      </c>
      <c r="AH792" s="34"/>
      <c r="AI792" s="1"/>
      <c r="AJ792" s="328">
        <f t="shared" si="555"/>
        <v>200</v>
      </c>
      <c r="AK792" s="34"/>
      <c r="AL792" s="1"/>
      <c r="AM792" s="328">
        <f t="shared" si="556"/>
        <v>200</v>
      </c>
      <c r="AN792" s="34"/>
      <c r="AO792" s="1"/>
      <c r="AP792" s="328">
        <f t="shared" si="560"/>
        <v>200</v>
      </c>
      <c r="AQ792" s="34"/>
      <c r="AR792" s="1"/>
      <c r="AS792" s="1">
        <f t="shared" si="558"/>
        <v>200</v>
      </c>
      <c r="AT792" s="3"/>
      <c r="AU792" s="1"/>
      <c r="AV792" s="328">
        <f t="shared" si="559"/>
        <v>200</v>
      </c>
      <c r="AW792" s="178"/>
      <c r="AX792" s="324"/>
      <c r="AY792" s="125">
        <f t="shared" si="533"/>
        <v>0</v>
      </c>
      <c r="AZ792" s="125">
        <f t="shared" si="533"/>
        <v>0</v>
      </c>
      <c r="BA792" s="35"/>
      <c r="BB792" s="35"/>
      <c r="BC792" s="35"/>
      <c r="BD792" s="35"/>
      <c r="BE792" s="35"/>
      <c r="BF792" s="35"/>
    </row>
    <row r="793" spans="1:58" ht="13">
      <c r="A793" s="33"/>
      <c r="B793" s="330"/>
      <c r="C793" s="485" t="s">
        <v>1642</v>
      </c>
      <c r="D793" s="117" t="s">
        <v>372</v>
      </c>
      <c r="E793" s="38" t="s">
        <v>373</v>
      </c>
      <c r="F793" s="38"/>
      <c r="G793" s="110"/>
      <c r="H793" s="38"/>
      <c r="I793" s="110" t="s">
        <v>419</v>
      </c>
      <c r="J793" s="16" t="s">
        <v>446</v>
      </c>
      <c r="K793" s="109">
        <f t="shared" si="538"/>
        <v>100</v>
      </c>
      <c r="L793" s="16">
        <v>0</v>
      </c>
      <c r="M793" s="3"/>
      <c r="N793" s="1"/>
      <c r="O793" s="329">
        <f t="shared" si="549"/>
        <v>0</v>
      </c>
      <c r="P793" s="34"/>
      <c r="Q793" s="1"/>
      <c r="R793" s="329">
        <f t="shared" si="536"/>
        <v>0</v>
      </c>
      <c r="S793" s="34">
        <v>100</v>
      </c>
      <c r="T793" s="1"/>
      <c r="U793" s="329">
        <f t="shared" si="550"/>
        <v>100</v>
      </c>
      <c r="V793" s="34"/>
      <c r="W793" s="1"/>
      <c r="X793" s="329">
        <f t="shared" si="551"/>
        <v>100</v>
      </c>
      <c r="Y793" s="34"/>
      <c r="Z793" s="1"/>
      <c r="AA793" s="329">
        <f t="shared" si="552"/>
        <v>100</v>
      </c>
      <c r="AB793" s="34"/>
      <c r="AC793" s="1"/>
      <c r="AD793" s="329">
        <f t="shared" si="553"/>
        <v>100</v>
      </c>
      <c r="AE793" s="3"/>
      <c r="AF793" s="1"/>
      <c r="AG793" s="330">
        <f t="shared" si="554"/>
        <v>100</v>
      </c>
      <c r="AH793" s="34"/>
      <c r="AI793" s="1"/>
      <c r="AJ793" s="328">
        <f t="shared" si="555"/>
        <v>100</v>
      </c>
      <c r="AK793" s="34"/>
      <c r="AL793" s="1"/>
      <c r="AM793" s="328">
        <f t="shared" si="556"/>
        <v>100</v>
      </c>
      <c r="AN793" s="34"/>
      <c r="AO793" s="1"/>
      <c r="AP793" s="328">
        <f t="shared" si="560"/>
        <v>100</v>
      </c>
      <c r="AQ793" s="34"/>
      <c r="AR793" s="1"/>
      <c r="AS793" s="1">
        <f t="shared" si="558"/>
        <v>100</v>
      </c>
      <c r="AT793" s="3"/>
      <c r="AU793" s="1"/>
      <c r="AV793" s="328">
        <f t="shared" si="559"/>
        <v>100</v>
      </c>
      <c r="AW793" s="178"/>
      <c r="AX793" s="324"/>
      <c r="AY793" s="125">
        <f t="shared" si="533"/>
        <v>100</v>
      </c>
      <c r="AZ793" s="125">
        <f t="shared" si="533"/>
        <v>0</v>
      </c>
      <c r="BA793" s="35"/>
      <c r="BB793" s="35"/>
      <c r="BC793" s="35"/>
      <c r="BD793" s="35"/>
      <c r="BE793" s="35"/>
      <c r="BF793" s="35"/>
    </row>
    <row r="794" spans="1:58" ht="13">
      <c r="A794" s="18"/>
      <c r="B794" s="137"/>
      <c r="C794" s="485" t="s">
        <v>1642</v>
      </c>
      <c r="D794" s="117" t="s">
        <v>892</v>
      </c>
      <c r="E794" s="38" t="s">
        <v>893</v>
      </c>
      <c r="F794" s="38"/>
      <c r="G794" s="110"/>
      <c r="H794" s="38"/>
      <c r="I794" s="110" t="s">
        <v>419</v>
      </c>
      <c r="J794" s="16" t="s">
        <v>446</v>
      </c>
      <c r="K794" s="109">
        <f t="shared" si="538"/>
        <v>100</v>
      </c>
      <c r="L794" s="16">
        <v>100</v>
      </c>
      <c r="M794" s="3"/>
      <c r="N794" s="1"/>
      <c r="O794" s="329">
        <f t="shared" si="549"/>
        <v>100</v>
      </c>
      <c r="P794" s="34"/>
      <c r="Q794" s="1"/>
      <c r="R794" s="329">
        <f t="shared" si="536"/>
        <v>100</v>
      </c>
      <c r="S794" s="34"/>
      <c r="T794" s="1"/>
      <c r="U794" s="329">
        <f t="shared" si="550"/>
        <v>100</v>
      </c>
      <c r="V794" s="34"/>
      <c r="W794" s="1"/>
      <c r="X794" s="329">
        <f t="shared" si="551"/>
        <v>100</v>
      </c>
      <c r="Y794" s="34"/>
      <c r="Z794" s="1"/>
      <c r="AA794" s="329">
        <f t="shared" si="552"/>
        <v>100</v>
      </c>
      <c r="AB794" s="34"/>
      <c r="AC794" s="1"/>
      <c r="AD794" s="329">
        <f t="shared" si="553"/>
        <v>100</v>
      </c>
      <c r="AE794" s="3"/>
      <c r="AF794" s="1"/>
      <c r="AG794" s="330">
        <f t="shared" si="554"/>
        <v>100</v>
      </c>
      <c r="AH794" s="34"/>
      <c r="AI794" s="1"/>
      <c r="AJ794" s="328">
        <f t="shared" si="555"/>
        <v>100</v>
      </c>
      <c r="AK794" s="34"/>
      <c r="AL794" s="1"/>
      <c r="AM794" s="328">
        <f t="shared" si="556"/>
        <v>100</v>
      </c>
      <c r="AN794" s="34"/>
      <c r="AO794" s="1"/>
      <c r="AP794" s="328">
        <f t="shared" si="560"/>
        <v>100</v>
      </c>
      <c r="AQ794" s="34"/>
      <c r="AR794" s="1"/>
      <c r="AS794" s="1">
        <f t="shared" si="558"/>
        <v>100</v>
      </c>
      <c r="AT794" s="3"/>
      <c r="AU794" s="1"/>
      <c r="AV794" s="328">
        <f t="shared" si="559"/>
        <v>100</v>
      </c>
      <c r="AW794" s="178"/>
      <c r="AX794" s="324"/>
      <c r="AY794" s="125">
        <f t="shared" si="533"/>
        <v>0</v>
      </c>
      <c r="AZ794" s="125">
        <f t="shared" si="533"/>
        <v>0</v>
      </c>
      <c r="BA794" s="35"/>
      <c r="BB794" s="35"/>
      <c r="BC794" s="35"/>
      <c r="BD794" s="35"/>
      <c r="BE794" s="35"/>
      <c r="BF794" s="35"/>
    </row>
    <row r="795" spans="1:58" ht="13">
      <c r="A795" s="18"/>
      <c r="B795" s="137"/>
      <c r="C795" s="485" t="s">
        <v>1642</v>
      </c>
      <c r="D795" s="117" t="s">
        <v>890</v>
      </c>
      <c r="E795" s="38" t="s">
        <v>891</v>
      </c>
      <c r="F795" s="38"/>
      <c r="G795" s="110"/>
      <c r="H795" s="38"/>
      <c r="I795" s="110" t="s">
        <v>419</v>
      </c>
      <c r="J795" s="16" t="s">
        <v>446</v>
      </c>
      <c r="K795" s="109">
        <f t="shared" si="538"/>
        <v>0</v>
      </c>
      <c r="L795" s="16">
        <v>0</v>
      </c>
      <c r="M795" s="3"/>
      <c r="N795" s="1"/>
      <c r="O795" s="328">
        <f t="shared" si="549"/>
        <v>0</v>
      </c>
      <c r="P795" s="34"/>
      <c r="Q795" s="1"/>
      <c r="R795" s="329">
        <f t="shared" si="536"/>
        <v>0</v>
      </c>
      <c r="S795" s="34"/>
      <c r="T795" s="1"/>
      <c r="U795" s="329">
        <f t="shared" si="550"/>
        <v>0</v>
      </c>
      <c r="V795" s="34"/>
      <c r="W795" s="1"/>
      <c r="X795" s="329">
        <f t="shared" si="551"/>
        <v>0</v>
      </c>
      <c r="Y795" s="34"/>
      <c r="Z795" s="1"/>
      <c r="AA795" s="329">
        <f t="shared" si="552"/>
        <v>0</v>
      </c>
      <c r="AB795" s="34"/>
      <c r="AC795" s="1"/>
      <c r="AD795" s="329">
        <f t="shared" si="553"/>
        <v>0</v>
      </c>
      <c r="AE795" s="3"/>
      <c r="AF795" s="1"/>
      <c r="AG795" s="330">
        <f t="shared" si="554"/>
        <v>0</v>
      </c>
      <c r="AH795" s="34"/>
      <c r="AI795" s="1"/>
      <c r="AJ795" s="328">
        <f t="shared" si="555"/>
        <v>0</v>
      </c>
      <c r="AK795" s="34"/>
      <c r="AL795" s="1"/>
      <c r="AM795" s="328">
        <f t="shared" si="556"/>
        <v>0</v>
      </c>
      <c r="AN795" s="34"/>
      <c r="AO795" s="1"/>
      <c r="AP795" s="328">
        <f t="shared" si="560"/>
        <v>0</v>
      </c>
      <c r="AQ795" s="34"/>
      <c r="AR795" s="1"/>
      <c r="AS795" s="1">
        <f t="shared" si="558"/>
        <v>0</v>
      </c>
      <c r="AT795" s="3"/>
      <c r="AU795" s="1"/>
      <c r="AV795" s="328">
        <f t="shared" si="559"/>
        <v>0</v>
      </c>
      <c r="AW795" s="178"/>
      <c r="AX795" s="324"/>
      <c r="AY795" s="125">
        <f t="shared" si="533"/>
        <v>0</v>
      </c>
      <c r="AZ795" s="125">
        <f t="shared" si="533"/>
        <v>0</v>
      </c>
      <c r="BA795" s="35"/>
      <c r="BB795" s="35"/>
      <c r="BC795" s="35"/>
      <c r="BD795" s="35"/>
      <c r="BE795" s="35"/>
      <c r="BF795" s="35"/>
    </row>
    <row r="796" spans="1:58" ht="13">
      <c r="A796" s="33"/>
      <c r="B796" s="330"/>
      <c r="C796" s="485" t="s">
        <v>1642</v>
      </c>
      <c r="D796" s="117" t="s">
        <v>894</v>
      </c>
      <c r="E796" s="38" t="s">
        <v>895</v>
      </c>
      <c r="F796" s="38"/>
      <c r="G796" s="110"/>
      <c r="H796" s="38"/>
      <c r="I796" s="110" t="s">
        <v>419</v>
      </c>
      <c r="J796" s="16" t="s">
        <v>446</v>
      </c>
      <c r="K796" s="109">
        <f t="shared" si="538"/>
        <v>100</v>
      </c>
      <c r="L796" s="16">
        <v>100</v>
      </c>
      <c r="M796" s="3"/>
      <c r="N796" s="1"/>
      <c r="O796" s="329">
        <f t="shared" si="549"/>
        <v>100</v>
      </c>
      <c r="P796" s="34"/>
      <c r="Q796" s="1"/>
      <c r="R796" s="329">
        <f t="shared" si="536"/>
        <v>100</v>
      </c>
      <c r="S796" s="34"/>
      <c r="T796" s="1"/>
      <c r="U796" s="329">
        <f t="shared" si="550"/>
        <v>100</v>
      </c>
      <c r="V796" s="34"/>
      <c r="W796" s="1"/>
      <c r="X796" s="329">
        <f t="shared" si="551"/>
        <v>100</v>
      </c>
      <c r="Y796" s="34"/>
      <c r="Z796" s="1"/>
      <c r="AA796" s="329">
        <f t="shared" si="552"/>
        <v>100</v>
      </c>
      <c r="AB796" s="34"/>
      <c r="AC796" s="1"/>
      <c r="AD796" s="329">
        <f t="shared" si="553"/>
        <v>100</v>
      </c>
      <c r="AE796" s="3"/>
      <c r="AF796" s="1"/>
      <c r="AG796" s="330">
        <f t="shared" si="554"/>
        <v>100</v>
      </c>
      <c r="AH796" s="34"/>
      <c r="AI796" s="1"/>
      <c r="AJ796" s="328">
        <f t="shared" si="555"/>
        <v>100</v>
      </c>
      <c r="AK796" s="34"/>
      <c r="AL796" s="1"/>
      <c r="AM796" s="328">
        <f t="shared" si="556"/>
        <v>100</v>
      </c>
      <c r="AN796" s="34"/>
      <c r="AO796" s="1"/>
      <c r="AP796" s="328">
        <f t="shared" si="560"/>
        <v>100</v>
      </c>
      <c r="AQ796" s="34"/>
      <c r="AR796" s="1"/>
      <c r="AS796" s="1">
        <f t="shared" si="558"/>
        <v>100</v>
      </c>
      <c r="AT796" s="3"/>
      <c r="AU796" s="1"/>
      <c r="AV796" s="328">
        <f t="shared" si="559"/>
        <v>100</v>
      </c>
      <c r="AW796" s="178"/>
      <c r="AX796" s="324"/>
      <c r="AY796" s="125">
        <f t="shared" si="533"/>
        <v>0</v>
      </c>
      <c r="AZ796" s="125">
        <f t="shared" si="533"/>
        <v>0</v>
      </c>
      <c r="BA796" s="35"/>
      <c r="BB796" s="35"/>
      <c r="BC796" s="35"/>
      <c r="BD796" s="35"/>
      <c r="BE796" s="35"/>
      <c r="BF796" s="35"/>
    </row>
    <row r="797" spans="1:58" ht="13">
      <c r="A797" s="18"/>
      <c r="B797" s="137"/>
      <c r="C797" s="485" t="s">
        <v>1642</v>
      </c>
      <c r="D797" s="117" t="s">
        <v>896</v>
      </c>
      <c r="E797" s="38" t="s">
        <v>897</v>
      </c>
      <c r="F797" s="38"/>
      <c r="G797" s="110"/>
      <c r="H797" s="38"/>
      <c r="I797" s="110" t="s">
        <v>419</v>
      </c>
      <c r="J797" s="16" t="s">
        <v>446</v>
      </c>
      <c r="K797" s="109">
        <f t="shared" si="538"/>
        <v>100</v>
      </c>
      <c r="L797" s="16">
        <v>100</v>
      </c>
      <c r="M797" s="3"/>
      <c r="N797" s="1"/>
      <c r="O797" s="329">
        <f t="shared" si="549"/>
        <v>100</v>
      </c>
      <c r="P797" s="34"/>
      <c r="Q797" s="1"/>
      <c r="R797" s="329">
        <f t="shared" ref="R797:R834" si="561">SUM(O797+P797-Q797)</f>
        <v>100</v>
      </c>
      <c r="S797" s="34"/>
      <c r="T797" s="1"/>
      <c r="U797" s="329">
        <f t="shared" si="550"/>
        <v>100</v>
      </c>
      <c r="V797" s="34"/>
      <c r="W797" s="1"/>
      <c r="X797" s="329">
        <f t="shared" si="551"/>
        <v>100</v>
      </c>
      <c r="Y797" s="34"/>
      <c r="Z797" s="1"/>
      <c r="AA797" s="329">
        <f t="shared" si="552"/>
        <v>100</v>
      </c>
      <c r="AB797" s="34"/>
      <c r="AC797" s="1"/>
      <c r="AD797" s="329">
        <f t="shared" si="553"/>
        <v>100</v>
      </c>
      <c r="AE797" s="3"/>
      <c r="AF797" s="1"/>
      <c r="AG797" s="330">
        <f t="shared" si="554"/>
        <v>100</v>
      </c>
      <c r="AH797" s="34"/>
      <c r="AI797" s="1"/>
      <c r="AJ797" s="328">
        <f t="shared" si="555"/>
        <v>100</v>
      </c>
      <c r="AK797" s="34"/>
      <c r="AL797" s="1"/>
      <c r="AM797" s="328">
        <f t="shared" si="556"/>
        <v>100</v>
      </c>
      <c r="AN797" s="34"/>
      <c r="AO797" s="1"/>
      <c r="AP797" s="328">
        <f t="shared" si="560"/>
        <v>100</v>
      </c>
      <c r="AQ797" s="34"/>
      <c r="AR797" s="1"/>
      <c r="AS797" s="1">
        <f t="shared" si="558"/>
        <v>100</v>
      </c>
      <c r="AT797" s="3"/>
      <c r="AU797" s="1"/>
      <c r="AV797" s="328">
        <f t="shared" si="559"/>
        <v>100</v>
      </c>
      <c r="AW797" s="178"/>
      <c r="AX797" s="324"/>
      <c r="AY797" s="125">
        <f t="shared" ref="AY797:AZ833" si="562">SUM(M797+P797+S797+V797+Y797+AB797+AE797+AH797+AK797+AN797+AQ797+AT797)</f>
        <v>0</v>
      </c>
      <c r="AZ797" s="125">
        <f t="shared" si="562"/>
        <v>0</v>
      </c>
      <c r="BA797" s="35"/>
      <c r="BB797" s="35"/>
      <c r="BC797" s="35"/>
      <c r="BD797" s="35"/>
      <c r="BE797" s="35"/>
      <c r="BF797" s="35"/>
    </row>
    <row r="798" spans="1:58" ht="13">
      <c r="A798" s="18"/>
      <c r="B798" s="137"/>
      <c r="C798" s="485" t="s">
        <v>1642</v>
      </c>
      <c r="D798" s="32" t="s">
        <v>851</v>
      </c>
      <c r="E798" s="38" t="s">
        <v>852</v>
      </c>
      <c r="F798" s="38"/>
      <c r="G798" s="110"/>
      <c r="H798" s="38"/>
      <c r="I798" s="110" t="s">
        <v>419</v>
      </c>
      <c r="J798" s="16" t="s">
        <v>446</v>
      </c>
      <c r="K798" s="109">
        <f t="shared" si="538"/>
        <v>150</v>
      </c>
      <c r="L798" s="16">
        <v>150</v>
      </c>
      <c r="M798" s="3"/>
      <c r="N798" s="1"/>
      <c r="O798" s="328">
        <f t="shared" si="549"/>
        <v>150</v>
      </c>
      <c r="P798" s="34"/>
      <c r="Q798" s="1"/>
      <c r="R798" s="329">
        <f t="shared" si="561"/>
        <v>150</v>
      </c>
      <c r="S798" s="34"/>
      <c r="T798" s="1"/>
      <c r="U798" s="329">
        <f t="shared" si="550"/>
        <v>150</v>
      </c>
      <c r="V798" s="34"/>
      <c r="W798" s="1"/>
      <c r="X798" s="329">
        <f t="shared" si="551"/>
        <v>150</v>
      </c>
      <c r="Y798" s="34"/>
      <c r="Z798" s="1"/>
      <c r="AA798" s="329">
        <f t="shared" si="552"/>
        <v>150</v>
      </c>
      <c r="AB798" s="34"/>
      <c r="AC798" s="1"/>
      <c r="AD798" s="329">
        <f t="shared" si="553"/>
        <v>150</v>
      </c>
      <c r="AE798" s="3"/>
      <c r="AF798" s="1"/>
      <c r="AG798" s="330">
        <f t="shared" si="554"/>
        <v>150</v>
      </c>
      <c r="AH798" s="34"/>
      <c r="AI798" s="1"/>
      <c r="AJ798" s="328">
        <f t="shared" si="555"/>
        <v>150</v>
      </c>
      <c r="AK798" s="34"/>
      <c r="AL798" s="1"/>
      <c r="AM798" s="328">
        <f t="shared" si="556"/>
        <v>150</v>
      </c>
      <c r="AN798" s="34"/>
      <c r="AO798" s="1"/>
      <c r="AP798" s="328">
        <f t="shared" si="560"/>
        <v>150</v>
      </c>
      <c r="AQ798" s="34"/>
      <c r="AR798" s="1"/>
      <c r="AS798" s="1">
        <f t="shared" si="558"/>
        <v>150</v>
      </c>
      <c r="AT798" s="3"/>
      <c r="AU798" s="1"/>
      <c r="AV798" s="328">
        <f t="shared" si="559"/>
        <v>150</v>
      </c>
      <c r="AW798" s="178" t="s">
        <v>2573</v>
      </c>
      <c r="AX798" s="324">
        <v>1936</v>
      </c>
      <c r="AY798" s="125">
        <f t="shared" si="562"/>
        <v>0</v>
      </c>
      <c r="AZ798" s="125">
        <f t="shared" si="562"/>
        <v>0</v>
      </c>
      <c r="BA798" s="35"/>
      <c r="BB798" s="35"/>
      <c r="BC798" s="35"/>
      <c r="BD798" s="35"/>
      <c r="BE798" s="35"/>
      <c r="BF798" s="35"/>
    </row>
    <row r="799" spans="1:58" ht="13">
      <c r="A799" s="33"/>
      <c r="B799" s="330"/>
      <c r="C799" s="485" t="s">
        <v>1642</v>
      </c>
      <c r="D799" s="32" t="s">
        <v>2905</v>
      </c>
      <c r="E799" s="38" t="s">
        <v>2906</v>
      </c>
      <c r="F799" s="38"/>
      <c r="G799" s="110"/>
      <c r="H799" s="38"/>
      <c r="I799" s="110" t="s">
        <v>1089</v>
      </c>
      <c r="J799" s="16" t="s">
        <v>2855</v>
      </c>
      <c r="K799" s="109">
        <f>AV799</f>
        <v>10</v>
      </c>
      <c r="L799" s="16">
        <v>10</v>
      </c>
      <c r="M799" s="3"/>
      <c r="N799" s="1"/>
      <c r="O799" s="329">
        <f t="shared" si="549"/>
        <v>10</v>
      </c>
      <c r="P799" s="34"/>
      <c r="Q799" s="1"/>
      <c r="R799" s="329">
        <f>SUM(O799+P799-Q799)</f>
        <v>10</v>
      </c>
      <c r="S799" s="34"/>
      <c r="T799" s="1"/>
      <c r="U799" s="329">
        <f>SUM(R799+S799-T799)</f>
        <v>10</v>
      </c>
      <c r="V799" s="34"/>
      <c r="W799" s="1"/>
      <c r="X799" s="329">
        <f>SUM(U799+V799-W799)</f>
        <v>10</v>
      </c>
      <c r="Y799" s="34">
        <v>10</v>
      </c>
      <c r="Z799" s="1">
        <v>10</v>
      </c>
      <c r="AA799" s="329">
        <f>SUM(X799+Y799-Z799)</f>
        <v>10</v>
      </c>
      <c r="AB799" s="34"/>
      <c r="AC799" s="1"/>
      <c r="AD799" s="329">
        <f>SUM(AA799+AB799-AC799)</f>
        <v>10</v>
      </c>
      <c r="AE799" s="3"/>
      <c r="AF799" s="1"/>
      <c r="AG799" s="330">
        <f>SUM(AD799+AE799-AF799)</f>
        <v>10</v>
      </c>
      <c r="AH799" s="34"/>
      <c r="AI799" s="1"/>
      <c r="AJ799" s="328">
        <f>SUM(AG799+AH799-AI799)</f>
        <v>10</v>
      </c>
      <c r="AK799" s="34"/>
      <c r="AL799" s="1"/>
      <c r="AM799" s="328">
        <f>SUM(AJ799+AK799-AL799)</f>
        <v>10</v>
      </c>
      <c r="AN799" s="34"/>
      <c r="AO799" s="1"/>
      <c r="AP799" s="328">
        <f t="shared" si="560"/>
        <v>10</v>
      </c>
      <c r="AQ799" s="34"/>
      <c r="AR799" s="1"/>
      <c r="AS799" s="1">
        <f>SUM(AP799+AQ799-AR799)</f>
        <v>10</v>
      </c>
      <c r="AT799" s="3"/>
      <c r="AU799" s="1"/>
      <c r="AV799" s="328">
        <f>SUM(AS799+AT799-AU799)</f>
        <v>10</v>
      </c>
      <c r="AW799" s="178"/>
      <c r="AX799" s="324"/>
      <c r="AY799" s="125">
        <f t="shared" si="562"/>
        <v>10</v>
      </c>
      <c r="AZ799" s="125">
        <f t="shared" si="562"/>
        <v>10</v>
      </c>
      <c r="BA799" s="35"/>
      <c r="BB799" s="35"/>
      <c r="BC799" s="35"/>
      <c r="BD799" s="35"/>
      <c r="BE799" s="35"/>
      <c r="BF799" s="35"/>
    </row>
    <row r="800" spans="1:58" ht="13">
      <c r="A800" s="33"/>
      <c r="B800" s="330"/>
      <c r="C800" s="129"/>
      <c r="D800" s="32" t="s">
        <v>3197</v>
      </c>
      <c r="E800" s="38" t="s">
        <v>3198</v>
      </c>
      <c r="F800" s="38"/>
      <c r="G800" s="110"/>
      <c r="H800" s="38"/>
      <c r="I800" s="110" t="s">
        <v>419</v>
      </c>
      <c r="J800" s="16" t="s">
        <v>2855</v>
      </c>
      <c r="K800" s="109">
        <f>AV800</f>
        <v>10</v>
      </c>
      <c r="L800" s="16">
        <v>0</v>
      </c>
      <c r="M800" s="3"/>
      <c r="N800" s="1"/>
      <c r="O800" s="329">
        <f t="shared" si="549"/>
        <v>0</v>
      </c>
      <c r="P800" s="34"/>
      <c r="Q800" s="1"/>
      <c r="R800" s="329">
        <f>SUM(O800+P800-Q800)</f>
        <v>0</v>
      </c>
      <c r="S800" s="34"/>
      <c r="T800" s="1"/>
      <c r="U800" s="329">
        <f>SUM(R800+S800-T800)</f>
        <v>0</v>
      </c>
      <c r="V800" s="34"/>
      <c r="W800" s="1"/>
      <c r="X800" s="329">
        <f>SUM(U800+V800-W800)</f>
        <v>0</v>
      </c>
      <c r="Y800" s="34"/>
      <c r="Z800" s="1"/>
      <c r="AA800" s="329">
        <f>SUM(X800+Y800-Z800)</f>
        <v>0</v>
      </c>
      <c r="AB800" s="34"/>
      <c r="AC800" s="1"/>
      <c r="AD800" s="329">
        <f>SUM(AA800+AB800-AC800)</f>
        <v>0</v>
      </c>
      <c r="AE800" s="3">
        <v>10</v>
      </c>
      <c r="AF800" s="1"/>
      <c r="AG800" s="330">
        <f>SUM(AD800+AE800-AF800)</f>
        <v>10</v>
      </c>
      <c r="AH800" s="34"/>
      <c r="AI800" s="1"/>
      <c r="AJ800" s="328">
        <f>SUM(AG800+AH800-AI800)</f>
        <v>10</v>
      </c>
      <c r="AK800" s="34"/>
      <c r="AL800" s="1"/>
      <c r="AM800" s="328">
        <f>SUM(AJ800+AK800-AL800)</f>
        <v>10</v>
      </c>
      <c r="AN800" s="34"/>
      <c r="AO800" s="1"/>
      <c r="AP800" s="328">
        <f t="shared" si="560"/>
        <v>10</v>
      </c>
      <c r="AQ800" s="34"/>
      <c r="AR800" s="1"/>
      <c r="AS800" s="1">
        <f>SUM(AP800+AQ800-AR800)</f>
        <v>10</v>
      </c>
      <c r="AT800" s="3"/>
      <c r="AU800" s="1"/>
      <c r="AV800" s="328">
        <f>SUM(AS800+AT800-AU800)</f>
        <v>10</v>
      </c>
      <c r="AW800" s="178"/>
      <c r="AX800" s="324"/>
      <c r="AY800" s="125">
        <f t="shared" si="562"/>
        <v>10</v>
      </c>
      <c r="AZ800" s="125">
        <f t="shared" si="562"/>
        <v>0</v>
      </c>
      <c r="BA800" s="35"/>
      <c r="BB800" s="35"/>
      <c r="BC800" s="35"/>
      <c r="BD800" s="35"/>
      <c r="BE800" s="35"/>
      <c r="BF800" s="35"/>
    </row>
    <row r="801" spans="1:58" ht="13">
      <c r="A801" s="18"/>
      <c r="B801" s="137"/>
      <c r="C801" s="404"/>
      <c r="D801" s="32" t="s">
        <v>3199</v>
      </c>
      <c r="E801" s="38" t="s">
        <v>3200</v>
      </c>
      <c r="F801" s="38"/>
      <c r="G801" s="110"/>
      <c r="H801" s="38"/>
      <c r="I801" s="110" t="s">
        <v>419</v>
      </c>
      <c r="J801" s="16" t="s">
        <v>2855</v>
      </c>
      <c r="K801" s="109">
        <f>AV801</f>
        <v>50</v>
      </c>
      <c r="L801" s="16">
        <v>0</v>
      </c>
      <c r="M801" s="3"/>
      <c r="N801" s="1"/>
      <c r="O801" s="328">
        <f t="shared" si="549"/>
        <v>0</v>
      </c>
      <c r="P801" s="34"/>
      <c r="Q801" s="1"/>
      <c r="R801" s="329">
        <f>SUM(O801+P801-Q801)</f>
        <v>0</v>
      </c>
      <c r="S801" s="34"/>
      <c r="T801" s="1"/>
      <c r="U801" s="329">
        <f>SUM(R801+S801-T801)</f>
        <v>0</v>
      </c>
      <c r="V801" s="34"/>
      <c r="W801" s="1"/>
      <c r="X801" s="329">
        <f>SUM(U801+V801-W801)</f>
        <v>0</v>
      </c>
      <c r="Y801" s="34"/>
      <c r="Z801" s="1"/>
      <c r="AA801" s="329">
        <f>SUM(X801+Y801-Z801)</f>
        <v>0</v>
      </c>
      <c r="AB801" s="34"/>
      <c r="AC801" s="1"/>
      <c r="AD801" s="329">
        <f>SUM(AA801+AB801-AC801)</f>
        <v>0</v>
      </c>
      <c r="AE801" s="3">
        <v>50</v>
      </c>
      <c r="AF801" s="1"/>
      <c r="AG801" s="330">
        <f>SUM(AD801+AE801-AF801)</f>
        <v>50</v>
      </c>
      <c r="AH801" s="34"/>
      <c r="AI801" s="1"/>
      <c r="AJ801" s="328">
        <f>SUM(AG801+AH801-AI801)</f>
        <v>50</v>
      </c>
      <c r="AK801" s="34"/>
      <c r="AL801" s="1"/>
      <c r="AM801" s="328">
        <f>SUM(AJ801+AK801-AL801)</f>
        <v>50</v>
      </c>
      <c r="AN801" s="34"/>
      <c r="AO801" s="1"/>
      <c r="AP801" s="328">
        <f t="shared" si="560"/>
        <v>50</v>
      </c>
      <c r="AQ801" s="34"/>
      <c r="AR801" s="1"/>
      <c r="AS801" s="1">
        <f>SUM(AP801+AQ801-AR801)</f>
        <v>50</v>
      </c>
      <c r="AT801" s="3"/>
      <c r="AU801" s="1"/>
      <c r="AV801" s="328">
        <f>SUM(AS801+AT801-AU801)</f>
        <v>50</v>
      </c>
      <c r="AW801" s="178"/>
      <c r="AX801" s="324"/>
      <c r="AY801" s="125">
        <f t="shared" si="562"/>
        <v>50</v>
      </c>
      <c r="AZ801" s="125">
        <f t="shared" si="562"/>
        <v>0</v>
      </c>
      <c r="BA801" s="35"/>
      <c r="BB801" s="35"/>
      <c r="BC801" s="35"/>
      <c r="BD801" s="35"/>
      <c r="BE801" s="35"/>
      <c r="BF801" s="35"/>
    </row>
    <row r="802" spans="1:58" ht="13">
      <c r="A802" s="33"/>
      <c r="B802" s="330"/>
      <c r="C802" s="404"/>
      <c r="D802" s="117" t="s">
        <v>453</v>
      </c>
      <c r="E802" s="38" t="s">
        <v>452</v>
      </c>
      <c r="F802" s="38"/>
      <c r="G802" s="110"/>
      <c r="H802" s="38"/>
      <c r="I802" s="110" t="s">
        <v>419</v>
      </c>
      <c r="J802" s="16" t="s">
        <v>454</v>
      </c>
      <c r="K802" s="109">
        <f t="shared" ref="K802:K837" si="563">AV802</f>
        <v>3</v>
      </c>
      <c r="L802" s="16">
        <v>3</v>
      </c>
      <c r="M802" s="3"/>
      <c r="N802" s="1"/>
      <c r="O802" s="329">
        <f t="shared" si="549"/>
        <v>3</v>
      </c>
      <c r="P802" s="34"/>
      <c r="Q802" s="1"/>
      <c r="R802" s="329">
        <f t="shared" si="561"/>
        <v>3</v>
      </c>
      <c r="S802" s="34"/>
      <c r="T802" s="1"/>
      <c r="U802" s="329">
        <f t="shared" si="550"/>
        <v>3</v>
      </c>
      <c r="V802" s="34"/>
      <c r="W802" s="1"/>
      <c r="X802" s="329">
        <f t="shared" si="551"/>
        <v>3</v>
      </c>
      <c r="Y802" s="34"/>
      <c r="Z802" s="1"/>
      <c r="AA802" s="329">
        <f t="shared" si="552"/>
        <v>3</v>
      </c>
      <c r="AB802" s="34"/>
      <c r="AC802" s="1"/>
      <c r="AD802" s="329">
        <f t="shared" si="553"/>
        <v>3</v>
      </c>
      <c r="AE802" s="3"/>
      <c r="AF802" s="1"/>
      <c r="AG802" s="330">
        <f t="shared" si="554"/>
        <v>3</v>
      </c>
      <c r="AH802" s="34"/>
      <c r="AI802" s="1"/>
      <c r="AJ802" s="328">
        <f t="shared" si="555"/>
        <v>3</v>
      </c>
      <c r="AK802" s="34"/>
      <c r="AL802" s="1"/>
      <c r="AM802" s="328">
        <f t="shared" si="556"/>
        <v>3</v>
      </c>
      <c r="AN802" s="34"/>
      <c r="AO802" s="1"/>
      <c r="AP802" s="328">
        <f t="shared" si="560"/>
        <v>3</v>
      </c>
      <c r="AQ802" s="34"/>
      <c r="AR802" s="1"/>
      <c r="AS802" s="1">
        <f t="shared" si="558"/>
        <v>3</v>
      </c>
      <c r="AT802" s="3"/>
      <c r="AU802" s="1"/>
      <c r="AV802" s="328">
        <f t="shared" si="559"/>
        <v>3</v>
      </c>
      <c r="AW802" s="178"/>
      <c r="AX802" s="324"/>
      <c r="AY802" s="125">
        <f t="shared" si="562"/>
        <v>0</v>
      </c>
      <c r="AZ802" s="125">
        <f t="shared" si="562"/>
        <v>0</v>
      </c>
      <c r="BA802" s="35"/>
      <c r="BB802" s="35"/>
      <c r="BC802" s="35"/>
      <c r="BD802" s="35"/>
      <c r="BE802" s="35"/>
      <c r="BF802" s="35"/>
    </row>
    <row r="803" spans="1:58" ht="13">
      <c r="A803" s="18"/>
      <c r="B803" s="137"/>
      <c r="C803" s="404"/>
      <c r="D803" s="32" t="s">
        <v>464</v>
      </c>
      <c r="E803" s="38" t="s">
        <v>465</v>
      </c>
      <c r="F803" s="38"/>
      <c r="G803" s="110"/>
      <c r="H803" s="38"/>
      <c r="I803" s="110" t="s">
        <v>419</v>
      </c>
      <c r="J803" s="16" t="s">
        <v>446</v>
      </c>
      <c r="K803" s="109">
        <f t="shared" si="563"/>
        <v>100</v>
      </c>
      <c r="L803" s="16">
        <v>100</v>
      </c>
      <c r="M803" s="3"/>
      <c r="N803" s="1"/>
      <c r="O803" s="329">
        <f t="shared" si="549"/>
        <v>100</v>
      </c>
      <c r="P803" s="34"/>
      <c r="Q803" s="1"/>
      <c r="R803" s="329">
        <f t="shared" si="561"/>
        <v>100</v>
      </c>
      <c r="S803" s="34"/>
      <c r="T803" s="1"/>
      <c r="U803" s="329">
        <f t="shared" si="550"/>
        <v>100</v>
      </c>
      <c r="V803" s="34"/>
      <c r="W803" s="1"/>
      <c r="X803" s="329">
        <f t="shared" si="551"/>
        <v>100</v>
      </c>
      <c r="Y803" s="34"/>
      <c r="Z803" s="1"/>
      <c r="AA803" s="329">
        <f t="shared" si="552"/>
        <v>100</v>
      </c>
      <c r="AB803" s="34"/>
      <c r="AC803" s="1"/>
      <c r="AD803" s="329">
        <f t="shared" si="553"/>
        <v>100</v>
      </c>
      <c r="AE803" s="3"/>
      <c r="AF803" s="1"/>
      <c r="AG803" s="330">
        <f t="shared" si="554"/>
        <v>100</v>
      </c>
      <c r="AH803" s="34"/>
      <c r="AI803" s="1"/>
      <c r="AJ803" s="328">
        <f t="shared" si="555"/>
        <v>100</v>
      </c>
      <c r="AK803" s="34"/>
      <c r="AL803" s="1"/>
      <c r="AM803" s="328">
        <f t="shared" si="556"/>
        <v>100</v>
      </c>
      <c r="AN803" s="34"/>
      <c r="AO803" s="1"/>
      <c r="AP803" s="328">
        <f t="shared" si="560"/>
        <v>100</v>
      </c>
      <c r="AQ803" s="34"/>
      <c r="AR803" s="1"/>
      <c r="AS803" s="1">
        <f t="shared" si="558"/>
        <v>100</v>
      </c>
      <c r="AT803" s="3"/>
      <c r="AU803" s="1"/>
      <c r="AV803" s="328">
        <f t="shared" si="559"/>
        <v>100</v>
      </c>
      <c r="AW803" s="178"/>
      <c r="AX803" s="324"/>
      <c r="AY803" s="125">
        <f t="shared" si="562"/>
        <v>0</v>
      </c>
      <c r="AZ803" s="125">
        <f t="shared" si="562"/>
        <v>0</v>
      </c>
      <c r="BA803" s="35"/>
      <c r="BB803" s="35"/>
      <c r="BC803" s="35"/>
      <c r="BD803" s="35"/>
      <c r="BE803" s="35"/>
      <c r="BF803" s="35"/>
    </row>
    <row r="804" spans="1:58" ht="13">
      <c r="A804" s="18"/>
      <c r="B804" s="137"/>
      <c r="C804" s="404"/>
      <c r="D804" s="32" t="s">
        <v>3083</v>
      </c>
      <c r="E804" s="38" t="s">
        <v>3084</v>
      </c>
      <c r="F804" s="38"/>
      <c r="G804" s="110"/>
      <c r="H804" s="38"/>
      <c r="I804" s="110" t="s">
        <v>429</v>
      </c>
      <c r="J804" s="162" t="s">
        <v>1954</v>
      </c>
      <c r="K804" s="109">
        <f>AV804</f>
        <v>6</v>
      </c>
      <c r="L804" s="16">
        <v>0</v>
      </c>
      <c r="M804" s="1"/>
      <c r="N804" s="1"/>
      <c r="O804" s="328">
        <f t="shared" si="549"/>
        <v>0</v>
      </c>
      <c r="P804" s="34"/>
      <c r="Q804" s="1"/>
      <c r="R804" s="329">
        <f>SUM(O804+P804-Q804)</f>
        <v>0</v>
      </c>
      <c r="S804" s="34">
        <v>6</v>
      </c>
      <c r="T804" s="1"/>
      <c r="U804" s="329">
        <f>SUM(R804+S804-T804)</f>
        <v>6</v>
      </c>
      <c r="V804" s="34"/>
      <c r="W804" s="1"/>
      <c r="X804" s="329">
        <f>SUM(U804+V804-W804)</f>
        <v>6</v>
      </c>
      <c r="Y804" s="34"/>
      <c r="Z804" s="1"/>
      <c r="AA804" s="329">
        <f>SUM(X804+Y804-Z804)</f>
        <v>6</v>
      </c>
      <c r="AB804" s="34"/>
      <c r="AC804" s="1"/>
      <c r="AD804" s="329">
        <f>SUM(AA804+AB804-AC804)</f>
        <v>6</v>
      </c>
      <c r="AE804" s="3"/>
      <c r="AF804" s="1"/>
      <c r="AG804" s="330">
        <f>SUM(AD804+AE804-AF804)</f>
        <v>6</v>
      </c>
      <c r="AH804" s="34"/>
      <c r="AI804" s="1"/>
      <c r="AJ804" s="328">
        <f>SUM(AG804+AH804-AI804)</f>
        <v>6</v>
      </c>
      <c r="AK804" s="34"/>
      <c r="AL804" s="1"/>
      <c r="AM804" s="328">
        <f>SUM(AJ804+AK804-AL804)</f>
        <v>6</v>
      </c>
      <c r="AN804" s="34"/>
      <c r="AO804" s="1"/>
      <c r="AP804" s="328">
        <f>SUM(AM804+AN804-AO804)</f>
        <v>6</v>
      </c>
      <c r="AQ804" s="34"/>
      <c r="AR804" s="1"/>
      <c r="AS804" s="1">
        <f>SUM(AP804+AQ804-AR804)</f>
        <v>6</v>
      </c>
      <c r="AT804" s="3"/>
      <c r="AU804" s="1"/>
      <c r="AV804" s="328">
        <f>SUM(AS804+AT804-AU804)</f>
        <v>6</v>
      </c>
      <c r="AW804" s="178"/>
      <c r="AX804" s="324"/>
      <c r="AY804" s="125"/>
      <c r="AZ804" s="125"/>
      <c r="BA804" s="35"/>
      <c r="BB804" s="35"/>
      <c r="BC804" s="35"/>
      <c r="BD804" s="35"/>
      <c r="BE804" s="35"/>
      <c r="BF804" s="35"/>
    </row>
    <row r="805" spans="1:58" ht="13">
      <c r="A805" s="18"/>
      <c r="B805" s="137"/>
      <c r="C805" s="404"/>
      <c r="D805" s="32" t="s">
        <v>462</v>
      </c>
      <c r="E805" s="38" t="s">
        <v>463</v>
      </c>
      <c r="F805" s="38"/>
      <c r="G805" s="110"/>
      <c r="H805" s="38"/>
      <c r="I805" s="110" t="s">
        <v>419</v>
      </c>
      <c r="J805" s="16" t="s">
        <v>629</v>
      </c>
      <c r="K805" s="109">
        <f t="shared" si="563"/>
        <v>5</v>
      </c>
      <c r="L805" s="16">
        <v>32</v>
      </c>
      <c r="M805" s="3"/>
      <c r="N805" s="1">
        <v>27</v>
      </c>
      <c r="O805" s="329">
        <f t="shared" si="549"/>
        <v>5</v>
      </c>
      <c r="P805" s="34"/>
      <c r="Q805" s="1"/>
      <c r="R805" s="329">
        <f t="shared" si="561"/>
        <v>5</v>
      </c>
      <c r="S805" s="34"/>
      <c r="T805" s="1"/>
      <c r="U805" s="329">
        <f t="shared" si="550"/>
        <v>5</v>
      </c>
      <c r="V805" s="34"/>
      <c r="W805" s="1"/>
      <c r="X805" s="329">
        <f t="shared" si="551"/>
        <v>5</v>
      </c>
      <c r="Y805" s="34"/>
      <c r="Z805" s="1"/>
      <c r="AA805" s="329">
        <f t="shared" si="552"/>
        <v>5</v>
      </c>
      <c r="AB805" s="34"/>
      <c r="AC805" s="1"/>
      <c r="AD805" s="329">
        <f t="shared" si="553"/>
        <v>5</v>
      </c>
      <c r="AE805" s="3"/>
      <c r="AF805" s="1"/>
      <c r="AG805" s="330">
        <f t="shared" si="554"/>
        <v>5</v>
      </c>
      <c r="AH805" s="34"/>
      <c r="AI805" s="1"/>
      <c r="AJ805" s="328">
        <f t="shared" si="555"/>
        <v>5</v>
      </c>
      <c r="AK805" s="34"/>
      <c r="AL805" s="1"/>
      <c r="AM805" s="328">
        <f t="shared" si="556"/>
        <v>5</v>
      </c>
      <c r="AN805" s="34"/>
      <c r="AO805" s="1"/>
      <c r="AP805" s="328">
        <f t="shared" ref="AP805:AP817" si="564">SUM(AM805+AN805-AO805)</f>
        <v>5</v>
      </c>
      <c r="AQ805" s="34"/>
      <c r="AR805" s="1"/>
      <c r="AS805" s="1">
        <f t="shared" si="558"/>
        <v>5</v>
      </c>
      <c r="AT805" s="3"/>
      <c r="AU805" s="1"/>
      <c r="AV805" s="328">
        <f t="shared" si="559"/>
        <v>5</v>
      </c>
      <c r="AW805" s="178"/>
      <c r="AX805" s="324"/>
      <c r="AY805" s="125">
        <f t="shared" si="562"/>
        <v>0</v>
      </c>
      <c r="AZ805" s="125">
        <f t="shared" si="562"/>
        <v>27</v>
      </c>
      <c r="BA805" s="35"/>
      <c r="BB805" s="35"/>
      <c r="BC805" s="35"/>
      <c r="BD805" s="35"/>
      <c r="BE805" s="35"/>
      <c r="BF805" s="35"/>
    </row>
    <row r="806" spans="1:58" ht="13">
      <c r="A806" s="18"/>
      <c r="B806" s="137"/>
      <c r="C806" s="404"/>
      <c r="D806" s="32" t="s">
        <v>647</v>
      </c>
      <c r="E806" s="38" t="s">
        <v>648</v>
      </c>
      <c r="F806" s="38"/>
      <c r="G806" s="110"/>
      <c r="H806" s="38"/>
      <c r="I806" s="110" t="s">
        <v>429</v>
      </c>
      <c r="J806" s="16" t="s">
        <v>629</v>
      </c>
      <c r="K806" s="109">
        <f t="shared" si="563"/>
        <v>4</v>
      </c>
      <c r="L806" s="16">
        <v>4</v>
      </c>
      <c r="M806" s="3"/>
      <c r="N806" s="1"/>
      <c r="O806" s="329">
        <f t="shared" si="549"/>
        <v>4</v>
      </c>
      <c r="P806" s="34"/>
      <c r="Q806" s="1"/>
      <c r="R806" s="329">
        <f t="shared" si="561"/>
        <v>4</v>
      </c>
      <c r="S806" s="34"/>
      <c r="T806" s="1"/>
      <c r="U806" s="329">
        <f t="shared" si="550"/>
        <v>4</v>
      </c>
      <c r="V806" s="34"/>
      <c r="W806" s="1"/>
      <c r="X806" s="329">
        <f t="shared" si="551"/>
        <v>4</v>
      </c>
      <c r="Y806" s="34"/>
      <c r="Z806" s="1"/>
      <c r="AA806" s="329">
        <f t="shared" si="552"/>
        <v>4</v>
      </c>
      <c r="AB806" s="34"/>
      <c r="AC806" s="1"/>
      <c r="AD806" s="329">
        <f t="shared" si="553"/>
        <v>4</v>
      </c>
      <c r="AE806" s="3"/>
      <c r="AF806" s="1"/>
      <c r="AG806" s="330">
        <f t="shared" si="554"/>
        <v>4</v>
      </c>
      <c r="AH806" s="34"/>
      <c r="AI806" s="1"/>
      <c r="AJ806" s="328">
        <f t="shared" si="555"/>
        <v>4</v>
      </c>
      <c r="AK806" s="34"/>
      <c r="AL806" s="1"/>
      <c r="AM806" s="328">
        <f t="shared" si="556"/>
        <v>4</v>
      </c>
      <c r="AN806" s="34"/>
      <c r="AO806" s="1"/>
      <c r="AP806" s="328">
        <f t="shared" si="564"/>
        <v>4</v>
      </c>
      <c r="AQ806" s="34"/>
      <c r="AR806" s="1"/>
      <c r="AS806" s="1">
        <f t="shared" si="558"/>
        <v>4</v>
      </c>
      <c r="AT806" s="3"/>
      <c r="AU806" s="1"/>
      <c r="AV806" s="328">
        <f t="shared" si="559"/>
        <v>4</v>
      </c>
      <c r="AW806" s="178"/>
      <c r="AX806" s="324"/>
      <c r="AY806" s="125">
        <f t="shared" si="562"/>
        <v>0</v>
      </c>
      <c r="AZ806" s="125">
        <f t="shared" si="562"/>
        <v>0</v>
      </c>
      <c r="BA806" s="35"/>
      <c r="BB806" s="35"/>
      <c r="BC806" s="35"/>
      <c r="BD806" s="35"/>
      <c r="BE806" s="35"/>
      <c r="BF806" s="35"/>
    </row>
    <row r="807" spans="1:58" ht="13">
      <c r="A807" s="33"/>
      <c r="B807" s="330"/>
      <c r="C807" s="404"/>
      <c r="D807" s="179" t="s">
        <v>626</v>
      </c>
      <c r="E807" s="26" t="s">
        <v>967</v>
      </c>
      <c r="F807" s="26"/>
      <c r="G807" s="297"/>
      <c r="H807" s="26"/>
      <c r="I807" s="110" t="s">
        <v>423</v>
      </c>
      <c r="J807" s="16" t="s">
        <v>629</v>
      </c>
      <c r="K807" s="109">
        <f t="shared" si="563"/>
        <v>3</v>
      </c>
      <c r="L807" s="16">
        <v>3</v>
      </c>
      <c r="M807" s="3"/>
      <c r="N807" s="1"/>
      <c r="O807" s="328">
        <f t="shared" si="549"/>
        <v>3</v>
      </c>
      <c r="P807" s="34"/>
      <c r="Q807" s="1"/>
      <c r="R807" s="329">
        <f t="shared" si="561"/>
        <v>3</v>
      </c>
      <c r="S807" s="34"/>
      <c r="T807" s="1"/>
      <c r="U807" s="329">
        <f t="shared" si="550"/>
        <v>3</v>
      </c>
      <c r="V807" s="34"/>
      <c r="W807" s="1"/>
      <c r="X807" s="329">
        <f t="shared" si="551"/>
        <v>3</v>
      </c>
      <c r="Y807" s="34"/>
      <c r="Z807" s="1"/>
      <c r="AA807" s="329">
        <f t="shared" si="552"/>
        <v>3</v>
      </c>
      <c r="AB807" s="34"/>
      <c r="AC807" s="1"/>
      <c r="AD807" s="329">
        <f t="shared" si="553"/>
        <v>3</v>
      </c>
      <c r="AE807" s="3"/>
      <c r="AF807" s="1"/>
      <c r="AG807" s="330">
        <f t="shared" si="554"/>
        <v>3</v>
      </c>
      <c r="AH807" s="34"/>
      <c r="AI807" s="1"/>
      <c r="AJ807" s="328">
        <f t="shared" si="555"/>
        <v>3</v>
      </c>
      <c r="AK807" s="34"/>
      <c r="AL807" s="1"/>
      <c r="AM807" s="328">
        <f t="shared" si="556"/>
        <v>3</v>
      </c>
      <c r="AN807" s="34"/>
      <c r="AO807" s="1"/>
      <c r="AP807" s="328">
        <f t="shared" si="564"/>
        <v>3</v>
      </c>
      <c r="AQ807" s="34"/>
      <c r="AR807" s="1"/>
      <c r="AS807" s="1">
        <f t="shared" si="558"/>
        <v>3</v>
      </c>
      <c r="AT807" s="3"/>
      <c r="AU807" s="1"/>
      <c r="AV807" s="328">
        <f t="shared" si="559"/>
        <v>3</v>
      </c>
      <c r="AW807" s="178"/>
      <c r="AX807" s="324"/>
      <c r="AY807" s="125">
        <f t="shared" si="562"/>
        <v>0</v>
      </c>
      <c r="AZ807" s="125">
        <f t="shared" si="562"/>
        <v>0</v>
      </c>
      <c r="BA807" s="35"/>
      <c r="BB807" s="35"/>
      <c r="BC807" s="35"/>
      <c r="BD807" s="35"/>
      <c r="BE807" s="35"/>
      <c r="BF807" s="35"/>
    </row>
    <row r="808" spans="1:58" ht="13">
      <c r="A808" s="18"/>
      <c r="B808" s="137"/>
      <c r="C808" s="404"/>
      <c r="D808" s="32" t="s">
        <v>649</v>
      </c>
      <c r="E808" s="38" t="s">
        <v>650</v>
      </c>
      <c r="F808" s="38"/>
      <c r="G808" s="110"/>
      <c r="H808" s="38"/>
      <c r="I808" s="110" t="s">
        <v>429</v>
      </c>
      <c r="J808" s="16" t="s">
        <v>629</v>
      </c>
      <c r="K808" s="109">
        <f t="shared" si="563"/>
        <v>0</v>
      </c>
      <c r="L808" s="16">
        <v>0</v>
      </c>
      <c r="M808" s="3"/>
      <c r="N808" s="1"/>
      <c r="O808" s="329">
        <f t="shared" si="549"/>
        <v>0</v>
      </c>
      <c r="P808" s="34"/>
      <c r="Q808" s="1"/>
      <c r="R808" s="329">
        <f t="shared" si="561"/>
        <v>0</v>
      </c>
      <c r="S808" s="34"/>
      <c r="T808" s="1"/>
      <c r="U808" s="329">
        <f t="shared" si="550"/>
        <v>0</v>
      </c>
      <c r="V808" s="34"/>
      <c r="W808" s="1"/>
      <c r="X808" s="329">
        <f t="shared" si="551"/>
        <v>0</v>
      </c>
      <c r="Y808" s="34"/>
      <c r="Z808" s="1"/>
      <c r="AA808" s="329">
        <f t="shared" si="552"/>
        <v>0</v>
      </c>
      <c r="AB808" s="34"/>
      <c r="AC808" s="1"/>
      <c r="AD808" s="329">
        <f t="shared" si="553"/>
        <v>0</v>
      </c>
      <c r="AE808" s="3"/>
      <c r="AF808" s="1"/>
      <c r="AG808" s="330">
        <f t="shared" si="554"/>
        <v>0</v>
      </c>
      <c r="AH808" s="34"/>
      <c r="AI808" s="1"/>
      <c r="AJ808" s="328">
        <f t="shared" si="555"/>
        <v>0</v>
      </c>
      <c r="AK808" s="34"/>
      <c r="AL808" s="1"/>
      <c r="AM808" s="328">
        <f t="shared" si="556"/>
        <v>0</v>
      </c>
      <c r="AN808" s="34"/>
      <c r="AO808" s="1"/>
      <c r="AP808" s="328">
        <f t="shared" si="564"/>
        <v>0</v>
      </c>
      <c r="AQ808" s="34"/>
      <c r="AR808" s="1"/>
      <c r="AS808" s="1">
        <f t="shared" si="558"/>
        <v>0</v>
      </c>
      <c r="AT808" s="3"/>
      <c r="AU808" s="1"/>
      <c r="AV808" s="328">
        <f t="shared" si="559"/>
        <v>0</v>
      </c>
      <c r="AW808" s="178"/>
      <c r="AX808" s="324"/>
      <c r="AY808" s="125">
        <f t="shared" si="562"/>
        <v>0</v>
      </c>
      <c r="AZ808" s="125">
        <f t="shared" si="562"/>
        <v>0</v>
      </c>
      <c r="BA808" s="35"/>
      <c r="BB808" s="35"/>
      <c r="BC808" s="35"/>
      <c r="BD808" s="35"/>
      <c r="BE808" s="35"/>
      <c r="BF808" s="35"/>
    </row>
    <row r="809" spans="1:58" ht="13">
      <c r="A809" s="18"/>
      <c r="B809" s="137"/>
      <c r="C809" s="404"/>
      <c r="D809" s="179" t="s">
        <v>458</v>
      </c>
      <c r="E809" s="26" t="s">
        <v>459</v>
      </c>
      <c r="F809" s="26"/>
      <c r="G809" s="297"/>
      <c r="H809" s="26"/>
      <c r="I809" s="110" t="s">
        <v>419</v>
      </c>
      <c r="J809" s="16" t="s">
        <v>629</v>
      </c>
      <c r="K809" s="109">
        <f t="shared" si="563"/>
        <v>3</v>
      </c>
      <c r="L809" s="16">
        <v>3</v>
      </c>
      <c r="M809" s="3"/>
      <c r="N809" s="1"/>
      <c r="O809" s="329">
        <f t="shared" si="549"/>
        <v>3</v>
      </c>
      <c r="P809" s="34"/>
      <c r="Q809" s="1"/>
      <c r="R809" s="329">
        <f t="shared" si="561"/>
        <v>3</v>
      </c>
      <c r="S809" s="34"/>
      <c r="T809" s="1"/>
      <c r="U809" s="329">
        <f t="shared" si="550"/>
        <v>3</v>
      </c>
      <c r="V809" s="34"/>
      <c r="W809" s="1"/>
      <c r="X809" s="329">
        <f t="shared" si="551"/>
        <v>3</v>
      </c>
      <c r="Y809" s="34"/>
      <c r="Z809" s="1"/>
      <c r="AA809" s="329">
        <f t="shared" si="552"/>
        <v>3</v>
      </c>
      <c r="AB809" s="34"/>
      <c r="AC809" s="1"/>
      <c r="AD809" s="329">
        <f t="shared" si="553"/>
        <v>3</v>
      </c>
      <c r="AE809" s="3"/>
      <c r="AF809" s="1"/>
      <c r="AG809" s="330">
        <f t="shared" si="554"/>
        <v>3</v>
      </c>
      <c r="AH809" s="34"/>
      <c r="AI809" s="1"/>
      <c r="AJ809" s="328">
        <f t="shared" si="555"/>
        <v>3</v>
      </c>
      <c r="AK809" s="34"/>
      <c r="AL809" s="1"/>
      <c r="AM809" s="328">
        <f t="shared" si="556"/>
        <v>3</v>
      </c>
      <c r="AN809" s="34"/>
      <c r="AO809" s="1"/>
      <c r="AP809" s="328">
        <f t="shared" si="564"/>
        <v>3</v>
      </c>
      <c r="AQ809" s="34"/>
      <c r="AR809" s="1"/>
      <c r="AS809" s="1">
        <f t="shared" si="558"/>
        <v>3</v>
      </c>
      <c r="AT809" s="3"/>
      <c r="AU809" s="1"/>
      <c r="AV809" s="328">
        <f t="shared" si="559"/>
        <v>3</v>
      </c>
      <c r="AW809" s="178"/>
      <c r="AX809" s="324"/>
      <c r="AY809" s="125">
        <f t="shared" si="562"/>
        <v>0</v>
      </c>
      <c r="AZ809" s="125">
        <f t="shared" si="562"/>
        <v>0</v>
      </c>
      <c r="BA809" s="35"/>
      <c r="BB809" s="35"/>
      <c r="BC809" s="35"/>
      <c r="BD809" s="35"/>
      <c r="BE809" s="35"/>
      <c r="BF809" s="35"/>
    </row>
    <row r="810" spans="1:58" ht="13">
      <c r="A810" s="33"/>
      <c r="B810" s="330"/>
      <c r="C810" s="404"/>
      <c r="D810" s="279" t="s">
        <v>2060</v>
      </c>
      <c r="E810" s="142" t="s">
        <v>2061</v>
      </c>
      <c r="F810" s="338"/>
      <c r="G810" s="338"/>
      <c r="H810" s="338"/>
      <c r="I810" s="110" t="s">
        <v>420</v>
      </c>
      <c r="J810" s="16" t="s">
        <v>629</v>
      </c>
      <c r="K810" s="109">
        <f t="shared" si="563"/>
        <v>3</v>
      </c>
      <c r="L810" s="16">
        <v>3</v>
      </c>
      <c r="M810" s="3"/>
      <c r="N810" s="1"/>
      <c r="O810" s="328">
        <f t="shared" si="549"/>
        <v>3</v>
      </c>
      <c r="P810" s="34"/>
      <c r="Q810" s="1"/>
      <c r="R810" s="329">
        <f t="shared" si="561"/>
        <v>3</v>
      </c>
      <c r="S810" s="34"/>
      <c r="T810" s="1"/>
      <c r="U810" s="329">
        <f t="shared" si="550"/>
        <v>3</v>
      </c>
      <c r="V810" s="34"/>
      <c r="W810" s="1"/>
      <c r="X810" s="329">
        <f t="shared" si="551"/>
        <v>3</v>
      </c>
      <c r="Y810" s="34"/>
      <c r="Z810" s="1"/>
      <c r="AA810" s="329">
        <f t="shared" si="552"/>
        <v>3</v>
      </c>
      <c r="AB810" s="34"/>
      <c r="AC810" s="1"/>
      <c r="AD810" s="329">
        <f t="shared" si="553"/>
        <v>3</v>
      </c>
      <c r="AE810" s="3"/>
      <c r="AF810" s="1"/>
      <c r="AG810" s="330">
        <f t="shared" si="554"/>
        <v>3</v>
      </c>
      <c r="AH810" s="34"/>
      <c r="AI810" s="1"/>
      <c r="AJ810" s="328">
        <f t="shared" si="555"/>
        <v>3</v>
      </c>
      <c r="AK810" s="34"/>
      <c r="AL810" s="1"/>
      <c r="AM810" s="328">
        <f t="shared" si="556"/>
        <v>3</v>
      </c>
      <c r="AN810" s="34"/>
      <c r="AO810" s="1"/>
      <c r="AP810" s="328">
        <f t="shared" si="564"/>
        <v>3</v>
      </c>
      <c r="AQ810" s="34"/>
      <c r="AR810" s="1"/>
      <c r="AS810" s="1">
        <f t="shared" si="558"/>
        <v>3</v>
      </c>
      <c r="AT810" s="3"/>
      <c r="AU810" s="1"/>
      <c r="AV810" s="328">
        <f t="shared" si="559"/>
        <v>3</v>
      </c>
      <c r="AW810" s="178"/>
      <c r="AX810" s="324"/>
      <c r="AY810" s="125">
        <f t="shared" si="562"/>
        <v>0</v>
      </c>
      <c r="AZ810" s="125">
        <f t="shared" si="562"/>
        <v>0</v>
      </c>
      <c r="BA810" s="35"/>
      <c r="BB810" s="35"/>
      <c r="BC810" s="35"/>
      <c r="BD810" s="35"/>
      <c r="BE810" s="35"/>
      <c r="BF810" s="35"/>
    </row>
    <row r="811" spans="1:58" ht="13">
      <c r="A811" s="18"/>
      <c r="B811" s="137"/>
      <c r="C811" s="404"/>
      <c r="D811" s="276" t="s">
        <v>460</v>
      </c>
      <c r="E811" s="128" t="s">
        <v>461</v>
      </c>
      <c r="F811" s="128"/>
      <c r="G811" s="337"/>
      <c r="H811" s="128"/>
      <c r="I811" s="110" t="s">
        <v>419</v>
      </c>
      <c r="J811" s="16" t="s">
        <v>629</v>
      </c>
      <c r="K811" s="109">
        <f t="shared" si="563"/>
        <v>8</v>
      </c>
      <c r="L811" s="16">
        <v>8</v>
      </c>
      <c r="M811" s="3"/>
      <c r="N811" s="1"/>
      <c r="O811" s="329">
        <f t="shared" si="549"/>
        <v>8</v>
      </c>
      <c r="P811" s="34"/>
      <c r="Q811" s="1"/>
      <c r="R811" s="329">
        <f t="shared" si="561"/>
        <v>8</v>
      </c>
      <c r="S811" s="34"/>
      <c r="T811" s="1"/>
      <c r="U811" s="329">
        <f t="shared" si="550"/>
        <v>8</v>
      </c>
      <c r="V811" s="34"/>
      <c r="W811" s="1"/>
      <c r="X811" s="329">
        <f t="shared" si="551"/>
        <v>8</v>
      </c>
      <c r="Y811" s="34"/>
      <c r="Z811" s="1"/>
      <c r="AA811" s="329">
        <f t="shared" si="552"/>
        <v>8</v>
      </c>
      <c r="AB811" s="34"/>
      <c r="AC811" s="1"/>
      <c r="AD811" s="329">
        <f t="shared" si="553"/>
        <v>8</v>
      </c>
      <c r="AE811" s="3"/>
      <c r="AF811" s="1"/>
      <c r="AG811" s="330">
        <f t="shared" si="554"/>
        <v>8</v>
      </c>
      <c r="AH811" s="34"/>
      <c r="AI811" s="1"/>
      <c r="AJ811" s="328">
        <f t="shared" si="555"/>
        <v>8</v>
      </c>
      <c r="AK811" s="34"/>
      <c r="AL811" s="1"/>
      <c r="AM811" s="328">
        <f t="shared" si="556"/>
        <v>8</v>
      </c>
      <c r="AN811" s="34"/>
      <c r="AO811" s="1"/>
      <c r="AP811" s="328">
        <f t="shared" si="564"/>
        <v>8</v>
      </c>
      <c r="AQ811" s="34"/>
      <c r="AR811" s="1"/>
      <c r="AS811" s="1">
        <f t="shared" si="558"/>
        <v>8</v>
      </c>
      <c r="AT811" s="3"/>
      <c r="AU811" s="1"/>
      <c r="AV811" s="328">
        <f t="shared" si="559"/>
        <v>8</v>
      </c>
      <c r="AW811" s="178"/>
      <c r="AX811" s="324"/>
      <c r="AY811" s="125">
        <f t="shared" si="562"/>
        <v>0</v>
      </c>
      <c r="AZ811" s="125">
        <f t="shared" si="562"/>
        <v>0</v>
      </c>
      <c r="BA811" s="35"/>
      <c r="BB811" s="35"/>
      <c r="BC811" s="35"/>
      <c r="BD811" s="35"/>
      <c r="BE811" s="35"/>
      <c r="BF811" s="35"/>
    </row>
    <row r="812" spans="1:58" ht="13">
      <c r="A812" s="18"/>
      <c r="B812" s="137"/>
      <c r="C812" s="404"/>
      <c r="D812" s="32" t="s">
        <v>187</v>
      </c>
      <c r="E812" s="38" t="s">
        <v>188</v>
      </c>
      <c r="F812" s="38"/>
      <c r="G812" s="110"/>
      <c r="H812" s="38"/>
      <c r="I812" s="110" t="s">
        <v>419</v>
      </c>
      <c r="J812" s="16" t="s">
        <v>629</v>
      </c>
      <c r="K812" s="109">
        <f t="shared" si="563"/>
        <v>1</v>
      </c>
      <c r="L812" s="16">
        <v>0</v>
      </c>
      <c r="M812" s="3">
        <v>1</v>
      </c>
      <c r="N812" s="1">
        <v>1</v>
      </c>
      <c r="O812" s="329">
        <f t="shared" si="549"/>
        <v>0</v>
      </c>
      <c r="P812" s="34">
        <v>2</v>
      </c>
      <c r="Q812" s="1"/>
      <c r="R812" s="329">
        <f t="shared" si="561"/>
        <v>2</v>
      </c>
      <c r="S812" s="34"/>
      <c r="T812" s="1"/>
      <c r="U812" s="329">
        <f t="shared" si="550"/>
        <v>2</v>
      </c>
      <c r="V812" s="34">
        <v>3</v>
      </c>
      <c r="W812" s="1">
        <v>4</v>
      </c>
      <c r="X812" s="329">
        <f t="shared" si="551"/>
        <v>1</v>
      </c>
      <c r="Y812" s="34"/>
      <c r="Z812" s="1"/>
      <c r="AA812" s="329">
        <f t="shared" si="552"/>
        <v>1</v>
      </c>
      <c r="AB812" s="34"/>
      <c r="AC812" s="1"/>
      <c r="AD812" s="329">
        <f t="shared" si="553"/>
        <v>1</v>
      </c>
      <c r="AE812" s="3"/>
      <c r="AF812" s="1"/>
      <c r="AG812" s="330">
        <f t="shared" si="554"/>
        <v>1</v>
      </c>
      <c r="AH812" s="34"/>
      <c r="AI812" s="1"/>
      <c r="AJ812" s="328">
        <f t="shared" si="555"/>
        <v>1</v>
      </c>
      <c r="AK812" s="34"/>
      <c r="AL812" s="1"/>
      <c r="AM812" s="328">
        <f t="shared" si="556"/>
        <v>1</v>
      </c>
      <c r="AN812" s="34"/>
      <c r="AO812" s="1"/>
      <c r="AP812" s="328">
        <f t="shared" si="564"/>
        <v>1</v>
      </c>
      <c r="AQ812" s="34"/>
      <c r="AR812" s="1"/>
      <c r="AS812" s="1">
        <f t="shared" si="558"/>
        <v>1</v>
      </c>
      <c r="AT812" s="3"/>
      <c r="AU812" s="1"/>
      <c r="AV812" s="328">
        <f t="shared" si="559"/>
        <v>1</v>
      </c>
      <c r="AW812" s="178"/>
      <c r="AX812" s="324"/>
      <c r="AY812" s="125">
        <f t="shared" si="562"/>
        <v>6</v>
      </c>
      <c r="AZ812" s="125">
        <f t="shared" si="562"/>
        <v>5</v>
      </c>
      <c r="BA812" s="35"/>
      <c r="BB812" s="35"/>
      <c r="BC812" s="35"/>
      <c r="BD812" s="35"/>
      <c r="BE812" s="35"/>
      <c r="BF812" s="35"/>
    </row>
    <row r="813" spans="1:58" ht="13">
      <c r="A813" s="33"/>
      <c r="B813" s="330"/>
      <c r="C813" s="404"/>
      <c r="D813" s="32" t="s">
        <v>82</v>
      </c>
      <c r="E813" s="38" t="s">
        <v>83</v>
      </c>
      <c r="F813" s="38"/>
      <c r="G813" s="110"/>
      <c r="H813" s="38"/>
      <c r="I813" s="110" t="s">
        <v>419</v>
      </c>
      <c r="J813" s="16" t="s">
        <v>629</v>
      </c>
      <c r="K813" s="109">
        <f t="shared" si="563"/>
        <v>0</v>
      </c>
      <c r="L813" s="16">
        <v>0</v>
      </c>
      <c r="M813" s="3"/>
      <c r="N813" s="1"/>
      <c r="O813" s="328">
        <f t="shared" si="549"/>
        <v>0</v>
      </c>
      <c r="P813" s="34"/>
      <c r="Q813" s="1"/>
      <c r="R813" s="329">
        <f t="shared" si="561"/>
        <v>0</v>
      </c>
      <c r="S813" s="34"/>
      <c r="T813" s="1"/>
      <c r="U813" s="329">
        <f t="shared" si="550"/>
        <v>0</v>
      </c>
      <c r="V813" s="34"/>
      <c r="W813" s="1"/>
      <c r="X813" s="329">
        <f t="shared" si="551"/>
        <v>0</v>
      </c>
      <c r="Y813" s="34"/>
      <c r="Z813" s="1"/>
      <c r="AA813" s="329">
        <f t="shared" si="552"/>
        <v>0</v>
      </c>
      <c r="AB813" s="34"/>
      <c r="AC813" s="1"/>
      <c r="AD813" s="329">
        <f t="shared" si="553"/>
        <v>0</v>
      </c>
      <c r="AE813" s="3"/>
      <c r="AF813" s="1"/>
      <c r="AG813" s="330">
        <f t="shared" si="554"/>
        <v>0</v>
      </c>
      <c r="AH813" s="34"/>
      <c r="AI813" s="1"/>
      <c r="AJ813" s="328">
        <f t="shared" si="555"/>
        <v>0</v>
      </c>
      <c r="AK813" s="34"/>
      <c r="AL813" s="1"/>
      <c r="AM813" s="328">
        <f t="shared" si="556"/>
        <v>0</v>
      </c>
      <c r="AN813" s="34"/>
      <c r="AO813" s="1"/>
      <c r="AP813" s="328">
        <f t="shared" si="564"/>
        <v>0</v>
      </c>
      <c r="AQ813" s="34"/>
      <c r="AR813" s="1"/>
      <c r="AS813" s="1">
        <f t="shared" si="558"/>
        <v>0</v>
      </c>
      <c r="AT813" s="3"/>
      <c r="AU813" s="1"/>
      <c r="AV813" s="328">
        <f t="shared" si="559"/>
        <v>0</v>
      </c>
      <c r="AW813" s="178"/>
      <c r="AX813" s="324"/>
      <c r="AY813" s="125">
        <f t="shared" si="562"/>
        <v>0</v>
      </c>
      <c r="AZ813" s="125">
        <f t="shared" si="562"/>
        <v>0</v>
      </c>
      <c r="BA813" s="35"/>
      <c r="BB813" s="35"/>
      <c r="BC813" s="35"/>
      <c r="BD813" s="35"/>
      <c r="BE813" s="35"/>
      <c r="BF813" s="35"/>
    </row>
    <row r="814" spans="1:58" ht="13">
      <c r="A814" s="18"/>
      <c r="B814" s="137"/>
      <c r="C814" s="404"/>
      <c r="D814" s="32" t="s">
        <v>2465</v>
      </c>
      <c r="E814" s="38" t="s">
        <v>2464</v>
      </c>
      <c r="F814" s="38"/>
      <c r="G814" s="110"/>
      <c r="H814" s="38"/>
      <c r="I814" s="110" t="s">
        <v>419</v>
      </c>
      <c r="J814" s="16" t="s">
        <v>629</v>
      </c>
      <c r="K814" s="109">
        <f t="shared" si="563"/>
        <v>5</v>
      </c>
      <c r="L814" s="16">
        <v>3</v>
      </c>
      <c r="M814" s="3"/>
      <c r="N814" s="1"/>
      <c r="O814" s="329">
        <f t="shared" ref="O814:O846" si="565">SUM(L814+M814-N814)</f>
        <v>3</v>
      </c>
      <c r="P814" s="34">
        <v>1</v>
      </c>
      <c r="Q814" s="1">
        <v>3</v>
      </c>
      <c r="R814" s="329">
        <f t="shared" si="561"/>
        <v>1</v>
      </c>
      <c r="S814" s="34"/>
      <c r="T814" s="1"/>
      <c r="U814" s="329">
        <f t="shared" si="550"/>
        <v>1</v>
      </c>
      <c r="V814" s="34"/>
      <c r="W814" s="1"/>
      <c r="X814" s="329">
        <f t="shared" si="551"/>
        <v>1</v>
      </c>
      <c r="Y814" s="34"/>
      <c r="Z814" s="1"/>
      <c r="AA814" s="329">
        <f t="shared" si="552"/>
        <v>1</v>
      </c>
      <c r="AB814" s="34">
        <v>5</v>
      </c>
      <c r="AC814" s="1">
        <v>1</v>
      </c>
      <c r="AD814" s="329">
        <f t="shared" si="553"/>
        <v>5</v>
      </c>
      <c r="AE814" s="3"/>
      <c r="AF814" s="1"/>
      <c r="AG814" s="330">
        <f t="shared" si="554"/>
        <v>5</v>
      </c>
      <c r="AH814" s="34"/>
      <c r="AI814" s="1"/>
      <c r="AJ814" s="328">
        <f t="shared" si="555"/>
        <v>5</v>
      </c>
      <c r="AK814" s="34"/>
      <c r="AL814" s="1"/>
      <c r="AM814" s="328">
        <f t="shared" si="556"/>
        <v>5</v>
      </c>
      <c r="AN814" s="34"/>
      <c r="AO814" s="1"/>
      <c r="AP814" s="328">
        <f t="shared" si="564"/>
        <v>5</v>
      </c>
      <c r="AQ814" s="34"/>
      <c r="AR814" s="1"/>
      <c r="AS814" s="1">
        <f t="shared" si="558"/>
        <v>5</v>
      </c>
      <c r="AT814" s="3"/>
      <c r="AU814" s="1"/>
      <c r="AV814" s="328">
        <f t="shared" si="559"/>
        <v>5</v>
      </c>
      <c r="AW814" s="178"/>
      <c r="AX814" s="324"/>
      <c r="AY814" s="125">
        <f t="shared" si="562"/>
        <v>6</v>
      </c>
      <c r="AZ814" s="125">
        <f t="shared" si="562"/>
        <v>4</v>
      </c>
      <c r="BA814" s="35"/>
      <c r="BB814" s="35"/>
      <c r="BC814" s="35"/>
      <c r="BD814" s="35"/>
      <c r="BE814" s="35"/>
      <c r="BF814" s="35"/>
    </row>
    <row r="815" spans="1:58" ht="13">
      <c r="A815" s="18"/>
      <c r="B815" s="137"/>
      <c r="C815" s="404"/>
      <c r="D815" s="32" t="s">
        <v>860</v>
      </c>
      <c r="E815" s="38" t="s">
        <v>861</v>
      </c>
      <c r="F815" s="38"/>
      <c r="G815" s="110"/>
      <c r="H815" s="38"/>
      <c r="I815" s="110" t="s">
        <v>419</v>
      </c>
      <c r="J815" s="16" t="s">
        <v>629</v>
      </c>
      <c r="K815" s="109">
        <f t="shared" si="563"/>
        <v>0</v>
      </c>
      <c r="L815" s="16">
        <v>0</v>
      </c>
      <c r="M815" s="3"/>
      <c r="N815" s="1"/>
      <c r="O815" s="329">
        <f t="shared" si="565"/>
        <v>0</v>
      </c>
      <c r="P815" s="34"/>
      <c r="Q815" s="1"/>
      <c r="R815" s="329">
        <f t="shared" si="561"/>
        <v>0</v>
      </c>
      <c r="S815" s="34"/>
      <c r="T815" s="1"/>
      <c r="U815" s="329">
        <f t="shared" si="550"/>
        <v>0</v>
      </c>
      <c r="V815" s="34"/>
      <c r="W815" s="1"/>
      <c r="X815" s="329">
        <f t="shared" si="551"/>
        <v>0</v>
      </c>
      <c r="Y815" s="34"/>
      <c r="Z815" s="1"/>
      <c r="AA815" s="329">
        <f t="shared" si="552"/>
        <v>0</v>
      </c>
      <c r="AB815" s="34"/>
      <c r="AC815" s="1"/>
      <c r="AD815" s="329">
        <f t="shared" si="553"/>
        <v>0</v>
      </c>
      <c r="AE815" s="3"/>
      <c r="AF815" s="1"/>
      <c r="AG815" s="330">
        <f t="shared" si="554"/>
        <v>0</v>
      </c>
      <c r="AH815" s="34"/>
      <c r="AI815" s="1"/>
      <c r="AJ815" s="328">
        <f t="shared" si="555"/>
        <v>0</v>
      </c>
      <c r="AK815" s="34"/>
      <c r="AL815" s="1"/>
      <c r="AM815" s="328">
        <f t="shared" si="556"/>
        <v>0</v>
      </c>
      <c r="AN815" s="34"/>
      <c r="AO815" s="1"/>
      <c r="AP815" s="328">
        <f t="shared" si="564"/>
        <v>0</v>
      </c>
      <c r="AQ815" s="34"/>
      <c r="AR815" s="1"/>
      <c r="AS815" s="1">
        <f t="shared" si="558"/>
        <v>0</v>
      </c>
      <c r="AT815" s="3"/>
      <c r="AU815" s="1"/>
      <c r="AV815" s="328">
        <f t="shared" si="559"/>
        <v>0</v>
      </c>
      <c r="AW815" s="178"/>
      <c r="AX815" s="324"/>
      <c r="AY815" s="125">
        <f t="shared" si="562"/>
        <v>0</v>
      </c>
      <c r="AZ815" s="125">
        <f t="shared" si="562"/>
        <v>0</v>
      </c>
      <c r="BA815" s="35"/>
      <c r="BB815" s="35"/>
      <c r="BC815" s="35"/>
      <c r="BD815" s="35"/>
      <c r="BE815" s="35"/>
      <c r="BF815" s="35"/>
    </row>
    <row r="816" spans="1:58" ht="13">
      <c r="A816" s="33"/>
      <c r="B816" s="330"/>
      <c r="C816" s="404"/>
      <c r="D816" s="32" t="s">
        <v>960</v>
      </c>
      <c r="E816" s="38" t="s">
        <v>961</v>
      </c>
      <c r="F816" s="38"/>
      <c r="G816" s="110"/>
      <c r="H816" s="38"/>
      <c r="I816" s="110" t="s">
        <v>419</v>
      </c>
      <c r="J816" s="16" t="s">
        <v>629</v>
      </c>
      <c r="K816" s="109">
        <f t="shared" si="563"/>
        <v>0</v>
      </c>
      <c r="L816" s="16">
        <v>0</v>
      </c>
      <c r="M816" s="3"/>
      <c r="N816" s="1"/>
      <c r="O816" s="328">
        <f t="shared" si="565"/>
        <v>0</v>
      </c>
      <c r="P816" s="34"/>
      <c r="Q816" s="1"/>
      <c r="R816" s="329">
        <f t="shared" si="561"/>
        <v>0</v>
      </c>
      <c r="S816" s="34"/>
      <c r="T816" s="1"/>
      <c r="U816" s="329">
        <f t="shared" si="550"/>
        <v>0</v>
      </c>
      <c r="V816" s="34"/>
      <c r="W816" s="1"/>
      <c r="X816" s="329">
        <f t="shared" si="551"/>
        <v>0</v>
      </c>
      <c r="Y816" s="34"/>
      <c r="Z816" s="1"/>
      <c r="AA816" s="329">
        <f t="shared" si="552"/>
        <v>0</v>
      </c>
      <c r="AB816" s="34"/>
      <c r="AC816" s="1"/>
      <c r="AD816" s="329">
        <f t="shared" si="553"/>
        <v>0</v>
      </c>
      <c r="AE816" s="3"/>
      <c r="AF816" s="1"/>
      <c r="AG816" s="330">
        <f t="shared" si="554"/>
        <v>0</v>
      </c>
      <c r="AH816" s="34"/>
      <c r="AI816" s="1"/>
      <c r="AJ816" s="328">
        <f t="shared" si="555"/>
        <v>0</v>
      </c>
      <c r="AK816" s="34"/>
      <c r="AL816" s="1"/>
      <c r="AM816" s="328">
        <f t="shared" si="556"/>
        <v>0</v>
      </c>
      <c r="AN816" s="34"/>
      <c r="AO816" s="1"/>
      <c r="AP816" s="328">
        <f t="shared" si="564"/>
        <v>0</v>
      </c>
      <c r="AQ816" s="34"/>
      <c r="AR816" s="1"/>
      <c r="AS816" s="1">
        <f t="shared" si="558"/>
        <v>0</v>
      </c>
      <c r="AT816" s="3"/>
      <c r="AU816" s="1"/>
      <c r="AV816" s="328">
        <f t="shared" si="559"/>
        <v>0</v>
      </c>
      <c r="AW816" s="178"/>
      <c r="AX816" s="324"/>
      <c r="AY816" s="125">
        <f t="shared" si="562"/>
        <v>0</v>
      </c>
      <c r="AZ816" s="125">
        <f t="shared" si="562"/>
        <v>0</v>
      </c>
      <c r="BA816" s="35"/>
      <c r="BB816" s="35"/>
      <c r="BC816" s="35"/>
      <c r="BD816" s="35"/>
      <c r="BE816" s="35"/>
      <c r="BF816" s="35"/>
    </row>
    <row r="817" spans="1:58" ht="13">
      <c r="A817" s="18"/>
      <c r="B817" s="137"/>
      <c r="C817" s="404"/>
      <c r="D817" s="32" t="s">
        <v>3140</v>
      </c>
      <c r="E817" s="38" t="s">
        <v>3139</v>
      </c>
      <c r="F817" s="38"/>
      <c r="G817" s="110"/>
      <c r="H817" s="38"/>
      <c r="I817" s="110" t="s">
        <v>419</v>
      </c>
      <c r="J817" s="16" t="s">
        <v>629</v>
      </c>
      <c r="K817" s="109">
        <f t="shared" si="563"/>
        <v>3</v>
      </c>
      <c r="L817" s="16">
        <v>0</v>
      </c>
      <c r="M817" s="3"/>
      <c r="N817" s="1"/>
      <c r="O817" s="329">
        <f t="shared" si="565"/>
        <v>0</v>
      </c>
      <c r="P817" s="34"/>
      <c r="Q817" s="1"/>
      <c r="R817" s="329">
        <f t="shared" si="561"/>
        <v>0</v>
      </c>
      <c r="S817" s="34"/>
      <c r="T817" s="1"/>
      <c r="U817" s="329">
        <f t="shared" si="550"/>
        <v>0</v>
      </c>
      <c r="V817" s="34"/>
      <c r="W817" s="1"/>
      <c r="X817" s="329">
        <f t="shared" si="551"/>
        <v>0</v>
      </c>
      <c r="Y817" s="34">
        <v>3</v>
      </c>
      <c r="Z817" s="1"/>
      <c r="AA817" s="329">
        <f t="shared" si="552"/>
        <v>3</v>
      </c>
      <c r="AB817" s="34"/>
      <c r="AC817" s="1"/>
      <c r="AD817" s="329">
        <f t="shared" si="553"/>
        <v>3</v>
      </c>
      <c r="AE817" s="3"/>
      <c r="AF817" s="1"/>
      <c r="AG817" s="330">
        <f t="shared" si="554"/>
        <v>3</v>
      </c>
      <c r="AH817" s="34"/>
      <c r="AI817" s="1"/>
      <c r="AJ817" s="328">
        <f t="shared" si="555"/>
        <v>3</v>
      </c>
      <c r="AK817" s="34"/>
      <c r="AL817" s="1"/>
      <c r="AM817" s="328">
        <f t="shared" si="556"/>
        <v>3</v>
      </c>
      <c r="AN817" s="34"/>
      <c r="AO817" s="1"/>
      <c r="AP817" s="328">
        <f t="shared" si="564"/>
        <v>3</v>
      </c>
      <c r="AQ817" s="34"/>
      <c r="AR817" s="1"/>
      <c r="AS817" s="1">
        <f t="shared" si="558"/>
        <v>3</v>
      </c>
      <c r="AT817" s="3"/>
      <c r="AU817" s="1"/>
      <c r="AV817" s="328">
        <f t="shared" si="559"/>
        <v>3</v>
      </c>
      <c r="AW817" s="178"/>
      <c r="AX817" s="324"/>
      <c r="AY817" s="125"/>
      <c r="AZ817" s="125"/>
      <c r="BA817" s="35"/>
      <c r="BB817" s="35"/>
      <c r="BC817" s="35"/>
      <c r="BD817" s="35"/>
      <c r="BE817" s="35"/>
      <c r="BF817" s="35"/>
    </row>
    <row r="818" spans="1:58" ht="13">
      <c r="A818" s="18"/>
      <c r="B818" s="137"/>
      <c r="C818" s="129"/>
      <c r="D818" s="32" t="s">
        <v>3073</v>
      </c>
      <c r="E818" s="155" t="s">
        <v>3074</v>
      </c>
      <c r="F818" s="155"/>
      <c r="G818" s="156"/>
      <c r="H818" s="155"/>
      <c r="I818" s="156" t="s">
        <v>3075</v>
      </c>
      <c r="J818" s="162" t="s">
        <v>517</v>
      </c>
      <c r="K818" s="109">
        <f>AV818</f>
        <v>0</v>
      </c>
      <c r="L818" s="16">
        <v>0</v>
      </c>
      <c r="M818" s="3"/>
      <c r="N818" s="1"/>
      <c r="O818" s="329">
        <f t="shared" si="565"/>
        <v>0</v>
      </c>
      <c r="P818" s="34"/>
      <c r="Q818" s="1"/>
      <c r="R818" s="328">
        <f>SUM(O818+P818-Q818)</f>
        <v>0</v>
      </c>
      <c r="S818" s="34">
        <v>12</v>
      </c>
      <c r="T818" s="1">
        <v>12</v>
      </c>
      <c r="U818" s="328">
        <f>SUM(R818+S818-T818)</f>
        <v>0</v>
      </c>
      <c r="V818" s="34"/>
      <c r="W818" s="1"/>
      <c r="X818" s="328">
        <f>SUM(U818+V818-W818)</f>
        <v>0</v>
      </c>
      <c r="Y818" s="34"/>
      <c r="Z818" s="1"/>
      <c r="AA818" s="328">
        <f>SUM(X818+Y818-Z818)</f>
        <v>0</v>
      </c>
      <c r="AB818" s="34"/>
      <c r="AC818" s="1"/>
      <c r="AD818" s="328">
        <f>SUM(AA818+AB818-AC818)</f>
        <v>0</v>
      </c>
      <c r="AE818" s="3"/>
      <c r="AF818" s="1"/>
      <c r="AG818" s="326">
        <f>SUM(AD818+AE818-AF818)</f>
        <v>0</v>
      </c>
      <c r="AH818" s="34"/>
      <c r="AI818" s="1"/>
      <c r="AJ818" s="328">
        <f>SUM(AG818+AH818-AI818)</f>
        <v>0</v>
      </c>
      <c r="AK818" s="34"/>
      <c r="AL818" s="1"/>
      <c r="AM818" s="328">
        <f>SUM(AJ818+AK818-AL818)</f>
        <v>0</v>
      </c>
      <c r="AN818" s="34"/>
      <c r="AO818" s="1"/>
      <c r="AP818" s="328">
        <f>SUM(AM818+AN818-AO818)</f>
        <v>0</v>
      </c>
      <c r="AQ818" s="34"/>
      <c r="AR818" s="1"/>
      <c r="AS818" s="328">
        <f>SUM(AP818+AQ818-AR818)</f>
        <v>0</v>
      </c>
      <c r="AT818" s="34"/>
      <c r="AU818" s="1"/>
      <c r="AV818" s="328">
        <f>SUM(AS818+AT818-AU818)</f>
        <v>0</v>
      </c>
      <c r="AW818" s="178"/>
      <c r="AX818" s="324"/>
      <c r="AY818" s="125">
        <f>SUM(M818+P818+S818+V818+Y818+AB818+AE818+AH818+AK818+AN818+AQ818+AT818)</f>
        <v>12</v>
      </c>
      <c r="AZ818" s="125">
        <f>SUM(N818+Q818+T818+W818+Z818+AC818+AF818+AI818+AL818+AO818+AR818+AU818)</f>
        <v>12</v>
      </c>
      <c r="BA818" s="35"/>
      <c r="BB818" s="35"/>
      <c r="BC818" s="35"/>
      <c r="BD818" s="35"/>
      <c r="BE818" s="35"/>
      <c r="BF818" s="35"/>
    </row>
    <row r="819" spans="1:58" ht="13">
      <c r="A819" s="18"/>
      <c r="B819" s="137"/>
      <c r="C819" s="404"/>
      <c r="D819" s="32" t="s">
        <v>202</v>
      </c>
      <c r="E819" s="38" t="s">
        <v>203</v>
      </c>
      <c r="F819" s="38"/>
      <c r="G819" s="110"/>
      <c r="H819" s="38"/>
      <c r="I819" s="110" t="s">
        <v>418</v>
      </c>
      <c r="J819" s="16" t="s">
        <v>629</v>
      </c>
      <c r="K819" s="109">
        <f t="shared" si="563"/>
        <v>0</v>
      </c>
      <c r="L819" s="16">
        <v>0</v>
      </c>
      <c r="M819" s="3"/>
      <c r="N819" s="1"/>
      <c r="O819" s="328">
        <f t="shared" si="565"/>
        <v>0</v>
      </c>
      <c r="P819" s="34"/>
      <c r="Q819" s="1"/>
      <c r="R819" s="329">
        <f t="shared" si="561"/>
        <v>0</v>
      </c>
      <c r="S819" s="34"/>
      <c r="T819" s="1"/>
      <c r="U819" s="329">
        <f t="shared" si="550"/>
        <v>0</v>
      </c>
      <c r="V819" s="34"/>
      <c r="W819" s="1"/>
      <c r="X819" s="329">
        <f t="shared" si="551"/>
        <v>0</v>
      </c>
      <c r="Y819" s="34"/>
      <c r="Z819" s="1"/>
      <c r="AA819" s="329">
        <f t="shared" si="552"/>
        <v>0</v>
      </c>
      <c r="AB819" s="34"/>
      <c r="AC819" s="1"/>
      <c r="AD819" s="329">
        <f t="shared" si="553"/>
        <v>0</v>
      </c>
      <c r="AE819" s="3"/>
      <c r="AF819" s="1"/>
      <c r="AG819" s="330">
        <f t="shared" si="554"/>
        <v>0</v>
      </c>
      <c r="AH819" s="34"/>
      <c r="AI819" s="1"/>
      <c r="AJ819" s="328">
        <f t="shared" si="555"/>
        <v>0</v>
      </c>
      <c r="AK819" s="34"/>
      <c r="AL819" s="1"/>
      <c r="AM819" s="328">
        <f t="shared" si="556"/>
        <v>0</v>
      </c>
      <c r="AN819" s="34"/>
      <c r="AO819" s="1"/>
      <c r="AP819" s="328">
        <f t="shared" ref="AP819:AP833" si="566">SUM(AM819+AN819-AO819)</f>
        <v>0</v>
      </c>
      <c r="AQ819" s="34"/>
      <c r="AR819" s="1"/>
      <c r="AS819" s="1">
        <f t="shared" si="558"/>
        <v>0</v>
      </c>
      <c r="AT819" s="3"/>
      <c r="AU819" s="1"/>
      <c r="AV819" s="328">
        <f t="shared" si="559"/>
        <v>0</v>
      </c>
      <c r="AW819" s="178"/>
      <c r="AX819" s="324"/>
      <c r="AY819" s="125">
        <f t="shared" si="562"/>
        <v>0</v>
      </c>
      <c r="AZ819" s="125">
        <f t="shared" si="562"/>
        <v>0</v>
      </c>
      <c r="BA819" s="35"/>
      <c r="BB819" s="35"/>
      <c r="BC819" s="35"/>
      <c r="BD819" s="35"/>
      <c r="BE819" s="35"/>
      <c r="BF819" s="35"/>
    </row>
    <row r="820" spans="1:58" ht="13">
      <c r="A820" s="18"/>
      <c r="B820" s="137"/>
      <c r="C820" s="404"/>
      <c r="D820" s="32" t="s">
        <v>225</v>
      </c>
      <c r="E820" s="38" t="s">
        <v>226</v>
      </c>
      <c r="F820" s="38"/>
      <c r="G820" s="110"/>
      <c r="H820" s="38"/>
      <c r="I820" s="110" t="s">
        <v>419</v>
      </c>
      <c r="J820" s="16" t="s">
        <v>1956</v>
      </c>
      <c r="K820" s="109">
        <f t="shared" si="563"/>
        <v>80</v>
      </c>
      <c r="L820" s="16">
        <v>80</v>
      </c>
      <c r="M820" s="3"/>
      <c r="N820" s="1"/>
      <c r="O820" s="329">
        <f t="shared" si="565"/>
        <v>80</v>
      </c>
      <c r="P820" s="34"/>
      <c r="Q820" s="1"/>
      <c r="R820" s="329">
        <f t="shared" si="561"/>
        <v>80</v>
      </c>
      <c r="S820" s="34"/>
      <c r="T820" s="1"/>
      <c r="U820" s="329">
        <f t="shared" si="550"/>
        <v>80</v>
      </c>
      <c r="V820" s="34"/>
      <c r="W820" s="1"/>
      <c r="X820" s="329">
        <f t="shared" si="551"/>
        <v>80</v>
      </c>
      <c r="Y820" s="34"/>
      <c r="Z820" s="1"/>
      <c r="AA820" s="329">
        <f t="shared" si="552"/>
        <v>80</v>
      </c>
      <c r="AB820" s="34"/>
      <c r="AC820" s="1"/>
      <c r="AD820" s="329">
        <f t="shared" si="553"/>
        <v>80</v>
      </c>
      <c r="AE820" s="3"/>
      <c r="AF820" s="1"/>
      <c r="AG820" s="330">
        <f t="shared" si="554"/>
        <v>80</v>
      </c>
      <c r="AH820" s="34"/>
      <c r="AI820" s="1"/>
      <c r="AJ820" s="328">
        <f t="shared" si="555"/>
        <v>80</v>
      </c>
      <c r="AK820" s="34"/>
      <c r="AL820" s="1"/>
      <c r="AM820" s="328">
        <f t="shared" si="556"/>
        <v>80</v>
      </c>
      <c r="AN820" s="34"/>
      <c r="AO820" s="1"/>
      <c r="AP820" s="328">
        <f t="shared" si="566"/>
        <v>80</v>
      </c>
      <c r="AQ820" s="34"/>
      <c r="AR820" s="1"/>
      <c r="AS820" s="1">
        <f t="shared" si="558"/>
        <v>80</v>
      </c>
      <c r="AT820" s="3"/>
      <c r="AU820" s="1"/>
      <c r="AV820" s="328">
        <f t="shared" si="559"/>
        <v>80</v>
      </c>
      <c r="AW820" s="178"/>
      <c r="AX820" s="324"/>
      <c r="AY820" s="125">
        <f t="shared" si="562"/>
        <v>0</v>
      </c>
      <c r="AZ820" s="125">
        <f t="shared" si="562"/>
        <v>0</v>
      </c>
      <c r="BA820" s="35"/>
      <c r="BB820" s="35"/>
      <c r="BC820" s="35"/>
      <c r="BD820" s="35"/>
      <c r="BE820" s="35"/>
      <c r="BF820" s="35"/>
    </row>
    <row r="821" spans="1:58" ht="13">
      <c r="A821" s="33"/>
      <c r="B821" s="326"/>
      <c r="C821" s="404"/>
      <c r="D821" s="32" t="s">
        <v>3012</v>
      </c>
      <c r="E821" s="38" t="s">
        <v>3014</v>
      </c>
      <c r="F821" s="38"/>
      <c r="G821" s="110"/>
      <c r="H821" s="38"/>
      <c r="I821" s="110" t="s">
        <v>3013</v>
      </c>
      <c r="J821" s="16" t="s">
        <v>640</v>
      </c>
      <c r="K821" s="109">
        <f t="shared" si="563"/>
        <v>7</v>
      </c>
      <c r="L821" s="16">
        <v>0</v>
      </c>
      <c r="M821" s="3">
        <v>12</v>
      </c>
      <c r="N821" s="1">
        <f>1+1</f>
        <v>2</v>
      </c>
      <c r="O821" s="329">
        <f t="shared" si="565"/>
        <v>10</v>
      </c>
      <c r="P821" s="34"/>
      <c r="Q821" s="1"/>
      <c r="R821" s="329">
        <f t="shared" si="561"/>
        <v>10</v>
      </c>
      <c r="S821" s="34"/>
      <c r="T821" s="1">
        <f>1+1+1</f>
        <v>3</v>
      </c>
      <c r="U821" s="329">
        <f t="shared" si="550"/>
        <v>7</v>
      </c>
      <c r="V821" s="34"/>
      <c r="W821" s="1"/>
      <c r="X821" s="329">
        <f t="shared" si="551"/>
        <v>7</v>
      </c>
      <c r="Y821" s="34"/>
      <c r="Z821" s="1"/>
      <c r="AA821" s="329">
        <f t="shared" si="552"/>
        <v>7</v>
      </c>
      <c r="AB821" s="34"/>
      <c r="AC821" s="1"/>
      <c r="AD821" s="329">
        <f t="shared" si="553"/>
        <v>7</v>
      </c>
      <c r="AE821" s="3"/>
      <c r="AF821" s="1"/>
      <c r="AG821" s="330">
        <f t="shared" si="554"/>
        <v>7</v>
      </c>
      <c r="AH821" s="34"/>
      <c r="AI821" s="1"/>
      <c r="AJ821" s="328">
        <f t="shared" si="555"/>
        <v>7</v>
      </c>
      <c r="AK821" s="34"/>
      <c r="AL821" s="1"/>
      <c r="AM821" s="328">
        <f t="shared" si="556"/>
        <v>7</v>
      </c>
      <c r="AN821" s="34"/>
      <c r="AO821" s="1"/>
      <c r="AP821" s="328">
        <f>SUM(AM821+AN821-AO821)</f>
        <v>7</v>
      </c>
      <c r="AQ821" s="34"/>
      <c r="AR821" s="1"/>
      <c r="AS821" s="1">
        <f t="shared" si="558"/>
        <v>7</v>
      </c>
      <c r="AT821" s="3"/>
      <c r="AU821" s="1"/>
      <c r="AV821" s="328">
        <f t="shared" si="559"/>
        <v>7</v>
      </c>
      <c r="AW821" s="178"/>
      <c r="AX821" s="324"/>
      <c r="AY821" s="125">
        <f t="shared" si="562"/>
        <v>12</v>
      </c>
      <c r="AZ821" s="125">
        <f t="shared" si="562"/>
        <v>5</v>
      </c>
      <c r="BA821" s="35"/>
      <c r="BB821" s="35"/>
      <c r="BC821" s="35"/>
      <c r="BD821" s="35"/>
      <c r="BE821" s="35"/>
      <c r="BF821" s="35"/>
    </row>
    <row r="822" spans="1:58" ht="13">
      <c r="A822" s="18"/>
      <c r="B822" s="137"/>
      <c r="C822" s="404"/>
      <c r="D822" s="32" t="s">
        <v>3041</v>
      </c>
      <c r="E822" s="38" t="s">
        <v>3042</v>
      </c>
      <c r="F822" s="38"/>
      <c r="G822" s="110"/>
      <c r="H822" s="38"/>
      <c r="I822" s="110" t="s">
        <v>3043</v>
      </c>
      <c r="J822" s="16" t="s">
        <v>640</v>
      </c>
      <c r="K822" s="109">
        <f t="shared" si="563"/>
        <v>1</v>
      </c>
      <c r="L822" s="16">
        <v>0</v>
      </c>
      <c r="M822" s="3"/>
      <c r="N822" s="1"/>
      <c r="O822" s="328">
        <f t="shared" si="565"/>
        <v>0</v>
      </c>
      <c r="P822" s="34">
        <v>1</v>
      </c>
      <c r="Q822" s="1"/>
      <c r="R822" s="329">
        <f t="shared" si="561"/>
        <v>1</v>
      </c>
      <c r="S822" s="34"/>
      <c r="T822" s="1"/>
      <c r="U822" s="329">
        <f t="shared" si="550"/>
        <v>1</v>
      </c>
      <c r="V822" s="34"/>
      <c r="W822" s="1"/>
      <c r="X822" s="329">
        <f t="shared" si="551"/>
        <v>1</v>
      </c>
      <c r="Y822" s="34"/>
      <c r="Z822" s="1"/>
      <c r="AA822" s="329">
        <f t="shared" si="552"/>
        <v>1</v>
      </c>
      <c r="AB822" s="34"/>
      <c r="AC822" s="1"/>
      <c r="AD822" s="329">
        <f t="shared" si="553"/>
        <v>1</v>
      </c>
      <c r="AE822" s="3"/>
      <c r="AF822" s="1"/>
      <c r="AG822" s="330">
        <f t="shared" si="554"/>
        <v>1</v>
      </c>
      <c r="AH822" s="34"/>
      <c r="AI822" s="1"/>
      <c r="AJ822" s="328">
        <f t="shared" si="555"/>
        <v>1</v>
      </c>
      <c r="AK822" s="34"/>
      <c r="AL822" s="1"/>
      <c r="AM822" s="328">
        <f t="shared" si="556"/>
        <v>1</v>
      </c>
      <c r="AN822" s="34"/>
      <c r="AO822" s="1"/>
      <c r="AP822" s="328">
        <f t="shared" ref="AP822:AP828" si="567">SUM(AM822+AN822-AO822)</f>
        <v>1</v>
      </c>
      <c r="AQ822" s="34"/>
      <c r="AR822" s="1"/>
      <c r="AS822" s="1">
        <f t="shared" si="558"/>
        <v>1</v>
      </c>
      <c r="AT822" s="3"/>
      <c r="AU822" s="1"/>
      <c r="AV822" s="328">
        <f t="shared" si="559"/>
        <v>1</v>
      </c>
      <c r="AW822" s="178"/>
      <c r="AX822" s="324"/>
      <c r="AY822" s="125">
        <f t="shared" si="562"/>
        <v>1</v>
      </c>
      <c r="AZ822" s="125">
        <f t="shared" si="562"/>
        <v>0</v>
      </c>
      <c r="BA822" s="35"/>
      <c r="BB822" s="35"/>
      <c r="BC822" s="35"/>
      <c r="BD822" s="35"/>
      <c r="BE822" s="35"/>
      <c r="BF822" s="35"/>
    </row>
    <row r="823" spans="1:58" ht="13">
      <c r="A823" s="18"/>
      <c r="B823" s="137"/>
      <c r="C823" s="404"/>
      <c r="D823" s="32" t="s">
        <v>2656</v>
      </c>
      <c r="E823" s="38" t="s">
        <v>2662</v>
      </c>
      <c r="F823" s="38"/>
      <c r="G823" s="110"/>
      <c r="H823" s="38"/>
      <c r="I823" s="110" t="s">
        <v>419</v>
      </c>
      <c r="J823" s="16"/>
      <c r="K823" s="109">
        <f t="shared" si="563"/>
        <v>10</v>
      </c>
      <c r="L823" s="16">
        <v>10</v>
      </c>
      <c r="M823" s="3"/>
      <c r="N823" s="1"/>
      <c r="O823" s="329">
        <f t="shared" si="565"/>
        <v>10</v>
      </c>
      <c r="P823" s="34"/>
      <c r="Q823" s="1"/>
      <c r="R823" s="329">
        <f t="shared" si="561"/>
        <v>10</v>
      </c>
      <c r="S823" s="34"/>
      <c r="T823" s="1"/>
      <c r="U823" s="329">
        <f t="shared" si="550"/>
        <v>10</v>
      </c>
      <c r="V823" s="34"/>
      <c r="W823" s="1"/>
      <c r="X823" s="329">
        <f t="shared" si="551"/>
        <v>10</v>
      </c>
      <c r="Y823" s="34"/>
      <c r="Z823" s="1"/>
      <c r="AA823" s="329">
        <f t="shared" si="552"/>
        <v>10</v>
      </c>
      <c r="AB823" s="34"/>
      <c r="AC823" s="1"/>
      <c r="AD823" s="329">
        <f t="shared" si="553"/>
        <v>10</v>
      </c>
      <c r="AE823" s="3"/>
      <c r="AF823" s="1"/>
      <c r="AG823" s="330">
        <f t="shared" si="554"/>
        <v>10</v>
      </c>
      <c r="AH823" s="34"/>
      <c r="AI823" s="1"/>
      <c r="AJ823" s="328">
        <f t="shared" si="555"/>
        <v>10</v>
      </c>
      <c r="AK823" s="34"/>
      <c r="AL823" s="1"/>
      <c r="AM823" s="328">
        <f t="shared" si="556"/>
        <v>10</v>
      </c>
      <c r="AN823" s="34"/>
      <c r="AO823" s="1"/>
      <c r="AP823" s="328">
        <f t="shared" si="567"/>
        <v>10</v>
      </c>
      <c r="AQ823" s="34"/>
      <c r="AR823" s="1"/>
      <c r="AS823" s="1">
        <f t="shared" si="558"/>
        <v>10</v>
      </c>
      <c r="AT823" s="3"/>
      <c r="AU823" s="1"/>
      <c r="AV823" s="328">
        <f t="shared" si="559"/>
        <v>10</v>
      </c>
      <c r="AW823" s="178"/>
      <c r="AX823" s="324"/>
      <c r="AY823" s="125">
        <f t="shared" si="562"/>
        <v>0</v>
      </c>
      <c r="AZ823" s="125">
        <f t="shared" si="562"/>
        <v>0</v>
      </c>
      <c r="BA823" s="35"/>
      <c r="BB823" s="35"/>
      <c r="BC823" s="35"/>
      <c r="BD823" s="35"/>
      <c r="BE823" s="35"/>
      <c r="BF823" s="35"/>
    </row>
    <row r="824" spans="1:58" ht="13">
      <c r="A824" s="18"/>
      <c r="B824" s="137"/>
      <c r="C824" s="404"/>
      <c r="D824" s="32" t="s">
        <v>2657</v>
      </c>
      <c r="E824" s="38" t="s">
        <v>2663</v>
      </c>
      <c r="F824" s="38"/>
      <c r="G824" s="110"/>
      <c r="H824" s="38"/>
      <c r="I824" s="110" t="s">
        <v>419</v>
      </c>
      <c r="J824" s="16"/>
      <c r="K824" s="109">
        <f t="shared" si="563"/>
        <v>10</v>
      </c>
      <c r="L824" s="16">
        <v>10</v>
      </c>
      <c r="M824" s="3"/>
      <c r="N824" s="1"/>
      <c r="O824" s="329">
        <f t="shared" si="565"/>
        <v>10</v>
      </c>
      <c r="P824" s="34"/>
      <c r="Q824" s="1"/>
      <c r="R824" s="329">
        <f t="shared" si="561"/>
        <v>10</v>
      </c>
      <c r="S824" s="34"/>
      <c r="T824" s="1"/>
      <c r="U824" s="329">
        <f t="shared" si="550"/>
        <v>10</v>
      </c>
      <c r="V824" s="34"/>
      <c r="W824" s="1"/>
      <c r="X824" s="329">
        <f t="shared" si="551"/>
        <v>10</v>
      </c>
      <c r="Y824" s="34"/>
      <c r="Z824" s="1"/>
      <c r="AA824" s="329">
        <f t="shared" si="552"/>
        <v>10</v>
      </c>
      <c r="AB824" s="34"/>
      <c r="AC824" s="1"/>
      <c r="AD824" s="329">
        <f t="shared" si="553"/>
        <v>10</v>
      </c>
      <c r="AE824" s="3"/>
      <c r="AF824" s="1"/>
      <c r="AG824" s="330">
        <f t="shared" si="554"/>
        <v>10</v>
      </c>
      <c r="AH824" s="34"/>
      <c r="AI824" s="1"/>
      <c r="AJ824" s="328">
        <f t="shared" si="555"/>
        <v>10</v>
      </c>
      <c r="AK824" s="34"/>
      <c r="AL824" s="1"/>
      <c r="AM824" s="328">
        <f t="shared" si="556"/>
        <v>10</v>
      </c>
      <c r="AN824" s="34"/>
      <c r="AO824" s="1"/>
      <c r="AP824" s="328">
        <f t="shared" si="567"/>
        <v>10</v>
      </c>
      <c r="AQ824" s="34"/>
      <c r="AR824" s="1"/>
      <c r="AS824" s="1">
        <f t="shared" si="558"/>
        <v>10</v>
      </c>
      <c r="AT824" s="3"/>
      <c r="AU824" s="1"/>
      <c r="AV824" s="328">
        <f t="shared" si="559"/>
        <v>10</v>
      </c>
      <c r="AW824" s="178"/>
      <c r="AX824" s="324"/>
      <c r="AY824" s="125">
        <f t="shared" si="562"/>
        <v>0</v>
      </c>
      <c r="AZ824" s="125">
        <f t="shared" si="562"/>
        <v>0</v>
      </c>
      <c r="BA824" s="35"/>
      <c r="BB824" s="35"/>
      <c r="BC824" s="35"/>
      <c r="BD824" s="35"/>
      <c r="BE824" s="35"/>
      <c r="BF824" s="35"/>
    </row>
    <row r="825" spans="1:58" ht="13">
      <c r="A825" s="33"/>
      <c r="B825" s="330"/>
      <c r="C825" s="129"/>
      <c r="D825" s="32" t="s">
        <v>2658</v>
      </c>
      <c r="E825" s="38" t="s">
        <v>2664</v>
      </c>
      <c r="F825" s="38"/>
      <c r="G825" s="110"/>
      <c r="H825" s="38"/>
      <c r="I825" s="110" t="s">
        <v>419</v>
      </c>
      <c r="J825" s="16"/>
      <c r="K825" s="109">
        <f t="shared" si="563"/>
        <v>10</v>
      </c>
      <c r="L825" s="16">
        <v>10</v>
      </c>
      <c r="M825" s="3"/>
      <c r="N825" s="1"/>
      <c r="O825" s="328">
        <f t="shared" si="565"/>
        <v>10</v>
      </c>
      <c r="P825" s="34"/>
      <c r="Q825" s="1"/>
      <c r="R825" s="329">
        <f t="shared" si="561"/>
        <v>10</v>
      </c>
      <c r="S825" s="34"/>
      <c r="T825" s="1"/>
      <c r="U825" s="329">
        <f t="shared" si="550"/>
        <v>10</v>
      </c>
      <c r="V825" s="34"/>
      <c r="W825" s="1"/>
      <c r="X825" s="329">
        <f t="shared" si="551"/>
        <v>10</v>
      </c>
      <c r="Y825" s="34"/>
      <c r="Z825" s="1"/>
      <c r="AA825" s="329">
        <f t="shared" si="552"/>
        <v>10</v>
      </c>
      <c r="AB825" s="34"/>
      <c r="AC825" s="1"/>
      <c r="AD825" s="329">
        <f t="shared" si="553"/>
        <v>10</v>
      </c>
      <c r="AE825" s="3"/>
      <c r="AF825" s="1"/>
      <c r="AG825" s="330">
        <f t="shared" si="554"/>
        <v>10</v>
      </c>
      <c r="AH825" s="34"/>
      <c r="AI825" s="1"/>
      <c r="AJ825" s="328">
        <f t="shared" si="555"/>
        <v>10</v>
      </c>
      <c r="AK825" s="34"/>
      <c r="AL825" s="1"/>
      <c r="AM825" s="328">
        <f t="shared" si="556"/>
        <v>10</v>
      </c>
      <c r="AN825" s="34"/>
      <c r="AO825" s="1"/>
      <c r="AP825" s="328">
        <f t="shared" si="567"/>
        <v>10</v>
      </c>
      <c r="AQ825" s="34"/>
      <c r="AR825" s="1"/>
      <c r="AS825" s="1">
        <f t="shared" si="558"/>
        <v>10</v>
      </c>
      <c r="AT825" s="3"/>
      <c r="AU825" s="1"/>
      <c r="AV825" s="328">
        <f t="shared" si="559"/>
        <v>10</v>
      </c>
      <c r="AW825" s="178"/>
      <c r="AX825" s="324"/>
      <c r="AY825" s="125">
        <f t="shared" si="562"/>
        <v>0</v>
      </c>
      <c r="AZ825" s="125">
        <f t="shared" si="562"/>
        <v>0</v>
      </c>
      <c r="BA825" s="35"/>
      <c r="BB825" s="35"/>
      <c r="BC825" s="35"/>
      <c r="BD825" s="35"/>
      <c r="BE825" s="35"/>
      <c r="BF825" s="35"/>
    </row>
    <row r="826" spans="1:58" ht="13">
      <c r="A826" s="18"/>
      <c r="B826" s="137"/>
      <c r="C826" s="404"/>
      <c r="D826" s="32" t="s">
        <v>2659</v>
      </c>
      <c r="E826" s="38" t="s">
        <v>2665</v>
      </c>
      <c r="F826" s="38"/>
      <c r="G826" s="110"/>
      <c r="H826" s="38"/>
      <c r="I826" s="110" t="s">
        <v>419</v>
      </c>
      <c r="J826" s="16"/>
      <c r="K826" s="109">
        <f t="shared" si="563"/>
        <v>10</v>
      </c>
      <c r="L826" s="16">
        <v>10</v>
      </c>
      <c r="M826" s="3"/>
      <c r="N826" s="1"/>
      <c r="O826" s="329">
        <f t="shared" si="565"/>
        <v>10</v>
      </c>
      <c r="P826" s="34"/>
      <c r="Q826" s="1"/>
      <c r="R826" s="329">
        <f t="shared" si="561"/>
        <v>10</v>
      </c>
      <c r="S826" s="34"/>
      <c r="T826" s="1"/>
      <c r="U826" s="329">
        <f t="shared" ref="U826:U842" si="568">SUM(R826+S826-T826)</f>
        <v>10</v>
      </c>
      <c r="V826" s="34"/>
      <c r="W826" s="1"/>
      <c r="X826" s="329">
        <f t="shared" ref="X826:X842" si="569">SUM(U826+V826-W826)</f>
        <v>10</v>
      </c>
      <c r="Y826" s="34"/>
      <c r="Z826" s="1"/>
      <c r="AA826" s="329">
        <f t="shared" ref="AA826:AA842" si="570">SUM(X826+Y826-Z826)</f>
        <v>10</v>
      </c>
      <c r="AB826" s="34"/>
      <c r="AC826" s="1"/>
      <c r="AD826" s="329">
        <f t="shared" ref="AD826:AD842" si="571">SUM(AA826+AB826-AC826)</f>
        <v>10</v>
      </c>
      <c r="AE826" s="3"/>
      <c r="AF826" s="1"/>
      <c r="AG826" s="330">
        <f t="shared" ref="AG826:AG842" si="572">SUM(AD826+AE826-AF826)</f>
        <v>10</v>
      </c>
      <c r="AH826" s="34"/>
      <c r="AI826" s="1"/>
      <c r="AJ826" s="328">
        <f t="shared" ref="AJ826:AJ842" si="573">SUM(AG826+AH826-AI826)</f>
        <v>10</v>
      </c>
      <c r="AK826" s="34"/>
      <c r="AL826" s="1"/>
      <c r="AM826" s="328">
        <f t="shared" ref="AM826:AM842" si="574">SUM(AJ826+AK826-AL826)</f>
        <v>10</v>
      </c>
      <c r="AN826" s="34"/>
      <c r="AO826" s="1"/>
      <c r="AP826" s="328">
        <f t="shared" si="567"/>
        <v>10</v>
      </c>
      <c r="AQ826" s="34"/>
      <c r="AR826" s="1"/>
      <c r="AS826" s="1">
        <f t="shared" ref="AS826:AS840" si="575">SUM(AP826+AQ826-AR826)</f>
        <v>10</v>
      </c>
      <c r="AT826" s="3"/>
      <c r="AU826" s="1"/>
      <c r="AV826" s="328">
        <f t="shared" ref="AV826:AV840" si="576">SUM(AS826+AT826-AU826)</f>
        <v>10</v>
      </c>
      <c r="AW826" s="178"/>
      <c r="AX826" s="324"/>
      <c r="AY826" s="125">
        <f t="shared" si="562"/>
        <v>0</v>
      </c>
      <c r="AZ826" s="125">
        <f t="shared" si="562"/>
        <v>0</v>
      </c>
      <c r="BA826" s="35"/>
      <c r="BB826" s="35"/>
      <c r="BC826" s="35"/>
      <c r="BD826" s="35"/>
      <c r="BE826" s="35"/>
      <c r="BF826" s="35"/>
    </row>
    <row r="827" spans="1:58" ht="13">
      <c r="A827" s="18"/>
      <c r="B827" s="137"/>
      <c r="C827" s="404"/>
      <c r="D827" s="32" t="s">
        <v>2660</v>
      </c>
      <c r="E827" s="38" t="s">
        <v>2666</v>
      </c>
      <c r="F827" s="38"/>
      <c r="G827" s="110"/>
      <c r="H827" s="38"/>
      <c r="I827" s="110" t="s">
        <v>419</v>
      </c>
      <c r="J827" s="16"/>
      <c r="K827" s="109">
        <f t="shared" si="563"/>
        <v>10</v>
      </c>
      <c r="L827" s="16">
        <v>10</v>
      </c>
      <c r="M827" s="3"/>
      <c r="N827" s="1"/>
      <c r="O827" s="329">
        <f t="shared" si="565"/>
        <v>10</v>
      </c>
      <c r="P827" s="34"/>
      <c r="Q827" s="1"/>
      <c r="R827" s="329">
        <f t="shared" si="561"/>
        <v>10</v>
      </c>
      <c r="S827" s="34"/>
      <c r="T827" s="1"/>
      <c r="U827" s="329">
        <f t="shared" si="568"/>
        <v>10</v>
      </c>
      <c r="V827" s="34"/>
      <c r="W827" s="1"/>
      <c r="X827" s="329">
        <f t="shared" si="569"/>
        <v>10</v>
      </c>
      <c r="Y827" s="34"/>
      <c r="Z827" s="1"/>
      <c r="AA827" s="329">
        <f t="shared" si="570"/>
        <v>10</v>
      </c>
      <c r="AB827" s="34"/>
      <c r="AC827" s="1"/>
      <c r="AD827" s="329">
        <f t="shared" si="571"/>
        <v>10</v>
      </c>
      <c r="AE827" s="3"/>
      <c r="AF827" s="1"/>
      <c r="AG827" s="330">
        <f t="shared" si="572"/>
        <v>10</v>
      </c>
      <c r="AH827" s="34"/>
      <c r="AI827" s="1"/>
      <c r="AJ827" s="328">
        <f t="shared" si="573"/>
        <v>10</v>
      </c>
      <c r="AK827" s="34"/>
      <c r="AL827" s="1"/>
      <c r="AM827" s="328">
        <f t="shared" si="574"/>
        <v>10</v>
      </c>
      <c r="AN827" s="34"/>
      <c r="AO827" s="1"/>
      <c r="AP827" s="328">
        <f t="shared" si="567"/>
        <v>10</v>
      </c>
      <c r="AQ827" s="34"/>
      <c r="AR827" s="1"/>
      <c r="AS827" s="1">
        <f t="shared" si="575"/>
        <v>10</v>
      </c>
      <c r="AT827" s="3"/>
      <c r="AU827" s="1"/>
      <c r="AV827" s="328">
        <f t="shared" si="576"/>
        <v>10</v>
      </c>
      <c r="AW827" s="178"/>
      <c r="AX827" s="324"/>
      <c r="AY827" s="125">
        <f t="shared" si="562"/>
        <v>0</v>
      </c>
      <c r="AZ827" s="125">
        <f t="shared" si="562"/>
        <v>0</v>
      </c>
      <c r="BA827" s="35"/>
      <c r="BB827" s="35"/>
      <c r="BC827" s="35"/>
      <c r="BD827" s="35"/>
      <c r="BE827" s="35"/>
      <c r="BF827" s="35"/>
    </row>
    <row r="828" spans="1:58" ht="13">
      <c r="A828" s="33"/>
      <c r="B828" s="330"/>
      <c r="C828" s="129"/>
      <c r="D828" s="32" t="s">
        <v>2661</v>
      </c>
      <c r="E828" s="38" t="s">
        <v>2667</v>
      </c>
      <c r="F828" s="38"/>
      <c r="G828" s="110"/>
      <c r="H828" s="38"/>
      <c r="I828" s="110" t="s">
        <v>419</v>
      </c>
      <c r="J828" s="16"/>
      <c r="K828" s="109">
        <f t="shared" si="563"/>
        <v>10</v>
      </c>
      <c r="L828" s="16">
        <v>10</v>
      </c>
      <c r="M828" s="3"/>
      <c r="N828" s="1"/>
      <c r="O828" s="328">
        <f t="shared" si="565"/>
        <v>10</v>
      </c>
      <c r="P828" s="34"/>
      <c r="Q828" s="1"/>
      <c r="R828" s="329">
        <f t="shared" si="561"/>
        <v>10</v>
      </c>
      <c r="S828" s="34"/>
      <c r="T828" s="1"/>
      <c r="U828" s="329">
        <f t="shared" si="568"/>
        <v>10</v>
      </c>
      <c r="V828" s="34"/>
      <c r="W828" s="1"/>
      <c r="X828" s="329">
        <f t="shared" si="569"/>
        <v>10</v>
      </c>
      <c r="Y828" s="34"/>
      <c r="Z828" s="1"/>
      <c r="AA828" s="329">
        <f t="shared" si="570"/>
        <v>10</v>
      </c>
      <c r="AB828" s="34"/>
      <c r="AC828" s="1"/>
      <c r="AD828" s="329">
        <f t="shared" si="571"/>
        <v>10</v>
      </c>
      <c r="AE828" s="3"/>
      <c r="AF828" s="1"/>
      <c r="AG828" s="330">
        <f t="shared" si="572"/>
        <v>10</v>
      </c>
      <c r="AH828" s="34"/>
      <c r="AI828" s="1"/>
      <c r="AJ828" s="328">
        <f t="shared" si="573"/>
        <v>10</v>
      </c>
      <c r="AK828" s="34"/>
      <c r="AL828" s="1"/>
      <c r="AM828" s="328">
        <f t="shared" si="574"/>
        <v>10</v>
      </c>
      <c r="AN828" s="34"/>
      <c r="AO828" s="1"/>
      <c r="AP828" s="328">
        <f t="shared" si="567"/>
        <v>10</v>
      </c>
      <c r="AQ828" s="34"/>
      <c r="AR828" s="1"/>
      <c r="AS828" s="1">
        <f t="shared" si="575"/>
        <v>10</v>
      </c>
      <c r="AT828" s="3"/>
      <c r="AU828" s="1"/>
      <c r="AV828" s="328">
        <f t="shared" si="576"/>
        <v>10</v>
      </c>
      <c r="AW828" s="178"/>
      <c r="AX828" s="324"/>
      <c r="AY828" s="125">
        <f t="shared" si="562"/>
        <v>0</v>
      </c>
      <c r="AZ828" s="125">
        <f t="shared" si="562"/>
        <v>0</v>
      </c>
      <c r="BA828" s="35"/>
      <c r="BB828" s="35"/>
      <c r="BC828" s="35"/>
      <c r="BD828" s="35"/>
      <c r="BE828" s="35"/>
      <c r="BF828" s="35"/>
    </row>
    <row r="829" spans="1:58" ht="13">
      <c r="A829" s="33"/>
      <c r="B829" s="330"/>
      <c r="C829" s="129"/>
      <c r="D829" s="32" t="s">
        <v>2537</v>
      </c>
      <c r="E829" s="38" t="s">
        <v>2538</v>
      </c>
      <c r="F829" s="38"/>
      <c r="G829" s="110"/>
      <c r="H829" s="38"/>
      <c r="I829" s="110" t="s">
        <v>1079</v>
      </c>
      <c r="J829" s="16"/>
      <c r="K829" s="109">
        <f t="shared" si="563"/>
        <v>0</v>
      </c>
      <c r="L829" s="16">
        <v>0</v>
      </c>
      <c r="M829" s="3"/>
      <c r="N829" s="1"/>
      <c r="O829" s="328">
        <f t="shared" si="565"/>
        <v>0</v>
      </c>
      <c r="P829" s="34"/>
      <c r="Q829" s="1"/>
      <c r="R829" s="329">
        <f t="shared" si="561"/>
        <v>0</v>
      </c>
      <c r="S829" s="34"/>
      <c r="T829" s="1"/>
      <c r="U829" s="329">
        <f t="shared" si="568"/>
        <v>0</v>
      </c>
      <c r="V829" s="34"/>
      <c r="W829" s="1"/>
      <c r="X829" s="329">
        <f t="shared" si="569"/>
        <v>0</v>
      </c>
      <c r="Y829" s="34"/>
      <c r="Z829" s="1"/>
      <c r="AA829" s="329">
        <f t="shared" si="570"/>
        <v>0</v>
      </c>
      <c r="AB829" s="34"/>
      <c r="AC829" s="1"/>
      <c r="AD829" s="329">
        <f t="shared" si="571"/>
        <v>0</v>
      </c>
      <c r="AE829" s="3"/>
      <c r="AF829" s="1"/>
      <c r="AG829" s="330">
        <f t="shared" si="572"/>
        <v>0</v>
      </c>
      <c r="AH829" s="34"/>
      <c r="AI829" s="1"/>
      <c r="AJ829" s="328">
        <f t="shared" si="573"/>
        <v>0</v>
      </c>
      <c r="AK829" s="34"/>
      <c r="AL829" s="1"/>
      <c r="AM829" s="328">
        <f t="shared" si="574"/>
        <v>0</v>
      </c>
      <c r="AN829" s="34"/>
      <c r="AO829" s="1"/>
      <c r="AP829" s="328">
        <f t="shared" si="566"/>
        <v>0</v>
      </c>
      <c r="AQ829" s="34"/>
      <c r="AR829" s="1"/>
      <c r="AS829" s="1">
        <f t="shared" si="575"/>
        <v>0</v>
      </c>
      <c r="AT829" s="3"/>
      <c r="AU829" s="1"/>
      <c r="AV829" s="328">
        <f t="shared" si="576"/>
        <v>0</v>
      </c>
      <c r="AW829" s="178"/>
      <c r="AX829" s="324"/>
      <c r="AY829" s="125">
        <f t="shared" si="562"/>
        <v>0</v>
      </c>
      <c r="AZ829" s="125">
        <f t="shared" si="562"/>
        <v>0</v>
      </c>
      <c r="BA829" s="35"/>
      <c r="BB829" s="35"/>
      <c r="BC829" s="35"/>
      <c r="BD829" s="35"/>
      <c r="BE829" s="35"/>
      <c r="BF829" s="35"/>
    </row>
    <row r="830" spans="1:58" ht="13">
      <c r="A830" s="33"/>
      <c r="B830" s="330"/>
      <c r="C830" s="129"/>
      <c r="D830" s="32" t="s">
        <v>2635</v>
      </c>
      <c r="E830" s="38" t="s">
        <v>2636</v>
      </c>
      <c r="F830" s="38"/>
      <c r="G830" s="110"/>
      <c r="H830" s="38"/>
      <c r="I830" s="110"/>
      <c r="J830" s="16"/>
      <c r="K830" s="109">
        <f t="shared" si="563"/>
        <v>3</v>
      </c>
      <c r="L830" s="16">
        <v>3</v>
      </c>
      <c r="M830" s="3"/>
      <c r="N830" s="1"/>
      <c r="O830" s="329">
        <f t="shared" si="565"/>
        <v>3</v>
      </c>
      <c r="P830" s="34"/>
      <c r="Q830" s="1"/>
      <c r="R830" s="329">
        <f t="shared" si="561"/>
        <v>3</v>
      </c>
      <c r="S830" s="34"/>
      <c r="T830" s="1"/>
      <c r="U830" s="329">
        <f t="shared" si="568"/>
        <v>3</v>
      </c>
      <c r="V830" s="34"/>
      <c r="W830" s="1"/>
      <c r="X830" s="329">
        <f t="shared" si="569"/>
        <v>3</v>
      </c>
      <c r="Y830" s="34"/>
      <c r="Z830" s="1"/>
      <c r="AA830" s="329">
        <f t="shared" si="570"/>
        <v>3</v>
      </c>
      <c r="AB830" s="34"/>
      <c r="AC830" s="1"/>
      <c r="AD830" s="329">
        <f t="shared" si="571"/>
        <v>3</v>
      </c>
      <c r="AE830" s="3"/>
      <c r="AF830" s="1"/>
      <c r="AG830" s="330">
        <f t="shared" si="572"/>
        <v>3</v>
      </c>
      <c r="AH830" s="34"/>
      <c r="AI830" s="1"/>
      <c r="AJ830" s="328">
        <f t="shared" si="573"/>
        <v>3</v>
      </c>
      <c r="AK830" s="34"/>
      <c r="AL830" s="1"/>
      <c r="AM830" s="328">
        <f t="shared" si="574"/>
        <v>3</v>
      </c>
      <c r="AN830" s="34"/>
      <c r="AO830" s="1"/>
      <c r="AP830" s="328">
        <f t="shared" si="566"/>
        <v>3</v>
      </c>
      <c r="AQ830" s="34"/>
      <c r="AR830" s="1"/>
      <c r="AS830" s="1">
        <f t="shared" si="575"/>
        <v>3</v>
      </c>
      <c r="AT830" s="3"/>
      <c r="AU830" s="1"/>
      <c r="AV830" s="328">
        <f t="shared" si="576"/>
        <v>3</v>
      </c>
      <c r="AW830" s="178"/>
      <c r="AX830" s="324"/>
      <c r="AY830" s="125">
        <f t="shared" si="562"/>
        <v>0</v>
      </c>
      <c r="AZ830" s="125">
        <f t="shared" si="562"/>
        <v>0</v>
      </c>
      <c r="BA830" s="35"/>
      <c r="BB830" s="35"/>
      <c r="BC830" s="35"/>
      <c r="BD830" s="35"/>
      <c r="BE830" s="35"/>
      <c r="BF830" s="35"/>
    </row>
    <row r="831" spans="1:58" ht="13">
      <c r="A831" s="18"/>
      <c r="B831" s="137"/>
      <c r="C831" s="404"/>
      <c r="D831" s="32" t="s">
        <v>694</v>
      </c>
      <c r="E831" s="38" t="s">
        <v>692</v>
      </c>
      <c r="F831" s="38"/>
      <c r="G831" s="110"/>
      <c r="H831" s="38"/>
      <c r="I831" s="110" t="s">
        <v>423</v>
      </c>
      <c r="J831" s="16" t="s">
        <v>629</v>
      </c>
      <c r="K831" s="109">
        <v>0</v>
      </c>
      <c r="L831" s="16">
        <v>0</v>
      </c>
      <c r="M831" s="3"/>
      <c r="N831" s="1"/>
      <c r="O831" s="329">
        <f t="shared" si="565"/>
        <v>0</v>
      </c>
      <c r="P831" s="34"/>
      <c r="Q831" s="1"/>
      <c r="R831" s="329">
        <f t="shared" si="561"/>
        <v>0</v>
      </c>
      <c r="S831" s="34"/>
      <c r="T831" s="1"/>
      <c r="U831" s="329">
        <f t="shared" si="568"/>
        <v>0</v>
      </c>
      <c r="V831" s="34"/>
      <c r="W831" s="1"/>
      <c r="X831" s="329">
        <f t="shared" si="569"/>
        <v>0</v>
      </c>
      <c r="Y831" s="34"/>
      <c r="Z831" s="1"/>
      <c r="AA831" s="329">
        <f t="shared" si="570"/>
        <v>0</v>
      </c>
      <c r="AB831" s="34"/>
      <c r="AC831" s="1"/>
      <c r="AD831" s="329">
        <f t="shared" si="571"/>
        <v>0</v>
      </c>
      <c r="AE831" s="3"/>
      <c r="AF831" s="1"/>
      <c r="AG831" s="330">
        <f t="shared" si="572"/>
        <v>0</v>
      </c>
      <c r="AH831" s="34"/>
      <c r="AI831" s="1"/>
      <c r="AJ831" s="328">
        <f t="shared" si="573"/>
        <v>0</v>
      </c>
      <c r="AK831" s="34"/>
      <c r="AL831" s="1"/>
      <c r="AM831" s="328">
        <f t="shared" si="574"/>
        <v>0</v>
      </c>
      <c r="AN831" s="34"/>
      <c r="AO831" s="1"/>
      <c r="AP831" s="328">
        <f t="shared" si="566"/>
        <v>0</v>
      </c>
      <c r="AQ831" s="34"/>
      <c r="AR831" s="1"/>
      <c r="AS831" s="1">
        <f t="shared" si="575"/>
        <v>0</v>
      </c>
      <c r="AT831" s="3"/>
      <c r="AU831" s="1"/>
      <c r="AV831" s="328">
        <f t="shared" si="576"/>
        <v>0</v>
      </c>
      <c r="AW831" s="178"/>
      <c r="AX831" s="324"/>
      <c r="AY831" s="125">
        <f t="shared" si="562"/>
        <v>0</v>
      </c>
      <c r="AZ831" s="125">
        <f t="shared" si="562"/>
        <v>0</v>
      </c>
      <c r="BA831" s="35"/>
      <c r="BB831" s="35"/>
      <c r="BC831" s="35"/>
      <c r="BD831" s="35"/>
      <c r="BE831" s="35"/>
      <c r="BF831" s="35"/>
    </row>
    <row r="832" spans="1:58" ht="13">
      <c r="A832" s="33"/>
      <c r="B832" s="330"/>
      <c r="C832" s="129"/>
      <c r="D832" s="32" t="s">
        <v>147</v>
      </c>
      <c r="E832" s="38" t="s">
        <v>148</v>
      </c>
      <c r="F832" s="38"/>
      <c r="G832" s="110"/>
      <c r="H832" s="38"/>
      <c r="I832" s="110" t="s">
        <v>418</v>
      </c>
      <c r="J832" s="16" t="s">
        <v>629</v>
      </c>
      <c r="K832" s="109">
        <v>0</v>
      </c>
      <c r="L832" s="16">
        <v>0</v>
      </c>
      <c r="M832" s="3"/>
      <c r="N832" s="1"/>
      <c r="O832" s="329">
        <f t="shared" si="565"/>
        <v>0</v>
      </c>
      <c r="P832" s="34"/>
      <c r="Q832" s="1"/>
      <c r="R832" s="329">
        <f t="shared" si="561"/>
        <v>0</v>
      </c>
      <c r="S832" s="34"/>
      <c r="T832" s="1"/>
      <c r="U832" s="329">
        <f t="shared" si="568"/>
        <v>0</v>
      </c>
      <c r="V832" s="34"/>
      <c r="W832" s="1"/>
      <c r="X832" s="329">
        <f t="shared" si="569"/>
        <v>0</v>
      </c>
      <c r="Y832" s="34"/>
      <c r="Z832" s="1"/>
      <c r="AA832" s="329">
        <f t="shared" si="570"/>
        <v>0</v>
      </c>
      <c r="AB832" s="34"/>
      <c r="AC832" s="1"/>
      <c r="AD832" s="329">
        <f t="shared" si="571"/>
        <v>0</v>
      </c>
      <c r="AE832" s="3"/>
      <c r="AF832" s="1"/>
      <c r="AG832" s="330">
        <f t="shared" si="572"/>
        <v>0</v>
      </c>
      <c r="AH832" s="34"/>
      <c r="AI832" s="1"/>
      <c r="AJ832" s="328">
        <f t="shared" si="573"/>
        <v>0</v>
      </c>
      <c r="AK832" s="34"/>
      <c r="AL832" s="1"/>
      <c r="AM832" s="328">
        <f t="shared" si="574"/>
        <v>0</v>
      </c>
      <c r="AN832" s="34"/>
      <c r="AO832" s="1"/>
      <c r="AP832" s="328">
        <f t="shared" si="566"/>
        <v>0</v>
      </c>
      <c r="AQ832" s="34"/>
      <c r="AR832" s="1"/>
      <c r="AS832" s="1">
        <f t="shared" si="575"/>
        <v>0</v>
      </c>
      <c r="AT832" s="3"/>
      <c r="AU832" s="1"/>
      <c r="AV832" s="328">
        <f t="shared" si="576"/>
        <v>0</v>
      </c>
      <c r="AW832" s="178"/>
      <c r="AX832" s="324"/>
      <c r="AY832" s="125">
        <f t="shared" si="562"/>
        <v>0</v>
      </c>
      <c r="AZ832" s="125">
        <f t="shared" si="562"/>
        <v>0</v>
      </c>
      <c r="BA832" s="35"/>
      <c r="BB832" s="35"/>
      <c r="BC832" s="35"/>
      <c r="BD832" s="35"/>
      <c r="BE832" s="35"/>
      <c r="BF832" s="35"/>
    </row>
    <row r="833" spans="1:58" ht="13">
      <c r="A833" s="18"/>
      <c r="B833" s="137"/>
      <c r="C833" s="404"/>
      <c r="D833" s="32" t="s">
        <v>2157</v>
      </c>
      <c r="E833" s="38" t="s">
        <v>2158</v>
      </c>
      <c r="F833" s="38"/>
      <c r="G833" s="110"/>
      <c r="H833" s="38"/>
      <c r="I833" s="110" t="s">
        <v>2108</v>
      </c>
      <c r="J833" s="16" t="s">
        <v>629</v>
      </c>
      <c r="K833" s="109">
        <v>0</v>
      </c>
      <c r="L833" s="16">
        <v>0</v>
      </c>
      <c r="M833" s="3"/>
      <c r="N833" s="1"/>
      <c r="O833" s="328">
        <f t="shared" si="565"/>
        <v>0</v>
      </c>
      <c r="P833" s="34"/>
      <c r="Q833" s="1"/>
      <c r="R833" s="329">
        <f t="shared" si="561"/>
        <v>0</v>
      </c>
      <c r="S833" s="34"/>
      <c r="T833" s="1"/>
      <c r="U833" s="329">
        <f t="shared" si="568"/>
        <v>0</v>
      </c>
      <c r="V833" s="34"/>
      <c r="W833" s="1"/>
      <c r="X833" s="329">
        <f t="shared" si="569"/>
        <v>0</v>
      </c>
      <c r="Y833" s="34"/>
      <c r="Z833" s="1"/>
      <c r="AA833" s="329">
        <f t="shared" si="570"/>
        <v>0</v>
      </c>
      <c r="AB833" s="34"/>
      <c r="AC833" s="1"/>
      <c r="AD833" s="329">
        <f t="shared" si="571"/>
        <v>0</v>
      </c>
      <c r="AE833" s="3"/>
      <c r="AF833" s="1"/>
      <c r="AG833" s="330">
        <f t="shared" si="572"/>
        <v>0</v>
      </c>
      <c r="AH833" s="34"/>
      <c r="AI833" s="1"/>
      <c r="AJ833" s="328">
        <f t="shared" si="573"/>
        <v>0</v>
      </c>
      <c r="AK833" s="34"/>
      <c r="AL833" s="1"/>
      <c r="AM833" s="328">
        <f t="shared" si="574"/>
        <v>0</v>
      </c>
      <c r="AN833" s="34"/>
      <c r="AO833" s="1"/>
      <c r="AP833" s="328">
        <f t="shared" si="566"/>
        <v>0</v>
      </c>
      <c r="AQ833" s="34"/>
      <c r="AR833" s="1"/>
      <c r="AS833" s="1">
        <f t="shared" si="575"/>
        <v>0</v>
      </c>
      <c r="AT833" s="3"/>
      <c r="AU833" s="1"/>
      <c r="AV833" s="328">
        <f t="shared" si="576"/>
        <v>0</v>
      </c>
      <c r="AW833" s="178"/>
      <c r="AX833" s="324"/>
      <c r="AY833" s="125">
        <f t="shared" si="562"/>
        <v>0</v>
      </c>
      <c r="AZ833" s="125">
        <f t="shared" si="562"/>
        <v>0</v>
      </c>
      <c r="BA833" s="35"/>
      <c r="BB833" s="35"/>
      <c r="BC833" s="35"/>
      <c r="BD833" s="35"/>
      <c r="BE833" s="35"/>
      <c r="BF833" s="35"/>
    </row>
    <row r="834" spans="1:58" ht="13">
      <c r="A834" s="18"/>
      <c r="B834" s="137"/>
      <c r="C834" s="404"/>
      <c r="D834" s="32" t="s">
        <v>2716</v>
      </c>
      <c r="E834" s="38" t="s">
        <v>2717</v>
      </c>
      <c r="F834" s="38"/>
      <c r="G834" s="110"/>
      <c r="H834" s="38"/>
      <c r="I834" s="110" t="s">
        <v>1867</v>
      </c>
      <c r="J834" s="16" t="s">
        <v>1948</v>
      </c>
      <c r="K834" s="109">
        <f t="shared" si="563"/>
        <v>0</v>
      </c>
      <c r="L834" s="16">
        <v>0</v>
      </c>
      <c r="M834" s="3"/>
      <c r="N834" s="1"/>
      <c r="O834" s="329">
        <f t="shared" si="565"/>
        <v>0</v>
      </c>
      <c r="P834" s="34"/>
      <c r="Q834" s="1"/>
      <c r="R834" s="329">
        <f t="shared" si="561"/>
        <v>0</v>
      </c>
      <c r="S834" s="34"/>
      <c r="T834" s="1"/>
      <c r="U834" s="329">
        <f t="shared" si="568"/>
        <v>0</v>
      </c>
      <c r="V834" s="34"/>
      <c r="W834" s="1"/>
      <c r="X834" s="329">
        <f t="shared" si="569"/>
        <v>0</v>
      </c>
      <c r="Y834" s="34"/>
      <c r="Z834" s="1"/>
      <c r="AA834" s="329">
        <f t="shared" si="570"/>
        <v>0</v>
      </c>
      <c r="AB834" s="34"/>
      <c r="AC834" s="1"/>
      <c r="AD834" s="329">
        <f t="shared" si="571"/>
        <v>0</v>
      </c>
      <c r="AE834" s="3"/>
      <c r="AF834" s="1"/>
      <c r="AG834" s="330">
        <f t="shared" si="572"/>
        <v>0</v>
      </c>
      <c r="AH834" s="34"/>
      <c r="AI834" s="1"/>
      <c r="AJ834" s="328">
        <f t="shared" si="573"/>
        <v>0</v>
      </c>
      <c r="AK834" s="34"/>
      <c r="AL834" s="1"/>
      <c r="AM834" s="328">
        <f t="shared" si="574"/>
        <v>0</v>
      </c>
      <c r="AN834" s="34"/>
      <c r="AO834" s="1"/>
      <c r="AP834" s="328">
        <f t="shared" ref="AP834:AP840" si="577">SUM(AM834+AN834-AO834)</f>
        <v>0</v>
      </c>
      <c r="AQ834" s="34"/>
      <c r="AR834" s="1"/>
      <c r="AS834" s="1">
        <f t="shared" si="575"/>
        <v>0</v>
      </c>
      <c r="AT834" s="3"/>
      <c r="AU834" s="1"/>
      <c r="AV834" s="328">
        <f t="shared" si="576"/>
        <v>0</v>
      </c>
      <c r="AW834" s="178"/>
      <c r="AX834" s="324"/>
      <c r="AY834" s="125">
        <f t="shared" ref="AY834:AY842" si="578">SUM(M834+P834+S834+V834+Y834+AB834+AE834+AH834+AK834+AN834+AQ834+AT834)</f>
        <v>0</v>
      </c>
      <c r="AZ834" s="125">
        <f t="shared" ref="AZ834:AZ842" si="579">SUM(N834+Q834+T834+W834+Z834+AC834+AF834+AI834+AL834+AO834+AR834+AU834)</f>
        <v>0</v>
      </c>
      <c r="BA834" s="35"/>
      <c r="BB834" s="35"/>
      <c r="BC834" s="35"/>
      <c r="BD834" s="35"/>
      <c r="BE834" s="35"/>
      <c r="BF834" s="35"/>
    </row>
    <row r="835" spans="1:58" ht="13">
      <c r="A835" s="18"/>
      <c r="B835" s="137"/>
      <c r="C835" s="404"/>
      <c r="D835" s="32" t="s">
        <v>2762</v>
      </c>
      <c r="E835" s="38" t="s">
        <v>2763</v>
      </c>
      <c r="F835" s="38"/>
      <c r="G835" s="110"/>
      <c r="H835" s="38"/>
      <c r="I835" s="110"/>
      <c r="J835" s="16"/>
      <c r="K835" s="109">
        <f t="shared" si="563"/>
        <v>0</v>
      </c>
      <c r="L835" s="16">
        <v>0</v>
      </c>
      <c r="M835" s="3"/>
      <c r="N835" s="1"/>
      <c r="O835" s="329">
        <f t="shared" si="565"/>
        <v>0</v>
      </c>
      <c r="P835" s="34"/>
      <c r="Q835" s="1"/>
      <c r="R835" s="329">
        <f t="shared" ref="R835:R849" si="580">SUM(O835+P835-Q835)</f>
        <v>0</v>
      </c>
      <c r="S835" s="34"/>
      <c r="T835" s="1"/>
      <c r="U835" s="329">
        <f t="shared" si="568"/>
        <v>0</v>
      </c>
      <c r="V835" s="34"/>
      <c r="W835" s="1"/>
      <c r="X835" s="329">
        <f t="shared" si="569"/>
        <v>0</v>
      </c>
      <c r="Y835" s="34"/>
      <c r="Z835" s="1"/>
      <c r="AA835" s="329">
        <f t="shared" si="570"/>
        <v>0</v>
      </c>
      <c r="AB835" s="34"/>
      <c r="AC835" s="1"/>
      <c r="AD835" s="329">
        <f t="shared" si="571"/>
        <v>0</v>
      </c>
      <c r="AE835" s="3"/>
      <c r="AF835" s="1"/>
      <c r="AG835" s="330">
        <f t="shared" si="572"/>
        <v>0</v>
      </c>
      <c r="AH835" s="34"/>
      <c r="AI835" s="1"/>
      <c r="AJ835" s="328">
        <f t="shared" si="573"/>
        <v>0</v>
      </c>
      <c r="AK835" s="34"/>
      <c r="AL835" s="1"/>
      <c r="AM835" s="328">
        <f t="shared" si="574"/>
        <v>0</v>
      </c>
      <c r="AN835" s="34"/>
      <c r="AO835" s="1"/>
      <c r="AP835" s="328">
        <f t="shared" si="577"/>
        <v>0</v>
      </c>
      <c r="AQ835" s="34"/>
      <c r="AR835" s="1"/>
      <c r="AS835" s="1">
        <f t="shared" si="575"/>
        <v>0</v>
      </c>
      <c r="AT835" s="3"/>
      <c r="AU835" s="1"/>
      <c r="AV835" s="328">
        <f t="shared" si="576"/>
        <v>0</v>
      </c>
      <c r="AW835" s="178"/>
      <c r="AX835" s="324"/>
      <c r="AY835" s="125">
        <f t="shared" si="578"/>
        <v>0</v>
      </c>
      <c r="AZ835" s="125">
        <f t="shared" si="579"/>
        <v>0</v>
      </c>
      <c r="BA835" s="35"/>
      <c r="BB835" s="35"/>
      <c r="BC835" s="35"/>
      <c r="BD835" s="35"/>
      <c r="BE835" s="35"/>
      <c r="BF835" s="35"/>
    </row>
    <row r="836" spans="1:58" ht="13">
      <c r="A836" s="18"/>
      <c r="B836" s="137"/>
      <c r="C836" s="404"/>
      <c r="D836" s="32" t="s">
        <v>2764</v>
      </c>
      <c r="E836" s="38" t="s">
        <v>2765</v>
      </c>
      <c r="F836" s="38"/>
      <c r="G836" s="110"/>
      <c r="H836" s="38"/>
      <c r="I836" s="110"/>
      <c r="J836" s="16"/>
      <c r="K836" s="109">
        <f t="shared" si="563"/>
        <v>0</v>
      </c>
      <c r="L836" s="16">
        <v>0</v>
      </c>
      <c r="M836" s="3"/>
      <c r="N836" s="1"/>
      <c r="O836" s="329">
        <f t="shared" si="565"/>
        <v>0</v>
      </c>
      <c r="P836" s="34"/>
      <c r="Q836" s="1"/>
      <c r="R836" s="329">
        <f t="shared" si="580"/>
        <v>0</v>
      </c>
      <c r="S836" s="34"/>
      <c r="T836" s="1"/>
      <c r="U836" s="329">
        <f t="shared" si="568"/>
        <v>0</v>
      </c>
      <c r="V836" s="34"/>
      <c r="W836" s="1"/>
      <c r="X836" s="329">
        <f t="shared" si="569"/>
        <v>0</v>
      </c>
      <c r="Y836" s="34"/>
      <c r="Z836" s="1"/>
      <c r="AA836" s="329">
        <f t="shared" si="570"/>
        <v>0</v>
      </c>
      <c r="AB836" s="34"/>
      <c r="AC836" s="1"/>
      <c r="AD836" s="329">
        <f t="shared" si="571"/>
        <v>0</v>
      </c>
      <c r="AE836" s="3"/>
      <c r="AF836" s="1"/>
      <c r="AG836" s="330">
        <f t="shared" si="572"/>
        <v>0</v>
      </c>
      <c r="AH836" s="34"/>
      <c r="AI836" s="1"/>
      <c r="AJ836" s="328">
        <f t="shared" si="573"/>
        <v>0</v>
      </c>
      <c r="AK836" s="34"/>
      <c r="AL836" s="1"/>
      <c r="AM836" s="328">
        <f t="shared" si="574"/>
        <v>0</v>
      </c>
      <c r="AN836" s="34"/>
      <c r="AO836" s="1"/>
      <c r="AP836" s="328">
        <f t="shared" si="577"/>
        <v>0</v>
      </c>
      <c r="AQ836" s="34"/>
      <c r="AR836" s="1"/>
      <c r="AS836" s="1">
        <f t="shared" si="575"/>
        <v>0</v>
      </c>
      <c r="AT836" s="3"/>
      <c r="AU836" s="1"/>
      <c r="AV836" s="328">
        <f t="shared" si="576"/>
        <v>0</v>
      </c>
      <c r="AW836" s="178"/>
      <c r="AX836" s="324"/>
      <c r="AY836" s="125">
        <f t="shared" si="578"/>
        <v>0</v>
      </c>
      <c r="AZ836" s="125">
        <f t="shared" si="579"/>
        <v>0</v>
      </c>
      <c r="BA836" s="35"/>
      <c r="BB836" s="35"/>
      <c r="BC836" s="35"/>
      <c r="BD836" s="35"/>
      <c r="BE836" s="35"/>
      <c r="BF836" s="35"/>
    </row>
    <row r="837" spans="1:58" ht="13">
      <c r="A837" s="33"/>
      <c r="B837" s="330"/>
      <c r="C837" s="129"/>
      <c r="D837" s="32" t="s">
        <v>2772</v>
      </c>
      <c r="E837" s="38" t="s">
        <v>2773</v>
      </c>
      <c r="F837" s="38"/>
      <c r="G837" s="110"/>
      <c r="H837" s="38"/>
      <c r="I837" s="110" t="s">
        <v>2774</v>
      </c>
      <c r="J837" s="16" t="s">
        <v>640</v>
      </c>
      <c r="K837" s="109">
        <f t="shared" si="563"/>
        <v>0</v>
      </c>
      <c r="L837" s="16">
        <v>0</v>
      </c>
      <c r="M837" s="3"/>
      <c r="N837" s="1"/>
      <c r="O837" s="328">
        <f t="shared" si="565"/>
        <v>0</v>
      </c>
      <c r="P837" s="34"/>
      <c r="Q837" s="1"/>
      <c r="R837" s="329">
        <f t="shared" si="580"/>
        <v>0</v>
      </c>
      <c r="S837" s="34"/>
      <c r="T837" s="1"/>
      <c r="U837" s="329">
        <f t="shared" si="568"/>
        <v>0</v>
      </c>
      <c r="V837" s="34"/>
      <c r="W837" s="1"/>
      <c r="X837" s="329">
        <f t="shared" si="569"/>
        <v>0</v>
      </c>
      <c r="Y837" s="34"/>
      <c r="Z837" s="1"/>
      <c r="AA837" s="329">
        <f t="shared" si="570"/>
        <v>0</v>
      </c>
      <c r="AB837" s="34"/>
      <c r="AC837" s="1"/>
      <c r="AD837" s="329">
        <f t="shared" si="571"/>
        <v>0</v>
      </c>
      <c r="AE837" s="3"/>
      <c r="AF837" s="1"/>
      <c r="AG837" s="330">
        <f t="shared" si="572"/>
        <v>0</v>
      </c>
      <c r="AH837" s="34"/>
      <c r="AI837" s="1"/>
      <c r="AJ837" s="328">
        <f t="shared" si="573"/>
        <v>0</v>
      </c>
      <c r="AK837" s="34"/>
      <c r="AL837" s="1"/>
      <c r="AM837" s="328">
        <f t="shared" si="574"/>
        <v>0</v>
      </c>
      <c r="AN837" s="34"/>
      <c r="AO837" s="1"/>
      <c r="AP837" s="328">
        <f t="shared" si="577"/>
        <v>0</v>
      </c>
      <c r="AQ837" s="34"/>
      <c r="AR837" s="1"/>
      <c r="AS837" s="1">
        <f t="shared" si="575"/>
        <v>0</v>
      </c>
      <c r="AT837" s="3"/>
      <c r="AU837" s="1"/>
      <c r="AV837" s="328">
        <f t="shared" si="576"/>
        <v>0</v>
      </c>
      <c r="AW837" s="178"/>
      <c r="AX837" s="324"/>
      <c r="AY837" s="125">
        <f t="shared" si="578"/>
        <v>0</v>
      </c>
      <c r="AZ837" s="125">
        <f t="shared" si="579"/>
        <v>0</v>
      </c>
      <c r="BA837" s="35"/>
      <c r="BB837" s="35"/>
      <c r="BC837" s="35"/>
      <c r="BD837" s="35"/>
      <c r="BE837" s="35"/>
      <c r="BF837" s="35"/>
    </row>
    <row r="838" spans="1:58" ht="13">
      <c r="A838" s="33"/>
      <c r="B838" s="330"/>
      <c r="C838" s="129"/>
      <c r="D838" s="32" t="s">
        <v>2852</v>
      </c>
      <c r="E838" s="38" t="s">
        <v>2849</v>
      </c>
      <c r="F838" s="38"/>
      <c r="G838" s="110"/>
      <c r="H838" s="38"/>
      <c r="I838" s="110" t="s">
        <v>423</v>
      </c>
      <c r="J838" s="162" t="s">
        <v>517</v>
      </c>
      <c r="K838" s="109">
        <f t="shared" ref="K838:K849" si="581">AV838</f>
        <v>20</v>
      </c>
      <c r="L838" s="16">
        <v>20</v>
      </c>
      <c r="M838" s="3"/>
      <c r="N838" s="1"/>
      <c r="O838" s="329">
        <f t="shared" si="565"/>
        <v>20</v>
      </c>
      <c r="P838" s="34"/>
      <c r="Q838" s="1"/>
      <c r="R838" s="329">
        <f t="shared" si="580"/>
        <v>20</v>
      </c>
      <c r="S838" s="34"/>
      <c r="T838" s="1"/>
      <c r="U838" s="329">
        <f t="shared" si="568"/>
        <v>20</v>
      </c>
      <c r="V838" s="34"/>
      <c r="W838" s="1"/>
      <c r="X838" s="329">
        <f t="shared" si="569"/>
        <v>20</v>
      </c>
      <c r="Y838" s="34"/>
      <c r="Z838" s="1"/>
      <c r="AA838" s="329">
        <f t="shared" si="570"/>
        <v>20</v>
      </c>
      <c r="AB838" s="34"/>
      <c r="AC838" s="1"/>
      <c r="AD838" s="329">
        <f t="shared" si="571"/>
        <v>20</v>
      </c>
      <c r="AE838" s="3"/>
      <c r="AF838" s="1"/>
      <c r="AG838" s="330">
        <f t="shared" si="572"/>
        <v>20</v>
      </c>
      <c r="AH838" s="34"/>
      <c r="AI838" s="1"/>
      <c r="AJ838" s="328">
        <f t="shared" si="573"/>
        <v>20</v>
      </c>
      <c r="AK838" s="34"/>
      <c r="AL838" s="1"/>
      <c r="AM838" s="328">
        <f t="shared" si="574"/>
        <v>20</v>
      </c>
      <c r="AN838" s="34"/>
      <c r="AO838" s="1"/>
      <c r="AP838" s="328">
        <f t="shared" si="577"/>
        <v>20</v>
      </c>
      <c r="AQ838" s="34"/>
      <c r="AR838" s="1"/>
      <c r="AS838" s="1">
        <f t="shared" si="575"/>
        <v>20</v>
      </c>
      <c r="AT838" s="3"/>
      <c r="AU838" s="1"/>
      <c r="AV838" s="328">
        <f t="shared" si="576"/>
        <v>20</v>
      </c>
      <c r="AW838" s="178"/>
      <c r="AX838" s="324"/>
      <c r="AY838" s="125">
        <f t="shared" si="578"/>
        <v>0</v>
      </c>
      <c r="AZ838" s="125">
        <f t="shared" si="579"/>
        <v>0</v>
      </c>
      <c r="BA838" s="35"/>
      <c r="BB838" s="35"/>
      <c r="BC838" s="35"/>
      <c r="BD838" s="35"/>
      <c r="BE838" s="35"/>
      <c r="BF838" s="35"/>
    </row>
    <row r="839" spans="1:58" ht="13">
      <c r="A839" s="18"/>
      <c r="B839" s="137"/>
      <c r="C839" s="404"/>
      <c r="D839" s="32" t="s">
        <v>2853</v>
      </c>
      <c r="E839" s="38" t="s">
        <v>2850</v>
      </c>
      <c r="F839" s="38"/>
      <c r="G839" s="110"/>
      <c r="H839" s="38"/>
      <c r="I839" s="110" t="s">
        <v>423</v>
      </c>
      <c r="J839" s="162" t="s">
        <v>517</v>
      </c>
      <c r="K839" s="109">
        <f t="shared" si="581"/>
        <v>0</v>
      </c>
      <c r="L839" s="16">
        <v>0</v>
      </c>
      <c r="M839" s="3"/>
      <c r="N839" s="1"/>
      <c r="O839" s="329">
        <f t="shared" si="565"/>
        <v>0</v>
      </c>
      <c r="P839" s="34"/>
      <c r="Q839" s="1"/>
      <c r="R839" s="329">
        <f t="shared" si="580"/>
        <v>0</v>
      </c>
      <c r="S839" s="34"/>
      <c r="T839" s="1"/>
      <c r="U839" s="329">
        <f t="shared" si="568"/>
        <v>0</v>
      </c>
      <c r="V839" s="34"/>
      <c r="W839" s="1"/>
      <c r="X839" s="329">
        <f t="shared" si="569"/>
        <v>0</v>
      </c>
      <c r="Y839" s="34"/>
      <c r="Z839" s="1"/>
      <c r="AA839" s="329">
        <f t="shared" si="570"/>
        <v>0</v>
      </c>
      <c r="AB839" s="34"/>
      <c r="AC839" s="1"/>
      <c r="AD839" s="329">
        <f t="shared" si="571"/>
        <v>0</v>
      </c>
      <c r="AE839" s="3"/>
      <c r="AF839" s="1"/>
      <c r="AG839" s="330">
        <f t="shared" si="572"/>
        <v>0</v>
      </c>
      <c r="AH839" s="34"/>
      <c r="AI839" s="1"/>
      <c r="AJ839" s="328">
        <f t="shared" si="573"/>
        <v>0</v>
      </c>
      <c r="AK839" s="34"/>
      <c r="AL839" s="1"/>
      <c r="AM839" s="328">
        <f t="shared" si="574"/>
        <v>0</v>
      </c>
      <c r="AN839" s="34"/>
      <c r="AO839" s="1"/>
      <c r="AP839" s="328">
        <f t="shared" si="577"/>
        <v>0</v>
      </c>
      <c r="AQ839" s="34"/>
      <c r="AR839" s="1"/>
      <c r="AS839" s="1">
        <f t="shared" si="575"/>
        <v>0</v>
      </c>
      <c r="AT839" s="3"/>
      <c r="AU839" s="1"/>
      <c r="AV839" s="328">
        <f t="shared" si="576"/>
        <v>0</v>
      </c>
      <c r="AW839" s="178"/>
      <c r="AX839" s="324"/>
      <c r="AY839" s="125">
        <f t="shared" si="578"/>
        <v>0</v>
      </c>
      <c r="AZ839" s="125">
        <f t="shared" si="579"/>
        <v>0</v>
      </c>
      <c r="BA839" s="35"/>
      <c r="BB839" s="35"/>
      <c r="BC839" s="35"/>
      <c r="BD839" s="35"/>
      <c r="BE839" s="35"/>
      <c r="BF839" s="35"/>
    </row>
    <row r="840" spans="1:58" ht="13">
      <c r="A840" s="18"/>
      <c r="B840" s="137"/>
      <c r="C840" s="404"/>
      <c r="D840" s="32" t="s">
        <v>2854</v>
      </c>
      <c r="E840" s="38" t="s">
        <v>2851</v>
      </c>
      <c r="F840" s="38"/>
      <c r="G840" s="110"/>
      <c r="H840" s="38"/>
      <c r="I840" s="110" t="s">
        <v>423</v>
      </c>
      <c r="J840" s="162" t="s">
        <v>517</v>
      </c>
      <c r="K840" s="109">
        <f t="shared" si="581"/>
        <v>20</v>
      </c>
      <c r="L840" s="16">
        <v>20</v>
      </c>
      <c r="M840" s="3"/>
      <c r="N840" s="1"/>
      <c r="O840" s="328">
        <f t="shared" si="565"/>
        <v>20</v>
      </c>
      <c r="P840" s="34"/>
      <c r="Q840" s="1"/>
      <c r="R840" s="329">
        <f t="shared" si="580"/>
        <v>20</v>
      </c>
      <c r="S840" s="34"/>
      <c r="T840" s="1"/>
      <c r="U840" s="329">
        <f t="shared" si="568"/>
        <v>20</v>
      </c>
      <c r="V840" s="34"/>
      <c r="W840" s="1"/>
      <c r="X840" s="329">
        <f t="shared" si="569"/>
        <v>20</v>
      </c>
      <c r="Y840" s="34"/>
      <c r="Z840" s="1"/>
      <c r="AA840" s="329">
        <f t="shared" si="570"/>
        <v>20</v>
      </c>
      <c r="AB840" s="34"/>
      <c r="AC840" s="1"/>
      <c r="AD840" s="329">
        <f t="shared" si="571"/>
        <v>20</v>
      </c>
      <c r="AE840" s="3"/>
      <c r="AF840" s="1"/>
      <c r="AG840" s="330">
        <f t="shared" si="572"/>
        <v>20</v>
      </c>
      <c r="AH840" s="34"/>
      <c r="AI840" s="1"/>
      <c r="AJ840" s="328">
        <f t="shared" si="573"/>
        <v>20</v>
      </c>
      <c r="AK840" s="34"/>
      <c r="AL840" s="1"/>
      <c r="AM840" s="328">
        <f t="shared" si="574"/>
        <v>20</v>
      </c>
      <c r="AN840" s="34"/>
      <c r="AO840" s="1"/>
      <c r="AP840" s="328">
        <f t="shared" si="577"/>
        <v>20</v>
      </c>
      <c r="AQ840" s="34"/>
      <c r="AR840" s="1"/>
      <c r="AS840" s="1">
        <f t="shared" si="575"/>
        <v>20</v>
      </c>
      <c r="AT840" s="3"/>
      <c r="AU840" s="1"/>
      <c r="AV840" s="328">
        <f t="shared" si="576"/>
        <v>20</v>
      </c>
      <c r="AW840" s="178"/>
      <c r="AX840" s="324"/>
      <c r="AY840" s="125">
        <f t="shared" si="578"/>
        <v>0</v>
      </c>
      <c r="AZ840" s="125">
        <f t="shared" si="579"/>
        <v>0</v>
      </c>
      <c r="BA840" s="35"/>
      <c r="BB840" s="35"/>
      <c r="BC840" s="35"/>
      <c r="BD840" s="35"/>
      <c r="BE840" s="35"/>
      <c r="BF840" s="35"/>
    </row>
    <row r="841" spans="1:58" ht="13">
      <c r="A841" s="18"/>
      <c r="B841" s="137"/>
      <c r="C841" s="404"/>
      <c r="D841" s="32" t="s">
        <v>3059</v>
      </c>
      <c r="E841" s="38" t="s">
        <v>3060</v>
      </c>
      <c r="F841" s="38"/>
      <c r="G841" s="110"/>
      <c r="H841" s="38"/>
      <c r="I841" s="110" t="s">
        <v>423</v>
      </c>
      <c r="J841" s="162" t="s">
        <v>517</v>
      </c>
      <c r="K841" s="109">
        <f t="shared" si="581"/>
        <v>60</v>
      </c>
      <c r="L841" s="16">
        <v>0</v>
      </c>
      <c r="M841" s="3"/>
      <c r="N841" s="1"/>
      <c r="O841" s="329">
        <f t="shared" si="565"/>
        <v>0</v>
      </c>
      <c r="P841" s="34"/>
      <c r="Q841" s="1"/>
      <c r="R841" s="329">
        <f t="shared" si="580"/>
        <v>0</v>
      </c>
      <c r="S841" s="34">
        <v>60</v>
      </c>
      <c r="T841" s="1"/>
      <c r="U841" s="329">
        <f>SUM(R841+S841-T841)</f>
        <v>60</v>
      </c>
      <c r="V841" s="34"/>
      <c r="W841" s="1"/>
      <c r="X841" s="329">
        <f>SUM(U841+V841-W841)</f>
        <v>60</v>
      </c>
      <c r="Y841" s="34"/>
      <c r="Z841" s="1"/>
      <c r="AA841" s="329">
        <f>SUM(X841+Y841-Z841)</f>
        <v>60</v>
      </c>
      <c r="AB841" s="34"/>
      <c r="AC841" s="1"/>
      <c r="AD841" s="329">
        <f>SUM(AA841+AB841-AC841)</f>
        <v>60</v>
      </c>
      <c r="AE841" s="3"/>
      <c r="AF841" s="1"/>
      <c r="AG841" s="330">
        <f>SUM(AD841+AE841-AF841)</f>
        <v>60</v>
      </c>
      <c r="AH841" s="34"/>
      <c r="AI841" s="1"/>
      <c r="AJ841" s="328">
        <f>SUM(AG841+AH841-AI841)</f>
        <v>60</v>
      </c>
      <c r="AK841" s="34"/>
      <c r="AL841" s="1"/>
      <c r="AM841" s="328">
        <f>SUM(AJ841+AK841-AL841)</f>
        <v>60</v>
      </c>
      <c r="AN841" s="34"/>
      <c r="AO841" s="1"/>
      <c r="AP841" s="328">
        <f t="shared" ref="AP841:AP849" si="582">SUM(AM841+AN841-AO841)</f>
        <v>60</v>
      </c>
      <c r="AQ841" s="34"/>
      <c r="AR841" s="1"/>
      <c r="AS841" s="1">
        <f t="shared" ref="AS841:AS849" si="583">SUM(AP841+AQ841-AR841)</f>
        <v>60</v>
      </c>
      <c r="AT841" s="3"/>
      <c r="AU841" s="1"/>
      <c r="AV841" s="328">
        <f t="shared" ref="AV841:AV849" si="584">SUM(AS841+AT841-AU841)</f>
        <v>60</v>
      </c>
      <c r="AW841" s="178"/>
      <c r="AX841" s="324"/>
      <c r="AY841" s="125">
        <f t="shared" si="578"/>
        <v>60</v>
      </c>
      <c r="AZ841" s="125">
        <f t="shared" si="579"/>
        <v>0</v>
      </c>
      <c r="BA841" s="35"/>
      <c r="BB841" s="35"/>
      <c r="BC841" s="35"/>
      <c r="BD841" s="35"/>
      <c r="BE841" s="35"/>
      <c r="BF841" s="35"/>
    </row>
    <row r="842" spans="1:58" ht="13">
      <c r="A842" s="33"/>
      <c r="B842" s="326"/>
      <c r="C842" s="404"/>
      <c r="D842" s="32" t="s">
        <v>3061</v>
      </c>
      <c r="E842" s="38" t="s">
        <v>3063</v>
      </c>
      <c r="F842" s="38"/>
      <c r="G842" s="110"/>
      <c r="H842" s="38"/>
      <c r="I842" s="110" t="s">
        <v>421</v>
      </c>
      <c r="J842" s="162" t="s">
        <v>517</v>
      </c>
      <c r="K842" s="109">
        <f t="shared" si="581"/>
        <v>60</v>
      </c>
      <c r="L842" s="16">
        <v>0</v>
      </c>
      <c r="M842" s="3"/>
      <c r="N842" s="1"/>
      <c r="O842" s="329">
        <f t="shared" si="565"/>
        <v>0</v>
      </c>
      <c r="P842" s="34"/>
      <c r="Q842" s="1"/>
      <c r="R842" s="329">
        <f t="shared" si="580"/>
        <v>0</v>
      </c>
      <c r="S842" s="34">
        <f>30+60</f>
        <v>90</v>
      </c>
      <c r="T842" s="1">
        <v>30</v>
      </c>
      <c r="U842" s="329">
        <f t="shared" si="568"/>
        <v>60</v>
      </c>
      <c r="V842" s="34"/>
      <c r="W842" s="1"/>
      <c r="X842" s="329">
        <f t="shared" si="569"/>
        <v>60</v>
      </c>
      <c r="Y842" s="34"/>
      <c r="Z842" s="1"/>
      <c r="AA842" s="329">
        <f t="shared" si="570"/>
        <v>60</v>
      </c>
      <c r="AB842" s="34"/>
      <c r="AC842" s="1"/>
      <c r="AD842" s="329">
        <f t="shared" si="571"/>
        <v>60</v>
      </c>
      <c r="AE842" s="3"/>
      <c r="AF842" s="1"/>
      <c r="AG842" s="330">
        <f t="shared" si="572"/>
        <v>60</v>
      </c>
      <c r="AH842" s="34"/>
      <c r="AI842" s="1"/>
      <c r="AJ842" s="328">
        <f t="shared" si="573"/>
        <v>60</v>
      </c>
      <c r="AK842" s="34"/>
      <c r="AL842" s="1"/>
      <c r="AM842" s="328">
        <f t="shared" si="574"/>
        <v>60</v>
      </c>
      <c r="AN842" s="34"/>
      <c r="AO842" s="1"/>
      <c r="AP842" s="328">
        <f t="shared" si="582"/>
        <v>60</v>
      </c>
      <c r="AQ842" s="34"/>
      <c r="AR842" s="1"/>
      <c r="AS842" s="328">
        <f t="shared" si="583"/>
        <v>60</v>
      </c>
      <c r="AT842" s="34"/>
      <c r="AU842" s="1"/>
      <c r="AV842" s="328">
        <f t="shared" si="584"/>
        <v>60</v>
      </c>
      <c r="AW842" s="178"/>
      <c r="AX842" s="324"/>
      <c r="AY842" s="125">
        <f t="shared" si="578"/>
        <v>90</v>
      </c>
      <c r="AZ842" s="125">
        <f t="shared" si="579"/>
        <v>30</v>
      </c>
      <c r="BA842" s="35"/>
      <c r="BB842" s="35"/>
      <c r="BC842" s="35"/>
      <c r="BD842" s="35"/>
      <c r="BE842" s="35"/>
      <c r="BF842" s="35"/>
    </row>
    <row r="843" spans="1:58" ht="13">
      <c r="A843" s="18"/>
      <c r="B843" s="137"/>
      <c r="C843" s="404"/>
      <c r="D843" s="32" t="s">
        <v>3062</v>
      </c>
      <c r="E843" s="38" t="s">
        <v>3064</v>
      </c>
      <c r="F843" s="38"/>
      <c r="G843" s="110"/>
      <c r="H843" s="38"/>
      <c r="I843" s="110" t="s">
        <v>421</v>
      </c>
      <c r="J843" s="162" t="s">
        <v>517</v>
      </c>
      <c r="K843" s="109">
        <f t="shared" si="581"/>
        <v>60</v>
      </c>
      <c r="L843" s="31">
        <v>0</v>
      </c>
      <c r="M843" s="3"/>
      <c r="N843" s="1"/>
      <c r="O843" s="329">
        <f t="shared" si="565"/>
        <v>0</v>
      </c>
      <c r="P843" s="34"/>
      <c r="Q843" s="1"/>
      <c r="R843" s="329">
        <f t="shared" si="580"/>
        <v>0</v>
      </c>
      <c r="S843" s="34">
        <f>30+60</f>
        <v>90</v>
      </c>
      <c r="T843" s="1">
        <v>30</v>
      </c>
      <c r="U843" s="329">
        <f t="shared" ref="U843:U849" si="585">SUM(R843+S843-T843)</f>
        <v>60</v>
      </c>
      <c r="V843" s="34"/>
      <c r="W843" s="1"/>
      <c r="X843" s="329">
        <f t="shared" ref="X843:X849" si="586">SUM(U843+V843-W843)</f>
        <v>60</v>
      </c>
      <c r="Y843" s="34"/>
      <c r="Z843" s="1"/>
      <c r="AA843" s="329">
        <f t="shared" ref="AA843:AA849" si="587">SUM(X843+Y843-Z843)</f>
        <v>60</v>
      </c>
      <c r="AB843" s="34"/>
      <c r="AC843" s="1"/>
      <c r="AD843" s="329">
        <f t="shared" ref="AD843:AD849" si="588">SUM(AA843+AB843-AC843)</f>
        <v>60</v>
      </c>
      <c r="AE843" s="3"/>
      <c r="AF843" s="1"/>
      <c r="AG843" s="330">
        <f t="shared" ref="AG843:AG849" si="589">SUM(AD843+AE843-AF843)</f>
        <v>60</v>
      </c>
      <c r="AH843" s="34"/>
      <c r="AI843" s="1"/>
      <c r="AJ843" s="328">
        <f t="shared" ref="AJ843:AJ849" si="590">SUM(AG843+AH843-AI843)</f>
        <v>60</v>
      </c>
      <c r="AK843" s="34"/>
      <c r="AL843" s="1"/>
      <c r="AM843" s="328">
        <f t="shared" ref="AM843:AM849" si="591">SUM(AJ843+AK843-AL843)</f>
        <v>60</v>
      </c>
      <c r="AN843" s="34"/>
      <c r="AO843" s="1"/>
      <c r="AP843" s="328">
        <f t="shared" si="582"/>
        <v>60</v>
      </c>
      <c r="AQ843" s="34"/>
      <c r="AR843" s="1"/>
      <c r="AS843" s="1">
        <f t="shared" si="583"/>
        <v>60</v>
      </c>
      <c r="AT843" s="3"/>
      <c r="AU843" s="1"/>
      <c r="AV843" s="328">
        <f t="shared" si="584"/>
        <v>60</v>
      </c>
      <c r="AW843" s="178"/>
      <c r="AX843" s="324"/>
      <c r="AY843" s="125">
        <f>SUM(M843+P843+S843+V843+Y843+AB843+AE843+AH843+AK843+AN843+AQ843+AT843)</f>
        <v>90</v>
      </c>
      <c r="AZ843" s="125">
        <v>0</v>
      </c>
      <c r="BA843" s="35"/>
      <c r="BB843" s="35"/>
      <c r="BC843" s="35"/>
      <c r="BD843" s="35"/>
      <c r="BE843" s="35"/>
      <c r="BF843" s="35"/>
    </row>
    <row r="844" spans="1:58" ht="13">
      <c r="A844" s="18"/>
      <c r="B844" s="137"/>
      <c r="C844" s="404"/>
      <c r="D844" s="32" t="s">
        <v>3079</v>
      </c>
      <c r="E844" s="155" t="s">
        <v>3080</v>
      </c>
      <c r="F844" s="155"/>
      <c r="G844" s="156"/>
      <c r="H844" s="155"/>
      <c r="I844" s="156" t="s">
        <v>429</v>
      </c>
      <c r="J844" s="162" t="s">
        <v>1949</v>
      </c>
      <c r="K844" s="109">
        <f t="shared" si="581"/>
        <v>4</v>
      </c>
      <c r="L844" s="16">
        <v>0</v>
      </c>
      <c r="M844" s="3"/>
      <c r="N844" s="1"/>
      <c r="O844" s="329">
        <f t="shared" si="565"/>
        <v>0</v>
      </c>
      <c r="P844" s="34"/>
      <c r="Q844" s="1"/>
      <c r="R844" s="328">
        <f t="shared" si="580"/>
        <v>0</v>
      </c>
      <c r="S844" s="34">
        <v>4</v>
      </c>
      <c r="T844" s="1"/>
      <c r="U844" s="328">
        <f t="shared" si="585"/>
        <v>4</v>
      </c>
      <c r="V844" s="34"/>
      <c r="W844" s="1"/>
      <c r="X844" s="328">
        <f t="shared" si="586"/>
        <v>4</v>
      </c>
      <c r="Y844" s="34"/>
      <c r="Z844" s="1"/>
      <c r="AA844" s="328">
        <f t="shared" si="587"/>
        <v>4</v>
      </c>
      <c r="AB844" s="34"/>
      <c r="AC844" s="1"/>
      <c r="AD844" s="328">
        <f t="shared" si="588"/>
        <v>4</v>
      </c>
      <c r="AE844" s="3"/>
      <c r="AF844" s="1"/>
      <c r="AG844" s="326">
        <f t="shared" si="589"/>
        <v>4</v>
      </c>
      <c r="AH844" s="34"/>
      <c r="AI844" s="1"/>
      <c r="AJ844" s="328">
        <f t="shared" si="590"/>
        <v>4</v>
      </c>
      <c r="AK844" s="34"/>
      <c r="AL844" s="1"/>
      <c r="AM844" s="328">
        <f t="shared" si="591"/>
        <v>4</v>
      </c>
      <c r="AN844" s="34"/>
      <c r="AO844" s="1"/>
      <c r="AP844" s="328">
        <f t="shared" si="582"/>
        <v>4</v>
      </c>
      <c r="AQ844" s="34"/>
      <c r="AR844" s="1"/>
      <c r="AS844" s="328">
        <f t="shared" si="583"/>
        <v>4</v>
      </c>
      <c r="AT844" s="34"/>
      <c r="AU844" s="1"/>
      <c r="AV844" s="328">
        <f t="shared" si="584"/>
        <v>4</v>
      </c>
      <c r="AW844" s="178"/>
      <c r="AX844" s="324"/>
      <c r="AY844" s="125">
        <f>SUM(M844+P844+S844+V844+Y844+AB844+AE844+AH844+AK844+AN844+AQ844+AT844)</f>
        <v>4</v>
      </c>
      <c r="AZ844" s="125">
        <f>SUM(N844+Q844+T844+W844+Z844+AC844+AF844+AI844+AL844+AO844+AR844+AU844)</f>
        <v>0</v>
      </c>
      <c r="BA844" s="35"/>
      <c r="BB844" s="35"/>
      <c r="BC844" s="35"/>
      <c r="BD844" s="35"/>
      <c r="BE844" s="35"/>
      <c r="BF844" s="35"/>
    </row>
    <row r="845" spans="1:58" ht="13">
      <c r="A845" s="165"/>
      <c r="B845" s="331"/>
      <c r="C845" s="404"/>
      <c r="D845" s="32" t="s">
        <v>3081</v>
      </c>
      <c r="E845" s="38" t="s">
        <v>3082</v>
      </c>
      <c r="F845" s="38"/>
      <c r="G845" s="110"/>
      <c r="H845" s="38"/>
      <c r="I845" s="110" t="s">
        <v>640</v>
      </c>
      <c r="J845" s="162" t="s">
        <v>517</v>
      </c>
      <c r="K845" s="109">
        <f t="shared" si="581"/>
        <v>3</v>
      </c>
      <c r="L845" s="16">
        <v>0</v>
      </c>
      <c r="M845" s="3"/>
      <c r="N845" s="1"/>
      <c r="O845" s="329">
        <f t="shared" si="565"/>
        <v>0</v>
      </c>
      <c r="P845" s="34"/>
      <c r="Q845" s="1"/>
      <c r="R845" s="329">
        <f t="shared" si="580"/>
        <v>0</v>
      </c>
      <c r="S845" s="34">
        <v>3</v>
      </c>
      <c r="T845" s="1"/>
      <c r="U845" s="329">
        <f t="shared" si="585"/>
        <v>3</v>
      </c>
      <c r="V845" s="34"/>
      <c r="W845" s="1"/>
      <c r="X845" s="329">
        <f t="shared" si="586"/>
        <v>3</v>
      </c>
      <c r="Y845" s="34"/>
      <c r="Z845" s="1"/>
      <c r="AA845" s="329">
        <f t="shared" si="587"/>
        <v>3</v>
      </c>
      <c r="AB845" s="34"/>
      <c r="AC845" s="1"/>
      <c r="AD845" s="329">
        <f t="shared" si="588"/>
        <v>3</v>
      </c>
      <c r="AE845" s="3"/>
      <c r="AF845" s="1"/>
      <c r="AG845" s="330">
        <f t="shared" si="589"/>
        <v>3</v>
      </c>
      <c r="AH845" s="34"/>
      <c r="AI845" s="1"/>
      <c r="AJ845" s="328">
        <f t="shared" si="590"/>
        <v>3</v>
      </c>
      <c r="AK845" s="34"/>
      <c r="AL845" s="1"/>
      <c r="AM845" s="328">
        <f t="shared" si="591"/>
        <v>3</v>
      </c>
      <c r="AN845" s="34"/>
      <c r="AO845" s="1"/>
      <c r="AP845" s="328">
        <f t="shared" si="582"/>
        <v>3</v>
      </c>
      <c r="AQ845" s="34"/>
      <c r="AR845" s="1"/>
      <c r="AS845" s="1">
        <f t="shared" si="583"/>
        <v>3</v>
      </c>
      <c r="AT845" s="3"/>
      <c r="AU845" s="1"/>
      <c r="AV845" s="328">
        <f t="shared" si="584"/>
        <v>3</v>
      </c>
      <c r="AW845" s="178"/>
      <c r="AX845" s="324"/>
      <c r="AY845" s="125"/>
      <c r="AZ845" s="125"/>
      <c r="BA845" s="35"/>
      <c r="BB845" s="35"/>
      <c r="BC845" s="35"/>
      <c r="BD845" s="35"/>
      <c r="BE845" s="35"/>
      <c r="BF845" s="35"/>
    </row>
    <row r="846" spans="1:58" ht="13">
      <c r="A846" s="18"/>
      <c r="B846" s="137"/>
      <c r="C846" s="404"/>
      <c r="D846" s="32" t="s">
        <v>3160</v>
      </c>
      <c r="E846" s="38" t="s">
        <v>3161</v>
      </c>
      <c r="F846" s="38"/>
      <c r="G846" s="110"/>
      <c r="H846" s="38"/>
      <c r="I846" s="110"/>
      <c r="J846" s="16" t="s">
        <v>640</v>
      </c>
      <c r="K846" s="109">
        <f t="shared" si="581"/>
        <v>4</v>
      </c>
      <c r="L846" s="16">
        <v>0</v>
      </c>
      <c r="M846" s="3"/>
      <c r="N846" s="1"/>
      <c r="O846" s="329">
        <f t="shared" si="565"/>
        <v>0</v>
      </c>
      <c r="P846" s="34"/>
      <c r="Q846" s="1"/>
      <c r="R846" s="329">
        <f t="shared" si="580"/>
        <v>0</v>
      </c>
      <c r="S846" s="34"/>
      <c r="T846" s="1"/>
      <c r="U846" s="329">
        <f t="shared" si="585"/>
        <v>0</v>
      </c>
      <c r="V846" s="34"/>
      <c r="W846" s="1"/>
      <c r="X846" s="329">
        <f t="shared" si="586"/>
        <v>0</v>
      </c>
      <c r="Y846" s="34">
        <v>4</v>
      </c>
      <c r="Z846" s="1"/>
      <c r="AA846" s="329">
        <f t="shared" si="587"/>
        <v>4</v>
      </c>
      <c r="AB846" s="34"/>
      <c r="AC846" s="1"/>
      <c r="AD846" s="329">
        <f t="shared" si="588"/>
        <v>4</v>
      </c>
      <c r="AE846" s="3"/>
      <c r="AF846" s="1"/>
      <c r="AG846" s="330">
        <f t="shared" si="589"/>
        <v>4</v>
      </c>
      <c r="AH846" s="34"/>
      <c r="AI846" s="1"/>
      <c r="AJ846" s="328">
        <f t="shared" si="590"/>
        <v>4</v>
      </c>
      <c r="AK846" s="34"/>
      <c r="AL846" s="1"/>
      <c r="AM846" s="328">
        <f t="shared" si="591"/>
        <v>4</v>
      </c>
      <c r="AN846" s="34"/>
      <c r="AO846" s="1"/>
      <c r="AP846" s="328">
        <f t="shared" si="582"/>
        <v>4</v>
      </c>
      <c r="AQ846" s="34"/>
      <c r="AR846" s="1"/>
      <c r="AS846" s="1">
        <f t="shared" si="583"/>
        <v>4</v>
      </c>
      <c r="AT846" s="3"/>
      <c r="AU846" s="1"/>
      <c r="AV846" s="328">
        <f t="shared" si="584"/>
        <v>4</v>
      </c>
      <c r="AW846" s="178"/>
      <c r="AX846" s="324"/>
      <c r="AY846" s="125">
        <f t="shared" ref="AY846:AZ849" si="592">SUM(M846+P846+S846+V846+Y846+AB846+AE846+AH846+AK846+AN846+AQ846+AT846)</f>
        <v>4</v>
      </c>
      <c r="AZ846" s="125">
        <f t="shared" si="592"/>
        <v>0</v>
      </c>
      <c r="BA846" s="35"/>
      <c r="BB846" s="35"/>
      <c r="BC846" s="35"/>
      <c r="BD846" s="35"/>
      <c r="BE846" s="35"/>
      <c r="BF846" s="35"/>
    </row>
    <row r="847" spans="1:58" ht="13">
      <c r="A847" s="18"/>
      <c r="B847" s="137"/>
      <c r="C847" s="404"/>
      <c r="D847" s="32" t="s">
        <v>2699</v>
      </c>
      <c r="E847" s="38" t="s">
        <v>2700</v>
      </c>
      <c r="F847" s="38"/>
      <c r="G847" s="110"/>
      <c r="H847" s="38"/>
      <c r="I847" s="110" t="s">
        <v>1089</v>
      </c>
      <c r="J847" s="16" t="s">
        <v>1948</v>
      </c>
      <c r="K847" s="109">
        <f t="shared" si="581"/>
        <v>0</v>
      </c>
      <c r="L847" s="16">
        <v>0</v>
      </c>
      <c r="M847" s="3"/>
      <c r="N847" s="1"/>
      <c r="O847" s="329">
        <f t="shared" ref="O847:O878" si="593">SUM(L847+M847-N847)</f>
        <v>0</v>
      </c>
      <c r="P847" s="34"/>
      <c r="Q847" s="1"/>
      <c r="R847" s="329">
        <f t="shared" si="580"/>
        <v>0</v>
      </c>
      <c r="S847" s="34"/>
      <c r="T847" s="1"/>
      <c r="U847" s="329">
        <f t="shared" si="585"/>
        <v>0</v>
      </c>
      <c r="V847" s="34"/>
      <c r="W847" s="1"/>
      <c r="X847" s="329">
        <f t="shared" si="586"/>
        <v>0</v>
      </c>
      <c r="Y847" s="34"/>
      <c r="Z847" s="1"/>
      <c r="AA847" s="329">
        <f t="shared" si="587"/>
        <v>0</v>
      </c>
      <c r="AB847" s="34"/>
      <c r="AC847" s="1"/>
      <c r="AD847" s="329">
        <f t="shared" si="588"/>
        <v>0</v>
      </c>
      <c r="AE847" s="3"/>
      <c r="AF847" s="1"/>
      <c r="AG847" s="330">
        <f t="shared" si="589"/>
        <v>0</v>
      </c>
      <c r="AH847" s="34"/>
      <c r="AI847" s="1"/>
      <c r="AJ847" s="328">
        <f t="shared" si="590"/>
        <v>0</v>
      </c>
      <c r="AK847" s="34"/>
      <c r="AL847" s="1"/>
      <c r="AM847" s="328">
        <f t="shared" si="591"/>
        <v>0</v>
      </c>
      <c r="AN847" s="34"/>
      <c r="AO847" s="1"/>
      <c r="AP847" s="328">
        <f t="shared" si="582"/>
        <v>0</v>
      </c>
      <c r="AQ847" s="34"/>
      <c r="AR847" s="1"/>
      <c r="AS847" s="1">
        <f t="shared" si="583"/>
        <v>0</v>
      </c>
      <c r="AT847" s="3"/>
      <c r="AU847" s="1"/>
      <c r="AV847" s="328">
        <f t="shared" si="584"/>
        <v>0</v>
      </c>
      <c r="AW847" s="178"/>
      <c r="AX847" s="324"/>
      <c r="AY847" s="125">
        <f t="shared" si="592"/>
        <v>0</v>
      </c>
      <c r="AZ847" s="125">
        <f t="shared" si="592"/>
        <v>0</v>
      </c>
      <c r="BA847" s="35"/>
      <c r="BB847" s="35"/>
      <c r="BC847" s="35"/>
      <c r="BD847" s="35"/>
      <c r="BE847" s="35"/>
      <c r="BF847" s="35"/>
    </row>
    <row r="848" spans="1:58" ht="13">
      <c r="A848" s="18"/>
      <c r="B848" s="137"/>
      <c r="C848" s="404"/>
      <c r="D848" s="32" t="s">
        <v>2535</v>
      </c>
      <c r="E848" s="38" t="s">
        <v>2536</v>
      </c>
      <c r="F848" s="38"/>
      <c r="G848" s="110"/>
      <c r="H848" s="38"/>
      <c r="I848" s="110" t="s">
        <v>423</v>
      </c>
      <c r="J848" s="16" t="s">
        <v>629</v>
      </c>
      <c r="K848" s="109">
        <f t="shared" si="581"/>
        <v>10</v>
      </c>
      <c r="L848" s="16">
        <v>10</v>
      </c>
      <c r="M848" s="3"/>
      <c r="N848" s="1"/>
      <c r="O848" s="329">
        <f t="shared" si="593"/>
        <v>10</v>
      </c>
      <c r="P848" s="34"/>
      <c r="Q848" s="1"/>
      <c r="R848" s="329">
        <f t="shared" si="580"/>
        <v>10</v>
      </c>
      <c r="S848" s="34"/>
      <c r="T848" s="1"/>
      <c r="U848" s="329">
        <f t="shared" si="585"/>
        <v>10</v>
      </c>
      <c r="V848" s="34"/>
      <c r="W848" s="1"/>
      <c r="X848" s="329">
        <f t="shared" si="586"/>
        <v>10</v>
      </c>
      <c r="Y848" s="34"/>
      <c r="Z848" s="1"/>
      <c r="AA848" s="329">
        <f t="shared" si="587"/>
        <v>10</v>
      </c>
      <c r="AB848" s="34"/>
      <c r="AC848" s="1"/>
      <c r="AD848" s="329">
        <f t="shared" si="588"/>
        <v>10</v>
      </c>
      <c r="AE848" s="3"/>
      <c r="AF848" s="1"/>
      <c r="AG848" s="330">
        <f t="shared" si="589"/>
        <v>10</v>
      </c>
      <c r="AH848" s="34"/>
      <c r="AI848" s="1"/>
      <c r="AJ848" s="328">
        <f t="shared" si="590"/>
        <v>10</v>
      </c>
      <c r="AK848" s="34"/>
      <c r="AL848" s="1"/>
      <c r="AM848" s="328">
        <f t="shared" si="591"/>
        <v>10</v>
      </c>
      <c r="AN848" s="34"/>
      <c r="AO848" s="1"/>
      <c r="AP848" s="328">
        <f t="shared" si="582"/>
        <v>10</v>
      </c>
      <c r="AQ848" s="34"/>
      <c r="AR848" s="1"/>
      <c r="AS848" s="1">
        <f t="shared" si="583"/>
        <v>10</v>
      </c>
      <c r="AT848" s="3"/>
      <c r="AU848" s="1"/>
      <c r="AV848" s="328">
        <f t="shared" si="584"/>
        <v>10</v>
      </c>
      <c r="AW848" s="178"/>
      <c r="AX848" s="324"/>
      <c r="AY848" s="125">
        <f t="shared" si="592"/>
        <v>0</v>
      </c>
      <c r="AZ848" s="125">
        <f t="shared" si="592"/>
        <v>0</v>
      </c>
      <c r="BA848" s="35"/>
      <c r="BB848" s="35"/>
      <c r="BC848" s="35"/>
      <c r="BD848" s="35"/>
      <c r="BE848" s="35"/>
      <c r="BF848" s="35"/>
    </row>
    <row r="849" spans="1:58" ht="13">
      <c r="A849" s="18"/>
      <c r="B849" s="137"/>
      <c r="C849" s="404"/>
      <c r="D849" s="32" t="s">
        <v>1221</v>
      </c>
      <c r="E849" s="38" t="s">
        <v>1222</v>
      </c>
      <c r="F849" s="38"/>
      <c r="G849" s="110"/>
      <c r="H849" s="38"/>
      <c r="I849" s="110" t="s">
        <v>1089</v>
      </c>
      <c r="J849" s="16" t="s">
        <v>640</v>
      </c>
      <c r="K849" s="109">
        <f t="shared" si="581"/>
        <v>0</v>
      </c>
      <c r="L849" s="16">
        <v>0</v>
      </c>
      <c r="M849" s="3"/>
      <c r="N849" s="1"/>
      <c r="O849" s="328">
        <f t="shared" si="593"/>
        <v>0</v>
      </c>
      <c r="P849" s="34"/>
      <c r="Q849" s="1"/>
      <c r="R849" s="328">
        <f t="shared" si="580"/>
        <v>0</v>
      </c>
      <c r="S849" s="34"/>
      <c r="T849" s="1"/>
      <c r="U849" s="328">
        <f t="shared" si="585"/>
        <v>0</v>
      </c>
      <c r="V849" s="34"/>
      <c r="W849" s="1"/>
      <c r="X849" s="328">
        <f t="shared" si="586"/>
        <v>0</v>
      </c>
      <c r="Y849" s="34"/>
      <c r="Z849" s="1"/>
      <c r="AA849" s="328">
        <f t="shared" si="587"/>
        <v>0</v>
      </c>
      <c r="AB849" s="34"/>
      <c r="AC849" s="1"/>
      <c r="AD849" s="328">
        <f t="shared" si="588"/>
        <v>0</v>
      </c>
      <c r="AE849" s="3"/>
      <c r="AF849" s="1"/>
      <c r="AG849" s="326">
        <f t="shared" si="589"/>
        <v>0</v>
      </c>
      <c r="AH849" s="34"/>
      <c r="AI849" s="1"/>
      <c r="AJ849" s="328">
        <f t="shared" si="590"/>
        <v>0</v>
      </c>
      <c r="AK849" s="34"/>
      <c r="AL849" s="1"/>
      <c r="AM849" s="328">
        <f t="shared" si="591"/>
        <v>0</v>
      </c>
      <c r="AN849" s="34"/>
      <c r="AO849" s="1"/>
      <c r="AP849" s="328">
        <f t="shared" si="582"/>
        <v>0</v>
      </c>
      <c r="AQ849" s="34"/>
      <c r="AR849" s="1"/>
      <c r="AS849" s="328">
        <f t="shared" si="583"/>
        <v>0</v>
      </c>
      <c r="AT849" s="34"/>
      <c r="AU849" s="1"/>
      <c r="AV849" s="328">
        <f t="shared" si="584"/>
        <v>0</v>
      </c>
      <c r="AW849" s="178"/>
      <c r="AX849" s="324"/>
      <c r="AY849" s="125">
        <f t="shared" si="592"/>
        <v>0</v>
      </c>
      <c r="AZ849" s="125">
        <f t="shared" si="592"/>
        <v>0</v>
      </c>
      <c r="BA849" s="35"/>
      <c r="BB849" s="35"/>
      <c r="BC849" s="35"/>
      <c r="BD849" s="35"/>
      <c r="BE849" s="35"/>
      <c r="BF849" s="35"/>
    </row>
    <row r="850" spans="1:58" ht="13">
      <c r="A850" s="33"/>
      <c r="B850" s="330"/>
      <c r="C850" s="404"/>
      <c r="D850" s="32" t="s">
        <v>2910</v>
      </c>
      <c r="E850" s="38" t="s">
        <v>2911</v>
      </c>
      <c r="F850" s="38"/>
      <c r="G850" s="110"/>
      <c r="H850" s="38"/>
      <c r="I850" s="110" t="s">
        <v>832</v>
      </c>
      <c r="J850" s="16" t="s">
        <v>629</v>
      </c>
      <c r="K850" s="109">
        <v>0</v>
      </c>
      <c r="L850" s="16">
        <v>0</v>
      </c>
      <c r="M850" s="3"/>
      <c r="N850" s="1"/>
      <c r="O850" s="329">
        <f t="shared" si="593"/>
        <v>0</v>
      </c>
      <c r="P850" s="34"/>
      <c r="Q850" s="1"/>
      <c r="R850" s="329">
        <f t="shared" ref="R850:R868" si="594">SUM(O850+P850-Q850)</f>
        <v>0</v>
      </c>
      <c r="S850" s="34"/>
      <c r="T850" s="1"/>
      <c r="U850" s="329">
        <f t="shared" ref="U850:U868" si="595">SUM(R850+S850-T850)</f>
        <v>0</v>
      </c>
      <c r="V850" s="34"/>
      <c r="W850" s="1"/>
      <c r="X850" s="329">
        <f t="shared" ref="X850:X868" si="596">SUM(U850+V850-W850)</f>
        <v>0</v>
      </c>
      <c r="Y850" s="34"/>
      <c r="Z850" s="1"/>
      <c r="AA850" s="329">
        <f t="shared" ref="AA850:AA868" si="597">SUM(X850+Y850-Z850)</f>
        <v>0</v>
      </c>
      <c r="AB850" s="34"/>
      <c r="AC850" s="1"/>
      <c r="AD850" s="329">
        <f t="shared" ref="AD850:AD868" si="598">SUM(AA850+AB850-AC850)</f>
        <v>0</v>
      </c>
      <c r="AE850" s="3"/>
      <c r="AF850" s="1"/>
      <c r="AG850" s="330">
        <f t="shared" ref="AG850:AG868" si="599">SUM(AD850+AE850-AF850)</f>
        <v>0</v>
      </c>
      <c r="AH850" s="34"/>
      <c r="AI850" s="1"/>
      <c r="AJ850" s="328">
        <f t="shared" ref="AJ850:AJ868" si="600">SUM(AG850+AH850-AI850)</f>
        <v>0</v>
      </c>
      <c r="AK850" s="34"/>
      <c r="AL850" s="1"/>
      <c r="AM850" s="328">
        <f t="shared" ref="AM850:AM868" si="601">SUM(AJ850+AK850-AL850)</f>
        <v>0</v>
      </c>
      <c r="AN850" s="34"/>
      <c r="AO850" s="1"/>
      <c r="AP850" s="328">
        <f t="shared" ref="AP850:AP868" si="602">SUM(AM850+AN850-AO850)</f>
        <v>0</v>
      </c>
      <c r="AQ850" s="34"/>
      <c r="AR850" s="1"/>
      <c r="AS850" s="1">
        <f t="shared" ref="AS850:AS868" si="603">SUM(AP850+AQ850-AR850)</f>
        <v>0</v>
      </c>
      <c r="AT850" s="3"/>
      <c r="AU850" s="1"/>
      <c r="AV850" s="328">
        <f t="shared" ref="AV850:AV868" si="604">SUM(AS850+AT850-AU850)</f>
        <v>0</v>
      </c>
      <c r="AW850" s="178"/>
      <c r="AX850" s="324"/>
      <c r="AY850" s="125">
        <f>SUM(M850+P850+S850+V850+Y850+AB850+AE850+AH850+AK850+AN850+AQ850+AT850)</f>
        <v>0</v>
      </c>
      <c r="AZ850" s="125">
        <f t="shared" ref="AZ850:AZ887" si="605">SUM(N850+Q850+T850+W850+Z850+AC850+AF850+AI850+AL850+AO850+AR850+AU850)</f>
        <v>0</v>
      </c>
      <c r="BA850" s="35"/>
      <c r="BB850" s="35"/>
      <c r="BC850" s="35"/>
      <c r="BD850" s="35"/>
      <c r="BE850" s="35"/>
      <c r="BF850" s="35"/>
    </row>
    <row r="851" spans="1:58" ht="13">
      <c r="A851" s="18"/>
      <c r="B851" s="137"/>
      <c r="C851" s="404"/>
      <c r="D851" s="32" t="s">
        <v>1882</v>
      </c>
      <c r="E851" s="38" t="s">
        <v>1883</v>
      </c>
      <c r="F851" s="38"/>
      <c r="G851" s="110"/>
      <c r="H851" s="38"/>
      <c r="I851" s="110" t="s">
        <v>423</v>
      </c>
      <c r="J851" s="16" t="s">
        <v>629</v>
      </c>
      <c r="K851" s="109">
        <v>0</v>
      </c>
      <c r="L851" s="16">
        <v>0</v>
      </c>
      <c r="M851" s="3"/>
      <c r="N851" s="1"/>
      <c r="O851" s="329">
        <f t="shared" si="593"/>
        <v>0</v>
      </c>
      <c r="P851" s="34"/>
      <c r="Q851" s="1"/>
      <c r="R851" s="329">
        <f t="shared" si="594"/>
        <v>0</v>
      </c>
      <c r="S851" s="34"/>
      <c r="T851" s="1"/>
      <c r="U851" s="329">
        <f t="shared" si="595"/>
        <v>0</v>
      </c>
      <c r="V851" s="34"/>
      <c r="W851" s="1"/>
      <c r="X851" s="329">
        <f t="shared" si="596"/>
        <v>0</v>
      </c>
      <c r="Y851" s="34"/>
      <c r="Z851" s="1"/>
      <c r="AA851" s="329">
        <f t="shared" si="597"/>
        <v>0</v>
      </c>
      <c r="AB851" s="34"/>
      <c r="AC851" s="1"/>
      <c r="AD851" s="329">
        <f t="shared" si="598"/>
        <v>0</v>
      </c>
      <c r="AE851" s="3"/>
      <c r="AF851" s="1"/>
      <c r="AG851" s="330">
        <f t="shared" si="599"/>
        <v>0</v>
      </c>
      <c r="AH851" s="34"/>
      <c r="AI851" s="1"/>
      <c r="AJ851" s="328">
        <f t="shared" si="600"/>
        <v>0</v>
      </c>
      <c r="AK851" s="34"/>
      <c r="AL851" s="1"/>
      <c r="AM851" s="328">
        <f t="shared" si="601"/>
        <v>0</v>
      </c>
      <c r="AN851" s="34"/>
      <c r="AO851" s="1"/>
      <c r="AP851" s="328">
        <f t="shared" si="602"/>
        <v>0</v>
      </c>
      <c r="AQ851" s="34"/>
      <c r="AR851" s="1"/>
      <c r="AS851" s="1">
        <f t="shared" si="603"/>
        <v>0</v>
      </c>
      <c r="AT851" s="3"/>
      <c r="AU851" s="1"/>
      <c r="AV851" s="328">
        <f t="shared" si="604"/>
        <v>0</v>
      </c>
      <c r="AW851" s="178"/>
      <c r="AX851" s="324"/>
      <c r="AY851" s="125">
        <f t="shared" ref="AY851:AY887" si="606">SUM(M851+P851+S851+V851+Y851+AB851+AE851+AH851+AK851+AN851+AQ851+AT851)</f>
        <v>0</v>
      </c>
      <c r="AZ851" s="125">
        <f t="shared" si="605"/>
        <v>0</v>
      </c>
      <c r="BA851" s="35"/>
      <c r="BB851" s="35"/>
      <c r="BC851" s="35"/>
      <c r="BD851" s="35"/>
      <c r="BE851" s="35"/>
      <c r="BF851" s="35"/>
    </row>
    <row r="852" spans="1:58" ht="13">
      <c r="A852" s="18"/>
      <c r="B852" s="137"/>
      <c r="C852" s="404"/>
      <c r="D852" s="32" t="s">
        <v>2416</v>
      </c>
      <c r="E852" s="38" t="s">
        <v>2415</v>
      </c>
      <c r="F852" s="38"/>
      <c r="G852" s="110"/>
      <c r="H852" s="38"/>
      <c r="I852" s="110" t="s">
        <v>423</v>
      </c>
      <c r="J852" s="16" t="s">
        <v>629</v>
      </c>
      <c r="K852" s="109">
        <v>0</v>
      </c>
      <c r="L852" s="16">
        <v>0</v>
      </c>
      <c r="M852" s="3"/>
      <c r="N852" s="1"/>
      <c r="O852" s="328">
        <f t="shared" si="593"/>
        <v>0</v>
      </c>
      <c r="P852" s="34"/>
      <c r="Q852" s="1"/>
      <c r="R852" s="329">
        <f t="shared" si="594"/>
        <v>0</v>
      </c>
      <c r="S852" s="34"/>
      <c r="T852" s="1"/>
      <c r="U852" s="329">
        <f t="shared" si="595"/>
        <v>0</v>
      </c>
      <c r="V852" s="34"/>
      <c r="W852" s="1"/>
      <c r="X852" s="329">
        <f t="shared" si="596"/>
        <v>0</v>
      </c>
      <c r="Y852" s="34"/>
      <c r="Z852" s="1"/>
      <c r="AA852" s="329">
        <f t="shared" si="597"/>
        <v>0</v>
      </c>
      <c r="AB852" s="34"/>
      <c r="AC852" s="1"/>
      <c r="AD852" s="329">
        <f t="shared" si="598"/>
        <v>0</v>
      </c>
      <c r="AE852" s="3"/>
      <c r="AF852" s="1"/>
      <c r="AG852" s="330">
        <f t="shared" si="599"/>
        <v>0</v>
      </c>
      <c r="AH852" s="34"/>
      <c r="AI852" s="1"/>
      <c r="AJ852" s="328">
        <f t="shared" si="600"/>
        <v>0</v>
      </c>
      <c r="AK852" s="34"/>
      <c r="AL852" s="1"/>
      <c r="AM852" s="328">
        <f t="shared" si="601"/>
        <v>0</v>
      </c>
      <c r="AN852" s="34"/>
      <c r="AO852" s="1"/>
      <c r="AP852" s="328">
        <f t="shared" si="602"/>
        <v>0</v>
      </c>
      <c r="AQ852" s="34"/>
      <c r="AR852" s="1"/>
      <c r="AS852" s="1">
        <f t="shared" si="603"/>
        <v>0</v>
      </c>
      <c r="AT852" s="3"/>
      <c r="AU852" s="1"/>
      <c r="AV852" s="328">
        <f t="shared" si="604"/>
        <v>0</v>
      </c>
      <c r="AW852" s="178"/>
      <c r="AX852" s="324"/>
      <c r="AY852" s="125">
        <f t="shared" si="606"/>
        <v>0</v>
      </c>
      <c r="AZ852" s="125">
        <f t="shared" si="605"/>
        <v>0</v>
      </c>
      <c r="BA852" s="35"/>
      <c r="BB852" s="35"/>
      <c r="BC852" s="35"/>
      <c r="BD852" s="35"/>
      <c r="BE852" s="35"/>
      <c r="BF852" s="35"/>
    </row>
    <row r="853" spans="1:58" ht="13">
      <c r="A853" s="33"/>
      <c r="B853" s="330"/>
      <c r="C853" s="404"/>
      <c r="D853" s="32" t="s">
        <v>2561</v>
      </c>
      <c r="E853" s="38" t="s">
        <v>2562</v>
      </c>
      <c r="F853" s="38"/>
      <c r="G853" s="110"/>
      <c r="H853" s="38"/>
      <c r="I853" s="110" t="s">
        <v>1056</v>
      </c>
      <c r="J853" s="16" t="s">
        <v>629</v>
      </c>
      <c r="K853" s="109">
        <v>0</v>
      </c>
      <c r="L853" s="16">
        <v>0</v>
      </c>
      <c r="M853" s="3"/>
      <c r="N853" s="1"/>
      <c r="O853" s="329">
        <f t="shared" si="593"/>
        <v>0</v>
      </c>
      <c r="P853" s="34"/>
      <c r="Q853" s="1"/>
      <c r="R853" s="329">
        <f t="shared" si="594"/>
        <v>0</v>
      </c>
      <c r="S853" s="34"/>
      <c r="T853" s="1"/>
      <c r="U853" s="329">
        <f t="shared" si="595"/>
        <v>0</v>
      </c>
      <c r="V853" s="34"/>
      <c r="W853" s="1"/>
      <c r="X853" s="329">
        <f t="shared" si="596"/>
        <v>0</v>
      </c>
      <c r="Y853" s="34"/>
      <c r="Z853" s="1"/>
      <c r="AA853" s="329">
        <f t="shared" si="597"/>
        <v>0</v>
      </c>
      <c r="AB853" s="34"/>
      <c r="AC853" s="1"/>
      <c r="AD853" s="329">
        <f t="shared" si="598"/>
        <v>0</v>
      </c>
      <c r="AE853" s="3"/>
      <c r="AF853" s="1"/>
      <c r="AG853" s="330">
        <f t="shared" si="599"/>
        <v>0</v>
      </c>
      <c r="AH853" s="34"/>
      <c r="AI853" s="1"/>
      <c r="AJ853" s="328">
        <f t="shared" si="600"/>
        <v>0</v>
      </c>
      <c r="AK853" s="34"/>
      <c r="AL853" s="1"/>
      <c r="AM853" s="328">
        <f t="shared" si="601"/>
        <v>0</v>
      </c>
      <c r="AN853" s="34"/>
      <c r="AO853" s="1"/>
      <c r="AP853" s="328">
        <f t="shared" si="602"/>
        <v>0</v>
      </c>
      <c r="AQ853" s="34"/>
      <c r="AR853" s="1"/>
      <c r="AS853" s="1">
        <f t="shared" si="603"/>
        <v>0</v>
      </c>
      <c r="AT853" s="3"/>
      <c r="AU853" s="1"/>
      <c r="AV853" s="328">
        <f t="shared" si="604"/>
        <v>0</v>
      </c>
      <c r="AW853" s="178"/>
      <c r="AX853" s="324"/>
      <c r="AY853" s="125">
        <f t="shared" si="606"/>
        <v>0</v>
      </c>
      <c r="AZ853" s="125">
        <f t="shared" si="605"/>
        <v>0</v>
      </c>
      <c r="BA853" s="35"/>
      <c r="BB853" s="35"/>
      <c r="BC853" s="35"/>
      <c r="BD853" s="35"/>
      <c r="BE853" s="35"/>
      <c r="BF853" s="35"/>
    </row>
    <row r="854" spans="1:58" ht="13">
      <c r="A854" s="18"/>
      <c r="B854" s="137"/>
      <c r="C854" s="404"/>
      <c r="D854" s="32" t="s">
        <v>555</v>
      </c>
      <c r="E854" s="38" t="s">
        <v>556</v>
      </c>
      <c r="F854" s="38"/>
      <c r="G854" s="110"/>
      <c r="H854" s="38"/>
      <c r="I854" s="110" t="s">
        <v>432</v>
      </c>
      <c r="J854" s="16" t="s">
        <v>629</v>
      </c>
      <c r="K854" s="109">
        <v>0</v>
      </c>
      <c r="L854" s="16">
        <v>0</v>
      </c>
      <c r="M854" s="3"/>
      <c r="N854" s="1"/>
      <c r="O854" s="329">
        <f t="shared" si="593"/>
        <v>0</v>
      </c>
      <c r="P854" s="34"/>
      <c r="Q854" s="1"/>
      <c r="R854" s="329">
        <f t="shared" si="594"/>
        <v>0</v>
      </c>
      <c r="S854" s="34"/>
      <c r="T854" s="1"/>
      <c r="U854" s="329">
        <f t="shared" si="595"/>
        <v>0</v>
      </c>
      <c r="V854" s="34"/>
      <c r="W854" s="1"/>
      <c r="X854" s="329">
        <f t="shared" si="596"/>
        <v>0</v>
      </c>
      <c r="Y854" s="34"/>
      <c r="Z854" s="1"/>
      <c r="AA854" s="329">
        <f t="shared" si="597"/>
        <v>0</v>
      </c>
      <c r="AB854" s="34"/>
      <c r="AC854" s="1"/>
      <c r="AD854" s="329">
        <f t="shared" si="598"/>
        <v>0</v>
      </c>
      <c r="AE854" s="3"/>
      <c r="AF854" s="1"/>
      <c r="AG854" s="330">
        <f t="shared" si="599"/>
        <v>0</v>
      </c>
      <c r="AH854" s="34"/>
      <c r="AI854" s="1"/>
      <c r="AJ854" s="328">
        <f t="shared" si="600"/>
        <v>0</v>
      </c>
      <c r="AK854" s="34"/>
      <c r="AL854" s="1"/>
      <c r="AM854" s="328">
        <f t="shared" si="601"/>
        <v>0</v>
      </c>
      <c r="AN854" s="34"/>
      <c r="AO854" s="1"/>
      <c r="AP854" s="328">
        <f t="shared" si="602"/>
        <v>0</v>
      </c>
      <c r="AQ854" s="34"/>
      <c r="AR854" s="1"/>
      <c r="AS854" s="1">
        <f t="shared" si="603"/>
        <v>0</v>
      </c>
      <c r="AT854" s="3"/>
      <c r="AU854" s="1"/>
      <c r="AV854" s="328">
        <f t="shared" si="604"/>
        <v>0</v>
      </c>
      <c r="AW854" s="178"/>
      <c r="AX854" s="324"/>
      <c r="AY854" s="125">
        <f t="shared" si="606"/>
        <v>0</v>
      </c>
      <c r="AZ854" s="125">
        <f t="shared" si="605"/>
        <v>0</v>
      </c>
      <c r="BA854" s="35"/>
      <c r="BB854" s="35"/>
      <c r="BC854" s="35"/>
      <c r="BD854" s="35"/>
      <c r="BE854" s="35"/>
      <c r="BF854" s="35"/>
    </row>
    <row r="855" spans="1:58" ht="13">
      <c r="A855" s="18"/>
      <c r="B855" s="137"/>
      <c r="C855" s="404"/>
      <c r="D855" s="32" t="s">
        <v>686</v>
      </c>
      <c r="E855" s="38" t="s">
        <v>687</v>
      </c>
      <c r="F855" s="38"/>
      <c r="G855" s="110"/>
      <c r="H855" s="38"/>
      <c r="I855" s="110" t="s">
        <v>432</v>
      </c>
      <c r="J855" s="16" t="s">
        <v>629</v>
      </c>
      <c r="K855" s="109">
        <v>0</v>
      </c>
      <c r="L855" s="16">
        <v>0</v>
      </c>
      <c r="M855" s="3"/>
      <c r="N855" s="1"/>
      <c r="O855" s="328">
        <f t="shared" si="593"/>
        <v>0</v>
      </c>
      <c r="P855" s="34"/>
      <c r="Q855" s="1"/>
      <c r="R855" s="329">
        <f t="shared" si="594"/>
        <v>0</v>
      </c>
      <c r="S855" s="34"/>
      <c r="T855" s="1"/>
      <c r="U855" s="329">
        <f t="shared" si="595"/>
        <v>0</v>
      </c>
      <c r="V855" s="34"/>
      <c r="W855" s="1"/>
      <c r="X855" s="329">
        <f t="shared" si="596"/>
        <v>0</v>
      </c>
      <c r="Y855" s="34"/>
      <c r="Z855" s="1"/>
      <c r="AA855" s="329">
        <f t="shared" si="597"/>
        <v>0</v>
      </c>
      <c r="AB855" s="34"/>
      <c r="AC855" s="1"/>
      <c r="AD855" s="329">
        <f t="shared" si="598"/>
        <v>0</v>
      </c>
      <c r="AE855" s="3"/>
      <c r="AF855" s="1"/>
      <c r="AG855" s="330">
        <f t="shared" si="599"/>
        <v>0</v>
      </c>
      <c r="AH855" s="34"/>
      <c r="AI855" s="1"/>
      <c r="AJ855" s="328">
        <f t="shared" si="600"/>
        <v>0</v>
      </c>
      <c r="AK855" s="34"/>
      <c r="AL855" s="1"/>
      <c r="AM855" s="328">
        <f t="shared" si="601"/>
        <v>0</v>
      </c>
      <c r="AN855" s="34"/>
      <c r="AO855" s="1"/>
      <c r="AP855" s="328">
        <f t="shared" si="602"/>
        <v>0</v>
      </c>
      <c r="AQ855" s="34"/>
      <c r="AR855" s="1"/>
      <c r="AS855" s="1">
        <f t="shared" si="603"/>
        <v>0</v>
      </c>
      <c r="AT855" s="3"/>
      <c r="AU855" s="1"/>
      <c r="AV855" s="328">
        <f t="shared" si="604"/>
        <v>0</v>
      </c>
      <c r="AW855" s="178"/>
      <c r="AX855" s="324"/>
      <c r="AY855" s="125">
        <f t="shared" si="606"/>
        <v>0</v>
      </c>
      <c r="AZ855" s="125">
        <f t="shared" si="605"/>
        <v>0</v>
      </c>
      <c r="BA855" s="35"/>
      <c r="BB855" s="35"/>
      <c r="BC855" s="35"/>
      <c r="BD855" s="35"/>
      <c r="BE855" s="35"/>
      <c r="BF855" s="35"/>
    </row>
    <row r="856" spans="1:58" ht="13">
      <c r="A856" s="33"/>
      <c r="B856" s="330"/>
      <c r="C856" s="404"/>
      <c r="D856" s="32" t="s">
        <v>653</v>
      </c>
      <c r="E856" s="38" t="s">
        <v>654</v>
      </c>
      <c r="F856" s="38"/>
      <c r="G856" s="110"/>
      <c r="H856" s="38"/>
      <c r="I856" s="110" t="s">
        <v>423</v>
      </c>
      <c r="J856" s="16" t="s">
        <v>629</v>
      </c>
      <c r="K856" s="109">
        <v>0</v>
      </c>
      <c r="L856" s="16">
        <v>0</v>
      </c>
      <c r="M856" s="3"/>
      <c r="N856" s="1"/>
      <c r="O856" s="329">
        <f t="shared" si="593"/>
        <v>0</v>
      </c>
      <c r="P856" s="34"/>
      <c r="Q856" s="1"/>
      <c r="R856" s="329">
        <f t="shared" si="594"/>
        <v>0</v>
      </c>
      <c r="S856" s="34"/>
      <c r="T856" s="1"/>
      <c r="U856" s="329">
        <f t="shared" si="595"/>
        <v>0</v>
      </c>
      <c r="V856" s="34"/>
      <c r="W856" s="1"/>
      <c r="X856" s="329">
        <f t="shared" si="596"/>
        <v>0</v>
      </c>
      <c r="Y856" s="34"/>
      <c r="Z856" s="1"/>
      <c r="AA856" s="329">
        <f t="shared" si="597"/>
        <v>0</v>
      </c>
      <c r="AB856" s="34"/>
      <c r="AC856" s="1"/>
      <c r="AD856" s="329">
        <f t="shared" si="598"/>
        <v>0</v>
      </c>
      <c r="AE856" s="3"/>
      <c r="AF856" s="1"/>
      <c r="AG856" s="330">
        <f t="shared" si="599"/>
        <v>0</v>
      </c>
      <c r="AH856" s="34"/>
      <c r="AI856" s="1"/>
      <c r="AJ856" s="328">
        <f t="shared" si="600"/>
        <v>0</v>
      </c>
      <c r="AK856" s="34"/>
      <c r="AL856" s="1"/>
      <c r="AM856" s="328">
        <f t="shared" si="601"/>
        <v>0</v>
      </c>
      <c r="AN856" s="34"/>
      <c r="AO856" s="1"/>
      <c r="AP856" s="328">
        <f t="shared" si="602"/>
        <v>0</v>
      </c>
      <c r="AQ856" s="34"/>
      <c r="AR856" s="1"/>
      <c r="AS856" s="1">
        <f t="shared" si="603"/>
        <v>0</v>
      </c>
      <c r="AT856" s="3"/>
      <c r="AU856" s="1"/>
      <c r="AV856" s="328">
        <f t="shared" si="604"/>
        <v>0</v>
      </c>
      <c r="AW856" s="178"/>
      <c r="AX856" s="324"/>
      <c r="AY856" s="125">
        <f t="shared" si="606"/>
        <v>0</v>
      </c>
      <c r="AZ856" s="125">
        <f t="shared" si="605"/>
        <v>0</v>
      </c>
      <c r="BA856" s="35"/>
      <c r="BB856" s="35"/>
      <c r="BC856" s="35"/>
      <c r="BD856" s="35"/>
      <c r="BE856" s="35"/>
      <c r="BF856" s="35"/>
    </row>
    <row r="857" spans="1:58" ht="13">
      <c r="A857" s="18"/>
      <c r="B857" s="137"/>
      <c r="C857" s="404"/>
      <c r="D857" s="32" t="s">
        <v>1012</v>
      </c>
      <c r="E857" s="38" t="s">
        <v>1013</v>
      </c>
      <c r="F857" s="38"/>
      <c r="G857" s="110"/>
      <c r="H857" s="38"/>
      <c r="I857" s="110" t="s">
        <v>423</v>
      </c>
      <c r="J857" s="16" t="s">
        <v>2</v>
      </c>
      <c r="K857" s="109">
        <v>0</v>
      </c>
      <c r="L857" s="16">
        <v>0</v>
      </c>
      <c r="M857" s="3"/>
      <c r="N857" s="1"/>
      <c r="O857" s="329">
        <f t="shared" si="593"/>
        <v>0</v>
      </c>
      <c r="P857" s="34"/>
      <c r="Q857" s="1"/>
      <c r="R857" s="329">
        <f t="shared" si="594"/>
        <v>0</v>
      </c>
      <c r="S857" s="34"/>
      <c r="T857" s="1"/>
      <c r="U857" s="329">
        <f t="shared" si="595"/>
        <v>0</v>
      </c>
      <c r="V857" s="34"/>
      <c r="W857" s="1"/>
      <c r="X857" s="329">
        <f t="shared" si="596"/>
        <v>0</v>
      </c>
      <c r="Y857" s="34"/>
      <c r="Z857" s="1"/>
      <c r="AA857" s="329">
        <f t="shared" si="597"/>
        <v>0</v>
      </c>
      <c r="AB857" s="34"/>
      <c r="AC857" s="1"/>
      <c r="AD857" s="329">
        <f t="shared" si="598"/>
        <v>0</v>
      </c>
      <c r="AE857" s="3"/>
      <c r="AF857" s="1"/>
      <c r="AG857" s="330">
        <f t="shared" si="599"/>
        <v>0</v>
      </c>
      <c r="AH857" s="34"/>
      <c r="AI857" s="1"/>
      <c r="AJ857" s="328">
        <f t="shared" si="600"/>
        <v>0</v>
      </c>
      <c r="AK857" s="34"/>
      <c r="AL857" s="1"/>
      <c r="AM857" s="328">
        <f t="shared" si="601"/>
        <v>0</v>
      </c>
      <c r="AN857" s="34"/>
      <c r="AO857" s="1"/>
      <c r="AP857" s="328">
        <f t="shared" si="602"/>
        <v>0</v>
      </c>
      <c r="AQ857" s="34"/>
      <c r="AR857" s="1"/>
      <c r="AS857" s="1">
        <f t="shared" si="603"/>
        <v>0</v>
      </c>
      <c r="AT857" s="3"/>
      <c r="AU857" s="1"/>
      <c r="AV857" s="328">
        <f t="shared" si="604"/>
        <v>0</v>
      </c>
      <c r="AW857" s="178"/>
      <c r="AX857" s="324"/>
      <c r="AY857" s="125">
        <f t="shared" si="606"/>
        <v>0</v>
      </c>
      <c r="AZ857" s="125">
        <f t="shared" si="605"/>
        <v>0</v>
      </c>
      <c r="BA857" s="35"/>
      <c r="BB857" s="35"/>
      <c r="BC857" s="35"/>
      <c r="BD857" s="35"/>
      <c r="BE857" s="35"/>
      <c r="BF857" s="35"/>
    </row>
    <row r="858" spans="1:58" ht="13">
      <c r="A858" s="18"/>
      <c r="B858" s="137"/>
      <c r="C858" s="404"/>
      <c r="D858" s="32" t="s">
        <v>444</v>
      </c>
      <c r="E858" s="38" t="s">
        <v>445</v>
      </c>
      <c r="F858" s="38"/>
      <c r="G858" s="110"/>
      <c r="H858" s="38"/>
      <c r="I858" s="110" t="s">
        <v>423</v>
      </c>
      <c r="J858" s="16" t="s">
        <v>629</v>
      </c>
      <c r="K858" s="109">
        <v>0</v>
      </c>
      <c r="L858" s="16">
        <v>0</v>
      </c>
      <c r="M858" s="3"/>
      <c r="N858" s="1"/>
      <c r="O858" s="328">
        <f t="shared" si="593"/>
        <v>0</v>
      </c>
      <c r="P858" s="34"/>
      <c r="Q858" s="1"/>
      <c r="R858" s="329">
        <f t="shared" si="594"/>
        <v>0</v>
      </c>
      <c r="S858" s="34"/>
      <c r="T858" s="1"/>
      <c r="U858" s="329">
        <f t="shared" si="595"/>
        <v>0</v>
      </c>
      <c r="V858" s="34"/>
      <c r="W858" s="1"/>
      <c r="X858" s="329">
        <f t="shared" si="596"/>
        <v>0</v>
      </c>
      <c r="Y858" s="34"/>
      <c r="Z858" s="1"/>
      <c r="AA858" s="329">
        <f t="shared" si="597"/>
        <v>0</v>
      </c>
      <c r="AB858" s="34"/>
      <c r="AC858" s="1"/>
      <c r="AD858" s="329">
        <f t="shared" si="598"/>
        <v>0</v>
      </c>
      <c r="AE858" s="3"/>
      <c r="AF858" s="1"/>
      <c r="AG858" s="330">
        <f t="shared" si="599"/>
        <v>0</v>
      </c>
      <c r="AH858" s="34"/>
      <c r="AI858" s="1"/>
      <c r="AJ858" s="328">
        <f t="shared" si="600"/>
        <v>0</v>
      </c>
      <c r="AK858" s="34"/>
      <c r="AL858" s="1"/>
      <c r="AM858" s="328">
        <f t="shared" si="601"/>
        <v>0</v>
      </c>
      <c r="AN858" s="34"/>
      <c r="AO858" s="1"/>
      <c r="AP858" s="328">
        <f t="shared" si="602"/>
        <v>0</v>
      </c>
      <c r="AQ858" s="34"/>
      <c r="AR858" s="1"/>
      <c r="AS858" s="1">
        <f t="shared" si="603"/>
        <v>0</v>
      </c>
      <c r="AT858" s="3"/>
      <c r="AU858" s="1"/>
      <c r="AV858" s="328">
        <f t="shared" si="604"/>
        <v>0</v>
      </c>
      <c r="AW858" s="178"/>
      <c r="AX858" s="324"/>
      <c r="AY858" s="125">
        <f t="shared" si="606"/>
        <v>0</v>
      </c>
      <c r="AZ858" s="125">
        <f t="shared" si="605"/>
        <v>0</v>
      </c>
      <c r="BA858" s="35"/>
      <c r="BB858" s="35"/>
      <c r="BC858" s="35"/>
      <c r="BD858" s="35"/>
      <c r="BE858" s="35"/>
      <c r="BF858" s="35"/>
    </row>
    <row r="859" spans="1:58" ht="13">
      <c r="A859" s="33"/>
      <c r="B859" s="330"/>
      <c r="C859" s="404"/>
      <c r="D859" s="32" t="s">
        <v>103</v>
      </c>
      <c r="E859" s="38" t="s">
        <v>2875</v>
      </c>
      <c r="F859" s="38"/>
      <c r="G859" s="110"/>
      <c r="H859" s="38"/>
      <c r="I859" s="110" t="s">
        <v>419</v>
      </c>
      <c r="J859" s="16" t="s">
        <v>629</v>
      </c>
      <c r="K859" s="109">
        <v>0</v>
      </c>
      <c r="L859" s="16">
        <v>0</v>
      </c>
      <c r="M859" s="3"/>
      <c r="N859" s="1"/>
      <c r="O859" s="329">
        <f t="shared" si="593"/>
        <v>0</v>
      </c>
      <c r="P859" s="34"/>
      <c r="Q859" s="1"/>
      <c r="R859" s="329">
        <f t="shared" si="594"/>
        <v>0</v>
      </c>
      <c r="S859" s="34"/>
      <c r="T859" s="1"/>
      <c r="U859" s="329">
        <f t="shared" si="595"/>
        <v>0</v>
      </c>
      <c r="V859" s="34"/>
      <c r="W859" s="1"/>
      <c r="X859" s="329">
        <f t="shared" si="596"/>
        <v>0</v>
      </c>
      <c r="Y859" s="34"/>
      <c r="Z859" s="1"/>
      <c r="AA859" s="329">
        <f t="shared" si="597"/>
        <v>0</v>
      </c>
      <c r="AB859" s="34"/>
      <c r="AC859" s="1"/>
      <c r="AD859" s="329">
        <f t="shared" si="598"/>
        <v>0</v>
      </c>
      <c r="AE859" s="3"/>
      <c r="AF859" s="1"/>
      <c r="AG859" s="330">
        <f t="shared" si="599"/>
        <v>0</v>
      </c>
      <c r="AH859" s="34"/>
      <c r="AI859" s="1"/>
      <c r="AJ859" s="328">
        <f t="shared" si="600"/>
        <v>0</v>
      </c>
      <c r="AK859" s="34"/>
      <c r="AL859" s="1"/>
      <c r="AM859" s="328">
        <f t="shared" si="601"/>
        <v>0</v>
      </c>
      <c r="AN859" s="34"/>
      <c r="AO859" s="1"/>
      <c r="AP859" s="328">
        <f t="shared" si="602"/>
        <v>0</v>
      </c>
      <c r="AQ859" s="34"/>
      <c r="AR859" s="1"/>
      <c r="AS859" s="1">
        <f t="shared" si="603"/>
        <v>0</v>
      </c>
      <c r="AT859" s="3"/>
      <c r="AU859" s="1"/>
      <c r="AV859" s="328">
        <f t="shared" si="604"/>
        <v>0</v>
      </c>
      <c r="AW859" s="178"/>
      <c r="AX859" s="324"/>
      <c r="AY859" s="125">
        <f t="shared" si="606"/>
        <v>0</v>
      </c>
      <c r="AZ859" s="125">
        <f t="shared" si="605"/>
        <v>0</v>
      </c>
      <c r="BA859" s="35"/>
      <c r="BB859" s="35"/>
      <c r="BC859" s="35"/>
      <c r="BD859" s="35"/>
      <c r="BE859" s="35"/>
      <c r="BF859" s="35"/>
    </row>
    <row r="860" spans="1:58" ht="13">
      <c r="A860" s="18"/>
      <c r="B860" s="137"/>
      <c r="C860" s="404"/>
      <c r="D860" s="32" t="s">
        <v>828</v>
      </c>
      <c r="E860" s="38" t="s">
        <v>829</v>
      </c>
      <c r="F860" s="38"/>
      <c r="G860" s="110"/>
      <c r="H860" s="38"/>
      <c r="I860" s="110" t="s">
        <v>421</v>
      </c>
      <c r="J860" s="16" t="s">
        <v>629</v>
      </c>
      <c r="K860" s="109">
        <v>0</v>
      </c>
      <c r="L860" s="16">
        <v>0</v>
      </c>
      <c r="M860" s="3"/>
      <c r="N860" s="1"/>
      <c r="O860" s="329">
        <f t="shared" si="593"/>
        <v>0</v>
      </c>
      <c r="P860" s="34"/>
      <c r="Q860" s="1"/>
      <c r="R860" s="329">
        <f t="shared" si="594"/>
        <v>0</v>
      </c>
      <c r="S860" s="34"/>
      <c r="T860" s="1"/>
      <c r="U860" s="329">
        <f t="shared" si="595"/>
        <v>0</v>
      </c>
      <c r="V860" s="34"/>
      <c r="W860" s="1"/>
      <c r="X860" s="329">
        <f t="shared" si="596"/>
        <v>0</v>
      </c>
      <c r="Y860" s="34"/>
      <c r="Z860" s="1"/>
      <c r="AA860" s="329">
        <f t="shared" si="597"/>
        <v>0</v>
      </c>
      <c r="AB860" s="34"/>
      <c r="AC860" s="1"/>
      <c r="AD860" s="329">
        <f t="shared" si="598"/>
        <v>0</v>
      </c>
      <c r="AE860" s="3"/>
      <c r="AF860" s="1"/>
      <c r="AG860" s="330">
        <f t="shared" si="599"/>
        <v>0</v>
      </c>
      <c r="AH860" s="34"/>
      <c r="AI860" s="1"/>
      <c r="AJ860" s="328">
        <f t="shared" si="600"/>
        <v>0</v>
      </c>
      <c r="AK860" s="34"/>
      <c r="AL860" s="1"/>
      <c r="AM860" s="328">
        <f t="shared" si="601"/>
        <v>0</v>
      </c>
      <c r="AN860" s="34"/>
      <c r="AO860" s="1"/>
      <c r="AP860" s="328">
        <f t="shared" si="602"/>
        <v>0</v>
      </c>
      <c r="AQ860" s="34"/>
      <c r="AR860" s="1"/>
      <c r="AS860" s="1">
        <f t="shared" si="603"/>
        <v>0</v>
      </c>
      <c r="AT860" s="3"/>
      <c r="AU860" s="1"/>
      <c r="AV860" s="328">
        <f t="shared" si="604"/>
        <v>0</v>
      </c>
      <c r="AW860" s="178"/>
      <c r="AX860" s="324"/>
      <c r="AY860" s="125">
        <f t="shared" si="606"/>
        <v>0</v>
      </c>
      <c r="AZ860" s="125">
        <f t="shared" si="605"/>
        <v>0</v>
      </c>
      <c r="BA860" s="35"/>
      <c r="BB860" s="35"/>
      <c r="BC860" s="35"/>
      <c r="BD860" s="35"/>
      <c r="BE860" s="35"/>
      <c r="BF860" s="35"/>
    </row>
    <row r="861" spans="1:58" ht="13">
      <c r="A861" s="18"/>
      <c r="B861" s="137"/>
      <c r="C861" s="404"/>
      <c r="D861" s="32" t="s">
        <v>717</v>
      </c>
      <c r="E861" s="38" t="s">
        <v>718</v>
      </c>
      <c r="F861" s="38"/>
      <c r="G861" s="110"/>
      <c r="H861" s="38"/>
      <c r="I861" s="110" t="s">
        <v>719</v>
      </c>
      <c r="J861" s="16" t="s">
        <v>629</v>
      </c>
      <c r="K861" s="109">
        <v>0</v>
      </c>
      <c r="L861" s="16">
        <v>0</v>
      </c>
      <c r="M861" s="3"/>
      <c r="N861" s="1"/>
      <c r="O861" s="328">
        <f t="shared" si="593"/>
        <v>0</v>
      </c>
      <c r="P861" s="34"/>
      <c r="Q861" s="1"/>
      <c r="R861" s="329">
        <f t="shared" si="594"/>
        <v>0</v>
      </c>
      <c r="S861" s="34"/>
      <c r="T861" s="1"/>
      <c r="U861" s="329">
        <f t="shared" si="595"/>
        <v>0</v>
      </c>
      <c r="V861" s="34"/>
      <c r="W861" s="1"/>
      <c r="X861" s="329">
        <f t="shared" si="596"/>
        <v>0</v>
      </c>
      <c r="Y861" s="34"/>
      <c r="Z861" s="1"/>
      <c r="AA861" s="329">
        <f t="shared" si="597"/>
        <v>0</v>
      </c>
      <c r="AB861" s="34"/>
      <c r="AC861" s="1"/>
      <c r="AD861" s="329">
        <f t="shared" si="598"/>
        <v>0</v>
      </c>
      <c r="AE861" s="3"/>
      <c r="AF861" s="1"/>
      <c r="AG861" s="330">
        <f t="shared" si="599"/>
        <v>0</v>
      </c>
      <c r="AH861" s="34"/>
      <c r="AI861" s="1"/>
      <c r="AJ861" s="328">
        <f t="shared" si="600"/>
        <v>0</v>
      </c>
      <c r="AK861" s="34"/>
      <c r="AL861" s="1"/>
      <c r="AM861" s="328">
        <f t="shared" si="601"/>
        <v>0</v>
      </c>
      <c r="AN861" s="34"/>
      <c r="AO861" s="1"/>
      <c r="AP861" s="328">
        <f t="shared" si="602"/>
        <v>0</v>
      </c>
      <c r="AQ861" s="34"/>
      <c r="AR861" s="1"/>
      <c r="AS861" s="1">
        <f t="shared" si="603"/>
        <v>0</v>
      </c>
      <c r="AT861" s="3"/>
      <c r="AU861" s="1"/>
      <c r="AV861" s="328">
        <f t="shared" si="604"/>
        <v>0</v>
      </c>
      <c r="AW861" s="178"/>
      <c r="AX861" s="324"/>
      <c r="AY861" s="125">
        <f t="shared" si="606"/>
        <v>0</v>
      </c>
      <c r="AZ861" s="125">
        <f t="shared" si="605"/>
        <v>0</v>
      </c>
      <c r="BA861" s="35"/>
      <c r="BB861" s="35"/>
      <c r="BC861" s="35"/>
      <c r="BD861" s="35"/>
      <c r="BE861" s="35"/>
      <c r="BF861" s="35"/>
    </row>
    <row r="862" spans="1:58" ht="13">
      <c r="A862" s="33"/>
      <c r="B862" s="330"/>
      <c r="C862" s="404"/>
      <c r="D862" s="32" t="s">
        <v>2044</v>
      </c>
      <c r="E862" s="38" t="s">
        <v>2045</v>
      </c>
      <c r="F862" s="38"/>
      <c r="G862" s="110"/>
      <c r="H862" s="38"/>
      <c r="I862" s="110" t="s">
        <v>708</v>
      </c>
      <c r="J862" s="16" t="s">
        <v>629</v>
      </c>
      <c r="K862" s="109">
        <v>0</v>
      </c>
      <c r="L862" s="16">
        <v>0</v>
      </c>
      <c r="M862" s="3"/>
      <c r="N862" s="1"/>
      <c r="O862" s="329">
        <f t="shared" si="593"/>
        <v>0</v>
      </c>
      <c r="P862" s="34"/>
      <c r="Q862" s="1"/>
      <c r="R862" s="329">
        <f t="shared" si="594"/>
        <v>0</v>
      </c>
      <c r="S862" s="34"/>
      <c r="T862" s="1"/>
      <c r="U862" s="329">
        <f t="shared" si="595"/>
        <v>0</v>
      </c>
      <c r="V862" s="34"/>
      <c r="W862" s="1"/>
      <c r="X862" s="329">
        <f t="shared" si="596"/>
        <v>0</v>
      </c>
      <c r="Y862" s="34"/>
      <c r="Z862" s="1"/>
      <c r="AA862" s="329">
        <f t="shared" si="597"/>
        <v>0</v>
      </c>
      <c r="AB862" s="34"/>
      <c r="AC862" s="1"/>
      <c r="AD862" s="329">
        <f t="shared" si="598"/>
        <v>0</v>
      </c>
      <c r="AE862" s="3"/>
      <c r="AF862" s="1"/>
      <c r="AG862" s="330">
        <f t="shared" si="599"/>
        <v>0</v>
      </c>
      <c r="AH862" s="34"/>
      <c r="AI862" s="1"/>
      <c r="AJ862" s="328">
        <f t="shared" si="600"/>
        <v>0</v>
      </c>
      <c r="AK862" s="34"/>
      <c r="AL862" s="1"/>
      <c r="AM862" s="328">
        <f t="shared" si="601"/>
        <v>0</v>
      </c>
      <c r="AN862" s="34"/>
      <c r="AO862" s="1"/>
      <c r="AP862" s="328">
        <f t="shared" si="602"/>
        <v>0</v>
      </c>
      <c r="AQ862" s="34"/>
      <c r="AR862" s="1"/>
      <c r="AS862" s="1">
        <f t="shared" si="603"/>
        <v>0</v>
      </c>
      <c r="AT862" s="3"/>
      <c r="AU862" s="1"/>
      <c r="AV862" s="328">
        <f t="shared" si="604"/>
        <v>0</v>
      </c>
      <c r="AW862" s="178"/>
      <c r="AX862" s="324"/>
      <c r="AY862" s="125">
        <f t="shared" si="606"/>
        <v>0</v>
      </c>
      <c r="AZ862" s="125">
        <f t="shared" si="605"/>
        <v>0</v>
      </c>
      <c r="BA862" s="35"/>
      <c r="BB862" s="35"/>
      <c r="BC862" s="35"/>
      <c r="BD862" s="35"/>
      <c r="BE862" s="35"/>
      <c r="BF862" s="35"/>
    </row>
    <row r="863" spans="1:58" ht="13">
      <c r="A863" s="18"/>
      <c r="B863" s="137"/>
      <c r="C863" s="404"/>
      <c r="D863" s="32" t="s">
        <v>2036</v>
      </c>
      <c r="E863" s="38" t="s">
        <v>2037</v>
      </c>
      <c r="F863" s="38"/>
      <c r="G863" s="110"/>
      <c r="H863" s="38"/>
      <c r="I863" s="110" t="s">
        <v>708</v>
      </c>
      <c r="J863" s="16" t="s">
        <v>629</v>
      </c>
      <c r="K863" s="109">
        <v>0</v>
      </c>
      <c r="L863" s="16">
        <v>0</v>
      </c>
      <c r="M863" s="3"/>
      <c r="N863" s="1"/>
      <c r="O863" s="329">
        <f t="shared" si="593"/>
        <v>0</v>
      </c>
      <c r="P863" s="34"/>
      <c r="Q863" s="1"/>
      <c r="R863" s="329">
        <f t="shared" si="594"/>
        <v>0</v>
      </c>
      <c r="S863" s="34"/>
      <c r="T863" s="1"/>
      <c r="U863" s="329">
        <f t="shared" si="595"/>
        <v>0</v>
      </c>
      <c r="V863" s="34"/>
      <c r="W863" s="1"/>
      <c r="X863" s="329">
        <f t="shared" si="596"/>
        <v>0</v>
      </c>
      <c r="Y863" s="34"/>
      <c r="Z863" s="1"/>
      <c r="AA863" s="329">
        <f t="shared" si="597"/>
        <v>0</v>
      </c>
      <c r="AB863" s="34"/>
      <c r="AC863" s="1"/>
      <c r="AD863" s="329">
        <f t="shared" si="598"/>
        <v>0</v>
      </c>
      <c r="AE863" s="3"/>
      <c r="AF863" s="1"/>
      <c r="AG863" s="330">
        <f t="shared" si="599"/>
        <v>0</v>
      </c>
      <c r="AH863" s="34"/>
      <c r="AI863" s="1"/>
      <c r="AJ863" s="328">
        <f t="shared" si="600"/>
        <v>0</v>
      </c>
      <c r="AK863" s="34"/>
      <c r="AL863" s="1"/>
      <c r="AM863" s="328">
        <f t="shared" si="601"/>
        <v>0</v>
      </c>
      <c r="AN863" s="34"/>
      <c r="AO863" s="1"/>
      <c r="AP863" s="328">
        <f t="shared" si="602"/>
        <v>0</v>
      </c>
      <c r="AQ863" s="34"/>
      <c r="AR863" s="1"/>
      <c r="AS863" s="1">
        <f t="shared" si="603"/>
        <v>0</v>
      </c>
      <c r="AT863" s="3"/>
      <c r="AU863" s="1"/>
      <c r="AV863" s="328">
        <f t="shared" si="604"/>
        <v>0</v>
      </c>
      <c r="AW863" s="178"/>
      <c r="AX863" s="324"/>
      <c r="AY863" s="125">
        <f t="shared" si="606"/>
        <v>0</v>
      </c>
      <c r="AZ863" s="125">
        <f t="shared" si="605"/>
        <v>0</v>
      </c>
      <c r="BA863" s="35"/>
      <c r="BB863" s="35"/>
      <c r="BC863" s="35"/>
      <c r="BD863" s="35"/>
      <c r="BE863" s="35"/>
      <c r="BF863" s="35"/>
    </row>
    <row r="864" spans="1:58" ht="13">
      <c r="A864" s="18"/>
      <c r="B864" s="137"/>
      <c r="C864" s="404"/>
      <c r="D864" s="32" t="s">
        <v>674</v>
      </c>
      <c r="E864" s="38" t="s">
        <v>675</v>
      </c>
      <c r="F864" s="38"/>
      <c r="G864" s="110"/>
      <c r="H864" s="38"/>
      <c r="I864" s="110" t="s">
        <v>418</v>
      </c>
      <c r="J864" s="16" t="s">
        <v>629</v>
      </c>
      <c r="K864" s="109">
        <v>0</v>
      </c>
      <c r="L864" s="16">
        <v>0</v>
      </c>
      <c r="M864" s="3"/>
      <c r="N864" s="1"/>
      <c r="O864" s="328">
        <f t="shared" si="593"/>
        <v>0</v>
      </c>
      <c r="P864" s="34"/>
      <c r="Q864" s="1"/>
      <c r="R864" s="329">
        <f t="shared" si="594"/>
        <v>0</v>
      </c>
      <c r="S864" s="34"/>
      <c r="T864" s="1"/>
      <c r="U864" s="329">
        <f t="shared" si="595"/>
        <v>0</v>
      </c>
      <c r="V864" s="34"/>
      <c r="W864" s="1"/>
      <c r="X864" s="329">
        <f t="shared" si="596"/>
        <v>0</v>
      </c>
      <c r="Y864" s="34"/>
      <c r="Z864" s="1"/>
      <c r="AA864" s="329">
        <f t="shared" si="597"/>
        <v>0</v>
      </c>
      <c r="AB864" s="34"/>
      <c r="AC864" s="1"/>
      <c r="AD864" s="329">
        <f t="shared" si="598"/>
        <v>0</v>
      </c>
      <c r="AE864" s="3"/>
      <c r="AF864" s="1"/>
      <c r="AG864" s="330">
        <f t="shared" si="599"/>
        <v>0</v>
      </c>
      <c r="AH864" s="34"/>
      <c r="AI864" s="1"/>
      <c r="AJ864" s="328">
        <f t="shared" si="600"/>
        <v>0</v>
      </c>
      <c r="AK864" s="34"/>
      <c r="AL864" s="1"/>
      <c r="AM864" s="328">
        <f t="shared" si="601"/>
        <v>0</v>
      </c>
      <c r="AN864" s="34"/>
      <c r="AO864" s="1"/>
      <c r="AP864" s="328">
        <f t="shared" si="602"/>
        <v>0</v>
      </c>
      <c r="AQ864" s="34"/>
      <c r="AR864" s="1"/>
      <c r="AS864" s="1">
        <f t="shared" si="603"/>
        <v>0</v>
      </c>
      <c r="AT864" s="3"/>
      <c r="AU864" s="1"/>
      <c r="AV864" s="328">
        <f t="shared" si="604"/>
        <v>0</v>
      </c>
      <c r="AW864" s="178"/>
      <c r="AX864" s="324"/>
      <c r="AY864" s="125">
        <f t="shared" si="606"/>
        <v>0</v>
      </c>
      <c r="AZ864" s="125">
        <f t="shared" si="605"/>
        <v>0</v>
      </c>
      <c r="BA864" s="35"/>
      <c r="BB864" s="35"/>
      <c r="BC864" s="35"/>
      <c r="BD864" s="35"/>
      <c r="BE864" s="35"/>
      <c r="BF864" s="35"/>
    </row>
    <row r="865" spans="1:58" ht="13">
      <c r="A865" s="33"/>
      <c r="B865" s="330"/>
      <c r="C865" s="404"/>
      <c r="D865" s="32" t="s">
        <v>843</v>
      </c>
      <c r="E865" s="38" t="s">
        <v>844</v>
      </c>
      <c r="F865" s="38"/>
      <c r="G865" s="110"/>
      <c r="H865" s="38"/>
      <c r="I865" s="110" t="s">
        <v>635</v>
      </c>
      <c r="J865" s="16" t="s">
        <v>629</v>
      </c>
      <c r="K865" s="109">
        <v>0</v>
      </c>
      <c r="L865" s="16">
        <v>0</v>
      </c>
      <c r="M865" s="3"/>
      <c r="N865" s="1"/>
      <c r="O865" s="329">
        <f t="shared" si="593"/>
        <v>0</v>
      </c>
      <c r="P865" s="34"/>
      <c r="Q865" s="1"/>
      <c r="R865" s="329">
        <f t="shared" si="594"/>
        <v>0</v>
      </c>
      <c r="S865" s="34"/>
      <c r="T865" s="1"/>
      <c r="U865" s="329">
        <f t="shared" si="595"/>
        <v>0</v>
      </c>
      <c r="V865" s="34"/>
      <c r="W865" s="1"/>
      <c r="X865" s="329">
        <f t="shared" si="596"/>
        <v>0</v>
      </c>
      <c r="Y865" s="34"/>
      <c r="Z865" s="1"/>
      <c r="AA865" s="329">
        <f t="shared" si="597"/>
        <v>0</v>
      </c>
      <c r="AB865" s="34"/>
      <c r="AC865" s="1"/>
      <c r="AD865" s="329">
        <f t="shared" si="598"/>
        <v>0</v>
      </c>
      <c r="AE865" s="3"/>
      <c r="AF865" s="1"/>
      <c r="AG865" s="330">
        <f t="shared" si="599"/>
        <v>0</v>
      </c>
      <c r="AH865" s="34"/>
      <c r="AI865" s="1"/>
      <c r="AJ865" s="328">
        <f t="shared" si="600"/>
        <v>0</v>
      </c>
      <c r="AK865" s="34"/>
      <c r="AL865" s="1"/>
      <c r="AM865" s="328">
        <f t="shared" si="601"/>
        <v>0</v>
      </c>
      <c r="AN865" s="34"/>
      <c r="AO865" s="1"/>
      <c r="AP865" s="328">
        <f t="shared" si="602"/>
        <v>0</v>
      </c>
      <c r="AQ865" s="34"/>
      <c r="AR865" s="1"/>
      <c r="AS865" s="1">
        <f t="shared" si="603"/>
        <v>0</v>
      </c>
      <c r="AT865" s="3"/>
      <c r="AU865" s="1"/>
      <c r="AV865" s="328">
        <f t="shared" si="604"/>
        <v>0</v>
      </c>
      <c r="AW865" s="178"/>
      <c r="AX865" s="324"/>
      <c r="AY865" s="125">
        <f t="shared" si="606"/>
        <v>0</v>
      </c>
      <c r="AZ865" s="125">
        <f t="shared" si="605"/>
        <v>0</v>
      </c>
      <c r="BA865" s="35"/>
      <c r="BB865" s="35"/>
      <c r="BC865" s="35"/>
      <c r="BD865" s="35"/>
      <c r="BE865" s="35"/>
      <c r="BF865" s="35"/>
    </row>
    <row r="866" spans="1:58" ht="13">
      <c r="A866" s="18"/>
      <c r="B866" s="137"/>
      <c r="C866" s="404"/>
      <c r="D866" s="32" t="s">
        <v>518</v>
      </c>
      <c r="E866" s="38" t="s">
        <v>519</v>
      </c>
      <c r="F866" s="38"/>
      <c r="G866" s="110"/>
      <c r="H866" s="38"/>
      <c r="I866" s="110" t="s">
        <v>635</v>
      </c>
      <c r="J866" s="16" t="s">
        <v>629</v>
      </c>
      <c r="K866" s="109">
        <v>0</v>
      </c>
      <c r="L866" s="16">
        <v>0</v>
      </c>
      <c r="M866" s="3"/>
      <c r="N866" s="1"/>
      <c r="O866" s="329">
        <f t="shared" si="593"/>
        <v>0</v>
      </c>
      <c r="P866" s="34"/>
      <c r="Q866" s="1"/>
      <c r="R866" s="329">
        <f t="shared" si="594"/>
        <v>0</v>
      </c>
      <c r="S866" s="34"/>
      <c r="T866" s="1"/>
      <c r="U866" s="329">
        <f t="shared" si="595"/>
        <v>0</v>
      </c>
      <c r="V866" s="34"/>
      <c r="W866" s="1"/>
      <c r="X866" s="329">
        <f t="shared" si="596"/>
        <v>0</v>
      </c>
      <c r="Y866" s="34"/>
      <c r="Z866" s="1"/>
      <c r="AA866" s="329">
        <f t="shared" si="597"/>
        <v>0</v>
      </c>
      <c r="AB866" s="34"/>
      <c r="AC866" s="1"/>
      <c r="AD866" s="329">
        <f t="shared" si="598"/>
        <v>0</v>
      </c>
      <c r="AE866" s="3"/>
      <c r="AF866" s="1"/>
      <c r="AG866" s="330">
        <f t="shared" si="599"/>
        <v>0</v>
      </c>
      <c r="AH866" s="34"/>
      <c r="AI866" s="1"/>
      <c r="AJ866" s="328">
        <f t="shared" si="600"/>
        <v>0</v>
      </c>
      <c r="AK866" s="34"/>
      <c r="AL866" s="1"/>
      <c r="AM866" s="328">
        <f t="shared" si="601"/>
        <v>0</v>
      </c>
      <c r="AN866" s="34"/>
      <c r="AO866" s="1"/>
      <c r="AP866" s="328">
        <f t="shared" si="602"/>
        <v>0</v>
      </c>
      <c r="AQ866" s="34"/>
      <c r="AR866" s="1"/>
      <c r="AS866" s="1">
        <f t="shared" si="603"/>
        <v>0</v>
      </c>
      <c r="AT866" s="3"/>
      <c r="AU866" s="1"/>
      <c r="AV866" s="328">
        <f t="shared" si="604"/>
        <v>0</v>
      </c>
      <c r="AW866" s="178"/>
      <c r="AX866" s="324"/>
      <c r="AY866" s="125">
        <f t="shared" si="606"/>
        <v>0</v>
      </c>
      <c r="AZ866" s="125">
        <f t="shared" si="605"/>
        <v>0</v>
      </c>
      <c r="BA866" s="35"/>
      <c r="BB866" s="35"/>
      <c r="BC866" s="35"/>
      <c r="BD866" s="35"/>
      <c r="BE866" s="35"/>
      <c r="BF866" s="35"/>
    </row>
    <row r="867" spans="1:58" ht="13">
      <c r="A867" s="18"/>
      <c r="B867" s="137"/>
      <c r="C867" s="404"/>
      <c r="D867" s="32" t="s">
        <v>2650</v>
      </c>
      <c r="E867" s="38" t="s">
        <v>2651</v>
      </c>
      <c r="F867" s="38"/>
      <c r="G867" s="110"/>
      <c r="H867" s="38"/>
      <c r="I867" s="110" t="s">
        <v>418</v>
      </c>
      <c r="J867" s="16" t="s">
        <v>1955</v>
      </c>
      <c r="K867" s="109">
        <f t="shared" ref="K867:K887" si="607">AV867</f>
        <v>100</v>
      </c>
      <c r="L867" s="16">
        <v>100</v>
      </c>
      <c r="M867" s="3"/>
      <c r="N867" s="1"/>
      <c r="O867" s="328">
        <f t="shared" si="593"/>
        <v>100</v>
      </c>
      <c r="P867" s="34"/>
      <c r="Q867" s="1"/>
      <c r="R867" s="329">
        <f t="shared" si="594"/>
        <v>100</v>
      </c>
      <c r="S867" s="34"/>
      <c r="T867" s="1"/>
      <c r="U867" s="329">
        <f t="shared" si="595"/>
        <v>100</v>
      </c>
      <c r="V867" s="34"/>
      <c r="W867" s="1"/>
      <c r="X867" s="329">
        <f t="shared" si="596"/>
        <v>100</v>
      </c>
      <c r="Y867" s="34"/>
      <c r="Z867" s="1"/>
      <c r="AA867" s="329">
        <f t="shared" si="597"/>
        <v>100</v>
      </c>
      <c r="AB867" s="34"/>
      <c r="AC867" s="1"/>
      <c r="AD867" s="329">
        <f t="shared" si="598"/>
        <v>100</v>
      </c>
      <c r="AE867" s="3"/>
      <c r="AF867" s="1"/>
      <c r="AG867" s="330">
        <f t="shared" si="599"/>
        <v>100</v>
      </c>
      <c r="AH867" s="34"/>
      <c r="AI867" s="1"/>
      <c r="AJ867" s="328">
        <f t="shared" si="600"/>
        <v>100</v>
      </c>
      <c r="AK867" s="34"/>
      <c r="AL867" s="1"/>
      <c r="AM867" s="328">
        <f t="shared" si="601"/>
        <v>100</v>
      </c>
      <c r="AN867" s="34"/>
      <c r="AO867" s="1"/>
      <c r="AP867" s="328">
        <f t="shared" si="602"/>
        <v>100</v>
      </c>
      <c r="AQ867" s="34"/>
      <c r="AR867" s="1"/>
      <c r="AS867" s="1">
        <f t="shared" si="603"/>
        <v>100</v>
      </c>
      <c r="AT867" s="3"/>
      <c r="AU867" s="1"/>
      <c r="AV867" s="328">
        <f t="shared" si="604"/>
        <v>100</v>
      </c>
      <c r="AW867" s="178"/>
      <c r="AX867" s="324"/>
      <c r="AY867" s="125">
        <f t="shared" si="606"/>
        <v>0</v>
      </c>
      <c r="AZ867" s="125">
        <f t="shared" si="605"/>
        <v>0</v>
      </c>
      <c r="BA867" s="35"/>
      <c r="BB867" s="35"/>
      <c r="BC867" s="35"/>
      <c r="BD867" s="35"/>
      <c r="BE867" s="35"/>
      <c r="BF867" s="35"/>
    </row>
    <row r="868" spans="1:58" ht="13">
      <c r="A868" s="33"/>
      <c r="B868" s="330"/>
      <c r="C868" s="404"/>
      <c r="D868" s="32" t="s">
        <v>2843</v>
      </c>
      <c r="E868" s="38" t="s">
        <v>2844</v>
      </c>
      <c r="F868" s="38"/>
      <c r="G868" s="110"/>
      <c r="H868" s="38"/>
      <c r="I868" s="110"/>
      <c r="J868" s="16"/>
      <c r="K868" s="109">
        <f t="shared" si="607"/>
        <v>0</v>
      </c>
      <c r="L868" s="16">
        <v>0</v>
      </c>
      <c r="M868" s="3"/>
      <c r="N868" s="1"/>
      <c r="O868" s="329">
        <f t="shared" si="593"/>
        <v>0</v>
      </c>
      <c r="P868" s="34"/>
      <c r="Q868" s="1"/>
      <c r="R868" s="329">
        <f t="shared" si="594"/>
        <v>0</v>
      </c>
      <c r="S868" s="34"/>
      <c r="T868" s="1"/>
      <c r="U868" s="329">
        <f t="shared" si="595"/>
        <v>0</v>
      </c>
      <c r="V868" s="34"/>
      <c r="W868" s="1"/>
      <c r="X868" s="329">
        <f t="shared" si="596"/>
        <v>0</v>
      </c>
      <c r="Y868" s="34">
        <v>2</v>
      </c>
      <c r="Z868" s="1">
        <v>2</v>
      </c>
      <c r="AA868" s="329">
        <f t="shared" si="597"/>
        <v>0</v>
      </c>
      <c r="AB868" s="34"/>
      <c r="AC868" s="1"/>
      <c r="AD868" s="329">
        <f t="shared" si="598"/>
        <v>0</v>
      </c>
      <c r="AE868" s="3"/>
      <c r="AF868" s="1"/>
      <c r="AG868" s="330">
        <f t="shared" si="599"/>
        <v>0</v>
      </c>
      <c r="AH868" s="34"/>
      <c r="AI868" s="1"/>
      <c r="AJ868" s="328">
        <f t="shared" si="600"/>
        <v>0</v>
      </c>
      <c r="AK868" s="34"/>
      <c r="AL868" s="1"/>
      <c r="AM868" s="328">
        <f t="shared" si="601"/>
        <v>0</v>
      </c>
      <c r="AN868" s="34"/>
      <c r="AO868" s="1"/>
      <c r="AP868" s="328">
        <f t="shared" si="602"/>
        <v>0</v>
      </c>
      <c r="AQ868" s="34"/>
      <c r="AR868" s="1"/>
      <c r="AS868" s="1">
        <f t="shared" si="603"/>
        <v>0</v>
      </c>
      <c r="AT868" s="3"/>
      <c r="AU868" s="1"/>
      <c r="AV868" s="328">
        <f t="shared" si="604"/>
        <v>0</v>
      </c>
      <c r="AW868" s="178"/>
      <c r="AX868" s="324"/>
      <c r="AY868" s="125">
        <f t="shared" si="606"/>
        <v>2</v>
      </c>
      <c r="AZ868" s="125">
        <f t="shared" si="605"/>
        <v>2</v>
      </c>
      <c r="BA868" s="35"/>
      <c r="BB868" s="35"/>
      <c r="BC868" s="35"/>
      <c r="BD868" s="35"/>
      <c r="BE868" s="35"/>
      <c r="BF868" s="35"/>
    </row>
    <row r="869" spans="1:58" ht="13">
      <c r="A869" s="18"/>
      <c r="B869" s="137"/>
      <c r="C869" s="404"/>
      <c r="D869" s="32" t="s">
        <v>3191</v>
      </c>
      <c r="E869" s="38" t="s">
        <v>3192</v>
      </c>
      <c r="F869" s="38"/>
      <c r="G869" s="110"/>
      <c r="H869" s="38"/>
      <c r="I869" s="110" t="s">
        <v>419</v>
      </c>
      <c r="J869" s="16" t="s">
        <v>640</v>
      </c>
      <c r="K869" s="109">
        <f t="shared" si="607"/>
        <v>10</v>
      </c>
      <c r="L869" s="16">
        <v>0</v>
      </c>
      <c r="M869" s="3"/>
      <c r="N869" s="1"/>
      <c r="O869" s="329">
        <f t="shared" si="593"/>
        <v>0</v>
      </c>
      <c r="P869" s="34"/>
      <c r="Q869" s="1"/>
      <c r="R869" s="329">
        <f t="shared" ref="R869:R887" si="608">SUM(O869+P869-Q869)</f>
        <v>0</v>
      </c>
      <c r="S869" s="34"/>
      <c r="T869" s="1"/>
      <c r="U869" s="329">
        <f t="shared" ref="U869:U887" si="609">SUM(R869+S869-T869)</f>
        <v>0</v>
      </c>
      <c r="V869" s="34"/>
      <c r="W869" s="1"/>
      <c r="X869" s="329">
        <f t="shared" ref="X869:X887" si="610">SUM(U869+V869-W869)</f>
        <v>0</v>
      </c>
      <c r="Y869" s="34"/>
      <c r="Z869" s="1"/>
      <c r="AA869" s="329">
        <f t="shared" ref="AA869:AA887" si="611">SUM(X869+Y869-Z869)</f>
        <v>0</v>
      </c>
      <c r="AB869" s="34"/>
      <c r="AC869" s="1"/>
      <c r="AD869" s="329">
        <f t="shared" ref="AD869:AD887" si="612">SUM(AA869+AB869-AC869)</f>
        <v>0</v>
      </c>
      <c r="AE869" s="3">
        <v>10</v>
      </c>
      <c r="AF869" s="1"/>
      <c r="AG869" s="330">
        <f t="shared" ref="AG869:AG887" si="613">SUM(AD869+AE869-AF869)</f>
        <v>10</v>
      </c>
      <c r="AH869" s="34"/>
      <c r="AI869" s="1"/>
      <c r="AJ869" s="328">
        <f t="shared" ref="AJ869:AJ887" si="614">SUM(AG869+AH869-AI869)</f>
        <v>10</v>
      </c>
      <c r="AK869" s="34"/>
      <c r="AL869" s="1"/>
      <c r="AM869" s="328">
        <f t="shared" ref="AM869:AM887" si="615">SUM(AJ869+AK869-AL869)</f>
        <v>10</v>
      </c>
      <c r="AN869" s="34"/>
      <c r="AO869" s="1"/>
      <c r="AP869" s="328">
        <f t="shared" ref="AP869:AP897" si="616">SUM(AM869+AN869-AO869)</f>
        <v>10</v>
      </c>
      <c r="AQ869" s="34"/>
      <c r="AR869" s="1"/>
      <c r="AS869" s="1">
        <f t="shared" ref="AS869:AS887" si="617">SUM(AP869+AQ869-AR869)</f>
        <v>10</v>
      </c>
      <c r="AT869" s="3"/>
      <c r="AU869" s="1"/>
      <c r="AV869" s="328">
        <f t="shared" ref="AV869:AV887" si="618">SUM(AS869+AT869-AU869)</f>
        <v>10</v>
      </c>
      <c r="AW869" s="178"/>
      <c r="AX869" s="324"/>
      <c r="AY869" s="125">
        <f t="shared" si="606"/>
        <v>10</v>
      </c>
      <c r="AZ869" s="125">
        <f t="shared" si="605"/>
        <v>0</v>
      </c>
      <c r="BA869" s="35"/>
      <c r="BB869" s="35"/>
      <c r="BC869" s="35"/>
      <c r="BD869" s="35"/>
      <c r="BE869" s="35"/>
      <c r="BF869" s="35"/>
    </row>
    <row r="870" spans="1:58" ht="13">
      <c r="A870" s="18"/>
      <c r="B870" s="137"/>
      <c r="C870" s="404"/>
      <c r="D870" s="32" t="s">
        <v>2738</v>
      </c>
      <c r="E870" s="38" t="s">
        <v>2739</v>
      </c>
      <c r="F870" s="38"/>
      <c r="G870" s="110"/>
      <c r="H870" s="38"/>
      <c r="I870" s="110" t="s">
        <v>2740</v>
      </c>
      <c r="J870" s="16" t="s">
        <v>640</v>
      </c>
      <c r="K870" s="109">
        <f t="shared" si="607"/>
        <v>0</v>
      </c>
      <c r="L870" s="16">
        <v>0</v>
      </c>
      <c r="M870" s="3"/>
      <c r="N870" s="1"/>
      <c r="O870" s="328">
        <f t="shared" si="593"/>
        <v>0</v>
      </c>
      <c r="P870" s="34"/>
      <c r="Q870" s="1"/>
      <c r="R870" s="329">
        <f t="shared" si="608"/>
        <v>0</v>
      </c>
      <c r="S870" s="34"/>
      <c r="T870" s="1"/>
      <c r="U870" s="329">
        <f t="shared" si="609"/>
        <v>0</v>
      </c>
      <c r="V870" s="34"/>
      <c r="W870" s="1"/>
      <c r="X870" s="329">
        <f t="shared" si="610"/>
        <v>0</v>
      </c>
      <c r="Y870" s="34"/>
      <c r="Z870" s="1"/>
      <c r="AA870" s="329">
        <f t="shared" si="611"/>
        <v>0</v>
      </c>
      <c r="AB870" s="34"/>
      <c r="AC870" s="1"/>
      <c r="AD870" s="329">
        <f t="shared" si="612"/>
        <v>0</v>
      </c>
      <c r="AE870" s="3"/>
      <c r="AF870" s="1"/>
      <c r="AG870" s="330">
        <f t="shared" si="613"/>
        <v>0</v>
      </c>
      <c r="AH870" s="34"/>
      <c r="AI870" s="1"/>
      <c r="AJ870" s="328">
        <f t="shared" si="614"/>
        <v>0</v>
      </c>
      <c r="AK870" s="34"/>
      <c r="AL870" s="1"/>
      <c r="AM870" s="328">
        <f t="shared" si="615"/>
        <v>0</v>
      </c>
      <c r="AN870" s="34"/>
      <c r="AO870" s="1"/>
      <c r="AP870" s="328">
        <f t="shared" si="616"/>
        <v>0</v>
      </c>
      <c r="AQ870" s="34"/>
      <c r="AR870" s="1"/>
      <c r="AS870" s="1">
        <f t="shared" si="617"/>
        <v>0</v>
      </c>
      <c r="AT870" s="3"/>
      <c r="AU870" s="1"/>
      <c r="AV870" s="328">
        <f t="shared" si="618"/>
        <v>0</v>
      </c>
      <c r="AW870" s="178"/>
      <c r="AX870" s="324"/>
      <c r="AY870" s="125">
        <f t="shared" si="606"/>
        <v>0</v>
      </c>
      <c r="AZ870" s="125">
        <f t="shared" si="605"/>
        <v>0</v>
      </c>
      <c r="BA870" s="35"/>
      <c r="BB870" s="35"/>
      <c r="BC870" s="35"/>
      <c r="BD870" s="35"/>
      <c r="BE870" s="35"/>
      <c r="BF870" s="35"/>
    </row>
    <row r="871" spans="1:58" ht="13">
      <c r="A871" s="18"/>
      <c r="B871" s="137"/>
      <c r="C871" s="404"/>
      <c r="D871" s="32" t="s">
        <v>2825</v>
      </c>
      <c r="E871" s="38" t="s">
        <v>2824</v>
      </c>
      <c r="F871" s="38"/>
      <c r="G871" s="110"/>
      <c r="H871" s="38"/>
      <c r="I871" s="110" t="s">
        <v>2774</v>
      </c>
      <c r="J871" s="16" t="s">
        <v>640</v>
      </c>
      <c r="K871" s="109">
        <f t="shared" si="607"/>
        <v>0</v>
      </c>
      <c r="L871" s="16">
        <v>0</v>
      </c>
      <c r="M871" s="3"/>
      <c r="N871" s="1"/>
      <c r="O871" s="329">
        <f t="shared" si="593"/>
        <v>0</v>
      </c>
      <c r="P871" s="34"/>
      <c r="Q871" s="1"/>
      <c r="R871" s="329">
        <f t="shared" si="608"/>
        <v>0</v>
      </c>
      <c r="S871" s="34"/>
      <c r="T871" s="1"/>
      <c r="U871" s="329">
        <f t="shared" si="609"/>
        <v>0</v>
      </c>
      <c r="V871" s="34"/>
      <c r="W871" s="1"/>
      <c r="X871" s="329">
        <f t="shared" si="610"/>
        <v>0</v>
      </c>
      <c r="Y871" s="34"/>
      <c r="Z871" s="1"/>
      <c r="AA871" s="329">
        <f t="shared" si="611"/>
        <v>0</v>
      </c>
      <c r="AB871" s="34"/>
      <c r="AC871" s="1"/>
      <c r="AD871" s="329">
        <f t="shared" si="612"/>
        <v>0</v>
      </c>
      <c r="AE871" s="3"/>
      <c r="AF871" s="1"/>
      <c r="AG871" s="330">
        <f t="shared" si="613"/>
        <v>0</v>
      </c>
      <c r="AH871" s="34"/>
      <c r="AI871" s="1"/>
      <c r="AJ871" s="328">
        <f t="shared" si="614"/>
        <v>0</v>
      </c>
      <c r="AK871" s="34"/>
      <c r="AL871" s="1"/>
      <c r="AM871" s="328">
        <f t="shared" si="615"/>
        <v>0</v>
      </c>
      <c r="AN871" s="34"/>
      <c r="AO871" s="1"/>
      <c r="AP871" s="328">
        <f t="shared" si="616"/>
        <v>0</v>
      </c>
      <c r="AQ871" s="34"/>
      <c r="AR871" s="1"/>
      <c r="AS871" s="1">
        <f t="shared" si="617"/>
        <v>0</v>
      </c>
      <c r="AT871" s="3"/>
      <c r="AU871" s="1"/>
      <c r="AV871" s="328">
        <f t="shared" si="618"/>
        <v>0</v>
      </c>
      <c r="AW871" s="178"/>
      <c r="AX871" s="324"/>
      <c r="AY871" s="125">
        <f t="shared" si="606"/>
        <v>0</v>
      </c>
      <c r="AZ871" s="125">
        <f t="shared" si="605"/>
        <v>0</v>
      </c>
      <c r="BA871" s="35"/>
      <c r="BB871" s="35"/>
      <c r="BC871" s="35"/>
      <c r="BD871" s="35"/>
      <c r="BE871" s="35"/>
      <c r="BF871" s="35"/>
    </row>
    <row r="872" spans="1:58" ht="13">
      <c r="A872" s="33"/>
      <c r="B872" s="330"/>
      <c r="C872" s="404"/>
      <c r="D872" s="32" t="s">
        <v>3208</v>
      </c>
      <c r="E872" s="38" t="s">
        <v>3209</v>
      </c>
      <c r="F872" s="38"/>
      <c r="G872" s="110"/>
      <c r="H872" s="38"/>
      <c r="I872" s="110" t="s">
        <v>3210</v>
      </c>
      <c r="J872" s="16"/>
      <c r="K872" s="109">
        <f t="shared" si="607"/>
        <v>2</v>
      </c>
      <c r="L872" s="16">
        <v>0</v>
      </c>
      <c r="M872" s="3"/>
      <c r="N872" s="1"/>
      <c r="O872" s="329">
        <f t="shared" si="593"/>
        <v>0</v>
      </c>
      <c r="P872" s="34"/>
      <c r="Q872" s="1"/>
      <c r="R872" s="329">
        <f t="shared" si="608"/>
        <v>0</v>
      </c>
      <c r="S872" s="34"/>
      <c r="T872" s="1"/>
      <c r="U872" s="329">
        <f t="shared" si="609"/>
        <v>0</v>
      </c>
      <c r="V872" s="34"/>
      <c r="W872" s="1"/>
      <c r="X872" s="329">
        <f t="shared" si="610"/>
        <v>0</v>
      </c>
      <c r="Y872" s="34"/>
      <c r="Z872" s="1"/>
      <c r="AA872" s="329">
        <f t="shared" si="611"/>
        <v>0</v>
      </c>
      <c r="AB872" s="34"/>
      <c r="AC872" s="1"/>
      <c r="AD872" s="329">
        <f t="shared" si="612"/>
        <v>0</v>
      </c>
      <c r="AE872" s="3"/>
      <c r="AF872" s="1"/>
      <c r="AG872" s="330">
        <f t="shared" si="613"/>
        <v>0</v>
      </c>
      <c r="AH872" s="34">
        <v>2</v>
      </c>
      <c r="AI872" s="1"/>
      <c r="AJ872" s="328">
        <f t="shared" si="614"/>
        <v>2</v>
      </c>
      <c r="AK872" s="34"/>
      <c r="AL872" s="1"/>
      <c r="AM872" s="328">
        <f t="shared" si="615"/>
        <v>2</v>
      </c>
      <c r="AN872" s="34"/>
      <c r="AO872" s="1"/>
      <c r="AP872" s="328">
        <f t="shared" si="616"/>
        <v>2</v>
      </c>
      <c r="AQ872" s="34"/>
      <c r="AR872" s="1"/>
      <c r="AS872" s="1">
        <f t="shared" si="617"/>
        <v>2</v>
      </c>
      <c r="AT872" s="3"/>
      <c r="AU872" s="1"/>
      <c r="AV872" s="328">
        <f t="shared" si="618"/>
        <v>2</v>
      </c>
      <c r="AW872" s="178"/>
      <c r="AX872" s="324"/>
      <c r="AY872" s="125">
        <f t="shared" si="606"/>
        <v>2</v>
      </c>
      <c r="AZ872" s="125">
        <f t="shared" si="605"/>
        <v>0</v>
      </c>
      <c r="BA872" s="35"/>
      <c r="BB872" s="35"/>
      <c r="BC872" s="35"/>
      <c r="BD872" s="35"/>
      <c r="BE872" s="35"/>
      <c r="BF872" s="35"/>
    </row>
    <row r="873" spans="1:58" ht="13">
      <c r="A873" s="18"/>
      <c r="B873" s="137"/>
      <c r="C873" s="404"/>
      <c r="D873" s="32" t="s">
        <v>3193</v>
      </c>
      <c r="E873" s="38" t="s">
        <v>3194</v>
      </c>
      <c r="F873" s="38"/>
      <c r="G873" s="110"/>
      <c r="H873" s="38"/>
      <c r="I873" s="110"/>
      <c r="J873" s="16"/>
      <c r="K873" s="109">
        <f t="shared" si="607"/>
        <v>3</v>
      </c>
      <c r="L873" s="16">
        <v>0</v>
      </c>
      <c r="M873" s="3"/>
      <c r="N873" s="1"/>
      <c r="O873" s="328">
        <f t="shared" si="593"/>
        <v>0</v>
      </c>
      <c r="P873" s="34"/>
      <c r="Q873" s="1"/>
      <c r="R873" s="329">
        <f t="shared" si="608"/>
        <v>0</v>
      </c>
      <c r="S873" s="34"/>
      <c r="T873" s="1"/>
      <c r="U873" s="329">
        <f t="shared" si="609"/>
        <v>0</v>
      </c>
      <c r="V873" s="34"/>
      <c r="W873" s="1"/>
      <c r="X873" s="329">
        <f t="shared" si="610"/>
        <v>0</v>
      </c>
      <c r="Y873" s="34"/>
      <c r="Z873" s="1"/>
      <c r="AA873" s="329">
        <f t="shared" si="611"/>
        <v>0</v>
      </c>
      <c r="AB873" s="34"/>
      <c r="AC873" s="1"/>
      <c r="AD873" s="329">
        <f t="shared" si="612"/>
        <v>0</v>
      </c>
      <c r="AE873" s="3">
        <v>3</v>
      </c>
      <c r="AF873" s="1"/>
      <c r="AG873" s="330">
        <f t="shared" si="613"/>
        <v>3</v>
      </c>
      <c r="AH873" s="34"/>
      <c r="AI873" s="1"/>
      <c r="AJ873" s="328">
        <f t="shared" si="614"/>
        <v>3</v>
      </c>
      <c r="AK873" s="34"/>
      <c r="AL873" s="1"/>
      <c r="AM873" s="328">
        <f t="shared" si="615"/>
        <v>3</v>
      </c>
      <c r="AN873" s="34"/>
      <c r="AO873" s="1"/>
      <c r="AP873" s="328">
        <f t="shared" si="616"/>
        <v>3</v>
      </c>
      <c r="AQ873" s="34"/>
      <c r="AR873" s="1"/>
      <c r="AS873" s="1">
        <f t="shared" si="617"/>
        <v>3</v>
      </c>
      <c r="AT873" s="3"/>
      <c r="AU873" s="1"/>
      <c r="AV873" s="328">
        <f t="shared" si="618"/>
        <v>3</v>
      </c>
      <c r="AW873" s="178"/>
      <c r="AX873" s="324"/>
      <c r="AY873" s="125">
        <f t="shared" si="606"/>
        <v>3</v>
      </c>
      <c r="AZ873" s="125">
        <f t="shared" si="605"/>
        <v>0</v>
      </c>
      <c r="BA873" s="35"/>
      <c r="BB873" s="35"/>
      <c r="BC873" s="35"/>
      <c r="BD873" s="35"/>
      <c r="BE873" s="35"/>
      <c r="BF873" s="35"/>
    </row>
    <row r="874" spans="1:58" ht="13">
      <c r="A874" s="33"/>
      <c r="B874" s="330"/>
      <c r="C874" s="404"/>
      <c r="D874" s="32" t="s">
        <v>1634</v>
      </c>
      <c r="E874" s="38" t="s">
        <v>1635</v>
      </c>
      <c r="F874" s="38"/>
      <c r="G874" s="110"/>
      <c r="H874" s="38"/>
      <c r="I874" s="110" t="s">
        <v>432</v>
      </c>
      <c r="J874" s="16"/>
      <c r="K874" s="109">
        <f t="shared" si="607"/>
        <v>0</v>
      </c>
      <c r="L874" s="16">
        <v>0</v>
      </c>
      <c r="M874" s="3"/>
      <c r="N874" s="1"/>
      <c r="O874" s="329">
        <f t="shared" si="593"/>
        <v>0</v>
      </c>
      <c r="P874" s="34"/>
      <c r="Q874" s="1"/>
      <c r="R874" s="329">
        <f t="shared" si="608"/>
        <v>0</v>
      </c>
      <c r="S874" s="34"/>
      <c r="T874" s="1"/>
      <c r="U874" s="329">
        <f t="shared" si="609"/>
        <v>0</v>
      </c>
      <c r="V874" s="34"/>
      <c r="W874" s="1"/>
      <c r="X874" s="329">
        <f t="shared" si="610"/>
        <v>0</v>
      </c>
      <c r="Y874" s="34"/>
      <c r="Z874" s="1"/>
      <c r="AA874" s="329">
        <f t="shared" si="611"/>
        <v>0</v>
      </c>
      <c r="AB874" s="34"/>
      <c r="AC874" s="1"/>
      <c r="AD874" s="329">
        <f t="shared" si="612"/>
        <v>0</v>
      </c>
      <c r="AE874" s="3"/>
      <c r="AF874" s="1"/>
      <c r="AG874" s="330">
        <f t="shared" si="613"/>
        <v>0</v>
      </c>
      <c r="AH874" s="34"/>
      <c r="AI874" s="1"/>
      <c r="AJ874" s="328">
        <f t="shared" si="614"/>
        <v>0</v>
      </c>
      <c r="AK874" s="34"/>
      <c r="AL874" s="1"/>
      <c r="AM874" s="328">
        <f t="shared" si="615"/>
        <v>0</v>
      </c>
      <c r="AN874" s="34"/>
      <c r="AO874" s="1"/>
      <c r="AP874" s="328">
        <f t="shared" si="616"/>
        <v>0</v>
      </c>
      <c r="AQ874" s="34"/>
      <c r="AR874" s="1"/>
      <c r="AS874" s="1">
        <f t="shared" si="617"/>
        <v>0</v>
      </c>
      <c r="AT874" s="3"/>
      <c r="AU874" s="1"/>
      <c r="AV874" s="328">
        <f t="shared" si="618"/>
        <v>0</v>
      </c>
      <c r="AW874" s="178"/>
      <c r="AX874" s="324"/>
      <c r="AY874" s="125">
        <f t="shared" si="606"/>
        <v>0</v>
      </c>
      <c r="AZ874" s="125">
        <f t="shared" si="605"/>
        <v>0</v>
      </c>
      <c r="BA874" s="35"/>
      <c r="BB874" s="35"/>
      <c r="BC874" s="35"/>
      <c r="BD874" s="35"/>
      <c r="BE874" s="35"/>
      <c r="BF874" s="35"/>
    </row>
    <row r="875" spans="1:58" ht="13">
      <c r="A875" s="33"/>
      <c r="B875" s="330"/>
      <c r="C875" s="404"/>
      <c r="D875" s="32" t="s">
        <v>3145</v>
      </c>
      <c r="E875" s="38" t="s">
        <v>3147</v>
      </c>
      <c r="F875" s="38"/>
      <c r="G875" s="110"/>
      <c r="H875" s="38"/>
      <c r="I875" s="110" t="s">
        <v>2108</v>
      </c>
      <c r="J875" s="16" t="s">
        <v>629</v>
      </c>
      <c r="K875" s="109">
        <f t="shared" si="607"/>
        <v>0</v>
      </c>
      <c r="L875" s="16">
        <v>0</v>
      </c>
      <c r="M875" s="3"/>
      <c r="N875" s="1"/>
      <c r="O875" s="329">
        <f t="shared" si="593"/>
        <v>0</v>
      </c>
      <c r="P875" s="34"/>
      <c r="Q875" s="1"/>
      <c r="R875" s="329">
        <f t="shared" si="608"/>
        <v>0</v>
      </c>
      <c r="S875" s="34"/>
      <c r="T875" s="1"/>
      <c r="U875" s="329">
        <f t="shared" si="609"/>
        <v>0</v>
      </c>
      <c r="V875" s="34"/>
      <c r="W875" s="1"/>
      <c r="X875" s="329">
        <f t="shared" si="610"/>
        <v>0</v>
      </c>
      <c r="Y875" s="34"/>
      <c r="Z875" s="1"/>
      <c r="AA875" s="329">
        <f t="shared" si="611"/>
        <v>0</v>
      </c>
      <c r="AB875" s="34"/>
      <c r="AC875" s="1"/>
      <c r="AD875" s="329">
        <f t="shared" si="612"/>
        <v>0</v>
      </c>
      <c r="AE875" s="3"/>
      <c r="AF875" s="1"/>
      <c r="AG875" s="330">
        <f t="shared" si="613"/>
        <v>0</v>
      </c>
      <c r="AH875" s="34"/>
      <c r="AI875" s="1"/>
      <c r="AJ875" s="328">
        <f t="shared" si="614"/>
        <v>0</v>
      </c>
      <c r="AK875" s="34"/>
      <c r="AL875" s="1"/>
      <c r="AM875" s="328">
        <f t="shared" si="615"/>
        <v>0</v>
      </c>
      <c r="AN875" s="34"/>
      <c r="AO875" s="1"/>
      <c r="AP875" s="328">
        <f t="shared" si="616"/>
        <v>0</v>
      </c>
      <c r="AQ875" s="34"/>
      <c r="AR875" s="1"/>
      <c r="AS875" s="1">
        <f t="shared" si="617"/>
        <v>0</v>
      </c>
      <c r="AT875" s="3"/>
      <c r="AU875" s="1"/>
      <c r="AV875" s="328">
        <f t="shared" si="618"/>
        <v>0</v>
      </c>
      <c r="AW875" s="178"/>
      <c r="AX875" s="324"/>
      <c r="AY875" s="125">
        <f t="shared" si="606"/>
        <v>0</v>
      </c>
      <c r="AZ875" s="125">
        <f t="shared" si="605"/>
        <v>0</v>
      </c>
      <c r="BA875" s="35"/>
      <c r="BB875" s="35"/>
      <c r="BC875" s="35"/>
      <c r="BD875" s="35"/>
      <c r="BE875" s="35"/>
      <c r="BF875" s="35"/>
    </row>
    <row r="876" spans="1:58" ht="13">
      <c r="A876" s="18"/>
      <c r="B876" s="137"/>
      <c r="C876" s="404"/>
      <c r="D876" s="32" t="s">
        <v>3146</v>
      </c>
      <c r="E876" s="38" t="s">
        <v>3148</v>
      </c>
      <c r="F876" s="38"/>
      <c r="G876" s="110"/>
      <c r="H876" s="38"/>
      <c r="I876" s="110" t="s">
        <v>423</v>
      </c>
      <c r="J876" s="16" t="s">
        <v>629</v>
      </c>
      <c r="K876" s="109">
        <f t="shared" si="607"/>
        <v>0</v>
      </c>
      <c r="L876" s="16">
        <v>0</v>
      </c>
      <c r="M876" s="3"/>
      <c r="N876" s="1"/>
      <c r="O876" s="328">
        <f t="shared" si="593"/>
        <v>0</v>
      </c>
      <c r="P876" s="34"/>
      <c r="Q876" s="1"/>
      <c r="R876" s="329">
        <f t="shared" si="608"/>
        <v>0</v>
      </c>
      <c r="S876" s="34"/>
      <c r="T876" s="1"/>
      <c r="U876" s="329">
        <f t="shared" si="609"/>
        <v>0</v>
      </c>
      <c r="V876" s="34"/>
      <c r="W876" s="1"/>
      <c r="X876" s="329">
        <f t="shared" si="610"/>
        <v>0</v>
      </c>
      <c r="Y876" s="34"/>
      <c r="Z876" s="1"/>
      <c r="AA876" s="329">
        <f t="shared" si="611"/>
        <v>0</v>
      </c>
      <c r="AB876" s="34"/>
      <c r="AC876" s="1"/>
      <c r="AD876" s="329">
        <f t="shared" si="612"/>
        <v>0</v>
      </c>
      <c r="AE876" s="3"/>
      <c r="AF876" s="1"/>
      <c r="AG876" s="330">
        <f t="shared" si="613"/>
        <v>0</v>
      </c>
      <c r="AH876" s="34"/>
      <c r="AI876" s="1"/>
      <c r="AJ876" s="328">
        <f t="shared" si="614"/>
        <v>0</v>
      </c>
      <c r="AK876" s="34"/>
      <c r="AL876" s="1"/>
      <c r="AM876" s="328">
        <f t="shared" si="615"/>
        <v>0</v>
      </c>
      <c r="AN876" s="34"/>
      <c r="AO876" s="1"/>
      <c r="AP876" s="328">
        <f t="shared" si="616"/>
        <v>0</v>
      </c>
      <c r="AQ876" s="34"/>
      <c r="AR876" s="1"/>
      <c r="AS876" s="1">
        <f t="shared" si="617"/>
        <v>0</v>
      </c>
      <c r="AT876" s="3"/>
      <c r="AU876" s="1"/>
      <c r="AV876" s="328">
        <f t="shared" si="618"/>
        <v>0</v>
      </c>
      <c r="AW876" s="178"/>
      <c r="AX876" s="324"/>
      <c r="AY876" s="125">
        <f t="shared" si="606"/>
        <v>0</v>
      </c>
      <c r="AZ876" s="125">
        <f t="shared" si="605"/>
        <v>0</v>
      </c>
      <c r="BA876" s="35"/>
      <c r="BB876" s="35"/>
      <c r="BC876" s="35"/>
      <c r="BD876" s="35"/>
      <c r="BE876" s="35"/>
      <c r="BF876" s="35"/>
    </row>
    <row r="877" spans="1:58" ht="13">
      <c r="A877" s="33"/>
      <c r="B877" s="330"/>
      <c r="C877" s="129"/>
      <c r="D877" s="32" t="s">
        <v>3113</v>
      </c>
      <c r="E877" s="38" t="s">
        <v>3114</v>
      </c>
      <c r="F877" s="38"/>
      <c r="G877" s="110"/>
      <c r="H877" s="38"/>
      <c r="I877" s="110" t="s">
        <v>708</v>
      </c>
      <c r="J877" s="16" t="s">
        <v>629</v>
      </c>
      <c r="K877" s="109">
        <f t="shared" si="607"/>
        <v>0</v>
      </c>
      <c r="L877" s="16">
        <v>0</v>
      </c>
      <c r="M877" s="3"/>
      <c r="N877" s="1"/>
      <c r="O877" s="329">
        <f t="shared" si="593"/>
        <v>0</v>
      </c>
      <c r="P877" s="34"/>
      <c r="Q877" s="1"/>
      <c r="R877" s="329">
        <f t="shared" si="608"/>
        <v>0</v>
      </c>
      <c r="S877" s="34"/>
      <c r="T877" s="1"/>
      <c r="U877" s="329">
        <f t="shared" si="609"/>
        <v>0</v>
      </c>
      <c r="V877" s="34"/>
      <c r="W877" s="1"/>
      <c r="X877" s="329">
        <f t="shared" si="610"/>
        <v>0</v>
      </c>
      <c r="Y877" s="34">
        <v>1</v>
      </c>
      <c r="Z877" s="1"/>
      <c r="AA877" s="329">
        <f t="shared" si="611"/>
        <v>1</v>
      </c>
      <c r="AB877" s="34"/>
      <c r="AC877" s="1">
        <v>1</v>
      </c>
      <c r="AD877" s="329">
        <f t="shared" si="612"/>
        <v>0</v>
      </c>
      <c r="AE877" s="3"/>
      <c r="AF877" s="1"/>
      <c r="AG877" s="330">
        <f t="shared" si="613"/>
        <v>0</v>
      </c>
      <c r="AH877" s="34"/>
      <c r="AI877" s="1"/>
      <c r="AJ877" s="328">
        <f t="shared" si="614"/>
        <v>0</v>
      </c>
      <c r="AK877" s="34"/>
      <c r="AL877" s="1"/>
      <c r="AM877" s="328">
        <f t="shared" si="615"/>
        <v>0</v>
      </c>
      <c r="AN877" s="34"/>
      <c r="AO877" s="1"/>
      <c r="AP877" s="328">
        <f t="shared" si="616"/>
        <v>0</v>
      </c>
      <c r="AQ877" s="34"/>
      <c r="AR877" s="1"/>
      <c r="AS877" s="1">
        <f t="shared" si="617"/>
        <v>0</v>
      </c>
      <c r="AT877" s="3"/>
      <c r="AU877" s="1"/>
      <c r="AV877" s="328">
        <f t="shared" si="618"/>
        <v>0</v>
      </c>
      <c r="AW877" s="178"/>
      <c r="AX877" s="324"/>
      <c r="AY877" s="125">
        <f t="shared" si="606"/>
        <v>1</v>
      </c>
      <c r="AZ877" s="125">
        <f t="shared" si="605"/>
        <v>1</v>
      </c>
      <c r="BA877" s="35"/>
      <c r="BB877" s="35"/>
      <c r="BC877" s="35"/>
      <c r="BD877" s="35"/>
      <c r="BE877" s="35"/>
      <c r="BF877" s="35"/>
    </row>
    <row r="878" spans="1:58" ht="13">
      <c r="A878" s="18"/>
      <c r="B878" s="137"/>
      <c r="C878" s="404"/>
      <c r="D878" s="32" t="s">
        <v>2929</v>
      </c>
      <c r="E878" s="38" t="s">
        <v>2928</v>
      </c>
      <c r="F878" s="38"/>
      <c r="G878" s="110"/>
      <c r="H878" s="38"/>
      <c r="I878" s="110" t="s">
        <v>708</v>
      </c>
      <c r="J878" s="16" t="s">
        <v>629</v>
      </c>
      <c r="K878" s="109">
        <f t="shared" si="607"/>
        <v>0</v>
      </c>
      <c r="L878" s="16">
        <v>0</v>
      </c>
      <c r="M878" s="3"/>
      <c r="N878" s="1"/>
      <c r="O878" s="329">
        <f t="shared" si="593"/>
        <v>0</v>
      </c>
      <c r="P878" s="34"/>
      <c r="Q878" s="1"/>
      <c r="R878" s="329">
        <f t="shared" si="608"/>
        <v>0</v>
      </c>
      <c r="S878" s="34"/>
      <c r="T878" s="1"/>
      <c r="U878" s="329">
        <f t="shared" si="609"/>
        <v>0</v>
      </c>
      <c r="V878" s="34"/>
      <c r="W878" s="1"/>
      <c r="X878" s="329">
        <f t="shared" si="610"/>
        <v>0</v>
      </c>
      <c r="Y878" s="34"/>
      <c r="Z878" s="1"/>
      <c r="AA878" s="329">
        <f t="shared" si="611"/>
        <v>0</v>
      </c>
      <c r="AB878" s="34"/>
      <c r="AC878" s="1"/>
      <c r="AD878" s="329">
        <f t="shared" si="612"/>
        <v>0</v>
      </c>
      <c r="AE878" s="3"/>
      <c r="AF878" s="1"/>
      <c r="AG878" s="330">
        <f t="shared" si="613"/>
        <v>0</v>
      </c>
      <c r="AH878" s="34"/>
      <c r="AI878" s="1"/>
      <c r="AJ878" s="328">
        <f t="shared" si="614"/>
        <v>0</v>
      </c>
      <c r="AK878" s="34"/>
      <c r="AL878" s="1"/>
      <c r="AM878" s="328">
        <f t="shared" si="615"/>
        <v>0</v>
      </c>
      <c r="AN878" s="34"/>
      <c r="AO878" s="1"/>
      <c r="AP878" s="328">
        <f t="shared" si="616"/>
        <v>0</v>
      </c>
      <c r="AQ878" s="34"/>
      <c r="AR878" s="1"/>
      <c r="AS878" s="1">
        <f t="shared" si="617"/>
        <v>0</v>
      </c>
      <c r="AT878" s="3"/>
      <c r="AU878" s="1"/>
      <c r="AV878" s="328">
        <f t="shared" si="618"/>
        <v>0</v>
      </c>
      <c r="AW878" s="178"/>
      <c r="AX878" s="324"/>
      <c r="AY878" s="125">
        <f t="shared" si="606"/>
        <v>0</v>
      </c>
      <c r="AZ878" s="125">
        <f t="shared" si="605"/>
        <v>0</v>
      </c>
      <c r="BA878" s="35"/>
      <c r="BB878" s="35"/>
      <c r="BC878" s="35"/>
      <c r="BD878" s="35"/>
      <c r="BE878" s="35"/>
      <c r="BF878" s="35"/>
    </row>
    <row r="879" spans="1:58" ht="13">
      <c r="A879" s="33"/>
      <c r="B879" s="330"/>
      <c r="C879" s="129"/>
      <c r="D879" s="32" t="s">
        <v>2987</v>
      </c>
      <c r="E879" s="38" t="s">
        <v>2988</v>
      </c>
      <c r="F879" s="38"/>
      <c r="G879" s="110"/>
      <c r="H879" s="38"/>
      <c r="I879" s="110" t="s">
        <v>423</v>
      </c>
      <c r="J879" s="16" t="s">
        <v>629</v>
      </c>
      <c r="K879" s="109">
        <f t="shared" si="607"/>
        <v>0</v>
      </c>
      <c r="L879" s="16">
        <v>0</v>
      </c>
      <c r="M879" s="3"/>
      <c r="N879" s="1"/>
      <c r="O879" s="328">
        <f t="shared" ref="O879:O897" si="619">SUM(L879+M879-N879)</f>
        <v>0</v>
      </c>
      <c r="P879" s="34"/>
      <c r="Q879" s="1"/>
      <c r="R879" s="329">
        <f t="shared" si="608"/>
        <v>0</v>
      </c>
      <c r="S879" s="34"/>
      <c r="T879" s="1"/>
      <c r="U879" s="329">
        <f t="shared" si="609"/>
        <v>0</v>
      </c>
      <c r="V879" s="34"/>
      <c r="W879" s="1"/>
      <c r="X879" s="329">
        <f t="shared" si="610"/>
        <v>0</v>
      </c>
      <c r="Y879" s="34"/>
      <c r="Z879" s="1"/>
      <c r="AA879" s="329">
        <f t="shared" si="611"/>
        <v>0</v>
      </c>
      <c r="AB879" s="34"/>
      <c r="AC879" s="1"/>
      <c r="AD879" s="329">
        <f t="shared" si="612"/>
        <v>0</v>
      </c>
      <c r="AE879" s="3"/>
      <c r="AF879" s="1"/>
      <c r="AG879" s="330">
        <f t="shared" si="613"/>
        <v>0</v>
      </c>
      <c r="AH879" s="34"/>
      <c r="AI879" s="1"/>
      <c r="AJ879" s="328">
        <f t="shared" si="614"/>
        <v>0</v>
      </c>
      <c r="AK879" s="34"/>
      <c r="AL879" s="1"/>
      <c r="AM879" s="328">
        <f t="shared" si="615"/>
        <v>0</v>
      </c>
      <c r="AN879" s="34"/>
      <c r="AO879" s="1"/>
      <c r="AP879" s="328">
        <f t="shared" si="616"/>
        <v>0</v>
      </c>
      <c r="AQ879" s="34"/>
      <c r="AR879" s="1"/>
      <c r="AS879" s="1">
        <f t="shared" si="617"/>
        <v>0</v>
      </c>
      <c r="AT879" s="3"/>
      <c r="AU879" s="1"/>
      <c r="AV879" s="328">
        <f t="shared" si="618"/>
        <v>0</v>
      </c>
      <c r="AW879" s="178"/>
      <c r="AX879" s="324"/>
      <c r="AY879" s="125">
        <f t="shared" si="606"/>
        <v>0</v>
      </c>
      <c r="AZ879" s="125">
        <f t="shared" si="605"/>
        <v>0</v>
      </c>
      <c r="BA879" s="35"/>
      <c r="BB879" s="35"/>
      <c r="BC879" s="35"/>
      <c r="BD879" s="35"/>
      <c r="BE879" s="35"/>
      <c r="BF879" s="35"/>
    </row>
    <row r="880" spans="1:58" ht="13">
      <c r="A880" s="18"/>
      <c r="B880" s="137"/>
      <c r="C880" s="404"/>
      <c r="D880" s="32" t="s">
        <v>2608</v>
      </c>
      <c r="E880" s="38" t="s">
        <v>2609</v>
      </c>
      <c r="F880" s="38"/>
      <c r="G880" s="110"/>
      <c r="H880" s="38"/>
      <c r="I880" s="110" t="s">
        <v>418</v>
      </c>
      <c r="J880" s="16" t="s">
        <v>640</v>
      </c>
      <c r="K880" s="109">
        <f t="shared" si="607"/>
        <v>0</v>
      </c>
      <c r="L880" s="16">
        <v>0</v>
      </c>
      <c r="M880" s="3"/>
      <c r="N880" s="1"/>
      <c r="O880" s="329">
        <f t="shared" si="619"/>
        <v>0</v>
      </c>
      <c r="P880" s="34"/>
      <c r="Q880" s="1"/>
      <c r="R880" s="329">
        <f t="shared" si="608"/>
        <v>0</v>
      </c>
      <c r="S880" s="34"/>
      <c r="T880" s="1"/>
      <c r="U880" s="329">
        <f t="shared" si="609"/>
        <v>0</v>
      </c>
      <c r="V880" s="34"/>
      <c r="W880" s="1"/>
      <c r="X880" s="329">
        <f t="shared" si="610"/>
        <v>0</v>
      </c>
      <c r="Y880" s="34"/>
      <c r="Z880" s="1"/>
      <c r="AA880" s="329">
        <f t="shared" si="611"/>
        <v>0</v>
      </c>
      <c r="AB880" s="34"/>
      <c r="AC880" s="1"/>
      <c r="AD880" s="329">
        <f t="shared" si="612"/>
        <v>0</v>
      </c>
      <c r="AE880" s="3"/>
      <c r="AF880" s="1"/>
      <c r="AG880" s="330">
        <f t="shared" si="613"/>
        <v>0</v>
      </c>
      <c r="AH880" s="34"/>
      <c r="AI880" s="1"/>
      <c r="AJ880" s="328">
        <f t="shared" si="614"/>
        <v>0</v>
      </c>
      <c r="AK880" s="34"/>
      <c r="AL880" s="1"/>
      <c r="AM880" s="328">
        <f t="shared" si="615"/>
        <v>0</v>
      </c>
      <c r="AN880" s="34"/>
      <c r="AO880" s="1"/>
      <c r="AP880" s="328">
        <f t="shared" si="616"/>
        <v>0</v>
      </c>
      <c r="AQ880" s="34"/>
      <c r="AR880" s="1"/>
      <c r="AS880" s="1">
        <f t="shared" si="617"/>
        <v>0</v>
      </c>
      <c r="AT880" s="3"/>
      <c r="AU880" s="1"/>
      <c r="AV880" s="328">
        <f t="shared" si="618"/>
        <v>0</v>
      </c>
      <c r="AW880" s="178"/>
      <c r="AX880" s="324"/>
      <c r="AY880" s="125">
        <f t="shared" si="606"/>
        <v>0</v>
      </c>
      <c r="AZ880" s="125">
        <f t="shared" si="605"/>
        <v>0</v>
      </c>
      <c r="BA880" s="35"/>
      <c r="BB880" s="35"/>
      <c r="BC880" s="35"/>
      <c r="BD880" s="35"/>
      <c r="BE880" s="35"/>
      <c r="BF880" s="35"/>
    </row>
    <row r="881" spans="1:58" ht="13">
      <c r="A881" s="18"/>
      <c r="B881" s="137"/>
      <c r="C881" s="404"/>
      <c r="D881" s="32" t="s">
        <v>2476</v>
      </c>
      <c r="E881" s="38" t="s">
        <v>2477</v>
      </c>
      <c r="F881" s="38"/>
      <c r="G881" s="110"/>
      <c r="H881" s="38"/>
      <c r="I881" s="110" t="s">
        <v>708</v>
      </c>
      <c r="J881" s="16" t="s">
        <v>629</v>
      </c>
      <c r="K881" s="109">
        <f t="shared" si="607"/>
        <v>0</v>
      </c>
      <c r="L881" s="16">
        <v>0</v>
      </c>
      <c r="M881" s="3"/>
      <c r="N881" s="1"/>
      <c r="O881" s="329">
        <f t="shared" si="619"/>
        <v>0</v>
      </c>
      <c r="P881" s="34"/>
      <c r="Q881" s="1"/>
      <c r="R881" s="329">
        <f t="shared" si="608"/>
        <v>0</v>
      </c>
      <c r="S881" s="34"/>
      <c r="T881" s="1"/>
      <c r="U881" s="329">
        <f t="shared" si="609"/>
        <v>0</v>
      </c>
      <c r="V881" s="34"/>
      <c r="W881" s="1"/>
      <c r="X881" s="329">
        <f t="shared" si="610"/>
        <v>0</v>
      </c>
      <c r="Y881" s="34"/>
      <c r="Z881" s="1"/>
      <c r="AA881" s="329">
        <f t="shared" si="611"/>
        <v>0</v>
      </c>
      <c r="AB881" s="34"/>
      <c r="AC881" s="1"/>
      <c r="AD881" s="329">
        <f t="shared" si="612"/>
        <v>0</v>
      </c>
      <c r="AE881" s="3"/>
      <c r="AF881" s="1"/>
      <c r="AG881" s="330">
        <f t="shared" si="613"/>
        <v>0</v>
      </c>
      <c r="AH881" s="34"/>
      <c r="AI881" s="1"/>
      <c r="AJ881" s="328">
        <f t="shared" si="614"/>
        <v>0</v>
      </c>
      <c r="AK881" s="34"/>
      <c r="AL881" s="1"/>
      <c r="AM881" s="328">
        <f t="shared" si="615"/>
        <v>0</v>
      </c>
      <c r="AN881" s="34"/>
      <c r="AO881" s="1"/>
      <c r="AP881" s="328">
        <f t="shared" si="616"/>
        <v>0</v>
      </c>
      <c r="AQ881" s="34"/>
      <c r="AR881" s="1"/>
      <c r="AS881" s="1">
        <f t="shared" si="617"/>
        <v>0</v>
      </c>
      <c r="AT881" s="3"/>
      <c r="AU881" s="1"/>
      <c r="AV881" s="328">
        <f t="shared" si="618"/>
        <v>0</v>
      </c>
      <c r="AW881" s="178"/>
      <c r="AX881" s="324"/>
      <c r="AY881" s="125">
        <f t="shared" si="606"/>
        <v>0</v>
      </c>
      <c r="AZ881" s="125">
        <f t="shared" si="605"/>
        <v>0</v>
      </c>
      <c r="BA881" s="35"/>
      <c r="BB881" s="35"/>
      <c r="BC881" s="35"/>
      <c r="BD881" s="35"/>
      <c r="BE881" s="35"/>
      <c r="BF881" s="35"/>
    </row>
    <row r="882" spans="1:58" ht="13">
      <c r="A882" s="33"/>
      <c r="B882" s="330"/>
      <c r="C882" s="129"/>
      <c r="D882" s="32" t="s">
        <v>1880</v>
      </c>
      <c r="E882" s="38" t="s">
        <v>1881</v>
      </c>
      <c r="F882" s="38"/>
      <c r="G882" s="110"/>
      <c r="H882" s="38"/>
      <c r="I882" s="110" t="s">
        <v>423</v>
      </c>
      <c r="J882" s="16" t="s">
        <v>1948</v>
      </c>
      <c r="K882" s="109">
        <f t="shared" si="607"/>
        <v>0</v>
      </c>
      <c r="L882" s="16">
        <v>0</v>
      </c>
      <c r="M882" s="3"/>
      <c r="N882" s="1"/>
      <c r="O882" s="328">
        <f t="shared" si="619"/>
        <v>0</v>
      </c>
      <c r="P882" s="34"/>
      <c r="Q882" s="1"/>
      <c r="R882" s="329">
        <f t="shared" si="608"/>
        <v>0</v>
      </c>
      <c r="S882" s="34"/>
      <c r="T882" s="1"/>
      <c r="U882" s="329">
        <f t="shared" si="609"/>
        <v>0</v>
      </c>
      <c r="V882" s="34"/>
      <c r="W882" s="1"/>
      <c r="X882" s="329">
        <f t="shared" si="610"/>
        <v>0</v>
      </c>
      <c r="Y882" s="34"/>
      <c r="Z882" s="1"/>
      <c r="AA882" s="329">
        <f t="shared" si="611"/>
        <v>0</v>
      </c>
      <c r="AB882" s="34"/>
      <c r="AC882" s="1"/>
      <c r="AD882" s="329">
        <f t="shared" si="612"/>
        <v>0</v>
      </c>
      <c r="AE882" s="3"/>
      <c r="AF882" s="1"/>
      <c r="AG882" s="330">
        <f t="shared" si="613"/>
        <v>0</v>
      </c>
      <c r="AH882" s="34"/>
      <c r="AI882" s="1"/>
      <c r="AJ882" s="328">
        <f t="shared" si="614"/>
        <v>0</v>
      </c>
      <c r="AK882" s="34"/>
      <c r="AL882" s="1"/>
      <c r="AM882" s="328">
        <f t="shared" si="615"/>
        <v>0</v>
      </c>
      <c r="AN882" s="34"/>
      <c r="AO882" s="1"/>
      <c r="AP882" s="328">
        <f t="shared" si="616"/>
        <v>0</v>
      </c>
      <c r="AQ882" s="34"/>
      <c r="AR882" s="1"/>
      <c r="AS882" s="1">
        <f t="shared" si="617"/>
        <v>0</v>
      </c>
      <c r="AT882" s="3"/>
      <c r="AU882" s="1"/>
      <c r="AV882" s="328">
        <f t="shared" si="618"/>
        <v>0</v>
      </c>
      <c r="AW882" s="178"/>
      <c r="AX882" s="324"/>
      <c r="AY882" s="125">
        <f t="shared" si="606"/>
        <v>0</v>
      </c>
      <c r="AZ882" s="125">
        <f t="shared" si="605"/>
        <v>0</v>
      </c>
      <c r="BA882" s="35"/>
      <c r="BB882" s="35"/>
      <c r="BC882" s="35"/>
      <c r="BD882" s="35"/>
      <c r="BE882" s="35"/>
      <c r="BF882" s="35"/>
    </row>
    <row r="883" spans="1:58" ht="13">
      <c r="A883" s="18"/>
      <c r="B883" s="137"/>
      <c r="C883" s="404"/>
      <c r="D883" s="32" t="s">
        <v>1058</v>
      </c>
      <c r="E883" s="38" t="s">
        <v>3125</v>
      </c>
      <c r="F883" s="38"/>
      <c r="G883" s="110"/>
      <c r="H883" s="38"/>
      <c r="I883" s="110" t="s">
        <v>423</v>
      </c>
      <c r="J883" s="16" t="s">
        <v>629</v>
      </c>
      <c r="K883" s="109">
        <f t="shared" si="607"/>
        <v>0</v>
      </c>
      <c r="L883" s="16">
        <v>0</v>
      </c>
      <c r="M883" s="3"/>
      <c r="N883" s="1"/>
      <c r="O883" s="329">
        <f t="shared" si="619"/>
        <v>0</v>
      </c>
      <c r="P883" s="34"/>
      <c r="Q883" s="1"/>
      <c r="R883" s="329">
        <f t="shared" si="608"/>
        <v>0</v>
      </c>
      <c r="S883" s="34"/>
      <c r="T883" s="1"/>
      <c r="U883" s="329">
        <f t="shared" si="609"/>
        <v>0</v>
      </c>
      <c r="V883" s="34"/>
      <c r="W883" s="1"/>
      <c r="X883" s="329">
        <f t="shared" si="610"/>
        <v>0</v>
      </c>
      <c r="Y883" s="34"/>
      <c r="Z883" s="1"/>
      <c r="AA883" s="329">
        <f t="shared" si="611"/>
        <v>0</v>
      </c>
      <c r="AB883" s="34"/>
      <c r="AC883" s="1"/>
      <c r="AD883" s="329">
        <f t="shared" si="612"/>
        <v>0</v>
      </c>
      <c r="AE883" s="3"/>
      <c r="AF883" s="1"/>
      <c r="AG883" s="330">
        <f t="shared" si="613"/>
        <v>0</v>
      </c>
      <c r="AH883" s="34"/>
      <c r="AI883" s="1"/>
      <c r="AJ883" s="328">
        <f t="shared" si="614"/>
        <v>0</v>
      </c>
      <c r="AK883" s="34"/>
      <c r="AL883" s="1"/>
      <c r="AM883" s="328">
        <f t="shared" si="615"/>
        <v>0</v>
      </c>
      <c r="AN883" s="34"/>
      <c r="AO883" s="1"/>
      <c r="AP883" s="328">
        <f t="shared" si="616"/>
        <v>0</v>
      </c>
      <c r="AQ883" s="34"/>
      <c r="AR883" s="1"/>
      <c r="AS883" s="1">
        <f t="shared" si="617"/>
        <v>0</v>
      </c>
      <c r="AT883" s="3"/>
      <c r="AU883" s="1"/>
      <c r="AV883" s="328">
        <f t="shared" si="618"/>
        <v>0</v>
      </c>
      <c r="AW883" s="178"/>
      <c r="AX883" s="324"/>
      <c r="AY883" s="125">
        <f t="shared" si="606"/>
        <v>0</v>
      </c>
      <c r="AZ883" s="125">
        <f t="shared" si="605"/>
        <v>0</v>
      </c>
      <c r="BA883" s="35"/>
      <c r="BB883" s="35"/>
      <c r="BC883" s="35"/>
      <c r="BD883" s="35"/>
      <c r="BE883" s="35"/>
      <c r="BF883" s="35"/>
    </row>
    <row r="884" spans="1:58" ht="13">
      <c r="A884" s="18"/>
      <c r="B884" s="137"/>
      <c r="C884" s="404"/>
      <c r="D884" s="32" t="s">
        <v>598</v>
      </c>
      <c r="E884" s="38" t="s">
        <v>3124</v>
      </c>
      <c r="F884" s="38"/>
      <c r="G884" s="110"/>
      <c r="H884" s="38"/>
      <c r="I884" s="110" t="s">
        <v>423</v>
      </c>
      <c r="J884" s="16" t="s">
        <v>629</v>
      </c>
      <c r="K884" s="109">
        <f t="shared" si="607"/>
        <v>0</v>
      </c>
      <c r="L884" s="16">
        <v>0</v>
      </c>
      <c r="M884" s="3"/>
      <c r="N884" s="1"/>
      <c r="O884" s="329">
        <f t="shared" si="619"/>
        <v>0</v>
      </c>
      <c r="P884" s="34"/>
      <c r="Q884" s="1"/>
      <c r="R884" s="329">
        <f t="shared" si="608"/>
        <v>0</v>
      </c>
      <c r="S884" s="34"/>
      <c r="T884" s="1"/>
      <c r="U884" s="329">
        <f t="shared" si="609"/>
        <v>0</v>
      </c>
      <c r="V884" s="34"/>
      <c r="W884" s="1"/>
      <c r="X884" s="329">
        <f t="shared" si="610"/>
        <v>0</v>
      </c>
      <c r="Y884" s="34"/>
      <c r="Z884" s="1"/>
      <c r="AA884" s="329">
        <f t="shared" si="611"/>
        <v>0</v>
      </c>
      <c r="AB884" s="34"/>
      <c r="AC884" s="1"/>
      <c r="AD884" s="329">
        <f t="shared" si="612"/>
        <v>0</v>
      </c>
      <c r="AE884" s="3"/>
      <c r="AF884" s="1"/>
      <c r="AG884" s="330">
        <f t="shared" si="613"/>
        <v>0</v>
      </c>
      <c r="AH884" s="34"/>
      <c r="AI884" s="1"/>
      <c r="AJ884" s="328">
        <f t="shared" si="614"/>
        <v>0</v>
      </c>
      <c r="AK884" s="34"/>
      <c r="AL884" s="1"/>
      <c r="AM884" s="328">
        <f t="shared" si="615"/>
        <v>0</v>
      </c>
      <c r="AN884" s="34"/>
      <c r="AO884" s="1"/>
      <c r="AP884" s="328">
        <f t="shared" si="616"/>
        <v>0</v>
      </c>
      <c r="AQ884" s="34"/>
      <c r="AR884" s="1"/>
      <c r="AS884" s="1">
        <f t="shared" si="617"/>
        <v>0</v>
      </c>
      <c r="AT884" s="3"/>
      <c r="AU884" s="1"/>
      <c r="AV884" s="328">
        <f t="shared" si="618"/>
        <v>0</v>
      </c>
      <c r="AW884" s="178"/>
      <c r="AX884" s="324"/>
      <c r="AY884" s="125">
        <f t="shared" si="606"/>
        <v>0</v>
      </c>
      <c r="AZ884" s="125">
        <f t="shared" si="605"/>
        <v>0</v>
      </c>
      <c r="BA884" s="35"/>
      <c r="BB884" s="35"/>
      <c r="BC884" s="35"/>
      <c r="BD884" s="35"/>
      <c r="BE884" s="35"/>
      <c r="BF884" s="35"/>
    </row>
    <row r="885" spans="1:58" ht="13">
      <c r="A885" s="33"/>
      <c r="B885" s="330"/>
      <c r="C885" s="129"/>
      <c r="D885" s="32" t="s">
        <v>988</v>
      </c>
      <c r="E885" s="38" t="s">
        <v>989</v>
      </c>
      <c r="F885" s="38"/>
      <c r="G885" s="110"/>
      <c r="H885" s="38"/>
      <c r="I885" s="110" t="s">
        <v>423</v>
      </c>
      <c r="J885" s="16" t="s">
        <v>629</v>
      </c>
      <c r="K885" s="109">
        <f t="shared" si="607"/>
        <v>0</v>
      </c>
      <c r="L885" s="16">
        <v>0</v>
      </c>
      <c r="M885" s="3"/>
      <c r="N885" s="1"/>
      <c r="O885" s="328">
        <f t="shared" si="619"/>
        <v>0</v>
      </c>
      <c r="P885" s="34"/>
      <c r="Q885" s="1"/>
      <c r="R885" s="329">
        <f t="shared" si="608"/>
        <v>0</v>
      </c>
      <c r="S885" s="34"/>
      <c r="T885" s="1"/>
      <c r="U885" s="329">
        <f t="shared" si="609"/>
        <v>0</v>
      </c>
      <c r="V885" s="34"/>
      <c r="W885" s="1"/>
      <c r="X885" s="329">
        <f t="shared" si="610"/>
        <v>0</v>
      </c>
      <c r="Y885" s="34"/>
      <c r="Z885" s="1"/>
      <c r="AA885" s="329">
        <f t="shared" si="611"/>
        <v>0</v>
      </c>
      <c r="AB885" s="34"/>
      <c r="AC885" s="1"/>
      <c r="AD885" s="329">
        <f t="shared" si="612"/>
        <v>0</v>
      </c>
      <c r="AE885" s="3"/>
      <c r="AF885" s="1"/>
      <c r="AG885" s="330">
        <f t="shared" si="613"/>
        <v>0</v>
      </c>
      <c r="AH885" s="34"/>
      <c r="AI885" s="1"/>
      <c r="AJ885" s="328">
        <f t="shared" si="614"/>
        <v>0</v>
      </c>
      <c r="AK885" s="34"/>
      <c r="AL885" s="1"/>
      <c r="AM885" s="328">
        <f t="shared" si="615"/>
        <v>0</v>
      </c>
      <c r="AN885" s="34"/>
      <c r="AO885" s="1"/>
      <c r="AP885" s="328">
        <f t="shared" si="616"/>
        <v>0</v>
      </c>
      <c r="AQ885" s="34"/>
      <c r="AR885" s="1"/>
      <c r="AS885" s="1">
        <f t="shared" si="617"/>
        <v>0</v>
      </c>
      <c r="AT885" s="3"/>
      <c r="AU885" s="1"/>
      <c r="AV885" s="328">
        <f t="shared" si="618"/>
        <v>0</v>
      </c>
      <c r="AW885" s="178"/>
      <c r="AX885" s="324"/>
      <c r="AY885" s="125">
        <f t="shared" si="606"/>
        <v>0</v>
      </c>
      <c r="AZ885" s="125">
        <f t="shared" si="605"/>
        <v>0</v>
      </c>
      <c r="BA885" s="35"/>
      <c r="BB885" s="35"/>
      <c r="BC885" s="35"/>
      <c r="BD885" s="35"/>
      <c r="BE885" s="35"/>
      <c r="BF885" s="35"/>
    </row>
    <row r="886" spans="1:58" ht="13">
      <c r="A886" s="18"/>
      <c r="B886" s="137"/>
      <c r="C886" s="404"/>
      <c r="D886" s="32" t="s">
        <v>2539</v>
      </c>
      <c r="E886" s="38" t="s">
        <v>2540</v>
      </c>
      <c r="F886" s="38"/>
      <c r="G886" s="110"/>
      <c r="H886" s="38"/>
      <c r="I886" s="110" t="s">
        <v>432</v>
      </c>
      <c r="J886" s="16" t="s">
        <v>629</v>
      </c>
      <c r="K886" s="109">
        <f t="shared" si="607"/>
        <v>0</v>
      </c>
      <c r="L886" s="16">
        <v>0</v>
      </c>
      <c r="M886" s="3"/>
      <c r="N886" s="1"/>
      <c r="O886" s="329">
        <f t="shared" si="619"/>
        <v>0</v>
      </c>
      <c r="P886" s="34"/>
      <c r="Q886" s="1"/>
      <c r="R886" s="329">
        <f t="shared" si="608"/>
        <v>0</v>
      </c>
      <c r="S886" s="34"/>
      <c r="T886" s="1"/>
      <c r="U886" s="329">
        <f t="shared" si="609"/>
        <v>0</v>
      </c>
      <c r="V886" s="34"/>
      <c r="W886" s="1"/>
      <c r="X886" s="329">
        <f t="shared" si="610"/>
        <v>0</v>
      </c>
      <c r="Y886" s="34"/>
      <c r="Z886" s="1"/>
      <c r="AA886" s="329">
        <f t="shared" si="611"/>
        <v>0</v>
      </c>
      <c r="AB886" s="34"/>
      <c r="AC886" s="1"/>
      <c r="AD886" s="329">
        <f t="shared" si="612"/>
        <v>0</v>
      </c>
      <c r="AE886" s="3"/>
      <c r="AF886" s="1"/>
      <c r="AG886" s="330">
        <f t="shared" si="613"/>
        <v>0</v>
      </c>
      <c r="AH886" s="34"/>
      <c r="AI886" s="1"/>
      <c r="AJ886" s="328">
        <f t="shared" si="614"/>
        <v>0</v>
      </c>
      <c r="AK886" s="34"/>
      <c r="AL886" s="1"/>
      <c r="AM886" s="328">
        <f t="shared" si="615"/>
        <v>0</v>
      </c>
      <c r="AN886" s="34"/>
      <c r="AO886" s="1"/>
      <c r="AP886" s="328">
        <f t="shared" si="616"/>
        <v>0</v>
      </c>
      <c r="AQ886" s="34"/>
      <c r="AR886" s="1"/>
      <c r="AS886" s="1">
        <f t="shared" si="617"/>
        <v>0</v>
      </c>
      <c r="AT886" s="3"/>
      <c r="AU886" s="1"/>
      <c r="AV886" s="328">
        <f t="shared" si="618"/>
        <v>0</v>
      </c>
      <c r="AW886" s="178"/>
      <c r="AX886" s="324"/>
      <c r="AY886" s="125">
        <f t="shared" si="606"/>
        <v>0</v>
      </c>
      <c r="AZ886" s="125">
        <f t="shared" si="605"/>
        <v>0</v>
      </c>
      <c r="BA886" s="35"/>
      <c r="BB886" s="35"/>
      <c r="BC886" s="35"/>
      <c r="BD886" s="35"/>
      <c r="BE886" s="35"/>
      <c r="BF886" s="35"/>
    </row>
    <row r="887" spans="1:58" ht="13">
      <c r="A887" s="18"/>
      <c r="B887" s="137"/>
      <c r="C887" s="404"/>
      <c r="D887" s="32" t="s">
        <v>3577</v>
      </c>
      <c r="E887" s="38" t="s">
        <v>3578</v>
      </c>
      <c r="F887" s="38"/>
      <c r="G887" s="110"/>
      <c r="H887" s="38"/>
      <c r="I887" s="110"/>
      <c r="J887" s="16"/>
      <c r="K887" s="109">
        <f t="shared" si="607"/>
        <v>0</v>
      </c>
      <c r="L887" s="16">
        <v>0</v>
      </c>
      <c r="M887" s="3"/>
      <c r="N887" s="1"/>
      <c r="O887" s="328">
        <f t="shared" si="619"/>
        <v>0</v>
      </c>
      <c r="P887" s="34"/>
      <c r="Q887" s="1"/>
      <c r="R887" s="329">
        <f t="shared" si="608"/>
        <v>0</v>
      </c>
      <c r="S887" s="34"/>
      <c r="T887" s="1"/>
      <c r="U887" s="329">
        <f t="shared" si="609"/>
        <v>0</v>
      </c>
      <c r="V887" s="34"/>
      <c r="W887" s="1"/>
      <c r="X887" s="329">
        <f t="shared" si="610"/>
        <v>0</v>
      </c>
      <c r="Y887" s="34"/>
      <c r="Z887" s="1"/>
      <c r="AA887" s="329">
        <f t="shared" si="611"/>
        <v>0</v>
      </c>
      <c r="AB887" s="34"/>
      <c r="AC887" s="1"/>
      <c r="AD887" s="329">
        <f t="shared" si="612"/>
        <v>0</v>
      </c>
      <c r="AE887" s="3"/>
      <c r="AF887" s="1"/>
      <c r="AG887" s="330">
        <f t="shared" si="613"/>
        <v>0</v>
      </c>
      <c r="AH887" s="34"/>
      <c r="AI887" s="1"/>
      <c r="AJ887" s="328">
        <f t="shared" si="614"/>
        <v>0</v>
      </c>
      <c r="AK887" s="34"/>
      <c r="AL887" s="1"/>
      <c r="AM887" s="328">
        <f t="shared" si="615"/>
        <v>0</v>
      </c>
      <c r="AN887" s="34"/>
      <c r="AO887" s="1"/>
      <c r="AP887" s="328">
        <f t="shared" si="616"/>
        <v>0</v>
      </c>
      <c r="AQ887" s="34"/>
      <c r="AR887" s="1"/>
      <c r="AS887" s="1">
        <f t="shared" si="617"/>
        <v>0</v>
      </c>
      <c r="AT887" s="3"/>
      <c r="AU887" s="1"/>
      <c r="AV887" s="328">
        <f t="shared" si="618"/>
        <v>0</v>
      </c>
      <c r="AW887" s="178"/>
      <c r="AX887" s="324"/>
      <c r="AY887" s="125">
        <f t="shared" si="606"/>
        <v>0</v>
      </c>
      <c r="AZ887" s="125">
        <f t="shared" si="605"/>
        <v>0</v>
      </c>
      <c r="BA887" s="35"/>
      <c r="BB887" s="35"/>
      <c r="BC887" s="35"/>
      <c r="BD887" s="35"/>
      <c r="BE887" s="35"/>
      <c r="BF887" s="35"/>
    </row>
    <row r="888" spans="1:58" ht="13">
      <c r="A888" s="18"/>
      <c r="B888" s="137"/>
      <c r="C888" s="458"/>
      <c r="D888" s="179" t="s">
        <v>3182</v>
      </c>
      <c r="E888" s="26" t="s">
        <v>3183</v>
      </c>
      <c r="F888" s="26" t="s">
        <v>3619</v>
      </c>
      <c r="G888" s="297"/>
      <c r="H888" s="26"/>
      <c r="I888" s="297"/>
      <c r="J888" s="30" t="s">
        <v>640</v>
      </c>
      <c r="K888" s="109">
        <f>AV888</f>
        <v>0</v>
      </c>
      <c r="L888" s="16">
        <v>0</v>
      </c>
      <c r="M888" s="1"/>
      <c r="N888" s="1"/>
      <c r="O888" s="329">
        <f t="shared" si="619"/>
        <v>0</v>
      </c>
      <c r="P888" s="34"/>
      <c r="Q888" s="1"/>
      <c r="R888" s="329">
        <f>SUM(O888+P888-Q888)</f>
        <v>0</v>
      </c>
      <c r="S888" s="34"/>
      <c r="T888" s="1"/>
      <c r="U888" s="329">
        <f>SUM(R888+S888-T888)</f>
        <v>0</v>
      </c>
      <c r="V888" s="34"/>
      <c r="W888" s="1"/>
      <c r="X888" s="329">
        <f>SUM(U888+V888-W888)</f>
        <v>0</v>
      </c>
      <c r="Y888" s="34"/>
      <c r="Z888" s="1"/>
      <c r="AA888" s="329">
        <f>SUM(X888+Y888-Z888)</f>
        <v>0</v>
      </c>
      <c r="AB888" s="34"/>
      <c r="AC888" s="1"/>
      <c r="AD888" s="329">
        <f>SUM(AA888+AB888-AC888)</f>
        <v>0</v>
      </c>
      <c r="AE888" s="3"/>
      <c r="AF888" s="1"/>
      <c r="AG888" s="330">
        <f>SUM(AD888+AE888-AF888)</f>
        <v>0</v>
      </c>
      <c r="AH888" s="34"/>
      <c r="AI888" s="1"/>
      <c r="AJ888" s="328">
        <f>SUM(AG888+AH888-AI888)</f>
        <v>0</v>
      </c>
      <c r="AK888" s="34"/>
      <c r="AL888" s="1"/>
      <c r="AM888" s="328">
        <f>SUM(AJ888+AK888-AL888)</f>
        <v>0</v>
      </c>
      <c r="AN888" s="34"/>
      <c r="AO888" s="1"/>
      <c r="AP888" s="328">
        <f t="shared" si="616"/>
        <v>0</v>
      </c>
      <c r="AQ888" s="34"/>
      <c r="AR888" s="1"/>
      <c r="AS888" s="1">
        <f>SUM(AP888+AQ888-AR888)</f>
        <v>0</v>
      </c>
      <c r="AT888" s="3"/>
      <c r="AU888" s="1"/>
      <c r="AV888" s="328">
        <f>SUM(AS888+AT888-AU888)</f>
        <v>0</v>
      </c>
      <c r="AW888" s="178"/>
      <c r="AX888" s="324"/>
      <c r="AY888" s="125">
        <f>SUM(M888+P888+S888+V888+Y888+AB888+AE888+AH888+AK888+AN888+AQ888+AT888)</f>
        <v>0</v>
      </c>
      <c r="AZ888" s="125">
        <f>SUM(N888+Q888+T888+W888+Z888+AC888+AF888+AI888+AL888+AO888+AR888+AU888)</f>
        <v>0</v>
      </c>
      <c r="BA888" s="35"/>
      <c r="BB888" s="35"/>
      <c r="BC888" s="35"/>
      <c r="BD888" s="35"/>
      <c r="BE888" s="35"/>
      <c r="BF888" s="35"/>
    </row>
    <row r="889" spans="1:58" ht="13">
      <c r="A889" s="18"/>
      <c r="B889" s="137"/>
      <c r="C889" s="404"/>
      <c r="D889" s="32" t="s">
        <v>3620</v>
      </c>
      <c r="E889" s="38" t="s">
        <v>3621</v>
      </c>
      <c r="F889" s="38"/>
      <c r="G889" s="110"/>
      <c r="H889" s="38"/>
      <c r="I889" s="110"/>
      <c r="J889" s="16"/>
      <c r="K889" s="109">
        <f t="shared" ref="K889:K897" si="620">AV889</f>
        <v>0</v>
      </c>
      <c r="L889" s="16">
        <v>0</v>
      </c>
      <c r="M889" s="3"/>
      <c r="N889" s="1"/>
      <c r="O889" s="329">
        <f t="shared" si="619"/>
        <v>0</v>
      </c>
      <c r="P889" s="34"/>
      <c r="Q889" s="1"/>
      <c r="R889" s="329">
        <f t="shared" ref="R889:R897" si="621">SUM(O889+P889-Q889)</f>
        <v>0</v>
      </c>
      <c r="S889" s="34"/>
      <c r="T889" s="1"/>
      <c r="U889" s="329">
        <f t="shared" ref="U889:U897" si="622">SUM(R889+S889-T889)</f>
        <v>0</v>
      </c>
      <c r="V889" s="34"/>
      <c r="W889" s="1"/>
      <c r="X889" s="329">
        <f t="shared" ref="X889:X897" si="623">SUM(U889+V889-W889)</f>
        <v>0</v>
      </c>
      <c r="Y889" s="34"/>
      <c r="Z889" s="1"/>
      <c r="AA889" s="329">
        <f t="shared" ref="AA889:AA897" si="624">SUM(X889+Y889-Z889)</f>
        <v>0</v>
      </c>
      <c r="AB889" s="34"/>
      <c r="AC889" s="1"/>
      <c r="AD889" s="329">
        <f t="shared" ref="AD889:AD897" si="625">SUM(AA889+AB889-AC889)</f>
        <v>0</v>
      </c>
      <c r="AE889" s="3"/>
      <c r="AF889" s="1"/>
      <c r="AG889" s="330">
        <f t="shared" ref="AG889:AG897" si="626">SUM(AD889+AE889-AF889)</f>
        <v>0</v>
      </c>
      <c r="AH889" s="34"/>
      <c r="AI889" s="1"/>
      <c r="AJ889" s="328">
        <f t="shared" ref="AJ889:AJ897" si="627">SUM(AG889+AH889-AI889)</f>
        <v>0</v>
      </c>
      <c r="AK889" s="34"/>
      <c r="AL889" s="1"/>
      <c r="AM889" s="328">
        <f t="shared" ref="AM889:AM897" si="628">SUM(AJ889+AK889-AL889)</f>
        <v>0</v>
      </c>
      <c r="AN889" s="34"/>
      <c r="AO889" s="1"/>
      <c r="AP889" s="328">
        <f t="shared" si="616"/>
        <v>0</v>
      </c>
      <c r="AQ889" s="34"/>
      <c r="AR889" s="1"/>
      <c r="AS889" s="1">
        <f t="shared" ref="AS889:AS897" si="629">SUM(AP889+AQ889-AR889)</f>
        <v>0</v>
      </c>
      <c r="AT889" s="3"/>
      <c r="AU889" s="1"/>
      <c r="AV889" s="328">
        <f t="shared" ref="AV889:AV897" si="630">SUM(AS889+AT889-AU889)</f>
        <v>0</v>
      </c>
      <c r="AW889" s="178"/>
      <c r="AX889" s="324"/>
      <c r="AY889" s="125">
        <f t="shared" ref="AY889:AZ891" si="631">SUM(M889+P889+S889+V889+Y889+AB889+AE889+AH889+AK889+AN889+AQ889+AT889)</f>
        <v>0</v>
      </c>
      <c r="AZ889" s="125">
        <f t="shared" si="631"/>
        <v>0</v>
      </c>
      <c r="BA889" s="35"/>
      <c r="BB889" s="35"/>
      <c r="BC889" s="35"/>
      <c r="BD889" s="35"/>
      <c r="BE889" s="35"/>
      <c r="BF889" s="35"/>
    </row>
    <row r="890" spans="1:58" ht="13">
      <c r="A890" s="18"/>
      <c r="B890" s="137"/>
      <c r="C890" s="404"/>
      <c r="D890" s="32" t="s">
        <v>2179</v>
      </c>
      <c r="E890" s="38" t="s">
        <v>2177</v>
      </c>
      <c r="F890" s="38" t="s">
        <v>423</v>
      </c>
      <c r="G890" s="110" t="s">
        <v>629</v>
      </c>
      <c r="H890" s="38"/>
      <c r="I890" s="110"/>
      <c r="J890" s="16"/>
      <c r="K890" s="109">
        <f t="shared" si="620"/>
        <v>0</v>
      </c>
      <c r="L890" s="16">
        <v>0</v>
      </c>
      <c r="M890" s="3"/>
      <c r="N890" s="1"/>
      <c r="O890" s="329">
        <f t="shared" si="619"/>
        <v>0</v>
      </c>
      <c r="P890" s="34"/>
      <c r="Q890" s="1"/>
      <c r="R890" s="329">
        <f t="shared" si="621"/>
        <v>0</v>
      </c>
      <c r="S890" s="34"/>
      <c r="T890" s="1"/>
      <c r="U890" s="329">
        <f t="shared" si="622"/>
        <v>0</v>
      </c>
      <c r="V890" s="34"/>
      <c r="W890" s="1"/>
      <c r="X890" s="329">
        <f t="shared" si="623"/>
        <v>0</v>
      </c>
      <c r="Y890" s="34"/>
      <c r="Z890" s="1"/>
      <c r="AA890" s="329">
        <f t="shared" si="624"/>
        <v>0</v>
      </c>
      <c r="AB890" s="34"/>
      <c r="AC890" s="1"/>
      <c r="AD890" s="329">
        <f t="shared" si="625"/>
        <v>0</v>
      </c>
      <c r="AE890" s="3"/>
      <c r="AF890" s="1"/>
      <c r="AG890" s="330">
        <f t="shared" si="626"/>
        <v>0</v>
      </c>
      <c r="AH890" s="34"/>
      <c r="AI890" s="1"/>
      <c r="AJ890" s="328">
        <f t="shared" si="627"/>
        <v>0</v>
      </c>
      <c r="AK890" s="34"/>
      <c r="AL890" s="1"/>
      <c r="AM890" s="328">
        <f t="shared" si="628"/>
        <v>0</v>
      </c>
      <c r="AN890" s="34"/>
      <c r="AO890" s="1"/>
      <c r="AP890" s="328">
        <f t="shared" si="616"/>
        <v>0</v>
      </c>
      <c r="AQ890" s="34"/>
      <c r="AR890" s="1"/>
      <c r="AS890" s="1">
        <f t="shared" si="629"/>
        <v>0</v>
      </c>
      <c r="AT890" s="3"/>
      <c r="AU890" s="1"/>
      <c r="AV890" s="328">
        <f t="shared" si="630"/>
        <v>0</v>
      </c>
      <c r="AW890" s="178"/>
      <c r="AX890" s="324"/>
      <c r="AY890" s="125">
        <f t="shared" si="631"/>
        <v>0</v>
      </c>
      <c r="AZ890" s="125">
        <f t="shared" si="631"/>
        <v>0</v>
      </c>
      <c r="BA890" s="35"/>
      <c r="BB890" s="35"/>
      <c r="BC890" s="35"/>
      <c r="BD890" s="35"/>
      <c r="BE890" s="35"/>
      <c r="BF890" s="35"/>
    </row>
    <row r="891" spans="1:58" ht="13">
      <c r="A891" s="33"/>
      <c r="B891" s="330"/>
      <c r="C891" s="129"/>
      <c r="D891" s="32" t="s">
        <v>859</v>
      </c>
      <c r="E891" s="38" t="s">
        <v>2677</v>
      </c>
      <c r="F891" s="38" t="s">
        <v>423</v>
      </c>
      <c r="G891" s="110" t="s">
        <v>629</v>
      </c>
      <c r="H891" s="38"/>
      <c r="I891" s="110"/>
      <c r="J891" s="16"/>
      <c r="K891" s="109">
        <f t="shared" si="620"/>
        <v>0</v>
      </c>
      <c r="L891" s="16">
        <v>0</v>
      </c>
      <c r="M891" s="3"/>
      <c r="N891" s="1"/>
      <c r="O891" s="328">
        <f t="shared" si="619"/>
        <v>0</v>
      </c>
      <c r="P891" s="34"/>
      <c r="Q891" s="1"/>
      <c r="R891" s="329">
        <f t="shared" si="621"/>
        <v>0</v>
      </c>
      <c r="S891" s="34"/>
      <c r="T891" s="1"/>
      <c r="U891" s="329">
        <f t="shared" si="622"/>
        <v>0</v>
      </c>
      <c r="V891" s="34"/>
      <c r="W891" s="1"/>
      <c r="X891" s="329">
        <f t="shared" si="623"/>
        <v>0</v>
      </c>
      <c r="Y891" s="34"/>
      <c r="Z891" s="1"/>
      <c r="AA891" s="329">
        <f t="shared" si="624"/>
        <v>0</v>
      </c>
      <c r="AB891" s="34"/>
      <c r="AC891" s="1"/>
      <c r="AD891" s="329">
        <f t="shared" si="625"/>
        <v>0</v>
      </c>
      <c r="AE891" s="3"/>
      <c r="AF891" s="1"/>
      <c r="AG891" s="330">
        <f t="shared" si="626"/>
        <v>0</v>
      </c>
      <c r="AH891" s="34"/>
      <c r="AI891" s="1"/>
      <c r="AJ891" s="328">
        <f t="shared" si="627"/>
        <v>0</v>
      </c>
      <c r="AK891" s="34"/>
      <c r="AL891" s="1"/>
      <c r="AM891" s="328">
        <f t="shared" si="628"/>
        <v>0</v>
      </c>
      <c r="AN891" s="34"/>
      <c r="AO891" s="1"/>
      <c r="AP891" s="328">
        <f t="shared" si="616"/>
        <v>0</v>
      </c>
      <c r="AQ891" s="34"/>
      <c r="AR891" s="1"/>
      <c r="AS891" s="1">
        <f t="shared" si="629"/>
        <v>0</v>
      </c>
      <c r="AT891" s="3"/>
      <c r="AU891" s="1"/>
      <c r="AV891" s="328">
        <f t="shared" si="630"/>
        <v>0</v>
      </c>
      <c r="AW891" s="178"/>
      <c r="AX891" s="324"/>
      <c r="AY891" s="125">
        <f t="shared" si="631"/>
        <v>0</v>
      </c>
      <c r="AZ891" s="125">
        <f t="shared" si="631"/>
        <v>0</v>
      </c>
      <c r="BA891" s="35"/>
      <c r="BB891" s="35"/>
      <c r="BC891" s="35"/>
      <c r="BD891" s="35"/>
      <c r="BE891" s="35"/>
      <c r="BF891" s="35"/>
    </row>
    <row r="892" spans="1:58" ht="13">
      <c r="A892" s="430"/>
      <c r="B892" s="431"/>
      <c r="C892" s="404"/>
      <c r="D892" s="32" t="s">
        <v>3659</v>
      </c>
      <c r="E892" s="38" t="s">
        <v>3660</v>
      </c>
      <c r="F892" s="38"/>
      <c r="G892" s="110"/>
      <c r="H892" s="38"/>
      <c r="I892" s="163"/>
      <c r="J892" s="162"/>
      <c r="K892" s="109">
        <f t="shared" si="620"/>
        <v>0</v>
      </c>
      <c r="L892" s="16">
        <v>0</v>
      </c>
      <c r="M892" s="3"/>
      <c r="N892" s="1"/>
      <c r="O892" s="329">
        <f t="shared" si="619"/>
        <v>0</v>
      </c>
      <c r="P892" s="34"/>
      <c r="Q892" s="1"/>
      <c r="R892" s="329">
        <f t="shared" si="621"/>
        <v>0</v>
      </c>
      <c r="S892" s="34"/>
      <c r="T892" s="1"/>
      <c r="U892" s="329">
        <f t="shared" si="622"/>
        <v>0</v>
      </c>
      <c r="V892" s="34"/>
      <c r="W892" s="1"/>
      <c r="X892" s="329">
        <f t="shared" si="623"/>
        <v>0</v>
      </c>
      <c r="Y892" s="34"/>
      <c r="Z892" s="1"/>
      <c r="AA892" s="329">
        <f t="shared" si="624"/>
        <v>0</v>
      </c>
      <c r="AB892" s="34"/>
      <c r="AC892" s="1"/>
      <c r="AD892" s="329">
        <f t="shared" si="625"/>
        <v>0</v>
      </c>
      <c r="AE892" s="3"/>
      <c r="AF892" s="1"/>
      <c r="AG892" s="330">
        <f t="shared" si="626"/>
        <v>0</v>
      </c>
      <c r="AH892" s="34"/>
      <c r="AI892" s="1"/>
      <c r="AJ892" s="328">
        <f t="shared" si="627"/>
        <v>0</v>
      </c>
      <c r="AK892" s="34"/>
      <c r="AL892" s="1"/>
      <c r="AM892" s="328">
        <f t="shared" si="628"/>
        <v>0</v>
      </c>
      <c r="AN892" s="34"/>
      <c r="AO892" s="1"/>
      <c r="AP892" s="328">
        <f t="shared" si="616"/>
        <v>0</v>
      </c>
      <c r="AQ892" s="34"/>
      <c r="AR892" s="1"/>
      <c r="AS892" s="1">
        <f t="shared" si="629"/>
        <v>0</v>
      </c>
      <c r="AT892" s="3"/>
      <c r="AU892" s="1"/>
      <c r="AV892" s="328">
        <f t="shared" si="630"/>
        <v>0</v>
      </c>
      <c r="AW892" s="178"/>
      <c r="AX892" s="324"/>
      <c r="AY892" s="125"/>
      <c r="AZ892" s="125"/>
      <c r="BA892" s="35"/>
      <c r="BB892" s="35"/>
      <c r="BC892" s="35"/>
      <c r="BD892" s="35"/>
      <c r="BE892" s="35"/>
      <c r="BF892" s="35"/>
    </row>
    <row r="893" spans="1:58" ht="13">
      <c r="A893" s="33"/>
      <c r="B893" s="330"/>
      <c r="C893" s="129"/>
      <c r="D893" s="32" t="s">
        <v>3182</v>
      </c>
      <c r="E893" s="38" t="s">
        <v>3183</v>
      </c>
      <c r="F893" s="38" t="s">
        <v>423</v>
      </c>
      <c r="G893" s="110" t="s">
        <v>640</v>
      </c>
      <c r="H893" s="38"/>
      <c r="I893" s="110"/>
      <c r="J893" s="162"/>
      <c r="K893" s="109">
        <f t="shared" si="620"/>
        <v>0</v>
      </c>
      <c r="L893" s="16">
        <v>0</v>
      </c>
      <c r="M893" s="3"/>
      <c r="N893" s="1"/>
      <c r="O893" s="329">
        <f t="shared" si="619"/>
        <v>0</v>
      </c>
      <c r="P893" s="34"/>
      <c r="Q893" s="1"/>
      <c r="R893" s="329">
        <f t="shared" si="621"/>
        <v>0</v>
      </c>
      <c r="S893" s="34"/>
      <c r="T893" s="1"/>
      <c r="U893" s="329">
        <f t="shared" si="622"/>
        <v>0</v>
      </c>
      <c r="V893" s="34"/>
      <c r="W893" s="1"/>
      <c r="X893" s="329">
        <f t="shared" si="623"/>
        <v>0</v>
      </c>
      <c r="Y893" s="34"/>
      <c r="Z893" s="1"/>
      <c r="AA893" s="329">
        <f t="shared" si="624"/>
        <v>0</v>
      </c>
      <c r="AB893" s="34"/>
      <c r="AC893" s="1"/>
      <c r="AD893" s="329">
        <f t="shared" si="625"/>
        <v>0</v>
      </c>
      <c r="AE893" s="3"/>
      <c r="AF893" s="1"/>
      <c r="AG893" s="330">
        <f t="shared" si="626"/>
        <v>0</v>
      </c>
      <c r="AH893" s="34"/>
      <c r="AI893" s="1"/>
      <c r="AJ893" s="328">
        <f t="shared" si="627"/>
        <v>0</v>
      </c>
      <c r="AK893" s="34"/>
      <c r="AL893" s="1"/>
      <c r="AM893" s="328">
        <f t="shared" si="628"/>
        <v>0</v>
      </c>
      <c r="AN893" s="34"/>
      <c r="AO893" s="1"/>
      <c r="AP893" s="328">
        <f t="shared" si="616"/>
        <v>0</v>
      </c>
      <c r="AQ893" s="34"/>
      <c r="AR893" s="1"/>
      <c r="AS893" s="1">
        <f t="shared" si="629"/>
        <v>0</v>
      </c>
      <c r="AT893" s="3"/>
      <c r="AU893" s="1"/>
      <c r="AV893" s="328">
        <f t="shared" si="630"/>
        <v>0</v>
      </c>
      <c r="AW893" s="178"/>
      <c r="AX893" s="324"/>
      <c r="AY893" s="125">
        <f>SUM(M893+P893+S893+V893+Y893+AB893+AE893+AH893+AK893+AN893+AQ893+AT893)</f>
        <v>0</v>
      </c>
      <c r="AZ893" s="125">
        <f>SUM(N893+Q893+T893+W893+Z893+AC893+AF893+AI893+AL893+AO893+AR893+AU893)</f>
        <v>0</v>
      </c>
      <c r="BA893" s="35"/>
      <c r="BB893" s="35"/>
      <c r="BC893" s="35"/>
      <c r="BD893" s="35"/>
      <c r="BE893" s="35"/>
      <c r="BF893" s="35"/>
    </row>
    <row r="894" spans="1:58" ht="13">
      <c r="A894" s="18"/>
      <c r="B894" s="137"/>
      <c r="C894" s="404"/>
      <c r="D894" s="32" t="s">
        <v>806</v>
      </c>
      <c r="E894" s="155" t="s">
        <v>12</v>
      </c>
      <c r="F894" s="155" t="s">
        <v>432</v>
      </c>
      <c r="G894" s="156" t="s">
        <v>629</v>
      </c>
      <c r="H894" s="155"/>
      <c r="I894" s="156"/>
      <c r="J894" s="162"/>
      <c r="K894" s="109">
        <f t="shared" si="620"/>
        <v>0</v>
      </c>
      <c r="L894" s="16">
        <v>0</v>
      </c>
      <c r="M894" s="3"/>
      <c r="N894" s="1"/>
      <c r="O894" s="328">
        <f t="shared" si="619"/>
        <v>0</v>
      </c>
      <c r="P894" s="34"/>
      <c r="Q894" s="1"/>
      <c r="R894" s="328">
        <f t="shared" si="621"/>
        <v>0</v>
      </c>
      <c r="S894" s="34"/>
      <c r="T894" s="1"/>
      <c r="U894" s="328">
        <f t="shared" si="622"/>
        <v>0</v>
      </c>
      <c r="V894" s="34"/>
      <c r="W894" s="1"/>
      <c r="X894" s="328">
        <f t="shared" si="623"/>
        <v>0</v>
      </c>
      <c r="Y894" s="34"/>
      <c r="Z894" s="1"/>
      <c r="AA894" s="328">
        <f t="shared" si="624"/>
        <v>0</v>
      </c>
      <c r="AB894" s="34"/>
      <c r="AC894" s="1"/>
      <c r="AD894" s="328">
        <f t="shared" si="625"/>
        <v>0</v>
      </c>
      <c r="AE894" s="3"/>
      <c r="AF894" s="1"/>
      <c r="AG894" s="326">
        <f t="shared" si="626"/>
        <v>0</v>
      </c>
      <c r="AH894" s="34"/>
      <c r="AI894" s="1"/>
      <c r="AJ894" s="328">
        <f t="shared" si="627"/>
        <v>0</v>
      </c>
      <c r="AK894" s="34"/>
      <c r="AL894" s="1"/>
      <c r="AM894" s="328">
        <f t="shared" si="628"/>
        <v>0</v>
      </c>
      <c r="AN894" s="34"/>
      <c r="AO894" s="1"/>
      <c r="AP894" s="328">
        <f t="shared" si="616"/>
        <v>0</v>
      </c>
      <c r="AQ894" s="34"/>
      <c r="AR894" s="1"/>
      <c r="AS894" s="328">
        <f t="shared" si="629"/>
        <v>0</v>
      </c>
      <c r="AT894" s="34"/>
      <c r="AU894" s="1"/>
      <c r="AV894" s="328">
        <f t="shared" si="630"/>
        <v>0</v>
      </c>
      <c r="AW894" s="178"/>
      <c r="AX894" s="324"/>
      <c r="AY894" s="125">
        <f>SUM(M894+P894+S894+V894+Y894+AB894+AE894+AH894+AK894+AN894+AQ894+AT894)</f>
        <v>0</v>
      </c>
      <c r="AZ894" s="125">
        <f>SUM(N894+Q894+T894+W894+Z894+AC894+AF894+AI894+AL894+AO894+AR894+AU894)</f>
        <v>0</v>
      </c>
      <c r="BA894" s="35"/>
      <c r="BB894" s="35"/>
      <c r="BC894" s="35"/>
      <c r="BD894" s="35"/>
      <c r="BE894" s="35"/>
      <c r="BF894" s="35"/>
    </row>
    <row r="895" spans="1:58" ht="13">
      <c r="A895" s="18"/>
      <c r="B895" s="137"/>
      <c r="C895" s="404"/>
      <c r="D895" s="179" t="s">
        <v>1079</v>
      </c>
      <c r="E895" s="38" t="s">
        <v>1941</v>
      </c>
      <c r="F895" s="38" t="s">
        <v>423</v>
      </c>
      <c r="G895" s="110" t="s">
        <v>629</v>
      </c>
      <c r="H895" s="38"/>
      <c r="I895" s="110"/>
      <c r="J895" s="162"/>
      <c r="K895" s="109">
        <f t="shared" si="620"/>
        <v>0</v>
      </c>
      <c r="L895" s="16">
        <v>0</v>
      </c>
      <c r="M895" s="3"/>
      <c r="N895" s="1"/>
      <c r="O895" s="328">
        <f t="shared" si="619"/>
        <v>0</v>
      </c>
      <c r="P895" s="34"/>
      <c r="Q895" s="1"/>
      <c r="R895" s="329">
        <f t="shared" si="621"/>
        <v>0</v>
      </c>
      <c r="S895" s="34"/>
      <c r="T895" s="1"/>
      <c r="U895" s="329">
        <f t="shared" si="622"/>
        <v>0</v>
      </c>
      <c r="V895" s="34"/>
      <c r="W895" s="1"/>
      <c r="X895" s="329">
        <f t="shared" si="623"/>
        <v>0</v>
      </c>
      <c r="Y895" s="34"/>
      <c r="Z895" s="1"/>
      <c r="AA895" s="329">
        <f t="shared" si="624"/>
        <v>0</v>
      </c>
      <c r="AB895" s="34"/>
      <c r="AC895" s="1"/>
      <c r="AD895" s="329">
        <f t="shared" si="625"/>
        <v>0</v>
      </c>
      <c r="AE895" s="3"/>
      <c r="AF895" s="1"/>
      <c r="AG895" s="330">
        <f t="shared" si="626"/>
        <v>0</v>
      </c>
      <c r="AH895" s="34"/>
      <c r="AI895" s="1"/>
      <c r="AJ895" s="328">
        <f t="shared" si="627"/>
        <v>0</v>
      </c>
      <c r="AK895" s="34"/>
      <c r="AL895" s="1"/>
      <c r="AM895" s="328">
        <f t="shared" si="628"/>
        <v>0</v>
      </c>
      <c r="AN895" s="34"/>
      <c r="AO895" s="1"/>
      <c r="AP895" s="328">
        <f t="shared" si="616"/>
        <v>0</v>
      </c>
      <c r="AQ895" s="34"/>
      <c r="AR895" s="1"/>
      <c r="AS895" s="1">
        <f t="shared" si="629"/>
        <v>0</v>
      </c>
      <c r="AT895" s="3"/>
      <c r="AU895" s="1"/>
      <c r="AV895" s="328">
        <f t="shared" si="630"/>
        <v>0</v>
      </c>
      <c r="AW895" s="178"/>
      <c r="AX895" s="324"/>
      <c r="AY895" s="125">
        <f t="shared" ref="AY895:AY907" si="632">SUM(M895+P895+S895+V895+Y895+AB895+AE895+AH895+AK895+AN895+AQ895+AT895)</f>
        <v>0</v>
      </c>
      <c r="AZ895" s="125">
        <v>7</v>
      </c>
      <c r="BA895" s="35"/>
      <c r="BB895" s="35"/>
      <c r="BC895" s="35"/>
      <c r="BD895" s="35"/>
      <c r="BE895" s="35"/>
      <c r="BF895" s="35"/>
    </row>
    <row r="896" spans="1:58" ht="13">
      <c r="A896" s="33"/>
      <c r="B896" s="330"/>
      <c r="C896" s="404"/>
      <c r="D896" s="32" t="s">
        <v>1079</v>
      </c>
      <c r="E896" s="155" t="s">
        <v>1940</v>
      </c>
      <c r="F896" s="155" t="s">
        <v>423</v>
      </c>
      <c r="G896" s="156" t="s">
        <v>629</v>
      </c>
      <c r="H896" s="155"/>
      <c r="I896" s="156"/>
      <c r="J896" s="162"/>
      <c r="K896" s="109">
        <f t="shared" si="620"/>
        <v>0</v>
      </c>
      <c r="L896" s="16">
        <v>0</v>
      </c>
      <c r="M896" s="3"/>
      <c r="N896" s="1"/>
      <c r="O896" s="328">
        <f t="shared" si="619"/>
        <v>0</v>
      </c>
      <c r="P896" s="34"/>
      <c r="Q896" s="1"/>
      <c r="R896" s="328">
        <f t="shared" si="621"/>
        <v>0</v>
      </c>
      <c r="S896" s="34"/>
      <c r="T896" s="1"/>
      <c r="U896" s="328">
        <f t="shared" si="622"/>
        <v>0</v>
      </c>
      <c r="V896" s="34"/>
      <c r="W896" s="1"/>
      <c r="X896" s="328">
        <f t="shared" si="623"/>
        <v>0</v>
      </c>
      <c r="Y896" s="34"/>
      <c r="Z896" s="1"/>
      <c r="AA896" s="328">
        <f t="shared" si="624"/>
        <v>0</v>
      </c>
      <c r="AB896" s="34"/>
      <c r="AC896" s="1"/>
      <c r="AD896" s="328">
        <f t="shared" si="625"/>
        <v>0</v>
      </c>
      <c r="AE896" s="3"/>
      <c r="AF896" s="1"/>
      <c r="AG896" s="326">
        <f t="shared" si="626"/>
        <v>0</v>
      </c>
      <c r="AH896" s="34"/>
      <c r="AI896" s="1"/>
      <c r="AJ896" s="328">
        <f t="shared" si="627"/>
        <v>0</v>
      </c>
      <c r="AK896" s="34"/>
      <c r="AL896" s="1"/>
      <c r="AM896" s="328">
        <f t="shared" si="628"/>
        <v>0</v>
      </c>
      <c r="AN896" s="34"/>
      <c r="AO896" s="1"/>
      <c r="AP896" s="328">
        <f t="shared" si="616"/>
        <v>0</v>
      </c>
      <c r="AQ896" s="34"/>
      <c r="AR896" s="1"/>
      <c r="AS896" s="328">
        <f t="shared" si="629"/>
        <v>0</v>
      </c>
      <c r="AT896" s="34"/>
      <c r="AU896" s="1"/>
      <c r="AV896" s="328">
        <f t="shared" si="630"/>
        <v>0</v>
      </c>
      <c r="AW896" s="178"/>
      <c r="AX896" s="324"/>
      <c r="AY896" s="125">
        <f t="shared" si="632"/>
        <v>0</v>
      </c>
      <c r="AZ896" s="125">
        <f t="shared" ref="AZ896:AZ907" si="633">SUM(N896+Q896+T896+W896+Z896+AC896+AF896+AI896+AL896+AO896+AR896+AU896)</f>
        <v>0</v>
      </c>
      <c r="BA896" s="35"/>
      <c r="BB896" s="35"/>
      <c r="BC896" s="35"/>
      <c r="BD896" s="35"/>
      <c r="BE896" s="35"/>
      <c r="BF896" s="35"/>
    </row>
    <row r="897" spans="1:58" ht="13">
      <c r="A897" s="18"/>
      <c r="B897" s="137"/>
      <c r="C897" s="404"/>
      <c r="D897" s="32" t="s">
        <v>3736</v>
      </c>
      <c r="E897" s="38" t="s">
        <v>3737</v>
      </c>
      <c r="F897" s="155" t="s">
        <v>423</v>
      </c>
      <c r="G897" s="156" t="s">
        <v>629</v>
      </c>
      <c r="H897" s="38"/>
      <c r="I897" s="110"/>
      <c r="J897" s="16"/>
      <c r="K897" s="109">
        <f t="shared" si="620"/>
        <v>0</v>
      </c>
      <c r="L897" s="16">
        <v>0</v>
      </c>
      <c r="M897" s="3"/>
      <c r="N897" s="1"/>
      <c r="O897" s="328">
        <f t="shared" si="619"/>
        <v>0</v>
      </c>
      <c r="P897" s="34"/>
      <c r="Q897" s="1"/>
      <c r="R897" s="329">
        <f t="shared" si="621"/>
        <v>0</v>
      </c>
      <c r="S897" s="34"/>
      <c r="T897" s="1"/>
      <c r="U897" s="329">
        <f t="shared" si="622"/>
        <v>0</v>
      </c>
      <c r="V897" s="34"/>
      <c r="W897" s="1"/>
      <c r="X897" s="329">
        <f t="shared" si="623"/>
        <v>0</v>
      </c>
      <c r="Y897" s="34"/>
      <c r="Z897" s="1"/>
      <c r="AA897" s="329">
        <f t="shared" si="624"/>
        <v>0</v>
      </c>
      <c r="AB897" s="34"/>
      <c r="AC897" s="1"/>
      <c r="AD897" s="329">
        <f t="shared" si="625"/>
        <v>0</v>
      </c>
      <c r="AE897" s="3"/>
      <c r="AF897" s="1"/>
      <c r="AG897" s="330">
        <f t="shared" si="626"/>
        <v>0</v>
      </c>
      <c r="AH897" s="34"/>
      <c r="AI897" s="1"/>
      <c r="AJ897" s="328">
        <f t="shared" si="627"/>
        <v>0</v>
      </c>
      <c r="AK897" s="34"/>
      <c r="AL897" s="1"/>
      <c r="AM897" s="328">
        <f t="shared" si="628"/>
        <v>0</v>
      </c>
      <c r="AN897" s="34"/>
      <c r="AO897" s="1"/>
      <c r="AP897" s="328">
        <f t="shared" si="616"/>
        <v>0</v>
      </c>
      <c r="AQ897" s="34"/>
      <c r="AR897" s="1"/>
      <c r="AS897" s="1">
        <f t="shared" si="629"/>
        <v>0</v>
      </c>
      <c r="AT897" s="3"/>
      <c r="AU897" s="1"/>
      <c r="AV897" s="328">
        <f t="shared" si="630"/>
        <v>0</v>
      </c>
      <c r="AW897" s="178"/>
      <c r="AX897" s="324"/>
      <c r="AY897" s="125">
        <f t="shared" si="632"/>
        <v>0</v>
      </c>
      <c r="AZ897" s="125">
        <f t="shared" si="633"/>
        <v>0</v>
      </c>
      <c r="BA897" s="35"/>
      <c r="BB897" s="35"/>
      <c r="BC897" s="35"/>
      <c r="BD897" s="35"/>
      <c r="BE897" s="35"/>
      <c r="BF897" s="35"/>
    </row>
    <row r="898" spans="1:58" ht="13">
      <c r="A898" s="18"/>
      <c r="B898" s="137"/>
      <c r="C898" s="404"/>
      <c r="D898" s="32" t="s">
        <v>3820</v>
      </c>
      <c r="E898" s="38" t="s">
        <v>3821</v>
      </c>
      <c r="F898" s="38" t="s">
        <v>3822</v>
      </c>
      <c r="G898" s="110"/>
      <c r="H898" s="38"/>
      <c r="I898" s="110"/>
      <c r="J898" s="16"/>
      <c r="K898" s="109">
        <v>0</v>
      </c>
      <c r="L898" s="16">
        <v>0</v>
      </c>
      <c r="M898" s="3"/>
      <c r="N898" s="1"/>
      <c r="O898" s="329">
        <f t="shared" ref="O898:O907" si="634">SUM(L898+M898-N898)</f>
        <v>0</v>
      </c>
      <c r="P898" s="34"/>
      <c r="Q898" s="1"/>
      <c r="R898" s="329">
        <f t="shared" ref="R898:R907" si="635">SUM(O898+P898-Q898)</f>
        <v>0</v>
      </c>
      <c r="S898" s="34"/>
      <c r="T898" s="1"/>
      <c r="U898" s="329">
        <f t="shared" ref="U898:U907" si="636">SUM(R898+S898-T898)</f>
        <v>0</v>
      </c>
      <c r="V898" s="34"/>
      <c r="W898" s="1"/>
      <c r="X898" s="329">
        <f t="shared" ref="X898:X907" si="637">SUM(U898+V898-W898)</f>
        <v>0</v>
      </c>
      <c r="Y898" s="34"/>
      <c r="Z898" s="1"/>
      <c r="AA898" s="329">
        <f t="shared" ref="AA898:AA907" si="638">SUM(X898+Y898-Z898)</f>
        <v>0</v>
      </c>
      <c r="AB898" s="34"/>
      <c r="AC898" s="1"/>
      <c r="AD898" s="329">
        <f t="shared" ref="AD898:AD907" si="639">SUM(AA898+AB898-AC898)</f>
        <v>0</v>
      </c>
      <c r="AE898" s="3"/>
      <c r="AF898" s="1"/>
      <c r="AG898" s="330">
        <f t="shared" ref="AG898:AG907" si="640">SUM(AD898+AE898-AF898)</f>
        <v>0</v>
      </c>
      <c r="AH898" s="34"/>
      <c r="AI898" s="1"/>
      <c r="AJ898" s="328">
        <f t="shared" ref="AJ898:AJ907" si="641">SUM(AG898+AH898-AI898)</f>
        <v>0</v>
      </c>
      <c r="AK898" s="34"/>
      <c r="AL898" s="1"/>
      <c r="AM898" s="328">
        <f t="shared" ref="AM898:AM907" si="642">SUM(AJ898+AK898-AL898)</f>
        <v>0</v>
      </c>
      <c r="AN898" s="34"/>
      <c r="AO898" s="1"/>
      <c r="AP898" s="328">
        <f t="shared" ref="AP898:AP907" si="643">SUM(AM898+AN898-AO898)</f>
        <v>0</v>
      </c>
      <c r="AQ898" s="34"/>
      <c r="AR898" s="1"/>
      <c r="AS898" s="1">
        <f t="shared" ref="AS898:AS907" si="644">SUM(AP898+AQ898-AR898)</f>
        <v>0</v>
      </c>
      <c r="AT898" s="3"/>
      <c r="AU898" s="1"/>
      <c r="AV898" s="328">
        <f t="shared" ref="AV898:AV907" si="645">SUM(AS898+AT898-AU898)</f>
        <v>0</v>
      </c>
      <c r="AW898" s="178"/>
      <c r="AX898" s="324"/>
      <c r="AY898" s="125">
        <f t="shared" si="632"/>
        <v>0</v>
      </c>
      <c r="AZ898" s="125">
        <f t="shared" si="633"/>
        <v>0</v>
      </c>
      <c r="BA898" s="35"/>
      <c r="BB898" s="35"/>
      <c r="BC898" s="35"/>
      <c r="BD898" s="35"/>
      <c r="BE898" s="35"/>
      <c r="BF898" s="35"/>
    </row>
    <row r="899" spans="1:58" ht="13">
      <c r="A899" s="18"/>
      <c r="B899" s="137"/>
      <c r="C899" s="404"/>
      <c r="D899" s="32" t="s">
        <v>3844</v>
      </c>
      <c r="E899" s="38" t="s">
        <v>3843</v>
      </c>
      <c r="F899" s="38" t="s">
        <v>419</v>
      </c>
      <c r="G899" s="110" t="s">
        <v>629</v>
      </c>
      <c r="H899" s="38"/>
      <c r="I899" s="110"/>
      <c r="J899" s="16"/>
      <c r="K899" s="109">
        <f t="shared" ref="K899:K907" si="646">AV899</f>
        <v>0</v>
      </c>
      <c r="L899" s="16">
        <v>0</v>
      </c>
      <c r="M899" s="3"/>
      <c r="N899" s="1"/>
      <c r="O899" s="329">
        <f t="shared" si="634"/>
        <v>0</v>
      </c>
      <c r="P899" s="34"/>
      <c r="Q899" s="1"/>
      <c r="R899" s="329">
        <f t="shared" si="635"/>
        <v>0</v>
      </c>
      <c r="S899" s="34"/>
      <c r="T899" s="1"/>
      <c r="U899" s="329">
        <f t="shared" si="636"/>
        <v>0</v>
      </c>
      <c r="V899" s="34"/>
      <c r="W899" s="1"/>
      <c r="X899" s="329">
        <f t="shared" si="637"/>
        <v>0</v>
      </c>
      <c r="Y899" s="34"/>
      <c r="Z899" s="1"/>
      <c r="AA899" s="329">
        <f t="shared" si="638"/>
        <v>0</v>
      </c>
      <c r="AB899" s="34"/>
      <c r="AC899" s="1"/>
      <c r="AD899" s="329">
        <f t="shared" si="639"/>
        <v>0</v>
      </c>
      <c r="AE899" s="3"/>
      <c r="AF899" s="1"/>
      <c r="AG899" s="330">
        <f t="shared" si="640"/>
        <v>0</v>
      </c>
      <c r="AH899" s="34"/>
      <c r="AI899" s="1"/>
      <c r="AJ899" s="328">
        <f t="shared" si="641"/>
        <v>0</v>
      </c>
      <c r="AK899" s="34"/>
      <c r="AL899" s="1"/>
      <c r="AM899" s="328">
        <f t="shared" si="642"/>
        <v>0</v>
      </c>
      <c r="AN899" s="34"/>
      <c r="AO899" s="1"/>
      <c r="AP899" s="328">
        <f t="shared" si="643"/>
        <v>0</v>
      </c>
      <c r="AQ899" s="34"/>
      <c r="AR899" s="1"/>
      <c r="AS899" s="1">
        <f t="shared" si="644"/>
        <v>0</v>
      </c>
      <c r="AT899" s="3"/>
      <c r="AU899" s="1"/>
      <c r="AV899" s="328">
        <f t="shared" si="645"/>
        <v>0</v>
      </c>
      <c r="AW899" s="178"/>
      <c r="AX899" s="324"/>
      <c r="AY899" s="125">
        <f t="shared" si="632"/>
        <v>0</v>
      </c>
      <c r="AZ899" s="125">
        <f t="shared" si="633"/>
        <v>0</v>
      </c>
      <c r="BA899" s="35"/>
      <c r="BB899" s="35"/>
      <c r="BC899" s="35"/>
      <c r="BD899" s="35"/>
      <c r="BE899" s="35"/>
      <c r="BF899" s="35"/>
    </row>
    <row r="900" spans="1:58" ht="13">
      <c r="A900" s="18"/>
      <c r="B900" s="137"/>
      <c r="C900" s="404"/>
      <c r="D900" s="32" t="s">
        <v>3845</v>
      </c>
      <c r="E900" s="38" t="s">
        <v>3846</v>
      </c>
      <c r="F900" s="38" t="s">
        <v>418</v>
      </c>
      <c r="G900" s="110" t="s">
        <v>629</v>
      </c>
      <c r="H900" s="38"/>
      <c r="I900" s="110"/>
      <c r="J900" s="16"/>
      <c r="K900" s="109">
        <f t="shared" si="646"/>
        <v>0</v>
      </c>
      <c r="L900" s="16">
        <v>0</v>
      </c>
      <c r="M900" s="3"/>
      <c r="N900" s="1"/>
      <c r="O900" s="328">
        <f t="shared" si="634"/>
        <v>0</v>
      </c>
      <c r="P900" s="34"/>
      <c r="Q900" s="1"/>
      <c r="R900" s="329">
        <f t="shared" si="635"/>
        <v>0</v>
      </c>
      <c r="S900" s="34"/>
      <c r="T900" s="1"/>
      <c r="U900" s="329">
        <f t="shared" si="636"/>
        <v>0</v>
      </c>
      <c r="V900" s="34"/>
      <c r="W900" s="1"/>
      <c r="X900" s="329">
        <f t="shared" si="637"/>
        <v>0</v>
      </c>
      <c r="Y900" s="34"/>
      <c r="Z900" s="1"/>
      <c r="AA900" s="329">
        <f t="shared" si="638"/>
        <v>0</v>
      </c>
      <c r="AB900" s="34"/>
      <c r="AC900" s="1"/>
      <c r="AD900" s="329">
        <f t="shared" si="639"/>
        <v>0</v>
      </c>
      <c r="AE900" s="3"/>
      <c r="AF900" s="1"/>
      <c r="AG900" s="330">
        <f t="shared" si="640"/>
        <v>0</v>
      </c>
      <c r="AH900" s="34"/>
      <c r="AI900" s="1"/>
      <c r="AJ900" s="328">
        <f t="shared" si="641"/>
        <v>0</v>
      </c>
      <c r="AK900" s="34"/>
      <c r="AL900" s="1"/>
      <c r="AM900" s="328">
        <f t="shared" si="642"/>
        <v>0</v>
      </c>
      <c r="AN900" s="34"/>
      <c r="AO900" s="1"/>
      <c r="AP900" s="328">
        <f t="shared" si="643"/>
        <v>0</v>
      </c>
      <c r="AQ900" s="34"/>
      <c r="AR900" s="1"/>
      <c r="AS900" s="1">
        <f t="shared" si="644"/>
        <v>0</v>
      </c>
      <c r="AT900" s="3"/>
      <c r="AU900" s="1"/>
      <c r="AV900" s="328">
        <f t="shared" si="645"/>
        <v>0</v>
      </c>
      <c r="AW900" s="178"/>
      <c r="AX900" s="324"/>
      <c r="AY900" s="125">
        <f t="shared" si="632"/>
        <v>0</v>
      </c>
      <c r="AZ900" s="125">
        <f t="shared" si="633"/>
        <v>0</v>
      </c>
      <c r="BA900" s="35"/>
      <c r="BB900" s="35"/>
      <c r="BC900" s="35"/>
      <c r="BD900" s="35"/>
      <c r="BE900" s="35"/>
      <c r="BF900" s="35"/>
    </row>
    <row r="901" spans="1:58" ht="13">
      <c r="A901" s="33"/>
      <c r="B901" s="330"/>
      <c r="C901" s="129"/>
      <c r="D901" s="32" t="s">
        <v>3870</v>
      </c>
      <c r="E901" s="38" t="s">
        <v>3871</v>
      </c>
      <c r="F901" s="38"/>
      <c r="G901" s="110"/>
      <c r="H901" s="38"/>
      <c r="I901" s="110"/>
      <c r="J901" s="16"/>
      <c r="K901" s="109">
        <f t="shared" si="646"/>
        <v>0</v>
      </c>
      <c r="L901" s="16">
        <v>0</v>
      </c>
      <c r="M901" s="3"/>
      <c r="N901" s="1"/>
      <c r="O901" s="329">
        <f t="shared" si="634"/>
        <v>0</v>
      </c>
      <c r="P901" s="34"/>
      <c r="Q901" s="1"/>
      <c r="R901" s="329">
        <f t="shared" si="635"/>
        <v>0</v>
      </c>
      <c r="S901" s="34"/>
      <c r="T901" s="1"/>
      <c r="U901" s="329">
        <f t="shared" si="636"/>
        <v>0</v>
      </c>
      <c r="V901" s="34"/>
      <c r="W901" s="1"/>
      <c r="X901" s="329">
        <f t="shared" si="637"/>
        <v>0</v>
      </c>
      <c r="Y901" s="34"/>
      <c r="Z901" s="1"/>
      <c r="AA901" s="329">
        <f t="shared" si="638"/>
        <v>0</v>
      </c>
      <c r="AB901" s="34"/>
      <c r="AC901" s="1"/>
      <c r="AD901" s="329">
        <f t="shared" si="639"/>
        <v>0</v>
      </c>
      <c r="AE901" s="3"/>
      <c r="AF901" s="1"/>
      <c r="AG901" s="330">
        <f t="shared" si="640"/>
        <v>0</v>
      </c>
      <c r="AH901" s="34"/>
      <c r="AI901" s="1"/>
      <c r="AJ901" s="328">
        <f t="shared" si="641"/>
        <v>0</v>
      </c>
      <c r="AK901" s="34"/>
      <c r="AL901" s="1"/>
      <c r="AM901" s="328">
        <f t="shared" si="642"/>
        <v>0</v>
      </c>
      <c r="AN901" s="34"/>
      <c r="AO901" s="1"/>
      <c r="AP901" s="328">
        <f t="shared" si="643"/>
        <v>0</v>
      </c>
      <c r="AQ901" s="34"/>
      <c r="AR901" s="1"/>
      <c r="AS901" s="1">
        <f t="shared" si="644"/>
        <v>0</v>
      </c>
      <c r="AT901" s="3"/>
      <c r="AU901" s="1"/>
      <c r="AV901" s="328">
        <f t="shared" si="645"/>
        <v>0</v>
      </c>
      <c r="AW901" s="178"/>
      <c r="AX901" s="324"/>
      <c r="AY901" s="125">
        <f t="shared" si="632"/>
        <v>0</v>
      </c>
      <c r="AZ901" s="125">
        <f t="shared" si="633"/>
        <v>0</v>
      </c>
      <c r="BA901" s="35"/>
      <c r="BB901" s="35"/>
      <c r="BC901" s="35"/>
      <c r="BD901" s="35"/>
      <c r="BE901" s="35"/>
      <c r="BF901" s="35"/>
    </row>
    <row r="902" spans="1:58" ht="13">
      <c r="A902" s="18"/>
      <c r="B902" s="137"/>
      <c r="C902" s="404"/>
      <c r="D902" s="32" t="s">
        <v>1059</v>
      </c>
      <c r="E902" s="38" t="s">
        <v>3890</v>
      </c>
      <c r="F902" s="38" t="s">
        <v>423</v>
      </c>
      <c r="G902" s="110" t="s">
        <v>629</v>
      </c>
      <c r="H902" s="38"/>
      <c r="I902" s="110"/>
      <c r="J902" s="16"/>
      <c r="K902" s="109">
        <f t="shared" si="646"/>
        <v>0</v>
      </c>
      <c r="L902" s="16">
        <v>0</v>
      </c>
      <c r="M902" s="3"/>
      <c r="N902" s="1"/>
      <c r="O902" s="329">
        <f t="shared" si="634"/>
        <v>0</v>
      </c>
      <c r="P902" s="34"/>
      <c r="Q902" s="1"/>
      <c r="R902" s="329">
        <f t="shared" si="635"/>
        <v>0</v>
      </c>
      <c r="S902" s="34"/>
      <c r="T902" s="1"/>
      <c r="U902" s="329">
        <f t="shared" si="636"/>
        <v>0</v>
      </c>
      <c r="V902" s="34"/>
      <c r="W902" s="1"/>
      <c r="X902" s="329">
        <f t="shared" si="637"/>
        <v>0</v>
      </c>
      <c r="Y902" s="34"/>
      <c r="Z902" s="1"/>
      <c r="AA902" s="329">
        <f t="shared" si="638"/>
        <v>0</v>
      </c>
      <c r="AB902" s="34"/>
      <c r="AC902" s="1"/>
      <c r="AD902" s="329">
        <f t="shared" si="639"/>
        <v>0</v>
      </c>
      <c r="AE902" s="3"/>
      <c r="AF902" s="1"/>
      <c r="AG902" s="330">
        <f t="shared" si="640"/>
        <v>0</v>
      </c>
      <c r="AH902" s="34"/>
      <c r="AI902" s="1"/>
      <c r="AJ902" s="328">
        <f t="shared" si="641"/>
        <v>0</v>
      </c>
      <c r="AK902" s="34"/>
      <c r="AL902" s="1"/>
      <c r="AM902" s="328">
        <f t="shared" si="642"/>
        <v>0</v>
      </c>
      <c r="AN902" s="34"/>
      <c r="AO902" s="1"/>
      <c r="AP902" s="328">
        <f t="shared" si="643"/>
        <v>0</v>
      </c>
      <c r="AQ902" s="34"/>
      <c r="AR902" s="1"/>
      <c r="AS902" s="1">
        <f t="shared" si="644"/>
        <v>0</v>
      </c>
      <c r="AT902" s="3"/>
      <c r="AU902" s="1"/>
      <c r="AV902" s="328">
        <f t="shared" si="645"/>
        <v>0</v>
      </c>
      <c r="AW902" s="178"/>
      <c r="AX902" s="324"/>
      <c r="AY902" s="125">
        <f t="shared" si="632"/>
        <v>0</v>
      </c>
      <c r="AZ902" s="125">
        <f t="shared" si="633"/>
        <v>0</v>
      </c>
      <c r="BA902" s="35"/>
      <c r="BB902" s="35"/>
      <c r="BC902" s="35"/>
      <c r="BD902" s="35"/>
      <c r="BE902" s="35"/>
      <c r="BF902" s="35"/>
    </row>
    <row r="903" spans="1:58" ht="13">
      <c r="A903" s="33"/>
      <c r="B903" s="330"/>
      <c r="C903" s="404"/>
      <c r="D903" s="32" t="s">
        <v>2044</v>
      </c>
      <c r="E903" s="38" t="s">
        <v>2045</v>
      </c>
      <c r="F903" s="38" t="s">
        <v>3869</v>
      </c>
      <c r="G903" s="110" t="s">
        <v>629</v>
      </c>
      <c r="H903" s="38"/>
      <c r="I903" s="110"/>
      <c r="J903" s="16"/>
      <c r="K903" s="109">
        <f t="shared" si="646"/>
        <v>0</v>
      </c>
      <c r="L903" s="16">
        <v>0</v>
      </c>
      <c r="M903" s="3"/>
      <c r="N903" s="1"/>
      <c r="O903" s="328">
        <f t="shared" si="634"/>
        <v>0</v>
      </c>
      <c r="P903" s="34"/>
      <c r="Q903" s="1"/>
      <c r="R903" s="329">
        <f t="shared" si="635"/>
        <v>0</v>
      </c>
      <c r="S903" s="34"/>
      <c r="T903" s="1"/>
      <c r="U903" s="329">
        <f t="shared" si="636"/>
        <v>0</v>
      </c>
      <c r="V903" s="34"/>
      <c r="W903" s="1"/>
      <c r="X903" s="329">
        <f t="shared" si="637"/>
        <v>0</v>
      </c>
      <c r="Y903" s="34"/>
      <c r="Z903" s="1"/>
      <c r="AA903" s="329">
        <f t="shared" si="638"/>
        <v>0</v>
      </c>
      <c r="AB903" s="34"/>
      <c r="AC903" s="1"/>
      <c r="AD903" s="329">
        <f t="shared" si="639"/>
        <v>0</v>
      </c>
      <c r="AE903" s="3"/>
      <c r="AF903" s="1"/>
      <c r="AG903" s="330">
        <f t="shared" si="640"/>
        <v>0</v>
      </c>
      <c r="AH903" s="34"/>
      <c r="AI903" s="1"/>
      <c r="AJ903" s="328">
        <f t="shared" si="641"/>
        <v>0</v>
      </c>
      <c r="AK903" s="34"/>
      <c r="AL903" s="1"/>
      <c r="AM903" s="328">
        <f t="shared" si="642"/>
        <v>0</v>
      </c>
      <c r="AN903" s="34"/>
      <c r="AO903" s="1"/>
      <c r="AP903" s="328">
        <f t="shared" si="643"/>
        <v>0</v>
      </c>
      <c r="AQ903" s="34"/>
      <c r="AR903" s="1"/>
      <c r="AS903" s="1">
        <f t="shared" si="644"/>
        <v>0</v>
      </c>
      <c r="AT903" s="3"/>
      <c r="AU903" s="1"/>
      <c r="AV903" s="328">
        <f t="shared" si="645"/>
        <v>0</v>
      </c>
      <c r="AW903" s="178"/>
      <c r="AX903" s="324"/>
      <c r="AY903" s="125">
        <f t="shared" si="632"/>
        <v>0</v>
      </c>
      <c r="AZ903" s="125">
        <f t="shared" si="633"/>
        <v>0</v>
      </c>
      <c r="BA903" s="35"/>
      <c r="BB903" s="35"/>
      <c r="BC903" s="35"/>
      <c r="BD903" s="35"/>
      <c r="BE903" s="35"/>
      <c r="BF903" s="35"/>
    </row>
    <row r="904" spans="1:58" ht="13">
      <c r="A904" s="18"/>
      <c r="B904" s="137"/>
      <c r="C904" s="404"/>
      <c r="D904" s="32" t="s">
        <v>825</v>
      </c>
      <c r="E904" s="38" t="s">
        <v>3223</v>
      </c>
      <c r="F904" s="38" t="s">
        <v>423</v>
      </c>
      <c r="G904" s="110" t="s">
        <v>629</v>
      </c>
      <c r="H904" s="38"/>
      <c r="I904" s="110"/>
      <c r="J904" s="16"/>
      <c r="K904" s="109">
        <f t="shared" si="646"/>
        <v>0</v>
      </c>
      <c r="L904" s="16">
        <v>0</v>
      </c>
      <c r="M904" s="3"/>
      <c r="N904" s="1"/>
      <c r="O904" s="329">
        <f t="shared" si="634"/>
        <v>0</v>
      </c>
      <c r="P904" s="34"/>
      <c r="Q904" s="1"/>
      <c r="R904" s="329">
        <f t="shared" si="635"/>
        <v>0</v>
      </c>
      <c r="S904" s="34"/>
      <c r="T904" s="1"/>
      <c r="U904" s="329">
        <f t="shared" si="636"/>
        <v>0</v>
      </c>
      <c r="V904" s="34"/>
      <c r="W904" s="1"/>
      <c r="X904" s="329">
        <f t="shared" si="637"/>
        <v>0</v>
      </c>
      <c r="Y904" s="34"/>
      <c r="Z904" s="1"/>
      <c r="AA904" s="329">
        <f t="shared" si="638"/>
        <v>0</v>
      </c>
      <c r="AB904" s="34"/>
      <c r="AC904" s="1"/>
      <c r="AD904" s="329">
        <f t="shared" si="639"/>
        <v>0</v>
      </c>
      <c r="AE904" s="3"/>
      <c r="AF904" s="1"/>
      <c r="AG904" s="330">
        <f t="shared" si="640"/>
        <v>0</v>
      </c>
      <c r="AH904" s="34"/>
      <c r="AI904" s="1"/>
      <c r="AJ904" s="328">
        <f t="shared" si="641"/>
        <v>0</v>
      </c>
      <c r="AK904" s="34"/>
      <c r="AL904" s="1"/>
      <c r="AM904" s="328">
        <f t="shared" si="642"/>
        <v>0</v>
      </c>
      <c r="AN904" s="34"/>
      <c r="AO904" s="1"/>
      <c r="AP904" s="328">
        <f t="shared" si="643"/>
        <v>0</v>
      </c>
      <c r="AQ904" s="34"/>
      <c r="AR904" s="1"/>
      <c r="AS904" s="1">
        <f t="shared" si="644"/>
        <v>0</v>
      </c>
      <c r="AT904" s="3"/>
      <c r="AU904" s="1"/>
      <c r="AV904" s="328">
        <f t="shared" si="645"/>
        <v>0</v>
      </c>
      <c r="AW904" s="178"/>
      <c r="AX904" s="324"/>
      <c r="AY904" s="125">
        <f t="shared" si="632"/>
        <v>0</v>
      </c>
      <c r="AZ904" s="125">
        <f t="shared" si="633"/>
        <v>0</v>
      </c>
      <c r="BA904" s="35"/>
      <c r="BB904" s="35"/>
      <c r="BC904" s="35"/>
      <c r="BD904" s="35"/>
      <c r="BE904" s="35"/>
      <c r="BF904" s="35"/>
    </row>
    <row r="905" spans="1:58" ht="13">
      <c r="A905" s="18"/>
      <c r="B905" s="137"/>
      <c r="C905" s="404"/>
      <c r="D905" s="32" t="s">
        <v>2914</v>
      </c>
      <c r="E905" s="38" t="s">
        <v>3868</v>
      </c>
      <c r="F905" s="38" t="s">
        <v>3220</v>
      </c>
      <c r="G905" s="110" t="s">
        <v>629</v>
      </c>
      <c r="H905" s="38"/>
      <c r="I905" s="110"/>
      <c r="J905" s="16"/>
      <c r="K905" s="109">
        <f t="shared" si="646"/>
        <v>0</v>
      </c>
      <c r="L905" s="16">
        <v>0</v>
      </c>
      <c r="M905" s="3"/>
      <c r="N905" s="1"/>
      <c r="O905" s="329">
        <f t="shared" si="634"/>
        <v>0</v>
      </c>
      <c r="P905" s="34"/>
      <c r="Q905" s="1"/>
      <c r="R905" s="329">
        <f t="shared" si="635"/>
        <v>0</v>
      </c>
      <c r="S905" s="34"/>
      <c r="T905" s="1"/>
      <c r="U905" s="329">
        <f t="shared" si="636"/>
        <v>0</v>
      </c>
      <c r="V905" s="34"/>
      <c r="W905" s="1"/>
      <c r="X905" s="329">
        <f t="shared" si="637"/>
        <v>0</v>
      </c>
      <c r="Y905" s="34"/>
      <c r="Z905" s="1"/>
      <c r="AA905" s="329">
        <f t="shared" si="638"/>
        <v>0</v>
      </c>
      <c r="AB905" s="34"/>
      <c r="AC905" s="1"/>
      <c r="AD905" s="329">
        <f t="shared" si="639"/>
        <v>0</v>
      </c>
      <c r="AE905" s="3"/>
      <c r="AF905" s="1"/>
      <c r="AG905" s="330">
        <f t="shared" si="640"/>
        <v>0</v>
      </c>
      <c r="AH905" s="34"/>
      <c r="AI905" s="1"/>
      <c r="AJ905" s="328">
        <f t="shared" si="641"/>
        <v>0</v>
      </c>
      <c r="AK905" s="34"/>
      <c r="AL905" s="1"/>
      <c r="AM905" s="328">
        <f t="shared" si="642"/>
        <v>0</v>
      </c>
      <c r="AN905" s="34"/>
      <c r="AO905" s="1"/>
      <c r="AP905" s="328">
        <f t="shared" si="643"/>
        <v>0</v>
      </c>
      <c r="AQ905" s="34"/>
      <c r="AR905" s="1"/>
      <c r="AS905" s="1">
        <f t="shared" si="644"/>
        <v>0</v>
      </c>
      <c r="AT905" s="3"/>
      <c r="AU905" s="1"/>
      <c r="AV905" s="328">
        <f t="shared" si="645"/>
        <v>0</v>
      </c>
      <c r="AW905" s="178"/>
      <c r="AX905" s="324"/>
      <c r="AY905" s="125">
        <f t="shared" si="632"/>
        <v>0</v>
      </c>
      <c r="AZ905" s="125">
        <f t="shared" si="633"/>
        <v>0</v>
      </c>
      <c r="BA905" s="35"/>
      <c r="BB905" s="35"/>
      <c r="BC905" s="35"/>
      <c r="BD905" s="35"/>
      <c r="BE905" s="35"/>
      <c r="BF905" s="35"/>
    </row>
    <row r="906" spans="1:58" ht="13">
      <c r="A906" s="33"/>
      <c r="B906" s="330"/>
      <c r="C906" s="129"/>
      <c r="D906" s="32" t="s">
        <v>3835</v>
      </c>
      <c r="E906" s="38" t="s">
        <v>3836</v>
      </c>
      <c r="F906" s="38" t="s">
        <v>419</v>
      </c>
      <c r="G906" s="110" t="s">
        <v>629</v>
      </c>
      <c r="H906" s="38"/>
      <c r="I906" s="110"/>
      <c r="J906" s="16"/>
      <c r="K906" s="109">
        <f t="shared" si="646"/>
        <v>0</v>
      </c>
      <c r="L906" s="16">
        <v>0</v>
      </c>
      <c r="M906" s="3"/>
      <c r="N906" s="1"/>
      <c r="O906" s="328">
        <f t="shared" si="634"/>
        <v>0</v>
      </c>
      <c r="P906" s="34"/>
      <c r="Q906" s="1"/>
      <c r="R906" s="329">
        <f t="shared" si="635"/>
        <v>0</v>
      </c>
      <c r="S906" s="34"/>
      <c r="T906" s="1"/>
      <c r="U906" s="329">
        <f t="shared" si="636"/>
        <v>0</v>
      </c>
      <c r="V906" s="34"/>
      <c r="W906" s="1"/>
      <c r="X906" s="329">
        <f t="shared" si="637"/>
        <v>0</v>
      </c>
      <c r="Y906" s="34"/>
      <c r="Z906" s="1"/>
      <c r="AA906" s="329">
        <f t="shared" si="638"/>
        <v>0</v>
      </c>
      <c r="AB906" s="34"/>
      <c r="AC906" s="1"/>
      <c r="AD906" s="329">
        <f t="shared" si="639"/>
        <v>0</v>
      </c>
      <c r="AE906" s="3"/>
      <c r="AF906" s="1"/>
      <c r="AG906" s="330">
        <f t="shared" si="640"/>
        <v>0</v>
      </c>
      <c r="AH906" s="34"/>
      <c r="AI906" s="1"/>
      <c r="AJ906" s="328">
        <f t="shared" si="641"/>
        <v>0</v>
      </c>
      <c r="AK906" s="34"/>
      <c r="AL906" s="1"/>
      <c r="AM906" s="328">
        <f t="shared" si="642"/>
        <v>0</v>
      </c>
      <c r="AN906" s="34"/>
      <c r="AO906" s="1"/>
      <c r="AP906" s="328">
        <f t="shared" si="643"/>
        <v>0</v>
      </c>
      <c r="AQ906" s="34"/>
      <c r="AR906" s="1"/>
      <c r="AS906" s="1">
        <f t="shared" si="644"/>
        <v>0</v>
      </c>
      <c r="AT906" s="3"/>
      <c r="AU906" s="1"/>
      <c r="AV906" s="328">
        <f t="shared" si="645"/>
        <v>0</v>
      </c>
      <c r="AW906" s="178"/>
      <c r="AX906" s="324"/>
      <c r="AY906" s="125">
        <f t="shared" si="632"/>
        <v>0</v>
      </c>
      <c r="AZ906" s="125">
        <f t="shared" si="633"/>
        <v>0</v>
      </c>
      <c r="BA906" s="35"/>
      <c r="BB906" s="35"/>
      <c r="BC906" s="35"/>
      <c r="BD906" s="35"/>
      <c r="BE906" s="35"/>
      <c r="BF906" s="35"/>
    </row>
    <row r="907" spans="1:58" ht="13">
      <c r="A907" s="18"/>
      <c r="B907" s="137"/>
      <c r="C907" s="404"/>
      <c r="D907" s="32" t="s">
        <v>3195</v>
      </c>
      <c r="E907" s="38" t="s">
        <v>3196</v>
      </c>
      <c r="F907" s="38" t="s">
        <v>419</v>
      </c>
      <c r="G907" s="110" t="s">
        <v>640</v>
      </c>
      <c r="H907" s="38"/>
      <c r="I907" s="110"/>
      <c r="J907" s="16"/>
      <c r="K907" s="109">
        <f t="shared" si="646"/>
        <v>0</v>
      </c>
      <c r="L907" s="16">
        <v>0</v>
      </c>
      <c r="M907" s="3"/>
      <c r="N907" s="1"/>
      <c r="O907" s="329">
        <f t="shared" si="634"/>
        <v>0</v>
      </c>
      <c r="P907" s="34"/>
      <c r="Q907" s="1"/>
      <c r="R907" s="329">
        <f t="shared" si="635"/>
        <v>0</v>
      </c>
      <c r="S907" s="34"/>
      <c r="T907" s="1"/>
      <c r="U907" s="329">
        <f t="shared" si="636"/>
        <v>0</v>
      </c>
      <c r="V907" s="34"/>
      <c r="W907" s="1"/>
      <c r="X907" s="329">
        <f t="shared" si="637"/>
        <v>0</v>
      </c>
      <c r="Y907" s="34"/>
      <c r="Z907" s="1"/>
      <c r="AA907" s="329">
        <f t="shared" si="638"/>
        <v>0</v>
      </c>
      <c r="AB907" s="34"/>
      <c r="AC907" s="1"/>
      <c r="AD907" s="329">
        <f t="shared" si="639"/>
        <v>0</v>
      </c>
      <c r="AE907" s="3"/>
      <c r="AF907" s="1"/>
      <c r="AG907" s="330">
        <f t="shared" si="640"/>
        <v>0</v>
      </c>
      <c r="AH907" s="34"/>
      <c r="AI907" s="1"/>
      <c r="AJ907" s="328">
        <f t="shared" si="641"/>
        <v>0</v>
      </c>
      <c r="AK907" s="34"/>
      <c r="AL907" s="1"/>
      <c r="AM907" s="328">
        <f t="shared" si="642"/>
        <v>0</v>
      </c>
      <c r="AN907" s="34"/>
      <c r="AO907" s="1"/>
      <c r="AP907" s="328">
        <f t="shared" si="643"/>
        <v>0</v>
      </c>
      <c r="AQ907" s="34"/>
      <c r="AR907" s="1"/>
      <c r="AS907" s="1">
        <f t="shared" si="644"/>
        <v>0</v>
      </c>
      <c r="AT907" s="3"/>
      <c r="AU907" s="1"/>
      <c r="AV907" s="328">
        <f t="shared" si="645"/>
        <v>0</v>
      </c>
      <c r="AW907" s="178"/>
      <c r="AX907" s="324"/>
      <c r="AY907" s="125">
        <f t="shared" si="632"/>
        <v>0</v>
      </c>
      <c r="AZ907" s="125">
        <f t="shared" si="633"/>
        <v>0</v>
      </c>
      <c r="BA907" s="35"/>
      <c r="BB907" s="35"/>
      <c r="BC907" s="35"/>
      <c r="BD907" s="35"/>
      <c r="BE907" s="35"/>
      <c r="BF907" s="35"/>
    </row>
    <row r="908" spans="1:58" ht="13">
      <c r="A908" s="18"/>
      <c r="B908" s="137"/>
      <c r="C908" s="404"/>
      <c r="D908" s="32" t="s">
        <v>796</v>
      </c>
      <c r="E908" s="27" t="s">
        <v>797</v>
      </c>
      <c r="F908" s="26" t="s">
        <v>423</v>
      </c>
      <c r="G908" s="81" t="s">
        <v>629</v>
      </c>
      <c r="H908" s="38"/>
      <c r="I908" s="110"/>
      <c r="J908" s="16"/>
      <c r="K908" s="109">
        <f>AV908</f>
        <v>0</v>
      </c>
      <c r="L908" s="16">
        <v>0</v>
      </c>
      <c r="M908" s="3"/>
      <c r="N908" s="1"/>
      <c r="O908" s="329">
        <f>SUM(L908+M908-N908)</f>
        <v>0</v>
      </c>
      <c r="P908" s="34"/>
      <c r="Q908" s="1"/>
      <c r="R908" s="329">
        <f>SUM(O908+P908-Q908)</f>
        <v>0</v>
      </c>
      <c r="S908" s="34"/>
      <c r="T908" s="1"/>
      <c r="U908" s="329">
        <f>SUM(R908+S908-T908)</f>
        <v>0</v>
      </c>
      <c r="V908" s="34"/>
      <c r="W908" s="1"/>
      <c r="X908" s="329">
        <f>SUM(U908+V908-W908)</f>
        <v>0</v>
      </c>
      <c r="Y908" s="34"/>
      <c r="Z908" s="1"/>
      <c r="AA908" s="329">
        <f>SUM(X908+Y908-Z908)</f>
        <v>0</v>
      </c>
      <c r="AB908" s="34"/>
      <c r="AC908" s="1"/>
      <c r="AD908" s="329">
        <f>SUM(AA908+AB908-AC908)</f>
        <v>0</v>
      </c>
      <c r="AE908" s="3"/>
      <c r="AF908" s="1"/>
      <c r="AG908" s="330">
        <f>SUM(AD908+AE908-AF908)</f>
        <v>0</v>
      </c>
      <c r="AH908" s="34"/>
      <c r="AI908" s="1"/>
      <c r="AJ908" s="328">
        <f>SUM(AG908+AH908-AI908)</f>
        <v>0</v>
      </c>
      <c r="AK908" s="34"/>
      <c r="AL908" s="1"/>
      <c r="AM908" s="328">
        <f>SUM(AJ908+AK908-AL908)</f>
        <v>0</v>
      </c>
      <c r="AN908" s="34"/>
      <c r="AO908" s="1"/>
      <c r="AP908" s="328">
        <f>SUM(AM908+AN908-AO908)</f>
        <v>0</v>
      </c>
      <c r="AQ908" s="34"/>
      <c r="AR908" s="1"/>
      <c r="AS908" s="1">
        <f>SUM(AP908+AQ908-AR908)</f>
        <v>0</v>
      </c>
      <c r="AT908" s="3"/>
      <c r="AU908" s="1"/>
      <c r="AV908" s="328">
        <f>SUM(AS908+AT908-AU908)</f>
        <v>0</v>
      </c>
      <c r="AW908" s="178"/>
      <c r="AX908" s="324"/>
      <c r="AY908" s="125">
        <f>SUM(M908+P908+S908+V908+Y908+AB908+AE908+AH908+AK908+AN908+AQ908+AT908)</f>
        <v>0</v>
      </c>
      <c r="AZ908" s="125">
        <f>SUM(N908+Q908+T908+W908+Z908+AC908+AF908+AI908+AL908+AO908+AR908+AU908)</f>
        <v>0</v>
      </c>
      <c r="BA908" s="35"/>
      <c r="BB908" s="35"/>
      <c r="BC908" s="35"/>
      <c r="BD908" s="35"/>
      <c r="BE908" s="35"/>
      <c r="BF908" s="35"/>
    </row>
    <row r="909" spans="1:58" ht="13">
      <c r="A909" s="18"/>
      <c r="B909" s="137"/>
      <c r="C909" s="404"/>
      <c r="D909" s="32" t="s">
        <v>4560</v>
      </c>
      <c r="E909" s="27" t="s">
        <v>4561</v>
      </c>
      <c r="F909" s="26" t="s">
        <v>4562</v>
      </c>
      <c r="G909" s="81" t="s">
        <v>4563</v>
      </c>
      <c r="H909" s="38"/>
      <c r="I909" s="110"/>
      <c r="J909" s="16"/>
      <c r="K909" s="334">
        <f>AV1171</f>
        <v>0</v>
      </c>
      <c r="L909" s="41"/>
      <c r="M909" s="42"/>
      <c r="N909" s="147"/>
      <c r="O909" s="335" t="e">
        <f>SUM(L1171+N1171-#REF!)</f>
        <v>#REF!</v>
      </c>
      <c r="P909" s="42"/>
      <c r="Q909" s="147"/>
      <c r="R909" s="335" t="e">
        <f>SUM(O1171+Q1171-#REF!)</f>
        <v>#REF!</v>
      </c>
      <c r="S909" s="42"/>
      <c r="T909" s="147"/>
      <c r="U909" s="335" t="e">
        <f>SUM(R1171+S1171-T1171)</f>
        <v>#REF!</v>
      </c>
      <c r="V909" s="42"/>
      <c r="W909" s="147"/>
      <c r="X909" s="335" t="e">
        <f>SUM(U1171+V1171-W1171)</f>
        <v>#REF!</v>
      </c>
      <c r="Y909" s="42"/>
      <c r="Z909" s="147"/>
      <c r="AA909" s="335" t="e">
        <f>SUM(X1171+Y1171-Z1171)</f>
        <v>#REF!</v>
      </c>
      <c r="AB909" s="42"/>
      <c r="AC909" s="147"/>
      <c r="AD909" s="335" t="e">
        <f>SUM(AA1171+AB1171-AC1171)</f>
        <v>#REF!</v>
      </c>
      <c r="AE909" s="41"/>
      <c r="AF909" s="41"/>
      <c r="AG909" s="41" t="e">
        <f>SUM(AD1171+AE1171-AF1171)</f>
        <v>#REF!</v>
      </c>
      <c r="AH909" s="41"/>
      <c r="AI909" s="41"/>
      <c r="AJ909" s="41" t="e">
        <f>SUM(AG1171+AH1171-AI1171)</f>
        <v>#REF!</v>
      </c>
      <c r="AK909" s="41"/>
      <c r="AL909" s="41"/>
      <c r="AM909" s="41" t="e">
        <f>SUM(AJ1171+AK1171-AL1171)</f>
        <v>#REF!</v>
      </c>
      <c r="AN909" s="41"/>
      <c r="AO909" s="41"/>
      <c r="AP909" s="41">
        <f>SUM(AM1171+AN1171-AO1171)</f>
        <v>0</v>
      </c>
      <c r="AQ909" s="41"/>
      <c r="AR909" s="41"/>
      <c r="AS909" s="41">
        <f>SUM(AP1171+AQ1171-AR1171)</f>
        <v>0</v>
      </c>
      <c r="AT909" s="41"/>
      <c r="AU909" s="41"/>
      <c r="AV909" s="137">
        <f>SUM(AS1171+AT1171-AU1171)</f>
        <v>0</v>
      </c>
      <c r="AW909" s="178"/>
      <c r="AX909" s="324"/>
      <c r="AY909" s="125"/>
      <c r="AZ909" s="125"/>
      <c r="BA909" s="35"/>
      <c r="BB909" s="35"/>
      <c r="BC909" s="35"/>
      <c r="BD909" s="35"/>
      <c r="BE909" s="35"/>
      <c r="BF909" s="35"/>
    </row>
    <row r="910" spans="1:58" ht="13">
      <c r="A910" s="18"/>
      <c r="B910" s="137"/>
      <c r="C910" s="485"/>
      <c r="D910" s="32" t="s">
        <v>3930</v>
      </c>
      <c r="E910" s="27" t="s">
        <v>3931</v>
      </c>
      <c r="F910" s="38" t="s">
        <v>3932</v>
      </c>
      <c r="G910" s="110" t="s">
        <v>629</v>
      </c>
      <c r="H910" s="38"/>
      <c r="I910" s="81"/>
      <c r="J910" s="32"/>
      <c r="K910" s="334">
        <f>AV1171</f>
        <v>0</v>
      </c>
      <c r="L910" s="41"/>
      <c r="M910" s="42"/>
      <c r="N910" s="147"/>
      <c r="O910" s="335" t="e">
        <f>SUM(L1171+N1171-#REF!)</f>
        <v>#REF!</v>
      </c>
      <c r="P910" s="42"/>
      <c r="Q910" s="147"/>
      <c r="R910" s="335" t="e">
        <f>SUM(O1171+Q1171-#REF!)</f>
        <v>#REF!</v>
      </c>
      <c r="S910" s="42"/>
      <c r="T910" s="147"/>
      <c r="U910" s="335" t="e">
        <f>SUM(R1171+S1171-T1171)</f>
        <v>#REF!</v>
      </c>
      <c r="V910" s="42"/>
      <c r="W910" s="147"/>
      <c r="X910" s="335" t="e">
        <f>SUM(U1171+V1171-W1171)</f>
        <v>#REF!</v>
      </c>
      <c r="Y910" s="42"/>
      <c r="Z910" s="147"/>
      <c r="AA910" s="335" t="e">
        <f>SUM(X1171+Y1171-Z1171)</f>
        <v>#REF!</v>
      </c>
      <c r="AB910" s="42"/>
      <c r="AC910" s="147"/>
      <c r="AD910" s="335" t="e">
        <f>SUM(AA1171+AB1171-AC1171)</f>
        <v>#REF!</v>
      </c>
      <c r="AE910" s="41"/>
      <c r="AF910" s="41"/>
      <c r="AG910" s="41" t="e">
        <f>SUM(AD1171+AE1171-AF1171)</f>
        <v>#REF!</v>
      </c>
      <c r="AH910" s="41"/>
      <c r="AI910" s="41"/>
      <c r="AJ910" s="41" t="e">
        <f>SUM(AG1171+AH1171-AI1171)</f>
        <v>#REF!</v>
      </c>
      <c r="AK910" s="41"/>
      <c r="AL910" s="41"/>
      <c r="AM910" s="41" t="e">
        <f>SUM(AJ1171+AK1171-AL1171)</f>
        <v>#REF!</v>
      </c>
      <c r="AN910" s="41"/>
      <c r="AO910" s="41"/>
      <c r="AP910" s="41">
        <f>SUM(AM1171+AN1171-AO1171)</f>
        <v>0</v>
      </c>
      <c r="AQ910" s="41"/>
      <c r="AR910" s="41"/>
      <c r="AS910" s="41">
        <f>SUM(AP1171+AQ1171-AR1171)</f>
        <v>0</v>
      </c>
      <c r="AT910" s="41"/>
      <c r="AU910" s="41"/>
      <c r="AV910" s="137">
        <f>SUM(AS1171+AT1171-AU1171)</f>
        <v>0</v>
      </c>
      <c r="AW910" s="178"/>
      <c r="AX910" s="324"/>
      <c r="AY910" s="125"/>
      <c r="AZ910" s="125"/>
      <c r="BA910" s="35"/>
      <c r="BB910" s="35"/>
      <c r="BC910" s="35"/>
      <c r="BD910" s="35"/>
      <c r="BE910" s="35"/>
      <c r="BF910" s="35"/>
    </row>
    <row r="911" spans="1:58" ht="13">
      <c r="A911" s="18"/>
      <c r="B911" s="137"/>
      <c r="C911" s="404"/>
      <c r="D911" s="32" t="s">
        <v>4343</v>
      </c>
      <c r="E911" s="38" t="s">
        <v>4342</v>
      </c>
      <c r="F911" s="38"/>
      <c r="G911" s="110"/>
      <c r="H911" s="38"/>
      <c r="I911" s="110"/>
      <c r="J911" s="16"/>
      <c r="K911" s="334" t="e">
        <f>AV170</f>
        <v>#REF!</v>
      </c>
      <c r="L911" s="41"/>
      <c r="M911" s="42"/>
      <c r="N911" s="147"/>
      <c r="O911" s="335" t="e">
        <f>SUM(L170+N170-#REF!)</f>
        <v>#REF!</v>
      </c>
      <c r="P911" s="42"/>
      <c r="Q911" s="147"/>
      <c r="R911" s="335" t="e">
        <f>SUM(O170+Q170-#REF!)</f>
        <v>#REF!</v>
      </c>
      <c r="S911" s="42"/>
      <c r="T911" s="147"/>
      <c r="U911" s="335" t="e">
        <f>SUM(R170+S170-T170)</f>
        <v>#REF!</v>
      </c>
      <c r="V911" s="42"/>
      <c r="W911" s="147"/>
      <c r="X911" s="335" t="e">
        <f>SUM(U170+V170-W170)</f>
        <v>#REF!</v>
      </c>
      <c r="Y911" s="42"/>
      <c r="Z911" s="147"/>
      <c r="AA911" s="335" t="e">
        <f>SUM(X170+Y170-Z170)</f>
        <v>#REF!</v>
      </c>
      <c r="AB911" s="42"/>
      <c r="AC911" s="147"/>
      <c r="AD911" s="335" t="e">
        <f>SUM(AA170+AB170-AC170)</f>
        <v>#REF!</v>
      </c>
      <c r="AE911" s="41"/>
      <c r="AF911" s="41"/>
      <c r="AG911" s="41" t="e">
        <f>SUM(AD170+AE170-AF170)</f>
        <v>#REF!</v>
      </c>
      <c r="AH911" s="41"/>
      <c r="AI911" s="41"/>
      <c r="AJ911" s="41" t="e">
        <f>SUM(AG170+AH170-AI170)</f>
        <v>#REF!</v>
      </c>
      <c r="AK911" s="41"/>
      <c r="AL911" s="41"/>
      <c r="AM911" s="41" t="e">
        <f>SUM(AJ170+AK170-AL170)</f>
        <v>#REF!</v>
      </c>
      <c r="AN911" s="41"/>
      <c r="AO911" s="41"/>
      <c r="AP911" s="41" t="e">
        <f>SUM(AM170+AN170-AO170)</f>
        <v>#REF!</v>
      </c>
      <c r="AQ911" s="41"/>
      <c r="AR911" s="41"/>
      <c r="AS911" s="41" t="e">
        <f>SUM(AP170+AQ170-AR170)</f>
        <v>#REF!</v>
      </c>
      <c r="AT911" s="41"/>
      <c r="AU911" s="41"/>
      <c r="AV911" s="137" t="e">
        <f>SUM(AS170+AT170-AU170)</f>
        <v>#REF!</v>
      </c>
      <c r="AW911" s="178"/>
      <c r="AX911" s="324"/>
      <c r="AY911" s="125"/>
      <c r="AZ911" s="125"/>
    </row>
    <row r="912" spans="1:58" ht="13">
      <c r="A912" s="18"/>
      <c r="B912" s="137"/>
      <c r="C912" s="404"/>
      <c r="D912" s="32" t="s">
        <v>4438</v>
      </c>
      <c r="E912" s="38" t="s">
        <v>4437</v>
      </c>
      <c r="F912" s="38" t="s">
        <v>4588</v>
      </c>
      <c r="G912" s="110" t="s">
        <v>4587</v>
      </c>
      <c r="H912" s="38"/>
      <c r="I912" s="110"/>
      <c r="J912" s="16"/>
      <c r="K912" s="334" t="e">
        <f>AV205</f>
        <v>#REF!</v>
      </c>
      <c r="L912" s="41"/>
      <c r="M912" s="42"/>
      <c r="N912" s="147"/>
      <c r="O912" s="335" t="e">
        <f>SUM(L205+N205-#REF!)</f>
        <v>#REF!</v>
      </c>
      <c r="P912" s="42"/>
      <c r="Q912" s="147"/>
      <c r="R912" s="335" t="e">
        <f>SUM(O205+Q205-#REF!)</f>
        <v>#REF!</v>
      </c>
      <c r="S912" s="42"/>
      <c r="T912" s="147"/>
      <c r="U912" s="335" t="e">
        <f>SUM(R205+S205-T205)</f>
        <v>#REF!</v>
      </c>
      <c r="V912" s="42"/>
      <c r="W912" s="147"/>
      <c r="X912" s="335" t="e">
        <f>SUM(U205+V205-W205)</f>
        <v>#REF!</v>
      </c>
      <c r="Y912" s="42"/>
      <c r="Z912" s="147"/>
      <c r="AA912" s="335" t="e">
        <f>SUM(X205+Y205-Z205)</f>
        <v>#REF!</v>
      </c>
      <c r="AB912" s="42"/>
      <c r="AC912" s="147"/>
      <c r="AD912" s="335" t="e">
        <f>SUM(AA205+AB205-AC205)</f>
        <v>#REF!</v>
      </c>
      <c r="AE912" s="41"/>
      <c r="AF912" s="41"/>
      <c r="AG912" s="41" t="e">
        <f>SUM(AD205+AE205-AF205)</f>
        <v>#REF!</v>
      </c>
      <c r="AH912" s="41"/>
      <c r="AI912" s="41"/>
      <c r="AJ912" s="41" t="e">
        <f>SUM(AG205+AH205-AI205)</f>
        <v>#REF!</v>
      </c>
      <c r="AK912" s="41"/>
      <c r="AL912" s="41"/>
      <c r="AM912" s="41" t="e">
        <f>SUM(AJ205+AK205-AL205)</f>
        <v>#REF!</v>
      </c>
      <c r="AN912" s="41"/>
      <c r="AO912" s="41"/>
      <c r="AP912" s="41" t="e">
        <f>SUM(AM205+AN205-AO205)</f>
        <v>#REF!</v>
      </c>
      <c r="AQ912" s="41"/>
      <c r="AR912" s="41"/>
      <c r="AS912" s="41" t="e">
        <f>SUM(AP205+AQ205-AR205)</f>
        <v>#REF!</v>
      </c>
      <c r="AT912" s="41"/>
      <c r="AU912" s="41"/>
      <c r="AV912" s="137" t="e">
        <f>SUM(AS205+AT205-AU205)</f>
        <v>#REF!</v>
      </c>
      <c r="AW912" s="178"/>
      <c r="AX912" s="324"/>
      <c r="AY912" s="125"/>
      <c r="AZ912" s="125"/>
    </row>
    <row r="913" spans="1:52" ht="13">
      <c r="A913" s="18"/>
      <c r="B913" s="137"/>
      <c r="C913" s="404"/>
      <c r="D913" s="32" t="s">
        <v>2625</v>
      </c>
      <c r="E913" s="463" t="s">
        <v>4619</v>
      </c>
      <c r="F913" s="38"/>
      <c r="G913" s="110"/>
      <c r="H913" s="38"/>
      <c r="I913" s="110"/>
      <c r="J913" s="16"/>
      <c r="K913" s="334" t="e">
        <f>AV206</f>
        <v>#REF!</v>
      </c>
      <c r="L913" s="41"/>
      <c r="M913" s="42"/>
      <c r="N913" s="147"/>
      <c r="O913" s="335" t="e">
        <f>SUM(L206+N206-#REF!)</f>
        <v>#REF!</v>
      </c>
      <c r="P913" s="42"/>
      <c r="Q913" s="147"/>
      <c r="R913" s="335" t="e">
        <f>SUM(O206+Q206-#REF!)</f>
        <v>#REF!</v>
      </c>
      <c r="S913" s="42"/>
      <c r="T913" s="147"/>
      <c r="U913" s="335" t="e">
        <f>SUM(R206+S206-T206)</f>
        <v>#REF!</v>
      </c>
      <c r="V913" s="42"/>
      <c r="W913" s="147"/>
      <c r="X913" s="335" t="e">
        <f>SUM(U206+V206-W206)</f>
        <v>#REF!</v>
      </c>
      <c r="Y913" s="42"/>
      <c r="Z913" s="147"/>
      <c r="AA913" s="335" t="e">
        <f>SUM(X206+Y206-Z206)</f>
        <v>#REF!</v>
      </c>
      <c r="AB913" s="42"/>
      <c r="AC913" s="147"/>
      <c r="AD913" s="335" t="e">
        <f>SUM(AA206+AB206-AC206)</f>
        <v>#REF!</v>
      </c>
      <c r="AE913" s="41"/>
      <c r="AF913" s="41"/>
      <c r="AG913" s="41" t="e">
        <f>SUM(AD206+AE206-AF206)</f>
        <v>#REF!</v>
      </c>
      <c r="AH913" s="41"/>
      <c r="AI913" s="41"/>
      <c r="AJ913" s="41" t="e">
        <f>SUM(AG206+AH206-AI206)</f>
        <v>#REF!</v>
      </c>
      <c r="AK913" s="41"/>
      <c r="AL913" s="41"/>
      <c r="AM913" s="41" t="e">
        <f>SUM(AJ206+AK206-AL206)</f>
        <v>#REF!</v>
      </c>
      <c r="AN913" s="41"/>
      <c r="AO913" s="41"/>
      <c r="AP913" s="41" t="e">
        <f>SUM(AM206+AN206-AO206)</f>
        <v>#REF!</v>
      </c>
      <c r="AQ913" s="41"/>
      <c r="AR913" s="41"/>
      <c r="AS913" s="41" t="e">
        <f>SUM(AP206+AQ206-AR206)</f>
        <v>#REF!</v>
      </c>
      <c r="AT913" s="41"/>
      <c r="AU913" s="41"/>
      <c r="AV913" s="137" t="e">
        <f>SUM(AS206+AT206-AU206)</f>
        <v>#REF!</v>
      </c>
      <c r="AW913" s="178"/>
      <c r="AX913" s="324"/>
      <c r="AY913" s="125"/>
      <c r="AZ913" s="125"/>
    </row>
    <row r="914" spans="1:52" ht="13">
      <c r="A914" s="18"/>
      <c r="B914" s="137"/>
      <c r="C914" s="404"/>
      <c r="D914" s="32"/>
      <c r="E914" s="38"/>
      <c r="F914" s="38"/>
      <c r="G914" s="110"/>
      <c r="H914" s="38"/>
      <c r="I914" s="110"/>
      <c r="J914" s="16"/>
      <c r="K914" s="334" t="e">
        <f>AV923</f>
        <v>#REF!</v>
      </c>
      <c r="L914" s="41"/>
      <c r="M914" s="42"/>
      <c r="N914" s="147"/>
      <c r="O914" s="335" t="e">
        <f>SUM(L923+N923-#REF!)</f>
        <v>#REF!</v>
      </c>
      <c r="P914" s="42"/>
      <c r="Q914" s="147"/>
      <c r="R914" s="335" t="e">
        <f>SUM(O923+Q923-#REF!)</f>
        <v>#REF!</v>
      </c>
      <c r="S914" s="42"/>
      <c r="T914" s="147"/>
      <c r="U914" s="335" t="e">
        <f>SUM(R923+S923-T923)</f>
        <v>#REF!</v>
      </c>
      <c r="V914" s="42"/>
      <c r="W914" s="147"/>
      <c r="X914" s="335" t="e">
        <f>SUM(U923+V923-W923)</f>
        <v>#REF!</v>
      </c>
      <c r="Y914" s="42"/>
      <c r="Z914" s="147"/>
      <c r="AA914" s="335" t="e">
        <f>SUM(X923+Y923-Z923)</f>
        <v>#REF!</v>
      </c>
      <c r="AB914" s="42"/>
      <c r="AC914" s="147"/>
      <c r="AD914" s="335" t="e">
        <f>SUM(AA923+AB923-AC923)</f>
        <v>#REF!</v>
      </c>
      <c r="AE914" s="41"/>
      <c r="AF914" s="41"/>
      <c r="AG914" s="41" t="e">
        <f>SUM(AD923+AE923-AF923)</f>
        <v>#REF!</v>
      </c>
      <c r="AH914" s="41"/>
      <c r="AI914" s="41"/>
      <c r="AJ914" s="41" t="e">
        <f>SUM(AG923+AH923-AI923)</f>
        <v>#REF!</v>
      </c>
      <c r="AK914" s="41"/>
      <c r="AL914" s="41"/>
      <c r="AM914" s="41" t="e">
        <f>SUM(AJ923+AK923-AL923)</f>
        <v>#REF!</v>
      </c>
      <c r="AN914" s="41"/>
      <c r="AO914" s="41"/>
      <c r="AP914" s="41" t="e">
        <f>SUM(AM923+AN923-AO923)</f>
        <v>#REF!</v>
      </c>
      <c r="AQ914" s="41"/>
      <c r="AR914" s="41"/>
      <c r="AS914" s="41" t="e">
        <f>SUM(AP923+AQ923-AR923)</f>
        <v>#REF!</v>
      </c>
      <c r="AT914" s="41"/>
      <c r="AU914" s="41"/>
      <c r="AV914" s="137" t="e">
        <f>SUM(AS923+AT923-AU923)</f>
        <v>#REF!</v>
      </c>
      <c r="AW914" s="178"/>
      <c r="AX914" s="324"/>
      <c r="AY914" s="125"/>
      <c r="AZ914" s="125"/>
    </row>
    <row r="915" spans="1:52" ht="13">
      <c r="A915" s="18"/>
      <c r="B915" s="137"/>
      <c r="C915" s="404"/>
      <c r="D915" s="32" t="s">
        <v>4665</v>
      </c>
      <c r="E915" s="38" t="s">
        <v>4666</v>
      </c>
      <c r="F915" s="38" t="s">
        <v>4667</v>
      </c>
      <c r="G915" s="110"/>
      <c r="H915" s="38"/>
      <c r="I915" s="110"/>
      <c r="J915" s="16"/>
      <c r="K915" s="334" t="e">
        <f>AV924</f>
        <v>#REF!</v>
      </c>
      <c r="L915" s="41"/>
      <c r="M915" s="42"/>
      <c r="N915" s="147"/>
      <c r="O915" s="335" t="e">
        <f>SUM(L924+N924-#REF!)</f>
        <v>#REF!</v>
      </c>
      <c r="P915" s="42"/>
      <c r="Q915" s="147"/>
      <c r="R915" s="335" t="e">
        <f>SUM(O924+Q924-#REF!)</f>
        <v>#REF!</v>
      </c>
      <c r="S915" s="42"/>
      <c r="T915" s="147"/>
      <c r="U915" s="335" t="e">
        <f>SUM(R924+S924-T924)</f>
        <v>#REF!</v>
      </c>
      <c r="V915" s="42"/>
      <c r="W915" s="147"/>
      <c r="X915" s="335" t="e">
        <f>SUM(U924+V924-W924)</f>
        <v>#REF!</v>
      </c>
      <c r="Y915" s="42"/>
      <c r="Z915" s="147"/>
      <c r="AA915" s="335" t="e">
        <f>SUM(X924+Y924-Z924)</f>
        <v>#REF!</v>
      </c>
      <c r="AB915" s="42"/>
      <c r="AC915" s="147"/>
      <c r="AD915" s="335" t="e">
        <f>SUM(AA924+AB924-AC924)</f>
        <v>#REF!</v>
      </c>
      <c r="AE915" s="41"/>
      <c r="AF915" s="41"/>
      <c r="AG915" s="41" t="e">
        <f>SUM(AD924+AE924-AF924)</f>
        <v>#REF!</v>
      </c>
      <c r="AH915" s="41"/>
      <c r="AI915" s="41"/>
      <c r="AJ915" s="41" t="e">
        <f>SUM(AG924+AH924-AI924)</f>
        <v>#REF!</v>
      </c>
      <c r="AK915" s="41"/>
      <c r="AL915" s="41"/>
      <c r="AM915" s="41" t="e">
        <f>SUM(AJ924+AK924-AL924)</f>
        <v>#REF!</v>
      </c>
      <c r="AN915" s="41"/>
      <c r="AO915" s="41"/>
      <c r="AP915" s="41" t="e">
        <f>SUM(AM924+AN924-AO924)</f>
        <v>#REF!</v>
      </c>
      <c r="AQ915" s="41"/>
      <c r="AR915" s="41"/>
      <c r="AS915" s="41" t="e">
        <f>SUM(AP924+AQ924-AR924)</f>
        <v>#REF!</v>
      </c>
      <c r="AT915" s="41"/>
      <c r="AU915" s="41"/>
      <c r="AV915" s="137" t="e">
        <f>SUM(AS924+AT924-AU924)</f>
        <v>#REF!</v>
      </c>
      <c r="AW915" s="178"/>
      <c r="AX915" s="324"/>
      <c r="AY915" s="125"/>
      <c r="AZ915" s="125"/>
    </row>
    <row r="916" spans="1:52" ht="13">
      <c r="A916" s="18"/>
      <c r="B916" s="137"/>
      <c r="C916" s="404"/>
      <c r="D916" s="32" t="s">
        <v>4853</v>
      </c>
      <c r="E916" s="38" t="s">
        <v>4852</v>
      </c>
      <c r="F916" s="38" t="s">
        <v>4854</v>
      </c>
      <c r="G916" s="110" t="s">
        <v>629</v>
      </c>
      <c r="H916" s="38"/>
      <c r="I916" s="81"/>
      <c r="J916" s="32"/>
      <c r="K916" s="334" t="e">
        <f>AV925</f>
        <v>#REF!</v>
      </c>
      <c r="L916" s="41"/>
      <c r="M916" s="42"/>
      <c r="N916" s="147"/>
      <c r="O916" s="335" t="e">
        <f>SUM(L925+N925-#REF!)</f>
        <v>#REF!</v>
      </c>
      <c r="P916" s="42"/>
      <c r="Q916" s="147"/>
      <c r="R916" s="335" t="e">
        <f>SUM(O925+Q925-#REF!)</f>
        <v>#REF!</v>
      </c>
      <c r="S916" s="42"/>
      <c r="T916" s="147"/>
      <c r="U916" s="335" t="e">
        <f>SUM(R925+S925-T925)</f>
        <v>#REF!</v>
      </c>
      <c r="V916" s="42"/>
      <c r="W916" s="147"/>
      <c r="X916" s="335" t="e">
        <f>SUM(U925+V925-W925)</f>
        <v>#REF!</v>
      </c>
      <c r="Y916" s="42"/>
      <c r="Z916" s="147"/>
      <c r="AA916" s="335" t="e">
        <f>SUM(X925+Y925-Z925)</f>
        <v>#REF!</v>
      </c>
      <c r="AB916" s="42"/>
      <c r="AC916" s="147"/>
      <c r="AD916" s="335" t="e">
        <f>SUM(AA925+AB925-AC925)</f>
        <v>#REF!</v>
      </c>
      <c r="AE916" s="41"/>
      <c r="AF916" s="41"/>
      <c r="AG916" s="41" t="e">
        <f>SUM(AD925+AE925-AF925)</f>
        <v>#REF!</v>
      </c>
      <c r="AH916" s="41"/>
      <c r="AI916" s="41"/>
      <c r="AJ916" s="41" t="e">
        <f>SUM(AG925+AH925-AI925)</f>
        <v>#REF!</v>
      </c>
      <c r="AK916" s="41"/>
      <c r="AL916" s="41"/>
      <c r="AM916" s="41" t="e">
        <f>SUM(AJ925+AK925-AL925)</f>
        <v>#REF!</v>
      </c>
      <c r="AN916" s="41"/>
      <c r="AO916" s="41"/>
      <c r="AP916" s="41" t="e">
        <f>SUM(AM925+AN925-AO925)</f>
        <v>#REF!</v>
      </c>
      <c r="AQ916" s="41"/>
      <c r="AR916" s="41"/>
      <c r="AS916" s="41" t="e">
        <f>SUM(AP925+AQ925-AR925)</f>
        <v>#REF!</v>
      </c>
      <c r="AT916" s="41"/>
      <c r="AU916" s="41"/>
      <c r="AV916" s="137" t="e">
        <f>SUM(AS925+AT925-AU925)</f>
        <v>#REF!</v>
      </c>
      <c r="AW916" s="178"/>
      <c r="AX916" s="324"/>
      <c r="AY916" s="125"/>
      <c r="AZ916" s="125"/>
    </row>
    <row r="917" spans="1:52" ht="13">
      <c r="A917" s="18"/>
      <c r="B917" s="137"/>
      <c r="C917" s="404"/>
      <c r="D917" s="32" t="s">
        <v>4856</v>
      </c>
      <c r="E917" s="38" t="s">
        <v>4857</v>
      </c>
      <c r="F917" s="38" t="s">
        <v>4860</v>
      </c>
      <c r="G917" s="110"/>
      <c r="H917" s="38"/>
      <c r="I917" s="110"/>
      <c r="J917" s="16"/>
      <c r="K917" s="334" t="e">
        <f t="shared" ref="K917:K927" si="647">AV927</f>
        <v>#REF!</v>
      </c>
      <c r="L917" s="41"/>
      <c r="M917" s="42"/>
      <c r="N917" s="147"/>
      <c r="O917" s="335" t="e">
        <f>SUM(L927+N927-#REF!)</f>
        <v>#REF!</v>
      </c>
      <c r="P917" s="42"/>
      <c r="Q917" s="147"/>
      <c r="R917" s="335" t="e">
        <f>SUM(O927+Q927-#REF!)</f>
        <v>#REF!</v>
      </c>
      <c r="S917" s="42"/>
      <c r="T917" s="147"/>
      <c r="U917" s="335" t="e">
        <f t="shared" ref="U917:U927" si="648">SUM(R927+S927-T927)</f>
        <v>#REF!</v>
      </c>
      <c r="V917" s="42"/>
      <c r="W917" s="147"/>
      <c r="X917" s="335" t="e">
        <f t="shared" ref="X917:X927" si="649">SUM(U927+V927-W927)</f>
        <v>#REF!</v>
      </c>
      <c r="Y917" s="42"/>
      <c r="Z917" s="147"/>
      <c r="AA917" s="335" t="e">
        <f t="shared" ref="AA917:AA927" si="650">SUM(X927+Y927-Z927)</f>
        <v>#REF!</v>
      </c>
      <c r="AB917" s="42"/>
      <c r="AC917" s="147"/>
      <c r="AD917" s="335" t="e">
        <f t="shared" ref="AD917:AD927" si="651">SUM(AA927+AB927-AC927)</f>
        <v>#REF!</v>
      </c>
      <c r="AE917" s="41"/>
      <c r="AF917" s="41"/>
      <c r="AG917" s="41" t="e">
        <f t="shared" ref="AG917:AG927" si="652">SUM(AD927+AE927-AF927)</f>
        <v>#REF!</v>
      </c>
      <c r="AH917" s="41"/>
      <c r="AI917" s="41"/>
      <c r="AJ917" s="41" t="e">
        <f t="shared" ref="AJ917:AJ927" si="653">SUM(AG927+AH927-AI927)</f>
        <v>#REF!</v>
      </c>
      <c r="AK917" s="41"/>
      <c r="AL917" s="41"/>
      <c r="AM917" s="41" t="e">
        <f t="shared" ref="AM917:AM927" si="654">SUM(AJ927+AK927-AL927)</f>
        <v>#REF!</v>
      </c>
      <c r="AN917" s="41"/>
      <c r="AO917" s="41"/>
      <c r="AP917" s="41" t="e">
        <f t="shared" ref="AP917:AP927" si="655">SUM(AM927+AN927-AO927)</f>
        <v>#REF!</v>
      </c>
      <c r="AQ917" s="41"/>
      <c r="AR917" s="41"/>
      <c r="AS917" s="41" t="e">
        <f t="shared" ref="AS917:AS927" si="656">SUM(AP927+AQ927-AR927)</f>
        <v>#REF!</v>
      </c>
      <c r="AT917" s="41"/>
      <c r="AU917" s="41"/>
      <c r="AV917" s="137" t="e">
        <f t="shared" ref="AV917:AV927" si="657">SUM(AS927+AT927-AU927)</f>
        <v>#REF!</v>
      </c>
      <c r="AW917" s="178"/>
      <c r="AX917" s="324"/>
      <c r="AY917" s="125"/>
      <c r="AZ917" s="125"/>
    </row>
    <row r="918" spans="1:52" ht="13">
      <c r="A918" s="18"/>
      <c r="B918" s="137"/>
      <c r="C918" s="404"/>
      <c r="D918" s="32" t="s">
        <v>4858</v>
      </c>
      <c r="E918" s="38" t="s">
        <v>4859</v>
      </c>
      <c r="F918" s="38" t="s">
        <v>4860</v>
      </c>
      <c r="G918" s="110"/>
      <c r="H918" s="38"/>
      <c r="I918" s="110"/>
      <c r="J918" s="16"/>
      <c r="K918" s="334" t="e">
        <f t="shared" si="647"/>
        <v>#REF!</v>
      </c>
      <c r="L918" s="41"/>
      <c r="M918" s="42"/>
      <c r="N918" s="147"/>
      <c r="O918" s="335" t="e">
        <f>SUM(L928+N928-#REF!)</f>
        <v>#REF!</v>
      </c>
      <c r="P918" s="42"/>
      <c r="Q918" s="147"/>
      <c r="R918" s="335" t="e">
        <f>SUM(O928+Q928-#REF!)</f>
        <v>#REF!</v>
      </c>
      <c r="S918" s="42"/>
      <c r="T918" s="147"/>
      <c r="U918" s="335" t="e">
        <f t="shared" si="648"/>
        <v>#REF!</v>
      </c>
      <c r="V918" s="42"/>
      <c r="W918" s="147"/>
      <c r="X918" s="335" t="e">
        <f t="shared" si="649"/>
        <v>#REF!</v>
      </c>
      <c r="Y918" s="42"/>
      <c r="Z918" s="147"/>
      <c r="AA918" s="335" t="e">
        <f t="shared" si="650"/>
        <v>#REF!</v>
      </c>
      <c r="AB918" s="42"/>
      <c r="AC918" s="147"/>
      <c r="AD918" s="335" t="e">
        <f t="shared" si="651"/>
        <v>#REF!</v>
      </c>
      <c r="AE918" s="41"/>
      <c r="AF918" s="41"/>
      <c r="AG918" s="41" t="e">
        <f t="shared" si="652"/>
        <v>#REF!</v>
      </c>
      <c r="AH918" s="41"/>
      <c r="AI918" s="41"/>
      <c r="AJ918" s="41" t="e">
        <f t="shared" si="653"/>
        <v>#REF!</v>
      </c>
      <c r="AK918" s="41"/>
      <c r="AL918" s="41"/>
      <c r="AM918" s="41" t="e">
        <f t="shared" si="654"/>
        <v>#REF!</v>
      </c>
      <c r="AN918" s="41"/>
      <c r="AO918" s="41"/>
      <c r="AP918" s="41" t="e">
        <f t="shared" si="655"/>
        <v>#REF!</v>
      </c>
      <c r="AQ918" s="41"/>
      <c r="AR918" s="41"/>
      <c r="AS918" s="41" t="e">
        <f t="shared" si="656"/>
        <v>#REF!</v>
      </c>
      <c r="AT918" s="41"/>
      <c r="AU918" s="41"/>
      <c r="AV918" s="137" t="e">
        <f t="shared" si="657"/>
        <v>#REF!</v>
      </c>
      <c r="AW918" s="178"/>
      <c r="AX918" s="324"/>
      <c r="AY918" s="125"/>
      <c r="AZ918" s="125"/>
    </row>
    <row r="919" spans="1:52" ht="13">
      <c r="A919" s="18"/>
      <c r="B919" s="137"/>
      <c r="C919" s="404"/>
      <c r="D919" s="32" t="s">
        <v>4861</v>
      </c>
      <c r="E919" s="38" t="s">
        <v>4862</v>
      </c>
      <c r="F919" s="38" t="s">
        <v>4863</v>
      </c>
      <c r="G919" s="110" t="s">
        <v>4864</v>
      </c>
      <c r="H919" s="38" t="s">
        <v>4865</v>
      </c>
      <c r="I919" s="110" t="s">
        <v>1089</v>
      </c>
      <c r="J919" s="16" t="s">
        <v>640</v>
      </c>
      <c r="K919" s="334" t="e">
        <f t="shared" si="647"/>
        <v>#REF!</v>
      </c>
      <c r="L919" s="41"/>
      <c r="M919" s="42"/>
      <c r="N919" s="147"/>
      <c r="O919" s="335" t="e">
        <f>SUM(L929+N929-#REF!)</f>
        <v>#REF!</v>
      </c>
      <c r="P919" s="42"/>
      <c r="Q919" s="147"/>
      <c r="R919" s="335" t="e">
        <f>SUM(O929+Q929-#REF!)</f>
        <v>#REF!</v>
      </c>
      <c r="S919" s="42"/>
      <c r="T919" s="147"/>
      <c r="U919" s="335" t="e">
        <f t="shared" si="648"/>
        <v>#REF!</v>
      </c>
      <c r="V919" s="42"/>
      <c r="W919" s="147"/>
      <c r="X919" s="335" t="e">
        <f t="shared" si="649"/>
        <v>#REF!</v>
      </c>
      <c r="Y919" s="42"/>
      <c r="Z919" s="147"/>
      <c r="AA919" s="335" t="e">
        <f t="shared" si="650"/>
        <v>#REF!</v>
      </c>
      <c r="AB919" s="42"/>
      <c r="AC919" s="147"/>
      <c r="AD919" s="335" t="e">
        <f t="shared" si="651"/>
        <v>#REF!</v>
      </c>
      <c r="AE919" s="41"/>
      <c r="AF919" s="41"/>
      <c r="AG919" s="41" t="e">
        <f t="shared" si="652"/>
        <v>#REF!</v>
      </c>
      <c r="AH919" s="41"/>
      <c r="AI919" s="41"/>
      <c r="AJ919" s="41" t="e">
        <f t="shared" si="653"/>
        <v>#REF!</v>
      </c>
      <c r="AK919" s="41"/>
      <c r="AL919" s="41"/>
      <c r="AM919" s="41" t="e">
        <f t="shared" si="654"/>
        <v>#REF!</v>
      </c>
      <c r="AN919" s="41"/>
      <c r="AO919" s="41"/>
      <c r="AP919" s="41" t="e">
        <f t="shared" si="655"/>
        <v>#REF!</v>
      </c>
      <c r="AQ919" s="41"/>
      <c r="AR919" s="41"/>
      <c r="AS919" s="41" t="e">
        <f t="shared" si="656"/>
        <v>#REF!</v>
      </c>
      <c r="AT919" s="41"/>
      <c r="AU919" s="41"/>
      <c r="AV919" s="137" t="e">
        <f t="shared" si="657"/>
        <v>#REF!</v>
      </c>
      <c r="AW919" s="178"/>
      <c r="AX919" s="324"/>
      <c r="AY919" s="125"/>
      <c r="AZ919" s="125"/>
    </row>
    <row r="920" spans="1:52" ht="13">
      <c r="A920" s="18"/>
      <c r="B920" s="137"/>
      <c r="C920" s="404"/>
      <c r="D920" s="32" t="s">
        <v>4869</v>
      </c>
      <c r="E920" s="38" t="s">
        <v>4870</v>
      </c>
      <c r="F920" s="38"/>
      <c r="G920" s="110"/>
      <c r="H920" s="38"/>
      <c r="I920" s="110"/>
      <c r="J920" s="16"/>
      <c r="K920" s="334" t="e">
        <f t="shared" si="647"/>
        <v>#REF!</v>
      </c>
      <c r="L920" s="41"/>
      <c r="M920" s="42"/>
      <c r="N920" s="147"/>
      <c r="O920" s="335" t="e">
        <f>SUM(L930+N930-#REF!)</f>
        <v>#REF!</v>
      </c>
      <c r="P920" s="42"/>
      <c r="Q920" s="147"/>
      <c r="R920" s="335" t="e">
        <f>SUM(O930+Q930-#REF!)</f>
        <v>#REF!</v>
      </c>
      <c r="S920" s="42"/>
      <c r="T920" s="147"/>
      <c r="U920" s="335" t="e">
        <f t="shared" si="648"/>
        <v>#REF!</v>
      </c>
      <c r="V920" s="42"/>
      <c r="W920" s="147"/>
      <c r="X920" s="335" t="e">
        <f t="shared" si="649"/>
        <v>#REF!</v>
      </c>
      <c r="Y920" s="42"/>
      <c r="Z920" s="147"/>
      <c r="AA920" s="335" t="e">
        <f t="shared" si="650"/>
        <v>#REF!</v>
      </c>
      <c r="AB920" s="42"/>
      <c r="AC920" s="147"/>
      <c r="AD920" s="335" t="e">
        <f t="shared" si="651"/>
        <v>#REF!</v>
      </c>
      <c r="AE920" s="41"/>
      <c r="AF920" s="41"/>
      <c r="AG920" s="41" t="e">
        <f t="shared" si="652"/>
        <v>#REF!</v>
      </c>
      <c r="AH920" s="41"/>
      <c r="AI920" s="41"/>
      <c r="AJ920" s="41" t="e">
        <f t="shared" si="653"/>
        <v>#REF!</v>
      </c>
      <c r="AK920" s="41"/>
      <c r="AL920" s="41"/>
      <c r="AM920" s="41" t="e">
        <f t="shared" si="654"/>
        <v>#REF!</v>
      </c>
      <c r="AN920" s="41"/>
      <c r="AO920" s="41"/>
      <c r="AP920" s="41" t="e">
        <f t="shared" si="655"/>
        <v>#REF!</v>
      </c>
      <c r="AQ920" s="41"/>
      <c r="AR920" s="41"/>
      <c r="AS920" s="41" t="e">
        <f t="shared" si="656"/>
        <v>#REF!</v>
      </c>
      <c r="AT920" s="41"/>
      <c r="AU920" s="41"/>
      <c r="AV920" s="137" t="e">
        <f t="shared" si="657"/>
        <v>#REF!</v>
      </c>
      <c r="AW920" s="178"/>
      <c r="AX920" s="324"/>
      <c r="AY920" s="125"/>
      <c r="AZ920" s="125"/>
    </row>
    <row r="921" spans="1:52" ht="13">
      <c r="A921" s="18"/>
      <c r="B921" s="137"/>
      <c r="C921" s="404"/>
      <c r="D921" s="32" t="s">
        <v>4871</v>
      </c>
      <c r="E921" s="38" t="s">
        <v>4872</v>
      </c>
      <c r="F921" s="38"/>
      <c r="G921" s="110"/>
      <c r="H921" s="38"/>
      <c r="I921" s="110"/>
      <c r="J921" s="16"/>
      <c r="K921" s="334" t="e">
        <f t="shared" si="647"/>
        <v>#REF!</v>
      </c>
      <c r="L921" s="41"/>
      <c r="M921" s="42"/>
      <c r="N921" s="147"/>
      <c r="O921" s="335" t="e">
        <f>SUM(L931+N931-#REF!)</f>
        <v>#REF!</v>
      </c>
      <c r="P921" s="42"/>
      <c r="Q921" s="147"/>
      <c r="R921" s="335" t="e">
        <f>SUM(O931+Q931-#REF!)</f>
        <v>#REF!</v>
      </c>
      <c r="S921" s="42"/>
      <c r="T921" s="147"/>
      <c r="U921" s="335" t="e">
        <f t="shared" si="648"/>
        <v>#REF!</v>
      </c>
      <c r="V921" s="42"/>
      <c r="W921" s="147"/>
      <c r="X921" s="335" t="e">
        <f t="shared" si="649"/>
        <v>#REF!</v>
      </c>
      <c r="Y921" s="42"/>
      <c r="Z921" s="147"/>
      <c r="AA921" s="335" t="e">
        <f t="shared" si="650"/>
        <v>#REF!</v>
      </c>
      <c r="AB921" s="42"/>
      <c r="AC921" s="147"/>
      <c r="AD921" s="335" t="e">
        <f t="shared" si="651"/>
        <v>#REF!</v>
      </c>
      <c r="AE921" s="41"/>
      <c r="AF921" s="41"/>
      <c r="AG921" s="41" t="e">
        <f t="shared" si="652"/>
        <v>#REF!</v>
      </c>
      <c r="AH921" s="41"/>
      <c r="AI921" s="41"/>
      <c r="AJ921" s="41" t="e">
        <f t="shared" si="653"/>
        <v>#REF!</v>
      </c>
      <c r="AK921" s="41"/>
      <c r="AL921" s="41"/>
      <c r="AM921" s="41" t="e">
        <f t="shared" si="654"/>
        <v>#REF!</v>
      </c>
      <c r="AN921" s="41"/>
      <c r="AO921" s="41"/>
      <c r="AP921" s="41" t="e">
        <f t="shared" si="655"/>
        <v>#REF!</v>
      </c>
      <c r="AQ921" s="41"/>
      <c r="AR921" s="41"/>
      <c r="AS921" s="41" t="e">
        <f t="shared" si="656"/>
        <v>#REF!</v>
      </c>
      <c r="AT921" s="41"/>
      <c r="AU921" s="41"/>
      <c r="AV921" s="137" t="e">
        <f t="shared" si="657"/>
        <v>#REF!</v>
      </c>
      <c r="AW921" s="178"/>
      <c r="AX921" s="324"/>
      <c r="AY921" s="125"/>
      <c r="AZ921" s="125"/>
    </row>
    <row r="922" spans="1:52" ht="13">
      <c r="A922" s="18"/>
      <c r="B922" s="137"/>
      <c r="C922" s="404"/>
      <c r="D922" s="32"/>
      <c r="E922" s="38"/>
      <c r="F922" s="38"/>
      <c r="G922" s="110"/>
      <c r="H922" s="38"/>
      <c r="I922" s="110"/>
      <c r="J922" s="16"/>
      <c r="K922" s="334" t="e">
        <f t="shared" si="647"/>
        <v>#REF!</v>
      </c>
      <c r="L922" s="41"/>
      <c r="M922" s="42"/>
      <c r="N922" s="147"/>
      <c r="O922" s="335" t="e">
        <f>SUM(L932+N932-#REF!)</f>
        <v>#REF!</v>
      </c>
      <c r="P922" s="42"/>
      <c r="Q922" s="147"/>
      <c r="R922" s="335" t="e">
        <f>SUM(O932+Q932-#REF!)</f>
        <v>#REF!</v>
      </c>
      <c r="S922" s="42"/>
      <c r="T922" s="147"/>
      <c r="U922" s="335" t="e">
        <f t="shared" si="648"/>
        <v>#REF!</v>
      </c>
      <c r="V922" s="42"/>
      <c r="W922" s="147"/>
      <c r="X922" s="335" t="e">
        <f t="shared" si="649"/>
        <v>#REF!</v>
      </c>
      <c r="Y922" s="42"/>
      <c r="Z922" s="147"/>
      <c r="AA922" s="335" t="e">
        <f t="shared" si="650"/>
        <v>#REF!</v>
      </c>
      <c r="AB922" s="42"/>
      <c r="AC922" s="147"/>
      <c r="AD922" s="335" t="e">
        <f t="shared" si="651"/>
        <v>#REF!</v>
      </c>
      <c r="AE922" s="41"/>
      <c r="AF922" s="41"/>
      <c r="AG922" s="41" t="e">
        <f t="shared" si="652"/>
        <v>#REF!</v>
      </c>
      <c r="AH922" s="41"/>
      <c r="AI922" s="41"/>
      <c r="AJ922" s="41" t="e">
        <f t="shared" si="653"/>
        <v>#REF!</v>
      </c>
      <c r="AK922" s="41"/>
      <c r="AL922" s="41"/>
      <c r="AM922" s="41" t="e">
        <f t="shared" si="654"/>
        <v>#REF!</v>
      </c>
      <c r="AN922" s="41"/>
      <c r="AO922" s="41"/>
      <c r="AP922" s="41" t="e">
        <f t="shared" si="655"/>
        <v>#REF!</v>
      </c>
      <c r="AQ922" s="41"/>
      <c r="AR922" s="41"/>
      <c r="AS922" s="41" t="e">
        <f t="shared" si="656"/>
        <v>#REF!</v>
      </c>
      <c r="AT922" s="41"/>
      <c r="AU922" s="41"/>
      <c r="AV922" s="137" t="e">
        <f t="shared" si="657"/>
        <v>#REF!</v>
      </c>
      <c r="AW922" s="178"/>
      <c r="AX922" s="324"/>
      <c r="AY922" s="125"/>
      <c r="AZ922" s="125"/>
    </row>
    <row r="923" spans="1:52" ht="13">
      <c r="A923" s="18"/>
      <c r="B923" s="137"/>
      <c r="C923" s="404"/>
      <c r="D923" s="32" t="s">
        <v>4352</v>
      </c>
      <c r="E923" s="38" t="s">
        <v>4353</v>
      </c>
      <c r="F923" s="38" t="s">
        <v>4366</v>
      </c>
      <c r="G923" s="110" t="s">
        <v>629</v>
      </c>
      <c r="H923" s="38"/>
      <c r="I923" s="110"/>
      <c r="J923" s="16"/>
      <c r="K923" s="334" t="e">
        <f t="shared" si="647"/>
        <v>#REF!</v>
      </c>
      <c r="L923" s="41"/>
      <c r="M923" s="42"/>
      <c r="N923" s="147"/>
      <c r="O923" s="335" t="e">
        <f>SUM(L933+N933-#REF!)</f>
        <v>#REF!</v>
      </c>
      <c r="P923" s="42"/>
      <c r="Q923" s="147"/>
      <c r="R923" s="335" t="e">
        <f>SUM(O933+Q933-#REF!)</f>
        <v>#REF!</v>
      </c>
      <c r="S923" s="42"/>
      <c r="T923" s="147"/>
      <c r="U923" s="335" t="e">
        <f t="shared" si="648"/>
        <v>#REF!</v>
      </c>
      <c r="V923" s="42"/>
      <c r="W923" s="147"/>
      <c r="X923" s="335" t="e">
        <f t="shared" si="649"/>
        <v>#REF!</v>
      </c>
      <c r="Y923" s="42"/>
      <c r="Z923" s="147"/>
      <c r="AA923" s="335" t="e">
        <f t="shared" si="650"/>
        <v>#REF!</v>
      </c>
      <c r="AB923" s="42"/>
      <c r="AC923" s="147"/>
      <c r="AD923" s="335" t="e">
        <f t="shared" si="651"/>
        <v>#REF!</v>
      </c>
      <c r="AE923" s="41"/>
      <c r="AF923" s="41"/>
      <c r="AG923" s="41" t="e">
        <f t="shared" si="652"/>
        <v>#REF!</v>
      </c>
      <c r="AH923" s="41"/>
      <c r="AI923" s="41"/>
      <c r="AJ923" s="41" t="e">
        <f t="shared" si="653"/>
        <v>#REF!</v>
      </c>
      <c r="AK923" s="41"/>
      <c r="AL923" s="41"/>
      <c r="AM923" s="41" t="e">
        <f t="shared" si="654"/>
        <v>#REF!</v>
      </c>
      <c r="AN923" s="41"/>
      <c r="AO923" s="41"/>
      <c r="AP923" s="41" t="e">
        <f t="shared" si="655"/>
        <v>#REF!</v>
      </c>
      <c r="AQ923" s="41"/>
      <c r="AR923" s="41"/>
      <c r="AS923" s="41" t="e">
        <f t="shared" si="656"/>
        <v>#REF!</v>
      </c>
      <c r="AT923" s="41"/>
      <c r="AU923" s="41"/>
      <c r="AV923" s="137" t="e">
        <f t="shared" si="657"/>
        <v>#REF!</v>
      </c>
      <c r="AW923" s="178"/>
      <c r="AX923" s="324"/>
      <c r="AY923" s="125"/>
      <c r="AZ923" s="125"/>
    </row>
    <row r="924" spans="1:52" ht="13">
      <c r="A924" s="18"/>
      <c r="B924" s="137"/>
      <c r="C924" s="404"/>
      <c r="D924" s="32" t="s">
        <v>4354</v>
      </c>
      <c r="E924" s="38" t="s">
        <v>4355</v>
      </c>
      <c r="F924" s="38" t="s">
        <v>4366</v>
      </c>
      <c r="G924" s="110" t="s">
        <v>629</v>
      </c>
      <c r="H924" s="38"/>
      <c r="I924" s="110"/>
      <c r="J924" s="16"/>
      <c r="K924" s="334" t="e">
        <f t="shared" si="647"/>
        <v>#REF!</v>
      </c>
      <c r="L924" s="41"/>
      <c r="M924" s="42"/>
      <c r="N924" s="147"/>
      <c r="O924" s="335" t="e">
        <f>SUM(L934+N934-#REF!)</f>
        <v>#REF!</v>
      </c>
      <c r="P924" s="42"/>
      <c r="Q924" s="147"/>
      <c r="R924" s="335" t="e">
        <f>SUM(O934+Q934-#REF!)</f>
        <v>#REF!</v>
      </c>
      <c r="S924" s="42"/>
      <c r="T924" s="147"/>
      <c r="U924" s="335" t="e">
        <f t="shared" si="648"/>
        <v>#REF!</v>
      </c>
      <c r="V924" s="42"/>
      <c r="W924" s="147"/>
      <c r="X924" s="335" t="e">
        <f t="shared" si="649"/>
        <v>#REF!</v>
      </c>
      <c r="Y924" s="42"/>
      <c r="Z924" s="147"/>
      <c r="AA924" s="335" t="e">
        <f t="shared" si="650"/>
        <v>#REF!</v>
      </c>
      <c r="AB924" s="42"/>
      <c r="AC924" s="147"/>
      <c r="AD924" s="335" t="e">
        <f t="shared" si="651"/>
        <v>#REF!</v>
      </c>
      <c r="AE924" s="41"/>
      <c r="AF924" s="41"/>
      <c r="AG924" s="41" t="e">
        <f t="shared" si="652"/>
        <v>#REF!</v>
      </c>
      <c r="AH924" s="41"/>
      <c r="AI924" s="41"/>
      <c r="AJ924" s="41" t="e">
        <f t="shared" si="653"/>
        <v>#REF!</v>
      </c>
      <c r="AK924" s="41"/>
      <c r="AL924" s="41"/>
      <c r="AM924" s="41" t="e">
        <f t="shared" si="654"/>
        <v>#REF!</v>
      </c>
      <c r="AN924" s="41"/>
      <c r="AO924" s="41"/>
      <c r="AP924" s="41" t="e">
        <f t="shared" si="655"/>
        <v>#REF!</v>
      </c>
      <c r="AQ924" s="41"/>
      <c r="AR924" s="41"/>
      <c r="AS924" s="41" t="e">
        <f t="shared" si="656"/>
        <v>#REF!</v>
      </c>
      <c r="AT924" s="41"/>
      <c r="AU924" s="41"/>
      <c r="AV924" s="137" t="e">
        <f t="shared" si="657"/>
        <v>#REF!</v>
      </c>
      <c r="AW924" s="178"/>
      <c r="AX924" s="324"/>
      <c r="AY924" s="125"/>
      <c r="AZ924" s="125"/>
    </row>
    <row r="925" spans="1:52" ht="13">
      <c r="A925" s="18"/>
      <c r="B925" s="137"/>
      <c r="C925" s="404"/>
      <c r="D925" s="32" t="s">
        <v>4356</v>
      </c>
      <c r="E925" s="38" t="s">
        <v>4357</v>
      </c>
      <c r="F925" s="38" t="s">
        <v>4366</v>
      </c>
      <c r="G925" s="110" t="s">
        <v>629</v>
      </c>
      <c r="H925" s="38"/>
      <c r="I925" s="110"/>
      <c r="J925" s="16"/>
      <c r="K925" s="334" t="e">
        <f t="shared" si="647"/>
        <v>#REF!</v>
      </c>
      <c r="L925" s="41"/>
      <c r="M925" s="42"/>
      <c r="N925" s="147"/>
      <c r="O925" s="335" t="e">
        <f>SUM(L935+N935-#REF!)</f>
        <v>#REF!</v>
      </c>
      <c r="P925" s="42"/>
      <c r="Q925" s="147"/>
      <c r="R925" s="335" t="e">
        <f>SUM(O935+Q935-#REF!)</f>
        <v>#REF!</v>
      </c>
      <c r="S925" s="42"/>
      <c r="T925" s="147"/>
      <c r="U925" s="335" t="e">
        <f t="shared" si="648"/>
        <v>#REF!</v>
      </c>
      <c r="V925" s="42"/>
      <c r="W925" s="147"/>
      <c r="X925" s="335" t="e">
        <f t="shared" si="649"/>
        <v>#REF!</v>
      </c>
      <c r="Y925" s="42"/>
      <c r="Z925" s="147"/>
      <c r="AA925" s="335" t="e">
        <f t="shared" si="650"/>
        <v>#REF!</v>
      </c>
      <c r="AB925" s="42"/>
      <c r="AC925" s="147"/>
      <c r="AD925" s="335" t="e">
        <f t="shared" si="651"/>
        <v>#REF!</v>
      </c>
      <c r="AE925" s="41"/>
      <c r="AF925" s="41"/>
      <c r="AG925" s="41" t="e">
        <f t="shared" si="652"/>
        <v>#REF!</v>
      </c>
      <c r="AH925" s="41"/>
      <c r="AI925" s="41"/>
      <c r="AJ925" s="41" t="e">
        <f t="shared" si="653"/>
        <v>#REF!</v>
      </c>
      <c r="AK925" s="41"/>
      <c r="AL925" s="41"/>
      <c r="AM925" s="41" t="e">
        <f t="shared" si="654"/>
        <v>#REF!</v>
      </c>
      <c r="AN925" s="41"/>
      <c r="AO925" s="41"/>
      <c r="AP925" s="41" t="e">
        <f t="shared" si="655"/>
        <v>#REF!</v>
      </c>
      <c r="AQ925" s="41"/>
      <c r="AR925" s="41"/>
      <c r="AS925" s="41" t="e">
        <f t="shared" si="656"/>
        <v>#REF!</v>
      </c>
      <c r="AT925" s="41"/>
      <c r="AU925" s="41"/>
      <c r="AV925" s="137" t="e">
        <f t="shared" si="657"/>
        <v>#REF!</v>
      </c>
      <c r="AW925" s="178"/>
      <c r="AX925" s="324"/>
      <c r="AY925" s="125"/>
      <c r="AZ925" s="125"/>
    </row>
    <row r="926" spans="1:52" ht="13">
      <c r="A926" s="18"/>
      <c r="B926" s="137"/>
      <c r="C926" s="404"/>
      <c r="D926" s="32" t="s">
        <v>4358</v>
      </c>
      <c r="E926" s="38" t="s">
        <v>4359</v>
      </c>
      <c r="F926" s="38" t="s">
        <v>4366</v>
      </c>
      <c r="G926" s="110" t="s">
        <v>629</v>
      </c>
      <c r="H926" s="38"/>
      <c r="I926" s="110"/>
      <c r="J926" s="16"/>
      <c r="K926" s="334" t="e">
        <f t="shared" si="647"/>
        <v>#REF!</v>
      </c>
      <c r="L926" s="41"/>
      <c r="M926" s="42"/>
      <c r="N926" s="147"/>
      <c r="O926" s="335" t="e">
        <f>SUM(L936+N936-#REF!)</f>
        <v>#REF!</v>
      </c>
      <c r="P926" s="42"/>
      <c r="Q926" s="147"/>
      <c r="R926" s="335" t="e">
        <f>SUM(O936+Q936-#REF!)</f>
        <v>#REF!</v>
      </c>
      <c r="S926" s="42"/>
      <c r="T926" s="147"/>
      <c r="U926" s="335" t="e">
        <f t="shared" si="648"/>
        <v>#REF!</v>
      </c>
      <c r="V926" s="42"/>
      <c r="W926" s="147"/>
      <c r="X926" s="335" t="e">
        <f t="shared" si="649"/>
        <v>#REF!</v>
      </c>
      <c r="Y926" s="42"/>
      <c r="Z926" s="147"/>
      <c r="AA926" s="335" t="e">
        <f t="shared" si="650"/>
        <v>#REF!</v>
      </c>
      <c r="AB926" s="42"/>
      <c r="AC926" s="147"/>
      <c r="AD926" s="335" t="e">
        <f t="shared" si="651"/>
        <v>#REF!</v>
      </c>
      <c r="AE926" s="41"/>
      <c r="AF926" s="41"/>
      <c r="AG926" s="41" t="e">
        <f t="shared" si="652"/>
        <v>#REF!</v>
      </c>
      <c r="AH926" s="41"/>
      <c r="AI926" s="41"/>
      <c r="AJ926" s="41" t="e">
        <f t="shared" si="653"/>
        <v>#REF!</v>
      </c>
      <c r="AK926" s="41"/>
      <c r="AL926" s="41"/>
      <c r="AM926" s="41" t="e">
        <f t="shared" si="654"/>
        <v>#REF!</v>
      </c>
      <c r="AN926" s="41"/>
      <c r="AO926" s="41"/>
      <c r="AP926" s="41" t="e">
        <f t="shared" si="655"/>
        <v>#REF!</v>
      </c>
      <c r="AQ926" s="41"/>
      <c r="AR926" s="41"/>
      <c r="AS926" s="41" t="e">
        <f t="shared" si="656"/>
        <v>#REF!</v>
      </c>
      <c r="AT926" s="41"/>
      <c r="AU926" s="41"/>
      <c r="AV926" s="137" t="e">
        <f t="shared" si="657"/>
        <v>#REF!</v>
      </c>
      <c r="AW926" s="178"/>
      <c r="AX926" s="324"/>
      <c r="AY926" s="125"/>
      <c r="AZ926" s="125"/>
    </row>
    <row r="927" spans="1:52" ht="13">
      <c r="A927" s="18"/>
      <c r="B927" s="137"/>
      <c r="C927" s="404"/>
      <c r="D927" s="32" t="s">
        <v>4360</v>
      </c>
      <c r="E927" s="38" t="s">
        <v>4361</v>
      </c>
      <c r="F927" s="38" t="s">
        <v>4366</v>
      </c>
      <c r="G927" s="110" t="s">
        <v>629</v>
      </c>
      <c r="H927" s="38"/>
      <c r="I927" s="110"/>
      <c r="J927" s="16"/>
      <c r="K927" s="334" t="e">
        <f t="shared" si="647"/>
        <v>#REF!</v>
      </c>
      <c r="L927" s="41"/>
      <c r="M927" s="42"/>
      <c r="N927" s="147"/>
      <c r="O927" s="335" t="e">
        <f>SUM(L937+N937-#REF!)</f>
        <v>#REF!</v>
      </c>
      <c r="P927" s="42"/>
      <c r="Q927" s="147"/>
      <c r="R927" s="335" t="e">
        <f>SUM(O937+Q937-#REF!)</f>
        <v>#REF!</v>
      </c>
      <c r="S927" s="42"/>
      <c r="T927" s="147"/>
      <c r="U927" s="335" t="e">
        <f t="shared" si="648"/>
        <v>#REF!</v>
      </c>
      <c r="V927" s="42"/>
      <c r="W927" s="147"/>
      <c r="X927" s="335" t="e">
        <f t="shared" si="649"/>
        <v>#REF!</v>
      </c>
      <c r="Y927" s="42"/>
      <c r="Z927" s="147"/>
      <c r="AA927" s="335" t="e">
        <f t="shared" si="650"/>
        <v>#REF!</v>
      </c>
      <c r="AB927" s="42"/>
      <c r="AC927" s="147"/>
      <c r="AD927" s="335" t="e">
        <f t="shared" si="651"/>
        <v>#REF!</v>
      </c>
      <c r="AE927" s="41"/>
      <c r="AF927" s="41"/>
      <c r="AG927" s="41" t="e">
        <f t="shared" si="652"/>
        <v>#REF!</v>
      </c>
      <c r="AH927" s="41"/>
      <c r="AI927" s="41"/>
      <c r="AJ927" s="41" t="e">
        <f t="shared" si="653"/>
        <v>#REF!</v>
      </c>
      <c r="AK927" s="41"/>
      <c r="AL927" s="41"/>
      <c r="AM927" s="41" t="e">
        <f t="shared" si="654"/>
        <v>#REF!</v>
      </c>
      <c r="AN927" s="41"/>
      <c r="AO927" s="41"/>
      <c r="AP927" s="41" t="e">
        <f t="shared" si="655"/>
        <v>#REF!</v>
      </c>
      <c r="AQ927" s="41"/>
      <c r="AR927" s="41"/>
      <c r="AS927" s="41" t="e">
        <f t="shared" si="656"/>
        <v>#REF!</v>
      </c>
      <c r="AT927" s="41"/>
      <c r="AU927" s="41"/>
      <c r="AV927" s="137" t="e">
        <f t="shared" si="657"/>
        <v>#REF!</v>
      </c>
      <c r="AW927" s="178"/>
      <c r="AX927" s="324"/>
      <c r="AY927" s="125"/>
      <c r="AZ927" s="125"/>
    </row>
    <row r="928" spans="1:52" ht="13">
      <c r="A928" s="18"/>
      <c r="B928" s="137"/>
      <c r="C928" s="404"/>
      <c r="D928" s="32" t="s">
        <v>4362</v>
      </c>
      <c r="E928" s="38" t="s">
        <v>4363</v>
      </c>
      <c r="F928" s="38" t="s">
        <v>4366</v>
      </c>
      <c r="G928" s="110" t="s">
        <v>629</v>
      </c>
      <c r="H928" s="38"/>
      <c r="I928" s="110"/>
      <c r="J928" s="16"/>
      <c r="K928" s="334" t="e">
        <f t="shared" ref="K928:K959" si="658">AV938</f>
        <v>#REF!</v>
      </c>
      <c r="L928" s="41"/>
      <c r="M928" s="42"/>
      <c r="N928" s="147"/>
      <c r="O928" s="335" t="e">
        <f>SUM(L938+N938-#REF!)</f>
        <v>#REF!</v>
      </c>
      <c r="P928" s="42"/>
      <c r="Q928" s="147"/>
      <c r="R928" s="335" t="e">
        <f>SUM(O938+Q938-#REF!)</f>
        <v>#REF!</v>
      </c>
      <c r="S928" s="42"/>
      <c r="T928" s="147"/>
      <c r="U928" s="335" t="e">
        <f t="shared" ref="U928:U959" si="659">SUM(R938+S938-T938)</f>
        <v>#REF!</v>
      </c>
      <c r="V928" s="42"/>
      <c r="W928" s="147"/>
      <c r="X928" s="335" t="e">
        <f t="shared" ref="X928:X959" si="660">SUM(U938+V938-W938)</f>
        <v>#REF!</v>
      </c>
      <c r="Y928" s="42"/>
      <c r="Z928" s="147"/>
      <c r="AA928" s="335" t="e">
        <f t="shared" ref="AA928:AA959" si="661">SUM(X938+Y938-Z938)</f>
        <v>#REF!</v>
      </c>
      <c r="AB928" s="42"/>
      <c r="AC928" s="147"/>
      <c r="AD928" s="335" t="e">
        <f t="shared" ref="AD928:AD959" si="662">SUM(AA938+AB938-AC938)</f>
        <v>#REF!</v>
      </c>
      <c r="AE928" s="41"/>
      <c r="AF928" s="41"/>
      <c r="AG928" s="41" t="e">
        <f t="shared" ref="AG928:AG959" si="663">SUM(AD938+AE938-AF938)</f>
        <v>#REF!</v>
      </c>
      <c r="AH928" s="41"/>
      <c r="AI928" s="41"/>
      <c r="AJ928" s="41" t="e">
        <f t="shared" ref="AJ928:AJ959" si="664">SUM(AG938+AH938-AI938)</f>
        <v>#REF!</v>
      </c>
      <c r="AK928" s="41"/>
      <c r="AL928" s="41"/>
      <c r="AM928" s="41" t="e">
        <f t="shared" ref="AM928:AM959" si="665">SUM(AJ938+AK938-AL938)</f>
        <v>#REF!</v>
      </c>
      <c r="AN928" s="41"/>
      <c r="AO928" s="41"/>
      <c r="AP928" s="41" t="e">
        <f t="shared" ref="AP928:AP959" si="666">SUM(AM938+AN938-AO938)</f>
        <v>#REF!</v>
      </c>
      <c r="AQ928" s="41"/>
      <c r="AR928" s="41"/>
      <c r="AS928" s="41" t="e">
        <f t="shared" ref="AS928:AS959" si="667">SUM(AP938+AQ938-AR938)</f>
        <v>#REF!</v>
      </c>
      <c r="AT928" s="41"/>
      <c r="AU928" s="41"/>
      <c r="AV928" s="137" t="e">
        <f t="shared" ref="AV928:AV959" si="668">SUM(AS938+AT938-AU938)</f>
        <v>#REF!</v>
      </c>
      <c r="AW928" s="178"/>
      <c r="AX928" s="324"/>
      <c r="AY928" s="125"/>
      <c r="AZ928" s="125"/>
    </row>
    <row r="929" spans="1:52" ht="13">
      <c r="A929" s="18"/>
      <c r="B929" s="137"/>
      <c r="C929" s="404"/>
      <c r="D929" s="32" t="s">
        <v>4364</v>
      </c>
      <c r="E929" s="38" t="s">
        <v>4365</v>
      </c>
      <c r="F929" s="38" t="s">
        <v>4366</v>
      </c>
      <c r="G929" s="110" t="s">
        <v>629</v>
      </c>
      <c r="H929" s="38"/>
      <c r="I929" s="110"/>
      <c r="J929" s="16"/>
      <c r="K929" s="334" t="e">
        <f t="shared" si="658"/>
        <v>#REF!</v>
      </c>
      <c r="L929" s="41"/>
      <c r="M929" s="42"/>
      <c r="N929" s="147"/>
      <c r="O929" s="335" t="e">
        <f>SUM(L939+N939-#REF!)</f>
        <v>#REF!</v>
      </c>
      <c r="P929" s="42"/>
      <c r="Q929" s="147"/>
      <c r="R929" s="335" t="e">
        <f>SUM(O939+Q939-#REF!)</f>
        <v>#REF!</v>
      </c>
      <c r="S929" s="42"/>
      <c r="T929" s="147"/>
      <c r="U929" s="335" t="e">
        <f t="shared" si="659"/>
        <v>#REF!</v>
      </c>
      <c r="V929" s="42"/>
      <c r="W929" s="147"/>
      <c r="X929" s="335" t="e">
        <f t="shared" si="660"/>
        <v>#REF!</v>
      </c>
      <c r="Y929" s="42"/>
      <c r="Z929" s="147"/>
      <c r="AA929" s="335" t="e">
        <f t="shared" si="661"/>
        <v>#REF!</v>
      </c>
      <c r="AB929" s="42"/>
      <c r="AC929" s="147"/>
      <c r="AD929" s="335" t="e">
        <f t="shared" si="662"/>
        <v>#REF!</v>
      </c>
      <c r="AE929" s="41"/>
      <c r="AF929" s="41"/>
      <c r="AG929" s="41" t="e">
        <f t="shared" si="663"/>
        <v>#REF!</v>
      </c>
      <c r="AH929" s="41"/>
      <c r="AI929" s="41"/>
      <c r="AJ929" s="41" t="e">
        <f t="shared" si="664"/>
        <v>#REF!</v>
      </c>
      <c r="AK929" s="41"/>
      <c r="AL929" s="41"/>
      <c r="AM929" s="41" t="e">
        <f t="shared" si="665"/>
        <v>#REF!</v>
      </c>
      <c r="AN929" s="41"/>
      <c r="AO929" s="41"/>
      <c r="AP929" s="41" t="e">
        <f t="shared" si="666"/>
        <v>#REF!</v>
      </c>
      <c r="AQ929" s="41"/>
      <c r="AR929" s="41"/>
      <c r="AS929" s="41" t="e">
        <f t="shared" si="667"/>
        <v>#REF!</v>
      </c>
      <c r="AT929" s="41"/>
      <c r="AU929" s="41"/>
      <c r="AV929" s="137" t="e">
        <f t="shared" si="668"/>
        <v>#REF!</v>
      </c>
      <c r="AW929" s="178"/>
      <c r="AX929" s="324"/>
      <c r="AY929" s="125"/>
      <c r="AZ929" s="125"/>
    </row>
    <row r="930" spans="1:52" ht="13">
      <c r="A930" s="18"/>
      <c r="B930" s="137"/>
      <c r="C930" s="404"/>
      <c r="D930" s="32" t="s">
        <v>4710</v>
      </c>
      <c r="E930" s="38" t="s">
        <v>4711</v>
      </c>
      <c r="F930" s="38" t="s">
        <v>4386</v>
      </c>
      <c r="G930" s="110" t="s">
        <v>629</v>
      </c>
      <c r="H930" s="38"/>
      <c r="I930" s="110"/>
      <c r="J930" s="16"/>
      <c r="K930" s="334" t="e">
        <f t="shared" si="658"/>
        <v>#REF!</v>
      </c>
      <c r="L930" s="41"/>
      <c r="M930" s="42"/>
      <c r="N930" s="147"/>
      <c r="O930" s="335" t="e">
        <f>SUM(L940+N940-#REF!)</f>
        <v>#REF!</v>
      </c>
      <c r="P930" s="42"/>
      <c r="Q930" s="147"/>
      <c r="R930" s="335" t="e">
        <f>SUM(O940+Q940-#REF!)</f>
        <v>#REF!</v>
      </c>
      <c r="S930" s="42"/>
      <c r="T930" s="147"/>
      <c r="U930" s="335" t="e">
        <f t="shared" si="659"/>
        <v>#REF!</v>
      </c>
      <c r="V930" s="42"/>
      <c r="W930" s="147"/>
      <c r="X930" s="335" t="e">
        <f t="shared" si="660"/>
        <v>#REF!</v>
      </c>
      <c r="Y930" s="42"/>
      <c r="Z930" s="147"/>
      <c r="AA930" s="335" t="e">
        <f t="shared" si="661"/>
        <v>#REF!</v>
      </c>
      <c r="AB930" s="42"/>
      <c r="AC930" s="147"/>
      <c r="AD930" s="335" t="e">
        <f t="shared" si="662"/>
        <v>#REF!</v>
      </c>
      <c r="AE930" s="41"/>
      <c r="AF930" s="41"/>
      <c r="AG930" s="41" t="e">
        <f t="shared" si="663"/>
        <v>#REF!</v>
      </c>
      <c r="AH930" s="41"/>
      <c r="AI930" s="41"/>
      <c r="AJ930" s="41" t="e">
        <f t="shared" si="664"/>
        <v>#REF!</v>
      </c>
      <c r="AK930" s="41"/>
      <c r="AL930" s="41"/>
      <c r="AM930" s="41" t="e">
        <f t="shared" si="665"/>
        <v>#REF!</v>
      </c>
      <c r="AN930" s="41"/>
      <c r="AO930" s="41"/>
      <c r="AP930" s="41" t="e">
        <f t="shared" si="666"/>
        <v>#REF!</v>
      </c>
      <c r="AQ930" s="41"/>
      <c r="AR930" s="41"/>
      <c r="AS930" s="41" t="e">
        <f t="shared" si="667"/>
        <v>#REF!</v>
      </c>
      <c r="AT930" s="41"/>
      <c r="AU930" s="41"/>
      <c r="AV930" s="137" t="e">
        <f t="shared" si="668"/>
        <v>#REF!</v>
      </c>
      <c r="AW930" s="178"/>
      <c r="AX930" s="324"/>
      <c r="AY930" s="125"/>
      <c r="AZ930" s="125"/>
    </row>
    <row r="931" spans="1:52" ht="13">
      <c r="A931" s="18"/>
      <c r="B931" s="137"/>
      <c r="C931" s="404"/>
      <c r="D931" s="32" t="s">
        <v>4712</v>
      </c>
      <c r="E931" s="38" t="s">
        <v>4713</v>
      </c>
      <c r="F931" s="38" t="s">
        <v>4386</v>
      </c>
      <c r="G931" s="110" t="s">
        <v>629</v>
      </c>
      <c r="H931" s="38"/>
      <c r="I931" s="110"/>
      <c r="J931" s="16"/>
      <c r="K931" s="334" t="e">
        <f t="shared" si="658"/>
        <v>#REF!</v>
      </c>
      <c r="L931" s="41"/>
      <c r="M931" s="42"/>
      <c r="N931" s="147"/>
      <c r="O931" s="335" t="e">
        <f>SUM(L941+N941-#REF!)</f>
        <v>#REF!</v>
      </c>
      <c r="P931" s="42"/>
      <c r="Q931" s="147"/>
      <c r="R931" s="335" t="e">
        <f>SUM(O941+Q941-#REF!)</f>
        <v>#REF!</v>
      </c>
      <c r="S931" s="42"/>
      <c r="T931" s="147"/>
      <c r="U931" s="335" t="e">
        <f t="shared" si="659"/>
        <v>#REF!</v>
      </c>
      <c r="V931" s="42"/>
      <c r="W931" s="147"/>
      <c r="X931" s="335" t="e">
        <f t="shared" si="660"/>
        <v>#REF!</v>
      </c>
      <c r="Y931" s="42"/>
      <c r="Z931" s="147"/>
      <c r="AA931" s="335" t="e">
        <f t="shared" si="661"/>
        <v>#REF!</v>
      </c>
      <c r="AB931" s="42"/>
      <c r="AC931" s="147"/>
      <c r="AD931" s="335" t="e">
        <f t="shared" si="662"/>
        <v>#REF!</v>
      </c>
      <c r="AE931" s="41"/>
      <c r="AF931" s="41"/>
      <c r="AG931" s="41" t="e">
        <f t="shared" si="663"/>
        <v>#REF!</v>
      </c>
      <c r="AH931" s="41"/>
      <c r="AI931" s="41"/>
      <c r="AJ931" s="41" t="e">
        <f t="shared" si="664"/>
        <v>#REF!</v>
      </c>
      <c r="AK931" s="41"/>
      <c r="AL931" s="41"/>
      <c r="AM931" s="41" t="e">
        <f t="shared" si="665"/>
        <v>#REF!</v>
      </c>
      <c r="AN931" s="41"/>
      <c r="AO931" s="41"/>
      <c r="AP931" s="41" t="e">
        <f t="shared" si="666"/>
        <v>#REF!</v>
      </c>
      <c r="AQ931" s="41"/>
      <c r="AR931" s="41"/>
      <c r="AS931" s="41" t="e">
        <f t="shared" si="667"/>
        <v>#REF!</v>
      </c>
      <c r="AT931" s="41"/>
      <c r="AU931" s="41"/>
      <c r="AV931" s="137" t="e">
        <f t="shared" si="668"/>
        <v>#REF!</v>
      </c>
      <c r="AW931" s="178"/>
      <c r="AX931" s="324"/>
      <c r="AY931" s="125"/>
      <c r="AZ931" s="125"/>
    </row>
    <row r="932" spans="1:52" ht="13">
      <c r="A932" s="18"/>
      <c r="B932" s="137"/>
      <c r="C932" s="404"/>
      <c r="D932" s="32" t="s">
        <v>3141</v>
      </c>
      <c r="E932" s="38" t="s">
        <v>3143</v>
      </c>
      <c r="F932" s="38" t="s">
        <v>419</v>
      </c>
      <c r="G932" s="110" t="s">
        <v>454</v>
      </c>
      <c r="H932" s="38"/>
      <c r="I932" s="110"/>
      <c r="J932" s="16"/>
      <c r="K932" s="334" t="e">
        <f t="shared" si="658"/>
        <v>#REF!</v>
      </c>
      <c r="L932" s="41"/>
      <c r="M932" s="42"/>
      <c r="N932" s="147"/>
      <c r="O932" s="335" t="e">
        <f>SUM(L942+N942-#REF!)</f>
        <v>#REF!</v>
      </c>
      <c r="P932" s="42"/>
      <c r="Q932" s="147"/>
      <c r="R932" s="335" t="e">
        <f>SUM(O942+Q942-#REF!)</f>
        <v>#REF!</v>
      </c>
      <c r="S932" s="42"/>
      <c r="T932" s="147"/>
      <c r="U932" s="335" t="e">
        <f t="shared" si="659"/>
        <v>#REF!</v>
      </c>
      <c r="V932" s="42"/>
      <c r="W932" s="147"/>
      <c r="X932" s="335" t="e">
        <f t="shared" si="660"/>
        <v>#REF!</v>
      </c>
      <c r="Y932" s="42"/>
      <c r="Z932" s="147"/>
      <c r="AA932" s="335" t="e">
        <f t="shared" si="661"/>
        <v>#REF!</v>
      </c>
      <c r="AB932" s="42"/>
      <c r="AC932" s="147"/>
      <c r="AD932" s="335" t="e">
        <f t="shared" si="662"/>
        <v>#REF!</v>
      </c>
      <c r="AE932" s="41"/>
      <c r="AF932" s="41"/>
      <c r="AG932" s="41" t="e">
        <f t="shared" si="663"/>
        <v>#REF!</v>
      </c>
      <c r="AH932" s="41"/>
      <c r="AI932" s="41"/>
      <c r="AJ932" s="41" t="e">
        <f t="shared" si="664"/>
        <v>#REF!</v>
      </c>
      <c r="AK932" s="41"/>
      <c r="AL932" s="41"/>
      <c r="AM932" s="41" t="e">
        <f t="shared" si="665"/>
        <v>#REF!</v>
      </c>
      <c r="AN932" s="41"/>
      <c r="AO932" s="41"/>
      <c r="AP932" s="41" t="e">
        <f t="shared" si="666"/>
        <v>#REF!</v>
      </c>
      <c r="AQ932" s="41"/>
      <c r="AR932" s="41"/>
      <c r="AS932" s="41" t="e">
        <f t="shared" si="667"/>
        <v>#REF!</v>
      </c>
      <c r="AT932" s="41"/>
      <c r="AU932" s="41"/>
      <c r="AV932" s="137" t="e">
        <f t="shared" si="668"/>
        <v>#REF!</v>
      </c>
      <c r="AW932" s="178"/>
      <c r="AX932" s="324"/>
      <c r="AY932" s="125"/>
      <c r="AZ932" s="125"/>
    </row>
    <row r="933" spans="1:52" ht="13">
      <c r="A933" s="18"/>
      <c r="B933" s="137"/>
      <c r="C933" s="404"/>
      <c r="D933" s="32" t="s">
        <v>433</v>
      </c>
      <c r="E933" s="38" t="s">
        <v>435</v>
      </c>
      <c r="F933" s="38" t="s">
        <v>437</v>
      </c>
      <c r="G933" s="110" t="s">
        <v>629</v>
      </c>
      <c r="H933" s="38"/>
      <c r="I933" s="110"/>
      <c r="J933" s="16"/>
      <c r="K933" s="334" t="e">
        <f t="shared" si="658"/>
        <v>#REF!</v>
      </c>
      <c r="L933" s="41"/>
      <c r="M933" s="42"/>
      <c r="N933" s="147"/>
      <c r="O933" s="335" t="e">
        <f>SUM(L943+N943-#REF!)</f>
        <v>#REF!</v>
      </c>
      <c r="P933" s="42"/>
      <c r="Q933" s="147"/>
      <c r="R933" s="335" t="e">
        <f>SUM(O943+Q943-#REF!)</f>
        <v>#REF!</v>
      </c>
      <c r="S933" s="42"/>
      <c r="T933" s="147"/>
      <c r="U933" s="335" t="e">
        <f t="shared" si="659"/>
        <v>#REF!</v>
      </c>
      <c r="V933" s="42"/>
      <c r="W933" s="147"/>
      <c r="X933" s="335" t="e">
        <f t="shared" si="660"/>
        <v>#REF!</v>
      </c>
      <c r="Y933" s="42"/>
      <c r="Z933" s="147"/>
      <c r="AA933" s="335" t="e">
        <f t="shared" si="661"/>
        <v>#REF!</v>
      </c>
      <c r="AB933" s="42"/>
      <c r="AC933" s="147"/>
      <c r="AD933" s="335" t="e">
        <f t="shared" si="662"/>
        <v>#REF!</v>
      </c>
      <c r="AE933" s="41"/>
      <c r="AF933" s="41"/>
      <c r="AG933" s="41" t="e">
        <f t="shared" si="663"/>
        <v>#REF!</v>
      </c>
      <c r="AH933" s="41"/>
      <c r="AI933" s="41"/>
      <c r="AJ933" s="41" t="e">
        <f t="shared" si="664"/>
        <v>#REF!</v>
      </c>
      <c r="AK933" s="41"/>
      <c r="AL933" s="41"/>
      <c r="AM933" s="41" t="e">
        <f t="shared" si="665"/>
        <v>#REF!</v>
      </c>
      <c r="AN933" s="41"/>
      <c r="AO933" s="41"/>
      <c r="AP933" s="41" t="e">
        <f t="shared" si="666"/>
        <v>#REF!</v>
      </c>
      <c r="AQ933" s="41"/>
      <c r="AR933" s="41"/>
      <c r="AS933" s="41" t="e">
        <f t="shared" si="667"/>
        <v>#REF!</v>
      </c>
      <c r="AT933" s="41"/>
      <c r="AU933" s="41"/>
      <c r="AV933" s="137" t="e">
        <f t="shared" si="668"/>
        <v>#REF!</v>
      </c>
      <c r="AW933" s="178"/>
      <c r="AX933" s="324"/>
      <c r="AY933" s="125"/>
      <c r="AZ933" s="125"/>
    </row>
    <row r="934" spans="1:52" ht="13">
      <c r="A934" s="18"/>
      <c r="B934" s="137"/>
      <c r="C934" s="404"/>
      <c r="D934" s="32" t="s">
        <v>3999</v>
      </c>
      <c r="E934" s="38" t="s">
        <v>4000</v>
      </c>
      <c r="F934" s="38" t="s">
        <v>4001</v>
      </c>
      <c r="G934" s="110" t="s">
        <v>640</v>
      </c>
      <c r="H934" s="38"/>
      <c r="I934" s="110"/>
      <c r="J934" s="16"/>
      <c r="K934" s="334" t="e">
        <f t="shared" si="658"/>
        <v>#REF!</v>
      </c>
      <c r="L934" s="41"/>
      <c r="M934" s="42"/>
      <c r="N934" s="147"/>
      <c r="O934" s="335" t="e">
        <f>SUM(L944+N944-#REF!)</f>
        <v>#REF!</v>
      </c>
      <c r="P934" s="42"/>
      <c r="Q934" s="147"/>
      <c r="R934" s="335" t="e">
        <f>SUM(O944+Q944-#REF!)</f>
        <v>#REF!</v>
      </c>
      <c r="S934" s="42"/>
      <c r="T934" s="147"/>
      <c r="U934" s="335" t="e">
        <f t="shared" si="659"/>
        <v>#REF!</v>
      </c>
      <c r="V934" s="42"/>
      <c r="W934" s="147"/>
      <c r="X934" s="335" t="e">
        <f t="shared" si="660"/>
        <v>#REF!</v>
      </c>
      <c r="Y934" s="42"/>
      <c r="Z934" s="147"/>
      <c r="AA934" s="335" t="e">
        <f t="shared" si="661"/>
        <v>#REF!</v>
      </c>
      <c r="AB934" s="42"/>
      <c r="AC934" s="147"/>
      <c r="AD934" s="335" t="e">
        <f t="shared" si="662"/>
        <v>#REF!</v>
      </c>
      <c r="AE934" s="41"/>
      <c r="AF934" s="41"/>
      <c r="AG934" s="41" t="e">
        <f t="shared" si="663"/>
        <v>#REF!</v>
      </c>
      <c r="AH934" s="41"/>
      <c r="AI934" s="41"/>
      <c r="AJ934" s="41" t="e">
        <f t="shared" si="664"/>
        <v>#REF!</v>
      </c>
      <c r="AK934" s="41"/>
      <c r="AL934" s="41"/>
      <c r="AM934" s="41" t="e">
        <f t="shared" si="665"/>
        <v>#REF!</v>
      </c>
      <c r="AN934" s="41"/>
      <c r="AO934" s="41"/>
      <c r="AP934" s="41" t="e">
        <f t="shared" si="666"/>
        <v>#REF!</v>
      </c>
      <c r="AQ934" s="41"/>
      <c r="AR934" s="41"/>
      <c r="AS934" s="41" t="e">
        <f t="shared" si="667"/>
        <v>#REF!</v>
      </c>
      <c r="AT934" s="41"/>
      <c r="AU934" s="41"/>
      <c r="AV934" s="137" t="e">
        <f t="shared" si="668"/>
        <v>#REF!</v>
      </c>
      <c r="AW934" s="178"/>
      <c r="AX934" s="324"/>
      <c r="AY934" s="125"/>
      <c r="AZ934" s="125"/>
    </row>
    <row r="935" spans="1:52" ht="13">
      <c r="A935" s="18"/>
      <c r="B935" s="137"/>
      <c r="C935" s="404"/>
      <c r="D935" s="32" t="s">
        <v>4324</v>
      </c>
      <c r="E935" s="38" t="s">
        <v>4325</v>
      </c>
      <c r="F935" s="38" t="s">
        <v>418</v>
      </c>
      <c r="G935" s="110" t="s">
        <v>640</v>
      </c>
      <c r="H935" s="38"/>
      <c r="I935" s="110"/>
      <c r="J935" s="16"/>
      <c r="K935" s="334" t="e">
        <f t="shared" si="658"/>
        <v>#REF!</v>
      </c>
      <c r="L935" s="41"/>
      <c r="M935" s="42"/>
      <c r="N935" s="147"/>
      <c r="O935" s="335" t="e">
        <f>SUM(L945+N945-#REF!)</f>
        <v>#REF!</v>
      </c>
      <c r="P935" s="42"/>
      <c r="Q935" s="147"/>
      <c r="R935" s="335" t="e">
        <f>SUM(O945+Q945-#REF!)</f>
        <v>#REF!</v>
      </c>
      <c r="S935" s="42"/>
      <c r="T935" s="147"/>
      <c r="U935" s="335" t="e">
        <f t="shared" si="659"/>
        <v>#REF!</v>
      </c>
      <c r="V935" s="42"/>
      <c r="W935" s="147"/>
      <c r="X935" s="335" t="e">
        <f t="shared" si="660"/>
        <v>#REF!</v>
      </c>
      <c r="Y935" s="42"/>
      <c r="Z935" s="147"/>
      <c r="AA935" s="335" t="e">
        <f t="shared" si="661"/>
        <v>#REF!</v>
      </c>
      <c r="AB935" s="42"/>
      <c r="AC935" s="147"/>
      <c r="AD935" s="335" t="e">
        <f t="shared" si="662"/>
        <v>#REF!</v>
      </c>
      <c r="AE935" s="41"/>
      <c r="AF935" s="41"/>
      <c r="AG935" s="41" t="e">
        <f t="shared" si="663"/>
        <v>#REF!</v>
      </c>
      <c r="AH935" s="41"/>
      <c r="AI935" s="41"/>
      <c r="AJ935" s="41" t="e">
        <f t="shared" si="664"/>
        <v>#REF!</v>
      </c>
      <c r="AK935" s="41"/>
      <c r="AL935" s="41"/>
      <c r="AM935" s="41" t="e">
        <f t="shared" si="665"/>
        <v>#REF!</v>
      </c>
      <c r="AN935" s="41"/>
      <c r="AO935" s="41"/>
      <c r="AP935" s="41" t="e">
        <f t="shared" si="666"/>
        <v>#REF!</v>
      </c>
      <c r="AQ935" s="41"/>
      <c r="AR935" s="41"/>
      <c r="AS935" s="41" t="e">
        <f t="shared" si="667"/>
        <v>#REF!</v>
      </c>
      <c r="AT935" s="41"/>
      <c r="AU935" s="41"/>
      <c r="AV935" s="137" t="e">
        <f t="shared" si="668"/>
        <v>#REF!</v>
      </c>
      <c r="AW935" s="178"/>
      <c r="AX935" s="324"/>
      <c r="AY935" s="125"/>
      <c r="AZ935" s="125"/>
    </row>
    <row r="936" spans="1:52" ht="13">
      <c r="A936" s="18"/>
      <c r="B936" s="137"/>
      <c r="C936" s="404"/>
      <c r="D936" s="32" t="s">
        <v>2409</v>
      </c>
      <c r="E936" s="38" t="s">
        <v>4874</v>
      </c>
      <c r="F936" s="38" t="s">
        <v>423</v>
      </c>
      <c r="G936" s="110" t="s">
        <v>629</v>
      </c>
      <c r="H936" s="38"/>
      <c r="I936" s="110"/>
      <c r="J936" s="16"/>
      <c r="K936" s="334" t="e">
        <f t="shared" si="658"/>
        <v>#REF!</v>
      </c>
      <c r="L936" s="41"/>
      <c r="M936" s="42"/>
      <c r="N936" s="147"/>
      <c r="O936" s="335" t="e">
        <f>SUM(L946+N946-#REF!)</f>
        <v>#REF!</v>
      </c>
      <c r="P936" s="42"/>
      <c r="Q936" s="147"/>
      <c r="R936" s="335" t="e">
        <f>SUM(O946+Q946-#REF!)</f>
        <v>#REF!</v>
      </c>
      <c r="S936" s="42"/>
      <c r="T936" s="147"/>
      <c r="U936" s="335" t="e">
        <f t="shared" si="659"/>
        <v>#REF!</v>
      </c>
      <c r="V936" s="42"/>
      <c r="W936" s="147"/>
      <c r="X936" s="335" t="e">
        <f t="shared" si="660"/>
        <v>#REF!</v>
      </c>
      <c r="Y936" s="42"/>
      <c r="Z936" s="147"/>
      <c r="AA936" s="335" t="e">
        <f t="shared" si="661"/>
        <v>#REF!</v>
      </c>
      <c r="AB936" s="42"/>
      <c r="AC936" s="147"/>
      <c r="AD936" s="335" t="e">
        <f t="shared" si="662"/>
        <v>#REF!</v>
      </c>
      <c r="AE936" s="41"/>
      <c r="AF936" s="41"/>
      <c r="AG936" s="41" t="e">
        <f t="shared" si="663"/>
        <v>#REF!</v>
      </c>
      <c r="AH936" s="41"/>
      <c r="AI936" s="41"/>
      <c r="AJ936" s="41" t="e">
        <f t="shared" si="664"/>
        <v>#REF!</v>
      </c>
      <c r="AK936" s="41"/>
      <c r="AL936" s="41"/>
      <c r="AM936" s="41" t="e">
        <f t="shared" si="665"/>
        <v>#REF!</v>
      </c>
      <c r="AN936" s="41"/>
      <c r="AO936" s="41"/>
      <c r="AP936" s="41" t="e">
        <f t="shared" si="666"/>
        <v>#REF!</v>
      </c>
      <c r="AQ936" s="41"/>
      <c r="AR936" s="41"/>
      <c r="AS936" s="41" t="e">
        <f t="shared" si="667"/>
        <v>#REF!</v>
      </c>
      <c r="AT936" s="41"/>
      <c r="AU936" s="41"/>
      <c r="AV936" s="137" t="e">
        <f t="shared" si="668"/>
        <v>#REF!</v>
      </c>
      <c r="AW936" s="178"/>
      <c r="AX936" s="324"/>
      <c r="AY936" s="125"/>
      <c r="AZ936" s="125"/>
    </row>
    <row r="937" spans="1:52" ht="13">
      <c r="A937" s="18"/>
      <c r="B937" s="137"/>
      <c r="C937" s="404"/>
      <c r="D937" s="32" t="s">
        <v>642</v>
      </c>
      <c r="E937" s="38" t="s">
        <v>4875</v>
      </c>
      <c r="F937" s="38" t="s">
        <v>418</v>
      </c>
      <c r="G937" s="110" t="s">
        <v>629</v>
      </c>
      <c r="H937" s="38"/>
      <c r="I937" s="110"/>
      <c r="J937" s="16"/>
      <c r="K937" s="334" t="e">
        <f t="shared" si="658"/>
        <v>#REF!</v>
      </c>
      <c r="L937" s="41"/>
      <c r="M937" s="42"/>
      <c r="N937" s="147"/>
      <c r="O937" s="335" t="e">
        <f>SUM(L947+N947-#REF!)</f>
        <v>#REF!</v>
      </c>
      <c r="P937" s="42"/>
      <c r="Q937" s="147"/>
      <c r="R937" s="335" t="e">
        <f>SUM(O947+Q947-#REF!)</f>
        <v>#REF!</v>
      </c>
      <c r="S937" s="42"/>
      <c r="T937" s="147"/>
      <c r="U937" s="335" t="e">
        <f t="shared" si="659"/>
        <v>#REF!</v>
      </c>
      <c r="V937" s="42"/>
      <c r="W937" s="147"/>
      <c r="X937" s="335" t="e">
        <f t="shared" si="660"/>
        <v>#REF!</v>
      </c>
      <c r="Y937" s="42"/>
      <c r="Z937" s="147"/>
      <c r="AA937" s="335" t="e">
        <f t="shared" si="661"/>
        <v>#REF!</v>
      </c>
      <c r="AB937" s="42"/>
      <c r="AC937" s="147"/>
      <c r="AD937" s="335" t="e">
        <f t="shared" si="662"/>
        <v>#REF!</v>
      </c>
      <c r="AE937" s="41"/>
      <c r="AF937" s="41"/>
      <c r="AG937" s="41" t="e">
        <f t="shared" si="663"/>
        <v>#REF!</v>
      </c>
      <c r="AH937" s="41"/>
      <c r="AI937" s="41"/>
      <c r="AJ937" s="41" t="e">
        <f t="shared" si="664"/>
        <v>#REF!</v>
      </c>
      <c r="AK937" s="41"/>
      <c r="AL937" s="41"/>
      <c r="AM937" s="41" t="e">
        <f t="shared" si="665"/>
        <v>#REF!</v>
      </c>
      <c r="AN937" s="41"/>
      <c r="AO937" s="41"/>
      <c r="AP937" s="41" t="e">
        <f t="shared" si="666"/>
        <v>#REF!</v>
      </c>
      <c r="AQ937" s="41"/>
      <c r="AR937" s="41"/>
      <c r="AS937" s="41" t="e">
        <f t="shared" si="667"/>
        <v>#REF!</v>
      </c>
      <c r="AT937" s="41"/>
      <c r="AU937" s="41"/>
      <c r="AV937" s="137" t="e">
        <f t="shared" si="668"/>
        <v>#REF!</v>
      </c>
      <c r="AW937" s="178"/>
      <c r="AX937" s="324"/>
      <c r="AY937" s="125"/>
      <c r="AZ937" s="125"/>
    </row>
    <row r="938" spans="1:52" ht="13">
      <c r="A938" s="18"/>
      <c r="B938" s="137"/>
      <c r="C938" s="404"/>
      <c r="D938" s="32" t="s">
        <v>3182</v>
      </c>
      <c r="E938" s="38" t="s">
        <v>3183</v>
      </c>
      <c r="F938" s="38" t="s">
        <v>423</v>
      </c>
      <c r="G938" s="110" t="s">
        <v>629</v>
      </c>
      <c r="H938" s="38"/>
      <c r="I938" s="110"/>
      <c r="J938" s="16"/>
      <c r="K938" s="334" t="e">
        <f t="shared" si="658"/>
        <v>#REF!</v>
      </c>
      <c r="L938" s="41"/>
      <c r="M938" s="42"/>
      <c r="N938" s="147"/>
      <c r="O938" s="335" t="e">
        <f>SUM(L948+N948-#REF!)</f>
        <v>#REF!</v>
      </c>
      <c r="P938" s="42"/>
      <c r="Q938" s="147"/>
      <c r="R938" s="335" t="e">
        <f>SUM(O948+Q948-#REF!)</f>
        <v>#REF!</v>
      </c>
      <c r="S938" s="42"/>
      <c r="T938" s="147"/>
      <c r="U938" s="335" t="e">
        <f t="shared" si="659"/>
        <v>#REF!</v>
      </c>
      <c r="V938" s="42"/>
      <c r="W938" s="147"/>
      <c r="X938" s="335" t="e">
        <f t="shared" si="660"/>
        <v>#REF!</v>
      </c>
      <c r="Y938" s="42"/>
      <c r="Z938" s="147"/>
      <c r="AA938" s="335" t="e">
        <f t="shared" si="661"/>
        <v>#REF!</v>
      </c>
      <c r="AB938" s="42"/>
      <c r="AC938" s="147"/>
      <c r="AD938" s="335" t="e">
        <f t="shared" si="662"/>
        <v>#REF!</v>
      </c>
      <c r="AE938" s="41"/>
      <c r="AF938" s="41"/>
      <c r="AG938" s="41" t="e">
        <f t="shared" si="663"/>
        <v>#REF!</v>
      </c>
      <c r="AH938" s="41"/>
      <c r="AI938" s="41"/>
      <c r="AJ938" s="41" t="e">
        <f t="shared" si="664"/>
        <v>#REF!</v>
      </c>
      <c r="AK938" s="41"/>
      <c r="AL938" s="41"/>
      <c r="AM938" s="41" t="e">
        <f t="shared" si="665"/>
        <v>#REF!</v>
      </c>
      <c r="AN938" s="41"/>
      <c r="AO938" s="41"/>
      <c r="AP938" s="41" t="e">
        <f t="shared" si="666"/>
        <v>#REF!</v>
      </c>
      <c r="AQ938" s="41"/>
      <c r="AR938" s="41"/>
      <c r="AS938" s="41" t="e">
        <f t="shared" si="667"/>
        <v>#REF!</v>
      </c>
      <c r="AT938" s="41"/>
      <c r="AU938" s="41"/>
      <c r="AV938" s="137" t="e">
        <f t="shared" si="668"/>
        <v>#REF!</v>
      </c>
      <c r="AW938" s="178"/>
      <c r="AX938" s="324"/>
      <c r="AY938" s="125"/>
      <c r="AZ938" s="125"/>
    </row>
    <row r="939" spans="1:52" ht="13">
      <c r="A939" s="18"/>
      <c r="B939" s="137"/>
      <c r="C939" s="404"/>
      <c r="D939" s="32" t="s">
        <v>3165</v>
      </c>
      <c r="E939" s="38" t="s">
        <v>3164</v>
      </c>
      <c r="F939" s="38" t="s">
        <v>3859</v>
      </c>
      <c r="G939" s="110" t="s">
        <v>1961</v>
      </c>
      <c r="H939" s="38"/>
      <c r="I939" s="110"/>
      <c r="J939" s="16"/>
      <c r="K939" s="334" t="e">
        <f t="shared" si="658"/>
        <v>#REF!</v>
      </c>
      <c r="L939" s="41"/>
      <c r="M939" s="42"/>
      <c r="N939" s="147"/>
      <c r="O939" s="335" t="e">
        <f>SUM(L949+N949-#REF!)</f>
        <v>#REF!</v>
      </c>
      <c r="P939" s="42"/>
      <c r="Q939" s="147"/>
      <c r="R939" s="335" t="e">
        <f>SUM(O949+Q949-#REF!)</f>
        <v>#REF!</v>
      </c>
      <c r="S939" s="42"/>
      <c r="T939" s="147"/>
      <c r="U939" s="335" t="e">
        <f t="shared" si="659"/>
        <v>#REF!</v>
      </c>
      <c r="V939" s="42"/>
      <c r="W939" s="147"/>
      <c r="X939" s="335" t="e">
        <f t="shared" si="660"/>
        <v>#REF!</v>
      </c>
      <c r="Y939" s="42"/>
      <c r="Z939" s="147"/>
      <c r="AA939" s="335" t="e">
        <f t="shared" si="661"/>
        <v>#REF!</v>
      </c>
      <c r="AB939" s="42"/>
      <c r="AC939" s="147"/>
      <c r="AD939" s="335" t="e">
        <f t="shared" si="662"/>
        <v>#REF!</v>
      </c>
      <c r="AE939" s="41"/>
      <c r="AF939" s="41"/>
      <c r="AG939" s="41" t="e">
        <f t="shared" si="663"/>
        <v>#REF!</v>
      </c>
      <c r="AH939" s="41"/>
      <c r="AI939" s="41"/>
      <c r="AJ939" s="41" t="e">
        <f t="shared" si="664"/>
        <v>#REF!</v>
      </c>
      <c r="AK939" s="41"/>
      <c r="AL939" s="41"/>
      <c r="AM939" s="41" t="e">
        <f t="shared" si="665"/>
        <v>#REF!</v>
      </c>
      <c r="AN939" s="41"/>
      <c r="AO939" s="41"/>
      <c r="AP939" s="41" t="e">
        <f t="shared" si="666"/>
        <v>#REF!</v>
      </c>
      <c r="AQ939" s="41"/>
      <c r="AR939" s="41"/>
      <c r="AS939" s="41" t="e">
        <f t="shared" si="667"/>
        <v>#REF!</v>
      </c>
      <c r="AT939" s="41"/>
      <c r="AU939" s="41"/>
      <c r="AV939" s="137" t="e">
        <f t="shared" si="668"/>
        <v>#REF!</v>
      </c>
      <c r="AW939" s="178"/>
      <c r="AX939" s="324"/>
      <c r="AY939" s="125"/>
      <c r="AZ939" s="125"/>
    </row>
    <row r="940" spans="1:52" ht="13">
      <c r="A940" s="18"/>
      <c r="B940" s="137"/>
      <c r="C940" s="404"/>
      <c r="D940" s="32" t="s">
        <v>2559</v>
      </c>
      <c r="E940" s="38" t="s">
        <v>2560</v>
      </c>
      <c r="F940" s="38" t="s">
        <v>421</v>
      </c>
      <c r="G940" s="110" t="s">
        <v>629</v>
      </c>
      <c r="H940" s="38"/>
      <c r="I940" s="110"/>
      <c r="J940" s="16"/>
      <c r="K940" s="334" t="e">
        <f t="shared" si="658"/>
        <v>#REF!</v>
      </c>
      <c r="L940" s="41"/>
      <c r="M940" s="42"/>
      <c r="N940" s="147"/>
      <c r="O940" s="335" t="e">
        <f>SUM(L950+N950-#REF!)</f>
        <v>#REF!</v>
      </c>
      <c r="P940" s="42"/>
      <c r="Q940" s="147"/>
      <c r="R940" s="335" t="e">
        <f>SUM(O950+Q950-#REF!)</f>
        <v>#REF!</v>
      </c>
      <c r="S940" s="42"/>
      <c r="T940" s="147"/>
      <c r="U940" s="335" t="e">
        <f t="shared" si="659"/>
        <v>#REF!</v>
      </c>
      <c r="V940" s="42"/>
      <c r="W940" s="147"/>
      <c r="X940" s="335" t="e">
        <f t="shared" si="660"/>
        <v>#REF!</v>
      </c>
      <c r="Y940" s="42"/>
      <c r="Z940" s="147"/>
      <c r="AA940" s="335" t="e">
        <f t="shared" si="661"/>
        <v>#REF!</v>
      </c>
      <c r="AB940" s="42"/>
      <c r="AC940" s="147"/>
      <c r="AD940" s="335" t="e">
        <f t="shared" si="662"/>
        <v>#REF!</v>
      </c>
      <c r="AE940" s="41"/>
      <c r="AF940" s="41"/>
      <c r="AG940" s="41" t="e">
        <f t="shared" si="663"/>
        <v>#REF!</v>
      </c>
      <c r="AH940" s="41"/>
      <c r="AI940" s="41"/>
      <c r="AJ940" s="41" t="e">
        <f t="shared" si="664"/>
        <v>#REF!</v>
      </c>
      <c r="AK940" s="41"/>
      <c r="AL940" s="41"/>
      <c r="AM940" s="41" t="e">
        <f t="shared" si="665"/>
        <v>#REF!</v>
      </c>
      <c r="AN940" s="41"/>
      <c r="AO940" s="41"/>
      <c r="AP940" s="41" t="e">
        <f t="shared" si="666"/>
        <v>#REF!</v>
      </c>
      <c r="AQ940" s="41"/>
      <c r="AR940" s="41"/>
      <c r="AS940" s="41" t="e">
        <f t="shared" si="667"/>
        <v>#REF!</v>
      </c>
      <c r="AT940" s="41"/>
      <c r="AU940" s="41"/>
      <c r="AV940" s="137" t="e">
        <f t="shared" si="668"/>
        <v>#REF!</v>
      </c>
      <c r="AW940" s="178"/>
      <c r="AX940" s="324"/>
      <c r="AY940" s="125"/>
      <c r="AZ940" s="125"/>
    </row>
    <row r="941" spans="1:52" ht="13">
      <c r="A941" s="18"/>
      <c r="B941" s="137"/>
      <c r="C941" s="404"/>
      <c r="D941" s="32" t="s">
        <v>2865</v>
      </c>
      <c r="E941" s="38" t="s">
        <v>2864</v>
      </c>
      <c r="F941" s="38" t="s">
        <v>421</v>
      </c>
      <c r="G941" s="110" t="s">
        <v>640</v>
      </c>
      <c r="H941" s="38"/>
      <c r="I941" s="110"/>
      <c r="J941" s="16"/>
      <c r="K941" s="334" t="e">
        <f t="shared" si="658"/>
        <v>#REF!</v>
      </c>
      <c r="L941" s="41"/>
      <c r="M941" s="42"/>
      <c r="N941" s="147"/>
      <c r="O941" s="335" t="e">
        <f>SUM(L951+N951-#REF!)</f>
        <v>#REF!</v>
      </c>
      <c r="P941" s="42"/>
      <c r="Q941" s="147"/>
      <c r="R941" s="335" t="e">
        <f>SUM(O951+Q951-#REF!)</f>
        <v>#REF!</v>
      </c>
      <c r="S941" s="42"/>
      <c r="T941" s="147"/>
      <c r="U941" s="335" t="e">
        <f t="shared" si="659"/>
        <v>#REF!</v>
      </c>
      <c r="V941" s="42"/>
      <c r="W941" s="147"/>
      <c r="X941" s="335" t="e">
        <f t="shared" si="660"/>
        <v>#REF!</v>
      </c>
      <c r="Y941" s="42"/>
      <c r="Z941" s="147"/>
      <c r="AA941" s="335" t="e">
        <f t="shared" si="661"/>
        <v>#REF!</v>
      </c>
      <c r="AB941" s="42"/>
      <c r="AC941" s="147"/>
      <c r="AD941" s="335" t="e">
        <f t="shared" si="662"/>
        <v>#REF!</v>
      </c>
      <c r="AE941" s="41"/>
      <c r="AF941" s="41"/>
      <c r="AG941" s="41" t="e">
        <f t="shared" si="663"/>
        <v>#REF!</v>
      </c>
      <c r="AH941" s="41"/>
      <c r="AI941" s="41"/>
      <c r="AJ941" s="41" t="e">
        <f t="shared" si="664"/>
        <v>#REF!</v>
      </c>
      <c r="AK941" s="41"/>
      <c r="AL941" s="41"/>
      <c r="AM941" s="41" t="e">
        <f t="shared" si="665"/>
        <v>#REF!</v>
      </c>
      <c r="AN941" s="41"/>
      <c r="AO941" s="41"/>
      <c r="AP941" s="41" t="e">
        <f t="shared" si="666"/>
        <v>#REF!</v>
      </c>
      <c r="AQ941" s="41"/>
      <c r="AR941" s="41"/>
      <c r="AS941" s="41" t="e">
        <f t="shared" si="667"/>
        <v>#REF!</v>
      </c>
      <c r="AT941" s="41"/>
      <c r="AU941" s="41"/>
      <c r="AV941" s="137" t="e">
        <f t="shared" si="668"/>
        <v>#REF!</v>
      </c>
      <c r="AW941" s="178"/>
      <c r="AX941" s="324"/>
      <c r="AY941" s="125"/>
      <c r="AZ941" s="125"/>
    </row>
    <row r="942" spans="1:52" ht="13">
      <c r="A942" s="18"/>
      <c r="B942" s="137"/>
      <c r="C942" s="404"/>
      <c r="D942" s="32" t="s">
        <v>3061</v>
      </c>
      <c r="E942" s="38" t="s">
        <v>3063</v>
      </c>
      <c r="F942" s="38" t="s">
        <v>421</v>
      </c>
      <c r="G942" s="110" t="s">
        <v>629</v>
      </c>
      <c r="H942" s="38"/>
      <c r="I942" s="110"/>
      <c r="J942" s="16"/>
      <c r="K942" s="334" t="e">
        <f t="shared" si="658"/>
        <v>#REF!</v>
      </c>
      <c r="L942" s="41"/>
      <c r="M942" s="42"/>
      <c r="N942" s="147"/>
      <c r="O942" s="335" t="e">
        <f>SUM(L952+N952-#REF!)</f>
        <v>#REF!</v>
      </c>
      <c r="P942" s="42"/>
      <c r="Q942" s="147"/>
      <c r="R942" s="335" t="e">
        <f>SUM(O952+Q952-#REF!)</f>
        <v>#REF!</v>
      </c>
      <c r="S942" s="42"/>
      <c r="T942" s="147"/>
      <c r="U942" s="335" t="e">
        <f t="shared" si="659"/>
        <v>#REF!</v>
      </c>
      <c r="V942" s="42"/>
      <c r="W942" s="147"/>
      <c r="X942" s="335" t="e">
        <f t="shared" si="660"/>
        <v>#REF!</v>
      </c>
      <c r="Y942" s="42"/>
      <c r="Z942" s="147"/>
      <c r="AA942" s="335" t="e">
        <f t="shared" si="661"/>
        <v>#REF!</v>
      </c>
      <c r="AB942" s="42"/>
      <c r="AC942" s="147"/>
      <c r="AD942" s="335" t="e">
        <f t="shared" si="662"/>
        <v>#REF!</v>
      </c>
      <c r="AE942" s="41"/>
      <c r="AF942" s="41"/>
      <c r="AG942" s="41" t="e">
        <f t="shared" si="663"/>
        <v>#REF!</v>
      </c>
      <c r="AH942" s="41"/>
      <c r="AI942" s="41"/>
      <c r="AJ942" s="41" t="e">
        <f t="shared" si="664"/>
        <v>#REF!</v>
      </c>
      <c r="AK942" s="41"/>
      <c r="AL942" s="41"/>
      <c r="AM942" s="41" t="e">
        <f t="shared" si="665"/>
        <v>#REF!</v>
      </c>
      <c r="AN942" s="41"/>
      <c r="AO942" s="41"/>
      <c r="AP942" s="41" t="e">
        <f t="shared" si="666"/>
        <v>#REF!</v>
      </c>
      <c r="AQ942" s="41"/>
      <c r="AR942" s="41"/>
      <c r="AS942" s="41" t="e">
        <f t="shared" si="667"/>
        <v>#REF!</v>
      </c>
      <c r="AT942" s="41"/>
      <c r="AU942" s="41"/>
      <c r="AV942" s="137" t="e">
        <f t="shared" si="668"/>
        <v>#REF!</v>
      </c>
      <c r="AW942" s="178"/>
      <c r="AX942" s="324"/>
      <c r="AY942" s="125"/>
      <c r="AZ942" s="125"/>
    </row>
    <row r="943" spans="1:52" ht="13">
      <c r="A943" s="18"/>
      <c r="B943" s="137"/>
      <c r="C943" s="404"/>
      <c r="D943" s="32" t="s">
        <v>3062</v>
      </c>
      <c r="E943" s="38" t="s">
        <v>3064</v>
      </c>
      <c r="F943" s="38" t="s">
        <v>421</v>
      </c>
      <c r="G943" s="110" t="s">
        <v>629</v>
      </c>
      <c r="H943" s="38"/>
      <c r="I943" s="110"/>
      <c r="J943" s="16"/>
      <c r="K943" s="334" t="e">
        <f t="shared" si="658"/>
        <v>#REF!</v>
      </c>
      <c r="L943" s="41"/>
      <c r="M943" s="42"/>
      <c r="N943" s="147"/>
      <c r="O943" s="335" t="e">
        <f>SUM(L953+N953-#REF!)</f>
        <v>#REF!</v>
      </c>
      <c r="P943" s="42"/>
      <c r="Q943" s="147"/>
      <c r="R943" s="335" t="e">
        <f>SUM(O953+Q953-#REF!)</f>
        <v>#REF!</v>
      </c>
      <c r="S943" s="42"/>
      <c r="T943" s="147"/>
      <c r="U943" s="335" t="e">
        <f t="shared" si="659"/>
        <v>#REF!</v>
      </c>
      <c r="V943" s="42"/>
      <c r="W943" s="147"/>
      <c r="X943" s="335" t="e">
        <f t="shared" si="660"/>
        <v>#REF!</v>
      </c>
      <c r="Y943" s="42"/>
      <c r="Z943" s="147"/>
      <c r="AA943" s="335" t="e">
        <f t="shared" si="661"/>
        <v>#REF!</v>
      </c>
      <c r="AB943" s="42"/>
      <c r="AC943" s="147"/>
      <c r="AD943" s="335" t="e">
        <f t="shared" si="662"/>
        <v>#REF!</v>
      </c>
      <c r="AE943" s="41"/>
      <c r="AF943" s="41"/>
      <c r="AG943" s="41" t="e">
        <f t="shared" si="663"/>
        <v>#REF!</v>
      </c>
      <c r="AH943" s="41"/>
      <c r="AI943" s="41"/>
      <c r="AJ943" s="41" t="e">
        <f t="shared" si="664"/>
        <v>#REF!</v>
      </c>
      <c r="AK943" s="41"/>
      <c r="AL943" s="41"/>
      <c r="AM943" s="41" t="e">
        <f t="shared" si="665"/>
        <v>#REF!</v>
      </c>
      <c r="AN943" s="41"/>
      <c r="AO943" s="41"/>
      <c r="AP943" s="41" t="e">
        <f t="shared" si="666"/>
        <v>#REF!</v>
      </c>
      <c r="AQ943" s="41"/>
      <c r="AR943" s="41"/>
      <c r="AS943" s="41" t="e">
        <f t="shared" si="667"/>
        <v>#REF!</v>
      </c>
      <c r="AT943" s="41"/>
      <c r="AU943" s="41"/>
      <c r="AV943" s="137" t="e">
        <f t="shared" si="668"/>
        <v>#REF!</v>
      </c>
      <c r="AW943" s="178"/>
      <c r="AX943" s="324"/>
      <c r="AY943" s="125"/>
      <c r="AZ943" s="125"/>
    </row>
    <row r="944" spans="1:52" ht="13">
      <c r="A944" s="18"/>
      <c r="B944" s="137"/>
      <c r="C944" s="404"/>
      <c r="D944" s="32" t="s">
        <v>4201</v>
      </c>
      <c r="E944" s="38" t="s">
        <v>4200</v>
      </c>
      <c r="F944" s="38" t="s">
        <v>421</v>
      </c>
      <c r="G944" s="110" t="s">
        <v>640</v>
      </c>
      <c r="H944" s="38"/>
      <c r="I944" s="110"/>
      <c r="J944" s="16"/>
      <c r="K944" s="334" t="e">
        <f t="shared" si="658"/>
        <v>#REF!</v>
      </c>
      <c r="L944" s="41"/>
      <c r="M944" s="42"/>
      <c r="N944" s="147"/>
      <c r="O944" s="335" t="e">
        <f>SUM(L954+N954-#REF!)</f>
        <v>#REF!</v>
      </c>
      <c r="P944" s="42"/>
      <c r="Q944" s="147"/>
      <c r="R944" s="335" t="e">
        <f>SUM(O954+Q954-#REF!)</f>
        <v>#REF!</v>
      </c>
      <c r="S944" s="42"/>
      <c r="T944" s="147"/>
      <c r="U944" s="335" t="e">
        <f t="shared" si="659"/>
        <v>#REF!</v>
      </c>
      <c r="V944" s="42"/>
      <c r="W944" s="147"/>
      <c r="X944" s="335" t="e">
        <f t="shared" si="660"/>
        <v>#REF!</v>
      </c>
      <c r="Y944" s="42"/>
      <c r="Z944" s="147"/>
      <c r="AA944" s="335" t="e">
        <f t="shared" si="661"/>
        <v>#REF!</v>
      </c>
      <c r="AB944" s="42"/>
      <c r="AC944" s="147"/>
      <c r="AD944" s="335" t="e">
        <f t="shared" si="662"/>
        <v>#REF!</v>
      </c>
      <c r="AE944" s="41"/>
      <c r="AF944" s="41"/>
      <c r="AG944" s="41" t="e">
        <f t="shared" si="663"/>
        <v>#REF!</v>
      </c>
      <c r="AH944" s="41"/>
      <c r="AI944" s="41"/>
      <c r="AJ944" s="41" t="e">
        <f t="shared" si="664"/>
        <v>#REF!</v>
      </c>
      <c r="AK944" s="41"/>
      <c r="AL944" s="41"/>
      <c r="AM944" s="41" t="e">
        <f t="shared" si="665"/>
        <v>#REF!</v>
      </c>
      <c r="AN944" s="41"/>
      <c r="AO944" s="41"/>
      <c r="AP944" s="41" t="e">
        <f t="shared" si="666"/>
        <v>#REF!</v>
      </c>
      <c r="AQ944" s="41"/>
      <c r="AR944" s="41"/>
      <c r="AS944" s="41" t="e">
        <f t="shared" si="667"/>
        <v>#REF!</v>
      </c>
      <c r="AT944" s="41"/>
      <c r="AU944" s="41"/>
      <c r="AV944" s="137" t="e">
        <f t="shared" si="668"/>
        <v>#REF!</v>
      </c>
      <c r="AW944" s="178"/>
      <c r="AX944" s="324"/>
      <c r="AY944" s="125"/>
      <c r="AZ944" s="125"/>
    </row>
    <row r="945" spans="1:52" ht="13">
      <c r="A945" s="18"/>
      <c r="B945" s="137"/>
      <c r="C945" s="404"/>
      <c r="D945" s="32" t="s">
        <v>1020</v>
      </c>
      <c r="E945" s="38" t="s">
        <v>1021</v>
      </c>
      <c r="F945" s="38" t="s">
        <v>4195</v>
      </c>
      <c r="G945" s="110" t="s">
        <v>629</v>
      </c>
      <c r="H945" s="38"/>
      <c r="I945" s="110"/>
      <c r="J945" s="16"/>
      <c r="K945" s="334" t="e">
        <f t="shared" si="658"/>
        <v>#REF!</v>
      </c>
      <c r="L945" s="41"/>
      <c r="M945" s="42"/>
      <c r="N945" s="147"/>
      <c r="O945" s="335" t="e">
        <f>SUM(L955+N955-#REF!)</f>
        <v>#REF!</v>
      </c>
      <c r="P945" s="42"/>
      <c r="Q945" s="147"/>
      <c r="R945" s="335" t="e">
        <f>SUM(O955+Q955-#REF!)</f>
        <v>#REF!</v>
      </c>
      <c r="S945" s="42"/>
      <c r="T945" s="147"/>
      <c r="U945" s="335" t="e">
        <f t="shared" si="659"/>
        <v>#REF!</v>
      </c>
      <c r="V945" s="42"/>
      <c r="W945" s="147"/>
      <c r="X945" s="335" t="e">
        <f t="shared" si="660"/>
        <v>#REF!</v>
      </c>
      <c r="Y945" s="42"/>
      <c r="Z945" s="147"/>
      <c r="AA945" s="335" t="e">
        <f t="shared" si="661"/>
        <v>#REF!</v>
      </c>
      <c r="AB945" s="42"/>
      <c r="AC945" s="147"/>
      <c r="AD945" s="335" t="e">
        <f t="shared" si="662"/>
        <v>#REF!</v>
      </c>
      <c r="AE945" s="41"/>
      <c r="AF945" s="41"/>
      <c r="AG945" s="41" t="e">
        <f t="shared" si="663"/>
        <v>#REF!</v>
      </c>
      <c r="AH945" s="41"/>
      <c r="AI945" s="41"/>
      <c r="AJ945" s="41" t="e">
        <f t="shared" si="664"/>
        <v>#REF!</v>
      </c>
      <c r="AK945" s="41"/>
      <c r="AL945" s="41"/>
      <c r="AM945" s="41" t="e">
        <f t="shared" si="665"/>
        <v>#REF!</v>
      </c>
      <c r="AN945" s="41"/>
      <c r="AO945" s="41"/>
      <c r="AP945" s="41" t="e">
        <f t="shared" si="666"/>
        <v>#REF!</v>
      </c>
      <c r="AQ945" s="41"/>
      <c r="AR945" s="41"/>
      <c r="AS945" s="41" t="e">
        <f t="shared" si="667"/>
        <v>#REF!</v>
      </c>
      <c r="AT945" s="41"/>
      <c r="AU945" s="41"/>
      <c r="AV945" s="137" t="e">
        <f t="shared" si="668"/>
        <v>#REF!</v>
      </c>
      <c r="AW945" s="178"/>
      <c r="AX945" s="324"/>
      <c r="AY945" s="125"/>
      <c r="AZ945" s="125"/>
    </row>
    <row r="946" spans="1:52" ht="13">
      <c r="A946" s="18"/>
      <c r="B946" s="137"/>
      <c r="C946" s="404"/>
      <c r="D946" s="32" t="s">
        <v>434</v>
      </c>
      <c r="E946" s="38" t="s">
        <v>436</v>
      </c>
      <c r="F946" s="38" t="s">
        <v>437</v>
      </c>
      <c r="G946" s="110" t="s">
        <v>629</v>
      </c>
      <c r="H946" s="38"/>
      <c r="I946" s="110"/>
      <c r="J946" s="16"/>
      <c r="K946" s="334" t="e">
        <f t="shared" si="658"/>
        <v>#REF!</v>
      </c>
      <c r="L946" s="41"/>
      <c r="M946" s="42"/>
      <c r="N946" s="147"/>
      <c r="O946" s="335" t="e">
        <f>SUM(L956+N956-#REF!)</f>
        <v>#REF!</v>
      </c>
      <c r="P946" s="42"/>
      <c r="Q946" s="147"/>
      <c r="R946" s="335" t="e">
        <f>SUM(O956+Q956-#REF!)</f>
        <v>#REF!</v>
      </c>
      <c r="S946" s="42"/>
      <c r="T946" s="147"/>
      <c r="U946" s="335" t="e">
        <f t="shared" si="659"/>
        <v>#REF!</v>
      </c>
      <c r="V946" s="42"/>
      <c r="W946" s="147"/>
      <c r="X946" s="335" t="e">
        <f t="shared" si="660"/>
        <v>#REF!</v>
      </c>
      <c r="Y946" s="42"/>
      <c r="Z946" s="147"/>
      <c r="AA946" s="335" t="e">
        <f t="shared" si="661"/>
        <v>#REF!</v>
      </c>
      <c r="AB946" s="42"/>
      <c r="AC946" s="147"/>
      <c r="AD946" s="335" t="e">
        <f t="shared" si="662"/>
        <v>#REF!</v>
      </c>
      <c r="AE946" s="41"/>
      <c r="AF946" s="41"/>
      <c r="AG946" s="41" t="e">
        <f t="shared" si="663"/>
        <v>#REF!</v>
      </c>
      <c r="AH946" s="41"/>
      <c r="AI946" s="41"/>
      <c r="AJ946" s="41" t="e">
        <f t="shared" si="664"/>
        <v>#REF!</v>
      </c>
      <c r="AK946" s="41"/>
      <c r="AL946" s="41"/>
      <c r="AM946" s="41" t="e">
        <f t="shared" si="665"/>
        <v>#REF!</v>
      </c>
      <c r="AN946" s="41"/>
      <c r="AO946" s="41"/>
      <c r="AP946" s="41" t="e">
        <f t="shared" si="666"/>
        <v>#REF!</v>
      </c>
      <c r="AQ946" s="41"/>
      <c r="AR946" s="41"/>
      <c r="AS946" s="41" t="e">
        <f t="shared" si="667"/>
        <v>#REF!</v>
      </c>
      <c r="AT946" s="41"/>
      <c r="AU946" s="41"/>
      <c r="AV946" s="137" t="e">
        <f t="shared" si="668"/>
        <v>#REF!</v>
      </c>
      <c r="AW946" s="178"/>
      <c r="AX946" s="324"/>
      <c r="AY946" s="125"/>
      <c r="AZ946" s="125"/>
    </row>
    <row r="947" spans="1:52" ht="13">
      <c r="A947" s="18"/>
      <c r="B947" s="137"/>
      <c r="C947" s="404"/>
      <c r="D947" s="32" t="s">
        <v>862</v>
      </c>
      <c r="E947" s="38" t="s">
        <v>863</v>
      </c>
      <c r="F947" s="38" t="s">
        <v>437</v>
      </c>
      <c r="G947" s="110" t="s">
        <v>629</v>
      </c>
      <c r="H947" s="38"/>
      <c r="I947" s="110"/>
      <c r="J947" s="16"/>
      <c r="K947" s="334" t="e">
        <f t="shared" si="658"/>
        <v>#REF!</v>
      </c>
      <c r="L947" s="41"/>
      <c r="M947" s="42"/>
      <c r="N947" s="147"/>
      <c r="O947" s="335" t="e">
        <f>SUM(L957+N957-#REF!)</f>
        <v>#REF!</v>
      </c>
      <c r="P947" s="42"/>
      <c r="Q947" s="147"/>
      <c r="R947" s="335" t="e">
        <f>SUM(O957+Q957-#REF!)</f>
        <v>#REF!</v>
      </c>
      <c r="S947" s="42"/>
      <c r="T947" s="147"/>
      <c r="U947" s="335" t="e">
        <f t="shared" si="659"/>
        <v>#REF!</v>
      </c>
      <c r="V947" s="42"/>
      <c r="W947" s="147"/>
      <c r="X947" s="335" t="e">
        <f t="shared" si="660"/>
        <v>#REF!</v>
      </c>
      <c r="Y947" s="42"/>
      <c r="Z947" s="147"/>
      <c r="AA947" s="335" t="e">
        <f t="shared" si="661"/>
        <v>#REF!</v>
      </c>
      <c r="AB947" s="42"/>
      <c r="AC947" s="147"/>
      <c r="AD947" s="335" t="e">
        <f t="shared" si="662"/>
        <v>#REF!</v>
      </c>
      <c r="AE947" s="41"/>
      <c r="AF947" s="41"/>
      <c r="AG947" s="41" t="e">
        <f t="shared" si="663"/>
        <v>#REF!</v>
      </c>
      <c r="AH947" s="41"/>
      <c r="AI947" s="41"/>
      <c r="AJ947" s="41" t="e">
        <f t="shared" si="664"/>
        <v>#REF!</v>
      </c>
      <c r="AK947" s="41"/>
      <c r="AL947" s="41"/>
      <c r="AM947" s="41" t="e">
        <f t="shared" si="665"/>
        <v>#REF!</v>
      </c>
      <c r="AN947" s="41"/>
      <c r="AO947" s="41"/>
      <c r="AP947" s="41" t="e">
        <f t="shared" si="666"/>
        <v>#REF!</v>
      </c>
      <c r="AQ947" s="41"/>
      <c r="AR947" s="41"/>
      <c r="AS947" s="41" t="e">
        <f t="shared" si="667"/>
        <v>#REF!</v>
      </c>
      <c r="AT947" s="41"/>
      <c r="AU947" s="41"/>
      <c r="AV947" s="137" t="e">
        <f t="shared" si="668"/>
        <v>#REF!</v>
      </c>
      <c r="AW947" s="178"/>
      <c r="AX947" s="324"/>
      <c r="AY947" s="125"/>
      <c r="AZ947" s="125"/>
    </row>
    <row r="948" spans="1:52" ht="13">
      <c r="A948" s="18"/>
      <c r="B948" s="137"/>
      <c r="C948" s="404"/>
      <c r="D948" s="32" t="s">
        <v>828</v>
      </c>
      <c r="E948" s="38" t="s">
        <v>829</v>
      </c>
      <c r="F948" s="38" t="s">
        <v>424</v>
      </c>
      <c r="G948" s="110" t="s">
        <v>629</v>
      </c>
      <c r="H948" s="38"/>
      <c r="I948" s="110"/>
      <c r="J948" s="16"/>
      <c r="K948" s="334" t="e">
        <f t="shared" si="658"/>
        <v>#REF!</v>
      </c>
      <c r="L948" s="41"/>
      <c r="M948" s="42"/>
      <c r="N948" s="147"/>
      <c r="O948" s="335" t="e">
        <f>SUM(L958+N958-#REF!)</f>
        <v>#REF!</v>
      </c>
      <c r="P948" s="42"/>
      <c r="Q948" s="147"/>
      <c r="R948" s="335" t="e">
        <f>SUM(O958+Q958-#REF!)</f>
        <v>#REF!</v>
      </c>
      <c r="S948" s="42"/>
      <c r="T948" s="147"/>
      <c r="U948" s="335" t="e">
        <f t="shared" si="659"/>
        <v>#REF!</v>
      </c>
      <c r="V948" s="42"/>
      <c r="W948" s="147"/>
      <c r="X948" s="335" t="e">
        <f t="shared" si="660"/>
        <v>#REF!</v>
      </c>
      <c r="Y948" s="42"/>
      <c r="Z948" s="147"/>
      <c r="AA948" s="335" t="e">
        <f t="shared" si="661"/>
        <v>#REF!</v>
      </c>
      <c r="AB948" s="42"/>
      <c r="AC948" s="147"/>
      <c r="AD948" s="335" t="e">
        <f t="shared" si="662"/>
        <v>#REF!</v>
      </c>
      <c r="AE948" s="41"/>
      <c r="AF948" s="41"/>
      <c r="AG948" s="41" t="e">
        <f t="shared" si="663"/>
        <v>#REF!</v>
      </c>
      <c r="AH948" s="41"/>
      <c r="AI948" s="41"/>
      <c r="AJ948" s="41" t="e">
        <f t="shared" si="664"/>
        <v>#REF!</v>
      </c>
      <c r="AK948" s="41"/>
      <c r="AL948" s="41"/>
      <c r="AM948" s="41" t="e">
        <f t="shared" si="665"/>
        <v>#REF!</v>
      </c>
      <c r="AN948" s="41"/>
      <c r="AO948" s="41"/>
      <c r="AP948" s="41" t="e">
        <f t="shared" si="666"/>
        <v>#REF!</v>
      </c>
      <c r="AQ948" s="41"/>
      <c r="AR948" s="41"/>
      <c r="AS948" s="41" t="e">
        <f t="shared" si="667"/>
        <v>#REF!</v>
      </c>
      <c r="AT948" s="41"/>
      <c r="AU948" s="41"/>
      <c r="AV948" s="137" t="e">
        <f t="shared" si="668"/>
        <v>#REF!</v>
      </c>
      <c r="AW948" s="178"/>
      <c r="AX948" s="324"/>
      <c r="AY948" s="125"/>
      <c r="AZ948" s="125"/>
    </row>
    <row r="949" spans="1:52" ht="13">
      <c r="A949" s="18"/>
      <c r="B949" s="137"/>
      <c r="C949" s="404"/>
      <c r="D949" s="32" t="s">
        <v>4730</v>
      </c>
      <c r="E949" s="38" t="s">
        <v>4731</v>
      </c>
      <c r="F949" s="38" t="s">
        <v>423</v>
      </c>
      <c r="G949" s="110" t="s">
        <v>640</v>
      </c>
      <c r="H949" s="38"/>
      <c r="I949" s="110"/>
      <c r="J949" s="16"/>
      <c r="K949" s="334" t="e">
        <f t="shared" si="658"/>
        <v>#REF!</v>
      </c>
      <c r="L949" s="41"/>
      <c r="M949" s="42"/>
      <c r="N949" s="147"/>
      <c r="O949" s="335" t="e">
        <f>SUM(L959+N959-#REF!)</f>
        <v>#REF!</v>
      </c>
      <c r="P949" s="42"/>
      <c r="Q949" s="147"/>
      <c r="R949" s="335" t="e">
        <f>SUM(O959+Q959-#REF!)</f>
        <v>#REF!</v>
      </c>
      <c r="S949" s="42"/>
      <c r="T949" s="147"/>
      <c r="U949" s="335" t="e">
        <f t="shared" si="659"/>
        <v>#REF!</v>
      </c>
      <c r="V949" s="42"/>
      <c r="W949" s="147"/>
      <c r="X949" s="335" t="e">
        <f t="shared" si="660"/>
        <v>#REF!</v>
      </c>
      <c r="Y949" s="42"/>
      <c r="Z949" s="147"/>
      <c r="AA949" s="335" t="e">
        <f t="shared" si="661"/>
        <v>#REF!</v>
      </c>
      <c r="AB949" s="42"/>
      <c r="AC949" s="147"/>
      <c r="AD949" s="335" t="e">
        <f t="shared" si="662"/>
        <v>#REF!</v>
      </c>
      <c r="AE949" s="41"/>
      <c r="AF949" s="41"/>
      <c r="AG949" s="41" t="e">
        <f t="shared" si="663"/>
        <v>#REF!</v>
      </c>
      <c r="AH949" s="41"/>
      <c r="AI949" s="41"/>
      <c r="AJ949" s="41" t="e">
        <f t="shared" si="664"/>
        <v>#REF!</v>
      </c>
      <c r="AK949" s="41"/>
      <c r="AL949" s="41"/>
      <c r="AM949" s="41" t="e">
        <f t="shared" si="665"/>
        <v>#REF!</v>
      </c>
      <c r="AN949" s="41"/>
      <c r="AO949" s="41"/>
      <c r="AP949" s="41" t="e">
        <f t="shared" si="666"/>
        <v>#REF!</v>
      </c>
      <c r="AQ949" s="41"/>
      <c r="AR949" s="41"/>
      <c r="AS949" s="41" t="e">
        <f t="shared" si="667"/>
        <v>#REF!</v>
      </c>
      <c r="AT949" s="41"/>
      <c r="AU949" s="41"/>
      <c r="AV949" s="137" t="e">
        <f t="shared" si="668"/>
        <v>#REF!</v>
      </c>
      <c r="AW949" s="178"/>
      <c r="AX949" s="324"/>
      <c r="AY949" s="125"/>
      <c r="AZ949" s="125"/>
    </row>
    <row r="950" spans="1:52" ht="13">
      <c r="A950" s="18"/>
      <c r="B950" s="137"/>
      <c r="C950" s="404"/>
      <c r="D950" s="32" t="s">
        <v>4703</v>
      </c>
      <c r="E950" s="38" t="s">
        <v>4704</v>
      </c>
      <c r="F950" s="38" t="s">
        <v>418</v>
      </c>
      <c r="G950" s="110" t="s">
        <v>629</v>
      </c>
      <c r="H950" s="38"/>
      <c r="I950" s="110"/>
      <c r="J950" s="16"/>
      <c r="K950" s="334" t="e">
        <f t="shared" si="658"/>
        <v>#REF!</v>
      </c>
      <c r="L950" s="41"/>
      <c r="M950" s="42"/>
      <c r="N950" s="147"/>
      <c r="O950" s="335" t="e">
        <f>SUM(L960+N960-#REF!)</f>
        <v>#REF!</v>
      </c>
      <c r="P950" s="42"/>
      <c r="Q950" s="147"/>
      <c r="R950" s="335" t="e">
        <f>SUM(O960+Q960-#REF!)</f>
        <v>#REF!</v>
      </c>
      <c r="S950" s="42"/>
      <c r="T950" s="147"/>
      <c r="U950" s="335" t="e">
        <f t="shared" si="659"/>
        <v>#REF!</v>
      </c>
      <c r="V950" s="42"/>
      <c r="W950" s="147"/>
      <c r="X950" s="335" t="e">
        <f t="shared" si="660"/>
        <v>#REF!</v>
      </c>
      <c r="Y950" s="42"/>
      <c r="Z950" s="147"/>
      <c r="AA950" s="335" t="e">
        <f t="shared" si="661"/>
        <v>#REF!</v>
      </c>
      <c r="AB950" s="42"/>
      <c r="AC950" s="147"/>
      <c r="AD950" s="335" t="e">
        <f t="shared" si="662"/>
        <v>#REF!</v>
      </c>
      <c r="AE950" s="41"/>
      <c r="AF950" s="41"/>
      <c r="AG950" s="41" t="e">
        <f t="shared" si="663"/>
        <v>#REF!</v>
      </c>
      <c r="AH950" s="41"/>
      <c r="AI950" s="41"/>
      <c r="AJ950" s="41" t="e">
        <f t="shared" si="664"/>
        <v>#REF!</v>
      </c>
      <c r="AK950" s="41"/>
      <c r="AL950" s="41"/>
      <c r="AM950" s="41" t="e">
        <f t="shared" si="665"/>
        <v>#REF!</v>
      </c>
      <c r="AN950" s="41"/>
      <c r="AO950" s="41"/>
      <c r="AP950" s="41" t="e">
        <f t="shared" si="666"/>
        <v>#REF!</v>
      </c>
      <c r="AQ950" s="41"/>
      <c r="AR950" s="41"/>
      <c r="AS950" s="41" t="e">
        <f t="shared" si="667"/>
        <v>#REF!</v>
      </c>
      <c r="AT950" s="41"/>
      <c r="AU950" s="41"/>
      <c r="AV950" s="137" t="e">
        <f t="shared" si="668"/>
        <v>#REF!</v>
      </c>
      <c r="AW950" s="178"/>
      <c r="AX950" s="324"/>
      <c r="AY950" s="125"/>
      <c r="AZ950" s="125"/>
    </row>
    <row r="951" spans="1:52" ht="13">
      <c r="A951" s="18"/>
      <c r="B951" s="137"/>
      <c r="C951" s="404"/>
      <c r="D951" s="32" t="s">
        <v>603</v>
      </c>
      <c r="E951" s="38" t="s">
        <v>604</v>
      </c>
      <c r="F951" s="38" t="s">
        <v>418</v>
      </c>
      <c r="G951" s="110" t="s">
        <v>629</v>
      </c>
      <c r="H951" s="38"/>
      <c r="I951" s="110"/>
      <c r="J951" s="16"/>
      <c r="K951" s="334" t="e">
        <f t="shared" si="658"/>
        <v>#REF!</v>
      </c>
      <c r="L951" s="41"/>
      <c r="M951" s="42"/>
      <c r="N951" s="147"/>
      <c r="O951" s="335" t="e">
        <f>SUM(L961+N961-#REF!)</f>
        <v>#REF!</v>
      </c>
      <c r="P951" s="42"/>
      <c r="Q951" s="147"/>
      <c r="R951" s="335" t="e">
        <f>SUM(O961+Q961-#REF!)</f>
        <v>#REF!</v>
      </c>
      <c r="S951" s="42"/>
      <c r="T951" s="147"/>
      <c r="U951" s="335" t="e">
        <f t="shared" si="659"/>
        <v>#REF!</v>
      </c>
      <c r="V951" s="42"/>
      <c r="W951" s="147"/>
      <c r="X951" s="335" t="e">
        <f t="shared" si="660"/>
        <v>#REF!</v>
      </c>
      <c r="Y951" s="42"/>
      <c r="Z951" s="147"/>
      <c r="AA951" s="335" t="e">
        <f t="shared" si="661"/>
        <v>#REF!</v>
      </c>
      <c r="AB951" s="42"/>
      <c r="AC951" s="147"/>
      <c r="AD951" s="335" t="e">
        <f t="shared" si="662"/>
        <v>#REF!</v>
      </c>
      <c r="AE951" s="41"/>
      <c r="AF951" s="41"/>
      <c r="AG951" s="41" t="e">
        <f t="shared" si="663"/>
        <v>#REF!</v>
      </c>
      <c r="AH951" s="41"/>
      <c r="AI951" s="41"/>
      <c r="AJ951" s="41" t="e">
        <f t="shared" si="664"/>
        <v>#REF!</v>
      </c>
      <c r="AK951" s="41"/>
      <c r="AL951" s="41"/>
      <c r="AM951" s="41" t="e">
        <f t="shared" si="665"/>
        <v>#REF!</v>
      </c>
      <c r="AN951" s="41"/>
      <c r="AO951" s="41"/>
      <c r="AP951" s="41" t="e">
        <f t="shared" si="666"/>
        <v>#REF!</v>
      </c>
      <c r="AQ951" s="41"/>
      <c r="AR951" s="41"/>
      <c r="AS951" s="41" t="e">
        <f t="shared" si="667"/>
        <v>#REF!</v>
      </c>
      <c r="AT951" s="41"/>
      <c r="AU951" s="41"/>
      <c r="AV951" s="137" t="e">
        <f t="shared" si="668"/>
        <v>#REF!</v>
      </c>
      <c r="AW951" s="178"/>
      <c r="AX951" s="324"/>
      <c r="AY951" s="125"/>
      <c r="AZ951" s="125"/>
    </row>
    <row r="952" spans="1:52" ht="13">
      <c r="A952" s="18"/>
      <c r="B952" s="137"/>
      <c r="C952" s="404"/>
      <c r="D952" s="32" t="s">
        <v>873</v>
      </c>
      <c r="E952" s="38" t="s">
        <v>4876</v>
      </c>
      <c r="F952" s="38" t="s">
        <v>870</v>
      </c>
      <c r="G952" s="110" t="s">
        <v>629</v>
      </c>
      <c r="H952" s="38"/>
      <c r="I952" s="110"/>
      <c r="J952" s="16"/>
      <c r="K952" s="334" t="e">
        <f t="shared" si="658"/>
        <v>#REF!</v>
      </c>
      <c r="L952" s="41"/>
      <c r="M952" s="42"/>
      <c r="N952" s="147"/>
      <c r="O952" s="335" t="e">
        <f>SUM(L962+N962-#REF!)</f>
        <v>#REF!</v>
      </c>
      <c r="P952" s="42"/>
      <c r="Q952" s="147"/>
      <c r="R952" s="335" t="e">
        <f>SUM(O962+Q962-#REF!)</f>
        <v>#REF!</v>
      </c>
      <c r="S952" s="42"/>
      <c r="T952" s="147"/>
      <c r="U952" s="335" t="e">
        <f t="shared" si="659"/>
        <v>#REF!</v>
      </c>
      <c r="V952" s="42"/>
      <c r="W952" s="147"/>
      <c r="X952" s="335" t="e">
        <f t="shared" si="660"/>
        <v>#REF!</v>
      </c>
      <c r="Y952" s="42"/>
      <c r="Z952" s="147"/>
      <c r="AA952" s="335" t="e">
        <f t="shared" si="661"/>
        <v>#REF!</v>
      </c>
      <c r="AB952" s="42"/>
      <c r="AC952" s="147"/>
      <c r="AD952" s="335" t="e">
        <f t="shared" si="662"/>
        <v>#REF!</v>
      </c>
      <c r="AE952" s="41"/>
      <c r="AF952" s="41"/>
      <c r="AG952" s="41" t="e">
        <f t="shared" si="663"/>
        <v>#REF!</v>
      </c>
      <c r="AH952" s="41"/>
      <c r="AI952" s="41"/>
      <c r="AJ952" s="41" t="e">
        <f t="shared" si="664"/>
        <v>#REF!</v>
      </c>
      <c r="AK952" s="41"/>
      <c r="AL952" s="41"/>
      <c r="AM952" s="41" t="e">
        <f t="shared" si="665"/>
        <v>#REF!</v>
      </c>
      <c r="AN952" s="41"/>
      <c r="AO952" s="41"/>
      <c r="AP952" s="41" t="e">
        <f t="shared" si="666"/>
        <v>#REF!</v>
      </c>
      <c r="AQ952" s="41"/>
      <c r="AR952" s="41"/>
      <c r="AS952" s="41" t="e">
        <f t="shared" si="667"/>
        <v>#REF!</v>
      </c>
      <c r="AT952" s="41"/>
      <c r="AU952" s="41"/>
      <c r="AV952" s="137" t="e">
        <f t="shared" si="668"/>
        <v>#REF!</v>
      </c>
      <c r="AW952" s="178"/>
      <c r="AX952" s="324"/>
      <c r="AY952" s="125"/>
      <c r="AZ952" s="125"/>
    </row>
    <row r="953" spans="1:52" ht="13">
      <c r="A953" s="18"/>
      <c r="B953" s="137"/>
      <c r="C953" s="404"/>
      <c r="D953" s="32" t="s">
        <v>910</v>
      </c>
      <c r="E953" s="38" t="s">
        <v>911</v>
      </c>
      <c r="F953" s="38" t="s">
        <v>418</v>
      </c>
      <c r="G953" s="110" t="s">
        <v>629</v>
      </c>
      <c r="H953" s="38"/>
      <c r="I953" s="110"/>
      <c r="J953" s="16"/>
      <c r="K953" s="334" t="e">
        <f t="shared" si="658"/>
        <v>#REF!</v>
      </c>
      <c r="L953" s="41"/>
      <c r="M953" s="42"/>
      <c r="N953" s="147"/>
      <c r="O953" s="335" t="e">
        <f>SUM(L963+N963-#REF!)</f>
        <v>#REF!</v>
      </c>
      <c r="P953" s="42"/>
      <c r="Q953" s="147"/>
      <c r="R953" s="335" t="e">
        <f>SUM(O963+Q963-#REF!)</f>
        <v>#REF!</v>
      </c>
      <c r="S953" s="42"/>
      <c r="T953" s="147"/>
      <c r="U953" s="335" t="e">
        <f t="shared" si="659"/>
        <v>#REF!</v>
      </c>
      <c r="V953" s="42"/>
      <c r="W953" s="147"/>
      <c r="X953" s="335" t="e">
        <f t="shared" si="660"/>
        <v>#REF!</v>
      </c>
      <c r="Y953" s="42"/>
      <c r="Z953" s="147"/>
      <c r="AA953" s="335" t="e">
        <f t="shared" si="661"/>
        <v>#REF!</v>
      </c>
      <c r="AB953" s="42"/>
      <c r="AC953" s="147"/>
      <c r="AD953" s="335" t="e">
        <f t="shared" si="662"/>
        <v>#REF!</v>
      </c>
      <c r="AE953" s="41"/>
      <c r="AF953" s="41"/>
      <c r="AG953" s="41" t="e">
        <f t="shared" si="663"/>
        <v>#REF!</v>
      </c>
      <c r="AH953" s="41"/>
      <c r="AI953" s="41"/>
      <c r="AJ953" s="41" t="e">
        <f t="shared" si="664"/>
        <v>#REF!</v>
      </c>
      <c r="AK953" s="41"/>
      <c r="AL953" s="41"/>
      <c r="AM953" s="41" t="e">
        <f t="shared" si="665"/>
        <v>#REF!</v>
      </c>
      <c r="AN953" s="41"/>
      <c r="AO953" s="41"/>
      <c r="AP953" s="41" t="e">
        <f t="shared" si="666"/>
        <v>#REF!</v>
      </c>
      <c r="AQ953" s="41"/>
      <c r="AR953" s="41"/>
      <c r="AS953" s="41" t="e">
        <f t="shared" si="667"/>
        <v>#REF!</v>
      </c>
      <c r="AT953" s="41"/>
      <c r="AU953" s="41"/>
      <c r="AV953" s="137" t="e">
        <f t="shared" si="668"/>
        <v>#REF!</v>
      </c>
      <c r="AW953" s="178"/>
      <c r="AX953" s="324"/>
      <c r="AY953" s="125"/>
      <c r="AZ953" s="125"/>
    </row>
    <row r="954" spans="1:52" ht="13">
      <c r="A954" s="18"/>
      <c r="B954" s="137"/>
      <c r="C954" s="404"/>
      <c r="D954" s="32" t="s">
        <v>4558</v>
      </c>
      <c r="E954" s="38" t="s">
        <v>4559</v>
      </c>
      <c r="F954" s="38" t="s">
        <v>1056</v>
      </c>
      <c r="G954" s="110" t="s">
        <v>640</v>
      </c>
      <c r="H954" s="38"/>
      <c r="I954" s="110"/>
      <c r="J954" s="16"/>
      <c r="K954" s="334" t="e">
        <f t="shared" si="658"/>
        <v>#REF!</v>
      </c>
      <c r="L954" s="41"/>
      <c r="M954" s="42"/>
      <c r="N954" s="147"/>
      <c r="O954" s="335" t="e">
        <f>SUM(L964+N964-#REF!)</f>
        <v>#REF!</v>
      </c>
      <c r="P954" s="42"/>
      <c r="Q954" s="147"/>
      <c r="R954" s="335" t="e">
        <f>SUM(O964+Q964-#REF!)</f>
        <v>#REF!</v>
      </c>
      <c r="S954" s="42"/>
      <c r="T954" s="147"/>
      <c r="U954" s="335" t="e">
        <f t="shared" si="659"/>
        <v>#REF!</v>
      </c>
      <c r="V954" s="42"/>
      <c r="W954" s="147"/>
      <c r="X954" s="335" t="e">
        <f t="shared" si="660"/>
        <v>#REF!</v>
      </c>
      <c r="Y954" s="42"/>
      <c r="Z954" s="147"/>
      <c r="AA954" s="335" t="e">
        <f t="shared" si="661"/>
        <v>#REF!</v>
      </c>
      <c r="AB954" s="42"/>
      <c r="AC954" s="147"/>
      <c r="AD954" s="335" t="e">
        <f t="shared" si="662"/>
        <v>#REF!</v>
      </c>
      <c r="AE954" s="41"/>
      <c r="AF954" s="41"/>
      <c r="AG954" s="41" t="e">
        <f t="shared" si="663"/>
        <v>#REF!</v>
      </c>
      <c r="AH954" s="41"/>
      <c r="AI954" s="41"/>
      <c r="AJ954" s="41" t="e">
        <f t="shared" si="664"/>
        <v>#REF!</v>
      </c>
      <c r="AK954" s="41"/>
      <c r="AL954" s="41"/>
      <c r="AM954" s="41" t="e">
        <f t="shared" si="665"/>
        <v>#REF!</v>
      </c>
      <c r="AN954" s="41"/>
      <c r="AO954" s="41"/>
      <c r="AP954" s="41" t="e">
        <f t="shared" si="666"/>
        <v>#REF!</v>
      </c>
      <c r="AQ954" s="41"/>
      <c r="AR954" s="41"/>
      <c r="AS954" s="41" t="e">
        <f t="shared" si="667"/>
        <v>#REF!</v>
      </c>
      <c r="AT954" s="41"/>
      <c r="AU954" s="41"/>
      <c r="AV954" s="137" t="e">
        <f t="shared" si="668"/>
        <v>#REF!</v>
      </c>
      <c r="AW954" s="178"/>
      <c r="AX954" s="324"/>
      <c r="AY954" s="125"/>
      <c r="AZ954" s="125"/>
    </row>
    <row r="955" spans="1:52" ht="13">
      <c r="A955" s="18"/>
      <c r="B955" s="137"/>
      <c r="C955" s="404"/>
      <c r="D955" s="32" t="s">
        <v>4550</v>
      </c>
      <c r="E955" s="38" t="s">
        <v>4551</v>
      </c>
      <c r="F955" s="38" t="s">
        <v>1056</v>
      </c>
      <c r="G955" s="110" t="s">
        <v>640</v>
      </c>
      <c r="H955" s="38"/>
      <c r="I955" s="110"/>
      <c r="J955" s="16"/>
      <c r="K955" s="334" t="e">
        <f t="shared" si="658"/>
        <v>#REF!</v>
      </c>
      <c r="L955" s="41"/>
      <c r="M955" s="42"/>
      <c r="N955" s="147"/>
      <c r="O955" s="335" t="e">
        <f>SUM(L965+N965-#REF!)</f>
        <v>#REF!</v>
      </c>
      <c r="P955" s="42"/>
      <c r="Q955" s="147"/>
      <c r="R955" s="335" t="e">
        <f>SUM(O965+Q965-#REF!)</f>
        <v>#REF!</v>
      </c>
      <c r="S955" s="42"/>
      <c r="T955" s="147"/>
      <c r="U955" s="335" t="e">
        <f t="shared" si="659"/>
        <v>#REF!</v>
      </c>
      <c r="V955" s="42"/>
      <c r="W955" s="147"/>
      <c r="X955" s="335" t="e">
        <f t="shared" si="660"/>
        <v>#REF!</v>
      </c>
      <c r="Y955" s="42"/>
      <c r="Z955" s="147"/>
      <c r="AA955" s="335" t="e">
        <f t="shared" si="661"/>
        <v>#REF!</v>
      </c>
      <c r="AB955" s="42"/>
      <c r="AC955" s="147"/>
      <c r="AD955" s="335" t="e">
        <f t="shared" si="662"/>
        <v>#REF!</v>
      </c>
      <c r="AE955" s="41"/>
      <c r="AF955" s="41"/>
      <c r="AG955" s="41" t="e">
        <f t="shared" si="663"/>
        <v>#REF!</v>
      </c>
      <c r="AH955" s="41"/>
      <c r="AI955" s="41"/>
      <c r="AJ955" s="41" t="e">
        <f t="shared" si="664"/>
        <v>#REF!</v>
      </c>
      <c r="AK955" s="41"/>
      <c r="AL955" s="41"/>
      <c r="AM955" s="41" t="e">
        <f t="shared" si="665"/>
        <v>#REF!</v>
      </c>
      <c r="AN955" s="41"/>
      <c r="AO955" s="41"/>
      <c r="AP955" s="41" t="e">
        <f t="shared" si="666"/>
        <v>#REF!</v>
      </c>
      <c r="AQ955" s="41"/>
      <c r="AR955" s="41"/>
      <c r="AS955" s="41" t="e">
        <f t="shared" si="667"/>
        <v>#REF!</v>
      </c>
      <c r="AT955" s="41"/>
      <c r="AU955" s="41"/>
      <c r="AV955" s="137" t="e">
        <f t="shared" si="668"/>
        <v>#REF!</v>
      </c>
      <c r="AW955" s="178"/>
      <c r="AX955" s="324"/>
      <c r="AY955" s="125"/>
      <c r="AZ955" s="125"/>
    </row>
    <row r="956" spans="1:52" ht="13">
      <c r="A956" s="18"/>
      <c r="B956" s="137"/>
      <c r="C956" s="404"/>
      <c r="D956" s="32" t="s">
        <v>4554</v>
      </c>
      <c r="E956" s="38" t="s">
        <v>4555</v>
      </c>
      <c r="F956" s="38" t="s">
        <v>1056</v>
      </c>
      <c r="G956" s="110" t="s">
        <v>640</v>
      </c>
      <c r="H956" s="38"/>
      <c r="I956" s="110"/>
      <c r="J956" s="16"/>
      <c r="K956" s="334" t="e">
        <f t="shared" si="658"/>
        <v>#REF!</v>
      </c>
      <c r="L956" s="41"/>
      <c r="M956" s="42"/>
      <c r="N956" s="147"/>
      <c r="O956" s="335" t="e">
        <f>SUM(L966+N966-#REF!)</f>
        <v>#REF!</v>
      </c>
      <c r="P956" s="42"/>
      <c r="Q956" s="147"/>
      <c r="R956" s="335" t="e">
        <f>SUM(O966+Q966-#REF!)</f>
        <v>#REF!</v>
      </c>
      <c r="S956" s="42"/>
      <c r="T956" s="147"/>
      <c r="U956" s="335" t="e">
        <f t="shared" si="659"/>
        <v>#REF!</v>
      </c>
      <c r="V956" s="42"/>
      <c r="W956" s="147"/>
      <c r="X956" s="335" t="e">
        <f t="shared" si="660"/>
        <v>#REF!</v>
      </c>
      <c r="Y956" s="42"/>
      <c r="Z956" s="147"/>
      <c r="AA956" s="335" t="e">
        <f t="shared" si="661"/>
        <v>#REF!</v>
      </c>
      <c r="AB956" s="42"/>
      <c r="AC956" s="147"/>
      <c r="AD956" s="335" t="e">
        <f t="shared" si="662"/>
        <v>#REF!</v>
      </c>
      <c r="AE956" s="41"/>
      <c r="AF956" s="41"/>
      <c r="AG956" s="41" t="e">
        <f t="shared" si="663"/>
        <v>#REF!</v>
      </c>
      <c r="AH956" s="41"/>
      <c r="AI956" s="41"/>
      <c r="AJ956" s="41" t="e">
        <f t="shared" si="664"/>
        <v>#REF!</v>
      </c>
      <c r="AK956" s="41"/>
      <c r="AL956" s="41"/>
      <c r="AM956" s="41" t="e">
        <f t="shared" si="665"/>
        <v>#REF!</v>
      </c>
      <c r="AN956" s="41"/>
      <c r="AO956" s="41"/>
      <c r="AP956" s="41" t="e">
        <f t="shared" si="666"/>
        <v>#REF!</v>
      </c>
      <c r="AQ956" s="41"/>
      <c r="AR956" s="41"/>
      <c r="AS956" s="41" t="e">
        <f t="shared" si="667"/>
        <v>#REF!</v>
      </c>
      <c r="AT956" s="41"/>
      <c r="AU956" s="41"/>
      <c r="AV956" s="137" t="e">
        <f t="shared" si="668"/>
        <v>#REF!</v>
      </c>
      <c r="AW956" s="178"/>
      <c r="AX956" s="324"/>
      <c r="AY956" s="125"/>
      <c r="AZ956" s="125"/>
    </row>
    <row r="957" spans="1:52" ht="13">
      <c r="A957" s="18"/>
      <c r="B957" s="137"/>
      <c r="C957" s="404"/>
      <c r="D957" s="32" t="s">
        <v>596</v>
      </c>
      <c r="E957" s="38" t="s">
        <v>597</v>
      </c>
      <c r="F957" s="38" t="s">
        <v>423</v>
      </c>
      <c r="G957" s="110" t="s">
        <v>629</v>
      </c>
      <c r="H957" s="38"/>
      <c r="I957" s="110"/>
      <c r="J957" s="16"/>
      <c r="K957" s="334" t="e">
        <f t="shared" si="658"/>
        <v>#REF!</v>
      </c>
      <c r="L957" s="41"/>
      <c r="M957" s="42"/>
      <c r="N957" s="147"/>
      <c r="O957" s="335" t="e">
        <f>SUM(L967+N967-#REF!)</f>
        <v>#REF!</v>
      </c>
      <c r="P957" s="42"/>
      <c r="Q957" s="147"/>
      <c r="R957" s="335" t="e">
        <f>SUM(O967+Q967-#REF!)</f>
        <v>#REF!</v>
      </c>
      <c r="S957" s="42"/>
      <c r="T957" s="147"/>
      <c r="U957" s="335" t="e">
        <f t="shared" si="659"/>
        <v>#REF!</v>
      </c>
      <c r="V957" s="42"/>
      <c r="W957" s="147"/>
      <c r="X957" s="335" t="e">
        <f t="shared" si="660"/>
        <v>#REF!</v>
      </c>
      <c r="Y957" s="42"/>
      <c r="Z957" s="147"/>
      <c r="AA957" s="335" t="e">
        <f t="shared" si="661"/>
        <v>#REF!</v>
      </c>
      <c r="AB957" s="42"/>
      <c r="AC957" s="147"/>
      <c r="AD957" s="335" t="e">
        <f t="shared" si="662"/>
        <v>#REF!</v>
      </c>
      <c r="AE957" s="41"/>
      <c r="AF957" s="41"/>
      <c r="AG957" s="41" t="e">
        <f t="shared" si="663"/>
        <v>#REF!</v>
      </c>
      <c r="AH957" s="41"/>
      <c r="AI957" s="41"/>
      <c r="AJ957" s="41" t="e">
        <f t="shared" si="664"/>
        <v>#REF!</v>
      </c>
      <c r="AK957" s="41"/>
      <c r="AL957" s="41"/>
      <c r="AM957" s="41" t="e">
        <f t="shared" si="665"/>
        <v>#REF!</v>
      </c>
      <c r="AN957" s="41"/>
      <c r="AO957" s="41"/>
      <c r="AP957" s="41" t="e">
        <f t="shared" si="666"/>
        <v>#REF!</v>
      </c>
      <c r="AQ957" s="41"/>
      <c r="AR957" s="41"/>
      <c r="AS957" s="41" t="e">
        <f t="shared" si="667"/>
        <v>#REF!</v>
      </c>
      <c r="AT957" s="41"/>
      <c r="AU957" s="41"/>
      <c r="AV957" s="137" t="e">
        <f t="shared" si="668"/>
        <v>#REF!</v>
      </c>
      <c r="AW957" s="178"/>
      <c r="AX957" s="324"/>
      <c r="AY957" s="125"/>
      <c r="AZ957" s="125"/>
    </row>
    <row r="958" spans="1:52" ht="13">
      <c r="A958" s="18"/>
      <c r="B958" s="137"/>
      <c r="C958" s="404"/>
      <c r="D958" s="32" t="s">
        <v>980</v>
      </c>
      <c r="E958" s="38" t="s">
        <v>981</v>
      </c>
      <c r="F958" s="38" t="s">
        <v>423</v>
      </c>
      <c r="G958" s="110" t="s">
        <v>629</v>
      </c>
      <c r="H958" s="38"/>
      <c r="I958" s="110"/>
      <c r="J958" s="16"/>
      <c r="K958" s="334" t="e">
        <f t="shared" si="658"/>
        <v>#REF!</v>
      </c>
      <c r="L958" s="41"/>
      <c r="M958" s="42"/>
      <c r="N958" s="147"/>
      <c r="O958" s="335" t="e">
        <f>SUM(L968+N968-#REF!)</f>
        <v>#REF!</v>
      </c>
      <c r="P958" s="42"/>
      <c r="Q958" s="147"/>
      <c r="R958" s="335" t="e">
        <f>SUM(O968+Q968-#REF!)</f>
        <v>#REF!</v>
      </c>
      <c r="S958" s="42"/>
      <c r="T958" s="147"/>
      <c r="U958" s="335" t="e">
        <f t="shared" si="659"/>
        <v>#REF!</v>
      </c>
      <c r="V958" s="42"/>
      <c r="W958" s="147"/>
      <c r="X958" s="335" t="e">
        <f t="shared" si="660"/>
        <v>#REF!</v>
      </c>
      <c r="Y958" s="42"/>
      <c r="Z958" s="147"/>
      <c r="AA958" s="335" t="e">
        <f t="shared" si="661"/>
        <v>#REF!</v>
      </c>
      <c r="AB958" s="42"/>
      <c r="AC958" s="147"/>
      <c r="AD958" s="335" t="e">
        <f t="shared" si="662"/>
        <v>#REF!</v>
      </c>
      <c r="AE958" s="41"/>
      <c r="AF958" s="41"/>
      <c r="AG958" s="41" t="e">
        <f t="shared" si="663"/>
        <v>#REF!</v>
      </c>
      <c r="AH958" s="41"/>
      <c r="AI958" s="41"/>
      <c r="AJ958" s="41" t="e">
        <f t="shared" si="664"/>
        <v>#REF!</v>
      </c>
      <c r="AK958" s="41"/>
      <c r="AL958" s="41"/>
      <c r="AM958" s="41" t="e">
        <f t="shared" si="665"/>
        <v>#REF!</v>
      </c>
      <c r="AN958" s="41"/>
      <c r="AO958" s="41"/>
      <c r="AP958" s="41" t="e">
        <f t="shared" si="666"/>
        <v>#REF!</v>
      </c>
      <c r="AQ958" s="41"/>
      <c r="AR958" s="41"/>
      <c r="AS958" s="41" t="e">
        <f t="shared" si="667"/>
        <v>#REF!</v>
      </c>
      <c r="AT958" s="41"/>
      <c r="AU958" s="41"/>
      <c r="AV958" s="137" t="e">
        <f t="shared" si="668"/>
        <v>#REF!</v>
      </c>
      <c r="AW958" s="178"/>
      <c r="AX958" s="324"/>
      <c r="AY958" s="125"/>
      <c r="AZ958" s="125"/>
    </row>
    <row r="959" spans="1:52" ht="13">
      <c r="A959" s="18"/>
      <c r="B959" s="137"/>
      <c r="C959" s="404"/>
      <c r="D959" s="32" t="s">
        <v>982</v>
      </c>
      <c r="E959" s="38" t="s">
        <v>983</v>
      </c>
      <c r="F959" s="38" t="s">
        <v>423</v>
      </c>
      <c r="G959" s="110" t="s">
        <v>629</v>
      </c>
      <c r="H959" s="38"/>
      <c r="I959" s="110"/>
      <c r="J959" s="16"/>
      <c r="K959" s="334" t="e">
        <f t="shared" si="658"/>
        <v>#REF!</v>
      </c>
      <c r="L959" s="41"/>
      <c r="M959" s="42"/>
      <c r="N959" s="147"/>
      <c r="O959" s="335" t="e">
        <f>SUM(L969+N969-#REF!)</f>
        <v>#REF!</v>
      </c>
      <c r="P959" s="42"/>
      <c r="Q959" s="147"/>
      <c r="R959" s="335" t="e">
        <f>SUM(O969+Q969-#REF!)</f>
        <v>#REF!</v>
      </c>
      <c r="S959" s="42"/>
      <c r="T959" s="147"/>
      <c r="U959" s="335" t="e">
        <f t="shared" si="659"/>
        <v>#REF!</v>
      </c>
      <c r="V959" s="42"/>
      <c r="W959" s="147"/>
      <c r="X959" s="335" t="e">
        <f t="shared" si="660"/>
        <v>#REF!</v>
      </c>
      <c r="Y959" s="42"/>
      <c r="Z959" s="147"/>
      <c r="AA959" s="335" t="e">
        <f t="shared" si="661"/>
        <v>#REF!</v>
      </c>
      <c r="AB959" s="42"/>
      <c r="AC959" s="147"/>
      <c r="AD959" s="335" t="e">
        <f t="shared" si="662"/>
        <v>#REF!</v>
      </c>
      <c r="AE959" s="41"/>
      <c r="AF959" s="41"/>
      <c r="AG959" s="41" t="e">
        <f t="shared" si="663"/>
        <v>#REF!</v>
      </c>
      <c r="AH959" s="41"/>
      <c r="AI959" s="41"/>
      <c r="AJ959" s="41" t="e">
        <f t="shared" si="664"/>
        <v>#REF!</v>
      </c>
      <c r="AK959" s="41"/>
      <c r="AL959" s="41"/>
      <c r="AM959" s="41" t="e">
        <f t="shared" si="665"/>
        <v>#REF!</v>
      </c>
      <c r="AN959" s="41"/>
      <c r="AO959" s="41"/>
      <c r="AP959" s="41" t="e">
        <f t="shared" si="666"/>
        <v>#REF!</v>
      </c>
      <c r="AQ959" s="41"/>
      <c r="AR959" s="41"/>
      <c r="AS959" s="41" t="e">
        <f t="shared" si="667"/>
        <v>#REF!</v>
      </c>
      <c r="AT959" s="41"/>
      <c r="AU959" s="41"/>
      <c r="AV959" s="137" t="e">
        <f t="shared" si="668"/>
        <v>#REF!</v>
      </c>
      <c r="AW959" s="178"/>
      <c r="AX959" s="324"/>
      <c r="AY959" s="125"/>
      <c r="AZ959" s="125"/>
    </row>
    <row r="960" spans="1:52" ht="13">
      <c r="A960" s="18"/>
      <c r="B960" s="137"/>
      <c r="C960" s="404"/>
      <c r="D960" s="32" t="s">
        <v>984</v>
      </c>
      <c r="E960" s="38" t="s">
        <v>985</v>
      </c>
      <c r="F960" s="38" t="s">
        <v>832</v>
      </c>
      <c r="G960" s="110" t="s">
        <v>629</v>
      </c>
      <c r="H960" s="38"/>
      <c r="I960" s="110"/>
      <c r="J960" s="16"/>
      <c r="K960" s="334" t="e">
        <f t="shared" ref="K960:K991" si="669">AV970</f>
        <v>#REF!</v>
      </c>
      <c r="L960" s="41"/>
      <c r="M960" s="42"/>
      <c r="N960" s="147"/>
      <c r="O960" s="335" t="e">
        <f>SUM(L970+N970-#REF!)</f>
        <v>#REF!</v>
      </c>
      <c r="P960" s="42"/>
      <c r="Q960" s="147"/>
      <c r="R960" s="335" t="e">
        <f>SUM(O970+Q970-#REF!)</f>
        <v>#REF!</v>
      </c>
      <c r="S960" s="42"/>
      <c r="T960" s="147"/>
      <c r="U960" s="335" t="e">
        <f t="shared" ref="U960:U991" si="670">SUM(R970+S970-T970)</f>
        <v>#REF!</v>
      </c>
      <c r="V960" s="42"/>
      <c r="W960" s="147"/>
      <c r="X960" s="335" t="e">
        <f t="shared" ref="X960:X991" si="671">SUM(U970+V970-W970)</f>
        <v>#REF!</v>
      </c>
      <c r="Y960" s="42"/>
      <c r="Z960" s="147"/>
      <c r="AA960" s="335" t="e">
        <f t="shared" ref="AA960:AA991" si="672">SUM(X970+Y970-Z970)</f>
        <v>#REF!</v>
      </c>
      <c r="AB960" s="42"/>
      <c r="AC960" s="147"/>
      <c r="AD960" s="335" t="e">
        <f t="shared" ref="AD960:AD991" si="673">SUM(AA970+AB970-AC970)</f>
        <v>#REF!</v>
      </c>
      <c r="AE960" s="41"/>
      <c r="AF960" s="41"/>
      <c r="AG960" s="41" t="e">
        <f t="shared" ref="AG960:AG991" si="674">SUM(AD970+AE970-AF970)</f>
        <v>#REF!</v>
      </c>
      <c r="AH960" s="41"/>
      <c r="AI960" s="41"/>
      <c r="AJ960" s="41" t="e">
        <f t="shared" ref="AJ960:AJ991" si="675">SUM(AG970+AH970-AI970)</f>
        <v>#REF!</v>
      </c>
      <c r="AK960" s="41"/>
      <c r="AL960" s="41"/>
      <c r="AM960" s="41" t="e">
        <f t="shared" ref="AM960:AM991" si="676">SUM(AJ970+AK970-AL970)</f>
        <v>#REF!</v>
      </c>
      <c r="AN960" s="41"/>
      <c r="AO960" s="41"/>
      <c r="AP960" s="41" t="e">
        <f t="shared" ref="AP960:AP991" si="677">SUM(AM970+AN970-AO970)</f>
        <v>#REF!</v>
      </c>
      <c r="AQ960" s="41"/>
      <c r="AR960" s="41"/>
      <c r="AS960" s="41" t="e">
        <f t="shared" ref="AS960:AS991" si="678">SUM(AP970+AQ970-AR970)</f>
        <v>#REF!</v>
      </c>
      <c r="AT960" s="41"/>
      <c r="AU960" s="41"/>
      <c r="AV960" s="137" t="e">
        <f t="shared" ref="AV960:AV991" si="679">SUM(AS970+AT970-AU970)</f>
        <v>#REF!</v>
      </c>
      <c r="AW960" s="178"/>
      <c r="AX960" s="324"/>
      <c r="AY960" s="125"/>
      <c r="AZ960" s="125"/>
    </row>
    <row r="961" spans="1:52" ht="13">
      <c r="A961" s="18"/>
      <c r="B961" s="137"/>
      <c r="C961" s="404"/>
      <c r="D961" s="32" t="s">
        <v>986</v>
      </c>
      <c r="E961" s="38" t="s">
        <v>987</v>
      </c>
      <c r="F961" s="38" t="s">
        <v>423</v>
      </c>
      <c r="G961" s="110" t="s">
        <v>629</v>
      </c>
      <c r="H961" s="38"/>
      <c r="I961" s="110"/>
      <c r="J961" s="16"/>
      <c r="K961" s="334" t="e">
        <f t="shared" si="669"/>
        <v>#REF!</v>
      </c>
      <c r="L961" s="41"/>
      <c r="M961" s="42"/>
      <c r="N961" s="147"/>
      <c r="O961" s="335" t="e">
        <f>SUM(L971+N971-#REF!)</f>
        <v>#REF!</v>
      </c>
      <c r="P961" s="42"/>
      <c r="Q961" s="147"/>
      <c r="R961" s="335" t="e">
        <f>SUM(O971+Q971-#REF!)</f>
        <v>#REF!</v>
      </c>
      <c r="S961" s="42"/>
      <c r="T961" s="147"/>
      <c r="U961" s="335" t="e">
        <f t="shared" si="670"/>
        <v>#REF!</v>
      </c>
      <c r="V961" s="42"/>
      <c r="W961" s="147"/>
      <c r="X961" s="335" t="e">
        <f t="shared" si="671"/>
        <v>#REF!</v>
      </c>
      <c r="Y961" s="42"/>
      <c r="Z961" s="147"/>
      <c r="AA961" s="335" t="e">
        <f t="shared" si="672"/>
        <v>#REF!</v>
      </c>
      <c r="AB961" s="42"/>
      <c r="AC961" s="147"/>
      <c r="AD961" s="335" t="e">
        <f t="shared" si="673"/>
        <v>#REF!</v>
      </c>
      <c r="AE961" s="41"/>
      <c r="AF961" s="41"/>
      <c r="AG961" s="41" t="e">
        <f t="shared" si="674"/>
        <v>#REF!</v>
      </c>
      <c r="AH961" s="41"/>
      <c r="AI961" s="41"/>
      <c r="AJ961" s="41" t="e">
        <f t="shared" si="675"/>
        <v>#REF!</v>
      </c>
      <c r="AK961" s="41"/>
      <c r="AL961" s="41"/>
      <c r="AM961" s="41" t="e">
        <f t="shared" si="676"/>
        <v>#REF!</v>
      </c>
      <c r="AN961" s="41"/>
      <c r="AO961" s="41"/>
      <c r="AP961" s="41" t="e">
        <f t="shared" si="677"/>
        <v>#REF!</v>
      </c>
      <c r="AQ961" s="41"/>
      <c r="AR961" s="41"/>
      <c r="AS961" s="41" t="e">
        <f t="shared" si="678"/>
        <v>#REF!</v>
      </c>
      <c r="AT961" s="41"/>
      <c r="AU961" s="41"/>
      <c r="AV961" s="137" t="e">
        <f t="shared" si="679"/>
        <v>#REF!</v>
      </c>
      <c r="AW961" s="178"/>
      <c r="AX961" s="324"/>
      <c r="AY961" s="125"/>
      <c r="AZ961" s="125"/>
    </row>
    <row r="962" spans="1:52" ht="13">
      <c r="A962" s="18"/>
      <c r="B962" s="137"/>
      <c r="C962" s="404"/>
      <c r="D962" s="32" t="s">
        <v>4118</v>
      </c>
      <c r="E962" s="38" t="s">
        <v>4119</v>
      </c>
      <c r="F962" s="38" t="s">
        <v>4120</v>
      </c>
      <c r="G962" s="110" t="s">
        <v>640</v>
      </c>
      <c r="H962" s="38"/>
      <c r="I962" s="110"/>
      <c r="J962" s="16"/>
      <c r="K962" s="334" t="e">
        <f t="shared" si="669"/>
        <v>#REF!</v>
      </c>
      <c r="L962" s="41"/>
      <c r="M962" s="42"/>
      <c r="N962" s="147"/>
      <c r="O962" s="335" t="e">
        <f>SUM(L972+N972-#REF!)</f>
        <v>#REF!</v>
      </c>
      <c r="P962" s="42"/>
      <c r="Q962" s="147"/>
      <c r="R962" s="335" t="e">
        <f>SUM(O972+Q972-#REF!)</f>
        <v>#REF!</v>
      </c>
      <c r="S962" s="42"/>
      <c r="T962" s="147"/>
      <c r="U962" s="335" t="e">
        <f t="shared" si="670"/>
        <v>#REF!</v>
      </c>
      <c r="V962" s="42"/>
      <c r="W962" s="147"/>
      <c r="X962" s="335" t="e">
        <f t="shared" si="671"/>
        <v>#REF!</v>
      </c>
      <c r="Y962" s="42"/>
      <c r="Z962" s="147"/>
      <c r="AA962" s="335" t="e">
        <f t="shared" si="672"/>
        <v>#REF!</v>
      </c>
      <c r="AB962" s="42"/>
      <c r="AC962" s="147"/>
      <c r="AD962" s="335" t="e">
        <f t="shared" si="673"/>
        <v>#REF!</v>
      </c>
      <c r="AE962" s="41"/>
      <c r="AF962" s="41"/>
      <c r="AG962" s="41" t="e">
        <f t="shared" si="674"/>
        <v>#REF!</v>
      </c>
      <c r="AH962" s="41"/>
      <c r="AI962" s="41"/>
      <c r="AJ962" s="41" t="e">
        <f t="shared" si="675"/>
        <v>#REF!</v>
      </c>
      <c r="AK962" s="41"/>
      <c r="AL962" s="41"/>
      <c r="AM962" s="41" t="e">
        <f t="shared" si="676"/>
        <v>#REF!</v>
      </c>
      <c r="AN962" s="41"/>
      <c r="AO962" s="41"/>
      <c r="AP962" s="41" t="e">
        <f t="shared" si="677"/>
        <v>#REF!</v>
      </c>
      <c r="AQ962" s="41"/>
      <c r="AR962" s="41"/>
      <c r="AS962" s="41" t="e">
        <f t="shared" si="678"/>
        <v>#REF!</v>
      </c>
      <c r="AT962" s="41"/>
      <c r="AU962" s="41"/>
      <c r="AV962" s="137" t="e">
        <f t="shared" si="679"/>
        <v>#REF!</v>
      </c>
      <c r="AW962" s="178"/>
      <c r="AX962" s="324"/>
      <c r="AY962" s="125"/>
      <c r="AZ962" s="125"/>
    </row>
    <row r="963" spans="1:52" ht="13">
      <c r="A963" s="18"/>
      <c r="B963" s="137"/>
      <c r="C963" s="404"/>
      <c r="D963" s="32" t="s">
        <v>4121</v>
      </c>
      <c r="E963" s="38" t="s">
        <v>4122</v>
      </c>
      <c r="F963" s="38" t="s">
        <v>4120</v>
      </c>
      <c r="G963" s="110" t="s">
        <v>640</v>
      </c>
      <c r="H963" s="38"/>
      <c r="I963" s="110"/>
      <c r="J963" s="16"/>
      <c r="K963" s="334" t="e">
        <f t="shared" si="669"/>
        <v>#REF!</v>
      </c>
      <c r="L963" s="41"/>
      <c r="M963" s="42"/>
      <c r="N963" s="147"/>
      <c r="O963" s="335" t="e">
        <f>SUM(L973+N973-#REF!)</f>
        <v>#REF!</v>
      </c>
      <c r="P963" s="42"/>
      <c r="Q963" s="147"/>
      <c r="R963" s="335" t="e">
        <f>SUM(O973+Q973-#REF!)</f>
        <v>#REF!</v>
      </c>
      <c r="S963" s="42"/>
      <c r="T963" s="147"/>
      <c r="U963" s="335" t="e">
        <f t="shared" si="670"/>
        <v>#REF!</v>
      </c>
      <c r="V963" s="42"/>
      <c r="W963" s="147"/>
      <c r="X963" s="335" t="e">
        <f t="shared" si="671"/>
        <v>#REF!</v>
      </c>
      <c r="Y963" s="42"/>
      <c r="Z963" s="147"/>
      <c r="AA963" s="335" t="e">
        <f t="shared" si="672"/>
        <v>#REF!</v>
      </c>
      <c r="AB963" s="42"/>
      <c r="AC963" s="147"/>
      <c r="AD963" s="335" t="e">
        <f t="shared" si="673"/>
        <v>#REF!</v>
      </c>
      <c r="AE963" s="41"/>
      <c r="AF963" s="41"/>
      <c r="AG963" s="41" t="e">
        <f t="shared" si="674"/>
        <v>#REF!</v>
      </c>
      <c r="AH963" s="41"/>
      <c r="AI963" s="41"/>
      <c r="AJ963" s="41" t="e">
        <f t="shared" si="675"/>
        <v>#REF!</v>
      </c>
      <c r="AK963" s="41"/>
      <c r="AL963" s="41"/>
      <c r="AM963" s="41" t="e">
        <f t="shared" si="676"/>
        <v>#REF!</v>
      </c>
      <c r="AN963" s="41"/>
      <c r="AO963" s="41"/>
      <c r="AP963" s="41" t="e">
        <f t="shared" si="677"/>
        <v>#REF!</v>
      </c>
      <c r="AQ963" s="41"/>
      <c r="AR963" s="41"/>
      <c r="AS963" s="41" t="e">
        <f t="shared" si="678"/>
        <v>#REF!</v>
      </c>
      <c r="AT963" s="41"/>
      <c r="AU963" s="41"/>
      <c r="AV963" s="137" t="e">
        <f t="shared" si="679"/>
        <v>#REF!</v>
      </c>
      <c r="AW963" s="178"/>
      <c r="AX963" s="324"/>
      <c r="AY963" s="125"/>
      <c r="AZ963" s="125"/>
    </row>
    <row r="964" spans="1:52" ht="13">
      <c r="A964" s="18"/>
      <c r="B964" s="137"/>
      <c r="C964" s="404"/>
      <c r="D964" s="32" t="s">
        <v>4387</v>
      </c>
      <c r="E964" s="38" t="s">
        <v>4388</v>
      </c>
      <c r="F964" s="38" t="s">
        <v>4389</v>
      </c>
      <c r="G964" s="110" t="s">
        <v>629</v>
      </c>
      <c r="H964" s="38"/>
      <c r="I964" s="110"/>
      <c r="J964" s="16"/>
      <c r="K964" s="334" t="e">
        <f t="shared" si="669"/>
        <v>#REF!</v>
      </c>
      <c r="L964" s="41"/>
      <c r="M964" s="42"/>
      <c r="N964" s="147"/>
      <c r="O964" s="335" t="e">
        <f>SUM(L974+N974-#REF!)</f>
        <v>#REF!</v>
      </c>
      <c r="P964" s="42"/>
      <c r="Q964" s="147"/>
      <c r="R964" s="335" t="e">
        <f>SUM(O974+Q974-#REF!)</f>
        <v>#REF!</v>
      </c>
      <c r="S964" s="42"/>
      <c r="T964" s="147"/>
      <c r="U964" s="335" t="e">
        <f t="shared" si="670"/>
        <v>#REF!</v>
      </c>
      <c r="V964" s="42"/>
      <c r="W964" s="147"/>
      <c r="X964" s="335" t="e">
        <f t="shared" si="671"/>
        <v>#REF!</v>
      </c>
      <c r="Y964" s="42"/>
      <c r="Z964" s="147"/>
      <c r="AA964" s="335" t="e">
        <f t="shared" si="672"/>
        <v>#REF!</v>
      </c>
      <c r="AB964" s="42"/>
      <c r="AC964" s="147"/>
      <c r="AD964" s="335" t="e">
        <f t="shared" si="673"/>
        <v>#REF!</v>
      </c>
      <c r="AE964" s="41"/>
      <c r="AF964" s="41"/>
      <c r="AG964" s="41" t="e">
        <f t="shared" si="674"/>
        <v>#REF!</v>
      </c>
      <c r="AH964" s="41"/>
      <c r="AI964" s="41"/>
      <c r="AJ964" s="41" t="e">
        <f t="shared" si="675"/>
        <v>#REF!</v>
      </c>
      <c r="AK964" s="41"/>
      <c r="AL964" s="41"/>
      <c r="AM964" s="41" t="e">
        <f t="shared" si="676"/>
        <v>#REF!</v>
      </c>
      <c r="AN964" s="41"/>
      <c r="AO964" s="41"/>
      <c r="AP964" s="41" t="e">
        <f t="shared" si="677"/>
        <v>#REF!</v>
      </c>
      <c r="AQ964" s="41"/>
      <c r="AR964" s="41"/>
      <c r="AS964" s="41" t="e">
        <f t="shared" si="678"/>
        <v>#REF!</v>
      </c>
      <c r="AT964" s="41"/>
      <c r="AU964" s="41"/>
      <c r="AV964" s="137" t="e">
        <f t="shared" si="679"/>
        <v>#REF!</v>
      </c>
      <c r="AW964" s="178"/>
      <c r="AX964" s="324"/>
      <c r="AY964" s="125"/>
      <c r="AZ964" s="125"/>
    </row>
    <row r="965" spans="1:52" ht="13">
      <c r="A965" s="18"/>
      <c r="B965" s="137"/>
      <c r="C965" s="404"/>
      <c r="D965" s="32" t="s">
        <v>4390</v>
      </c>
      <c r="E965" s="38" t="s">
        <v>4391</v>
      </c>
      <c r="F965" s="38" t="s">
        <v>4389</v>
      </c>
      <c r="G965" s="110" t="s">
        <v>629</v>
      </c>
      <c r="H965" s="38"/>
      <c r="I965" s="110"/>
      <c r="J965" s="16"/>
      <c r="K965" s="334" t="e">
        <f t="shared" si="669"/>
        <v>#REF!</v>
      </c>
      <c r="L965" s="41"/>
      <c r="M965" s="42"/>
      <c r="N965" s="147"/>
      <c r="O965" s="335" t="e">
        <f>SUM(L975+N975-#REF!)</f>
        <v>#REF!</v>
      </c>
      <c r="P965" s="42"/>
      <c r="Q965" s="147"/>
      <c r="R965" s="335" t="e">
        <f>SUM(O975+Q975-#REF!)</f>
        <v>#REF!</v>
      </c>
      <c r="S965" s="42"/>
      <c r="T965" s="147"/>
      <c r="U965" s="335" t="e">
        <f t="shared" si="670"/>
        <v>#REF!</v>
      </c>
      <c r="V965" s="42"/>
      <c r="W965" s="147"/>
      <c r="X965" s="335" t="e">
        <f t="shared" si="671"/>
        <v>#REF!</v>
      </c>
      <c r="Y965" s="42"/>
      <c r="Z965" s="147"/>
      <c r="AA965" s="335" t="e">
        <f t="shared" si="672"/>
        <v>#REF!</v>
      </c>
      <c r="AB965" s="42"/>
      <c r="AC965" s="147"/>
      <c r="AD965" s="335" t="e">
        <f t="shared" si="673"/>
        <v>#REF!</v>
      </c>
      <c r="AE965" s="41"/>
      <c r="AF965" s="41"/>
      <c r="AG965" s="41" t="e">
        <f t="shared" si="674"/>
        <v>#REF!</v>
      </c>
      <c r="AH965" s="41"/>
      <c r="AI965" s="41"/>
      <c r="AJ965" s="41" t="e">
        <f t="shared" si="675"/>
        <v>#REF!</v>
      </c>
      <c r="AK965" s="41"/>
      <c r="AL965" s="41"/>
      <c r="AM965" s="41" t="e">
        <f t="shared" si="676"/>
        <v>#REF!</v>
      </c>
      <c r="AN965" s="41"/>
      <c r="AO965" s="41"/>
      <c r="AP965" s="41" t="e">
        <f t="shared" si="677"/>
        <v>#REF!</v>
      </c>
      <c r="AQ965" s="41"/>
      <c r="AR965" s="41"/>
      <c r="AS965" s="41" t="e">
        <f t="shared" si="678"/>
        <v>#REF!</v>
      </c>
      <c r="AT965" s="41"/>
      <c r="AU965" s="41"/>
      <c r="AV965" s="137" t="e">
        <f t="shared" si="679"/>
        <v>#REF!</v>
      </c>
      <c r="AW965" s="178"/>
      <c r="AX965" s="324"/>
      <c r="AY965" s="125"/>
      <c r="AZ965" s="125"/>
    </row>
    <row r="966" spans="1:52" ht="13">
      <c r="A966" s="18"/>
      <c r="B966" s="137"/>
      <c r="C966" s="404"/>
      <c r="D966" s="32" t="s">
        <v>4326</v>
      </c>
      <c r="E966" s="38" t="s">
        <v>4327</v>
      </c>
      <c r="F966" s="38" t="s">
        <v>1089</v>
      </c>
      <c r="G966" s="110" t="s">
        <v>640</v>
      </c>
      <c r="H966" s="38"/>
      <c r="I966" s="110"/>
      <c r="J966" s="16"/>
      <c r="K966" s="334" t="e">
        <f t="shared" si="669"/>
        <v>#REF!</v>
      </c>
      <c r="L966" s="41"/>
      <c r="M966" s="42"/>
      <c r="N966" s="147"/>
      <c r="O966" s="335" t="e">
        <f>SUM(L976+N976-#REF!)</f>
        <v>#REF!</v>
      </c>
      <c r="P966" s="42"/>
      <c r="Q966" s="147"/>
      <c r="R966" s="335" t="e">
        <f>SUM(O976+Q976-#REF!)</f>
        <v>#REF!</v>
      </c>
      <c r="S966" s="42"/>
      <c r="T966" s="147"/>
      <c r="U966" s="335" t="e">
        <f t="shared" si="670"/>
        <v>#REF!</v>
      </c>
      <c r="V966" s="42"/>
      <c r="W966" s="147"/>
      <c r="X966" s="335" t="e">
        <f t="shared" si="671"/>
        <v>#REF!</v>
      </c>
      <c r="Y966" s="42"/>
      <c r="Z966" s="147"/>
      <c r="AA966" s="335" t="e">
        <f t="shared" si="672"/>
        <v>#REF!</v>
      </c>
      <c r="AB966" s="42"/>
      <c r="AC966" s="147"/>
      <c r="AD966" s="335" t="e">
        <f t="shared" si="673"/>
        <v>#REF!</v>
      </c>
      <c r="AE966" s="41"/>
      <c r="AF966" s="41"/>
      <c r="AG966" s="41" t="e">
        <f t="shared" si="674"/>
        <v>#REF!</v>
      </c>
      <c r="AH966" s="41"/>
      <c r="AI966" s="41"/>
      <c r="AJ966" s="41" t="e">
        <f t="shared" si="675"/>
        <v>#REF!</v>
      </c>
      <c r="AK966" s="41"/>
      <c r="AL966" s="41"/>
      <c r="AM966" s="41" t="e">
        <f t="shared" si="676"/>
        <v>#REF!</v>
      </c>
      <c r="AN966" s="41"/>
      <c r="AO966" s="41"/>
      <c r="AP966" s="41" t="e">
        <f t="shared" si="677"/>
        <v>#REF!</v>
      </c>
      <c r="AQ966" s="41"/>
      <c r="AR966" s="41"/>
      <c r="AS966" s="41" t="e">
        <f t="shared" si="678"/>
        <v>#REF!</v>
      </c>
      <c r="AT966" s="41"/>
      <c r="AU966" s="41"/>
      <c r="AV966" s="137" t="e">
        <f t="shared" si="679"/>
        <v>#REF!</v>
      </c>
      <c r="AW966" s="178"/>
      <c r="AX966" s="324"/>
      <c r="AY966" s="125"/>
      <c r="AZ966" s="125"/>
    </row>
    <row r="967" spans="1:52" ht="13">
      <c r="A967" s="18"/>
      <c r="B967" s="137"/>
      <c r="C967" s="404"/>
      <c r="D967" s="32" t="s">
        <v>2738</v>
      </c>
      <c r="E967" s="38" t="s">
        <v>2739</v>
      </c>
      <c r="F967" s="38" t="s">
        <v>3919</v>
      </c>
      <c r="G967" s="110" t="s">
        <v>640</v>
      </c>
      <c r="H967" s="38"/>
      <c r="I967" s="110"/>
      <c r="J967" s="16"/>
      <c r="K967" s="334" t="e">
        <f t="shared" si="669"/>
        <v>#REF!</v>
      </c>
      <c r="L967" s="41"/>
      <c r="M967" s="42"/>
      <c r="N967" s="147"/>
      <c r="O967" s="335" t="e">
        <f>SUM(L977+N977-#REF!)</f>
        <v>#REF!</v>
      </c>
      <c r="P967" s="42"/>
      <c r="Q967" s="147"/>
      <c r="R967" s="335" t="e">
        <f>SUM(O977+Q977-#REF!)</f>
        <v>#REF!</v>
      </c>
      <c r="S967" s="42"/>
      <c r="T967" s="147"/>
      <c r="U967" s="335" t="e">
        <f t="shared" si="670"/>
        <v>#REF!</v>
      </c>
      <c r="V967" s="42"/>
      <c r="W967" s="147"/>
      <c r="X967" s="335" t="e">
        <f t="shared" si="671"/>
        <v>#REF!</v>
      </c>
      <c r="Y967" s="42"/>
      <c r="Z967" s="147"/>
      <c r="AA967" s="335" t="e">
        <f t="shared" si="672"/>
        <v>#REF!</v>
      </c>
      <c r="AB967" s="42"/>
      <c r="AC967" s="147"/>
      <c r="AD967" s="335" t="e">
        <f t="shared" si="673"/>
        <v>#REF!</v>
      </c>
      <c r="AE967" s="41"/>
      <c r="AF967" s="41"/>
      <c r="AG967" s="41" t="e">
        <f t="shared" si="674"/>
        <v>#REF!</v>
      </c>
      <c r="AH967" s="41"/>
      <c r="AI967" s="41"/>
      <c r="AJ967" s="41" t="e">
        <f t="shared" si="675"/>
        <v>#REF!</v>
      </c>
      <c r="AK967" s="41"/>
      <c r="AL967" s="41"/>
      <c r="AM967" s="41" t="e">
        <f t="shared" si="676"/>
        <v>#REF!</v>
      </c>
      <c r="AN967" s="41"/>
      <c r="AO967" s="41"/>
      <c r="AP967" s="41" t="e">
        <f t="shared" si="677"/>
        <v>#REF!</v>
      </c>
      <c r="AQ967" s="41"/>
      <c r="AR967" s="41"/>
      <c r="AS967" s="41" t="e">
        <f t="shared" si="678"/>
        <v>#REF!</v>
      </c>
      <c r="AT967" s="41"/>
      <c r="AU967" s="41"/>
      <c r="AV967" s="137" t="e">
        <f t="shared" si="679"/>
        <v>#REF!</v>
      </c>
      <c r="AW967" s="178"/>
      <c r="AX967" s="324"/>
      <c r="AY967" s="125"/>
      <c r="AZ967" s="125"/>
    </row>
    <row r="968" spans="1:52" ht="13">
      <c r="A968" s="18"/>
      <c r="B968" s="137"/>
      <c r="C968" s="404"/>
      <c r="D968" s="32" t="s">
        <v>3775</v>
      </c>
      <c r="E968" s="38" t="s">
        <v>3776</v>
      </c>
      <c r="F968" s="38" t="s">
        <v>3819</v>
      </c>
      <c r="G968" s="110" t="s">
        <v>629</v>
      </c>
      <c r="H968" s="38"/>
      <c r="I968" s="110"/>
      <c r="J968" s="16"/>
      <c r="K968" s="334" t="e">
        <f t="shared" si="669"/>
        <v>#REF!</v>
      </c>
      <c r="L968" s="41"/>
      <c r="M968" s="42"/>
      <c r="N968" s="147"/>
      <c r="O968" s="335" t="e">
        <f>SUM(L978+N978-#REF!)</f>
        <v>#REF!</v>
      </c>
      <c r="P968" s="42"/>
      <c r="Q968" s="147"/>
      <c r="R968" s="335" t="e">
        <f>SUM(O978+Q978-#REF!)</f>
        <v>#REF!</v>
      </c>
      <c r="S968" s="42"/>
      <c r="T968" s="147"/>
      <c r="U968" s="335" t="e">
        <f t="shared" si="670"/>
        <v>#REF!</v>
      </c>
      <c r="V968" s="42"/>
      <c r="W968" s="147"/>
      <c r="X968" s="335" t="e">
        <f t="shared" si="671"/>
        <v>#REF!</v>
      </c>
      <c r="Y968" s="42"/>
      <c r="Z968" s="147"/>
      <c r="AA968" s="335" t="e">
        <f t="shared" si="672"/>
        <v>#REF!</v>
      </c>
      <c r="AB968" s="42"/>
      <c r="AC968" s="147"/>
      <c r="AD968" s="335" t="e">
        <f t="shared" si="673"/>
        <v>#REF!</v>
      </c>
      <c r="AE968" s="41"/>
      <c r="AF968" s="41"/>
      <c r="AG968" s="41" t="e">
        <f t="shared" si="674"/>
        <v>#REF!</v>
      </c>
      <c r="AH968" s="41"/>
      <c r="AI968" s="41"/>
      <c r="AJ968" s="41" t="e">
        <f t="shared" si="675"/>
        <v>#REF!</v>
      </c>
      <c r="AK968" s="41"/>
      <c r="AL968" s="41"/>
      <c r="AM968" s="41" t="e">
        <f t="shared" si="676"/>
        <v>#REF!</v>
      </c>
      <c r="AN968" s="41"/>
      <c r="AO968" s="41"/>
      <c r="AP968" s="41" t="e">
        <f t="shared" si="677"/>
        <v>#REF!</v>
      </c>
      <c r="AQ968" s="41"/>
      <c r="AR968" s="41"/>
      <c r="AS968" s="41" t="e">
        <f t="shared" si="678"/>
        <v>#REF!</v>
      </c>
      <c r="AT968" s="41"/>
      <c r="AU968" s="41"/>
      <c r="AV968" s="137" t="e">
        <f t="shared" si="679"/>
        <v>#REF!</v>
      </c>
      <c r="AW968" s="178"/>
      <c r="AX968" s="324"/>
      <c r="AY968" s="125"/>
      <c r="AZ968" s="125"/>
    </row>
    <row r="969" spans="1:52" ht="13">
      <c r="A969" s="18"/>
      <c r="B969" s="137"/>
      <c r="C969" s="404"/>
      <c r="D969" s="32" t="s">
        <v>3769</v>
      </c>
      <c r="E969" s="38" t="s">
        <v>3770</v>
      </c>
      <c r="F969" s="38" t="s">
        <v>3819</v>
      </c>
      <c r="G969" s="110" t="s">
        <v>629</v>
      </c>
      <c r="H969" s="38"/>
      <c r="I969" s="110"/>
      <c r="J969" s="16"/>
      <c r="K969" s="334" t="e">
        <f t="shared" si="669"/>
        <v>#REF!</v>
      </c>
      <c r="L969" s="41"/>
      <c r="M969" s="42"/>
      <c r="N969" s="147"/>
      <c r="O969" s="335" t="e">
        <f>SUM(L979+N979-#REF!)</f>
        <v>#REF!</v>
      </c>
      <c r="P969" s="42"/>
      <c r="Q969" s="147"/>
      <c r="R969" s="335" t="e">
        <f>SUM(O979+Q979-#REF!)</f>
        <v>#REF!</v>
      </c>
      <c r="S969" s="42"/>
      <c r="T969" s="147"/>
      <c r="U969" s="335" t="e">
        <f t="shared" si="670"/>
        <v>#REF!</v>
      </c>
      <c r="V969" s="42"/>
      <c r="W969" s="147"/>
      <c r="X969" s="335" t="e">
        <f t="shared" si="671"/>
        <v>#REF!</v>
      </c>
      <c r="Y969" s="42"/>
      <c r="Z969" s="147"/>
      <c r="AA969" s="335" t="e">
        <f t="shared" si="672"/>
        <v>#REF!</v>
      </c>
      <c r="AB969" s="42"/>
      <c r="AC969" s="147"/>
      <c r="AD969" s="335" t="e">
        <f t="shared" si="673"/>
        <v>#REF!</v>
      </c>
      <c r="AE969" s="41"/>
      <c r="AF969" s="41"/>
      <c r="AG969" s="41" t="e">
        <f t="shared" si="674"/>
        <v>#REF!</v>
      </c>
      <c r="AH969" s="41"/>
      <c r="AI969" s="41"/>
      <c r="AJ969" s="41" t="e">
        <f t="shared" si="675"/>
        <v>#REF!</v>
      </c>
      <c r="AK969" s="41"/>
      <c r="AL969" s="41"/>
      <c r="AM969" s="41" t="e">
        <f t="shared" si="676"/>
        <v>#REF!</v>
      </c>
      <c r="AN969" s="41"/>
      <c r="AO969" s="41"/>
      <c r="AP969" s="41" t="e">
        <f t="shared" si="677"/>
        <v>#REF!</v>
      </c>
      <c r="AQ969" s="41"/>
      <c r="AR969" s="41"/>
      <c r="AS969" s="41" t="e">
        <f t="shared" si="678"/>
        <v>#REF!</v>
      </c>
      <c r="AT969" s="41"/>
      <c r="AU969" s="41"/>
      <c r="AV969" s="137" t="e">
        <f t="shared" si="679"/>
        <v>#REF!</v>
      </c>
      <c r="AW969" s="178"/>
      <c r="AX969" s="324"/>
      <c r="AY969" s="125"/>
      <c r="AZ969" s="125"/>
    </row>
    <row r="970" spans="1:52" ht="13">
      <c r="A970" s="18"/>
      <c r="B970" s="137"/>
      <c r="C970" s="404"/>
      <c r="D970" s="32" t="s">
        <v>3811</v>
      </c>
      <c r="E970" s="38" t="s">
        <v>3812</v>
      </c>
      <c r="F970" s="38" t="s">
        <v>3819</v>
      </c>
      <c r="G970" s="110" t="s">
        <v>629</v>
      </c>
      <c r="H970" s="38"/>
      <c r="I970" s="110"/>
      <c r="J970" s="16"/>
      <c r="K970" s="334" t="e">
        <f t="shared" si="669"/>
        <v>#REF!</v>
      </c>
      <c r="L970" s="41"/>
      <c r="M970" s="42"/>
      <c r="N970" s="147"/>
      <c r="O970" s="335" t="e">
        <f>SUM(L980+N980-#REF!)</f>
        <v>#REF!</v>
      </c>
      <c r="P970" s="42"/>
      <c r="Q970" s="147"/>
      <c r="R970" s="335" t="e">
        <f>SUM(O980+Q980-#REF!)</f>
        <v>#REF!</v>
      </c>
      <c r="S970" s="42"/>
      <c r="T970" s="147"/>
      <c r="U970" s="335" t="e">
        <f t="shared" si="670"/>
        <v>#REF!</v>
      </c>
      <c r="V970" s="42"/>
      <c r="W970" s="147"/>
      <c r="X970" s="335" t="e">
        <f t="shared" si="671"/>
        <v>#REF!</v>
      </c>
      <c r="Y970" s="42"/>
      <c r="Z970" s="147"/>
      <c r="AA970" s="335" t="e">
        <f t="shared" si="672"/>
        <v>#REF!</v>
      </c>
      <c r="AB970" s="42"/>
      <c r="AC970" s="147"/>
      <c r="AD970" s="335" t="e">
        <f t="shared" si="673"/>
        <v>#REF!</v>
      </c>
      <c r="AE970" s="41"/>
      <c r="AF970" s="41"/>
      <c r="AG970" s="41" t="e">
        <f t="shared" si="674"/>
        <v>#REF!</v>
      </c>
      <c r="AH970" s="41"/>
      <c r="AI970" s="41"/>
      <c r="AJ970" s="41" t="e">
        <f t="shared" si="675"/>
        <v>#REF!</v>
      </c>
      <c r="AK970" s="41"/>
      <c r="AL970" s="41"/>
      <c r="AM970" s="41" t="e">
        <f t="shared" si="676"/>
        <v>#REF!</v>
      </c>
      <c r="AN970" s="41"/>
      <c r="AO970" s="41"/>
      <c r="AP970" s="41" t="e">
        <f t="shared" si="677"/>
        <v>#REF!</v>
      </c>
      <c r="AQ970" s="41"/>
      <c r="AR970" s="41"/>
      <c r="AS970" s="41" t="e">
        <f t="shared" si="678"/>
        <v>#REF!</v>
      </c>
      <c r="AT970" s="41"/>
      <c r="AU970" s="41"/>
      <c r="AV970" s="137" t="e">
        <f t="shared" si="679"/>
        <v>#REF!</v>
      </c>
      <c r="AW970" s="178"/>
      <c r="AX970" s="324"/>
      <c r="AY970" s="125"/>
      <c r="AZ970" s="125"/>
    </row>
    <row r="971" spans="1:52" ht="13">
      <c r="A971" s="18"/>
      <c r="B971" s="137"/>
      <c r="C971" s="404"/>
      <c r="D971" s="32" t="s">
        <v>3777</v>
      </c>
      <c r="E971" s="38" t="s">
        <v>3778</v>
      </c>
      <c r="F971" s="38" t="s">
        <v>3819</v>
      </c>
      <c r="G971" s="110" t="s">
        <v>629</v>
      </c>
      <c r="H971" s="38"/>
      <c r="I971" s="110"/>
      <c r="J971" s="16"/>
      <c r="K971" s="334" t="e">
        <f t="shared" si="669"/>
        <v>#REF!</v>
      </c>
      <c r="L971" s="41"/>
      <c r="M971" s="42"/>
      <c r="N971" s="147"/>
      <c r="O971" s="335" t="e">
        <f>SUM(L981+N981-#REF!)</f>
        <v>#REF!</v>
      </c>
      <c r="P971" s="42"/>
      <c r="Q971" s="147"/>
      <c r="R971" s="335" t="e">
        <f>SUM(O981+Q981-#REF!)</f>
        <v>#REF!</v>
      </c>
      <c r="S971" s="42"/>
      <c r="T971" s="147"/>
      <c r="U971" s="335" t="e">
        <f t="shared" si="670"/>
        <v>#REF!</v>
      </c>
      <c r="V971" s="42"/>
      <c r="W971" s="147"/>
      <c r="X971" s="335" t="e">
        <f t="shared" si="671"/>
        <v>#REF!</v>
      </c>
      <c r="Y971" s="42"/>
      <c r="Z971" s="147"/>
      <c r="AA971" s="335" t="e">
        <f t="shared" si="672"/>
        <v>#REF!</v>
      </c>
      <c r="AB971" s="42"/>
      <c r="AC971" s="147"/>
      <c r="AD971" s="335" t="e">
        <f t="shared" si="673"/>
        <v>#REF!</v>
      </c>
      <c r="AE971" s="41"/>
      <c r="AF971" s="41"/>
      <c r="AG971" s="41" t="e">
        <f t="shared" si="674"/>
        <v>#REF!</v>
      </c>
      <c r="AH971" s="41"/>
      <c r="AI971" s="41"/>
      <c r="AJ971" s="41" t="e">
        <f t="shared" si="675"/>
        <v>#REF!</v>
      </c>
      <c r="AK971" s="41"/>
      <c r="AL971" s="41"/>
      <c r="AM971" s="41" t="e">
        <f t="shared" si="676"/>
        <v>#REF!</v>
      </c>
      <c r="AN971" s="41"/>
      <c r="AO971" s="41"/>
      <c r="AP971" s="41" t="e">
        <f t="shared" si="677"/>
        <v>#REF!</v>
      </c>
      <c r="AQ971" s="41"/>
      <c r="AR971" s="41"/>
      <c r="AS971" s="41" t="e">
        <f t="shared" si="678"/>
        <v>#REF!</v>
      </c>
      <c r="AT971" s="41"/>
      <c r="AU971" s="41"/>
      <c r="AV971" s="137" t="e">
        <f t="shared" si="679"/>
        <v>#REF!</v>
      </c>
      <c r="AW971" s="178"/>
      <c r="AX971" s="324"/>
      <c r="AY971" s="125"/>
      <c r="AZ971" s="125"/>
    </row>
    <row r="972" spans="1:52" ht="13">
      <c r="A972" s="18"/>
      <c r="B972" s="137"/>
      <c r="C972" s="404"/>
      <c r="D972" s="32" t="s">
        <v>3771</v>
      </c>
      <c r="E972" s="38" t="s">
        <v>3772</v>
      </c>
      <c r="F972" s="38" t="s">
        <v>3819</v>
      </c>
      <c r="G972" s="110" t="s">
        <v>629</v>
      </c>
      <c r="H972" s="38"/>
      <c r="I972" s="110"/>
      <c r="J972" s="16"/>
      <c r="K972" s="334" t="e">
        <f t="shared" si="669"/>
        <v>#REF!</v>
      </c>
      <c r="L972" s="41"/>
      <c r="M972" s="42"/>
      <c r="N972" s="147"/>
      <c r="O972" s="335" t="e">
        <f>SUM(L982+N982-#REF!)</f>
        <v>#REF!</v>
      </c>
      <c r="P972" s="42"/>
      <c r="Q972" s="147"/>
      <c r="R972" s="335" t="e">
        <f>SUM(O982+Q982-#REF!)</f>
        <v>#REF!</v>
      </c>
      <c r="S972" s="42"/>
      <c r="T972" s="147"/>
      <c r="U972" s="335" t="e">
        <f t="shared" si="670"/>
        <v>#REF!</v>
      </c>
      <c r="V972" s="42"/>
      <c r="W972" s="147"/>
      <c r="X972" s="335" t="e">
        <f t="shared" si="671"/>
        <v>#REF!</v>
      </c>
      <c r="Y972" s="42"/>
      <c r="Z972" s="147"/>
      <c r="AA972" s="335" t="e">
        <f t="shared" si="672"/>
        <v>#REF!</v>
      </c>
      <c r="AB972" s="42"/>
      <c r="AC972" s="147"/>
      <c r="AD972" s="335" t="e">
        <f t="shared" si="673"/>
        <v>#REF!</v>
      </c>
      <c r="AE972" s="41"/>
      <c r="AF972" s="41"/>
      <c r="AG972" s="41" t="e">
        <f t="shared" si="674"/>
        <v>#REF!</v>
      </c>
      <c r="AH972" s="41"/>
      <c r="AI972" s="41"/>
      <c r="AJ972" s="41" t="e">
        <f t="shared" si="675"/>
        <v>#REF!</v>
      </c>
      <c r="AK972" s="41"/>
      <c r="AL972" s="41"/>
      <c r="AM972" s="41" t="e">
        <f t="shared" si="676"/>
        <v>#REF!</v>
      </c>
      <c r="AN972" s="41"/>
      <c r="AO972" s="41"/>
      <c r="AP972" s="41" t="e">
        <f t="shared" si="677"/>
        <v>#REF!</v>
      </c>
      <c r="AQ972" s="41"/>
      <c r="AR972" s="41"/>
      <c r="AS972" s="41" t="e">
        <f t="shared" si="678"/>
        <v>#REF!</v>
      </c>
      <c r="AT972" s="41"/>
      <c r="AU972" s="41"/>
      <c r="AV972" s="137" t="e">
        <f t="shared" si="679"/>
        <v>#REF!</v>
      </c>
      <c r="AW972" s="178"/>
      <c r="AX972" s="324"/>
      <c r="AY972" s="125"/>
      <c r="AZ972" s="125"/>
    </row>
    <row r="973" spans="1:52" ht="13">
      <c r="A973" s="18"/>
      <c r="B973" s="137"/>
      <c r="C973" s="404"/>
      <c r="D973" s="32" t="s">
        <v>3773</v>
      </c>
      <c r="E973" s="38" t="s">
        <v>3774</v>
      </c>
      <c r="F973" s="38" t="s">
        <v>3819</v>
      </c>
      <c r="G973" s="110" t="s">
        <v>629</v>
      </c>
      <c r="H973" s="38"/>
      <c r="I973" s="110"/>
      <c r="J973" s="16"/>
      <c r="K973" s="334" t="e">
        <f t="shared" si="669"/>
        <v>#REF!</v>
      </c>
      <c r="L973" s="41"/>
      <c r="M973" s="42"/>
      <c r="N973" s="147"/>
      <c r="O973" s="335" t="e">
        <f>SUM(L983+N983-#REF!)</f>
        <v>#REF!</v>
      </c>
      <c r="P973" s="42"/>
      <c r="Q973" s="147"/>
      <c r="R973" s="335" t="e">
        <f>SUM(O983+Q983-#REF!)</f>
        <v>#REF!</v>
      </c>
      <c r="S973" s="42"/>
      <c r="T973" s="147"/>
      <c r="U973" s="335" t="e">
        <f t="shared" si="670"/>
        <v>#REF!</v>
      </c>
      <c r="V973" s="42"/>
      <c r="W973" s="147"/>
      <c r="X973" s="335" t="e">
        <f t="shared" si="671"/>
        <v>#REF!</v>
      </c>
      <c r="Y973" s="42"/>
      <c r="Z973" s="147"/>
      <c r="AA973" s="335" t="e">
        <f t="shared" si="672"/>
        <v>#REF!</v>
      </c>
      <c r="AB973" s="42"/>
      <c r="AC973" s="147"/>
      <c r="AD973" s="335" t="e">
        <f t="shared" si="673"/>
        <v>#REF!</v>
      </c>
      <c r="AE973" s="41"/>
      <c r="AF973" s="41"/>
      <c r="AG973" s="41" t="e">
        <f t="shared" si="674"/>
        <v>#REF!</v>
      </c>
      <c r="AH973" s="41"/>
      <c r="AI973" s="41"/>
      <c r="AJ973" s="41" t="e">
        <f t="shared" si="675"/>
        <v>#REF!</v>
      </c>
      <c r="AK973" s="41"/>
      <c r="AL973" s="41"/>
      <c r="AM973" s="41" t="e">
        <f t="shared" si="676"/>
        <v>#REF!</v>
      </c>
      <c r="AN973" s="41"/>
      <c r="AO973" s="41"/>
      <c r="AP973" s="41" t="e">
        <f t="shared" si="677"/>
        <v>#REF!</v>
      </c>
      <c r="AQ973" s="41"/>
      <c r="AR973" s="41"/>
      <c r="AS973" s="41" t="e">
        <f t="shared" si="678"/>
        <v>#REF!</v>
      </c>
      <c r="AT973" s="41"/>
      <c r="AU973" s="41"/>
      <c r="AV973" s="137" t="e">
        <f t="shared" si="679"/>
        <v>#REF!</v>
      </c>
      <c r="AW973" s="178"/>
      <c r="AX973" s="324"/>
      <c r="AY973" s="125"/>
      <c r="AZ973" s="125"/>
    </row>
    <row r="974" spans="1:52" ht="13">
      <c r="A974" s="18"/>
      <c r="B974" s="137"/>
      <c r="C974" s="404"/>
      <c r="D974" s="32" t="s">
        <v>3779</v>
      </c>
      <c r="E974" s="38" t="s">
        <v>3780</v>
      </c>
      <c r="F974" s="38" t="s">
        <v>3819</v>
      </c>
      <c r="G974" s="110" t="s">
        <v>629</v>
      </c>
      <c r="H974" s="38"/>
      <c r="I974" s="110"/>
      <c r="J974" s="16"/>
      <c r="K974" s="334" t="e">
        <f t="shared" si="669"/>
        <v>#REF!</v>
      </c>
      <c r="L974" s="41"/>
      <c r="M974" s="42"/>
      <c r="N974" s="147"/>
      <c r="O974" s="335" t="e">
        <f>SUM(L984+N984-#REF!)</f>
        <v>#REF!</v>
      </c>
      <c r="P974" s="42"/>
      <c r="Q974" s="147"/>
      <c r="R974" s="335" t="e">
        <f>SUM(O984+Q984-#REF!)</f>
        <v>#REF!</v>
      </c>
      <c r="S974" s="42"/>
      <c r="T974" s="147"/>
      <c r="U974" s="335" t="e">
        <f t="shared" si="670"/>
        <v>#REF!</v>
      </c>
      <c r="V974" s="42"/>
      <c r="W974" s="147"/>
      <c r="X974" s="335" t="e">
        <f t="shared" si="671"/>
        <v>#REF!</v>
      </c>
      <c r="Y974" s="42"/>
      <c r="Z974" s="147"/>
      <c r="AA974" s="335" t="e">
        <f t="shared" si="672"/>
        <v>#REF!</v>
      </c>
      <c r="AB974" s="42"/>
      <c r="AC974" s="147"/>
      <c r="AD974" s="335" t="e">
        <f t="shared" si="673"/>
        <v>#REF!</v>
      </c>
      <c r="AE974" s="41"/>
      <c r="AF974" s="41"/>
      <c r="AG974" s="41" t="e">
        <f t="shared" si="674"/>
        <v>#REF!</v>
      </c>
      <c r="AH974" s="41"/>
      <c r="AI974" s="41"/>
      <c r="AJ974" s="41" t="e">
        <f t="shared" si="675"/>
        <v>#REF!</v>
      </c>
      <c r="AK974" s="41"/>
      <c r="AL974" s="41"/>
      <c r="AM974" s="41" t="e">
        <f t="shared" si="676"/>
        <v>#REF!</v>
      </c>
      <c r="AN974" s="41"/>
      <c r="AO974" s="41"/>
      <c r="AP974" s="41" t="e">
        <f t="shared" si="677"/>
        <v>#REF!</v>
      </c>
      <c r="AQ974" s="41"/>
      <c r="AR974" s="41"/>
      <c r="AS974" s="41" t="e">
        <f t="shared" si="678"/>
        <v>#REF!</v>
      </c>
      <c r="AT974" s="41"/>
      <c r="AU974" s="41"/>
      <c r="AV974" s="137" t="e">
        <f t="shared" si="679"/>
        <v>#REF!</v>
      </c>
      <c r="AW974" s="178"/>
      <c r="AX974" s="324"/>
      <c r="AY974" s="125"/>
      <c r="AZ974" s="125"/>
    </row>
    <row r="975" spans="1:52" ht="13">
      <c r="A975" s="18"/>
      <c r="B975" s="137"/>
      <c r="C975" s="404"/>
      <c r="D975" s="32" t="s">
        <v>3801</v>
      </c>
      <c r="E975" s="38" t="s">
        <v>3802</v>
      </c>
      <c r="F975" s="38" t="s">
        <v>3819</v>
      </c>
      <c r="G975" s="110" t="s">
        <v>629</v>
      </c>
      <c r="H975" s="38"/>
      <c r="I975" s="110"/>
      <c r="J975" s="16"/>
      <c r="K975" s="334" t="e">
        <f t="shared" si="669"/>
        <v>#REF!</v>
      </c>
      <c r="L975" s="41"/>
      <c r="M975" s="42"/>
      <c r="N975" s="147"/>
      <c r="O975" s="335" t="e">
        <f>SUM(L985+N985-#REF!)</f>
        <v>#REF!</v>
      </c>
      <c r="P975" s="42"/>
      <c r="Q975" s="147"/>
      <c r="R975" s="335" t="e">
        <f>SUM(O985+Q985-#REF!)</f>
        <v>#REF!</v>
      </c>
      <c r="S975" s="42"/>
      <c r="T975" s="147"/>
      <c r="U975" s="335" t="e">
        <f t="shared" si="670"/>
        <v>#REF!</v>
      </c>
      <c r="V975" s="42"/>
      <c r="W975" s="147"/>
      <c r="X975" s="335" t="e">
        <f t="shared" si="671"/>
        <v>#REF!</v>
      </c>
      <c r="Y975" s="42"/>
      <c r="Z975" s="147"/>
      <c r="AA975" s="335" t="e">
        <f t="shared" si="672"/>
        <v>#REF!</v>
      </c>
      <c r="AB975" s="42"/>
      <c r="AC975" s="147"/>
      <c r="AD975" s="335" t="e">
        <f t="shared" si="673"/>
        <v>#REF!</v>
      </c>
      <c r="AE975" s="41"/>
      <c r="AF975" s="41"/>
      <c r="AG975" s="41" t="e">
        <f t="shared" si="674"/>
        <v>#REF!</v>
      </c>
      <c r="AH975" s="41"/>
      <c r="AI975" s="41"/>
      <c r="AJ975" s="41" t="e">
        <f t="shared" si="675"/>
        <v>#REF!</v>
      </c>
      <c r="AK975" s="41"/>
      <c r="AL975" s="41"/>
      <c r="AM975" s="41" t="e">
        <f t="shared" si="676"/>
        <v>#REF!</v>
      </c>
      <c r="AN975" s="41"/>
      <c r="AO975" s="41"/>
      <c r="AP975" s="41" t="e">
        <f t="shared" si="677"/>
        <v>#REF!</v>
      </c>
      <c r="AQ975" s="41"/>
      <c r="AR975" s="41"/>
      <c r="AS975" s="41" t="e">
        <f t="shared" si="678"/>
        <v>#REF!</v>
      </c>
      <c r="AT975" s="41"/>
      <c r="AU975" s="41"/>
      <c r="AV975" s="137" t="e">
        <f t="shared" si="679"/>
        <v>#REF!</v>
      </c>
      <c r="AW975" s="178"/>
      <c r="AX975" s="324"/>
      <c r="AY975" s="125"/>
      <c r="AZ975" s="125"/>
    </row>
    <row r="976" spans="1:52" ht="13">
      <c r="A976" s="18"/>
      <c r="B976" s="137"/>
      <c r="C976" s="404"/>
      <c r="D976" s="32" t="s">
        <v>3789</v>
      </c>
      <c r="E976" s="38" t="s">
        <v>3790</v>
      </c>
      <c r="F976" s="38" t="s">
        <v>3819</v>
      </c>
      <c r="G976" s="110" t="s">
        <v>629</v>
      </c>
      <c r="H976" s="38"/>
      <c r="I976" s="110"/>
      <c r="J976" s="16"/>
      <c r="K976" s="334" t="e">
        <f t="shared" si="669"/>
        <v>#REF!</v>
      </c>
      <c r="L976" s="41"/>
      <c r="M976" s="42"/>
      <c r="N976" s="147"/>
      <c r="O976" s="335" t="e">
        <f>SUM(L986+N986-#REF!)</f>
        <v>#REF!</v>
      </c>
      <c r="P976" s="42"/>
      <c r="Q976" s="147"/>
      <c r="R976" s="335" t="e">
        <f>SUM(O986+Q986-#REF!)</f>
        <v>#REF!</v>
      </c>
      <c r="S976" s="42"/>
      <c r="T976" s="147"/>
      <c r="U976" s="335" t="e">
        <f t="shared" si="670"/>
        <v>#REF!</v>
      </c>
      <c r="V976" s="42"/>
      <c r="W976" s="147"/>
      <c r="X976" s="335" t="e">
        <f t="shared" si="671"/>
        <v>#REF!</v>
      </c>
      <c r="Y976" s="42"/>
      <c r="Z976" s="147"/>
      <c r="AA976" s="335" t="e">
        <f t="shared" si="672"/>
        <v>#REF!</v>
      </c>
      <c r="AB976" s="42"/>
      <c r="AC976" s="147"/>
      <c r="AD976" s="335" t="e">
        <f t="shared" si="673"/>
        <v>#REF!</v>
      </c>
      <c r="AE976" s="41"/>
      <c r="AF976" s="41"/>
      <c r="AG976" s="41" t="e">
        <f t="shared" si="674"/>
        <v>#REF!</v>
      </c>
      <c r="AH976" s="41"/>
      <c r="AI976" s="41"/>
      <c r="AJ976" s="41" t="e">
        <f t="shared" si="675"/>
        <v>#REF!</v>
      </c>
      <c r="AK976" s="41"/>
      <c r="AL976" s="41"/>
      <c r="AM976" s="41" t="e">
        <f t="shared" si="676"/>
        <v>#REF!</v>
      </c>
      <c r="AN976" s="41"/>
      <c r="AO976" s="41"/>
      <c r="AP976" s="41" t="e">
        <f t="shared" si="677"/>
        <v>#REF!</v>
      </c>
      <c r="AQ976" s="41"/>
      <c r="AR976" s="41"/>
      <c r="AS976" s="41" t="e">
        <f t="shared" si="678"/>
        <v>#REF!</v>
      </c>
      <c r="AT976" s="41"/>
      <c r="AU976" s="41"/>
      <c r="AV976" s="137" t="e">
        <f t="shared" si="679"/>
        <v>#REF!</v>
      </c>
      <c r="AW976" s="178"/>
      <c r="AX976" s="324"/>
      <c r="AY976" s="125"/>
      <c r="AZ976" s="125"/>
    </row>
    <row r="977" spans="1:52" ht="13">
      <c r="A977" s="18"/>
      <c r="B977" s="137"/>
      <c r="C977" s="404"/>
      <c r="D977" s="32" t="s">
        <v>3791</v>
      </c>
      <c r="E977" s="38" t="s">
        <v>3792</v>
      </c>
      <c r="F977" s="38" t="s">
        <v>3819</v>
      </c>
      <c r="G977" s="110" t="s">
        <v>629</v>
      </c>
      <c r="H977" s="38"/>
      <c r="I977" s="110"/>
      <c r="J977" s="16"/>
      <c r="K977" s="334" t="e">
        <f t="shared" si="669"/>
        <v>#REF!</v>
      </c>
      <c r="L977" s="41"/>
      <c r="M977" s="42"/>
      <c r="N977" s="147"/>
      <c r="O977" s="335" t="e">
        <f>SUM(L987+N987-#REF!)</f>
        <v>#REF!</v>
      </c>
      <c r="P977" s="42"/>
      <c r="Q977" s="147"/>
      <c r="R977" s="335" t="e">
        <f>SUM(O987+Q987-#REF!)</f>
        <v>#REF!</v>
      </c>
      <c r="S977" s="42"/>
      <c r="T977" s="147"/>
      <c r="U977" s="335" t="e">
        <f t="shared" si="670"/>
        <v>#REF!</v>
      </c>
      <c r="V977" s="42"/>
      <c r="W977" s="147"/>
      <c r="X977" s="335" t="e">
        <f t="shared" si="671"/>
        <v>#REF!</v>
      </c>
      <c r="Y977" s="42"/>
      <c r="Z977" s="147"/>
      <c r="AA977" s="335" t="e">
        <f t="shared" si="672"/>
        <v>#REF!</v>
      </c>
      <c r="AB977" s="42"/>
      <c r="AC977" s="147"/>
      <c r="AD977" s="335" t="e">
        <f t="shared" si="673"/>
        <v>#REF!</v>
      </c>
      <c r="AE977" s="41"/>
      <c r="AF977" s="41"/>
      <c r="AG977" s="41" t="e">
        <f t="shared" si="674"/>
        <v>#REF!</v>
      </c>
      <c r="AH977" s="41"/>
      <c r="AI977" s="41"/>
      <c r="AJ977" s="41" t="e">
        <f t="shared" si="675"/>
        <v>#REF!</v>
      </c>
      <c r="AK977" s="41"/>
      <c r="AL977" s="41"/>
      <c r="AM977" s="41" t="e">
        <f t="shared" si="676"/>
        <v>#REF!</v>
      </c>
      <c r="AN977" s="41"/>
      <c r="AO977" s="41"/>
      <c r="AP977" s="41" t="e">
        <f t="shared" si="677"/>
        <v>#REF!</v>
      </c>
      <c r="AQ977" s="41"/>
      <c r="AR977" s="41"/>
      <c r="AS977" s="41" t="e">
        <f t="shared" si="678"/>
        <v>#REF!</v>
      </c>
      <c r="AT977" s="41"/>
      <c r="AU977" s="41"/>
      <c r="AV977" s="137" t="e">
        <f t="shared" si="679"/>
        <v>#REF!</v>
      </c>
      <c r="AW977" s="178"/>
      <c r="AX977" s="324"/>
      <c r="AY977" s="125"/>
      <c r="AZ977" s="125"/>
    </row>
    <row r="978" spans="1:52" ht="13">
      <c r="A978" s="18"/>
      <c r="B978" s="137"/>
      <c r="C978" s="404"/>
      <c r="D978" s="32" t="s">
        <v>3799</v>
      </c>
      <c r="E978" s="38" t="s">
        <v>3800</v>
      </c>
      <c r="F978" s="38" t="s">
        <v>3819</v>
      </c>
      <c r="G978" s="110" t="s">
        <v>629</v>
      </c>
      <c r="H978" s="38"/>
      <c r="I978" s="110"/>
      <c r="J978" s="16"/>
      <c r="K978" s="334" t="e">
        <f t="shared" si="669"/>
        <v>#REF!</v>
      </c>
      <c r="L978" s="41"/>
      <c r="M978" s="42"/>
      <c r="N978" s="147"/>
      <c r="O978" s="335" t="e">
        <f>SUM(L988+N988-#REF!)</f>
        <v>#REF!</v>
      </c>
      <c r="P978" s="42"/>
      <c r="Q978" s="147"/>
      <c r="R978" s="335" t="e">
        <f>SUM(O988+Q988-#REF!)</f>
        <v>#REF!</v>
      </c>
      <c r="S978" s="42"/>
      <c r="T978" s="147"/>
      <c r="U978" s="335" t="e">
        <f t="shared" si="670"/>
        <v>#REF!</v>
      </c>
      <c r="V978" s="42"/>
      <c r="W978" s="147"/>
      <c r="X978" s="335" t="e">
        <f t="shared" si="671"/>
        <v>#REF!</v>
      </c>
      <c r="Y978" s="42"/>
      <c r="Z978" s="147"/>
      <c r="AA978" s="335" t="e">
        <f t="shared" si="672"/>
        <v>#REF!</v>
      </c>
      <c r="AB978" s="42"/>
      <c r="AC978" s="147"/>
      <c r="AD978" s="335" t="e">
        <f t="shared" si="673"/>
        <v>#REF!</v>
      </c>
      <c r="AE978" s="41"/>
      <c r="AF978" s="41"/>
      <c r="AG978" s="41" t="e">
        <f t="shared" si="674"/>
        <v>#REF!</v>
      </c>
      <c r="AH978" s="41"/>
      <c r="AI978" s="41"/>
      <c r="AJ978" s="41" t="e">
        <f t="shared" si="675"/>
        <v>#REF!</v>
      </c>
      <c r="AK978" s="41"/>
      <c r="AL978" s="41"/>
      <c r="AM978" s="41" t="e">
        <f t="shared" si="676"/>
        <v>#REF!</v>
      </c>
      <c r="AN978" s="41"/>
      <c r="AO978" s="41"/>
      <c r="AP978" s="41" t="e">
        <f t="shared" si="677"/>
        <v>#REF!</v>
      </c>
      <c r="AQ978" s="41"/>
      <c r="AR978" s="41"/>
      <c r="AS978" s="41" t="e">
        <f t="shared" si="678"/>
        <v>#REF!</v>
      </c>
      <c r="AT978" s="41"/>
      <c r="AU978" s="41"/>
      <c r="AV978" s="137" t="e">
        <f t="shared" si="679"/>
        <v>#REF!</v>
      </c>
      <c r="AW978" s="178"/>
      <c r="AX978" s="324"/>
      <c r="AY978" s="125"/>
      <c r="AZ978" s="125"/>
    </row>
    <row r="979" spans="1:52" ht="13">
      <c r="A979" s="18"/>
      <c r="B979" s="137"/>
      <c r="C979" s="404"/>
      <c r="D979" s="32" t="s">
        <v>3793</v>
      </c>
      <c r="E979" s="38" t="s">
        <v>3794</v>
      </c>
      <c r="F979" s="38" t="s">
        <v>3819</v>
      </c>
      <c r="G979" s="110" t="s">
        <v>629</v>
      </c>
      <c r="H979" s="38"/>
      <c r="I979" s="110"/>
      <c r="J979" s="16"/>
      <c r="K979" s="334" t="e">
        <f t="shared" si="669"/>
        <v>#REF!</v>
      </c>
      <c r="L979" s="41"/>
      <c r="M979" s="42"/>
      <c r="N979" s="147"/>
      <c r="O979" s="335" t="e">
        <f>SUM(L989+N989-#REF!)</f>
        <v>#REF!</v>
      </c>
      <c r="P979" s="42"/>
      <c r="Q979" s="147"/>
      <c r="R979" s="335" t="e">
        <f>SUM(O989+Q989-#REF!)</f>
        <v>#REF!</v>
      </c>
      <c r="S979" s="42"/>
      <c r="T979" s="147"/>
      <c r="U979" s="335" t="e">
        <f t="shared" si="670"/>
        <v>#REF!</v>
      </c>
      <c r="V979" s="42"/>
      <c r="W979" s="147"/>
      <c r="X979" s="335" t="e">
        <f t="shared" si="671"/>
        <v>#REF!</v>
      </c>
      <c r="Y979" s="42"/>
      <c r="Z979" s="147"/>
      <c r="AA979" s="335" t="e">
        <f t="shared" si="672"/>
        <v>#REF!</v>
      </c>
      <c r="AB979" s="42"/>
      <c r="AC979" s="147"/>
      <c r="AD979" s="335" t="e">
        <f t="shared" si="673"/>
        <v>#REF!</v>
      </c>
      <c r="AE979" s="41"/>
      <c r="AF979" s="41"/>
      <c r="AG979" s="41" t="e">
        <f t="shared" si="674"/>
        <v>#REF!</v>
      </c>
      <c r="AH979" s="41"/>
      <c r="AI979" s="41"/>
      <c r="AJ979" s="41" t="e">
        <f t="shared" si="675"/>
        <v>#REF!</v>
      </c>
      <c r="AK979" s="41"/>
      <c r="AL979" s="41"/>
      <c r="AM979" s="41" t="e">
        <f t="shared" si="676"/>
        <v>#REF!</v>
      </c>
      <c r="AN979" s="41"/>
      <c r="AO979" s="41"/>
      <c r="AP979" s="41" t="e">
        <f t="shared" si="677"/>
        <v>#REF!</v>
      </c>
      <c r="AQ979" s="41"/>
      <c r="AR979" s="41"/>
      <c r="AS979" s="41" t="e">
        <f t="shared" si="678"/>
        <v>#REF!</v>
      </c>
      <c r="AT979" s="41"/>
      <c r="AU979" s="41"/>
      <c r="AV979" s="137" t="e">
        <f t="shared" si="679"/>
        <v>#REF!</v>
      </c>
      <c r="AW979" s="178"/>
      <c r="AX979" s="324"/>
      <c r="AY979" s="125"/>
      <c r="AZ979" s="125"/>
    </row>
    <row r="980" spans="1:52" ht="13">
      <c r="A980" s="18"/>
      <c r="B980" s="137"/>
      <c r="C980" s="404"/>
      <c r="D980" s="32" t="s">
        <v>3787</v>
      </c>
      <c r="E980" s="38" t="s">
        <v>3788</v>
      </c>
      <c r="F980" s="38" t="s">
        <v>3819</v>
      </c>
      <c r="G980" s="110" t="s">
        <v>629</v>
      </c>
      <c r="H980" s="38"/>
      <c r="I980" s="110"/>
      <c r="J980" s="16"/>
      <c r="K980" s="334" t="e">
        <f t="shared" si="669"/>
        <v>#REF!</v>
      </c>
      <c r="L980" s="41"/>
      <c r="M980" s="42"/>
      <c r="N980" s="147"/>
      <c r="O980" s="335" t="e">
        <f>SUM(L990+N990-#REF!)</f>
        <v>#REF!</v>
      </c>
      <c r="P980" s="42"/>
      <c r="Q980" s="147"/>
      <c r="R980" s="335" t="e">
        <f>SUM(O990+Q990-#REF!)</f>
        <v>#REF!</v>
      </c>
      <c r="S980" s="42"/>
      <c r="T980" s="147"/>
      <c r="U980" s="335" t="e">
        <f t="shared" si="670"/>
        <v>#REF!</v>
      </c>
      <c r="V980" s="42"/>
      <c r="W980" s="147"/>
      <c r="X980" s="335" t="e">
        <f t="shared" si="671"/>
        <v>#REF!</v>
      </c>
      <c r="Y980" s="42"/>
      <c r="Z980" s="147"/>
      <c r="AA980" s="335" t="e">
        <f t="shared" si="672"/>
        <v>#REF!</v>
      </c>
      <c r="AB980" s="42"/>
      <c r="AC980" s="147"/>
      <c r="AD980" s="335" t="e">
        <f t="shared" si="673"/>
        <v>#REF!</v>
      </c>
      <c r="AE980" s="41"/>
      <c r="AF980" s="41"/>
      <c r="AG980" s="41" t="e">
        <f t="shared" si="674"/>
        <v>#REF!</v>
      </c>
      <c r="AH980" s="41"/>
      <c r="AI980" s="41"/>
      <c r="AJ980" s="41" t="e">
        <f t="shared" si="675"/>
        <v>#REF!</v>
      </c>
      <c r="AK980" s="41"/>
      <c r="AL980" s="41"/>
      <c r="AM980" s="41" t="e">
        <f t="shared" si="676"/>
        <v>#REF!</v>
      </c>
      <c r="AN980" s="41"/>
      <c r="AO980" s="41"/>
      <c r="AP980" s="41" t="e">
        <f t="shared" si="677"/>
        <v>#REF!</v>
      </c>
      <c r="AQ980" s="41"/>
      <c r="AR980" s="41"/>
      <c r="AS980" s="41" t="e">
        <f t="shared" si="678"/>
        <v>#REF!</v>
      </c>
      <c r="AT980" s="41"/>
      <c r="AU980" s="41"/>
      <c r="AV980" s="137" t="e">
        <f t="shared" si="679"/>
        <v>#REF!</v>
      </c>
      <c r="AW980" s="178"/>
      <c r="AX980" s="324"/>
      <c r="AY980" s="125"/>
      <c r="AZ980" s="125"/>
    </row>
    <row r="981" spans="1:52" ht="13">
      <c r="A981" s="18"/>
      <c r="B981" s="137"/>
      <c r="C981" s="404"/>
      <c r="D981" s="32" t="s">
        <v>3797</v>
      </c>
      <c r="E981" s="38" t="s">
        <v>3798</v>
      </c>
      <c r="F981" s="38" t="s">
        <v>3819</v>
      </c>
      <c r="G981" s="110" t="s">
        <v>629</v>
      </c>
      <c r="H981" s="38"/>
      <c r="I981" s="110"/>
      <c r="J981" s="16"/>
      <c r="K981" s="334" t="e">
        <f t="shared" si="669"/>
        <v>#REF!</v>
      </c>
      <c r="L981" s="41"/>
      <c r="M981" s="42"/>
      <c r="N981" s="147"/>
      <c r="O981" s="335" t="e">
        <f>SUM(L991+N991-#REF!)</f>
        <v>#REF!</v>
      </c>
      <c r="P981" s="42"/>
      <c r="Q981" s="147"/>
      <c r="R981" s="335" t="e">
        <f>SUM(O991+Q991-#REF!)</f>
        <v>#REF!</v>
      </c>
      <c r="S981" s="42"/>
      <c r="T981" s="147"/>
      <c r="U981" s="335" t="e">
        <f t="shared" si="670"/>
        <v>#REF!</v>
      </c>
      <c r="V981" s="42"/>
      <c r="W981" s="147"/>
      <c r="X981" s="335" t="e">
        <f t="shared" si="671"/>
        <v>#REF!</v>
      </c>
      <c r="Y981" s="42"/>
      <c r="Z981" s="147"/>
      <c r="AA981" s="335" t="e">
        <f t="shared" si="672"/>
        <v>#REF!</v>
      </c>
      <c r="AB981" s="42"/>
      <c r="AC981" s="147"/>
      <c r="AD981" s="335" t="e">
        <f t="shared" si="673"/>
        <v>#REF!</v>
      </c>
      <c r="AE981" s="41"/>
      <c r="AF981" s="41"/>
      <c r="AG981" s="41" t="e">
        <f t="shared" si="674"/>
        <v>#REF!</v>
      </c>
      <c r="AH981" s="41"/>
      <c r="AI981" s="41"/>
      <c r="AJ981" s="41" t="e">
        <f t="shared" si="675"/>
        <v>#REF!</v>
      </c>
      <c r="AK981" s="41"/>
      <c r="AL981" s="41"/>
      <c r="AM981" s="41" t="e">
        <f t="shared" si="676"/>
        <v>#REF!</v>
      </c>
      <c r="AN981" s="41"/>
      <c r="AO981" s="41"/>
      <c r="AP981" s="41" t="e">
        <f t="shared" si="677"/>
        <v>#REF!</v>
      </c>
      <c r="AQ981" s="41"/>
      <c r="AR981" s="41"/>
      <c r="AS981" s="41" t="e">
        <f t="shared" si="678"/>
        <v>#REF!</v>
      </c>
      <c r="AT981" s="41"/>
      <c r="AU981" s="41"/>
      <c r="AV981" s="137" t="e">
        <f t="shared" si="679"/>
        <v>#REF!</v>
      </c>
      <c r="AW981" s="178"/>
      <c r="AX981" s="324"/>
      <c r="AY981" s="125"/>
      <c r="AZ981" s="125"/>
    </row>
    <row r="982" spans="1:52" ht="13">
      <c r="A982" s="18"/>
      <c r="B982" s="137"/>
      <c r="C982" s="404"/>
      <c r="D982" s="32" t="s">
        <v>3795</v>
      </c>
      <c r="E982" s="38" t="s">
        <v>3796</v>
      </c>
      <c r="F982" s="38" t="s">
        <v>3819</v>
      </c>
      <c r="G982" s="110" t="s">
        <v>629</v>
      </c>
      <c r="H982" s="38"/>
      <c r="I982" s="110"/>
      <c r="J982" s="16"/>
      <c r="K982" s="334" t="e">
        <f t="shared" si="669"/>
        <v>#REF!</v>
      </c>
      <c r="L982" s="41"/>
      <c r="M982" s="42"/>
      <c r="N982" s="147"/>
      <c r="O982" s="335" t="e">
        <f>SUM(L992+N992-#REF!)</f>
        <v>#REF!</v>
      </c>
      <c r="P982" s="42"/>
      <c r="Q982" s="147"/>
      <c r="R982" s="335" t="e">
        <f>SUM(O992+Q992-#REF!)</f>
        <v>#REF!</v>
      </c>
      <c r="S982" s="42"/>
      <c r="T982" s="147"/>
      <c r="U982" s="335" t="e">
        <f t="shared" si="670"/>
        <v>#REF!</v>
      </c>
      <c r="V982" s="42"/>
      <c r="W982" s="147"/>
      <c r="X982" s="335" t="e">
        <f t="shared" si="671"/>
        <v>#REF!</v>
      </c>
      <c r="Y982" s="42"/>
      <c r="Z982" s="147"/>
      <c r="AA982" s="335" t="e">
        <f t="shared" si="672"/>
        <v>#REF!</v>
      </c>
      <c r="AB982" s="42"/>
      <c r="AC982" s="147"/>
      <c r="AD982" s="335" t="e">
        <f t="shared" si="673"/>
        <v>#REF!</v>
      </c>
      <c r="AE982" s="41"/>
      <c r="AF982" s="41"/>
      <c r="AG982" s="41" t="e">
        <f t="shared" si="674"/>
        <v>#REF!</v>
      </c>
      <c r="AH982" s="41"/>
      <c r="AI982" s="41"/>
      <c r="AJ982" s="41" t="e">
        <f t="shared" si="675"/>
        <v>#REF!</v>
      </c>
      <c r="AK982" s="41"/>
      <c r="AL982" s="41"/>
      <c r="AM982" s="41" t="e">
        <f t="shared" si="676"/>
        <v>#REF!</v>
      </c>
      <c r="AN982" s="41"/>
      <c r="AO982" s="41"/>
      <c r="AP982" s="41" t="e">
        <f t="shared" si="677"/>
        <v>#REF!</v>
      </c>
      <c r="AQ982" s="41"/>
      <c r="AR982" s="41"/>
      <c r="AS982" s="41" t="e">
        <f t="shared" si="678"/>
        <v>#REF!</v>
      </c>
      <c r="AT982" s="41"/>
      <c r="AU982" s="41"/>
      <c r="AV982" s="137" t="e">
        <f t="shared" si="679"/>
        <v>#REF!</v>
      </c>
      <c r="AW982" s="178"/>
      <c r="AX982" s="324"/>
      <c r="AY982" s="125"/>
      <c r="AZ982" s="125"/>
    </row>
    <row r="983" spans="1:52" ht="13">
      <c r="A983" s="18"/>
      <c r="B983" s="137"/>
      <c r="C983" s="404"/>
      <c r="D983" s="32" t="s">
        <v>3781</v>
      </c>
      <c r="E983" s="38" t="s">
        <v>3782</v>
      </c>
      <c r="F983" s="38" t="s">
        <v>3819</v>
      </c>
      <c r="G983" s="110" t="s">
        <v>629</v>
      </c>
      <c r="H983" s="38"/>
      <c r="I983" s="110"/>
      <c r="J983" s="16"/>
      <c r="K983" s="334" t="e">
        <f t="shared" si="669"/>
        <v>#REF!</v>
      </c>
      <c r="L983" s="41"/>
      <c r="M983" s="42"/>
      <c r="N983" s="147"/>
      <c r="O983" s="335" t="e">
        <f>SUM(L993+N993-#REF!)</f>
        <v>#REF!</v>
      </c>
      <c r="P983" s="42"/>
      <c r="Q983" s="147"/>
      <c r="R983" s="335" t="e">
        <f>SUM(O993+Q993-#REF!)</f>
        <v>#REF!</v>
      </c>
      <c r="S983" s="42"/>
      <c r="T983" s="147"/>
      <c r="U983" s="335" t="e">
        <f t="shared" si="670"/>
        <v>#REF!</v>
      </c>
      <c r="V983" s="42"/>
      <c r="W983" s="147"/>
      <c r="X983" s="335" t="e">
        <f t="shared" si="671"/>
        <v>#REF!</v>
      </c>
      <c r="Y983" s="42"/>
      <c r="Z983" s="147"/>
      <c r="AA983" s="335" t="e">
        <f t="shared" si="672"/>
        <v>#REF!</v>
      </c>
      <c r="AB983" s="42"/>
      <c r="AC983" s="147"/>
      <c r="AD983" s="335" t="e">
        <f t="shared" si="673"/>
        <v>#REF!</v>
      </c>
      <c r="AE983" s="41"/>
      <c r="AF983" s="41"/>
      <c r="AG983" s="41" t="e">
        <f t="shared" si="674"/>
        <v>#REF!</v>
      </c>
      <c r="AH983" s="41"/>
      <c r="AI983" s="41"/>
      <c r="AJ983" s="41" t="e">
        <f t="shared" si="675"/>
        <v>#REF!</v>
      </c>
      <c r="AK983" s="41"/>
      <c r="AL983" s="41"/>
      <c r="AM983" s="41" t="e">
        <f t="shared" si="676"/>
        <v>#REF!</v>
      </c>
      <c r="AN983" s="41"/>
      <c r="AO983" s="41"/>
      <c r="AP983" s="41" t="e">
        <f t="shared" si="677"/>
        <v>#REF!</v>
      </c>
      <c r="AQ983" s="41"/>
      <c r="AR983" s="41"/>
      <c r="AS983" s="41" t="e">
        <f t="shared" si="678"/>
        <v>#REF!</v>
      </c>
      <c r="AT983" s="41"/>
      <c r="AU983" s="41"/>
      <c r="AV983" s="137" t="e">
        <f t="shared" si="679"/>
        <v>#REF!</v>
      </c>
      <c r="AW983" s="178"/>
      <c r="AX983" s="324"/>
      <c r="AY983" s="125"/>
      <c r="AZ983" s="125"/>
    </row>
    <row r="984" spans="1:52" ht="13">
      <c r="A984" s="18"/>
      <c r="B984" s="137"/>
      <c r="C984" s="404"/>
      <c r="D984" s="32" t="s">
        <v>3815</v>
      </c>
      <c r="E984" s="38" t="s">
        <v>3816</v>
      </c>
      <c r="F984" s="38" t="s">
        <v>3819</v>
      </c>
      <c r="G984" s="110" t="s">
        <v>629</v>
      </c>
      <c r="H984" s="38"/>
      <c r="I984" s="110"/>
      <c r="J984" s="16"/>
      <c r="K984" s="334" t="e">
        <f t="shared" si="669"/>
        <v>#REF!</v>
      </c>
      <c r="L984" s="41"/>
      <c r="M984" s="42"/>
      <c r="N984" s="147"/>
      <c r="O984" s="335" t="e">
        <f>SUM(L994+N994-#REF!)</f>
        <v>#REF!</v>
      </c>
      <c r="P984" s="42"/>
      <c r="Q984" s="147"/>
      <c r="R984" s="335" t="e">
        <f>SUM(O994+Q994-#REF!)</f>
        <v>#REF!</v>
      </c>
      <c r="S984" s="42"/>
      <c r="T984" s="147"/>
      <c r="U984" s="335" t="e">
        <f t="shared" si="670"/>
        <v>#REF!</v>
      </c>
      <c r="V984" s="42"/>
      <c r="W984" s="147"/>
      <c r="X984" s="335" t="e">
        <f t="shared" si="671"/>
        <v>#REF!</v>
      </c>
      <c r="Y984" s="42"/>
      <c r="Z984" s="147"/>
      <c r="AA984" s="335" t="e">
        <f t="shared" si="672"/>
        <v>#REF!</v>
      </c>
      <c r="AB984" s="42"/>
      <c r="AC984" s="147"/>
      <c r="AD984" s="335" t="e">
        <f t="shared" si="673"/>
        <v>#REF!</v>
      </c>
      <c r="AE984" s="41"/>
      <c r="AF984" s="41"/>
      <c r="AG984" s="41" t="e">
        <f t="shared" si="674"/>
        <v>#REF!</v>
      </c>
      <c r="AH984" s="41"/>
      <c r="AI984" s="41"/>
      <c r="AJ984" s="41" t="e">
        <f t="shared" si="675"/>
        <v>#REF!</v>
      </c>
      <c r="AK984" s="41"/>
      <c r="AL984" s="41"/>
      <c r="AM984" s="41" t="e">
        <f t="shared" si="676"/>
        <v>#REF!</v>
      </c>
      <c r="AN984" s="41"/>
      <c r="AO984" s="41"/>
      <c r="AP984" s="41" t="e">
        <f t="shared" si="677"/>
        <v>#REF!</v>
      </c>
      <c r="AQ984" s="41"/>
      <c r="AR984" s="41"/>
      <c r="AS984" s="41" t="e">
        <f t="shared" si="678"/>
        <v>#REF!</v>
      </c>
      <c r="AT984" s="41"/>
      <c r="AU984" s="41"/>
      <c r="AV984" s="137" t="e">
        <f t="shared" si="679"/>
        <v>#REF!</v>
      </c>
      <c r="AW984" s="178"/>
      <c r="AX984" s="324"/>
      <c r="AY984" s="125"/>
      <c r="AZ984" s="125"/>
    </row>
    <row r="985" spans="1:52" ht="13">
      <c r="A985" s="18"/>
      <c r="B985" s="137"/>
      <c r="C985" s="404"/>
      <c r="D985" s="32" t="s">
        <v>3783</v>
      </c>
      <c r="E985" s="38" t="s">
        <v>3784</v>
      </c>
      <c r="F985" s="38" t="s">
        <v>3819</v>
      </c>
      <c r="G985" s="110" t="s">
        <v>629</v>
      </c>
      <c r="H985" s="38"/>
      <c r="I985" s="110"/>
      <c r="J985" s="16"/>
      <c r="K985" s="334" t="e">
        <f t="shared" si="669"/>
        <v>#REF!</v>
      </c>
      <c r="L985" s="41"/>
      <c r="M985" s="42"/>
      <c r="N985" s="147"/>
      <c r="O985" s="335" t="e">
        <f>SUM(L995+N995-#REF!)</f>
        <v>#REF!</v>
      </c>
      <c r="P985" s="42"/>
      <c r="Q985" s="147"/>
      <c r="R985" s="335" t="e">
        <f>SUM(O995+Q995-#REF!)</f>
        <v>#REF!</v>
      </c>
      <c r="S985" s="42"/>
      <c r="T985" s="147"/>
      <c r="U985" s="335" t="e">
        <f t="shared" si="670"/>
        <v>#REF!</v>
      </c>
      <c r="V985" s="42"/>
      <c r="W985" s="147"/>
      <c r="X985" s="335" t="e">
        <f t="shared" si="671"/>
        <v>#REF!</v>
      </c>
      <c r="Y985" s="42"/>
      <c r="Z985" s="147"/>
      <c r="AA985" s="335" t="e">
        <f t="shared" si="672"/>
        <v>#REF!</v>
      </c>
      <c r="AB985" s="42"/>
      <c r="AC985" s="147"/>
      <c r="AD985" s="335" t="e">
        <f t="shared" si="673"/>
        <v>#REF!</v>
      </c>
      <c r="AE985" s="41"/>
      <c r="AF985" s="41"/>
      <c r="AG985" s="41" t="e">
        <f t="shared" si="674"/>
        <v>#REF!</v>
      </c>
      <c r="AH985" s="41"/>
      <c r="AI985" s="41"/>
      <c r="AJ985" s="41" t="e">
        <f t="shared" si="675"/>
        <v>#REF!</v>
      </c>
      <c r="AK985" s="41"/>
      <c r="AL985" s="41"/>
      <c r="AM985" s="41" t="e">
        <f t="shared" si="676"/>
        <v>#REF!</v>
      </c>
      <c r="AN985" s="41"/>
      <c r="AO985" s="41"/>
      <c r="AP985" s="41" t="e">
        <f t="shared" si="677"/>
        <v>#REF!</v>
      </c>
      <c r="AQ985" s="41"/>
      <c r="AR985" s="41"/>
      <c r="AS985" s="41" t="e">
        <f t="shared" si="678"/>
        <v>#REF!</v>
      </c>
      <c r="AT985" s="41"/>
      <c r="AU985" s="41"/>
      <c r="AV985" s="137" t="e">
        <f t="shared" si="679"/>
        <v>#REF!</v>
      </c>
      <c r="AW985" s="178"/>
      <c r="AX985" s="324"/>
      <c r="AY985" s="125"/>
      <c r="AZ985" s="125"/>
    </row>
    <row r="986" spans="1:52" ht="13">
      <c r="A986" s="18"/>
      <c r="B986" s="137"/>
      <c r="C986" s="404"/>
      <c r="D986" s="32" t="s">
        <v>3807</v>
      </c>
      <c r="E986" s="38" t="s">
        <v>3808</v>
      </c>
      <c r="F986" s="38" t="s">
        <v>3819</v>
      </c>
      <c r="G986" s="110" t="s">
        <v>629</v>
      </c>
      <c r="H986" s="38"/>
      <c r="I986" s="110"/>
      <c r="J986" s="16"/>
      <c r="K986" s="334" t="e">
        <f t="shared" si="669"/>
        <v>#REF!</v>
      </c>
      <c r="L986" s="41"/>
      <c r="M986" s="42"/>
      <c r="N986" s="147"/>
      <c r="O986" s="335" t="e">
        <f>SUM(L996+N996-#REF!)</f>
        <v>#REF!</v>
      </c>
      <c r="P986" s="42"/>
      <c r="Q986" s="147"/>
      <c r="R986" s="335" t="e">
        <f>SUM(O996+Q996-#REF!)</f>
        <v>#REF!</v>
      </c>
      <c r="S986" s="42"/>
      <c r="T986" s="147"/>
      <c r="U986" s="335" t="e">
        <f t="shared" si="670"/>
        <v>#REF!</v>
      </c>
      <c r="V986" s="42"/>
      <c r="W986" s="147"/>
      <c r="X986" s="335" t="e">
        <f t="shared" si="671"/>
        <v>#REF!</v>
      </c>
      <c r="Y986" s="42"/>
      <c r="Z986" s="147"/>
      <c r="AA986" s="335" t="e">
        <f t="shared" si="672"/>
        <v>#REF!</v>
      </c>
      <c r="AB986" s="42"/>
      <c r="AC986" s="147"/>
      <c r="AD986" s="335" t="e">
        <f t="shared" si="673"/>
        <v>#REF!</v>
      </c>
      <c r="AE986" s="41"/>
      <c r="AF986" s="41"/>
      <c r="AG986" s="41" t="e">
        <f t="shared" si="674"/>
        <v>#REF!</v>
      </c>
      <c r="AH986" s="41"/>
      <c r="AI986" s="41"/>
      <c r="AJ986" s="41" t="e">
        <f t="shared" si="675"/>
        <v>#REF!</v>
      </c>
      <c r="AK986" s="41"/>
      <c r="AL986" s="41"/>
      <c r="AM986" s="41" t="e">
        <f t="shared" si="676"/>
        <v>#REF!</v>
      </c>
      <c r="AN986" s="41"/>
      <c r="AO986" s="41"/>
      <c r="AP986" s="41" t="e">
        <f t="shared" si="677"/>
        <v>#REF!</v>
      </c>
      <c r="AQ986" s="41"/>
      <c r="AR986" s="41"/>
      <c r="AS986" s="41" t="e">
        <f t="shared" si="678"/>
        <v>#REF!</v>
      </c>
      <c r="AT986" s="41"/>
      <c r="AU986" s="41"/>
      <c r="AV986" s="137" t="e">
        <f t="shared" si="679"/>
        <v>#REF!</v>
      </c>
      <c r="AW986" s="178"/>
      <c r="AX986" s="324"/>
      <c r="AY986" s="125"/>
      <c r="AZ986" s="125"/>
    </row>
    <row r="987" spans="1:52" ht="13">
      <c r="A987" s="18"/>
      <c r="B987" s="137"/>
      <c r="C987" s="404"/>
      <c r="D987" s="32" t="s">
        <v>3785</v>
      </c>
      <c r="E987" s="38" t="s">
        <v>3786</v>
      </c>
      <c r="F987" s="38" t="s">
        <v>3819</v>
      </c>
      <c r="G987" s="110" t="s">
        <v>629</v>
      </c>
      <c r="H987" s="38"/>
      <c r="I987" s="110"/>
      <c r="J987" s="16"/>
      <c r="K987" s="334" t="e">
        <f t="shared" si="669"/>
        <v>#REF!</v>
      </c>
      <c r="L987" s="41"/>
      <c r="M987" s="42"/>
      <c r="N987" s="147"/>
      <c r="O987" s="335" t="e">
        <f>SUM(L997+N997-#REF!)</f>
        <v>#REF!</v>
      </c>
      <c r="P987" s="42"/>
      <c r="Q987" s="147"/>
      <c r="R987" s="335" t="e">
        <f>SUM(O997+Q997-#REF!)</f>
        <v>#REF!</v>
      </c>
      <c r="S987" s="42"/>
      <c r="T987" s="147"/>
      <c r="U987" s="335" t="e">
        <f t="shared" si="670"/>
        <v>#REF!</v>
      </c>
      <c r="V987" s="42"/>
      <c r="W987" s="147"/>
      <c r="X987" s="335" t="e">
        <f t="shared" si="671"/>
        <v>#REF!</v>
      </c>
      <c r="Y987" s="42"/>
      <c r="Z987" s="147"/>
      <c r="AA987" s="335" t="e">
        <f t="shared" si="672"/>
        <v>#REF!</v>
      </c>
      <c r="AB987" s="42"/>
      <c r="AC987" s="147"/>
      <c r="AD987" s="335" t="e">
        <f t="shared" si="673"/>
        <v>#REF!</v>
      </c>
      <c r="AE987" s="41"/>
      <c r="AF987" s="41"/>
      <c r="AG987" s="41" t="e">
        <f t="shared" si="674"/>
        <v>#REF!</v>
      </c>
      <c r="AH987" s="41"/>
      <c r="AI987" s="41"/>
      <c r="AJ987" s="41" t="e">
        <f t="shared" si="675"/>
        <v>#REF!</v>
      </c>
      <c r="AK987" s="41"/>
      <c r="AL987" s="41"/>
      <c r="AM987" s="41" t="e">
        <f t="shared" si="676"/>
        <v>#REF!</v>
      </c>
      <c r="AN987" s="41"/>
      <c r="AO987" s="41"/>
      <c r="AP987" s="41" t="e">
        <f t="shared" si="677"/>
        <v>#REF!</v>
      </c>
      <c r="AQ987" s="41"/>
      <c r="AR987" s="41"/>
      <c r="AS987" s="41" t="e">
        <f t="shared" si="678"/>
        <v>#REF!</v>
      </c>
      <c r="AT987" s="41"/>
      <c r="AU987" s="41"/>
      <c r="AV987" s="137" t="e">
        <f t="shared" si="679"/>
        <v>#REF!</v>
      </c>
      <c r="AW987" s="178"/>
      <c r="AX987" s="324"/>
      <c r="AY987" s="125"/>
      <c r="AZ987" s="125"/>
    </row>
    <row r="988" spans="1:52" ht="13">
      <c r="A988" s="18"/>
      <c r="B988" s="137"/>
      <c r="C988" s="404"/>
      <c r="D988" s="32" t="s">
        <v>3809</v>
      </c>
      <c r="E988" s="38" t="s">
        <v>3810</v>
      </c>
      <c r="F988" s="38" t="s">
        <v>3819</v>
      </c>
      <c r="G988" s="110" t="s">
        <v>629</v>
      </c>
      <c r="H988" s="38"/>
      <c r="I988" s="110"/>
      <c r="J988" s="16"/>
      <c r="K988" s="334" t="e">
        <f t="shared" si="669"/>
        <v>#REF!</v>
      </c>
      <c r="L988" s="41"/>
      <c r="M988" s="42"/>
      <c r="N988" s="147"/>
      <c r="O988" s="335" t="e">
        <f>SUM(L998+N998-#REF!)</f>
        <v>#REF!</v>
      </c>
      <c r="P988" s="42"/>
      <c r="Q988" s="147"/>
      <c r="R988" s="335" t="e">
        <f>SUM(O998+Q998-#REF!)</f>
        <v>#REF!</v>
      </c>
      <c r="S988" s="42"/>
      <c r="T988" s="147"/>
      <c r="U988" s="335" t="e">
        <f t="shared" si="670"/>
        <v>#REF!</v>
      </c>
      <c r="V988" s="42"/>
      <c r="W988" s="147"/>
      <c r="X988" s="335" t="e">
        <f t="shared" si="671"/>
        <v>#REF!</v>
      </c>
      <c r="Y988" s="42"/>
      <c r="Z988" s="147"/>
      <c r="AA988" s="335" t="e">
        <f t="shared" si="672"/>
        <v>#REF!</v>
      </c>
      <c r="AB988" s="42"/>
      <c r="AC988" s="147"/>
      <c r="AD988" s="335" t="e">
        <f t="shared" si="673"/>
        <v>#REF!</v>
      </c>
      <c r="AE988" s="41"/>
      <c r="AF988" s="41"/>
      <c r="AG988" s="41" t="e">
        <f t="shared" si="674"/>
        <v>#REF!</v>
      </c>
      <c r="AH988" s="41"/>
      <c r="AI988" s="41"/>
      <c r="AJ988" s="41" t="e">
        <f t="shared" si="675"/>
        <v>#REF!</v>
      </c>
      <c r="AK988" s="41"/>
      <c r="AL988" s="41"/>
      <c r="AM988" s="41" t="e">
        <f t="shared" si="676"/>
        <v>#REF!</v>
      </c>
      <c r="AN988" s="41"/>
      <c r="AO988" s="41"/>
      <c r="AP988" s="41" t="e">
        <f t="shared" si="677"/>
        <v>#REF!</v>
      </c>
      <c r="AQ988" s="41"/>
      <c r="AR988" s="41"/>
      <c r="AS988" s="41" t="e">
        <f t="shared" si="678"/>
        <v>#REF!</v>
      </c>
      <c r="AT988" s="41"/>
      <c r="AU988" s="41"/>
      <c r="AV988" s="137" t="e">
        <f t="shared" si="679"/>
        <v>#REF!</v>
      </c>
      <c r="AW988" s="178"/>
      <c r="AX988" s="324"/>
      <c r="AY988" s="125"/>
      <c r="AZ988" s="125"/>
    </row>
    <row r="989" spans="1:52" ht="13">
      <c r="A989" s="18"/>
      <c r="B989" s="137"/>
      <c r="C989" s="404"/>
      <c r="D989" s="32" t="s">
        <v>3805</v>
      </c>
      <c r="E989" s="38" t="s">
        <v>3806</v>
      </c>
      <c r="F989" s="38" t="s">
        <v>3819</v>
      </c>
      <c r="G989" s="110" t="s">
        <v>629</v>
      </c>
      <c r="H989" s="38"/>
      <c r="I989" s="110"/>
      <c r="J989" s="16"/>
      <c r="K989" s="334" t="e">
        <f t="shared" si="669"/>
        <v>#REF!</v>
      </c>
      <c r="L989" s="41"/>
      <c r="M989" s="42"/>
      <c r="N989" s="147"/>
      <c r="O989" s="335" t="e">
        <f>SUM(L999+N999-#REF!)</f>
        <v>#REF!</v>
      </c>
      <c r="P989" s="42"/>
      <c r="Q989" s="147"/>
      <c r="R989" s="335" t="e">
        <f>SUM(O999+Q999-#REF!)</f>
        <v>#REF!</v>
      </c>
      <c r="S989" s="42"/>
      <c r="T989" s="147"/>
      <c r="U989" s="335" t="e">
        <f t="shared" si="670"/>
        <v>#REF!</v>
      </c>
      <c r="V989" s="42"/>
      <c r="W989" s="147"/>
      <c r="X989" s="335" t="e">
        <f t="shared" si="671"/>
        <v>#REF!</v>
      </c>
      <c r="Y989" s="42"/>
      <c r="Z989" s="147"/>
      <c r="AA989" s="335" t="e">
        <f t="shared" si="672"/>
        <v>#REF!</v>
      </c>
      <c r="AB989" s="42"/>
      <c r="AC989" s="147"/>
      <c r="AD989" s="335" t="e">
        <f t="shared" si="673"/>
        <v>#REF!</v>
      </c>
      <c r="AE989" s="41"/>
      <c r="AF989" s="41"/>
      <c r="AG989" s="41" t="e">
        <f t="shared" si="674"/>
        <v>#REF!</v>
      </c>
      <c r="AH989" s="41"/>
      <c r="AI989" s="41"/>
      <c r="AJ989" s="41" t="e">
        <f t="shared" si="675"/>
        <v>#REF!</v>
      </c>
      <c r="AK989" s="41"/>
      <c r="AL989" s="41"/>
      <c r="AM989" s="41" t="e">
        <f t="shared" si="676"/>
        <v>#REF!</v>
      </c>
      <c r="AN989" s="41"/>
      <c r="AO989" s="41"/>
      <c r="AP989" s="41" t="e">
        <f t="shared" si="677"/>
        <v>#REF!</v>
      </c>
      <c r="AQ989" s="41"/>
      <c r="AR989" s="41"/>
      <c r="AS989" s="41" t="e">
        <f t="shared" si="678"/>
        <v>#REF!</v>
      </c>
      <c r="AT989" s="41"/>
      <c r="AU989" s="41"/>
      <c r="AV989" s="137" t="e">
        <f t="shared" si="679"/>
        <v>#REF!</v>
      </c>
      <c r="AW989" s="178"/>
      <c r="AX989" s="324"/>
      <c r="AY989" s="125"/>
      <c r="AZ989" s="125"/>
    </row>
    <row r="990" spans="1:52" ht="13">
      <c r="A990" s="18"/>
      <c r="B990" s="137"/>
      <c r="C990" s="404"/>
      <c r="D990" s="32" t="s">
        <v>3817</v>
      </c>
      <c r="E990" s="38" t="s">
        <v>3818</v>
      </c>
      <c r="F990" s="38" t="s">
        <v>3819</v>
      </c>
      <c r="G990" s="110" t="s">
        <v>629</v>
      </c>
      <c r="H990" s="38"/>
      <c r="I990" s="110"/>
      <c r="J990" s="16"/>
      <c r="K990" s="334" t="e">
        <f t="shared" si="669"/>
        <v>#REF!</v>
      </c>
      <c r="L990" s="41"/>
      <c r="M990" s="42"/>
      <c r="N990" s="147"/>
      <c r="O990" s="335" t="e">
        <f>SUM(L1000+N1000-#REF!)</f>
        <v>#REF!</v>
      </c>
      <c r="P990" s="42"/>
      <c r="Q990" s="147"/>
      <c r="R990" s="335" t="e">
        <f>SUM(O1000+Q1000-#REF!)</f>
        <v>#REF!</v>
      </c>
      <c r="S990" s="42"/>
      <c r="T990" s="147"/>
      <c r="U990" s="335" t="e">
        <f t="shared" si="670"/>
        <v>#REF!</v>
      </c>
      <c r="V990" s="42"/>
      <c r="W990" s="147"/>
      <c r="X990" s="335" t="e">
        <f t="shared" si="671"/>
        <v>#REF!</v>
      </c>
      <c r="Y990" s="42"/>
      <c r="Z990" s="147"/>
      <c r="AA990" s="335" t="e">
        <f t="shared" si="672"/>
        <v>#REF!</v>
      </c>
      <c r="AB990" s="42"/>
      <c r="AC990" s="147"/>
      <c r="AD990" s="335" t="e">
        <f t="shared" si="673"/>
        <v>#REF!</v>
      </c>
      <c r="AE990" s="41"/>
      <c r="AF990" s="41"/>
      <c r="AG990" s="41" t="e">
        <f t="shared" si="674"/>
        <v>#REF!</v>
      </c>
      <c r="AH990" s="41"/>
      <c r="AI990" s="41"/>
      <c r="AJ990" s="41" t="e">
        <f t="shared" si="675"/>
        <v>#REF!</v>
      </c>
      <c r="AK990" s="41"/>
      <c r="AL990" s="41"/>
      <c r="AM990" s="41" t="e">
        <f t="shared" si="676"/>
        <v>#REF!</v>
      </c>
      <c r="AN990" s="41"/>
      <c r="AO990" s="41"/>
      <c r="AP990" s="41" t="e">
        <f t="shared" si="677"/>
        <v>#REF!</v>
      </c>
      <c r="AQ990" s="41"/>
      <c r="AR990" s="41"/>
      <c r="AS990" s="41" t="e">
        <f t="shared" si="678"/>
        <v>#REF!</v>
      </c>
      <c r="AT990" s="41"/>
      <c r="AU990" s="41"/>
      <c r="AV990" s="137" t="e">
        <f t="shared" si="679"/>
        <v>#REF!</v>
      </c>
      <c r="AW990" s="178"/>
      <c r="AX990" s="324"/>
      <c r="AY990" s="125"/>
      <c r="AZ990" s="125"/>
    </row>
    <row r="991" spans="1:52" ht="13">
      <c r="A991" s="18"/>
      <c r="B991" s="137"/>
      <c r="C991" s="404"/>
      <c r="D991" s="32" t="s">
        <v>3803</v>
      </c>
      <c r="E991" s="38" t="s">
        <v>3804</v>
      </c>
      <c r="F991" s="38" t="s">
        <v>3819</v>
      </c>
      <c r="G991" s="110" t="s">
        <v>629</v>
      </c>
      <c r="H991" s="38"/>
      <c r="I991" s="110"/>
      <c r="J991" s="16"/>
      <c r="K991" s="334" t="e">
        <f t="shared" si="669"/>
        <v>#REF!</v>
      </c>
      <c r="L991" s="41"/>
      <c r="M991" s="42"/>
      <c r="N991" s="147"/>
      <c r="O991" s="335" t="e">
        <f>SUM(L1001+N1001-#REF!)</f>
        <v>#REF!</v>
      </c>
      <c r="P991" s="42"/>
      <c r="Q991" s="147"/>
      <c r="R991" s="335" t="e">
        <f>SUM(O1001+Q1001-#REF!)</f>
        <v>#REF!</v>
      </c>
      <c r="S991" s="42"/>
      <c r="T991" s="147"/>
      <c r="U991" s="335" t="e">
        <f t="shared" si="670"/>
        <v>#REF!</v>
      </c>
      <c r="V991" s="42"/>
      <c r="W991" s="147"/>
      <c r="X991" s="335" t="e">
        <f t="shared" si="671"/>
        <v>#REF!</v>
      </c>
      <c r="Y991" s="42"/>
      <c r="Z991" s="147"/>
      <c r="AA991" s="335" t="e">
        <f t="shared" si="672"/>
        <v>#REF!</v>
      </c>
      <c r="AB991" s="42"/>
      <c r="AC991" s="147"/>
      <c r="AD991" s="335" t="e">
        <f t="shared" si="673"/>
        <v>#REF!</v>
      </c>
      <c r="AE991" s="41"/>
      <c r="AF991" s="41"/>
      <c r="AG991" s="41" t="e">
        <f t="shared" si="674"/>
        <v>#REF!</v>
      </c>
      <c r="AH991" s="41"/>
      <c r="AI991" s="41"/>
      <c r="AJ991" s="41" t="e">
        <f t="shared" si="675"/>
        <v>#REF!</v>
      </c>
      <c r="AK991" s="41"/>
      <c r="AL991" s="41"/>
      <c r="AM991" s="41" t="e">
        <f t="shared" si="676"/>
        <v>#REF!</v>
      </c>
      <c r="AN991" s="41"/>
      <c r="AO991" s="41"/>
      <c r="AP991" s="41" t="e">
        <f t="shared" si="677"/>
        <v>#REF!</v>
      </c>
      <c r="AQ991" s="41"/>
      <c r="AR991" s="41"/>
      <c r="AS991" s="41" t="e">
        <f t="shared" si="678"/>
        <v>#REF!</v>
      </c>
      <c r="AT991" s="41"/>
      <c r="AU991" s="41"/>
      <c r="AV991" s="137" t="e">
        <f t="shared" si="679"/>
        <v>#REF!</v>
      </c>
      <c r="AW991" s="178"/>
      <c r="AX991" s="324"/>
      <c r="AY991" s="125"/>
      <c r="AZ991" s="125"/>
    </row>
    <row r="992" spans="1:52" ht="13">
      <c r="A992" s="18"/>
      <c r="B992" s="137"/>
      <c r="C992" s="404"/>
      <c r="D992" s="32" t="s">
        <v>3813</v>
      </c>
      <c r="E992" s="38" t="s">
        <v>3814</v>
      </c>
      <c r="F992" s="38" t="s">
        <v>3819</v>
      </c>
      <c r="G992" s="110" t="s">
        <v>629</v>
      </c>
      <c r="H992" s="38"/>
      <c r="I992" s="110"/>
      <c r="J992" s="16"/>
      <c r="K992" s="334" t="e">
        <f t="shared" ref="K992:K1023" si="680">AV1002</f>
        <v>#REF!</v>
      </c>
      <c r="L992" s="41"/>
      <c r="M992" s="42"/>
      <c r="N992" s="147"/>
      <c r="O992" s="335" t="e">
        <f>SUM(L1002+N1002-#REF!)</f>
        <v>#REF!</v>
      </c>
      <c r="P992" s="42"/>
      <c r="Q992" s="147"/>
      <c r="R992" s="335" t="e">
        <f>SUM(O1002+Q1002-#REF!)</f>
        <v>#REF!</v>
      </c>
      <c r="S992" s="42"/>
      <c r="T992" s="147"/>
      <c r="U992" s="335" t="e">
        <f t="shared" ref="U992:U1023" si="681">SUM(R1002+S1002-T1002)</f>
        <v>#REF!</v>
      </c>
      <c r="V992" s="42"/>
      <c r="W992" s="147"/>
      <c r="X992" s="335" t="e">
        <f t="shared" ref="X992:X1023" si="682">SUM(U1002+V1002-W1002)</f>
        <v>#REF!</v>
      </c>
      <c r="Y992" s="42"/>
      <c r="Z992" s="147"/>
      <c r="AA992" s="335" t="e">
        <f t="shared" ref="AA992:AA1023" si="683">SUM(X1002+Y1002-Z1002)</f>
        <v>#REF!</v>
      </c>
      <c r="AB992" s="42"/>
      <c r="AC992" s="147"/>
      <c r="AD992" s="335" t="e">
        <f t="shared" ref="AD992:AD1023" si="684">SUM(AA1002+AB1002-AC1002)</f>
        <v>#REF!</v>
      </c>
      <c r="AE992" s="41"/>
      <c r="AF992" s="41"/>
      <c r="AG992" s="41" t="e">
        <f t="shared" ref="AG992:AG1023" si="685">SUM(AD1002+AE1002-AF1002)</f>
        <v>#REF!</v>
      </c>
      <c r="AH992" s="41"/>
      <c r="AI992" s="41"/>
      <c r="AJ992" s="41" t="e">
        <f t="shared" ref="AJ992:AJ1023" si="686">SUM(AG1002+AH1002-AI1002)</f>
        <v>#REF!</v>
      </c>
      <c r="AK992" s="41"/>
      <c r="AL992" s="41"/>
      <c r="AM992" s="41" t="e">
        <f t="shared" ref="AM992:AM1023" si="687">SUM(AJ1002+AK1002-AL1002)</f>
        <v>#REF!</v>
      </c>
      <c r="AN992" s="41"/>
      <c r="AO992" s="41"/>
      <c r="AP992" s="41" t="e">
        <f t="shared" ref="AP992:AP1023" si="688">SUM(AM1002+AN1002-AO1002)</f>
        <v>#REF!</v>
      </c>
      <c r="AQ992" s="41"/>
      <c r="AR992" s="41"/>
      <c r="AS992" s="41" t="e">
        <f t="shared" ref="AS992:AS1023" si="689">SUM(AP1002+AQ1002-AR1002)</f>
        <v>#REF!</v>
      </c>
      <c r="AT992" s="41"/>
      <c r="AU992" s="41"/>
      <c r="AV992" s="137" t="e">
        <f t="shared" ref="AV992:AV1023" si="690">SUM(AS1002+AT1002-AU1002)</f>
        <v>#REF!</v>
      </c>
      <c r="AW992" s="178"/>
      <c r="AX992" s="324"/>
      <c r="AY992" s="125"/>
      <c r="AZ992" s="125"/>
    </row>
    <row r="993" spans="1:52" ht="13">
      <c r="A993" s="18"/>
      <c r="B993" s="137"/>
      <c r="C993" s="404"/>
      <c r="D993" s="32" t="s">
        <v>4880</v>
      </c>
      <c r="E993" s="38" t="s">
        <v>4881</v>
      </c>
      <c r="F993" s="38" t="s">
        <v>2892</v>
      </c>
      <c r="G993" s="110" t="s">
        <v>629</v>
      </c>
      <c r="H993" s="38"/>
      <c r="I993" s="110"/>
      <c r="J993" s="16"/>
      <c r="K993" s="334" t="e">
        <f t="shared" si="680"/>
        <v>#REF!</v>
      </c>
      <c r="L993" s="41"/>
      <c r="M993" s="42"/>
      <c r="N993" s="147"/>
      <c r="O993" s="335" t="e">
        <f>SUM(L1003+N1003-#REF!)</f>
        <v>#REF!</v>
      </c>
      <c r="P993" s="42"/>
      <c r="Q993" s="147"/>
      <c r="R993" s="335" t="e">
        <f>SUM(O1003+Q1003-#REF!)</f>
        <v>#REF!</v>
      </c>
      <c r="S993" s="42"/>
      <c r="T993" s="147"/>
      <c r="U993" s="335" t="e">
        <f t="shared" si="681"/>
        <v>#REF!</v>
      </c>
      <c r="V993" s="42"/>
      <c r="W993" s="147"/>
      <c r="X993" s="335" t="e">
        <f t="shared" si="682"/>
        <v>#REF!</v>
      </c>
      <c r="Y993" s="42"/>
      <c r="Z993" s="147"/>
      <c r="AA993" s="335" t="e">
        <f t="shared" si="683"/>
        <v>#REF!</v>
      </c>
      <c r="AB993" s="42"/>
      <c r="AC993" s="147"/>
      <c r="AD993" s="335" t="e">
        <f t="shared" si="684"/>
        <v>#REF!</v>
      </c>
      <c r="AE993" s="41"/>
      <c r="AF993" s="41"/>
      <c r="AG993" s="41" t="e">
        <f t="shared" si="685"/>
        <v>#REF!</v>
      </c>
      <c r="AH993" s="41"/>
      <c r="AI993" s="41"/>
      <c r="AJ993" s="41" t="e">
        <f t="shared" si="686"/>
        <v>#REF!</v>
      </c>
      <c r="AK993" s="41"/>
      <c r="AL993" s="41"/>
      <c r="AM993" s="41" t="e">
        <f t="shared" si="687"/>
        <v>#REF!</v>
      </c>
      <c r="AN993" s="41"/>
      <c r="AO993" s="41"/>
      <c r="AP993" s="41" t="e">
        <f t="shared" si="688"/>
        <v>#REF!</v>
      </c>
      <c r="AQ993" s="41"/>
      <c r="AR993" s="41"/>
      <c r="AS993" s="41" t="e">
        <f t="shared" si="689"/>
        <v>#REF!</v>
      </c>
      <c r="AT993" s="41"/>
      <c r="AU993" s="41"/>
      <c r="AV993" s="137" t="e">
        <f t="shared" si="690"/>
        <v>#REF!</v>
      </c>
      <c r="AW993" s="178"/>
      <c r="AX993" s="324"/>
      <c r="AY993" s="125"/>
      <c r="AZ993" s="125"/>
    </row>
    <row r="994" spans="1:52" ht="13">
      <c r="A994" s="18"/>
      <c r="B994" s="137"/>
      <c r="C994" s="404"/>
      <c r="D994" s="32" t="s">
        <v>4882</v>
      </c>
      <c r="E994" s="38" t="s">
        <v>4883</v>
      </c>
      <c r="F994" s="38" t="s">
        <v>2892</v>
      </c>
      <c r="G994" s="110" t="s">
        <v>629</v>
      </c>
      <c r="H994" s="38"/>
      <c r="I994" s="110"/>
      <c r="J994" s="16"/>
      <c r="K994" s="334" t="e">
        <f t="shared" si="680"/>
        <v>#REF!</v>
      </c>
      <c r="L994" s="41"/>
      <c r="M994" s="42"/>
      <c r="N994" s="147"/>
      <c r="O994" s="335" t="e">
        <f>SUM(L1004+N1004-#REF!)</f>
        <v>#REF!</v>
      </c>
      <c r="P994" s="42"/>
      <c r="Q994" s="147"/>
      <c r="R994" s="335" t="e">
        <f>SUM(O1004+Q1004-#REF!)</f>
        <v>#REF!</v>
      </c>
      <c r="S994" s="42"/>
      <c r="T994" s="147"/>
      <c r="U994" s="335" t="e">
        <f t="shared" si="681"/>
        <v>#REF!</v>
      </c>
      <c r="V994" s="42"/>
      <c r="W994" s="147"/>
      <c r="X994" s="335" t="e">
        <f t="shared" si="682"/>
        <v>#REF!</v>
      </c>
      <c r="Y994" s="42"/>
      <c r="Z994" s="147"/>
      <c r="AA994" s="335" t="e">
        <f t="shared" si="683"/>
        <v>#REF!</v>
      </c>
      <c r="AB994" s="42"/>
      <c r="AC994" s="147"/>
      <c r="AD994" s="335" t="e">
        <f t="shared" si="684"/>
        <v>#REF!</v>
      </c>
      <c r="AE994" s="41"/>
      <c r="AF994" s="41"/>
      <c r="AG994" s="41" t="e">
        <f t="shared" si="685"/>
        <v>#REF!</v>
      </c>
      <c r="AH994" s="41"/>
      <c r="AI994" s="41"/>
      <c r="AJ994" s="41" t="e">
        <f t="shared" si="686"/>
        <v>#REF!</v>
      </c>
      <c r="AK994" s="41"/>
      <c r="AL994" s="41"/>
      <c r="AM994" s="41" t="e">
        <f t="shared" si="687"/>
        <v>#REF!</v>
      </c>
      <c r="AN994" s="41"/>
      <c r="AO994" s="41"/>
      <c r="AP994" s="41" t="e">
        <f t="shared" si="688"/>
        <v>#REF!</v>
      </c>
      <c r="AQ994" s="41"/>
      <c r="AR994" s="41"/>
      <c r="AS994" s="41" t="e">
        <f t="shared" si="689"/>
        <v>#REF!</v>
      </c>
      <c r="AT994" s="41"/>
      <c r="AU994" s="41"/>
      <c r="AV994" s="137" t="e">
        <f t="shared" si="690"/>
        <v>#REF!</v>
      </c>
      <c r="AW994" s="178"/>
      <c r="AX994" s="324"/>
      <c r="AY994" s="125"/>
      <c r="AZ994" s="125"/>
    </row>
    <row r="995" spans="1:52" ht="13">
      <c r="A995" s="18"/>
      <c r="B995" s="137"/>
      <c r="C995" s="404"/>
      <c r="D995" s="32" t="s">
        <v>4884</v>
      </c>
      <c r="E995" s="38" t="s">
        <v>4885</v>
      </c>
      <c r="F995" s="38" t="s">
        <v>4886</v>
      </c>
      <c r="G995" s="110"/>
      <c r="H995" s="38"/>
      <c r="I995" s="110"/>
      <c r="J995" s="16"/>
      <c r="K995" s="334" t="e">
        <f t="shared" si="680"/>
        <v>#REF!</v>
      </c>
      <c r="L995" s="41"/>
      <c r="M995" s="42"/>
      <c r="N995" s="147"/>
      <c r="O995" s="335" t="e">
        <f>SUM(L1005+N1005-#REF!)</f>
        <v>#REF!</v>
      </c>
      <c r="P995" s="42"/>
      <c r="Q995" s="147"/>
      <c r="R995" s="335" t="e">
        <f>SUM(O1005+Q1005-#REF!)</f>
        <v>#REF!</v>
      </c>
      <c r="S995" s="42"/>
      <c r="T995" s="147"/>
      <c r="U995" s="335" t="e">
        <f t="shared" si="681"/>
        <v>#REF!</v>
      </c>
      <c r="V995" s="42"/>
      <c r="W995" s="147"/>
      <c r="X995" s="335" t="e">
        <f t="shared" si="682"/>
        <v>#REF!</v>
      </c>
      <c r="Y995" s="42"/>
      <c r="Z995" s="147"/>
      <c r="AA995" s="335" t="e">
        <f t="shared" si="683"/>
        <v>#REF!</v>
      </c>
      <c r="AB995" s="42"/>
      <c r="AC995" s="147"/>
      <c r="AD995" s="335" t="e">
        <f t="shared" si="684"/>
        <v>#REF!</v>
      </c>
      <c r="AE995" s="41"/>
      <c r="AF995" s="41"/>
      <c r="AG995" s="41" t="e">
        <f t="shared" si="685"/>
        <v>#REF!</v>
      </c>
      <c r="AH995" s="41"/>
      <c r="AI995" s="41"/>
      <c r="AJ995" s="41" t="e">
        <f t="shared" si="686"/>
        <v>#REF!</v>
      </c>
      <c r="AK995" s="41"/>
      <c r="AL995" s="41"/>
      <c r="AM995" s="41" t="e">
        <f t="shared" si="687"/>
        <v>#REF!</v>
      </c>
      <c r="AN995" s="41"/>
      <c r="AO995" s="41"/>
      <c r="AP995" s="41" t="e">
        <f t="shared" si="688"/>
        <v>#REF!</v>
      </c>
      <c r="AQ995" s="41"/>
      <c r="AR995" s="41"/>
      <c r="AS995" s="41" t="e">
        <f t="shared" si="689"/>
        <v>#REF!</v>
      </c>
      <c r="AT995" s="41"/>
      <c r="AU995" s="41"/>
      <c r="AV995" s="137" t="e">
        <f t="shared" si="690"/>
        <v>#REF!</v>
      </c>
      <c r="AW995" s="178"/>
      <c r="AX995" s="324"/>
      <c r="AY995" s="125"/>
      <c r="AZ995" s="125"/>
    </row>
    <row r="996" spans="1:52" ht="13">
      <c r="A996" s="18"/>
      <c r="B996" s="137"/>
      <c r="C996" s="404"/>
      <c r="D996" s="32" t="s">
        <v>1412</v>
      </c>
      <c r="E996" s="38" t="s">
        <v>1413</v>
      </c>
      <c r="F996" s="38"/>
      <c r="G996" s="110"/>
      <c r="H996" s="38"/>
      <c r="I996" s="110"/>
      <c r="J996" s="16"/>
      <c r="K996" s="334" t="e">
        <f t="shared" si="680"/>
        <v>#REF!</v>
      </c>
      <c r="L996" s="41"/>
      <c r="M996" s="42"/>
      <c r="N996" s="147"/>
      <c r="O996" s="335" t="e">
        <f>SUM(L1006+N1006-#REF!)</f>
        <v>#REF!</v>
      </c>
      <c r="P996" s="42"/>
      <c r="Q996" s="147"/>
      <c r="R996" s="335" t="e">
        <f>SUM(O1006+Q1006-#REF!)</f>
        <v>#REF!</v>
      </c>
      <c r="S996" s="42"/>
      <c r="T996" s="147"/>
      <c r="U996" s="335" t="e">
        <f t="shared" si="681"/>
        <v>#REF!</v>
      </c>
      <c r="V996" s="42"/>
      <c r="W996" s="147"/>
      <c r="X996" s="335" t="e">
        <f t="shared" si="682"/>
        <v>#REF!</v>
      </c>
      <c r="Y996" s="42"/>
      <c r="Z996" s="147"/>
      <c r="AA996" s="335" t="e">
        <f t="shared" si="683"/>
        <v>#REF!</v>
      </c>
      <c r="AB996" s="42"/>
      <c r="AC996" s="147"/>
      <c r="AD996" s="335" t="e">
        <f t="shared" si="684"/>
        <v>#REF!</v>
      </c>
      <c r="AE996" s="41"/>
      <c r="AF996" s="41"/>
      <c r="AG996" s="41" t="e">
        <f t="shared" si="685"/>
        <v>#REF!</v>
      </c>
      <c r="AH996" s="41"/>
      <c r="AI996" s="41"/>
      <c r="AJ996" s="41" t="e">
        <f t="shared" si="686"/>
        <v>#REF!</v>
      </c>
      <c r="AK996" s="41"/>
      <c r="AL996" s="41"/>
      <c r="AM996" s="41" t="e">
        <f t="shared" si="687"/>
        <v>#REF!</v>
      </c>
      <c r="AN996" s="41"/>
      <c r="AO996" s="41"/>
      <c r="AP996" s="41" t="e">
        <f t="shared" si="688"/>
        <v>#REF!</v>
      </c>
      <c r="AQ996" s="41"/>
      <c r="AR996" s="41"/>
      <c r="AS996" s="41" t="e">
        <f t="shared" si="689"/>
        <v>#REF!</v>
      </c>
      <c r="AT996" s="41"/>
      <c r="AU996" s="41"/>
      <c r="AV996" s="137" t="e">
        <f t="shared" si="690"/>
        <v>#REF!</v>
      </c>
      <c r="AW996" s="178"/>
      <c r="AX996" s="324"/>
      <c r="AY996" s="125"/>
      <c r="AZ996" s="125"/>
    </row>
    <row r="997" spans="1:52" ht="13">
      <c r="A997" s="18"/>
      <c r="B997" s="137"/>
      <c r="C997" s="404"/>
      <c r="D997" s="32" t="s">
        <v>4888</v>
      </c>
      <c r="E997" s="38" t="s">
        <v>4889</v>
      </c>
      <c r="F997" s="38"/>
      <c r="G997" s="110"/>
      <c r="H997" s="38"/>
      <c r="I997" s="110"/>
      <c r="J997" s="16"/>
      <c r="K997" s="334" t="e">
        <f t="shared" si="680"/>
        <v>#REF!</v>
      </c>
      <c r="L997" s="41"/>
      <c r="M997" s="42"/>
      <c r="N997" s="147"/>
      <c r="O997" s="335" t="e">
        <f>SUM(L1007+N1007-#REF!)</f>
        <v>#REF!</v>
      </c>
      <c r="P997" s="42"/>
      <c r="Q997" s="147"/>
      <c r="R997" s="335" t="e">
        <f>SUM(O1007+Q1007-#REF!)</f>
        <v>#REF!</v>
      </c>
      <c r="S997" s="42"/>
      <c r="T997" s="147"/>
      <c r="U997" s="335" t="e">
        <f t="shared" si="681"/>
        <v>#REF!</v>
      </c>
      <c r="V997" s="42"/>
      <c r="W997" s="147"/>
      <c r="X997" s="335" t="e">
        <f t="shared" si="682"/>
        <v>#REF!</v>
      </c>
      <c r="Y997" s="42"/>
      <c r="Z997" s="147"/>
      <c r="AA997" s="335" t="e">
        <f t="shared" si="683"/>
        <v>#REF!</v>
      </c>
      <c r="AB997" s="42"/>
      <c r="AC997" s="147"/>
      <c r="AD997" s="335" t="e">
        <f t="shared" si="684"/>
        <v>#REF!</v>
      </c>
      <c r="AE997" s="41"/>
      <c r="AF997" s="41"/>
      <c r="AG997" s="41" t="e">
        <f t="shared" si="685"/>
        <v>#REF!</v>
      </c>
      <c r="AH997" s="41"/>
      <c r="AI997" s="41"/>
      <c r="AJ997" s="41" t="e">
        <f t="shared" si="686"/>
        <v>#REF!</v>
      </c>
      <c r="AK997" s="41"/>
      <c r="AL997" s="41"/>
      <c r="AM997" s="41" t="e">
        <f t="shared" si="687"/>
        <v>#REF!</v>
      </c>
      <c r="AN997" s="41"/>
      <c r="AO997" s="41"/>
      <c r="AP997" s="41" t="e">
        <f t="shared" si="688"/>
        <v>#REF!</v>
      </c>
      <c r="AQ997" s="41"/>
      <c r="AR997" s="41"/>
      <c r="AS997" s="41" t="e">
        <f t="shared" si="689"/>
        <v>#REF!</v>
      </c>
      <c r="AT997" s="41"/>
      <c r="AU997" s="41"/>
      <c r="AV997" s="137" t="e">
        <f t="shared" si="690"/>
        <v>#REF!</v>
      </c>
      <c r="AW997" s="178"/>
      <c r="AX997" s="324"/>
      <c r="AY997" s="125"/>
      <c r="AZ997" s="125"/>
    </row>
    <row r="998" spans="1:52" ht="13">
      <c r="A998" s="18"/>
      <c r="B998" s="137"/>
      <c r="C998" s="404"/>
      <c r="D998" s="32" t="s">
        <v>4941</v>
      </c>
      <c r="E998" s="38" t="s">
        <v>4942</v>
      </c>
      <c r="F998" s="38" t="s">
        <v>4943</v>
      </c>
      <c r="G998" s="110"/>
      <c r="H998" s="38"/>
      <c r="I998" s="110"/>
      <c r="J998" s="16"/>
      <c r="K998" s="334" t="e">
        <f t="shared" si="680"/>
        <v>#REF!</v>
      </c>
      <c r="L998" s="41"/>
      <c r="M998" s="42"/>
      <c r="N998" s="147"/>
      <c r="O998" s="335" t="e">
        <f>SUM(L1008+N1008-#REF!)</f>
        <v>#REF!</v>
      </c>
      <c r="P998" s="42"/>
      <c r="Q998" s="147"/>
      <c r="R998" s="335" t="e">
        <f>SUM(O1008+Q1008-#REF!)</f>
        <v>#REF!</v>
      </c>
      <c r="S998" s="42"/>
      <c r="T998" s="147"/>
      <c r="U998" s="335" t="e">
        <f t="shared" si="681"/>
        <v>#REF!</v>
      </c>
      <c r="V998" s="42"/>
      <c r="W998" s="147"/>
      <c r="X998" s="335" t="e">
        <f t="shared" si="682"/>
        <v>#REF!</v>
      </c>
      <c r="Y998" s="42"/>
      <c r="Z998" s="147"/>
      <c r="AA998" s="335" t="e">
        <f t="shared" si="683"/>
        <v>#REF!</v>
      </c>
      <c r="AB998" s="42"/>
      <c r="AC998" s="147"/>
      <c r="AD998" s="335" t="e">
        <f t="shared" si="684"/>
        <v>#REF!</v>
      </c>
      <c r="AE998" s="41"/>
      <c r="AF998" s="41"/>
      <c r="AG998" s="41" t="e">
        <f t="shared" si="685"/>
        <v>#REF!</v>
      </c>
      <c r="AH998" s="41"/>
      <c r="AI998" s="41"/>
      <c r="AJ998" s="41" t="e">
        <f t="shared" si="686"/>
        <v>#REF!</v>
      </c>
      <c r="AK998" s="41"/>
      <c r="AL998" s="41"/>
      <c r="AM998" s="41" t="e">
        <f t="shared" si="687"/>
        <v>#REF!</v>
      </c>
      <c r="AN998" s="41"/>
      <c r="AO998" s="41"/>
      <c r="AP998" s="41" t="e">
        <f t="shared" si="688"/>
        <v>#REF!</v>
      </c>
      <c r="AQ998" s="41"/>
      <c r="AR998" s="41"/>
      <c r="AS998" s="41" t="e">
        <f t="shared" si="689"/>
        <v>#REF!</v>
      </c>
      <c r="AT998" s="41"/>
      <c r="AU998" s="41"/>
      <c r="AV998" s="137" t="e">
        <f t="shared" si="690"/>
        <v>#REF!</v>
      </c>
      <c r="AW998" s="178"/>
      <c r="AX998" s="324"/>
      <c r="AY998" s="125"/>
      <c r="AZ998" s="125"/>
    </row>
    <row r="999" spans="1:52" ht="13">
      <c r="A999" s="18"/>
      <c r="B999" s="137"/>
      <c r="C999" s="404"/>
      <c r="D999" s="32" t="s">
        <v>4944</v>
      </c>
      <c r="E999" s="38" t="s">
        <v>4945</v>
      </c>
      <c r="F999" s="38" t="s">
        <v>4950</v>
      </c>
      <c r="G999" s="110"/>
      <c r="H999" s="38"/>
      <c r="I999" s="110"/>
      <c r="J999" s="16"/>
      <c r="K999" s="334" t="e">
        <f t="shared" si="680"/>
        <v>#REF!</v>
      </c>
      <c r="L999" s="41"/>
      <c r="M999" s="42"/>
      <c r="N999" s="147"/>
      <c r="O999" s="335" t="e">
        <f>SUM(L1009+N1009-#REF!)</f>
        <v>#REF!</v>
      </c>
      <c r="P999" s="42"/>
      <c r="Q999" s="147"/>
      <c r="R999" s="335" t="e">
        <f>SUM(O1009+Q1009-#REF!)</f>
        <v>#REF!</v>
      </c>
      <c r="S999" s="42"/>
      <c r="T999" s="147"/>
      <c r="U999" s="335" t="e">
        <f t="shared" si="681"/>
        <v>#REF!</v>
      </c>
      <c r="V999" s="42"/>
      <c r="W999" s="147"/>
      <c r="X999" s="335" t="e">
        <f t="shared" si="682"/>
        <v>#REF!</v>
      </c>
      <c r="Y999" s="42"/>
      <c r="Z999" s="147"/>
      <c r="AA999" s="335" t="e">
        <f t="shared" si="683"/>
        <v>#REF!</v>
      </c>
      <c r="AB999" s="42"/>
      <c r="AC999" s="147"/>
      <c r="AD999" s="335" t="e">
        <f t="shared" si="684"/>
        <v>#REF!</v>
      </c>
      <c r="AE999" s="41"/>
      <c r="AF999" s="41"/>
      <c r="AG999" s="41" t="e">
        <f t="shared" si="685"/>
        <v>#REF!</v>
      </c>
      <c r="AH999" s="41"/>
      <c r="AI999" s="41"/>
      <c r="AJ999" s="41" t="e">
        <f t="shared" si="686"/>
        <v>#REF!</v>
      </c>
      <c r="AK999" s="41"/>
      <c r="AL999" s="41"/>
      <c r="AM999" s="41" t="e">
        <f t="shared" si="687"/>
        <v>#REF!</v>
      </c>
      <c r="AN999" s="41"/>
      <c r="AO999" s="41"/>
      <c r="AP999" s="41" t="e">
        <f t="shared" si="688"/>
        <v>#REF!</v>
      </c>
      <c r="AQ999" s="41"/>
      <c r="AR999" s="41"/>
      <c r="AS999" s="41" t="e">
        <f t="shared" si="689"/>
        <v>#REF!</v>
      </c>
      <c r="AT999" s="41"/>
      <c r="AU999" s="41"/>
      <c r="AV999" s="137" t="e">
        <f t="shared" si="690"/>
        <v>#REF!</v>
      </c>
      <c r="AW999" s="178"/>
      <c r="AX999" s="324"/>
      <c r="AY999" s="125"/>
      <c r="AZ999" s="125"/>
    </row>
    <row r="1000" spans="1:52" ht="13">
      <c r="A1000" s="18"/>
      <c r="B1000" s="137"/>
      <c r="C1000" s="404"/>
      <c r="D1000" s="32" t="s">
        <v>4946</v>
      </c>
      <c r="E1000" s="38" t="s">
        <v>4947</v>
      </c>
      <c r="F1000" s="38" t="s">
        <v>4950</v>
      </c>
      <c r="G1000" s="110"/>
      <c r="H1000" s="38"/>
      <c r="I1000" s="110"/>
      <c r="J1000" s="16"/>
      <c r="K1000" s="334" t="e">
        <f t="shared" si="680"/>
        <v>#REF!</v>
      </c>
      <c r="L1000" s="41"/>
      <c r="M1000" s="42"/>
      <c r="N1000" s="147"/>
      <c r="O1000" s="335" t="e">
        <f>SUM(L1010+N1010-#REF!)</f>
        <v>#REF!</v>
      </c>
      <c r="P1000" s="42"/>
      <c r="Q1000" s="147"/>
      <c r="R1000" s="335" t="e">
        <f>SUM(O1010+Q1010-#REF!)</f>
        <v>#REF!</v>
      </c>
      <c r="S1000" s="42"/>
      <c r="T1000" s="147"/>
      <c r="U1000" s="335" t="e">
        <f t="shared" si="681"/>
        <v>#REF!</v>
      </c>
      <c r="V1000" s="42"/>
      <c r="W1000" s="147"/>
      <c r="X1000" s="335" t="e">
        <f t="shared" si="682"/>
        <v>#REF!</v>
      </c>
      <c r="Y1000" s="42"/>
      <c r="Z1000" s="147"/>
      <c r="AA1000" s="335" t="e">
        <f t="shared" si="683"/>
        <v>#REF!</v>
      </c>
      <c r="AB1000" s="42"/>
      <c r="AC1000" s="147"/>
      <c r="AD1000" s="335" t="e">
        <f t="shared" si="684"/>
        <v>#REF!</v>
      </c>
      <c r="AE1000" s="41"/>
      <c r="AF1000" s="41"/>
      <c r="AG1000" s="41" t="e">
        <f t="shared" si="685"/>
        <v>#REF!</v>
      </c>
      <c r="AH1000" s="41"/>
      <c r="AI1000" s="41"/>
      <c r="AJ1000" s="41" t="e">
        <f t="shared" si="686"/>
        <v>#REF!</v>
      </c>
      <c r="AK1000" s="41"/>
      <c r="AL1000" s="41"/>
      <c r="AM1000" s="41" t="e">
        <f t="shared" si="687"/>
        <v>#REF!</v>
      </c>
      <c r="AN1000" s="41"/>
      <c r="AO1000" s="41"/>
      <c r="AP1000" s="41" t="e">
        <f t="shared" si="688"/>
        <v>#REF!</v>
      </c>
      <c r="AQ1000" s="41"/>
      <c r="AR1000" s="41"/>
      <c r="AS1000" s="41" t="e">
        <f t="shared" si="689"/>
        <v>#REF!</v>
      </c>
      <c r="AT1000" s="41"/>
      <c r="AU1000" s="41"/>
      <c r="AV1000" s="137" t="e">
        <f t="shared" si="690"/>
        <v>#REF!</v>
      </c>
      <c r="AW1000" s="178"/>
      <c r="AX1000" s="324"/>
      <c r="AY1000" s="125"/>
      <c r="AZ1000" s="125"/>
    </row>
    <row r="1001" spans="1:52" ht="13">
      <c r="A1001" s="18"/>
      <c r="B1001" s="137"/>
      <c r="C1001" s="404"/>
      <c r="D1001" s="32" t="s">
        <v>4948</v>
      </c>
      <c r="E1001" s="38" t="s">
        <v>4949</v>
      </c>
      <c r="F1001" s="38" t="s">
        <v>4950</v>
      </c>
      <c r="G1001" s="110"/>
      <c r="H1001" s="38"/>
      <c r="I1001" s="110"/>
      <c r="J1001" s="16"/>
      <c r="K1001" s="334" t="e">
        <f t="shared" si="680"/>
        <v>#REF!</v>
      </c>
      <c r="L1001" s="41"/>
      <c r="M1001" s="42"/>
      <c r="N1001" s="147"/>
      <c r="O1001" s="335" t="e">
        <f>SUM(L1011+N1011-#REF!)</f>
        <v>#REF!</v>
      </c>
      <c r="P1001" s="42"/>
      <c r="Q1001" s="147"/>
      <c r="R1001" s="335" t="e">
        <f>SUM(O1011+Q1011-#REF!)</f>
        <v>#REF!</v>
      </c>
      <c r="S1001" s="42"/>
      <c r="T1001" s="147"/>
      <c r="U1001" s="335" t="e">
        <f t="shared" si="681"/>
        <v>#REF!</v>
      </c>
      <c r="V1001" s="42"/>
      <c r="W1001" s="147"/>
      <c r="X1001" s="335" t="e">
        <f t="shared" si="682"/>
        <v>#REF!</v>
      </c>
      <c r="Y1001" s="42"/>
      <c r="Z1001" s="147"/>
      <c r="AA1001" s="335" t="e">
        <f t="shared" si="683"/>
        <v>#REF!</v>
      </c>
      <c r="AB1001" s="42"/>
      <c r="AC1001" s="147"/>
      <c r="AD1001" s="335" t="e">
        <f t="shared" si="684"/>
        <v>#REF!</v>
      </c>
      <c r="AE1001" s="41"/>
      <c r="AF1001" s="41"/>
      <c r="AG1001" s="41" t="e">
        <f t="shared" si="685"/>
        <v>#REF!</v>
      </c>
      <c r="AH1001" s="41"/>
      <c r="AI1001" s="41"/>
      <c r="AJ1001" s="41" t="e">
        <f t="shared" si="686"/>
        <v>#REF!</v>
      </c>
      <c r="AK1001" s="41"/>
      <c r="AL1001" s="41"/>
      <c r="AM1001" s="41" t="e">
        <f t="shared" si="687"/>
        <v>#REF!</v>
      </c>
      <c r="AN1001" s="41"/>
      <c r="AO1001" s="41"/>
      <c r="AP1001" s="41" t="e">
        <f t="shared" si="688"/>
        <v>#REF!</v>
      </c>
      <c r="AQ1001" s="41"/>
      <c r="AR1001" s="41"/>
      <c r="AS1001" s="41" t="e">
        <f t="shared" si="689"/>
        <v>#REF!</v>
      </c>
      <c r="AT1001" s="41"/>
      <c r="AU1001" s="41"/>
      <c r="AV1001" s="137" t="e">
        <f t="shared" si="690"/>
        <v>#REF!</v>
      </c>
      <c r="AW1001" s="178"/>
      <c r="AX1001" s="324"/>
      <c r="AY1001" s="125"/>
      <c r="AZ1001" s="125"/>
    </row>
    <row r="1002" spans="1:52" ht="13">
      <c r="A1002" s="18"/>
      <c r="B1002" s="137"/>
      <c r="C1002" s="404"/>
      <c r="D1002" s="32" t="s">
        <v>4968</v>
      </c>
      <c r="E1002" s="38" t="s">
        <v>4969</v>
      </c>
      <c r="F1002" s="38"/>
      <c r="G1002" s="110"/>
      <c r="H1002" s="38"/>
      <c r="I1002" s="110"/>
      <c r="J1002" s="16"/>
      <c r="K1002" s="334" t="e">
        <f t="shared" si="680"/>
        <v>#REF!</v>
      </c>
      <c r="L1002" s="41"/>
      <c r="M1002" s="42"/>
      <c r="N1002" s="147"/>
      <c r="O1002" s="335" t="e">
        <f>SUM(L1012+N1012-#REF!)</f>
        <v>#REF!</v>
      </c>
      <c r="P1002" s="42"/>
      <c r="Q1002" s="147"/>
      <c r="R1002" s="335" t="e">
        <f>SUM(O1012+Q1012-#REF!)</f>
        <v>#REF!</v>
      </c>
      <c r="S1002" s="42"/>
      <c r="T1002" s="147"/>
      <c r="U1002" s="335" t="e">
        <f t="shared" si="681"/>
        <v>#REF!</v>
      </c>
      <c r="V1002" s="42"/>
      <c r="W1002" s="147"/>
      <c r="X1002" s="335" t="e">
        <f t="shared" si="682"/>
        <v>#REF!</v>
      </c>
      <c r="Y1002" s="42"/>
      <c r="Z1002" s="147"/>
      <c r="AA1002" s="335" t="e">
        <f t="shared" si="683"/>
        <v>#REF!</v>
      </c>
      <c r="AB1002" s="42"/>
      <c r="AC1002" s="147"/>
      <c r="AD1002" s="335" t="e">
        <f t="shared" si="684"/>
        <v>#REF!</v>
      </c>
      <c r="AE1002" s="41"/>
      <c r="AF1002" s="41"/>
      <c r="AG1002" s="41" t="e">
        <f t="shared" si="685"/>
        <v>#REF!</v>
      </c>
      <c r="AH1002" s="41"/>
      <c r="AI1002" s="41"/>
      <c r="AJ1002" s="41" t="e">
        <f t="shared" si="686"/>
        <v>#REF!</v>
      </c>
      <c r="AK1002" s="41"/>
      <c r="AL1002" s="41"/>
      <c r="AM1002" s="41" t="e">
        <f t="shared" si="687"/>
        <v>#REF!</v>
      </c>
      <c r="AN1002" s="41"/>
      <c r="AO1002" s="41"/>
      <c r="AP1002" s="41" t="e">
        <f t="shared" si="688"/>
        <v>#REF!</v>
      </c>
      <c r="AQ1002" s="41"/>
      <c r="AR1002" s="41"/>
      <c r="AS1002" s="41" t="e">
        <f t="shared" si="689"/>
        <v>#REF!</v>
      </c>
      <c r="AT1002" s="41"/>
      <c r="AU1002" s="41"/>
      <c r="AV1002" s="137" t="e">
        <f t="shared" si="690"/>
        <v>#REF!</v>
      </c>
      <c r="AW1002" s="178"/>
      <c r="AX1002" s="324"/>
      <c r="AY1002" s="125"/>
      <c r="AZ1002" s="125"/>
    </row>
    <row r="1003" spans="1:52" ht="13">
      <c r="A1003" s="18"/>
      <c r="B1003" s="137"/>
      <c r="C1003" s="404"/>
      <c r="D1003" s="32" t="s">
        <v>4964</v>
      </c>
      <c r="E1003" s="38" t="s">
        <v>4965</v>
      </c>
      <c r="F1003" s="38" t="s">
        <v>418</v>
      </c>
      <c r="G1003" s="110" t="s">
        <v>629</v>
      </c>
      <c r="H1003" s="38"/>
      <c r="I1003" s="110"/>
      <c r="J1003" s="16"/>
      <c r="K1003" s="334" t="e">
        <f t="shared" si="680"/>
        <v>#REF!</v>
      </c>
      <c r="L1003" s="41"/>
      <c r="M1003" s="42"/>
      <c r="N1003" s="147"/>
      <c r="O1003" s="335" t="e">
        <f>SUM(L1013+N1013-#REF!)</f>
        <v>#REF!</v>
      </c>
      <c r="P1003" s="42"/>
      <c r="Q1003" s="147"/>
      <c r="R1003" s="335" t="e">
        <f>SUM(O1013+Q1013-#REF!)</f>
        <v>#REF!</v>
      </c>
      <c r="S1003" s="42"/>
      <c r="T1003" s="147"/>
      <c r="U1003" s="335" t="e">
        <f t="shared" si="681"/>
        <v>#REF!</v>
      </c>
      <c r="V1003" s="42"/>
      <c r="W1003" s="147"/>
      <c r="X1003" s="335" t="e">
        <f t="shared" si="682"/>
        <v>#REF!</v>
      </c>
      <c r="Y1003" s="42"/>
      <c r="Z1003" s="147"/>
      <c r="AA1003" s="335" t="e">
        <f t="shared" si="683"/>
        <v>#REF!</v>
      </c>
      <c r="AB1003" s="42"/>
      <c r="AC1003" s="147"/>
      <c r="AD1003" s="335" t="e">
        <f t="shared" si="684"/>
        <v>#REF!</v>
      </c>
      <c r="AE1003" s="41"/>
      <c r="AF1003" s="41"/>
      <c r="AG1003" s="41" t="e">
        <f t="shared" si="685"/>
        <v>#REF!</v>
      </c>
      <c r="AH1003" s="41"/>
      <c r="AI1003" s="41"/>
      <c r="AJ1003" s="41" t="e">
        <f t="shared" si="686"/>
        <v>#REF!</v>
      </c>
      <c r="AK1003" s="41"/>
      <c r="AL1003" s="41"/>
      <c r="AM1003" s="41" t="e">
        <f t="shared" si="687"/>
        <v>#REF!</v>
      </c>
      <c r="AN1003" s="41"/>
      <c r="AO1003" s="41"/>
      <c r="AP1003" s="41" t="e">
        <f t="shared" si="688"/>
        <v>#REF!</v>
      </c>
      <c r="AQ1003" s="41"/>
      <c r="AR1003" s="41"/>
      <c r="AS1003" s="41" t="e">
        <f t="shared" si="689"/>
        <v>#REF!</v>
      </c>
      <c r="AT1003" s="41"/>
      <c r="AU1003" s="41"/>
      <c r="AV1003" s="137" t="e">
        <f t="shared" si="690"/>
        <v>#REF!</v>
      </c>
      <c r="AW1003" s="178"/>
      <c r="AX1003" s="324"/>
      <c r="AY1003" s="125"/>
      <c r="AZ1003" s="125"/>
    </row>
    <row r="1004" spans="1:52" ht="13">
      <c r="A1004" s="18"/>
      <c r="B1004" s="137"/>
      <c r="C1004" s="404"/>
      <c r="D1004" s="32" t="s">
        <v>4966</v>
      </c>
      <c r="E1004" s="38" t="s">
        <v>4967</v>
      </c>
      <c r="F1004" s="38" t="s">
        <v>418</v>
      </c>
      <c r="G1004" s="110" t="s">
        <v>629</v>
      </c>
      <c r="H1004" s="38"/>
      <c r="I1004" s="110"/>
      <c r="J1004" s="16"/>
      <c r="K1004" s="334" t="e">
        <f t="shared" si="680"/>
        <v>#REF!</v>
      </c>
      <c r="L1004" s="41"/>
      <c r="M1004" s="42"/>
      <c r="N1004" s="147"/>
      <c r="O1004" s="335" t="e">
        <f>SUM(L1014+N1014-#REF!)</f>
        <v>#REF!</v>
      </c>
      <c r="P1004" s="42"/>
      <c r="Q1004" s="147"/>
      <c r="R1004" s="335" t="e">
        <f>SUM(O1014+Q1014-#REF!)</f>
        <v>#REF!</v>
      </c>
      <c r="S1004" s="42"/>
      <c r="T1004" s="147"/>
      <c r="U1004" s="335" t="e">
        <f t="shared" si="681"/>
        <v>#REF!</v>
      </c>
      <c r="V1004" s="42"/>
      <c r="W1004" s="147"/>
      <c r="X1004" s="335" t="e">
        <f t="shared" si="682"/>
        <v>#REF!</v>
      </c>
      <c r="Y1004" s="42"/>
      <c r="Z1004" s="147"/>
      <c r="AA1004" s="335" t="e">
        <f t="shared" si="683"/>
        <v>#REF!</v>
      </c>
      <c r="AB1004" s="42"/>
      <c r="AC1004" s="147"/>
      <c r="AD1004" s="335" t="e">
        <f t="shared" si="684"/>
        <v>#REF!</v>
      </c>
      <c r="AE1004" s="41"/>
      <c r="AF1004" s="41"/>
      <c r="AG1004" s="41" t="e">
        <f t="shared" si="685"/>
        <v>#REF!</v>
      </c>
      <c r="AH1004" s="41"/>
      <c r="AI1004" s="41"/>
      <c r="AJ1004" s="41" t="e">
        <f t="shared" si="686"/>
        <v>#REF!</v>
      </c>
      <c r="AK1004" s="41"/>
      <c r="AL1004" s="41"/>
      <c r="AM1004" s="41" t="e">
        <f t="shared" si="687"/>
        <v>#REF!</v>
      </c>
      <c r="AN1004" s="41"/>
      <c r="AO1004" s="41"/>
      <c r="AP1004" s="41" t="e">
        <f t="shared" si="688"/>
        <v>#REF!</v>
      </c>
      <c r="AQ1004" s="41"/>
      <c r="AR1004" s="41"/>
      <c r="AS1004" s="41" t="e">
        <f t="shared" si="689"/>
        <v>#REF!</v>
      </c>
      <c r="AT1004" s="41"/>
      <c r="AU1004" s="41"/>
      <c r="AV1004" s="137" t="e">
        <f t="shared" si="690"/>
        <v>#REF!</v>
      </c>
      <c r="AW1004" s="178"/>
      <c r="AX1004" s="324"/>
      <c r="AY1004" s="125"/>
      <c r="AZ1004" s="125"/>
    </row>
    <row r="1005" spans="1:52" ht="13">
      <c r="A1005" s="18"/>
      <c r="B1005" s="137"/>
      <c r="C1005" s="404"/>
      <c r="D1005" s="32" t="s">
        <v>3515</v>
      </c>
      <c r="E1005" s="38" t="s">
        <v>4996</v>
      </c>
      <c r="F1005" s="38" t="s">
        <v>4300</v>
      </c>
      <c r="G1005" s="110" t="s">
        <v>629</v>
      </c>
      <c r="H1005" s="38"/>
      <c r="I1005" s="110"/>
      <c r="J1005" s="16"/>
      <c r="K1005" s="334" t="e">
        <f t="shared" si="680"/>
        <v>#REF!</v>
      </c>
      <c r="L1005" s="41"/>
      <c r="M1005" s="42"/>
      <c r="N1005" s="147"/>
      <c r="O1005" s="335" t="e">
        <f>SUM(L1015+N1015-#REF!)</f>
        <v>#REF!</v>
      </c>
      <c r="P1005" s="42"/>
      <c r="Q1005" s="147"/>
      <c r="R1005" s="335" t="e">
        <f>SUM(O1015+Q1015-#REF!)</f>
        <v>#REF!</v>
      </c>
      <c r="S1005" s="42"/>
      <c r="T1005" s="147"/>
      <c r="U1005" s="335" t="e">
        <f t="shared" si="681"/>
        <v>#REF!</v>
      </c>
      <c r="V1005" s="42"/>
      <c r="W1005" s="147"/>
      <c r="X1005" s="335" t="e">
        <f t="shared" si="682"/>
        <v>#REF!</v>
      </c>
      <c r="Y1005" s="42"/>
      <c r="Z1005" s="147"/>
      <c r="AA1005" s="335" t="e">
        <f t="shared" si="683"/>
        <v>#REF!</v>
      </c>
      <c r="AB1005" s="42"/>
      <c r="AC1005" s="147"/>
      <c r="AD1005" s="335" t="e">
        <f t="shared" si="684"/>
        <v>#REF!</v>
      </c>
      <c r="AE1005" s="41"/>
      <c r="AF1005" s="41"/>
      <c r="AG1005" s="41" t="e">
        <f t="shared" si="685"/>
        <v>#REF!</v>
      </c>
      <c r="AH1005" s="41"/>
      <c r="AI1005" s="41"/>
      <c r="AJ1005" s="41" t="e">
        <f t="shared" si="686"/>
        <v>#REF!</v>
      </c>
      <c r="AK1005" s="41"/>
      <c r="AL1005" s="41"/>
      <c r="AM1005" s="41" t="e">
        <f t="shared" si="687"/>
        <v>#REF!</v>
      </c>
      <c r="AN1005" s="41"/>
      <c r="AO1005" s="41"/>
      <c r="AP1005" s="41" t="e">
        <f t="shared" si="688"/>
        <v>#REF!</v>
      </c>
      <c r="AQ1005" s="41"/>
      <c r="AR1005" s="41"/>
      <c r="AS1005" s="41" t="e">
        <f t="shared" si="689"/>
        <v>#REF!</v>
      </c>
      <c r="AT1005" s="41"/>
      <c r="AU1005" s="41"/>
      <c r="AV1005" s="137" t="e">
        <f t="shared" si="690"/>
        <v>#REF!</v>
      </c>
      <c r="AW1005" s="178"/>
      <c r="AX1005" s="324"/>
      <c r="AY1005" s="125"/>
      <c r="AZ1005" s="125"/>
    </row>
    <row r="1006" spans="1:52" ht="13">
      <c r="A1006" s="18"/>
      <c r="B1006" s="137"/>
      <c r="C1006" s="404"/>
      <c r="D1006" s="162" t="s">
        <v>1433</v>
      </c>
      <c r="E1006" s="155" t="s">
        <v>1434</v>
      </c>
      <c r="F1006" s="156" t="s">
        <v>1842</v>
      </c>
      <c r="G1006" s="156" t="s">
        <v>640</v>
      </c>
      <c r="H1006" s="38"/>
      <c r="I1006" s="110"/>
      <c r="J1006" s="16"/>
      <c r="K1006" s="334" t="e">
        <f t="shared" si="680"/>
        <v>#REF!</v>
      </c>
      <c r="L1006" s="41"/>
      <c r="M1006" s="42"/>
      <c r="N1006" s="147"/>
      <c r="O1006" s="335" t="e">
        <f>SUM(L1016+N1016-#REF!)</f>
        <v>#REF!</v>
      </c>
      <c r="P1006" s="42"/>
      <c r="Q1006" s="147"/>
      <c r="R1006" s="335" t="e">
        <f>SUM(O1016+Q1016-#REF!)</f>
        <v>#REF!</v>
      </c>
      <c r="S1006" s="42"/>
      <c r="T1006" s="147"/>
      <c r="U1006" s="335" t="e">
        <f t="shared" si="681"/>
        <v>#REF!</v>
      </c>
      <c r="V1006" s="42"/>
      <c r="W1006" s="147"/>
      <c r="X1006" s="335" t="e">
        <f t="shared" si="682"/>
        <v>#REF!</v>
      </c>
      <c r="Y1006" s="42"/>
      <c r="Z1006" s="147"/>
      <c r="AA1006" s="335" t="e">
        <f t="shared" si="683"/>
        <v>#REF!</v>
      </c>
      <c r="AB1006" s="42"/>
      <c r="AC1006" s="147"/>
      <c r="AD1006" s="335" t="e">
        <f t="shared" si="684"/>
        <v>#REF!</v>
      </c>
      <c r="AE1006" s="41"/>
      <c r="AF1006" s="41"/>
      <c r="AG1006" s="41" t="e">
        <f t="shared" si="685"/>
        <v>#REF!</v>
      </c>
      <c r="AH1006" s="41"/>
      <c r="AI1006" s="41"/>
      <c r="AJ1006" s="41" t="e">
        <f t="shared" si="686"/>
        <v>#REF!</v>
      </c>
      <c r="AK1006" s="41"/>
      <c r="AL1006" s="41"/>
      <c r="AM1006" s="41" t="e">
        <f t="shared" si="687"/>
        <v>#REF!</v>
      </c>
      <c r="AN1006" s="41"/>
      <c r="AO1006" s="41"/>
      <c r="AP1006" s="41" t="e">
        <f t="shared" si="688"/>
        <v>#REF!</v>
      </c>
      <c r="AQ1006" s="41"/>
      <c r="AR1006" s="41"/>
      <c r="AS1006" s="41" t="e">
        <f t="shared" si="689"/>
        <v>#REF!</v>
      </c>
      <c r="AT1006" s="41"/>
      <c r="AU1006" s="41"/>
      <c r="AV1006" s="137" t="e">
        <f t="shared" si="690"/>
        <v>#REF!</v>
      </c>
      <c r="AW1006" s="178"/>
      <c r="AX1006" s="324"/>
      <c r="AY1006" s="125"/>
      <c r="AZ1006" s="125"/>
    </row>
    <row r="1007" spans="1:52" ht="13">
      <c r="A1007" s="18"/>
      <c r="B1007" s="137"/>
      <c r="C1007" s="404"/>
      <c r="D1007" s="162" t="s">
        <v>1435</v>
      </c>
      <c r="E1007" s="155" t="s">
        <v>1436</v>
      </c>
      <c r="F1007" s="156" t="s">
        <v>1842</v>
      </c>
      <c r="G1007" s="156" t="s">
        <v>640</v>
      </c>
      <c r="H1007" s="38"/>
      <c r="I1007" s="110"/>
      <c r="J1007" s="16"/>
      <c r="K1007" s="334" t="e">
        <f t="shared" si="680"/>
        <v>#REF!</v>
      </c>
      <c r="L1007" s="41"/>
      <c r="M1007" s="42"/>
      <c r="N1007" s="147"/>
      <c r="O1007" s="335" t="e">
        <f>SUM(L1017+N1017-#REF!)</f>
        <v>#REF!</v>
      </c>
      <c r="P1007" s="42"/>
      <c r="Q1007" s="147"/>
      <c r="R1007" s="335" t="e">
        <f>SUM(O1017+Q1017-#REF!)</f>
        <v>#REF!</v>
      </c>
      <c r="S1007" s="42"/>
      <c r="T1007" s="147"/>
      <c r="U1007" s="335" t="e">
        <f t="shared" si="681"/>
        <v>#REF!</v>
      </c>
      <c r="V1007" s="42"/>
      <c r="W1007" s="147"/>
      <c r="X1007" s="335" t="e">
        <f t="shared" si="682"/>
        <v>#REF!</v>
      </c>
      <c r="Y1007" s="42"/>
      <c r="Z1007" s="147"/>
      <c r="AA1007" s="335" t="e">
        <f t="shared" si="683"/>
        <v>#REF!</v>
      </c>
      <c r="AB1007" s="42"/>
      <c r="AC1007" s="147"/>
      <c r="AD1007" s="335" t="e">
        <f t="shared" si="684"/>
        <v>#REF!</v>
      </c>
      <c r="AE1007" s="41"/>
      <c r="AF1007" s="41"/>
      <c r="AG1007" s="41" t="e">
        <f t="shared" si="685"/>
        <v>#REF!</v>
      </c>
      <c r="AH1007" s="41"/>
      <c r="AI1007" s="41"/>
      <c r="AJ1007" s="41" t="e">
        <f t="shared" si="686"/>
        <v>#REF!</v>
      </c>
      <c r="AK1007" s="41"/>
      <c r="AL1007" s="41"/>
      <c r="AM1007" s="41" t="e">
        <f t="shared" si="687"/>
        <v>#REF!</v>
      </c>
      <c r="AN1007" s="41"/>
      <c r="AO1007" s="41"/>
      <c r="AP1007" s="41" t="e">
        <f t="shared" si="688"/>
        <v>#REF!</v>
      </c>
      <c r="AQ1007" s="41"/>
      <c r="AR1007" s="41"/>
      <c r="AS1007" s="41" t="e">
        <f t="shared" si="689"/>
        <v>#REF!</v>
      </c>
      <c r="AT1007" s="41"/>
      <c r="AU1007" s="41"/>
      <c r="AV1007" s="137" t="e">
        <f t="shared" si="690"/>
        <v>#REF!</v>
      </c>
      <c r="AW1007" s="178"/>
      <c r="AX1007" s="324"/>
      <c r="AY1007" s="125"/>
      <c r="AZ1007" s="125"/>
    </row>
    <row r="1008" spans="1:52" ht="13">
      <c r="A1008" s="18"/>
      <c r="B1008" s="137"/>
      <c r="C1008" s="404"/>
      <c r="D1008" s="162" t="s">
        <v>1437</v>
      </c>
      <c r="E1008" s="155" t="s">
        <v>1438</v>
      </c>
      <c r="F1008" s="156" t="s">
        <v>1842</v>
      </c>
      <c r="G1008" s="156" t="s">
        <v>640</v>
      </c>
      <c r="H1008" s="38"/>
      <c r="I1008" s="110"/>
      <c r="J1008" s="16"/>
      <c r="K1008" s="334" t="e">
        <f t="shared" si="680"/>
        <v>#REF!</v>
      </c>
      <c r="L1008" s="41"/>
      <c r="M1008" s="42"/>
      <c r="N1008" s="147"/>
      <c r="O1008" s="335" t="e">
        <f>SUM(L1018+N1018-#REF!)</f>
        <v>#REF!</v>
      </c>
      <c r="P1008" s="42"/>
      <c r="Q1008" s="147"/>
      <c r="R1008" s="335" t="e">
        <f>SUM(O1018+Q1018-#REF!)</f>
        <v>#REF!</v>
      </c>
      <c r="S1008" s="42"/>
      <c r="T1008" s="147"/>
      <c r="U1008" s="335" t="e">
        <f t="shared" si="681"/>
        <v>#REF!</v>
      </c>
      <c r="V1008" s="42"/>
      <c r="W1008" s="147"/>
      <c r="X1008" s="335" t="e">
        <f t="shared" si="682"/>
        <v>#REF!</v>
      </c>
      <c r="Y1008" s="42"/>
      <c r="Z1008" s="147"/>
      <c r="AA1008" s="335" t="e">
        <f t="shared" si="683"/>
        <v>#REF!</v>
      </c>
      <c r="AB1008" s="42"/>
      <c r="AC1008" s="147"/>
      <c r="AD1008" s="335" t="e">
        <f t="shared" si="684"/>
        <v>#REF!</v>
      </c>
      <c r="AE1008" s="41"/>
      <c r="AF1008" s="41"/>
      <c r="AG1008" s="41" t="e">
        <f t="shared" si="685"/>
        <v>#REF!</v>
      </c>
      <c r="AH1008" s="41"/>
      <c r="AI1008" s="41"/>
      <c r="AJ1008" s="41" t="e">
        <f t="shared" si="686"/>
        <v>#REF!</v>
      </c>
      <c r="AK1008" s="41"/>
      <c r="AL1008" s="41"/>
      <c r="AM1008" s="41" t="e">
        <f t="shared" si="687"/>
        <v>#REF!</v>
      </c>
      <c r="AN1008" s="41"/>
      <c r="AO1008" s="41"/>
      <c r="AP1008" s="41" t="e">
        <f t="shared" si="688"/>
        <v>#REF!</v>
      </c>
      <c r="AQ1008" s="41"/>
      <c r="AR1008" s="41"/>
      <c r="AS1008" s="41" t="e">
        <f t="shared" si="689"/>
        <v>#REF!</v>
      </c>
      <c r="AT1008" s="41"/>
      <c r="AU1008" s="41"/>
      <c r="AV1008" s="137" t="e">
        <f t="shared" si="690"/>
        <v>#REF!</v>
      </c>
      <c r="AW1008" s="178"/>
      <c r="AX1008" s="324"/>
      <c r="AY1008" s="125"/>
      <c r="AZ1008" s="125"/>
    </row>
    <row r="1009" spans="1:52" ht="13">
      <c r="A1009" s="18"/>
      <c r="B1009" s="137"/>
      <c r="C1009" s="404"/>
      <c r="D1009" s="162" t="s">
        <v>1439</v>
      </c>
      <c r="E1009" s="155" t="s">
        <v>1440</v>
      </c>
      <c r="F1009" s="156" t="s">
        <v>1842</v>
      </c>
      <c r="G1009" s="156" t="s">
        <v>640</v>
      </c>
      <c r="H1009" s="38"/>
      <c r="I1009" s="110"/>
      <c r="J1009" s="16"/>
      <c r="K1009" s="334" t="e">
        <f t="shared" si="680"/>
        <v>#REF!</v>
      </c>
      <c r="L1009" s="41"/>
      <c r="M1009" s="42"/>
      <c r="N1009" s="147"/>
      <c r="O1009" s="335" t="e">
        <f>SUM(L1019+N1019-#REF!)</f>
        <v>#REF!</v>
      </c>
      <c r="P1009" s="42"/>
      <c r="Q1009" s="147"/>
      <c r="R1009" s="335" t="e">
        <f>SUM(O1019+Q1019-#REF!)</f>
        <v>#REF!</v>
      </c>
      <c r="S1009" s="42"/>
      <c r="T1009" s="147"/>
      <c r="U1009" s="335" t="e">
        <f t="shared" si="681"/>
        <v>#REF!</v>
      </c>
      <c r="V1009" s="42"/>
      <c r="W1009" s="147"/>
      <c r="X1009" s="335" t="e">
        <f t="shared" si="682"/>
        <v>#REF!</v>
      </c>
      <c r="Y1009" s="42"/>
      <c r="Z1009" s="147"/>
      <c r="AA1009" s="335" t="e">
        <f t="shared" si="683"/>
        <v>#REF!</v>
      </c>
      <c r="AB1009" s="42"/>
      <c r="AC1009" s="147"/>
      <c r="AD1009" s="335" t="e">
        <f t="shared" si="684"/>
        <v>#REF!</v>
      </c>
      <c r="AE1009" s="41"/>
      <c r="AF1009" s="41"/>
      <c r="AG1009" s="41" t="e">
        <f t="shared" si="685"/>
        <v>#REF!</v>
      </c>
      <c r="AH1009" s="41"/>
      <c r="AI1009" s="41"/>
      <c r="AJ1009" s="41" t="e">
        <f t="shared" si="686"/>
        <v>#REF!</v>
      </c>
      <c r="AK1009" s="41"/>
      <c r="AL1009" s="41"/>
      <c r="AM1009" s="41" t="e">
        <f t="shared" si="687"/>
        <v>#REF!</v>
      </c>
      <c r="AN1009" s="41"/>
      <c r="AO1009" s="41"/>
      <c r="AP1009" s="41" t="e">
        <f t="shared" si="688"/>
        <v>#REF!</v>
      </c>
      <c r="AQ1009" s="41"/>
      <c r="AR1009" s="41"/>
      <c r="AS1009" s="41" t="e">
        <f t="shared" si="689"/>
        <v>#REF!</v>
      </c>
      <c r="AT1009" s="41"/>
      <c r="AU1009" s="41"/>
      <c r="AV1009" s="137" t="e">
        <f t="shared" si="690"/>
        <v>#REF!</v>
      </c>
      <c r="AW1009" s="178"/>
      <c r="AX1009" s="324"/>
      <c r="AY1009" s="125"/>
      <c r="AZ1009" s="125"/>
    </row>
    <row r="1010" spans="1:52" ht="13">
      <c r="A1010" s="18"/>
      <c r="B1010" s="137"/>
      <c r="C1010" s="404"/>
      <c r="D1010" s="162" t="s">
        <v>1441</v>
      </c>
      <c r="E1010" s="155" t="s">
        <v>1442</v>
      </c>
      <c r="F1010" s="156" t="s">
        <v>1842</v>
      </c>
      <c r="G1010" s="156" t="s">
        <v>640</v>
      </c>
      <c r="H1010" s="38"/>
      <c r="I1010" s="110"/>
      <c r="J1010" s="16"/>
      <c r="K1010" s="334" t="e">
        <f t="shared" si="680"/>
        <v>#REF!</v>
      </c>
      <c r="L1010" s="41"/>
      <c r="M1010" s="42"/>
      <c r="N1010" s="147"/>
      <c r="O1010" s="335" t="e">
        <f>SUM(L1020+N1020-#REF!)</f>
        <v>#REF!</v>
      </c>
      <c r="P1010" s="42"/>
      <c r="Q1010" s="147"/>
      <c r="R1010" s="335" t="e">
        <f>SUM(O1020+Q1020-#REF!)</f>
        <v>#REF!</v>
      </c>
      <c r="S1010" s="42"/>
      <c r="T1010" s="147"/>
      <c r="U1010" s="335" t="e">
        <f t="shared" si="681"/>
        <v>#REF!</v>
      </c>
      <c r="V1010" s="42"/>
      <c r="W1010" s="147"/>
      <c r="X1010" s="335" t="e">
        <f t="shared" si="682"/>
        <v>#REF!</v>
      </c>
      <c r="Y1010" s="42"/>
      <c r="Z1010" s="147"/>
      <c r="AA1010" s="335" t="e">
        <f t="shared" si="683"/>
        <v>#REF!</v>
      </c>
      <c r="AB1010" s="42"/>
      <c r="AC1010" s="147"/>
      <c r="AD1010" s="335" t="e">
        <f t="shared" si="684"/>
        <v>#REF!</v>
      </c>
      <c r="AE1010" s="41"/>
      <c r="AF1010" s="41"/>
      <c r="AG1010" s="41" t="e">
        <f t="shared" si="685"/>
        <v>#REF!</v>
      </c>
      <c r="AH1010" s="41"/>
      <c r="AI1010" s="41"/>
      <c r="AJ1010" s="41" t="e">
        <f t="shared" si="686"/>
        <v>#REF!</v>
      </c>
      <c r="AK1010" s="41"/>
      <c r="AL1010" s="41"/>
      <c r="AM1010" s="41" t="e">
        <f t="shared" si="687"/>
        <v>#REF!</v>
      </c>
      <c r="AN1010" s="41"/>
      <c r="AO1010" s="41"/>
      <c r="AP1010" s="41" t="e">
        <f t="shared" si="688"/>
        <v>#REF!</v>
      </c>
      <c r="AQ1010" s="41"/>
      <c r="AR1010" s="41"/>
      <c r="AS1010" s="41" t="e">
        <f t="shared" si="689"/>
        <v>#REF!</v>
      </c>
      <c r="AT1010" s="41"/>
      <c r="AU1010" s="41"/>
      <c r="AV1010" s="137" t="e">
        <f t="shared" si="690"/>
        <v>#REF!</v>
      </c>
      <c r="AW1010" s="178"/>
      <c r="AX1010" s="324"/>
      <c r="AY1010" s="125"/>
      <c r="AZ1010" s="125"/>
    </row>
    <row r="1011" spans="1:52" ht="13">
      <c r="A1011" s="18"/>
      <c r="B1011" s="137"/>
      <c r="C1011" s="404"/>
      <c r="D1011" s="162" t="s">
        <v>1443</v>
      </c>
      <c r="E1011" s="155" t="s">
        <v>1444</v>
      </c>
      <c r="F1011" s="156" t="s">
        <v>1842</v>
      </c>
      <c r="G1011" s="156" t="s">
        <v>640</v>
      </c>
      <c r="H1011" s="38"/>
      <c r="I1011" s="110"/>
      <c r="J1011" s="16"/>
      <c r="K1011" s="334" t="e">
        <f t="shared" si="680"/>
        <v>#REF!</v>
      </c>
      <c r="L1011" s="41"/>
      <c r="M1011" s="42"/>
      <c r="N1011" s="147"/>
      <c r="O1011" s="335" t="e">
        <f>SUM(L1021+N1021-#REF!)</f>
        <v>#REF!</v>
      </c>
      <c r="P1011" s="42"/>
      <c r="Q1011" s="147"/>
      <c r="R1011" s="335" t="e">
        <f>SUM(O1021+Q1021-#REF!)</f>
        <v>#REF!</v>
      </c>
      <c r="S1011" s="42"/>
      <c r="T1011" s="147"/>
      <c r="U1011" s="335" t="e">
        <f t="shared" si="681"/>
        <v>#REF!</v>
      </c>
      <c r="V1011" s="42"/>
      <c r="W1011" s="147"/>
      <c r="X1011" s="335" t="e">
        <f t="shared" si="682"/>
        <v>#REF!</v>
      </c>
      <c r="Y1011" s="42"/>
      <c r="Z1011" s="147"/>
      <c r="AA1011" s="335" t="e">
        <f t="shared" si="683"/>
        <v>#REF!</v>
      </c>
      <c r="AB1011" s="42"/>
      <c r="AC1011" s="147"/>
      <c r="AD1011" s="335" t="e">
        <f t="shared" si="684"/>
        <v>#REF!</v>
      </c>
      <c r="AE1011" s="41"/>
      <c r="AF1011" s="41"/>
      <c r="AG1011" s="41" t="e">
        <f t="shared" si="685"/>
        <v>#REF!</v>
      </c>
      <c r="AH1011" s="41"/>
      <c r="AI1011" s="41"/>
      <c r="AJ1011" s="41" t="e">
        <f t="shared" si="686"/>
        <v>#REF!</v>
      </c>
      <c r="AK1011" s="41"/>
      <c r="AL1011" s="41"/>
      <c r="AM1011" s="41" t="e">
        <f t="shared" si="687"/>
        <v>#REF!</v>
      </c>
      <c r="AN1011" s="41"/>
      <c r="AO1011" s="41"/>
      <c r="AP1011" s="41" t="e">
        <f t="shared" si="688"/>
        <v>#REF!</v>
      </c>
      <c r="AQ1011" s="41"/>
      <c r="AR1011" s="41"/>
      <c r="AS1011" s="41" t="e">
        <f t="shared" si="689"/>
        <v>#REF!</v>
      </c>
      <c r="AT1011" s="41"/>
      <c r="AU1011" s="41"/>
      <c r="AV1011" s="137" t="e">
        <f t="shared" si="690"/>
        <v>#REF!</v>
      </c>
      <c r="AW1011" s="178"/>
      <c r="AX1011" s="324"/>
      <c r="AY1011" s="125"/>
      <c r="AZ1011" s="125"/>
    </row>
    <row r="1012" spans="1:52" ht="13">
      <c r="A1012" s="18"/>
      <c r="B1012" s="137"/>
      <c r="C1012" s="404"/>
      <c r="D1012" s="162" t="s">
        <v>1445</v>
      </c>
      <c r="E1012" s="155" t="s">
        <v>1446</v>
      </c>
      <c r="F1012" s="156" t="s">
        <v>1842</v>
      </c>
      <c r="G1012" s="156" t="s">
        <v>640</v>
      </c>
      <c r="H1012" s="38"/>
      <c r="I1012" s="110"/>
      <c r="J1012" s="16"/>
      <c r="K1012" s="334" t="e">
        <f t="shared" si="680"/>
        <v>#REF!</v>
      </c>
      <c r="L1012" s="41"/>
      <c r="M1012" s="42"/>
      <c r="N1012" s="147"/>
      <c r="O1012" s="335" t="e">
        <f>SUM(L1022+N1022-#REF!)</f>
        <v>#REF!</v>
      </c>
      <c r="P1012" s="42"/>
      <c r="Q1012" s="147"/>
      <c r="R1012" s="335" t="e">
        <f>SUM(O1022+Q1022-#REF!)</f>
        <v>#REF!</v>
      </c>
      <c r="S1012" s="42"/>
      <c r="T1012" s="147"/>
      <c r="U1012" s="335" t="e">
        <f t="shared" si="681"/>
        <v>#REF!</v>
      </c>
      <c r="V1012" s="42"/>
      <c r="W1012" s="147"/>
      <c r="X1012" s="335" t="e">
        <f t="shared" si="682"/>
        <v>#REF!</v>
      </c>
      <c r="Y1012" s="42"/>
      <c r="Z1012" s="147"/>
      <c r="AA1012" s="335" t="e">
        <f t="shared" si="683"/>
        <v>#REF!</v>
      </c>
      <c r="AB1012" s="42"/>
      <c r="AC1012" s="147"/>
      <c r="AD1012" s="335" t="e">
        <f t="shared" si="684"/>
        <v>#REF!</v>
      </c>
      <c r="AE1012" s="41"/>
      <c r="AF1012" s="41"/>
      <c r="AG1012" s="41" t="e">
        <f t="shared" si="685"/>
        <v>#REF!</v>
      </c>
      <c r="AH1012" s="41"/>
      <c r="AI1012" s="41"/>
      <c r="AJ1012" s="41" t="e">
        <f t="shared" si="686"/>
        <v>#REF!</v>
      </c>
      <c r="AK1012" s="41"/>
      <c r="AL1012" s="41"/>
      <c r="AM1012" s="41" t="e">
        <f t="shared" si="687"/>
        <v>#REF!</v>
      </c>
      <c r="AN1012" s="41"/>
      <c r="AO1012" s="41"/>
      <c r="AP1012" s="41" t="e">
        <f t="shared" si="688"/>
        <v>#REF!</v>
      </c>
      <c r="AQ1012" s="41"/>
      <c r="AR1012" s="41"/>
      <c r="AS1012" s="41" t="e">
        <f t="shared" si="689"/>
        <v>#REF!</v>
      </c>
      <c r="AT1012" s="41"/>
      <c r="AU1012" s="41"/>
      <c r="AV1012" s="137" t="e">
        <f t="shared" si="690"/>
        <v>#REF!</v>
      </c>
      <c r="AW1012" s="178"/>
      <c r="AX1012" s="324"/>
      <c r="AY1012" s="125"/>
      <c r="AZ1012" s="125"/>
    </row>
    <row r="1013" spans="1:52" ht="13">
      <c r="A1013" s="18"/>
      <c r="B1013" s="137"/>
      <c r="C1013" s="404"/>
      <c r="D1013" s="162" t="s">
        <v>1447</v>
      </c>
      <c r="E1013" s="155" t="s">
        <v>1448</v>
      </c>
      <c r="F1013" s="156" t="s">
        <v>1842</v>
      </c>
      <c r="G1013" s="156" t="s">
        <v>640</v>
      </c>
      <c r="H1013" s="38"/>
      <c r="I1013" s="110"/>
      <c r="J1013" s="16"/>
      <c r="K1013" s="334" t="e">
        <f t="shared" si="680"/>
        <v>#REF!</v>
      </c>
      <c r="L1013" s="41"/>
      <c r="M1013" s="42"/>
      <c r="N1013" s="147"/>
      <c r="O1013" s="335" t="e">
        <f>SUM(L1023+N1023-#REF!)</f>
        <v>#REF!</v>
      </c>
      <c r="P1013" s="42"/>
      <c r="Q1013" s="147"/>
      <c r="R1013" s="335" t="e">
        <f>SUM(O1023+Q1023-#REF!)</f>
        <v>#REF!</v>
      </c>
      <c r="S1013" s="42"/>
      <c r="T1013" s="147"/>
      <c r="U1013" s="335" t="e">
        <f t="shared" si="681"/>
        <v>#REF!</v>
      </c>
      <c r="V1013" s="42"/>
      <c r="W1013" s="147"/>
      <c r="X1013" s="335" t="e">
        <f t="shared" si="682"/>
        <v>#REF!</v>
      </c>
      <c r="Y1013" s="42"/>
      <c r="Z1013" s="147"/>
      <c r="AA1013" s="335" t="e">
        <f t="shared" si="683"/>
        <v>#REF!</v>
      </c>
      <c r="AB1013" s="42"/>
      <c r="AC1013" s="147"/>
      <c r="AD1013" s="335" t="e">
        <f t="shared" si="684"/>
        <v>#REF!</v>
      </c>
      <c r="AE1013" s="41"/>
      <c r="AF1013" s="41"/>
      <c r="AG1013" s="41" t="e">
        <f t="shared" si="685"/>
        <v>#REF!</v>
      </c>
      <c r="AH1013" s="41"/>
      <c r="AI1013" s="41"/>
      <c r="AJ1013" s="41" t="e">
        <f t="shared" si="686"/>
        <v>#REF!</v>
      </c>
      <c r="AK1013" s="41"/>
      <c r="AL1013" s="41"/>
      <c r="AM1013" s="41" t="e">
        <f t="shared" si="687"/>
        <v>#REF!</v>
      </c>
      <c r="AN1013" s="41"/>
      <c r="AO1013" s="41"/>
      <c r="AP1013" s="41" t="e">
        <f t="shared" si="688"/>
        <v>#REF!</v>
      </c>
      <c r="AQ1013" s="41"/>
      <c r="AR1013" s="41"/>
      <c r="AS1013" s="41" t="e">
        <f t="shared" si="689"/>
        <v>#REF!</v>
      </c>
      <c r="AT1013" s="41"/>
      <c r="AU1013" s="41"/>
      <c r="AV1013" s="137" t="e">
        <f t="shared" si="690"/>
        <v>#REF!</v>
      </c>
      <c r="AW1013" s="178"/>
      <c r="AX1013" s="324"/>
      <c r="AY1013" s="125"/>
      <c r="AZ1013" s="125"/>
    </row>
    <row r="1014" spans="1:52" ht="13">
      <c r="A1014" s="18"/>
      <c r="B1014" s="137"/>
      <c r="C1014" s="404"/>
      <c r="D1014" s="162" t="s">
        <v>1449</v>
      </c>
      <c r="E1014" s="155" t="s">
        <v>1450</v>
      </c>
      <c r="F1014" s="156" t="s">
        <v>1842</v>
      </c>
      <c r="G1014" s="156" t="s">
        <v>640</v>
      </c>
      <c r="H1014" s="38"/>
      <c r="I1014" s="110"/>
      <c r="J1014" s="16"/>
      <c r="K1014" s="334" t="e">
        <f t="shared" si="680"/>
        <v>#REF!</v>
      </c>
      <c r="L1014" s="41"/>
      <c r="M1014" s="42"/>
      <c r="N1014" s="147"/>
      <c r="O1014" s="335" t="e">
        <f>SUM(L1024+N1024-#REF!)</f>
        <v>#REF!</v>
      </c>
      <c r="P1014" s="42"/>
      <c r="Q1014" s="147"/>
      <c r="R1014" s="335" t="e">
        <f>SUM(O1024+Q1024-#REF!)</f>
        <v>#REF!</v>
      </c>
      <c r="S1014" s="42"/>
      <c r="T1014" s="147"/>
      <c r="U1014" s="335" t="e">
        <f t="shared" si="681"/>
        <v>#REF!</v>
      </c>
      <c r="V1014" s="42"/>
      <c r="W1014" s="147"/>
      <c r="X1014" s="335" t="e">
        <f t="shared" si="682"/>
        <v>#REF!</v>
      </c>
      <c r="Y1014" s="42"/>
      <c r="Z1014" s="147"/>
      <c r="AA1014" s="335" t="e">
        <f t="shared" si="683"/>
        <v>#REF!</v>
      </c>
      <c r="AB1014" s="42"/>
      <c r="AC1014" s="147"/>
      <c r="AD1014" s="335" t="e">
        <f t="shared" si="684"/>
        <v>#REF!</v>
      </c>
      <c r="AE1014" s="41"/>
      <c r="AF1014" s="41"/>
      <c r="AG1014" s="41" t="e">
        <f t="shared" si="685"/>
        <v>#REF!</v>
      </c>
      <c r="AH1014" s="41"/>
      <c r="AI1014" s="41"/>
      <c r="AJ1014" s="41" t="e">
        <f t="shared" si="686"/>
        <v>#REF!</v>
      </c>
      <c r="AK1014" s="41"/>
      <c r="AL1014" s="41"/>
      <c r="AM1014" s="41" t="e">
        <f t="shared" si="687"/>
        <v>#REF!</v>
      </c>
      <c r="AN1014" s="41"/>
      <c r="AO1014" s="41"/>
      <c r="AP1014" s="41" t="e">
        <f t="shared" si="688"/>
        <v>#REF!</v>
      </c>
      <c r="AQ1014" s="41"/>
      <c r="AR1014" s="41"/>
      <c r="AS1014" s="41" t="e">
        <f t="shared" si="689"/>
        <v>#REF!</v>
      </c>
      <c r="AT1014" s="41"/>
      <c r="AU1014" s="41"/>
      <c r="AV1014" s="137" t="e">
        <f t="shared" si="690"/>
        <v>#REF!</v>
      </c>
      <c r="AW1014" s="178"/>
      <c r="AX1014" s="324"/>
      <c r="AY1014" s="125"/>
      <c r="AZ1014" s="125"/>
    </row>
    <row r="1015" spans="1:52" ht="13">
      <c r="A1015" s="18"/>
      <c r="B1015" s="137"/>
      <c r="C1015" s="404"/>
      <c r="D1015" s="162" t="s">
        <v>1451</v>
      </c>
      <c r="E1015" s="155" t="s">
        <v>1452</v>
      </c>
      <c r="F1015" s="156" t="s">
        <v>1842</v>
      </c>
      <c r="G1015" s="156" t="s">
        <v>640</v>
      </c>
      <c r="H1015" s="38"/>
      <c r="I1015" s="110"/>
      <c r="J1015" s="16"/>
      <c r="K1015" s="334" t="e">
        <f t="shared" si="680"/>
        <v>#REF!</v>
      </c>
      <c r="L1015" s="41"/>
      <c r="M1015" s="42"/>
      <c r="N1015" s="147"/>
      <c r="O1015" s="335" t="e">
        <f>SUM(L1025+N1025-#REF!)</f>
        <v>#REF!</v>
      </c>
      <c r="P1015" s="42"/>
      <c r="Q1015" s="147"/>
      <c r="R1015" s="335" t="e">
        <f>SUM(O1025+Q1025-#REF!)</f>
        <v>#REF!</v>
      </c>
      <c r="S1015" s="42"/>
      <c r="T1015" s="147"/>
      <c r="U1015" s="335" t="e">
        <f t="shared" si="681"/>
        <v>#REF!</v>
      </c>
      <c r="V1015" s="42"/>
      <c r="W1015" s="147"/>
      <c r="X1015" s="335" t="e">
        <f t="shared" si="682"/>
        <v>#REF!</v>
      </c>
      <c r="Y1015" s="42"/>
      <c r="Z1015" s="147"/>
      <c r="AA1015" s="335" t="e">
        <f t="shared" si="683"/>
        <v>#REF!</v>
      </c>
      <c r="AB1015" s="42"/>
      <c r="AC1015" s="147"/>
      <c r="AD1015" s="335" t="e">
        <f t="shared" si="684"/>
        <v>#REF!</v>
      </c>
      <c r="AE1015" s="41"/>
      <c r="AF1015" s="41"/>
      <c r="AG1015" s="41" t="e">
        <f t="shared" si="685"/>
        <v>#REF!</v>
      </c>
      <c r="AH1015" s="41"/>
      <c r="AI1015" s="41"/>
      <c r="AJ1015" s="41" t="e">
        <f t="shared" si="686"/>
        <v>#REF!</v>
      </c>
      <c r="AK1015" s="41"/>
      <c r="AL1015" s="41"/>
      <c r="AM1015" s="41" t="e">
        <f t="shared" si="687"/>
        <v>#REF!</v>
      </c>
      <c r="AN1015" s="41"/>
      <c r="AO1015" s="41"/>
      <c r="AP1015" s="41" t="e">
        <f t="shared" si="688"/>
        <v>#REF!</v>
      </c>
      <c r="AQ1015" s="41"/>
      <c r="AR1015" s="41"/>
      <c r="AS1015" s="41" t="e">
        <f t="shared" si="689"/>
        <v>#REF!</v>
      </c>
      <c r="AT1015" s="41"/>
      <c r="AU1015" s="41"/>
      <c r="AV1015" s="137" t="e">
        <f t="shared" si="690"/>
        <v>#REF!</v>
      </c>
      <c r="AW1015" s="178"/>
      <c r="AX1015" s="324"/>
      <c r="AY1015" s="125"/>
      <c r="AZ1015" s="125"/>
    </row>
    <row r="1016" spans="1:52" ht="13">
      <c r="A1016" s="18"/>
      <c r="B1016" s="137"/>
      <c r="C1016" s="404"/>
      <c r="D1016" s="162" t="s">
        <v>1453</v>
      </c>
      <c r="E1016" s="155" t="s">
        <v>1454</v>
      </c>
      <c r="F1016" s="156" t="s">
        <v>1842</v>
      </c>
      <c r="G1016" s="156" t="s">
        <v>640</v>
      </c>
      <c r="H1016" s="38"/>
      <c r="I1016" s="110"/>
      <c r="J1016" s="16"/>
      <c r="K1016" s="334" t="e">
        <f t="shared" si="680"/>
        <v>#REF!</v>
      </c>
      <c r="L1016" s="41"/>
      <c r="M1016" s="42"/>
      <c r="N1016" s="147"/>
      <c r="O1016" s="335" t="e">
        <f>SUM(L1026+N1026-#REF!)</f>
        <v>#REF!</v>
      </c>
      <c r="P1016" s="42"/>
      <c r="Q1016" s="147"/>
      <c r="R1016" s="335" t="e">
        <f>SUM(O1026+Q1026-#REF!)</f>
        <v>#REF!</v>
      </c>
      <c r="S1016" s="42"/>
      <c r="T1016" s="147"/>
      <c r="U1016" s="335" t="e">
        <f t="shared" si="681"/>
        <v>#REF!</v>
      </c>
      <c r="V1016" s="42"/>
      <c r="W1016" s="147"/>
      <c r="X1016" s="335" t="e">
        <f t="shared" si="682"/>
        <v>#REF!</v>
      </c>
      <c r="Y1016" s="42"/>
      <c r="Z1016" s="147"/>
      <c r="AA1016" s="335" t="e">
        <f t="shared" si="683"/>
        <v>#REF!</v>
      </c>
      <c r="AB1016" s="42"/>
      <c r="AC1016" s="147"/>
      <c r="AD1016" s="335" t="e">
        <f t="shared" si="684"/>
        <v>#REF!</v>
      </c>
      <c r="AE1016" s="41"/>
      <c r="AF1016" s="41"/>
      <c r="AG1016" s="41" t="e">
        <f t="shared" si="685"/>
        <v>#REF!</v>
      </c>
      <c r="AH1016" s="41"/>
      <c r="AI1016" s="41"/>
      <c r="AJ1016" s="41" t="e">
        <f t="shared" si="686"/>
        <v>#REF!</v>
      </c>
      <c r="AK1016" s="41"/>
      <c r="AL1016" s="41"/>
      <c r="AM1016" s="41" t="e">
        <f t="shared" si="687"/>
        <v>#REF!</v>
      </c>
      <c r="AN1016" s="41"/>
      <c r="AO1016" s="41"/>
      <c r="AP1016" s="41" t="e">
        <f t="shared" si="688"/>
        <v>#REF!</v>
      </c>
      <c r="AQ1016" s="41"/>
      <c r="AR1016" s="41"/>
      <c r="AS1016" s="41" t="e">
        <f t="shared" si="689"/>
        <v>#REF!</v>
      </c>
      <c r="AT1016" s="41"/>
      <c r="AU1016" s="41"/>
      <c r="AV1016" s="137" t="e">
        <f t="shared" si="690"/>
        <v>#REF!</v>
      </c>
      <c r="AW1016" s="178"/>
      <c r="AX1016" s="324"/>
      <c r="AY1016" s="125"/>
      <c r="AZ1016" s="125"/>
    </row>
    <row r="1017" spans="1:52" ht="13">
      <c r="A1017" s="18"/>
      <c r="B1017" s="137"/>
      <c r="C1017" s="404"/>
      <c r="D1017" s="162" t="s">
        <v>1455</v>
      </c>
      <c r="E1017" s="155" t="s">
        <v>1456</v>
      </c>
      <c r="F1017" s="156" t="s">
        <v>1842</v>
      </c>
      <c r="G1017" s="156" t="s">
        <v>640</v>
      </c>
      <c r="H1017" s="38"/>
      <c r="I1017" s="110"/>
      <c r="J1017" s="16"/>
      <c r="K1017" s="334" t="e">
        <f t="shared" si="680"/>
        <v>#REF!</v>
      </c>
      <c r="L1017" s="41"/>
      <c r="M1017" s="42"/>
      <c r="N1017" s="147"/>
      <c r="O1017" s="335" t="e">
        <f>SUM(L1027+N1027-#REF!)</f>
        <v>#REF!</v>
      </c>
      <c r="P1017" s="42"/>
      <c r="Q1017" s="147"/>
      <c r="R1017" s="335" t="e">
        <f>SUM(O1027+Q1027-#REF!)</f>
        <v>#REF!</v>
      </c>
      <c r="S1017" s="42"/>
      <c r="T1017" s="147"/>
      <c r="U1017" s="335" t="e">
        <f t="shared" si="681"/>
        <v>#REF!</v>
      </c>
      <c r="V1017" s="42"/>
      <c r="W1017" s="147"/>
      <c r="X1017" s="335" t="e">
        <f t="shared" si="682"/>
        <v>#REF!</v>
      </c>
      <c r="Y1017" s="42"/>
      <c r="Z1017" s="147"/>
      <c r="AA1017" s="335" t="e">
        <f t="shared" si="683"/>
        <v>#REF!</v>
      </c>
      <c r="AB1017" s="42"/>
      <c r="AC1017" s="147"/>
      <c r="AD1017" s="335" t="e">
        <f t="shared" si="684"/>
        <v>#REF!</v>
      </c>
      <c r="AE1017" s="41"/>
      <c r="AF1017" s="41"/>
      <c r="AG1017" s="41" t="e">
        <f t="shared" si="685"/>
        <v>#REF!</v>
      </c>
      <c r="AH1017" s="41"/>
      <c r="AI1017" s="41"/>
      <c r="AJ1017" s="41" t="e">
        <f t="shared" si="686"/>
        <v>#REF!</v>
      </c>
      <c r="AK1017" s="41"/>
      <c r="AL1017" s="41"/>
      <c r="AM1017" s="41" t="e">
        <f t="shared" si="687"/>
        <v>#REF!</v>
      </c>
      <c r="AN1017" s="41"/>
      <c r="AO1017" s="41"/>
      <c r="AP1017" s="41" t="e">
        <f t="shared" si="688"/>
        <v>#REF!</v>
      </c>
      <c r="AQ1017" s="41"/>
      <c r="AR1017" s="41"/>
      <c r="AS1017" s="41" t="e">
        <f t="shared" si="689"/>
        <v>#REF!</v>
      </c>
      <c r="AT1017" s="41"/>
      <c r="AU1017" s="41"/>
      <c r="AV1017" s="137" t="e">
        <f t="shared" si="690"/>
        <v>#REF!</v>
      </c>
      <c r="AW1017" s="178"/>
      <c r="AX1017" s="324"/>
      <c r="AY1017" s="125"/>
      <c r="AZ1017" s="125"/>
    </row>
    <row r="1018" spans="1:52" ht="13">
      <c r="A1018" s="18"/>
      <c r="B1018" s="137"/>
      <c r="C1018" s="404"/>
      <c r="D1018" s="162" t="s">
        <v>1457</v>
      </c>
      <c r="E1018" s="155" t="s">
        <v>1458</v>
      </c>
      <c r="F1018" s="156" t="s">
        <v>1842</v>
      </c>
      <c r="G1018" s="156" t="s">
        <v>640</v>
      </c>
      <c r="H1018" s="38"/>
      <c r="I1018" s="110"/>
      <c r="J1018" s="16"/>
      <c r="K1018" s="334" t="e">
        <f t="shared" si="680"/>
        <v>#REF!</v>
      </c>
      <c r="L1018" s="41"/>
      <c r="M1018" s="42"/>
      <c r="N1018" s="147"/>
      <c r="O1018" s="335" t="e">
        <f>SUM(L1028+N1028-#REF!)</f>
        <v>#REF!</v>
      </c>
      <c r="P1018" s="42"/>
      <c r="Q1018" s="147"/>
      <c r="R1018" s="335" t="e">
        <f>SUM(O1028+Q1028-#REF!)</f>
        <v>#REF!</v>
      </c>
      <c r="S1018" s="42"/>
      <c r="T1018" s="147"/>
      <c r="U1018" s="335" t="e">
        <f t="shared" si="681"/>
        <v>#REF!</v>
      </c>
      <c r="V1018" s="42"/>
      <c r="W1018" s="147"/>
      <c r="X1018" s="335" t="e">
        <f t="shared" si="682"/>
        <v>#REF!</v>
      </c>
      <c r="Y1018" s="42"/>
      <c r="Z1018" s="147"/>
      <c r="AA1018" s="335" t="e">
        <f t="shared" si="683"/>
        <v>#REF!</v>
      </c>
      <c r="AB1018" s="42"/>
      <c r="AC1018" s="147"/>
      <c r="AD1018" s="335" t="e">
        <f t="shared" si="684"/>
        <v>#REF!</v>
      </c>
      <c r="AE1018" s="41"/>
      <c r="AF1018" s="41"/>
      <c r="AG1018" s="41" t="e">
        <f t="shared" si="685"/>
        <v>#REF!</v>
      </c>
      <c r="AH1018" s="41"/>
      <c r="AI1018" s="41"/>
      <c r="AJ1018" s="41" t="e">
        <f t="shared" si="686"/>
        <v>#REF!</v>
      </c>
      <c r="AK1018" s="41"/>
      <c r="AL1018" s="41"/>
      <c r="AM1018" s="41" t="e">
        <f t="shared" si="687"/>
        <v>#REF!</v>
      </c>
      <c r="AN1018" s="41"/>
      <c r="AO1018" s="41"/>
      <c r="AP1018" s="41" t="e">
        <f t="shared" si="688"/>
        <v>#REF!</v>
      </c>
      <c r="AQ1018" s="41"/>
      <c r="AR1018" s="41"/>
      <c r="AS1018" s="41" t="e">
        <f t="shared" si="689"/>
        <v>#REF!</v>
      </c>
      <c r="AT1018" s="41"/>
      <c r="AU1018" s="41"/>
      <c r="AV1018" s="137" t="e">
        <f t="shared" si="690"/>
        <v>#REF!</v>
      </c>
      <c r="AW1018" s="178"/>
      <c r="AX1018" s="324"/>
      <c r="AY1018" s="125"/>
      <c r="AZ1018" s="125"/>
    </row>
    <row r="1019" spans="1:52" ht="13">
      <c r="A1019" s="18"/>
      <c r="B1019" s="137"/>
      <c r="C1019" s="404"/>
      <c r="D1019" s="162" t="s">
        <v>1459</v>
      </c>
      <c r="E1019" s="155" t="s">
        <v>1460</v>
      </c>
      <c r="F1019" s="156" t="s">
        <v>1842</v>
      </c>
      <c r="G1019" s="156" t="s">
        <v>640</v>
      </c>
      <c r="H1019" s="38"/>
      <c r="I1019" s="110"/>
      <c r="J1019" s="16"/>
      <c r="K1019" s="334" t="e">
        <f t="shared" si="680"/>
        <v>#REF!</v>
      </c>
      <c r="L1019" s="41"/>
      <c r="M1019" s="42"/>
      <c r="N1019" s="147"/>
      <c r="O1019" s="335" t="e">
        <f>SUM(L1029+N1029-#REF!)</f>
        <v>#REF!</v>
      </c>
      <c r="P1019" s="42"/>
      <c r="Q1019" s="147"/>
      <c r="R1019" s="335" t="e">
        <f>SUM(O1029+Q1029-#REF!)</f>
        <v>#REF!</v>
      </c>
      <c r="S1019" s="42"/>
      <c r="T1019" s="147"/>
      <c r="U1019" s="335" t="e">
        <f t="shared" si="681"/>
        <v>#REF!</v>
      </c>
      <c r="V1019" s="42"/>
      <c r="W1019" s="147"/>
      <c r="X1019" s="335" t="e">
        <f t="shared" si="682"/>
        <v>#REF!</v>
      </c>
      <c r="Y1019" s="42"/>
      <c r="Z1019" s="147"/>
      <c r="AA1019" s="335" t="e">
        <f t="shared" si="683"/>
        <v>#REF!</v>
      </c>
      <c r="AB1019" s="42"/>
      <c r="AC1019" s="147"/>
      <c r="AD1019" s="335" t="e">
        <f t="shared" si="684"/>
        <v>#REF!</v>
      </c>
      <c r="AE1019" s="41"/>
      <c r="AF1019" s="41"/>
      <c r="AG1019" s="41" t="e">
        <f t="shared" si="685"/>
        <v>#REF!</v>
      </c>
      <c r="AH1019" s="41"/>
      <c r="AI1019" s="41"/>
      <c r="AJ1019" s="41" t="e">
        <f t="shared" si="686"/>
        <v>#REF!</v>
      </c>
      <c r="AK1019" s="41"/>
      <c r="AL1019" s="41"/>
      <c r="AM1019" s="41" t="e">
        <f t="shared" si="687"/>
        <v>#REF!</v>
      </c>
      <c r="AN1019" s="41"/>
      <c r="AO1019" s="41"/>
      <c r="AP1019" s="41" t="e">
        <f t="shared" si="688"/>
        <v>#REF!</v>
      </c>
      <c r="AQ1019" s="41"/>
      <c r="AR1019" s="41"/>
      <c r="AS1019" s="41" t="e">
        <f t="shared" si="689"/>
        <v>#REF!</v>
      </c>
      <c r="AT1019" s="41"/>
      <c r="AU1019" s="41"/>
      <c r="AV1019" s="137" t="e">
        <f t="shared" si="690"/>
        <v>#REF!</v>
      </c>
      <c r="AW1019" s="178"/>
      <c r="AX1019" s="324"/>
      <c r="AY1019" s="125"/>
      <c r="AZ1019" s="125"/>
    </row>
    <row r="1020" spans="1:52" ht="13">
      <c r="A1020" s="18"/>
      <c r="B1020" s="137"/>
      <c r="C1020" s="404"/>
      <c r="D1020" s="162" t="s">
        <v>1461</v>
      </c>
      <c r="E1020" s="155" t="s">
        <v>1462</v>
      </c>
      <c r="F1020" s="156" t="s">
        <v>1842</v>
      </c>
      <c r="G1020" s="156" t="s">
        <v>640</v>
      </c>
      <c r="H1020" s="38"/>
      <c r="I1020" s="110"/>
      <c r="J1020" s="16"/>
      <c r="K1020" s="334" t="e">
        <f t="shared" si="680"/>
        <v>#REF!</v>
      </c>
      <c r="L1020" s="41"/>
      <c r="M1020" s="42"/>
      <c r="N1020" s="147"/>
      <c r="O1020" s="335" t="e">
        <f>SUM(L1030+N1030-#REF!)</f>
        <v>#REF!</v>
      </c>
      <c r="P1020" s="42"/>
      <c r="Q1020" s="147"/>
      <c r="R1020" s="335" t="e">
        <f>SUM(O1030+Q1030-#REF!)</f>
        <v>#REF!</v>
      </c>
      <c r="S1020" s="42"/>
      <c r="T1020" s="147"/>
      <c r="U1020" s="335" t="e">
        <f t="shared" si="681"/>
        <v>#REF!</v>
      </c>
      <c r="V1020" s="42"/>
      <c r="W1020" s="147"/>
      <c r="X1020" s="335" t="e">
        <f t="shared" si="682"/>
        <v>#REF!</v>
      </c>
      <c r="Y1020" s="42"/>
      <c r="Z1020" s="147"/>
      <c r="AA1020" s="335" t="e">
        <f t="shared" si="683"/>
        <v>#REF!</v>
      </c>
      <c r="AB1020" s="42"/>
      <c r="AC1020" s="147"/>
      <c r="AD1020" s="335" t="e">
        <f t="shared" si="684"/>
        <v>#REF!</v>
      </c>
      <c r="AE1020" s="41"/>
      <c r="AF1020" s="41"/>
      <c r="AG1020" s="41" t="e">
        <f t="shared" si="685"/>
        <v>#REF!</v>
      </c>
      <c r="AH1020" s="41"/>
      <c r="AI1020" s="41"/>
      <c r="AJ1020" s="41" t="e">
        <f t="shared" si="686"/>
        <v>#REF!</v>
      </c>
      <c r="AK1020" s="41"/>
      <c r="AL1020" s="41"/>
      <c r="AM1020" s="41" t="e">
        <f t="shared" si="687"/>
        <v>#REF!</v>
      </c>
      <c r="AN1020" s="41"/>
      <c r="AO1020" s="41"/>
      <c r="AP1020" s="41" t="e">
        <f t="shared" si="688"/>
        <v>#REF!</v>
      </c>
      <c r="AQ1020" s="41"/>
      <c r="AR1020" s="41"/>
      <c r="AS1020" s="41" t="e">
        <f t="shared" si="689"/>
        <v>#REF!</v>
      </c>
      <c r="AT1020" s="41"/>
      <c r="AU1020" s="41"/>
      <c r="AV1020" s="137" t="e">
        <f t="shared" si="690"/>
        <v>#REF!</v>
      </c>
      <c r="AW1020" s="178"/>
      <c r="AX1020" s="324"/>
      <c r="AY1020" s="125"/>
      <c r="AZ1020" s="125"/>
    </row>
    <row r="1021" spans="1:52" ht="13">
      <c r="A1021" s="18"/>
      <c r="B1021" s="137"/>
      <c r="C1021" s="404"/>
      <c r="D1021" s="162" t="s">
        <v>1463</v>
      </c>
      <c r="E1021" s="155" t="s">
        <v>1464</v>
      </c>
      <c r="F1021" s="156" t="s">
        <v>1842</v>
      </c>
      <c r="G1021" s="156" t="s">
        <v>640</v>
      </c>
      <c r="H1021" s="38"/>
      <c r="I1021" s="110"/>
      <c r="J1021" s="16"/>
      <c r="K1021" s="334" t="e">
        <f t="shared" si="680"/>
        <v>#REF!</v>
      </c>
      <c r="L1021" s="41"/>
      <c r="M1021" s="42"/>
      <c r="N1021" s="147"/>
      <c r="O1021" s="335" t="e">
        <f>SUM(L1031+N1031-#REF!)</f>
        <v>#REF!</v>
      </c>
      <c r="P1021" s="42"/>
      <c r="Q1021" s="147"/>
      <c r="R1021" s="335" t="e">
        <f>SUM(O1031+Q1031-#REF!)</f>
        <v>#REF!</v>
      </c>
      <c r="S1021" s="42"/>
      <c r="T1021" s="147"/>
      <c r="U1021" s="335" t="e">
        <f t="shared" si="681"/>
        <v>#REF!</v>
      </c>
      <c r="V1021" s="42"/>
      <c r="W1021" s="147"/>
      <c r="X1021" s="335" t="e">
        <f t="shared" si="682"/>
        <v>#REF!</v>
      </c>
      <c r="Y1021" s="42"/>
      <c r="Z1021" s="147"/>
      <c r="AA1021" s="335" t="e">
        <f t="shared" si="683"/>
        <v>#REF!</v>
      </c>
      <c r="AB1021" s="42"/>
      <c r="AC1021" s="147"/>
      <c r="AD1021" s="335" t="e">
        <f t="shared" si="684"/>
        <v>#REF!</v>
      </c>
      <c r="AE1021" s="41"/>
      <c r="AF1021" s="41"/>
      <c r="AG1021" s="41" t="e">
        <f t="shared" si="685"/>
        <v>#REF!</v>
      </c>
      <c r="AH1021" s="41"/>
      <c r="AI1021" s="41"/>
      <c r="AJ1021" s="41" t="e">
        <f t="shared" si="686"/>
        <v>#REF!</v>
      </c>
      <c r="AK1021" s="41"/>
      <c r="AL1021" s="41"/>
      <c r="AM1021" s="41" t="e">
        <f t="shared" si="687"/>
        <v>#REF!</v>
      </c>
      <c r="AN1021" s="41"/>
      <c r="AO1021" s="41"/>
      <c r="AP1021" s="41" t="e">
        <f t="shared" si="688"/>
        <v>#REF!</v>
      </c>
      <c r="AQ1021" s="41"/>
      <c r="AR1021" s="41"/>
      <c r="AS1021" s="41" t="e">
        <f t="shared" si="689"/>
        <v>#REF!</v>
      </c>
      <c r="AT1021" s="41"/>
      <c r="AU1021" s="41"/>
      <c r="AV1021" s="137" t="e">
        <f t="shared" si="690"/>
        <v>#REF!</v>
      </c>
      <c r="AW1021" s="178"/>
      <c r="AX1021" s="324"/>
      <c r="AY1021" s="125"/>
      <c r="AZ1021" s="125"/>
    </row>
    <row r="1022" spans="1:52" ht="13">
      <c r="A1022" s="18"/>
      <c r="B1022" s="137"/>
      <c r="C1022" s="404"/>
      <c r="D1022" s="259" t="s">
        <v>1465</v>
      </c>
      <c r="E1022" s="164" t="s">
        <v>1466</v>
      </c>
      <c r="F1022" s="156" t="s">
        <v>1842</v>
      </c>
      <c r="G1022" s="156" t="s">
        <v>640</v>
      </c>
      <c r="H1022" s="38"/>
      <c r="I1022" s="110"/>
      <c r="J1022" s="16"/>
      <c r="K1022" s="334" t="e">
        <f t="shared" si="680"/>
        <v>#REF!</v>
      </c>
      <c r="L1022" s="41"/>
      <c r="M1022" s="42"/>
      <c r="N1022" s="147"/>
      <c r="O1022" s="335" t="e">
        <f>SUM(L1032+N1032-#REF!)</f>
        <v>#REF!</v>
      </c>
      <c r="P1022" s="42"/>
      <c r="Q1022" s="147"/>
      <c r="R1022" s="335" t="e">
        <f>SUM(O1032+Q1032-#REF!)</f>
        <v>#REF!</v>
      </c>
      <c r="S1022" s="42"/>
      <c r="T1022" s="147"/>
      <c r="U1022" s="335" t="e">
        <f t="shared" si="681"/>
        <v>#REF!</v>
      </c>
      <c r="V1022" s="42"/>
      <c r="W1022" s="147"/>
      <c r="X1022" s="335" t="e">
        <f t="shared" si="682"/>
        <v>#REF!</v>
      </c>
      <c r="Y1022" s="42"/>
      <c r="Z1022" s="147"/>
      <c r="AA1022" s="335" t="e">
        <f t="shared" si="683"/>
        <v>#REF!</v>
      </c>
      <c r="AB1022" s="42"/>
      <c r="AC1022" s="147"/>
      <c r="AD1022" s="335" t="e">
        <f t="shared" si="684"/>
        <v>#REF!</v>
      </c>
      <c r="AE1022" s="41"/>
      <c r="AF1022" s="41"/>
      <c r="AG1022" s="41" t="e">
        <f t="shared" si="685"/>
        <v>#REF!</v>
      </c>
      <c r="AH1022" s="41"/>
      <c r="AI1022" s="41"/>
      <c r="AJ1022" s="41" t="e">
        <f t="shared" si="686"/>
        <v>#REF!</v>
      </c>
      <c r="AK1022" s="41"/>
      <c r="AL1022" s="41"/>
      <c r="AM1022" s="41" t="e">
        <f t="shared" si="687"/>
        <v>#REF!</v>
      </c>
      <c r="AN1022" s="41"/>
      <c r="AO1022" s="41"/>
      <c r="AP1022" s="41" t="e">
        <f t="shared" si="688"/>
        <v>#REF!</v>
      </c>
      <c r="AQ1022" s="41"/>
      <c r="AR1022" s="41"/>
      <c r="AS1022" s="41" t="e">
        <f t="shared" si="689"/>
        <v>#REF!</v>
      </c>
      <c r="AT1022" s="41"/>
      <c r="AU1022" s="41"/>
      <c r="AV1022" s="137" t="e">
        <f t="shared" si="690"/>
        <v>#REF!</v>
      </c>
      <c r="AW1022" s="178"/>
      <c r="AX1022" s="324"/>
      <c r="AY1022" s="125"/>
      <c r="AZ1022" s="125"/>
    </row>
    <row r="1023" spans="1:52" ht="13">
      <c r="A1023" s="18"/>
      <c r="B1023" s="137"/>
      <c r="C1023" s="404"/>
      <c r="D1023" s="162" t="s">
        <v>1467</v>
      </c>
      <c r="E1023" s="155" t="s">
        <v>1468</v>
      </c>
      <c r="F1023" s="156" t="s">
        <v>1842</v>
      </c>
      <c r="G1023" s="156" t="s">
        <v>640</v>
      </c>
      <c r="H1023" s="38"/>
      <c r="I1023" s="110"/>
      <c r="J1023" s="16"/>
      <c r="K1023" s="334" t="e">
        <f t="shared" si="680"/>
        <v>#REF!</v>
      </c>
      <c r="L1023" s="41"/>
      <c r="M1023" s="42"/>
      <c r="N1023" s="147"/>
      <c r="O1023" s="335" t="e">
        <f>SUM(L1033+N1033-#REF!)</f>
        <v>#REF!</v>
      </c>
      <c r="P1023" s="42"/>
      <c r="Q1023" s="147"/>
      <c r="R1023" s="335" t="e">
        <f>SUM(O1033+Q1033-#REF!)</f>
        <v>#REF!</v>
      </c>
      <c r="S1023" s="42"/>
      <c r="T1023" s="147"/>
      <c r="U1023" s="335" t="e">
        <f t="shared" si="681"/>
        <v>#REF!</v>
      </c>
      <c r="V1023" s="42"/>
      <c r="W1023" s="147"/>
      <c r="X1023" s="335" t="e">
        <f t="shared" si="682"/>
        <v>#REF!</v>
      </c>
      <c r="Y1023" s="42"/>
      <c r="Z1023" s="147"/>
      <c r="AA1023" s="335" t="e">
        <f t="shared" si="683"/>
        <v>#REF!</v>
      </c>
      <c r="AB1023" s="42"/>
      <c r="AC1023" s="147"/>
      <c r="AD1023" s="335" t="e">
        <f t="shared" si="684"/>
        <v>#REF!</v>
      </c>
      <c r="AE1023" s="41"/>
      <c r="AF1023" s="41"/>
      <c r="AG1023" s="41" t="e">
        <f t="shared" si="685"/>
        <v>#REF!</v>
      </c>
      <c r="AH1023" s="41"/>
      <c r="AI1023" s="41"/>
      <c r="AJ1023" s="41" t="e">
        <f t="shared" si="686"/>
        <v>#REF!</v>
      </c>
      <c r="AK1023" s="41"/>
      <c r="AL1023" s="41"/>
      <c r="AM1023" s="41" t="e">
        <f t="shared" si="687"/>
        <v>#REF!</v>
      </c>
      <c r="AN1023" s="41"/>
      <c r="AO1023" s="41"/>
      <c r="AP1023" s="41" t="e">
        <f t="shared" si="688"/>
        <v>#REF!</v>
      </c>
      <c r="AQ1023" s="41"/>
      <c r="AR1023" s="41"/>
      <c r="AS1023" s="41" t="e">
        <f t="shared" si="689"/>
        <v>#REF!</v>
      </c>
      <c r="AT1023" s="41"/>
      <c r="AU1023" s="41"/>
      <c r="AV1023" s="137" t="e">
        <f t="shared" si="690"/>
        <v>#REF!</v>
      </c>
      <c r="AW1023" s="178"/>
      <c r="AX1023" s="324"/>
      <c r="AY1023" s="125"/>
      <c r="AZ1023" s="125"/>
    </row>
    <row r="1024" spans="1:52" ht="13">
      <c r="A1024" s="18"/>
      <c r="B1024" s="137"/>
      <c r="C1024" s="404"/>
      <c r="D1024" s="256" t="s">
        <v>1469</v>
      </c>
      <c r="E1024" s="158" t="s">
        <v>1470</v>
      </c>
      <c r="F1024" s="156" t="s">
        <v>1842</v>
      </c>
      <c r="G1024" s="156" t="s">
        <v>640</v>
      </c>
      <c r="H1024" s="38"/>
      <c r="I1024" s="110"/>
      <c r="J1024" s="16"/>
      <c r="K1024" s="334" t="e">
        <f t="shared" ref="K1024:K1054" si="691">AV1034</f>
        <v>#REF!</v>
      </c>
      <c r="L1024" s="41"/>
      <c r="M1024" s="42"/>
      <c r="N1024" s="147"/>
      <c r="O1024" s="335" t="e">
        <f>SUM(L1034+N1034-#REF!)</f>
        <v>#REF!</v>
      </c>
      <c r="P1024" s="42"/>
      <c r="Q1024" s="147"/>
      <c r="R1024" s="335" t="e">
        <f>SUM(O1034+Q1034-#REF!)</f>
        <v>#REF!</v>
      </c>
      <c r="S1024" s="42"/>
      <c r="T1024" s="147"/>
      <c r="U1024" s="335" t="e">
        <f t="shared" ref="U1024:U1054" si="692">SUM(R1034+S1034-T1034)</f>
        <v>#REF!</v>
      </c>
      <c r="V1024" s="42"/>
      <c r="W1024" s="147"/>
      <c r="X1024" s="335" t="e">
        <f t="shared" ref="X1024:X1054" si="693">SUM(U1034+V1034-W1034)</f>
        <v>#REF!</v>
      </c>
      <c r="Y1024" s="42"/>
      <c r="Z1024" s="147"/>
      <c r="AA1024" s="335" t="e">
        <f t="shared" ref="AA1024:AA1054" si="694">SUM(X1034+Y1034-Z1034)</f>
        <v>#REF!</v>
      </c>
      <c r="AB1024" s="42"/>
      <c r="AC1024" s="147"/>
      <c r="AD1024" s="335" t="e">
        <f t="shared" ref="AD1024:AD1054" si="695">SUM(AA1034+AB1034-AC1034)</f>
        <v>#REF!</v>
      </c>
      <c r="AE1024" s="41"/>
      <c r="AF1024" s="41"/>
      <c r="AG1024" s="41" t="e">
        <f t="shared" ref="AG1024:AG1054" si="696">SUM(AD1034+AE1034-AF1034)</f>
        <v>#REF!</v>
      </c>
      <c r="AH1024" s="41"/>
      <c r="AI1024" s="41"/>
      <c r="AJ1024" s="41" t="e">
        <f t="shared" ref="AJ1024:AJ1054" si="697">SUM(AG1034+AH1034-AI1034)</f>
        <v>#REF!</v>
      </c>
      <c r="AK1024" s="41"/>
      <c r="AL1024" s="41"/>
      <c r="AM1024" s="41" t="e">
        <f t="shared" ref="AM1024:AM1054" si="698">SUM(AJ1034+AK1034-AL1034)</f>
        <v>#REF!</v>
      </c>
      <c r="AN1024" s="41"/>
      <c r="AO1024" s="41"/>
      <c r="AP1024" s="41" t="e">
        <f t="shared" ref="AP1024:AP1054" si="699">SUM(AM1034+AN1034-AO1034)</f>
        <v>#REF!</v>
      </c>
      <c r="AQ1024" s="41"/>
      <c r="AR1024" s="41"/>
      <c r="AS1024" s="41" t="e">
        <f t="shared" ref="AS1024:AS1054" si="700">SUM(AP1034+AQ1034-AR1034)</f>
        <v>#REF!</v>
      </c>
      <c r="AT1024" s="41"/>
      <c r="AU1024" s="41"/>
      <c r="AV1024" s="137" t="e">
        <f t="shared" ref="AV1024:AV1054" si="701">SUM(AS1034+AT1034-AU1034)</f>
        <v>#REF!</v>
      </c>
      <c r="AW1024" s="178"/>
      <c r="AX1024" s="324"/>
      <c r="AY1024" s="125"/>
      <c r="AZ1024" s="125"/>
    </row>
    <row r="1025" spans="1:52" ht="13">
      <c r="A1025" s="18"/>
      <c r="B1025" s="137"/>
      <c r="C1025" s="404"/>
      <c r="D1025" s="162" t="s">
        <v>1471</v>
      </c>
      <c r="E1025" s="155" t="s">
        <v>1472</v>
      </c>
      <c r="F1025" s="156" t="s">
        <v>1842</v>
      </c>
      <c r="G1025" s="156" t="s">
        <v>640</v>
      </c>
      <c r="H1025" s="38"/>
      <c r="I1025" s="110"/>
      <c r="J1025" s="16"/>
      <c r="K1025" s="334">
        <f t="shared" si="691"/>
        <v>0</v>
      </c>
      <c r="L1025" s="41"/>
      <c r="M1025" s="42"/>
      <c r="N1025" s="147"/>
      <c r="O1025" s="335" t="e">
        <f>SUM(L1035+N1035-#REF!)</f>
        <v>#REF!</v>
      </c>
      <c r="P1025" s="42"/>
      <c r="Q1025" s="147"/>
      <c r="R1025" s="335" t="e">
        <f>SUM(O1035+Q1035-#REF!)</f>
        <v>#REF!</v>
      </c>
      <c r="S1025" s="42"/>
      <c r="T1025" s="147"/>
      <c r="U1025" s="335" t="e">
        <f t="shared" si="692"/>
        <v>#REF!</v>
      </c>
      <c r="V1025" s="42"/>
      <c r="W1025" s="147"/>
      <c r="X1025" s="335" t="e">
        <f t="shared" si="693"/>
        <v>#REF!</v>
      </c>
      <c r="Y1025" s="42"/>
      <c r="Z1025" s="147"/>
      <c r="AA1025" s="335" t="e">
        <f t="shared" si="694"/>
        <v>#REF!</v>
      </c>
      <c r="AB1025" s="42"/>
      <c r="AC1025" s="147"/>
      <c r="AD1025" s="335" t="e">
        <f t="shared" si="695"/>
        <v>#REF!</v>
      </c>
      <c r="AE1025" s="41"/>
      <c r="AF1025" s="41"/>
      <c r="AG1025" s="41" t="e">
        <f t="shared" si="696"/>
        <v>#REF!</v>
      </c>
      <c r="AH1025" s="41"/>
      <c r="AI1025" s="41"/>
      <c r="AJ1025" s="41" t="e">
        <f t="shared" si="697"/>
        <v>#REF!</v>
      </c>
      <c r="AK1025" s="41"/>
      <c r="AL1025" s="41"/>
      <c r="AM1025" s="41" t="e">
        <f t="shared" si="698"/>
        <v>#REF!</v>
      </c>
      <c r="AN1025" s="41"/>
      <c r="AO1025" s="41"/>
      <c r="AP1025" s="41" t="e">
        <f t="shared" si="699"/>
        <v>#REF!</v>
      </c>
      <c r="AQ1025" s="41"/>
      <c r="AR1025" s="41"/>
      <c r="AS1025" s="41" t="e">
        <f t="shared" si="700"/>
        <v>#REF!</v>
      </c>
      <c r="AT1025" s="41"/>
      <c r="AU1025" s="41"/>
      <c r="AV1025" s="137" t="e">
        <f t="shared" si="701"/>
        <v>#REF!</v>
      </c>
      <c r="AW1025" s="178"/>
      <c r="AX1025" s="324"/>
      <c r="AY1025" s="125"/>
      <c r="AZ1025" s="125"/>
    </row>
    <row r="1026" spans="1:52" ht="13">
      <c r="A1026" s="18"/>
      <c r="B1026" s="137"/>
      <c r="C1026" s="404"/>
      <c r="D1026" s="162" t="s">
        <v>1473</v>
      </c>
      <c r="E1026" s="155" t="s">
        <v>1474</v>
      </c>
      <c r="F1026" s="156" t="s">
        <v>1842</v>
      </c>
      <c r="G1026" s="156" t="s">
        <v>640</v>
      </c>
      <c r="H1026" s="38"/>
      <c r="I1026" s="110"/>
      <c r="J1026" s="16"/>
      <c r="K1026" s="334">
        <f t="shared" si="691"/>
        <v>0</v>
      </c>
      <c r="L1026" s="41"/>
      <c r="M1026" s="42"/>
      <c r="N1026" s="147"/>
      <c r="O1026" s="335" t="e">
        <f>SUM(L1036+N1036-#REF!)</f>
        <v>#REF!</v>
      </c>
      <c r="P1026" s="42"/>
      <c r="Q1026" s="147"/>
      <c r="R1026" s="335" t="e">
        <f>SUM(O1036+Q1036-#REF!)</f>
        <v>#REF!</v>
      </c>
      <c r="S1026" s="42"/>
      <c r="T1026" s="147"/>
      <c r="U1026" s="335" t="e">
        <f t="shared" si="692"/>
        <v>#REF!</v>
      </c>
      <c r="V1026" s="42"/>
      <c r="W1026" s="147"/>
      <c r="X1026" s="335" t="e">
        <f t="shared" si="693"/>
        <v>#REF!</v>
      </c>
      <c r="Y1026" s="42"/>
      <c r="Z1026" s="147"/>
      <c r="AA1026" s="335" t="e">
        <f t="shared" si="694"/>
        <v>#REF!</v>
      </c>
      <c r="AB1026" s="42"/>
      <c r="AC1026" s="147"/>
      <c r="AD1026" s="335" t="e">
        <f t="shared" si="695"/>
        <v>#REF!</v>
      </c>
      <c r="AE1026" s="41"/>
      <c r="AF1026" s="41"/>
      <c r="AG1026" s="41" t="e">
        <f t="shared" si="696"/>
        <v>#REF!</v>
      </c>
      <c r="AH1026" s="41"/>
      <c r="AI1026" s="41"/>
      <c r="AJ1026" s="41" t="e">
        <f t="shared" si="697"/>
        <v>#REF!</v>
      </c>
      <c r="AK1026" s="41"/>
      <c r="AL1026" s="41"/>
      <c r="AM1026" s="41" t="e">
        <f t="shared" si="698"/>
        <v>#REF!</v>
      </c>
      <c r="AN1026" s="41"/>
      <c r="AO1026" s="41"/>
      <c r="AP1026" s="41" t="e">
        <f t="shared" si="699"/>
        <v>#REF!</v>
      </c>
      <c r="AQ1026" s="41"/>
      <c r="AR1026" s="41"/>
      <c r="AS1026" s="41" t="e">
        <f t="shared" si="700"/>
        <v>#REF!</v>
      </c>
      <c r="AT1026" s="41"/>
      <c r="AU1026" s="41"/>
      <c r="AV1026" s="137" t="e">
        <f t="shared" si="701"/>
        <v>#REF!</v>
      </c>
      <c r="AW1026" s="178"/>
      <c r="AX1026" s="324"/>
      <c r="AY1026" s="125"/>
      <c r="AZ1026" s="125"/>
    </row>
    <row r="1027" spans="1:52" ht="13">
      <c r="A1027" s="18"/>
      <c r="B1027" s="137"/>
      <c r="C1027" s="404"/>
      <c r="D1027" s="162" t="s">
        <v>1475</v>
      </c>
      <c r="E1027" s="155" t="s">
        <v>1476</v>
      </c>
      <c r="F1027" s="156" t="s">
        <v>1842</v>
      </c>
      <c r="G1027" s="156" t="s">
        <v>640</v>
      </c>
      <c r="H1027" s="38"/>
      <c r="I1027" s="110"/>
      <c r="J1027" s="16"/>
      <c r="K1027" s="334">
        <f t="shared" si="691"/>
        <v>0</v>
      </c>
      <c r="L1027" s="41"/>
      <c r="M1027" s="42"/>
      <c r="N1027" s="147"/>
      <c r="O1027" s="335" t="e">
        <f>SUM(L1037+N1037-#REF!)</f>
        <v>#REF!</v>
      </c>
      <c r="P1027" s="42"/>
      <c r="Q1027" s="147"/>
      <c r="R1027" s="335" t="e">
        <f>SUM(O1037+Q1037-#REF!)</f>
        <v>#REF!</v>
      </c>
      <c r="S1027" s="42"/>
      <c r="T1027" s="147"/>
      <c r="U1027" s="335" t="e">
        <f t="shared" si="692"/>
        <v>#REF!</v>
      </c>
      <c r="V1027" s="42"/>
      <c r="W1027" s="147"/>
      <c r="X1027" s="335" t="e">
        <f t="shared" si="693"/>
        <v>#REF!</v>
      </c>
      <c r="Y1027" s="42"/>
      <c r="Z1027" s="147"/>
      <c r="AA1027" s="335" t="e">
        <f t="shared" si="694"/>
        <v>#REF!</v>
      </c>
      <c r="AB1027" s="42"/>
      <c r="AC1027" s="147"/>
      <c r="AD1027" s="335" t="e">
        <f t="shared" si="695"/>
        <v>#REF!</v>
      </c>
      <c r="AE1027" s="41"/>
      <c r="AF1027" s="41"/>
      <c r="AG1027" s="41" t="e">
        <f t="shared" si="696"/>
        <v>#REF!</v>
      </c>
      <c r="AH1027" s="41"/>
      <c r="AI1027" s="41"/>
      <c r="AJ1027" s="41" t="e">
        <f t="shared" si="697"/>
        <v>#REF!</v>
      </c>
      <c r="AK1027" s="41"/>
      <c r="AL1027" s="41"/>
      <c r="AM1027" s="41" t="e">
        <f t="shared" si="698"/>
        <v>#REF!</v>
      </c>
      <c r="AN1027" s="41"/>
      <c r="AO1027" s="41"/>
      <c r="AP1027" s="41" t="e">
        <f t="shared" si="699"/>
        <v>#REF!</v>
      </c>
      <c r="AQ1027" s="41"/>
      <c r="AR1027" s="41"/>
      <c r="AS1027" s="41" t="e">
        <f t="shared" si="700"/>
        <v>#REF!</v>
      </c>
      <c r="AT1027" s="41"/>
      <c r="AU1027" s="41"/>
      <c r="AV1027" s="137" t="e">
        <f t="shared" si="701"/>
        <v>#REF!</v>
      </c>
      <c r="AW1027" s="178"/>
      <c r="AX1027" s="324"/>
      <c r="AY1027" s="125"/>
      <c r="AZ1027" s="125"/>
    </row>
    <row r="1028" spans="1:52" ht="13">
      <c r="A1028" s="18"/>
      <c r="B1028" s="137"/>
      <c r="C1028" s="404"/>
      <c r="D1028" s="162" t="s">
        <v>1477</v>
      </c>
      <c r="E1028" s="155" t="s">
        <v>1478</v>
      </c>
      <c r="F1028" s="156" t="s">
        <v>1842</v>
      </c>
      <c r="G1028" s="156" t="s">
        <v>640</v>
      </c>
      <c r="H1028" s="38"/>
      <c r="I1028" s="110"/>
      <c r="J1028" s="16"/>
      <c r="K1028" s="334">
        <f t="shared" si="691"/>
        <v>0</v>
      </c>
      <c r="L1028" s="41"/>
      <c r="M1028" s="42"/>
      <c r="N1028" s="147"/>
      <c r="O1028" s="335" t="e">
        <f>SUM(L1038+N1038-#REF!)</f>
        <v>#REF!</v>
      </c>
      <c r="P1028" s="42"/>
      <c r="Q1028" s="147"/>
      <c r="R1028" s="335" t="e">
        <f>SUM(O1038+Q1038-#REF!)</f>
        <v>#REF!</v>
      </c>
      <c r="S1028" s="42"/>
      <c r="T1028" s="147"/>
      <c r="U1028" s="335" t="e">
        <f t="shared" si="692"/>
        <v>#REF!</v>
      </c>
      <c r="V1028" s="42"/>
      <c r="W1028" s="147"/>
      <c r="X1028" s="335" t="e">
        <f t="shared" si="693"/>
        <v>#REF!</v>
      </c>
      <c r="Y1028" s="42"/>
      <c r="Z1028" s="147"/>
      <c r="AA1028" s="335" t="e">
        <f t="shared" si="694"/>
        <v>#REF!</v>
      </c>
      <c r="AB1028" s="42"/>
      <c r="AC1028" s="147"/>
      <c r="AD1028" s="335" t="e">
        <f t="shared" si="695"/>
        <v>#REF!</v>
      </c>
      <c r="AE1028" s="41"/>
      <c r="AF1028" s="41"/>
      <c r="AG1028" s="41" t="e">
        <f t="shared" si="696"/>
        <v>#REF!</v>
      </c>
      <c r="AH1028" s="41"/>
      <c r="AI1028" s="41"/>
      <c r="AJ1028" s="41" t="e">
        <f t="shared" si="697"/>
        <v>#REF!</v>
      </c>
      <c r="AK1028" s="41"/>
      <c r="AL1028" s="41"/>
      <c r="AM1028" s="41" t="e">
        <f t="shared" si="698"/>
        <v>#REF!</v>
      </c>
      <c r="AN1028" s="41"/>
      <c r="AO1028" s="41"/>
      <c r="AP1028" s="41" t="e">
        <f t="shared" si="699"/>
        <v>#REF!</v>
      </c>
      <c r="AQ1028" s="41"/>
      <c r="AR1028" s="41"/>
      <c r="AS1028" s="41" t="e">
        <f t="shared" si="700"/>
        <v>#REF!</v>
      </c>
      <c r="AT1028" s="41"/>
      <c r="AU1028" s="41"/>
      <c r="AV1028" s="137" t="e">
        <f t="shared" si="701"/>
        <v>#REF!</v>
      </c>
      <c r="AW1028" s="178"/>
      <c r="AX1028" s="324"/>
      <c r="AY1028" s="125"/>
      <c r="AZ1028" s="125"/>
    </row>
    <row r="1029" spans="1:52" ht="13">
      <c r="A1029" s="18"/>
      <c r="B1029" s="137"/>
      <c r="C1029" s="404"/>
      <c r="D1029" s="162" t="s">
        <v>1479</v>
      </c>
      <c r="E1029" s="155" t="s">
        <v>1480</v>
      </c>
      <c r="F1029" s="156" t="s">
        <v>1842</v>
      </c>
      <c r="G1029" s="156" t="s">
        <v>640</v>
      </c>
      <c r="H1029" s="38"/>
      <c r="I1029" s="110"/>
      <c r="J1029" s="16"/>
      <c r="K1029" s="334">
        <f t="shared" si="691"/>
        <v>0</v>
      </c>
      <c r="L1029" s="41"/>
      <c r="M1029" s="42"/>
      <c r="N1029" s="147"/>
      <c r="O1029" s="335" t="e">
        <f>SUM(L1039+N1039-#REF!)</f>
        <v>#REF!</v>
      </c>
      <c r="P1029" s="42"/>
      <c r="Q1029" s="147"/>
      <c r="R1029" s="335" t="e">
        <f>SUM(O1039+Q1039-#REF!)</f>
        <v>#REF!</v>
      </c>
      <c r="S1029" s="42"/>
      <c r="T1029" s="147"/>
      <c r="U1029" s="335" t="e">
        <f t="shared" si="692"/>
        <v>#REF!</v>
      </c>
      <c r="V1029" s="42"/>
      <c r="W1029" s="147"/>
      <c r="X1029" s="335" t="e">
        <f t="shared" si="693"/>
        <v>#REF!</v>
      </c>
      <c r="Y1029" s="42"/>
      <c r="Z1029" s="147"/>
      <c r="AA1029" s="335" t="e">
        <f t="shared" si="694"/>
        <v>#REF!</v>
      </c>
      <c r="AB1029" s="42"/>
      <c r="AC1029" s="147"/>
      <c r="AD1029" s="335" t="e">
        <f t="shared" si="695"/>
        <v>#REF!</v>
      </c>
      <c r="AE1029" s="41"/>
      <c r="AF1029" s="41"/>
      <c r="AG1029" s="41" t="e">
        <f t="shared" si="696"/>
        <v>#REF!</v>
      </c>
      <c r="AH1029" s="41"/>
      <c r="AI1029" s="41"/>
      <c r="AJ1029" s="41" t="e">
        <f t="shared" si="697"/>
        <v>#REF!</v>
      </c>
      <c r="AK1029" s="41"/>
      <c r="AL1029" s="41"/>
      <c r="AM1029" s="41" t="e">
        <f t="shared" si="698"/>
        <v>#REF!</v>
      </c>
      <c r="AN1029" s="41"/>
      <c r="AO1029" s="41"/>
      <c r="AP1029" s="41" t="e">
        <f t="shared" si="699"/>
        <v>#REF!</v>
      </c>
      <c r="AQ1029" s="41"/>
      <c r="AR1029" s="41"/>
      <c r="AS1029" s="41" t="e">
        <f t="shared" si="700"/>
        <v>#REF!</v>
      </c>
      <c r="AT1029" s="41"/>
      <c r="AU1029" s="41"/>
      <c r="AV1029" s="137" t="e">
        <f t="shared" si="701"/>
        <v>#REF!</v>
      </c>
      <c r="AW1029" s="178"/>
      <c r="AX1029" s="324"/>
      <c r="AY1029" s="125"/>
      <c r="AZ1029" s="125"/>
    </row>
    <row r="1030" spans="1:52" ht="13">
      <c r="A1030" s="18"/>
      <c r="B1030" s="137"/>
      <c r="C1030" s="404"/>
      <c r="D1030" s="162" t="s">
        <v>1481</v>
      </c>
      <c r="E1030" s="155" t="s">
        <v>1482</v>
      </c>
      <c r="F1030" s="156" t="s">
        <v>1842</v>
      </c>
      <c r="G1030" s="156" t="s">
        <v>640</v>
      </c>
      <c r="H1030" s="38"/>
      <c r="I1030" s="110"/>
      <c r="J1030" s="16"/>
      <c r="K1030" s="334">
        <f t="shared" si="691"/>
        <v>0</v>
      </c>
      <c r="L1030" s="41"/>
      <c r="M1030" s="42"/>
      <c r="N1030" s="147"/>
      <c r="O1030" s="335" t="e">
        <f>SUM(L1040+N1040-#REF!)</f>
        <v>#REF!</v>
      </c>
      <c r="P1030" s="42"/>
      <c r="Q1030" s="147"/>
      <c r="R1030" s="335" t="e">
        <f>SUM(O1040+Q1040-#REF!)</f>
        <v>#REF!</v>
      </c>
      <c r="S1030" s="42"/>
      <c r="T1030" s="147"/>
      <c r="U1030" s="335" t="e">
        <f t="shared" si="692"/>
        <v>#REF!</v>
      </c>
      <c r="V1030" s="42"/>
      <c r="W1030" s="147"/>
      <c r="X1030" s="335" t="e">
        <f t="shared" si="693"/>
        <v>#REF!</v>
      </c>
      <c r="Y1030" s="42"/>
      <c r="Z1030" s="147"/>
      <c r="AA1030" s="335" t="e">
        <f t="shared" si="694"/>
        <v>#REF!</v>
      </c>
      <c r="AB1030" s="42"/>
      <c r="AC1030" s="147"/>
      <c r="AD1030" s="335" t="e">
        <f t="shared" si="695"/>
        <v>#REF!</v>
      </c>
      <c r="AE1030" s="41"/>
      <c r="AF1030" s="41"/>
      <c r="AG1030" s="41" t="e">
        <f t="shared" si="696"/>
        <v>#REF!</v>
      </c>
      <c r="AH1030" s="41"/>
      <c r="AI1030" s="41"/>
      <c r="AJ1030" s="41" t="e">
        <f t="shared" si="697"/>
        <v>#REF!</v>
      </c>
      <c r="AK1030" s="41"/>
      <c r="AL1030" s="41"/>
      <c r="AM1030" s="41" t="e">
        <f t="shared" si="698"/>
        <v>#REF!</v>
      </c>
      <c r="AN1030" s="41"/>
      <c r="AO1030" s="41"/>
      <c r="AP1030" s="41" t="e">
        <f t="shared" si="699"/>
        <v>#REF!</v>
      </c>
      <c r="AQ1030" s="41"/>
      <c r="AR1030" s="41"/>
      <c r="AS1030" s="41" t="e">
        <f t="shared" si="700"/>
        <v>#REF!</v>
      </c>
      <c r="AT1030" s="41"/>
      <c r="AU1030" s="41"/>
      <c r="AV1030" s="137" t="e">
        <f t="shared" si="701"/>
        <v>#REF!</v>
      </c>
      <c r="AW1030" s="178"/>
      <c r="AX1030" s="324"/>
      <c r="AY1030" s="125"/>
      <c r="AZ1030" s="125"/>
    </row>
    <row r="1031" spans="1:52" ht="13">
      <c r="A1031" s="18"/>
      <c r="B1031" s="137"/>
      <c r="C1031" s="404"/>
      <c r="D1031" s="162" t="s">
        <v>1483</v>
      </c>
      <c r="E1031" s="155" t="s">
        <v>1484</v>
      </c>
      <c r="F1031" s="156" t="s">
        <v>1842</v>
      </c>
      <c r="G1031" s="156" t="s">
        <v>640</v>
      </c>
      <c r="H1031" s="38"/>
      <c r="I1031" s="110"/>
      <c r="J1031" s="16"/>
      <c r="K1031" s="334">
        <f t="shared" si="691"/>
        <v>0</v>
      </c>
      <c r="L1031" s="41"/>
      <c r="M1031" s="42"/>
      <c r="N1031" s="147"/>
      <c r="O1031" s="335" t="e">
        <f>SUM(L1041+N1041-#REF!)</f>
        <v>#REF!</v>
      </c>
      <c r="P1031" s="42"/>
      <c r="Q1031" s="147"/>
      <c r="R1031" s="335" t="e">
        <f>SUM(O1041+Q1041-#REF!)</f>
        <v>#REF!</v>
      </c>
      <c r="S1031" s="42"/>
      <c r="T1031" s="147"/>
      <c r="U1031" s="335" t="e">
        <f t="shared" si="692"/>
        <v>#REF!</v>
      </c>
      <c r="V1031" s="42"/>
      <c r="W1031" s="147"/>
      <c r="X1031" s="335" t="e">
        <f t="shared" si="693"/>
        <v>#REF!</v>
      </c>
      <c r="Y1031" s="42"/>
      <c r="Z1031" s="147"/>
      <c r="AA1031" s="335" t="e">
        <f t="shared" si="694"/>
        <v>#REF!</v>
      </c>
      <c r="AB1031" s="42"/>
      <c r="AC1031" s="147"/>
      <c r="AD1031" s="335" t="e">
        <f t="shared" si="695"/>
        <v>#REF!</v>
      </c>
      <c r="AE1031" s="41"/>
      <c r="AF1031" s="41"/>
      <c r="AG1031" s="41" t="e">
        <f t="shared" si="696"/>
        <v>#REF!</v>
      </c>
      <c r="AH1031" s="41"/>
      <c r="AI1031" s="41"/>
      <c r="AJ1031" s="41" t="e">
        <f t="shared" si="697"/>
        <v>#REF!</v>
      </c>
      <c r="AK1031" s="41"/>
      <c r="AL1031" s="41"/>
      <c r="AM1031" s="41" t="e">
        <f t="shared" si="698"/>
        <v>#REF!</v>
      </c>
      <c r="AN1031" s="41"/>
      <c r="AO1031" s="41"/>
      <c r="AP1031" s="41" t="e">
        <f t="shared" si="699"/>
        <v>#REF!</v>
      </c>
      <c r="AQ1031" s="41"/>
      <c r="AR1031" s="41"/>
      <c r="AS1031" s="41" t="e">
        <f t="shared" si="700"/>
        <v>#REF!</v>
      </c>
      <c r="AT1031" s="41"/>
      <c r="AU1031" s="41"/>
      <c r="AV1031" s="137" t="e">
        <f t="shared" si="701"/>
        <v>#REF!</v>
      </c>
      <c r="AW1031" s="178"/>
      <c r="AX1031" s="324"/>
      <c r="AY1031" s="125"/>
      <c r="AZ1031" s="125"/>
    </row>
    <row r="1032" spans="1:52" ht="13">
      <c r="A1032" s="18"/>
      <c r="B1032" s="137"/>
      <c r="C1032" s="404"/>
      <c r="D1032" s="162" t="s">
        <v>1485</v>
      </c>
      <c r="E1032" s="155" t="s">
        <v>1486</v>
      </c>
      <c r="F1032" s="156" t="s">
        <v>1842</v>
      </c>
      <c r="G1032" s="156" t="s">
        <v>640</v>
      </c>
      <c r="H1032" s="38"/>
      <c r="I1032" s="110"/>
      <c r="J1032" s="16"/>
      <c r="K1032" s="334">
        <f t="shared" si="691"/>
        <v>0</v>
      </c>
      <c r="L1032" s="41"/>
      <c r="M1032" s="42"/>
      <c r="N1032" s="147"/>
      <c r="O1032" s="335" t="e">
        <f>SUM(L1042+N1042-#REF!)</f>
        <v>#REF!</v>
      </c>
      <c r="P1032" s="42"/>
      <c r="Q1032" s="147"/>
      <c r="R1032" s="335" t="e">
        <f>SUM(O1042+Q1042-#REF!)</f>
        <v>#REF!</v>
      </c>
      <c r="S1032" s="42"/>
      <c r="T1032" s="147"/>
      <c r="U1032" s="335" t="e">
        <f t="shared" si="692"/>
        <v>#REF!</v>
      </c>
      <c r="V1032" s="42"/>
      <c r="W1032" s="147"/>
      <c r="X1032" s="335" t="e">
        <f t="shared" si="693"/>
        <v>#REF!</v>
      </c>
      <c r="Y1032" s="42"/>
      <c r="Z1032" s="147"/>
      <c r="AA1032" s="335" t="e">
        <f t="shared" si="694"/>
        <v>#REF!</v>
      </c>
      <c r="AB1032" s="42"/>
      <c r="AC1032" s="147"/>
      <c r="AD1032" s="335" t="e">
        <f t="shared" si="695"/>
        <v>#REF!</v>
      </c>
      <c r="AE1032" s="41"/>
      <c r="AF1032" s="41"/>
      <c r="AG1032" s="41" t="e">
        <f t="shared" si="696"/>
        <v>#REF!</v>
      </c>
      <c r="AH1032" s="41"/>
      <c r="AI1032" s="41"/>
      <c r="AJ1032" s="41" t="e">
        <f t="shared" si="697"/>
        <v>#REF!</v>
      </c>
      <c r="AK1032" s="41"/>
      <c r="AL1032" s="41"/>
      <c r="AM1032" s="41" t="e">
        <f t="shared" si="698"/>
        <v>#REF!</v>
      </c>
      <c r="AN1032" s="41"/>
      <c r="AO1032" s="41"/>
      <c r="AP1032" s="41" t="e">
        <f t="shared" si="699"/>
        <v>#REF!</v>
      </c>
      <c r="AQ1032" s="41"/>
      <c r="AR1032" s="41"/>
      <c r="AS1032" s="41" t="e">
        <f t="shared" si="700"/>
        <v>#REF!</v>
      </c>
      <c r="AT1032" s="41"/>
      <c r="AU1032" s="41"/>
      <c r="AV1032" s="137" t="e">
        <f t="shared" si="701"/>
        <v>#REF!</v>
      </c>
      <c r="AW1032" s="178"/>
      <c r="AX1032" s="324"/>
      <c r="AY1032" s="125"/>
      <c r="AZ1032" s="125"/>
    </row>
    <row r="1033" spans="1:52" ht="13">
      <c r="A1033" s="18"/>
      <c r="B1033" s="137"/>
      <c r="C1033" s="404"/>
      <c r="D1033" s="162" t="s">
        <v>1487</v>
      </c>
      <c r="E1033" s="155" t="s">
        <v>1488</v>
      </c>
      <c r="F1033" s="156" t="s">
        <v>1842</v>
      </c>
      <c r="G1033" s="156" t="s">
        <v>640</v>
      </c>
      <c r="H1033" s="38"/>
      <c r="I1033" s="110"/>
      <c r="J1033" s="16"/>
      <c r="K1033" s="334">
        <f t="shared" si="691"/>
        <v>0</v>
      </c>
      <c r="L1033" s="41"/>
      <c r="M1033" s="42"/>
      <c r="N1033" s="147"/>
      <c r="O1033" s="335" t="e">
        <f>SUM(L1043+N1043-#REF!)</f>
        <v>#REF!</v>
      </c>
      <c r="P1033" s="42"/>
      <c r="Q1033" s="147"/>
      <c r="R1033" s="335" t="e">
        <f>SUM(O1043+Q1043-#REF!)</f>
        <v>#REF!</v>
      </c>
      <c r="S1033" s="42"/>
      <c r="T1033" s="147"/>
      <c r="U1033" s="335" t="e">
        <f t="shared" si="692"/>
        <v>#REF!</v>
      </c>
      <c r="V1033" s="42"/>
      <c r="W1033" s="147"/>
      <c r="X1033" s="335" t="e">
        <f t="shared" si="693"/>
        <v>#REF!</v>
      </c>
      <c r="Y1033" s="42"/>
      <c r="Z1033" s="147"/>
      <c r="AA1033" s="335" t="e">
        <f t="shared" si="694"/>
        <v>#REF!</v>
      </c>
      <c r="AB1033" s="42"/>
      <c r="AC1033" s="147"/>
      <c r="AD1033" s="335" t="e">
        <f t="shared" si="695"/>
        <v>#REF!</v>
      </c>
      <c r="AE1033" s="41"/>
      <c r="AF1033" s="41"/>
      <c r="AG1033" s="41" t="e">
        <f t="shared" si="696"/>
        <v>#REF!</v>
      </c>
      <c r="AH1033" s="41"/>
      <c r="AI1033" s="41"/>
      <c r="AJ1033" s="41" t="e">
        <f t="shared" si="697"/>
        <v>#REF!</v>
      </c>
      <c r="AK1033" s="41"/>
      <c r="AL1033" s="41"/>
      <c r="AM1033" s="41" t="e">
        <f t="shared" si="698"/>
        <v>#REF!</v>
      </c>
      <c r="AN1033" s="41"/>
      <c r="AO1033" s="41"/>
      <c r="AP1033" s="41" t="e">
        <f t="shared" si="699"/>
        <v>#REF!</v>
      </c>
      <c r="AQ1033" s="41"/>
      <c r="AR1033" s="41"/>
      <c r="AS1033" s="41" t="e">
        <f t="shared" si="700"/>
        <v>#REF!</v>
      </c>
      <c r="AT1033" s="41"/>
      <c r="AU1033" s="41"/>
      <c r="AV1033" s="137" t="e">
        <f t="shared" si="701"/>
        <v>#REF!</v>
      </c>
      <c r="AW1033" s="178"/>
      <c r="AX1033" s="324"/>
      <c r="AY1033" s="125"/>
      <c r="AZ1033" s="125"/>
    </row>
    <row r="1034" spans="1:52" ht="13">
      <c r="A1034" s="18"/>
      <c r="B1034" s="137"/>
      <c r="C1034" s="404"/>
      <c r="D1034" s="32" t="s">
        <v>1489</v>
      </c>
      <c r="E1034" s="38" t="s">
        <v>1490</v>
      </c>
      <c r="F1034" s="38" t="s">
        <v>1842</v>
      </c>
      <c r="G1034" s="110" t="s">
        <v>640</v>
      </c>
      <c r="H1034" s="38"/>
      <c r="I1034" s="110"/>
      <c r="J1034" s="16"/>
      <c r="K1034" s="334">
        <f t="shared" si="691"/>
        <v>0</v>
      </c>
      <c r="L1034" s="41"/>
      <c r="M1034" s="42"/>
      <c r="N1034" s="147"/>
      <c r="O1034" s="335" t="e">
        <f>SUM(L1044+N1044-#REF!)</f>
        <v>#REF!</v>
      </c>
      <c r="P1034" s="42"/>
      <c r="Q1034" s="147"/>
      <c r="R1034" s="335" t="e">
        <f>SUM(O1044+Q1044-#REF!)</f>
        <v>#REF!</v>
      </c>
      <c r="S1034" s="42"/>
      <c r="T1034" s="147"/>
      <c r="U1034" s="335" t="e">
        <f t="shared" si="692"/>
        <v>#REF!</v>
      </c>
      <c r="V1034" s="42"/>
      <c r="W1034" s="147"/>
      <c r="X1034" s="335" t="e">
        <f t="shared" si="693"/>
        <v>#REF!</v>
      </c>
      <c r="Y1034" s="42"/>
      <c r="Z1034" s="147"/>
      <c r="AA1034" s="335" t="e">
        <f t="shared" si="694"/>
        <v>#REF!</v>
      </c>
      <c r="AB1034" s="42"/>
      <c r="AC1034" s="147"/>
      <c r="AD1034" s="335" t="e">
        <f t="shared" si="695"/>
        <v>#REF!</v>
      </c>
      <c r="AE1034" s="41"/>
      <c r="AF1034" s="41"/>
      <c r="AG1034" s="41" t="e">
        <f t="shared" si="696"/>
        <v>#REF!</v>
      </c>
      <c r="AH1034" s="41"/>
      <c r="AI1034" s="41"/>
      <c r="AJ1034" s="41" t="e">
        <f t="shared" si="697"/>
        <v>#REF!</v>
      </c>
      <c r="AK1034" s="41"/>
      <c r="AL1034" s="41"/>
      <c r="AM1034" s="41" t="e">
        <f t="shared" si="698"/>
        <v>#REF!</v>
      </c>
      <c r="AN1034" s="41"/>
      <c r="AO1034" s="41"/>
      <c r="AP1034" s="41" t="e">
        <f t="shared" si="699"/>
        <v>#REF!</v>
      </c>
      <c r="AQ1034" s="41"/>
      <c r="AR1034" s="41"/>
      <c r="AS1034" s="41" t="e">
        <f t="shared" si="700"/>
        <v>#REF!</v>
      </c>
      <c r="AT1034" s="41"/>
      <c r="AU1034" s="41"/>
      <c r="AV1034" s="137" t="e">
        <f t="shared" si="701"/>
        <v>#REF!</v>
      </c>
      <c r="AW1034" s="178"/>
      <c r="AX1034" s="324"/>
      <c r="AY1034" s="125"/>
      <c r="AZ1034" s="125"/>
    </row>
    <row r="1035" spans="1:52" ht="13">
      <c r="A1035" s="18"/>
      <c r="B1035" s="137"/>
      <c r="C1035" s="404"/>
      <c r="D1035" s="32" t="s">
        <v>1491</v>
      </c>
      <c r="E1035" s="38" t="s">
        <v>1492</v>
      </c>
      <c r="F1035" s="38" t="s">
        <v>1842</v>
      </c>
      <c r="G1035" s="110" t="s">
        <v>640</v>
      </c>
      <c r="H1035" s="38"/>
      <c r="I1035" s="110"/>
      <c r="J1035" s="16"/>
      <c r="K1035" s="334">
        <f t="shared" si="691"/>
        <v>0</v>
      </c>
      <c r="L1035" s="41"/>
      <c r="M1035" s="42"/>
      <c r="N1035" s="147"/>
      <c r="O1035" s="335" t="e">
        <f>SUM(L1045+N1045-#REF!)</f>
        <v>#REF!</v>
      </c>
      <c r="P1035" s="42"/>
      <c r="Q1035" s="147"/>
      <c r="R1035" s="335" t="e">
        <f>SUM(O1045+Q1045-#REF!)</f>
        <v>#REF!</v>
      </c>
      <c r="S1035" s="42"/>
      <c r="T1035" s="147"/>
      <c r="U1035" s="335" t="e">
        <f t="shared" si="692"/>
        <v>#REF!</v>
      </c>
      <c r="V1035" s="42"/>
      <c r="W1035" s="147"/>
      <c r="X1035" s="335" t="e">
        <f t="shared" si="693"/>
        <v>#REF!</v>
      </c>
      <c r="Y1035" s="42"/>
      <c r="Z1035" s="147"/>
      <c r="AA1035" s="335" t="e">
        <f t="shared" si="694"/>
        <v>#REF!</v>
      </c>
      <c r="AB1035" s="42"/>
      <c r="AC1035" s="147"/>
      <c r="AD1035" s="335" t="e">
        <f t="shared" si="695"/>
        <v>#REF!</v>
      </c>
      <c r="AE1035" s="41"/>
      <c r="AF1035" s="41"/>
      <c r="AG1035" s="41" t="e">
        <f t="shared" si="696"/>
        <v>#REF!</v>
      </c>
      <c r="AH1035" s="41"/>
      <c r="AI1035" s="41"/>
      <c r="AJ1035" s="41" t="e">
        <f t="shared" si="697"/>
        <v>#REF!</v>
      </c>
      <c r="AK1035" s="41"/>
      <c r="AL1035" s="41"/>
      <c r="AM1035" s="41" t="e">
        <f t="shared" si="698"/>
        <v>#REF!</v>
      </c>
      <c r="AN1035" s="41"/>
      <c r="AO1035" s="41"/>
      <c r="AP1035" s="41" t="e">
        <f t="shared" si="699"/>
        <v>#REF!</v>
      </c>
      <c r="AQ1035" s="41"/>
      <c r="AR1035" s="41"/>
      <c r="AS1035" s="41" t="e">
        <f t="shared" si="700"/>
        <v>#REF!</v>
      </c>
      <c r="AT1035" s="41"/>
      <c r="AU1035" s="41"/>
      <c r="AV1035" s="137">
        <f t="shared" si="701"/>
        <v>0</v>
      </c>
      <c r="AW1035" s="178"/>
      <c r="AX1035" s="324"/>
      <c r="AY1035" s="125"/>
      <c r="AZ1035" s="125"/>
    </row>
    <row r="1036" spans="1:52" ht="13">
      <c r="A1036" s="18"/>
      <c r="B1036" s="137"/>
      <c r="C1036" s="404"/>
      <c r="D1036" s="32" t="s">
        <v>1493</v>
      </c>
      <c r="E1036" s="38" t="s">
        <v>1494</v>
      </c>
      <c r="F1036" s="38" t="s">
        <v>1842</v>
      </c>
      <c r="G1036" s="110" t="s">
        <v>640</v>
      </c>
      <c r="H1036" s="38"/>
      <c r="I1036" s="110"/>
      <c r="J1036" s="16"/>
      <c r="K1036" s="334">
        <f t="shared" si="691"/>
        <v>0</v>
      </c>
      <c r="L1036" s="41"/>
      <c r="M1036" s="42"/>
      <c r="N1036" s="147"/>
      <c r="O1036" s="335" t="e">
        <f>SUM(L1046+N1046-#REF!)</f>
        <v>#REF!</v>
      </c>
      <c r="P1036" s="42"/>
      <c r="Q1036" s="147"/>
      <c r="R1036" s="335" t="e">
        <f>SUM(O1046+Q1046-#REF!)</f>
        <v>#REF!</v>
      </c>
      <c r="S1036" s="42"/>
      <c r="T1036" s="147"/>
      <c r="U1036" s="335" t="e">
        <f t="shared" si="692"/>
        <v>#REF!</v>
      </c>
      <c r="V1036" s="42"/>
      <c r="W1036" s="147"/>
      <c r="X1036" s="335" t="e">
        <f t="shared" si="693"/>
        <v>#REF!</v>
      </c>
      <c r="Y1036" s="42"/>
      <c r="Z1036" s="147"/>
      <c r="AA1036" s="335" t="e">
        <f t="shared" si="694"/>
        <v>#REF!</v>
      </c>
      <c r="AB1036" s="42"/>
      <c r="AC1036" s="147"/>
      <c r="AD1036" s="335" t="e">
        <f t="shared" si="695"/>
        <v>#REF!</v>
      </c>
      <c r="AE1036" s="41"/>
      <c r="AF1036" s="41"/>
      <c r="AG1036" s="41" t="e">
        <f t="shared" si="696"/>
        <v>#REF!</v>
      </c>
      <c r="AH1036" s="41"/>
      <c r="AI1036" s="41"/>
      <c r="AJ1036" s="41" t="e">
        <f t="shared" si="697"/>
        <v>#REF!</v>
      </c>
      <c r="AK1036" s="41"/>
      <c r="AL1036" s="41"/>
      <c r="AM1036" s="41" t="e">
        <f t="shared" si="698"/>
        <v>#REF!</v>
      </c>
      <c r="AN1036" s="41"/>
      <c r="AO1036" s="41"/>
      <c r="AP1036" s="41" t="e">
        <f t="shared" si="699"/>
        <v>#REF!</v>
      </c>
      <c r="AQ1036" s="41"/>
      <c r="AR1036" s="41"/>
      <c r="AS1036" s="41" t="e">
        <f t="shared" si="700"/>
        <v>#REF!</v>
      </c>
      <c r="AT1036" s="41"/>
      <c r="AU1036" s="41"/>
      <c r="AV1036" s="137">
        <f t="shared" si="701"/>
        <v>0</v>
      </c>
      <c r="AW1036" s="178"/>
      <c r="AX1036" s="324"/>
      <c r="AY1036" s="125"/>
      <c r="AZ1036" s="125"/>
    </row>
    <row r="1037" spans="1:52" ht="13">
      <c r="A1037" s="18"/>
      <c r="B1037" s="137"/>
      <c r="C1037" s="404"/>
      <c r="D1037" s="32" t="s">
        <v>1495</v>
      </c>
      <c r="E1037" s="38" t="s">
        <v>1496</v>
      </c>
      <c r="F1037" s="38" t="s">
        <v>1842</v>
      </c>
      <c r="G1037" s="110" t="s">
        <v>640</v>
      </c>
      <c r="H1037" s="38"/>
      <c r="I1037" s="110"/>
      <c r="J1037" s="16"/>
      <c r="K1037" s="334">
        <f t="shared" si="691"/>
        <v>0</v>
      </c>
      <c r="L1037" s="41"/>
      <c r="M1037" s="42"/>
      <c r="N1037" s="147"/>
      <c r="O1037" s="335" t="e">
        <f>SUM(L1047+N1047-#REF!)</f>
        <v>#REF!</v>
      </c>
      <c r="P1037" s="42"/>
      <c r="Q1037" s="147"/>
      <c r="R1037" s="335" t="e">
        <f>SUM(O1047+Q1047-#REF!)</f>
        <v>#REF!</v>
      </c>
      <c r="S1037" s="42"/>
      <c r="T1037" s="147"/>
      <c r="U1037" s="335" t="e">
        <f t="shared" si="692"/>
        <v>#REF!</v>
      </c>
      <c r="V1037" s="42"/>
      <c r="W1037" s="147"/>
      <c r="X1037" s="335" t="e">
        <f t="shared" si="693"/>
        <v>#REF!</v>
      </c>
      <c r="Y1037" s="42"/>
      <c r="Z1037" s="147"/>
      <c r="AA1037" s="335" t="e">
        <f t="shared" si="694"/>
        <v>#REF!</v>
      </c>
      <c r="AB1037" s="42"/>
      <c r="AC1037" s="147"/>
      <c r="AD1037" s="335" t="e">
        <f t="shared" si="695"/>
        <v>#REF!</v>
      </c>
      <c r="AE1037" s="41"/>
      <c r="AF1037" s="41"/>
      <c r="AG1037" s="41" t="e">
        <f t="shared" si="696"/>
        <v>#REF!</v>
      </c>
      <c r="AH1037" s="41"/>
      <c r="AI1037" s="41"/>
      <c r="AJ1037" s="41" t="e">
        <f t="shared" si="697"/>
        <v>#REF!</v>
      </c>
      <c r="AK1037" s="41"/>
      <c r="AL1037" s="41"/>
      <c r="AM1037" s="41" t="e">
        <f t="shared" si="698"/>
        <v>#REF!</v>
      </c>
      <c r="AN1037" s="41"/>
      <c r="AO1037" s="41"/>
      <c r="AP1037" s="41" t="e">
        <f t="shared" si="699"/>
        <v>#REF!</v>
      </c>
      <c r="AQ1037" s="41"/>
      <c r="AR1037" s="41"/>
      <c r="AS1037" s="41" t="e">
        <f t="shared" si="700"/>
        <v>#REF!</v>
      </c>
      <c r="AT1037" s="41"/>
      <c r="AU1037" s="41"/>
      <c r="AV1037" s="137">
        <f t="shared" si="701"/>
        <v>0</v>
      </c>
      <c r="AW1037" s="178"/>
      <c r="AX1037" s="324"/>
      <c r="AY1037" s="125"/>
      <c r="AZ1037" s="125"/>
    </row>
    <row r="1038" spans="1:52" ht="13">
      <c r="A1038" s="18"/>
      <c r="B1038" s="137"/>
      <c r="C1038" s="404"/>
      <c r="D1038" s="32" t="s">
        <v>1497</v>
      </c>
      <c r="E1038" s="38" t="s">
        <v>1498</v>
      </c>
      <c r="F1038" s="38" t="s">
        <v>1842</v>
      </c>
      <c r="G1038" s="110" t="s">
        <v>640</v>
      </c>
      <c r="H1038" s="38"/>
      <c r="I1038" s="110"/>
      <c r="J1038" s="16"/>
      <c r="K1038" s="334">
        <f t="shared" si="691"/>
        <v>0</v>
      </c>
      <c r="L1038" s="41"/>
      <c r="M1038" s="42"/>
      <c r="N1038" s="147"/>
      <c r="O1038" s="335" t="e">
        <f>SUM(L1048+N1048-#REF!)</f>
        <v>#REF!</v>
      </c>
      <c r="P1038" s="42"/>
      <c r="Q1038" s="147"/>
      <c r="R1038" s="335" t="e">
        <f>SUM(O1048+Q1048-#REF!)</f>
        <v>#REF!</v>
      </c>
      <c r="S1038" s="42"/>
      <c r="T1038" s="147"/>
      <c r="U1038" s="335" t="e">
        <f t="shared" si="692"/>
        <v>#REF!</v>
      </c>
      <c r="V1038" s="42"/>
      <c r="W1038" s="147"/>
      <c r="X1038" s="335" t="e">
        <f t="shared" si="693"/>
        <v>#REF!</v>
      </c>
      <c r="Y1038" s="42"/>
      <c r="Z1038" s="147"/>
      <c r="AA1038" s="335" t="e">
        <f t="shared" si="694"/>
        <v>#REF!</v>
      </c>
      <c r="AB1038" s="42"/>
      <c r="AC1038" s="147"/>
      <c r="AD1038" s="335" t="e">
        <f t="shared" si="695"/>
        <v>#REF!</v>
      </c>
      <c r="AE1038" s="41"/>
      <c r="AF1038" s="41"/>
      <c r="AG1038" s="41" t="e">
        <f t="shared" si="696"/>
        <v>#REF!</v>
      </c>
      <c r="AH1038" s="41"/>
      <c r="AI1038" s="41"/>
      <c r="AJ1038" s="41" t="e">
        <f t="shared" si="697"/>
        <v>#REF!</v>
      </c>
      <c r="AK1038" s="41"/>
      <c r="AL1038" s="41"/>
      <c r="AM1038" s="41" t="e">
        <f t="shared" si="698"/>
        <v>#REF!</v>
      </c>
      <c r="AN1038" s="41"/>
      <c r="AO1038" s="41"/>
      <c r="AP1038" s="41" t="e">
        <f t="shared" si="699"/>
        <v>#REF!</v>
      </c>
      <c r="AQ1038" s="41"/>
      <c r="AR1038" s="41"/>
      <c r="AS1038" s="41" t="e">
        <f t="shared" si="700"/>
        <v>#REF!</v>
      </c>
      <c r="AT1038" s="41"/>
      <c r="AU1038" s="41"/>
      <c r="AV1038" s="137">
        <f t="shared" si="701"/>
        <v>0</v>
      </c>
      <c r="AW1038" s="178"/>
      <c r="AX1038" s="324"/>
      <c r="AY1038" s="125"/>
      <c r="AZ1038" s="125"/>
    </row>
    <row r="1039" spans="1:52" ht="13">
      <c r="A1039" s="18"/>
      <c r="B1039" s="137"/>
      <c r="C1039" s="404"/>
      <c r="D1039" s="32" t="s">
        <v>1499</v>
      </c>
      <c r="E1039" s="38" t="s">
        <v>1500</v>
      </c>
      <c r="F1039" s="38" t="s">
        <v>1842</v>
      </c>
      <c r="G1039" s="110" t="s">
        <v>640</v>
      </c>
      <c r="H1039" s="38"/>
      <c r="I1039" s="110"/>
      <c r="J1039" s="16"/>
      <c r="K1039" s="334">
        <f t="shared" si="691"/>
        <v>0</v>
      </c>
      <c r="L1039" s="41"/>
      <c r="M1039" s="42"/>
      <c r="N1039" s="147"/>
      <c r="O1039" s="335" t="e">
        <f>SUM(L1049+N1049-#REF!)</f>
        <v>#REF!</v>
      </c>
      <c r="P1039" s="42"/>
      <c r="Q1039" s="147"/>
      <c r="R1039" s="335" t="e">
        <f>SUM(O1049+Q1049-#REF!)</f>
        <v>#REF!</v>
      </c>
      <c r="S1039" s="42"/>
      <c r="T1039" s="147"/>
      <c r="U1039" s="335" t="e">
        <f t="shared" si="692"/>
        <v>#REF!</v>
      </c>
      <c r="V1039" s="42"/>
      <c r="W1039" s="147"/>
      <c r="X1039" s="335" t="e">
        <f t="shared" si="693"/>
        <v>#REF!</v>
      </c>
      <c r="Y1039" s="42"/>
      <c r="Z1039" s="147"/>
      <c r="AA1039" s="335" t="e">
        <f t="shared" si="694"/>
        <v>#REF!</v>
      </c>
      <c r="AB1039" s="42"/>
      <c r="AC1039" s="147"/>
      <c r="AD1039" s="335" t="e">
        <f t="shared" si="695"/>
        <v>#REF!</v>
      </c>
      <c r="AE1039" s="41"/>
      <c r="AF1039" s="41"/>
      <c r="AG1039" s="41" t="e">
        <f t="shared" si="696"/>
        <v>#REF!</v>
      </c>
      <c r="AH1039" s="41"/>
      <c r="AI1039" s="41"/>
      <c r="AJ1039" s="41" t="e">
        <f t="shared" si="697"/>
        <v>#REF!</v>
      </c>
      <c r="AK1039" s="41"/>
      <c r="AL1039" s="41"/>
      <c r="AM1039" s="41" t="e">
        <f t="shared" si="698"/>
        <v>#REF!</v>
      </c>
      <c r="AN1039" s="41"/>
      <c r="AO1039" s="41"/>
      <c r="AP1039" s="41" t="e">
        <f t="shared" si="699"/>
        <v>#REF!</v>
      </c>
      <c r="AQ1039" s="41"/>
      <c r="AR1039" s="41"/>
      <c r="AS1039" s="41" t="e">
        <f t="shared" si="700"/>
        <v>#REF!</v>
      </c>
      <c r="AT1039" s="41"/>
      <c r="AU1039" s="41"/>
      <c r="AV1039" s="137">
        <f t="shared" si="701"/>
        <v>0</v>
      </c>
      <c r="AW1039" s="178"/>
      <c r="AX1039" s="324"/>
      <c r="AY1039" s="125"/>
      <c r="AZ1039" s="125"/>
    </row>
    <row r="1040" spans="1:52" ht="13">
      <c r="A1040" s="18"/>
      <c r="B1040" s="137"/>
      <c r="C1040" s="404"/>
      <c r="D1040" s="32" t="s">
        <v>1501</v>
      </c>
      <c r="E1040" s="38" t="s">
        <v>1502</v>
      </c>
      <c r="F1040" s="38" t="s">
        <v>1842</v>
      </c>
      <c r="G1040" s="110" t="s">
        <v>640</v>
      </c>
      <c r="H1040" s="38"/>
      <c r="I1040" s="110"/>
      <c r="J1040" s="16"/>
      <c r="K1040" s="334">
        <f t="shared" si="691"/>
        <v>0</v>
      </c>
      <c r="L1040" s="41"/>
      <c r="M1040" s="42"/>
      <c r="N1040" s="147"/>
      <c r="O1040" s="335" t="e">
        <f>SUM(L1050+N1050-#REF!)</f>
        <v>#REF!</v>
      </c>
      <c r="P1040" s="42"/>
      <c r="Q1040" s="147"/>
      <c r="R1040" s="335" t="e">
        <f>SUM(O1050+Q1050-#REF!)</f>
        <v>#REF!</v>
      </c>
      <c r="S1040" s="42"/>
      <c r="T1040" s="147"/>
      <c r="U1040" s="335" t="e">
        <f t="shared" si="692"/>
        <v>#REF!</v>
      </c>
      <c r="V1040" s="42"/>
      <c r="W1040" s="147"/>
      <c r="X1040" s="335" t="e">
        <f t="shared" si="693"/>
        <v>#REF!</v>
      </c>
      <c r="Y1040" s="42"/>
      <c r="Z1040" s="147"/>
      <c r="AA1040" s="335" t="e">
        <f t="shared" si="694"/>
        <v>#REF!</v>
      </c>
      <c r="AB1040" s="42"/>
      <c r="AC1040" s="147"/>
      <c r="AD1040" s="335" t="e">
        <f t="shared" si="695"/>
        <v>#REF!</v>
      </c>
      <c r="AE1040" s="41"/>
      <c r="AF1040" s="41"/>
      <c r="AG1040" s="41" t="e">
        <f t="shared" si="696"/>
        <v>#REF!</v>
      </c>
      <c r="AH1040" s="41"/>
      <c r="AI1040" s="41"/>
      <c r="AJ1040" s="41" t="e">
        <f t="shared" si="697"/>
        <v>#REF!</v>
      </c>
      <c r="AK1040" s="41"/>
      <c r="AL1040" s="41"/>
      <c r="AM1040" s="41" t="e">
        <f t="shared" si="698"/>
        <v>#REF!</v>
      </c>
      <c r="AN1040" s="41"/>
      <c r="AO1040" s="41"/>
      <c r="AP1040" s="41" t="e">
        <f t="shared" si="699"/>
        <v>#REF!</v>
      </c>
      <c r="AQ1040" s="41"/>
      <c r="AR1040" s="41"/>
      <c r="AS1040" s="41" t="e">
        <f t="shared" si="700"/>
        <v>#REF!</v>
      </c>
      <c r="AT1040" s="41"/>
      <c r="AU1040" s="41"/>
      <c r="AV1040" s="137">
        <f t="shared" si="701"/>
        <v>0</v>
      </c>
      <c r="AW1040" s="178"/>
      <c r="AX1040" s="324"/>
      <c r="AY1040" s="125"/>
      <c r="AZ1040" s="125"/>
    </row>
    <row r="1041" spans="1:52" ht="13">
      <c r="A1041" s="18"/>
      <c r="B1041" s="137"/>
      <c r="C1041" s="404"/>
      <c r="D1041" s="32" t="s">
        <v>1503</v>
      </c>
      <c r="E1041" s="38" t="s">
        <v>1504</v>
      </c>
      <c r="F1041" s="38" t="s">
        <v>1842</v>
      </c>
      <c r="G1041" s="110" t="s">
        <v>640</v>
      </c>
      <c r="H1041" s="38"/>
      <c r="I1041" s="110"/>
      <c r="J1041" s="16"/>
      <c r="K1041" s="334">
        <f t="shared" si="691"/>
        <v>0</v>
      </c>
      <c r="L1041" s="41"/>
      <c r="M1041" s="42"/>
      <c r="N1041" s="147"/>
      <c r="O1041" s="335" t="e">
        <f>SUM(L1051+N1051-#REF!)</f>
        <v>#REF!</v>
      </c>
      <c r="P1041" s="42"/>
      <c r="Q1041" s="147"/>
      <c r="R1041" s="335" t="e">
        <f>SUM(O1051+Q1051-#REF!)</f>
        <v>#REF!</v>
      </c>
      <c r="S1041" s="42"/>
      <c r="T1041" s="147"/>
      <c r="U1041" s="335" t="e">
        <f t="shared" si="692"/>
        <v>#REF!</v>
      </c>
      <c r="V1041" s="42"/>
      <c r="W1041" s="147"/>
      <c r="X1041" s="335" t="e">
        <f t="shared" si="693"/>
        <v>#REF!</v>
      </c>
      <c r="Y1041" s="42"/>
      <c r="Z1041" s="147"/>
      <c r="AA1041" s="335" t="e">
        <f t="shared" si="694"/>
        <v>#REF!</v>
      </c>
      <c r="AB1041" s="42"/>
      <c r="AC1041" s="147"/>
      <c r="AD1041" s="335" t="e">
        <f t="shared" si="695"/>
        <v>#REF!</v>
      </c>
      <c r="AE1041" s="41"/>
      <c r="AF1041" s="41"/>
      <c r="AG1041" s="41" t="e">
        <f t="shared" si="696"/>
        <v>#REF!</v>
      </c>
      <c r="AH1041" s="41"/>
      <c r="AI1041" s="41"/>
      <c r="AJ1041" s="41" t="e">
        <f t="shared" si="697"/>
        <v>#REF!</v>
      </c>
      <c r="AK1041" s="41"/>
      <c r="AL1041" s="41"/>
      <c r="AM1041" s="41" t="e">
        <f t="shared" si="698"/>
        <v>#REF!</v>
      </c>
      <c r="AN1041" s="41"/>
      <c r="AO1041" s="41"/>
      <c r="AP1041" s="41" t="e">
        <f t="shared" si="699"/>
        <v>#REF!</v>
      </c>
      <c r="AQ1041" s="41"/>
      <c r="AR1041" s="41"/>
      <c r="AS1041" s="41" t="e">
        <f t="shared" si="700"/>
        <v>#REF!</v>
      </c>
      <c r="AT1041" s="41"/>
      <c r="AU1041" s="41"/>
      <c r="AV1041" s="137">
        <f t="shared" si="701"/>
        <v>0</v>
      </c>
      <c r="AW1041" s="178"/>
      <c r="AX1041" s="324"/>
      <c r="AY1041" s="125"/>
      <c r="AZ1041" s="125"/>
    </row>
    <row r="1042" spans="1:52" ht="13">
      <c r="A1042" s="18"/>
      <c r="B1042" s="137"/>
      <c r="C1042" s="404"/>
      <c r="D1042" s="32" t="s">
        <v>1505</v>
      </c>
      <c r="E1042" s="38" t="s">
        <v>1506</v>
      </c>
      <c r="F1042" s="38" t="s">
        <v>1842</v>
      </c>
      <c r="G1042" s="110" t="s">
        <v>640</v>
      </c>
      <c r="H1042" s="38"/>
      <c r="I1042" s="110"/>
      <c r="J1042" s="16"/>
      <c r="K1042" s="334">
        <f t="shared" si="691"/>
        <v>0</v>
      </c>
      <c r="L1042" s="41"/>
      <c r="M1042" s="42"/>
      <c r="N1042" s="147"/>
      <c r="O1042" s="335" t="e">
        <f>SUM(L1052+N1052-#REF!)</f>
        <v>#REF!</v>
      </c>
      <c r="P1042" s="42"/>
      <c r="Q1042" s="147"/>
      <c r="R1042" s="335" t="e">
        <f>SUM(O1052+Q1052-#REF!)</f>
        <v>#REF!</v>
      </c>
      <c r="S1042" s="42"/>
      <c r="T1042" s="147"/>
      <c r="U1042" s="335" t="e">
        <f t="shared" si="692"/>
        <v>#REF!</v>
      </c>
      <c r="V1042" s="42"/>
      <c r="W1042" s="147"/>
      <c r="X1042" s="335" t="e">
        <f t="shared" si="693"/>
        <v>#REF!</v>
      </c>
      <c r="Y1042" s="42"/>
      <c r="Z1042" s="147"/>
      <c r="AA1042" s="335" t="e">
        <f t="shared" si="694"/>
        <v>#REF!</v>
      </c>
      <c r="AB1042" s="42"/>
      <c r="AC1042" s="147"/>
      <c r="AD1042" s="335" t="e">
        <f t="shared" si="695"/>
        <v>#REF!</v>
      </c>
      <c r="AE1042" s="41"/>
      <c r="AF1042" s="41"/>
      <c r="AG1042" s="41" t="e">
        <f t="shared" si="696"/>
        <v>#REF!</v>
      </c>
      <c r="AH1042" s="41"/>
      <c r="AI1042" s="41"/>
      <c r="AJ1042" s="41" t="e">
        <f t="shared" si="697"/>
        <v>#REF!</v>
      </c>
      <c r="AK1042" s="41"/>
      <c r="AL1042" s="41"/>
      <c r="AM1042" s="41" t="e">
        <f t="shared" si="698"/>
        <v>#REF!</v>
      </c>
      <c r="AN1042" s="41"/>
      <c r="AO1042" s="41"/>
      <c r="AP1042" s="41" t="e">
        <f t="shared" si="699"/>
        <v>#REF!</v>
      </c>
      <c r="AQ1042" s="41"/>
      <c r="AR1042" s="41"/>
      <c r="AS1042" s="41" t="e">
        <f t="shared" si="700"/>
        <v>#REF!</v>
      </c>
      <c r="AT1042" s="41"/>
      <c r="AU1042" s="41"/>
      <c r="AV1042" s="137">
        <f t="shared" si="701"/>
        <v>0</v>
      </c>
      <c r="AW1042" s="178"/>
      <c r="AX1042" s="324"/>
      <c r="AY1042" s="125"/>
      <c r="AZ1042" s="125"/>
    </row>
    <row r="1043" spans="1:52" ht="13">
      <c r="A1043" s="18"/>
      <c r="B1043" s="137"/>
      <c r="C1043" s="404"/>
      <c r="D1043" s="32" t="s">
        <v>1507</v>
      </c>
      <c r="E1043" s="38" t="s">
        <v>1508</v>
      </c>
      <c r="F1043" s="38" t="s">
        <v>1842</v>
      </c>
      <c r="G1043" s="110" t="s">
        <v>640</v>
      </c>
      <c r="H1043" s="38"/>
      <c r="I1043" s="110"/>
      <c r="J1043" s="16"/>
      <c r="K1043" s="334">
        <f t="shared" si="691"/>
        <v>0</v>
      </c>
      <c r="L1043" s="41"/>
      <c r="M1043" s="42"/>
      <c r="N1043" s="147"/>
      <c r="O1043" s="335" t="e">
        <f>SUM(L1053+N1053-#REF!)</f>
        <v>#REF!</v>
      </c>
      <c r="P1043" s="42"/>
      <c r="Q1043" s="147"/>
      <c r="R1043" s="335" t="e">
        <f>SUM(O1053+Q1053-#REF!)</f>
        <v>#REF!</v>
      </c>
      <c r="S1043" s="42"/>
      <c r="T1043" s="147"/>
      <c r="U1043" s="335" t="e">
        <f t="shared" si="692"/>
        <v>#REF!</v>
      </c>
      <c r="V1043" s="42"/>
      <c r="W1043" s="147"/>
      <c r="X1043" s="335" t="e">
        <f t="shared" si="693"/>
        <v>#REF!</v>
      </c>
      <c r="Y1043" s="42"/>
      <c r="Z1043" s="147"/>
      <c r="AA1043" s="335" t="e">
        <f t="shared" si="694"/>
        <v>#REF!</v>
      </c>
      <c r="AB1043" s="42"/>
      <c r="AC1043" s="147"/>
      <c r="AD1043" s="335" t="e">
        <f t="shared" si="695"/>
        <v>#REF!</v>
      </c>
      <c r="AE1043" s="41"/>
      <c r="AF1043" s="41"/>
      <c r="AG1043" s="41" t="e">
        <f t="shared" si="696"/>
        <v>#REF!</v>
      </c>
      <c r="AH1043" s="41"/>
      <c r="AI1043" s="41"/>
      <c r="AJ1043" s="41" t="e">
        <f t="shared" si="697"/>
        <v>#REF!</v>
      </c>
      <c r="AK1043" s="41"/>
      <c r="AL1043" s="41"/>
      <c r="AM1043" s="41" t="e">
        <f t="shared" si="698"/>
        <v>#REF!</v>
      </c>
      <c r="AN1043" s="41"/>
      <c r="AO1043" s="41"/>
      <c r="AP1043" s="41" t="e">
        <f t="shared" si="699"/>
        <v>#REF!</v>
      </c>
      <c r="AQ1043" s="41"/>
      <c r="AR1043" s="41"/>
      <c r="AS1043" s="41" t="e">
        <f t="shared" si="700"/>
        <v>#REF!</v>
      </c>
      <c r="AT1043" s="41"/>
      <c r="AU1043" s="41"/>
      <c r="AV1043" s="137">
        <f t="shared" si="701"/>
        <v>0</v>
      </c>
      <c r="AW1043" s="178"/>
      <c r="AX1043" s="324"/>
      <c r="AY1043" s="125"/>
      <c r="AZ1043" s="125"/>
    </row>
    <row r="1044" spans="1:52" ht="13">
      <c r="A1044" s="18"/>
      <c r="B1044" s="137"/>
      <c r="C1044" s="404"/>
      <c r="D1044" s="32" t="s">
        <v>4036</v>
      </c>
      <c r="E1044" s="38" t="s">
        <v>4037</v>
      </c>
      <c r="F1044" s="38" t="s">
        <v>3937</v>
      </c>
      <c r="G1044" s="110" t="s">
        <v>640</v>
      </c>
      <c r="H1044" s="38"/>
      <c r="I1044" s="110"/>
      <c r="J1044" s="16"/>
      <c r="K1044" s="334">
        <f t="shared" si="691"/>
        <v>0</v>
      </c>
      <c r="L1044" s="41"/>
      <c r="M1044" s="42"/>
      <c r="N1044" s="147"/>
      <c r="O1044" s="335" t="e">
        <f>SUM(L1054+N1054-#REF!)</f>
        <v>#REF!</v>
      </c>
      <c r="P1044" s="42"/>
      <c r="Q1044" s="147"/>
      <c r="R1044" s="335" t="e">
        <f>SUM(O1054+Q1054-#REF!)</f>
        <v>#REF!</v>
      </c>
      <c r="S1044" s="42"/>
      <c r="T1044" s="147"/>
      <c r="U1044" s="335" t="e">
        <f t="shared" si="692"/>
        <v>#REF!</v>
      </c>
      <c r="V1044" s="42"/>
      <c r="W1044" s="147"/>
      <c r="X1044" s="335" t="e">
        <f t="shared" si="693"/>
        <v>#REF!</v>
      </c>
      <c r="Y1044" s="42"/>
      <c r="Z1044" s="147"/>
      <c r="AA1044" s="335" t="e">
        <f t="shared" si="694"/>
        <v>#REF!</v>
      </c>
      <c r="AB1044" s="42"/>
      <c r="AC1044" s="147"/>
      <c r="AD1044" s="335" t="e">
        <f t="shared" si="695"/>
        <v>#REF!</v>
      </c>
      <c r="AE1044" s="41"/>
      <c r="AF1044" s="41"/>
      <c r="AG1044" s="41" t="e">
        <f t="shared" si="696"/>
        <v>#REF!</v>
      </c>
      <c r="AH1044" s="41"/>
      <c r="AI1044" s="41"/>
      <c r="AJ1044" s="41" t="e">
        <f t="shared" si="697"/>
        <v>#REF!</v>
      </c>
      <c r="AK1044" s="41"/>
      <c r="AL1044" s="41"/>
      <c r="AM1044" s="41" t="e">
        <f t="shared" si="698"/>
        <v>#REF!</v>
      </c>
      <c r="AN1044" s="41"/>
      <c r="AO1044" s="41"/>
      <c r="AP1044" s="41" t="e">
        <f t="shared" si="699"/>
        <v>#REF!</v>
      </c>
      <c r="AQ1044" s="41"/>
      <c r="AR1044" s="41"/>
      <c r="AS1044" s="41" t="e">
        <f t="shared" si="700"/>
        <v>#REF!</v>
      </c>
      <c r="AT1044" s="41"/>
      <c r="AU1044" s="41"/>
      <c r="AV1044" s="137">
        <f t="shared" si="701"/>
        <v>0</v>
      </c>
      <c r="AW1044" s="178"/>
      <c r="AX1044" s="324"/>
      <c r="AY1044" s="125"/>
      <c r="AZ1044" s="125"/>
    </row>
    <row r="1045" spans="1:52" ht="13">
      <c r="A1045" s="18"/>
      <c r="B1045" s="137"/>
      <c r="C1045" s="404"/>
      <c r="D1045" s="32" t="s">
        <v>2771</v>
      </c>
      <c r="E1045" s="38" t="s">
        <v>2770</v>
      </c>
      <c r="F1045" s="38" t="s">
        <v>2892</v>
      </c>
      <c r="G1045" s="110" t="s">
        <v>629</v>
      </c>
      <c r="H1045" s="38"/>
      <c r="I1045" s="110"/>
      <c r="J1045" s="16"/>
      <c r="K1045" s="334">
        <f t="shared" si="691"/>
        <v>0</v>
      </c>
      <c r="L1045" s="41"/>
      <c r="M1045" s="42"/>
      <c r="N1045" s="147"/>
      <c r="O1045" s="335" t="e">
        <f>SUM(L1055+N1055-#REF!)</f>
        <v>#REF!</v>
      </c>
      <c r="P1045" s="42"/>
      <c r="Q1045" s="147"/>
      <c r="R1045" s="335" t="e">
        <f>SUM(O1055+Q1055-#REF!)</f>
        <v>#REF!</v>
      </c>
      <c r="S1045" s="42"/>
      <c r="T1045" s="147"/>
      <c r="U1045" s="335" t="e">
        <f t="shared" si="692"/>
        <v>#REF!</v>
      </c>
      <c r="V1045" s="42"/>
      <c r="W1045" s="147"/>
      <c r="X1045" s="335" t="e">
        <f t="shared" si="693"/>
        <v>#REF!</v>
      </c>
      <c r="Y1045" s="42"/>
      <c r="Z1045" s="147"/>
      <c r="AA1045" s="335" t="e">
        <f t="shared" si="694"/>
        <v>#REF!</v>
      </c>
      <c r="AB1045" s="42"/>
      <c r="AC1045" s="147"/>
      <c r="AD1045" s="335" t="e">
        <f t="shared" si="695"/>
        <v>#REF!</v>
      </c>
      <c r="AE1045" s="41"/>
      <c r="AF1045" s="41"/>
      <c r="AG1045" s="41" t="e">
        <f t="shared" si="696"/>
        <v>#REF!</v>
      </c>
      <c r="AH1045" s="41"/>
      <c r="AI1045" s="41"/>
      <c r="AJ1045" s="41" t="e">
        <f t="shared" si="697"/>
        <v>#REF!</v>
      </c>
      <c r="AK1045" s="41"/>
      <c r="AL1045" s="41"/>
      <c r="AM1045" s="41" t="e">
        <f t="shared" si="698"/>
        <v>#REF!</v>
      </c>
      <c r="AN1045" s="41"/>
      <c r="AO1045" s="41"/>
      <c r="AP1045" s="41" t="e">
        <f t="shared" si="699"/>
        <v>#REF!</v>
      </c>
      <c r="AQ1045" s="41"/>
      <c r="AR1045" s="41"/>
      <c r="AS1045" s="41">
        <f t="shared" si="700"/>
        <v>0</v>
      </c>
      <c r="AT1045" s="41"/>
      <c r="AU1045" s="41"/>
      <c r="AV1045" s="137">
        <f t="shared" si="701"/>
        <v>0</v>
      </c>
      <c r="AW1045" s="178"/>
      <c r="AX1045" s="324"/>
      <c r="AY1045" s="125"/>
      <c r="AZ1045" s="125"/>
    </row>
    <row r="1046" spans="1:52" ht="13">
      <c r="A1046" s="18"/>
      <c r="B1046" s="137"/>
      <c r="C1046" s="404"/>
      <c r="D1046" s="32" t="s">
        <v>2876</v>
      </c>
      <c r="E1046" s="38" t="s">
        <v>2884</v>
      </c>
      <c r="F1046" s="38" t="s">
        <v>2892</v>
      </c>
      <c r="G1046" s="110" t="s">
        <v>629</v>
      </c>
      <c r="H1046" s="38"/>
      <c r="I1046" s="110"/>
      <c r="J1046" s="16"/>
      <c r="K1046" s="334">
        <f t="shared" si="691"/>
        <v>0</v>
      </c>
      <c r="L1046" s="41"/>
      <c r="M1046" s="42"/>
      <c r="N1046" s="147"/>
      <c r="O1046" s="335" t="e">
        <f>SUM(L1056+N1056-#REF!)</f>
        <v>#REF!</v>
      </c>
      <c r="P1046" s="42"/>
      <c r="Q1046" s="147"/>
      <c r="R1046" s="335" t="e">
        <f>SUM(O1056+Q1056-#REF!)</f>
        <v>#REF!</v>
      </c>
      <c r="S1046" s="42"/>
      <c r="T1046" s="147"/>
      <c r="U1046" s="335" t="e">
        <f t="shared" si="692"/>
        <v>#REF!</v>
      </c>
      <c r="V1046" s="42"/>
      <c r="W1046" s="147"/>
      <c r="X1046" s="335" t="e">
        <f t="shared" si="693"/>
        <v>#REF!</v>
      </c>
      <c r="Y1046" s="42"/>
      <c r="Z1046" s="147"/>
      <c r="AA1046" s="335" t="e">
        <f t="shared" si="694"/>
        <v>#REF!</v>
      </c>
      <c r="AB1046" s="42"/>
      <c r="AC1046" s="147"/>
      <c r="AD1046" s="335" t="e">
        <f t="shared" si="695"/>
        <v>#REF!</v>
      </c>
      <c r="AE1046" s="41"/>
      <c r="AF1046" s="41"/>
      <c r="AG1046" s="41" t="e">
        <f t="shared" si="696"/>
        <v>#REF!</v>
      </c>
      <c r="AH1046" s="41"/>
      <c r="AI1046" s="41"/>
      <c r="AJ1046" s="41" t="e">
        <f t="shared" si="697"/>
        <v>#REF!</v>
      </c>
      <c r="AK1046" s="41"/>
      <c r="AL1046" s="41"/>
      <c r="AM1046" s="41" t="e">
        <f t="shared" si="698"/>
        <v>#REF!</v>
      </c>
      <c r="AN1046" s="41"/>
      <c r="AO1046" s="41"/>
      <c r="AP1046" s="41" t="e">
        <f t="shared" si="699"/>
        <v>#REF!</v>
      </c>
      <c r="AQ1046" s="41"/>
      <c r="AR1046" s="41"/>
      <c r="AS1046" s="41">
        <f t="shared" si="700"/>
        <v>0</v>
      </c>
      <c r="AT1046" s="41"/>
      <c r="AU1046" s="41"/>
      <c r="AV1046" s="137">
        <f t="shared" si="701"/>
        <v>0</v>
      </c>
      <c r="AW1046" s="178"/>
      <c r="AX1046" s="324"/>
      <c r="AY1046" s="125"/>
      <c r="AZ1046" s="125"/>
    </row>
    <row r="1047" spans="1:52" ht="13">
      <c r="A1047" s="18"/>
      <c r="B1047" s="137"/>
      <c r="C1047" s="404"/>
      <c r="D1047" s="32" t="s">
        <v>2880</v>
      </c>
      <c r="E1047" s="38" t="s">
        <v>2888</v>
      </c>
      <c r="F1047" s="38" t="s">
        <v>2892</v>
      </c>
      <c r="G1047" s="110" t="s">
        <v>629</v>
      </c>
      <c r="H1047" s="38"/>
      <c r="I1047" s="110"/>
      <c r="J1047" s="16"/>
      <c r="K1047" s="334">
        <f t="shared" si="691"/>
        <v>0</v>
      </c>
      <c r="L1047" s="41"/>
      <c r="M1047" s="42"/>
      <c r="N1047" s="147"/>
      <c r="O1047" s="335" t="e">
        <f>SUM(L1057+N1057-#REF!)</f>
        <v>#REF!</v>
      </c>
      <c r="P1047" s="42"/>
      <c r="Q1047" s="147"/>
      <c r="R1047" s="335" t="e">
        <f>SUM(O1057+Q1057-#REF!)</f>
        <v>#REF!</v>
      </c>
      <c r="S1047" s="42"/>
      <c r="T1047" s="147"/>
      <c r="U1047" s="335" t="e">
        <f t="shared" si="692"/>
        <v>#REF!</v>
      </c>
      <c r="V1047" s="42"/>
      <c r="W1047" s="147"/>
      <c r="X1047" s="335" t="e">
        <f t="shared" si="693"/>
        <v>#REF!</v>
      </c>
      <c r="Y1047" s="42"/>
      <c r="Z1047" s="147"/>
      <c r="AA1047" s="335" t="e">
        <f t="shared" si="694"/>
        <v>#REF!</v>
      </c>
      <c r="AB1047" s="42"/>
      <c r="AC1047" s="147"/>
      <c r="AD1047" s="335" t="e">
        <f t="shared" si="695"/>
        <v>#REF!</v>
      </c>
      <c r="AE1047" s="41"/>
      <c r="AF1047" s="41"/>
      <c r="AG1047" s="41" t="e">
        <f t="shared" si="696"/>
        <v>#REF!</v>
      </c>
      <c r="AH1047" s="41"/>
      <c r="AI1047" s="41"/>
      <c r="AJ1047" s="41" t="e">
        <f t="shared" si="697"/>
        <v>#REF!</v>
      </c>
      <c r="AK1047" s="41"/>
      <c r="AL1047" s="41"/>
      <c r="AM1047" s="41" t="e">
        <f t="shared" si="698"/>
        <v>#REF!</v>
      </c>
      <c r="AN1047" s="41"/>
      <c r="AO1047" s="41"/>
      <c r="AP1047" s="41" t="e">
        <f t="shared" si="699"/>
        <v>#REF!</v>
      </c>
      <c r="AQ1047" s="41"/>
      <c r="AR1047" s="41"/>
      <c r="AS1047" s="41">
        <f t="shared" si="700"/>
        <v>0</v>
      </c>
      <c r="AT1047" s="41"/>
      <c r="AU1047" s="41"/>
      <c r="AV1047" s="137">
        <f t="shared" si="701"/>
        <v>0</v>
      </c>
      <c r="AW1047" s="178"/>
      <c r="AX1047" s="324"/>
      <c r="AY1047" s="125"/>
      <c r="AZ1047" s="125"/>
    </row>
    <row r="1048" spans="1:52" ht="13">
      <c r="A1048" s="18"/>
      <c r="B1048" s="137"/>
      <c r="C1048" s="404"/>
      <c r="D1048" s="32" t="s">
        <v>2879</v>
      </c>
      <c r="E1048" s="38" t="s">
        <v>2887</v>
      </c>
      <c r="F1048" s="38" t="s">
        <v>2892</v>
      </c>
      <c r="G1048" s="110" t="s">
        <v>629</v>
      </c>
      <c r="H1048" s="38"/>
      <c r="I1048" s="110"/>
      <c r="J1048" s="16"/>
      <c r="K1048" s="334">
        <f t="shared" si="691"/>
        <v>0</v>
      </c>
      <c r="L1048" s="41"/>
      <c r="M1048" s="42"/>
      <c r="N1048" s="147"/>
      <c r="O1048" s="335" t="e">
        <f>SUM(L1058+N1058-#REF!)</f>
        <v>#REF!</v>
      </c>
      <c r="P1048" s="42"/>
      <c r="Q1048" s="147"/>
      <c r="R1048" s="335" t="e">
        <f>SUM(O1058+Q1058-#REF!)</f>
        <v>#REF!</v>
      </c>
      <c r="S1048" s="42"/>
      <c r="T1048" s="147"/>
      <c r="U1048" s="335" t="e">
        <f t="shared" si="692"/>
        <v>#REF!</v>
      </c>
      <c r="V1048" s="42"/>
      <c r="W1048" s="147"/>
      <c r="X1048" s="335" t="e">
        <f t="shared" si="693"/>
        <v>#REF!</v>
      </c>
      <c r="Y1048" s="42"/>
      <c r="Z1048" s="147"/>
      <c r="AA1048" s="335" t="e">
        <f t="shared" si="694"/>
        <v>#REF!</v>
      </c>
      <c r="AB1048" s="42"/>
      <c r="AC1048" s="147"/>
      <c r="AD1048" s="335" t="e">
        <f t="shared" si="695"/>
        <v>#REF!</v>
      </c>
      <c r="AE1048" s="41"/>
      <c r="AF1048" s="41"/>
      <c r="AG1048" s="41" t="e">
        <f t="shared" si="696"/>
        <v>#REF!</v>
      </c>
      <c r="AH1048" s="41"/>
      <c r="AI1048" s="41"/>
      <c r="AJ1048" s="41" t="e">
        <f t="shared" si="697"/>
        <v>#REF!</v>
      </c>
      <c r="AK1048" s="41"/>
      <c r="AL1048" s="41"/>
      <c r="AM1048" s="41" t="e">
        <f t="shared" si="698"/>
        <v>#REF!</v>
      </c>
      <c r="AN1048" s="41"/>
      <c r="AO1048" s="41"/>
      <c r="AP1048" s="41" t="e">
        <f t="shared" si="699"/>
        <v>#REF!</v>
      </c>
      <c r="AQ1048" s="41"/>
      <c r="AR1048" s="41"/>
      <c r="AS1048" s="41">
        <f t="shared" si="700"/>
        <v>0</v>
      </c>
      <c r="AT1048" s="41"/>
      <c r="AU1048" s="41"/>
      <c r="AV1048" s="137">
        <f t="shared" si="701"/>
        <v>0</v>
      </c>
      <c r="AW1048" s="178"/>
      <c r="AX1048" s="324"/>
      <c r="AY1048" s="125"/>
      <c r="AZ1048" s="125"/>
    </row>
    <row r="1049" spans="1:52" ht="13">
      <c r="A1049" s="18"/>
      <c r="B1049" s="137"/>
      <c r="C1049" s="404"/>
      <c r="D1049" s="32" t="s">
        <v>2883</v>
      </c>
      <c r="E1049" s="38" t="s">
        <v>2891</v>
      </c>
      <c r="F1049" s="38" t="s">
        <v>2892</v>
      </c>
      <c r="G1049" s="110" t="s">
        <v>629</v>
      </c>
      <c r="H1049" s="38"/>
      <c r="I1049" s="110"/>
      <c r="J1049" s="16"/>
      <c r="K1049" s="334">
        <f t="shared" si="691"/>
        <v>0</v>
      </c>
      <c r="L1049" s="41"/>
      <c r="M1049" s="42"/>
      <c r="N1049" s="147"/>
      <c r="O1049" s="335" t="e">
        <f>SUM(L1059+N1059-#REF!)</f>
        <v>#REF!</v>
      </c>
      <c r="P1049" s="42"/>
      <c r="Q1049" s="147"/>
      <c r="R1049" s="335" t="e">
        <f>SUM(O1059+Q1059-#REF!)</f>
        <v>#REF!</v>
      </c>
      <c r="S1049" s="42"/>
      <c r="T1049" s="147"/>
      <c r="U1049" s="335" t="e">
        <f t="shared" si="692"/>
        <v>#REF!</v>
      </c>
      <c r="V1049" s="42"/>
      <c r="W1049" s="147"/>
      <c r="X1049" s="335" t="e">
        <f t="shared" si="693"/>
        <v>#REF!</v>
      </c>
      <c r="Y1049" s="42"/>
      <c r="Z1049" s="147"/>
      <c r="AA1049" s="335" t="e">
        <f t="shared" si="694"/>
        <v>#REF!</v>
      </c>
      <c r="AB1049" s="42"/>
      <c r="AC1049" s="147"/>
      <c r="AD1049" s="335" t="e">
        <f t="shared" si="695"/>
        <v>#REF!</v>
      </c>
      <c r="AE1049" s="41"/>
      <c r="AF1049" s="41"/>
      <c r="AG1049" s="41" t="e">
        <f t="shared" si="696"/>
        <v>#REF!</v>
      </c>
      <c r="AH1049" s="41"/>
      <c r="AI1049" s="41"/>
      <c r="AJ1049" s="41" t="e">
        <f t="shared" si="697"/>
        <v>#REF!</v>
      </c>
      <c r="AK1049" s="41"/>
      <c r="AL1049" s="41"/>
      <c r="AM1049" s="41" t="e">
        <f t="shared" si="698"/>
        <v>#REF!</v>
      </c>
      <c r="AN1049" s="41"/>
      <c r="AO1049" s="41"/>
      <c r="AP1049" s="41" t="e">
        <f t="shared" si="699"/>
        <v>#REF!</v>
      </c>
      <c r="AQ1049" s="41"/>
      <c r="AR1049" s="41"/>
      <c r="AS1049" s="41">
        <f t="shared" si="700"/>
        <v>0</v>
      </c>
      <c r="AT1049" s="41"/>
      <c r="AU1049" s="41"/>
      <c r="AV1049" s="137">
        <f t="shared" si="701"/>
        <v>0</v>
      </c>
      <c r="AW1049" s="178"/>
      <c r="AX1049" s="324"/>
      <c r="AY1049" s="125"/>
      <c r="AZ1049" s="125"/>
    </row>
    <row r="1050" spans="1:52" ht="13">
      <c r="A1050" s="18"/>
      <c r="B1050" s="137"/>
      <c r="C1050" s="404"/>
      <c r="D1050" s="32" t="s">
        <v>2877</v>
      </c>
      <c r="E1050" s="38" t="s">
        <v>2885</v>
      </c>
      <c r="F1050" s="38" t="s">
        <v>2892</v>
      </c>
      <c r="G1050" s="110" t="s">
        <v>629</v>
      </c>
      <c r="H1050" s="38"/>
      <c r="I1050" s="110"/>
      <c r="J1050" s="16"/>
      <c r="K1050" s="334">
        <f t="shared" si="691"/>
        <v>0</v>
      </c>
      <c r="L1050" s="41"/>
      <c r="M1050" s="42"/>
      <c r="N1050" s="147"/>
      <c r="O1050" s="335" t="e">
        <f>SUM(L1060+N1060-#REF!)</f>
        <v>#REF!</v>
      </c>
      <c r="P1050" s="42"/>
      <c r="Q1050" s="147"/>
      <c r="R1050" s="335" t="e">
        <f>SUM(O1060+Q1060-#REF!)</f>
        <v>#REF!</v>
      </c>
      <c r="S1050" s="42"/>
      <c r="T1050" s="147"/>
      <c r="U1050" s="335" t="e">
        <f t="shared" si="692"/>
        <v>#REF!</v>
      </c>
      <c r="V1050" s="42"/>
      <c r="W1050" s="147"/>
      <c r="X1050" s="335" t="e">
        <f t="shared" si="693"/>
        <v>#REF!</v>
      </c>
      <c r="Y1050" s="42"/>
      <c r="Z1050" s="147"/>
      <c r="AA1050" s="335" t="e">
        <f t="shared" si="694"/>
        <v>#REF!</v>
      </c>
      <c r="AB1050" s="42"/>
      <c r="AC1050" s="147"/>
      <c r="AD1050" s="335" t="e">
        <f t="shared" si="695"/>
        <v>#REF!</v>
      </c>
      <c r="AE1050" s="41"/>
      <c r="AF1050" s="41"/>
      <c r="AG1050" s="41" t="e">
        <f t="shared" si="696"/>
        <v>#REF!</v>
      </c>
      <c r="AH1050" s="41"/>
      <c r="AI1050" s="41"/>
      <c r="AJ1050" s="41" t="e">
        <f t="shared" si="697"/>
        <v>#REF!</v>
      </c>
      <c r="AK1050" s="41"/>
      <c r="AL1050" s="41"/>
      <c r="AM1050" s="41" t="e">
        <f t="shared" si="698"/>
        <v>#REF!</v>
      </c>
      <c r="AN1050" s="41"/>
      <c r="AO1050" s="41"/>
      <c r="AP1050" s="41" t="e">
        <f t="shared" si="699"/>
        <v>#REF!</v>
      </c>
      <c r="AQ1050" s="41"/>
      <c r="AR1050" s="41"/>
      <c r="AS1050" s="41">
        <f t="shared" si="700"/>
        <v>0</v>
      </c>
      <c r="AT1050" s="41"/>
      <c r="AU1050" s="41"/>
      <c r="AV1050" s="137">
        <f t="shared" si="701"/>
        <v>0</v>
      </c>
      <c r="AW1050" s="178"/>
      <c r="AX1050" s="324"/>
      <c r="AY1050" s="125"/>
      <c r="AZ1050" s="125"/>
    </row>
    <row r="1051" spans="1:52" ht="13">
      <c r="A1051" s="18"/>
      <c r="B1051" s="137"/>
      <c r="C1051" s="404"/>
      <c r="D1051" s="32" t="s">
        <v>2878</v>
      </c>
      <c r="E1051" s="38" t="s">
        <v>2886</v>
      </c>
      <c r="F1051" s="38" t="s">
        <v>2892</v>
      </c>
      <c r="G1051" s="110" t="s">
        <v>629</v>
      </c>
      <c r="H1051" s="38"/>
      <c r="I1051" s="110"/>
      <c r="J1051" s="16"/>
      <c r="K1051" s="334">
        <f t="shared" si="691"/>
        <v>0</v>
      </c>
      <c r="L1051" s="41"/>
      <c r="M1051" s="42"/>
      <c r="N1051" s="147"/>
      <c r="O1051" s="335" t="e">
        <f>SUM(L1061+N1061-#REF!)</f>
        <v>#REF!</v>
      </c>
      <c r="P1051" s="42"/>
      <c r="Q1051" s="147"/>
      <c r="R1051" s="335" t="e">
        <f>SUM(O1061+Q1061-#REF!)</f>
        <v>#REF!</v>
      </c>
      <c r="S1051" s="42"/>
      <c r="T1051" s="147"/>
      <c r="U1051" s="335" t="e">
        <f t="shared" si="692"/>
        <v>#REF!</v>
      </c>
      <c r="V1051" s="42"/>
      <c r="W1051" s="147"/>
      <c r="X1051" s="335" t="e">
        <f t="shared" si="693"/>
        <v>#REF!</v>
      </c>
      <c r="Y1051" s="42"/>
      <c r="Z1051" s="147"/>
      <c r="AA1051" s="335" t="e">
        <f t="shared" si="694"/>
        <v>#REF!</v>
      </c>
      <c r="AB1051" s="42"/>
      <c r="AC1051" s="147"/>
      <c r="AD1051" s="335" t="e">
        <f t="shared" si="695"/>
        <v>#REF!</v>
      </c>
      <c r="AE1051" s="41"/>
      <c r="AF1051" s="41"/>
      <c r="AG1051" s="41" t="e">
        <f t="shared" si="696"/>
        <v>#REF!</v>
      </c>
      <c r="AH1051" s="41"/>
      <c r="AI1051" s="41"/>
      <c r="AJ1051" s="41" t="e">
        <f t="shared" si="697"/>
        <v>#REF!</v>
      </c>
      <c r="AK1051" s="41"/>
      <c r="AL1051" s="41"/>
      <c r="AM1051" s="41" t="e">
        <f t="shared" si="698"/>
        <v>#REF!</v>
      </c>
      <c r="AN1051" s="41"/>
      <c r="AO1051" s="41"/>
      <c r="AP1051" s="41" t="e">
        <f t="shared" si="699"/>
        <v>#REF!</v>
      </c>
      <c r="AQ1051" s="41"/>
      <c r="AR1051" s="41"/>
      <c r="AS1051" s="41">
        <f t="shared" si="700"/>
        <v>0</v>
      </c>
      <c r="AT1051" s="41"/>
      <c r="AU1051" s="41"/>
      <c r="AV1051" s="137">
        <f t="shared" si="701"/>
        <v>0</v>
      </c>
      <c r="AW1051" s="178"/>
      <c r="AX1051" s="324"/>
      <c r="AY1051" s="125"/>
      <c r="AZ1051" s="125"/>
    </row>
    <row r="1052" spans="1:52" ht="13">
      <c r="A1052" s="18"/>
      <c r="B1052" s="137"/>
      <c r="C1052" s="404"/>
      <c r="D1052" s="32" t="s">
        <v>2881</v>
      </c>
      <c r="E1052" s="38" t="s">
        <v>2889</v>
      </c>
      <c r="F1052" s="38" t="s">
        <v>2892</v>
      </c>
      <c r="G1052" s="110" t="s">
        <v>629</v>
      </c>
      <c r="H1052" s="38"/>
      <c r="I1052" s="110"/>
      <c r="J1052" s="16"/>
      <c r="K1052" s="334">
        <f t="shared" si="691"/>
        <v>0</v>
      </c>
      <c r="L1052" s="41"/>
      <c r="M1052" s="42"/>
      <c r="N1052" s="147"/>
      <c r="O1052" s="335" t="e">
        <f>SUM(L1062+N1062-#REF!)</f>
        <v>#REF!</v>
      </c>
      <c r="P1052" s="42"/>
      <c r="Q1052" s="147"/>
      <c r="R1052" s="335" t="e">
        <f>SUM(O1062+Q1062-#REF!)</f>
        <v>#REF!</v>
      </c>
      <c r="S1052" s="42"/>
      <c r="T1052" s="147"/>
      <c r="U1052" s="335" t="e">
        <f t="shared" si="692"/>
        <v>#REF!</v>
      </c>
      <c r="V1052" s="42"/>
      <c r="W1052" s="147"/>
      <c r="X1052" s="335" t="e">
        <f t="shared" si="693"/>
        <v>#REF!</v>
      </c>
      <c r="Y1052" s="42"/>
      <c r="Z1052" s="147"/>
      <c r="AA1052" s="335" t="e">
        <f t="shared" si="694"/>
        <v>#REF!</v>
      </c>
      <c r="AB1052" s="42"/>
      <c r="AC1052" s="147"/>
      <c r="AD1052" s="335" t="e">
        <f t="shared" si="695"/>
        <v>#REF!</v>
      </c>
      <c r="AE1052" s="41"/>
      <c r="AF1052" s="41"/>
      <c r="AG1052" s="41" t="e">
        <f t="shared" si="696"/>
        <v>#REF!</v>
      </c>
      <c r="AH1052" s="41"/>
      <c r="AI1052" s="41"/>
      <c r="AJ1052" s="41" t="e">
        <f t="shared" si="697"/>
        <v>#REF!</v>
      </c>
      <c r="AK1052" s="41"/>
      <c r="AL1052" s="41"/>
      <c r="AM1052" s="41" t="e">
        <f t="shared" si="698"/>
        <v>#REF!</v>
      </c>
      <c r="AN1052" s="41"/>
      <c r="AO1052" s="41"/>
      <c r="AP1052" s="41" t="e">
        <f t="shared" si="699"/>
        <v>#REF!</v>
      </c>
      <c r="AQ1052" s="41"/>
      <c r="AR1052" s="41"/>
      <c r="AS1052" s="41">
        <f t="shared" si="700"/>
        <v>0</v>
      </c>
      <c r="AT1052" s="41"/>
      <c r="AU1052" s="41"/>
      <c r="AV1052" s="137">
        <f t="shared" si="701"/>
        <v>0</v>
      </c>
      <c r="AW1052" s="178"/>
      <c r="AX1052" s="324"/>
      <c r="AY1052" s="125"/>
      <c r="AZ1052" s="125"/>
    </row>
    <row r="1053" spans="1:52" ht="13">
      <c r="A1053" s="18"/>
      <c r="B1053" s="137"/>
      <c r="C1053" s="404"/>
      <c r="D1053" s="32" t="s">
        <v>2882</v>
      </c>
      <c r="E1053" s="38" t="s">
        <v>2890</v>
      </c>
      <c r="F1053" s="38" t="s">
        <v>2892</v>
      </c>
      <c r="G1053" s="110" t="s">
        <v>629</v>
      </c>
      <c r="H1053" s="38"/>
      <c r="I1053" s="110"/>
      <c r="J1053" s="16"/>
      <c r="K1053" s="334">
        <f t="shared" si="691"/>
        <v>0</v>
      </c>
      <c r="L1053" s="41"/>
      <c r="M1053" s="42"/>
      <c r="N1053" s="147"/>
      <c r="O1053" s="335" t="e">
        <f>SUM(L1063+N1063-#REF!)</f>
        <v>#REF!</v>
      </c>
      <c r="P1053" s="42"/>
      <c r="Q1053" s="147"/>
      <c r="R1053" s="335" t="e">
        <f>SUM(O1063+Q1063-#REF!)</f>
        <v>#REF!</v>
      </c>
      <c r="S1053" s="42"/>
      <c r="T1053" s="147"/>
      <c r="U1053" s="335" t="e">
        <f t="shared" si="692"/>
        <v>#REF!</v>
      </c>
      <c r="V1053" s="42"/>
      <c r="W1053" s="147"/>
      <c r="X1053" s="335" t="e">
        <f t="shared" si="693"/>
        <v>#REF!</v>
      </c>
      <c r="Y1053" s="42"/>
      <c r="Z1053" s="147"/>
      <c r="AA1053" s="335" t="e">
        <f t="shared" si="694"/>
        <v>#REF!</v>
      </c>
      <c r="AB1053" s="42"/>
      <c r="AC1053" s="147"/>
      <c r="AD1053" s="335" t="e">
        <f t="shared" si="695"/>
        <v>#REF!</v>
      </c>
      <c r="AE1053" s="41"/>
      <c r="AF1053" s="41"/>
      <c r="AG1053" s="41" t="e">
        <f t="shared" si="696"/>
        <v>#REF!</v>
      </c>
      <c r="AH1053" s="41"/>
      <c r="AI1053" s="41"/>
      <c r="AJ1053" s="41" t="e">
        <f t="shared" si="697"/>
        <v>#REF!</v>
      </c>
      <c r="AK1053" s="41"/>
      <c r="AL1053" s="41"/>
      <c r="AM1053" s="41" t="e">
        <f t="shared" si="698"/>
        <v>#REF!</v>
      </c>
      <c r="AN1053" s="41"/>
      <c r="AO1053" s="41"/>
      <c r="AP1053" s="41" t="e">
        <f t="shared" si="699"/>
        <v>#REF!</v>
      </c>
      <c r="AQ1053" s="41"/>
      <c r="AR1053" s="41"/>
      <c r="AS1053" s="41">
        <f t="shared" si="700"/>
        <v>0</v>
      </c>
      <c r="AT1053" s="41"/>
      <c r="AU1053" s="41"/>
      <c r="AV1053" s="137">
        <f t="shared" si="701"/>
        <v>0</v>
      </c>
      <c r="AW1053" s="178"/>
      <c r="AX1053" s="324"/>
      <c r="AY1053" s="125"/>
      <c r="AZ1053" s="125"/>
    </row>
    <row r="1054" spans="1:52" ht="13">
      <c r="A1054" s="18"/>
      <c r="B1054" s="137"/>
      <c r="C1054" s="404"/>
      <c r="D1054" s="32" t="s">
        <v>4027</v>
      </c>
      <c r="E1054" s="38" t="s">
        <v>4031</v>
      </c>
      <c r="F1054" s="38" t="s">
        <v>3937</v>
      </c>
      <c r="G1054" s="110" t="s">
        <v>640</v>
      </c>
      <c r="H1054" s="38"/>
      <c r="I1054" s="110"/>
      <c r="J1054" s="16"/>
      <c r="K1054" s="334">
        <f t="shared" si="691"/>
        <v>0</v>
      </c>
      <c r="L1054" s="41"/>
      <c r="M1054" s="42"/>
      <c r="N1054" s="147"/>
      <c r="O1054" s="335" t="e">
        <f>SUM(L1064+N1064-#REF!)</f>
        <v>#REF!</v>
      </c>
      <c r="P1054" s="42"/>
      <c r="Q1054" s="147"/>
      <c r="R1054" s="335" t="e">
        <f>SUM(O1064+Q1064-#REF!)</f>
        <v>#REF!</v>
      </c>
      <c r="S1054" s="42"/>
      <c r="T1054" s="147"/>
      <c r="U1054" s="335" t="e">
        <f t="shared" si="692"/>
        <v>#REF!</v>
      </c>
      <c r="V1054" s="42"/>
      <c r="W1054" s="147"/>
      <c r="X1054" s="335" t="e">
        <f t="shared" si="693"/>
        <v>#REF!</v>
      </c>
      <c r="Y1054" s="42"/>
      <c r="Z1054" s="147"/>
      <c r="AA1054" s="335" t="e">
        <f t="shared" si="694"/>
        <v>#REF!</v>
      </c>
      <c r="AB1054" s="42"/>
      <c r="AC1054" s="147"/>
      <c r="AD1054" s="335" t="e">
        <f t="shared" si="695"/>
        <v>#REF!</v>
      </c>
      <c r="AE1054" s="41"/>
      <c r="AF1054" s="41"/>
      <c r="AG1054" s="41" t="e">
        <f t="shared" si="696"/>
        <v>#REF!</v>
      </c>
      <c r="AH1054" s="41"/>
      <c r="AI1054" s="41"/>
      <c r="AJ1054" s="41" t="e">
        <f t="shared" si="697"/>
        <v>#REF!</v>
      </c>
      <c r="AK1054" s="41"/>
      <c r="AL1054" s="41"/>
      <c r="AM1054" s="41" t="e">
        <f t="shared" si="698"/>
        <v>#REF!</v>
      </c>
      <c r="AN1054" s="41"/>
      <c r="AO1054" s="41"/>
      <c r="AP1054" s="41" t="e">
        <f t="shared" si="699"/>
        <v>#REF!</v>
      </c>
      <c r="AQ1054" s="41"/>
      <c r="AR1054" s="41"/>
      <c r="AS1054" s="41">
        <f t="shared" si="700"/>
        <v>0</v>
      </c>
      <c r="AT1054" s="41"/>
      <c r="AU1054" s="41"/>
      <c r="AV1054" s="137">
        <f t="shared" si="701"/>
        <v>0</v>
      </c>
      <c r="AW1054" s="178"/>
      <c r="AX1054" s="324"/>
      <c r="AY1054" s="125"/>
      <c r="AZ1054" s="125"/>
    </row>
    <row r="1055" spans="1:52" ht="13">
      <c r="A1055" s="18"/>
      <c r="B1055" s="137"/>
      <c r="C1055" s="404"/>
      <c r="D1055" s="32" t="s">
        <v>4028</v>
      </c>
      <c r="E1055" s="38" t="s">
        <v>4032</v>
      </c>
      <c r="F1055" s="38" t="s">
        <v>3937</v>
      </c>
      <c r="G1055" s="110" t="s">
        <v>640</v>
      </c>
      <c r="H1055" s="38"/>
      <c r="I1055" s="110"/>
      <c r="J1055" s="16"/>
      <c r="K1055" s="334">
        <f>AV1163</f>
        <v>0</v>
      </c>
      <c r="L1055" s="41"/>
      <c r="M1055" s="42"/>
      <c r="N1055" s="147"/>
      <c r="O1055" s="335" t="e">
        <f>SUM(L1163+N1163-#REF!)</f>
        <v>#REF!</v>
      </c>
      <c r="P1055" s="42"/>
      <c r="Q1055" s="147"/>
      <c r="R1055" s="335" t="e">
        <f>SUM(O1163+Q1163-#REF!)</f>
        <v>#REF!</v>
      </c>
      <c r="S1055" s="42"/>
      <c r="T1055" s="147"/>
      <c r="U1055" s="335" t="e">
        <f>SUM(R1163+S1163-T1163)</f>
        <v>#REF!</v>
      </c>
      <c r="V1055" s="42"/>
      <c r="W1055" s="147"/>
      <c r="X1055" s="335" t="e">
        <f>SUM(U1163+V1163-W1163)</f>
        <v>#REF!</v>
      </c>
      <c r="Y1055" s="42"/>
      <c r="Z1055" s="147"/>
      <c r="AA1055" s="335" t="e">
        <f>SUM(X1163+Y1163-Z1163)</f>
        <v>#REF!</v>
      </c>
      <c r="AB1055" s="42"/>
      <c r="AC1055" s="147"/>
      <c r="AD1055" s="335" t="e">
        <f>SUM(AA1163+AB1163-AC1163)</f>
        <v>#REF!</v>
      </c>
      <c r="AE1055" s="41"/>
      <c r="AF1055" s="41"/>
      <c r="AG1055" s="41" t="e">
        <f>SUM(AD1163+AE1163-AF1163)</f>
        <v>#REF!</v>
      </c>
      <c r="AH1055" s="41"/>
      <c r="AI1055" s="41"/>
      <c r="AJ1055" s="41" t="e">
        <f>SUM(AG1163+AH1163-AI1163)</f>
        <v>#REF!</v>
      </c>
      <c r="AK1055" s="41"/>
      <c r="AL1055" s="41"/>
      <c r="AM1055" s="41" t="e">
        <f>SUM(AJ1163+AK1163-AL1163)</f>
        <v>#REF!</v>
      </c>
      <c r="AN1055" s="41"/>
      <c r="AO1055" s="41"/>
      <c r="AP1055" s="41">
        <f>SUM(AM1163+AN1163-AO1163)</f>
        <v>0</v>
      </c>
      <c r="AQ1055" s="41"/>
      <c r="AR1055" s="41"/>
      <c r="AS1055" s="41">
        <f>SUM(AP1163+AQ1163-AR1163)</f>
        <v>0</v>
      </c>
      <c r="AT1055" s="41"/>
      <c r="AU1055" s="41"/>
      <c r="AV1055" s="137">
        <f>SUM(AS1163+AT1163-AU1163)</f>
        <v>0</v>
      </c>
      <c r="AW1055" s="178"/>
      <c r="AX1055" s="324"/>
      <c r="AY1055" s="125"/>
      <c r="AZ1055" s="125"/>
    </row>
    <row r="1056" spans="1:52" ht="13">
      <c r="A1056" s="18"/>
      <c r="B1056" s="137"/>
      <c r="C1056" s="404"/>
      <c r="D1056" s="32" t="s">
        <v>4216</v>
      </c>
      <c r="E1056" s="38" t="s">
        <v>4033</v>
      </c>
      <c r="F1056" s="38" t="s">
        <v>3937</v>
      </c>
      <c r="G1056" s="110" t="s">
        <v>640</v>
      </c>
      <c r="H1056" s="38"/>
      <c r="I1056" s="110"/>
      <c r="J1056" s="16"/>
      <c r="K1056" s="334">
        <f t="shared" ref="K1056:K1064" si="702">AV1164</f>
        <v>0</v>
      </c>
      <c r="L1056" s="41"/>
      <c r="M1056" s="42"/>
      <c r="N1056" s="147"/>
      <c r="O1056" s="335" t="e">
        <f>SUM(L1164+N1164-#REF!)</f>
        <v>#REF!</v>
      </c>
      <c r="P1056" s="42"/>
      <c r="Q1056" s="147"/>
      <c r="R1056" s="335" t="e">
        <f>SUM(O1164+Q1164-#REF!)</f>
        <v>#REF!</v>
      </c>
      <c r="S1056" s="42"/>
      <c r="T1056" s="147"/>
      <c r="U1056" s="335" t="e">
        <f t="shared" ref="U1056:U1064" si="703">SUM(R1164+S1164-T1164)</f>
        <v>#REF!</v>
      </c>
      <c r="V1056" s="42"/>
      <c r="W1056" s="147"/>
      <c r="X1056" s="335" t="e">
        <f t="shared" ref="X1056:X1064" si="704">SUM(U1164+V1164-W1164)</f>
        <v>#REF!</v>
      </c>
      <c r="Y1056" s="42"/>
      <c r="Z1056" s="147"/>
      <c r="AA1056" s="335" t="e">
        <f t="shared" ref="AA1056:AA1064" si="705">SUM(X1164+Y1164-Z1164)</f>
        <v>#REF!</v>
      </c>
      <c r="AB1056" s="42"/>
      <c r="AC1056" s="147"/>
      <c r="AD1056" s="335" t="e">
        <f t="shared" ref="AD1056:AD1064" si="706">SUM(AA1164+AB1164-AC1164)</f>
        <v>#REF!</v>
      </c>
      <c r="AE1056" s="41"/>
      <c r="AF1056" s="41"/>
      <c r="AG1056" s="41" t="e">
        <f t="shared" ref="AG1056:AG1064" si="707">SUM(AD1164+AE1164-AF1164)</f>
        <v>#REF!</v>
      </c>
      <c r="AH1056" s="41"/>
      <c r="AI1056" s="41"/>
      <c r="AJ1056" s="41" t="e">
        <f t="shared" ref="AJ1056:AJ1064" si="708">SUM(AG1164+AH1164-AI1164)</f>
        <v>#REF!</v>
      </c>
      <c r="AK1056" s="41"/>
      <c r="AL1056" s="41"/>
      <c r="AM1056" s="41" t="e">
        <f t="shared" ref="AM1056:AM1064" si="709">SUM(AJ1164+AK1164-AL1164)</f>
        <v>#REF!</v>
      </c>
      <c r="AN1056" s="41"/>
      <c r="AO1056" s="41"/>
      <c r="AP1056" s="41">
        <f t="shared" ref="AP1056:AP1064" si="710">SUM(AM1164+AN1164-AO1164)</f>
        <v>0</v>
      </c>
      <c r="AQ1056" s="41"/>
      <c r="AR1056" s="41"/>
      <c r="AS1056" s="41">
        <f t="shared" ref="AS1056:AS1064" si="711">SUM(AP1164+AQ1164-AR1164)</f>
        <v>0</v>
      </c>
      <c r="AT1056" s="41"/>
      <c r="AU1056" s="41"/>
      <c r="AV1056" s="137">
        <f t="shared" ref="AV1056:AV1064" si="712">SUM(AS1164+AT1164-AU1164)</f>
        <v>0</v>
      </c>
      <c r="AW1056" s="178"/>
      <c r="AX1056" s="324"/>
      <c r="AY1056" s="125"/>
      <c r="AZ1056" s="125"/>
    </row>
    <row r="1057" spans="1:52" ht="13">
      <c r="A1057" s="18"/>
      <c r="B1057" s="137"/>
      <c r="C1057" s="404"/>
      <c r="D1057" s="32" t="s">
        <v>4029</v>
      </c>
      <c r="E1057" s="38" t="s">
        <v>4034</v>
      </c>
      <c r="F1057" s="38" t="s">
        <v>3937</v>
      </c>
      <c r="G1057" s="110" t="s">
        <v>640</v>
      </c>
      <c r="H1057" s="38"/>
      <c r="I1057" s="110"/>
      <c r="J1057" s="16"/>
      <c r="K1057" s="334">
        <f t="shared" si="702"/>
        <v>0</v>
      </c>
      <c r="L1057" s="41"/>
      <c r="M1057" s="42"/>
      <c r="N1057" s="147"/>
      <c r="O1057" s="335" t="e">
        <f>SUM(L1165+N1165-#REF!)</f>
        <v>#REF!</v>
      </c>
      <c r="P1057" s="42"/>
      <c r="Q1057" s="147"/>
      <c r="R1057" s="335" t="e">
        <f>SUM(O1165+Q1165-#REF!)</f>
        <v>#REF!</v>
      </c>
      <c r="S1057" s="42"/>
      <c r="T1057" s="147"/>
      <c r="U1057" s="335" t="e">
        <f t="shared" si="703"/>
        <v>#REF!</v>
      </c>
      <c r="V1057" s="42"/>
      <c r="W1057" s="147"/>
      <c r="X1057" s="335" t="e">
        <f t="shared" si="704"/>
        <v>#REF!</v>
      </c>
      <c r="Y1057" s="42"/>
      <c r="Z1057" s="147"/>
      <c r="AA1057" s="335" t="e">
        <f t="shared" si="705"/>
        <v>#REF!</v>
      </c>
      <c r="AB1057" s="42"/>
      <c r="AC1057" s="147"/>
      <c r="AD1057" s="335" t="e">
        <f t="shared" si="706"/>
        <v>#REF!</v>
      </c>
      <c r="AE1057" s="41"/>
      <c r="AF1057" s="41"/>
      <c r="AG1057" s="41" t="e">
        <f t="shared" si="707"/>
        <v>#REF!</v>
      </c>
      <c r="AH1057" s="41"/>
      <c r="AI1057" s="41"/>
      <c r="AJ1057" s="41" t="e">
        <f t="shared" si="708"/>
        <v>#REF!</v>
      </c>
      <c r="AK1057" s="41"/>
      <c r="AL1057" s="41"/>
      <c r="AM1057" s="41" t="e">
        <f t="shared" si="709"/>
        <v>#REF!</v>
      </c>
      <c r="AN1057" s="41"/>
      <c r="AO1057" s="41"/>
      <c r="AP1057" s="41">
        <f t="shared" si="710"/>
        <v>0</v>
      </c>
      <c r="AQ1057" s="41"/>
      <c r="AR1057" s="41"/>
      <c r="AS1057" s="41">
        <f t="shared" si="711"/>
        <v>0</v>
      </c>
      <c r="AT1057" s="41"/>
      <c r="AU1057" s="41"/>
      <c r="AV1057" s="137">
        <f t="shared" si="712"/>
        <v>0</v>
      </c>
      <c r="AW1057" s="178"/>
      <c r="AX1057" s="324"/>
      <c r="AY1057" s="125"/>
      <c r="AZ1057" s="125"/>
    </row>
    <row r="1058" spans="1:52" ht="13">
      <c r="A1058" s="18"/>
      <c r="B1058" s="137"/>
      <c r="C1058" s="404"/>
      <c r="D1058" s="32" t="s">
        <v>4030</v>
      </c>
      <c r="E1058" s="38" t="s">
        <v>4035</v>
      </c>
      <c r="F1058" s="38" t="s">
        <v>3937</v>
      </c>
      <c r="G1058" s="110" t="s">
        <v>640</v>
      </c>
      <c r="H1058" s="38"/>
      <c r="I1058" s="110"/>
      <c r="J1058" s="16"/>
      <c r="K1058" s="334">
        <f t="shared" si="702"/>
        <v>0</v>
      </c>
      <c r="L1058" s="41"/>
      <c r="M1058" s="42"/>
      <c r="N1058" s="147"/>
      <c r="O1058" s="335" t="e">
        <f>SUM(L1166+N1166-#REF!)</f>
        <v>#REF!</v>
      </c>
      <c r="P1058" s="42"/>
      <c r="Q1058" s="147"/>
      <c r="R1058" s="335" t="e">
        <f>SUM(O1166+Q1166-#REF!)</f>
        <v>#REF!</v>
      </c>
      <c r="S1058" s="42"/>
      <c r="T1058" s="147"/>
      <c r="U1058" s="335" t="e">
        <f t="shared" si="703"/>
        <v>#REF!</v>
      </c>
      <c r="V1058" s="42"/>
      <c r="W1058" s="147"/>
      <c r="X1058" s="335" t="e">
        <f t="shared" si="704"/>
        <v>#REF!</v>
      </c>
      <c r="Y1058" s="42"/>
      <c r="Z1058" s="147"/>
      <c r="AA1058" s="335" t="e">
        <f t="shared" si="705"/>
        <v>#REF!</v>
      </c>
      <c r="AB1058" s="42"/>
      <c r="AC1058" s="147"/>
      <c r="AD1058" s="335" t="e">
        <f t="shared" si="706"/>
        <v>#REF!</v>
      </c>
      <c r="AE1058" s="41"/>
      <c r="AF1058" s="41"/>
      <c r="AG1058" s="41" t="e">
        <f t="shared" si="707"/>
        <v>#REF!</v>
      </c>
      <c r="AH1058" s="41"/>
      <c r="AI1058" s="41"/>
      <c r="AJ1058" s="41" t="e">
        <f t="shared" si="708"/>
        <v>#REF!</v>
      </c>
      <c r="AK1058" s="41"/>
      <c r="AL1058" s="41"/>
      <c r="AM1058" s="41" t="e">
        <f t="shared" si="709"/>
        <v>#REF!</v>
      </c>
      <c r="AN1058" s="41"/>
      <c r="AO1058" s="41"/>
      <c r="AP1058" s="41">
        <f t="shared" si="710"/>
        <v>0</v>
      </c>
      <c r="AQ1058" s="41"/>
      <c r="AR1058" s="41"/>
      <c r="AS1058" s="41">
        <f t="shared" si="711"/>
        <v>0</v>
      </c>
      <c r="AT1058" s="41"/>
      <c r="AU1058" s="41"/>
      <c r="AV1058" s="137">
        <f t="shared" si="712"/>
        <v>0</v>
      </c>
      <c r="AW1058" s="178"/>
      <c r="AX1058" s="324"/>
      <c r="AY1058" s="125"/>
      <c r="AZ1058" s="125"/>
    </row>
    <row r="1059" spans="1:52" ht="13">
      <c r="A1059" s="18"/>
      <c r="B1059" s="137"/>
      <c r="C1059" s="404"/>
      <c r="D1059" s="32" t="s">
        <v>4218</v>
      </c>
      <c r="E1059" s="38" t="s">
        <v>4219</v>
      </c>
      <c r="F1059" s="38" t="s">
        <v>3869</v>
      </c>
      <c r="G1059" s="110" t="s">
        <v>629</v>
      </c>
      <c r="H1059" s="38"/>
      <c r="I1059" s="110"/>
      <c r="J1059" s="16"/>
      <c r="K1059" s="334">
        <f t="shared" si="702"/>
        <v>0</v>
      </c>
      <c r="L1059" s="41"/>
      <c r="M1059" s="42"/>
      <c r="N1059" s="147"/>
      <c r="O1059" s="335" t="e">
        <f>SUM(L1167+N1167-#REF!)</f>
        <v>#REF!</v>
      </c>
      <c r="P1059" s="42"/>
      <c r="Q1059" s="147"/>
      <c r="R1059" s="335" t="e">
        <f>SUM(O1167+Q1167-#REF!)</f>
        <v>#REF!</v>
      </c>
      <c r="S1059" s="42"/>
      <c r="T1059" s="147"/>
      <c r="U1059" s="335" t="e">
        <f t="shared" si="703"/>
        <v>#REF!</v>
      </c>
      <c r="V1059" s="42"/>
      <c r="W1059" s="147"/>
      <c r="X1059" s="335" t="e">
        <f t="shared" si="704"/>
        <v>#REF!</v>
      </c>
      <c r="Y1059" s="42"/>
      <c r="Z1059" s="147"/>
      <c r="AA1059" s="335" t="e">
        <f t="shared" si="705"/>
        <v>#REF!</v>
      </c>
      <c r="AB1059" s="42"/>
      <c r="AC1059" s="147"/>
      <c r="AD1059" s="335" t="e">
        <f t="shared" si="706"/>
        <v>#REF!</v>
      </c>
      <c r="AE1059" s="41"/>
      <c r="AF1059" s="41"/>
      <c r="AG1059" s="41" t="e">
        <f t="shared" si="707"/>
        <v>#REF!</v>
      </c>
      <c r="AH1059" s="41"/>
      <c r="AI1059" s="41"/>
      <c r="AJ1059" s="41" t="e">
        <f t="shared" si="708"/>
        <v>#REF!</v>
      </c>
      <c r="AK1059" s="41"/>
      <c r="AL1059" s="41"/>
      <c r="AM1059" s="41" t="e">
        <f t="shared" si="709"/>
        <v>#REF!</v>
      </c>
      <c r="AN1059" s="41"/>
      <c r="AO1059" s="41"/>
      <c r="AP1059" s="41">
        <f t="shared" si="710"/>
        <v>0</v>
      </c>
      <c r="AQ1059" s="41"/>
      <c r="AR1059" s="41"/>
      <c r="AS1059" s="41">
        <f t="shared" si="711"/>
        <v>0</v>
      </c>
      <c r="AT1059" s="41"/>
      <c r="AU1059" s="41"/>
      <c r="AV1059" s="137">
        <f t="shared" si="712"/>
        <v>0</v>
      </c>
      <c r="AW1059" s="178"/>
      <c r="AX1059" s="324"/>
      <c r="AY1059" s="125"/>
      <c r="AZ1059" s="125"/>
    </row>
    <row r="1060" spans="1:52" ht="13">
      <c r="A1060" s="18"/>
      <c r="B1060" s="137"/>
      <c r="C1060" s="404"/>
      <c r="D1060" s="32" t="s">
        <v>3823</v>
      </c>
      <c r="E1060" s="38" t="s">
        <v>3824</v>
      </c>
      <c r="F1060" s="38" t="s">
        <v>3825</v>
      </c>
      <c r="G1060" s="110" t="s">
        <v>629</v>
      </c>
      <c r="H1060" s="38"/>
      <c r="I1060" s="110"/>
      <c r="J1060" s="16"/>
      <c r="K1060" s="334">
        <f t="shared" si="702"/>
        <v>0</v>
      </c>
      <c r="L1060" s="41"/>
      <c r="M1060" s="42"/>
      <c r="N1060" s="147"/>
      <c r="O1060" s="335" t="e">
        <f>SUM(L1168+N1168-#REF!)</f>
        <v>#REF!</v>
      </c>
      <c r="P1060" s="42"/>
      <c r="Q1060" s="147"/>
      <c r="R1060" s="335" t="e">
        <f>SUM(O1168+Q1168-#REF!)</f>
        <v>#REF!</v>
      </c>
      <c r="S1060" s="42"/>
      <c r="T1060" s="147"/>
      <c r="U1060" s="335" t="e">
        <f t="shared" si="703"/>
        <v>#REF!</v>
      </c>
      <c r="V1060" s="42"/>
      <c r="W1060" s="147"/>
      <c r="X1060" s="335" t="e">
        <f t="shared" si="704"/>
        <v>#REF!</v>
      </c>
      <c r="Y1060" s="42"/>
      <c r="Z1060" s="147"/>
      <c r="AA1060" s="335" t="e">
        <f t="shared" si="705"/>
        <v>#REF!</v>
      </c>
      <c r="AB1060" s="42"/>
      <c r="AC1060" s="147"/>
      <c r="AD1060" s="335" t="e">
        <f t="shared" si="706"/>
        <v>#REF!</v>
      </c>
      <c r="AE1060" s="41"/>
      <c r="AF1060" s="41"/>
      <c r="AG1060" s="41" t="e">
        <f t="shared" si="707"/>
        <v>#REF!</v>
      </c>
      <c r="AH1060" s="41"/>
      <c r="AI1060" s="41"/>
      <c r="AJ1060" s="41" t="e">
        <f t="shared" si="708"/>
        <v>#REF!</v>
      </c>
      <c r="AK1060" s="41"/>
      <c r="AL1060" s="41"/>
      <c r="AM1060" s="41" t="e">
        <f t="shared" si="709"/>
        <v>#REF!</v>
      </c>
      <c r="AN1060" s="41"/>
      <c r="AO1060" s="41"/>
      <c r="AP1060" s="41">
        <f t="shared" si="710"/>
        <v>0</v>
      </c>
      <c r="AQ1060" s="41"/>
      <c r="AR1060" s="41"/>
      <c r="AS1060" s="41">
        <f t="shared" si="711"/>
        <v>0</v>
      </c>
      <c r="AT1060" s="41"/>
      <c r="AU1060" s="41"/>
      <c r="AV1060" s="137">
        <f t="shared" si="712"/>
        <v>0</v>
      </c>
      <c r="AW1060" s="178"/>
      <c r="AX1060" s="324"/>
      <c r="AY1060" s="125"/>
      <c r="AZ1060" s="125"/>
    </row>
    <row r="1061" spans="1:52" ht="13">
      <c r="A1061" s="18"/>
      <c r="B1061" s="137"/>
      <c r="C1061" s="404"/>
      <c r="D1061" s="32" t="s">
        <v>865</v>
      </c>
      <c r="E1061" s="38" t="s">
        <v>866</v>
      </c>
      <c r="F1061" s="38" t="s">
        <v>419</v>
      </c>
      <c r="G1061" s="110" t="s">
        <v>629</v>
      </c>
      <c r="H1061" s="38"/>
      <c r="I1061" s="110"/>
      <c r="J1061" s="16"/>
      <c r="K1061" s="334">
        <f t="shared" si="702"/>
        <v>0</v>
      </c>
      <c r="L1061" s="41"/>
      <c r="M1061" s="42"/>
      <c r="N1061" s="147"/>
      <c r="O1061" s="335" t="e">
        <f>SUM(L1169+N1169-#REF!)</f>
        <v>#REF!</v>
      </c>
      <c r="P1061" s="42"/>
      <c r="Q1061" s="147"/>
      <c r="R1061" s="335" t="e">
        <f>SUM(O1169+Q1169-#REF!)</f>
        <v>#REF!</v>
      </c>
      <c r="S1061" s="42"/>
      <c r="T1061" s="147"/>
      <c r="U1061" s="335" t="e">
        <f t="shared" si="703"/>
        <v>#REF!</v>
      </c>
      <c r="V1061" s="42"/>
      <c r="W1061" s="147"/>
      <c r="X1061" s="335" t="e">
        <f t="shared" si="704"/>
        <v>#REF!</v>
      </c>
      <c r="Y1061" s="42"/>
      <c r="Z1061" s="147"/>
      <c r="AA1061" s="335" t="e">
        <f t="shared" si="705"/>
        <v>#REF!</v>
      </c>
      <c r="AB1061" s="42"/>
      <c r="AC1061" s="147"/>
      <c r="AD1061" s="335" t="e">
        <f t="shared" si="706"/>
        <v>#REF!</v>
      </c>
      <c r="AE1061" s="41"/>
      <c r="AF1061" s="41"/>
      <c r="AG1061" s="41" t="e">
        <f t="shared" si="707"/>
        <v>#REF!</v>
      </c>
      <c r="AH1061" s="41"/>
      <c r="AI1061" s="41"/>
      <c r="AJ1061" s="41" t="e">
        <f t="shared" si="708"/>
        <v>#REF!</v>
      </c>
      <c r="AK1061" s="41"/>
      <c r="AL1061" s="41"/>
      <c r="AM1061" s="41" t="e">
        <f t="shared" si="709"/>
        <v>#REF!</v>
      </c>
      <c r="AN1061" s="41"/>
      <c r="AO1061" s="41"/>
      <c r="AP1061" s="41">
        <f t="shared" si="710"/>
        <v>0</v>
      </c>
      <c r="AQ1061" s="41"/>
      <c r="AR1061" s="41"/>
      <c r="AS1061" s="41">
        <f t="shared" si="711"/>
        <v>0</v>
      </c>
      <c r="AT1061" s="41"/>
      <c r="AU1061" s="41"/>
      <c r="AV1061" s="137">
        <f t="shared" si="712"/>
        <v>0</v>
      </c>
      <c r="AW1061" s="178"/>
      <c r="AX1061" s="324"/>
      <c r="AY1061" s="125"/>
      <c r="AZ1061" s="125"/>
    </row>
    <row r="1062" spans="1:52" ht="13">
      <c r="A1062" s="18"/>
      <c r="B1062" s="137"/>
      <c r="C1062" s="458"/>
      <c r="D1062" s="179" t="s">
        <v>36</v>
      </c>
      <c r="E1062" s="26" t="s">
        <v>4260</v>
      </c>
      <c r="F1062" s="26" t="s">
        <v>430</v>
      </c>
      <c r="G1062" s="297" t="s">
        <v>1948</v>
      </c>
      <c r="H1062" s="26"/>
      <c r="I1062" s="297"/>
      <c r="J1062" s="16"/>
      <c r="K1062" s="334">
        <f t="shared" si="702"/>
        <v>0</v>
      </c>
      <c r="L1062" s="41"/>
      <c r="M1062" s="42"/>
      <c r="N1062" s="147"/>
      <c r="O1062" s="335" t="e">
        <f>SUM(L1170+N1170-#REF!)</f>
        <v>#REF!</v>
      </c>
      <c r="P1062" s="42"/>
      <c r="Q1062" s="147"/>
      <c r="R1062" s="335" t="e">
        <f>SUM(O1170+Q1170-#REF!)</f>
        <v>#REF!</v>
      </c>
      <c r="S1062" s="42"/>
      <c r="T1062" s="147"/>
      <c r="U1062" s="335" t="e">
        <f t="shared" si="703"/>
        <v>#REF!</v>
      </c>
      <c r="V1062" s="42"/>
      <c r="W1062" s="147"/>
      <c r="X1062" s="335" t="e">
        <f t="shared" si="704"/>
        <v>#REF!</v>
      </c>
      <c r="Y1062" s="42"/>
      <c r="Z1062" s="147"/>
      <c r="AA1062" s="335" t="e">
        <f t="shared" si="705"/>
        <v>#REF!</v>
      </c>
      <c r="AB1062" s="42"/>
      <c r="AC1062" s="147"/>
      <c r="AD1062" s="335" t="e">
        <f t="shared" si="706"/>
        <v>#REF!</v>
      </c>
      <c r="AE1062" s="41"/>
      <c r="AF1062" s="41"/>
      <c r="AG1062" s="41" t="e">
        <f t="shared" si="707"/>
        <v>#REF!</v>
      </c>
      <c r="AH1062" s="41"/>
      <c r="AI1062" s="41"/>
      <c r="AJ1062" s="41" t="e">
        <f t="shared" si="708"/>
        <v>#REF!</v>
      </c>
      <c r="AK1062" s="41"/>
      <c r="AL1062" s="41"/>
      <c r="AM1062" s="41" t="e">
        <f t="shared" si="709"/>
        <v>#REF!</v>
      </c>
      <c r="AN1062" s="41"/>
      <c r="AO1062" s="41"/>
      <c r="AP1062" s="41">
        <f t="shared" si="710"/>
        <v>0</v>
      </c>
      <c r="AQ1062" s="41"/>
      <c r="AR1062" s="41"/>
      <c r="AS1062" s="41">
        <f t="shared" si="711"/>
        <v>0</v>
      </c>
      <c r="AT1062" s="41"/>
      <c r="AU1062" s="41"/>
      <c r="AV1062" s="137">
        <f t="shared" si="712"/>
        <v>0</v>
      </c>
      <c r="AW1062" s="178"/>
      <c r="AX1062" s="324"/>
      <c r="AY1062" s="125"/>
      <c r="AZ1062" s="125"/>
    </row>
    <row r="1063" spans="1:52" ht="13">
      <c r="A1063" s="18"/>
      <c r="B1063" s="137"/>
      <c r="C1063" s="68"/>
      <c r="D1063" s="66" t="s">
        <v>2490</v>
      </c>
      <c r="E1063" s="35" t="s">
        <v>2482</v>
      </c>
      <c r="F1063" s="35" t="s">
        <v>2412</v>
      </c>
      <c r="G1063" s="84" t="s">
        <v>640</v>
      </c>
      <c r="H1063" s="35"/>
      <c r="I1063" s="84"/>
      <c r="J1063" s="327"/>
      <c r="K1063" s="334">
        <f t="shared" si="702"/>
        <v>0</v>
      </c>
      <c r="L1063" s="41"/>
      <c r="M1063" s="42"/>
      <c r="N1063" s="147"/>
      <c r="O1063" s="335" t="e">
        <f>SUM(L1171+N1171-#REF!)</f>
        <v>#REF!</v>
      </c>
      <c r="P1063" s="42"/>
      <c r="Q1063" s="147"/>
      <c r="R1063" s="335" t="e">
        <f>SUM(O1171+Q1171-#REF!)</f>
        <v>#REF!</v>
      </c>
      <c r="S1063" s="42"/>
      <c r="T1063" s="147"/>
      <c r="U1063" s="335" t="e">
        <f t="shared" si="703"/>
        <v>#REF!</v>
      </c>
      <c r="V1063" s="42"/>
      <c r="W1063" s="147"/>
      <c r="X1063" s="335" t="e">
        <f t="shared" si="704"/>
        <v>#REF!</v>
      </c>
      <c r="Y1063" s="42"/>
      <c r="Z1063" s="147"/>
      <c r="AA1063" s="335" t="e">
        <f t="shared" si="705"/>
        <v>#REF!</v>
      </c>
      <c r="AB1063" s="42"/>
      <c r="AC1063" s="147"/>
      <c r="AD1063" s="335" t="e">
        <f t="shared" si="706"/>
        <v>#REF!</v>
      </c>
      <c r="AE1063" s="41"/>
      <c r="AF1063" s="41"/>
      <c r="AG1063" s="41" t="e">
        <f t="shared" si="707"/>
        <v>#REF!</v>
      </c>
      <c r="AH1063" s="41"/>
      <c r="AI1063" s="41"/>
      <c r="AJ1063" s="41" t="e">
        <f t="shared" si="708"/>
        <v>#REF!</v>
      </c>
      <c r="AK1063" s="41"/>
      <c r="AL1063" s="41"/>
      <c r="AM1063" s="41" t="e">
        <f t="shared" si="709"/>
        <v>#REF!</v>
      </c>
      <c r="AN1063" s="41"/>
      <c r="AO1063" s="41"/>
      <c r="AP1063" s="41">
        <f t="shared" si="710"/>
        <v>0</v>
      </c>
      <c r="AQ1063" s="41"/>
      <c r="AR1063" s="41"/>
      <c r="AS1063" s="41">
        <f t="shared" si="711"/>
        <v>0</v>
      </c>
      <c r="AT1063" s="41"/>
      <c r="AU1063" s="41"/>
      <c r="AV1063" s="137">
        <f t="shared" si="712"/>
        <v>0</v>
      </c>
      <c r="AW1063" s="178"/>
      <c r="AX1063" s="324"/>
      <c r="AY1063" s="125"/>
      <c r="AZ1063" s="125"/>
    </row>
    <row r="1064" spans="1:52" ht="13">
      <c r="A1064" s="18"/>
      <c r="B1064" s="137"/>
      <c r="C1064" s="68"/>
      <c r="D1064" s="66" t="s">
        <v>2491</v>
      </c>
      <c r="E1064" s="35" t="s">
        <v>2483</v>
      </c>
      <c r="F1064" s="35" t="s">
        <v>2412</v>
      </c>
      <c r="G1064" s="84" t="s">
        <v>640</v>
      </c>
      <c r="H1064" s="35"/>
      <c r="I1064" s="84"/>
      <c r="J1064" s="327"/>
      <c r="K1064" s="334">
        <f t="shared" si="702"/>
        <v>0</v>
      </c>
      <c r="L1064" s="41"/>
      <c r="M1064" s="42"/>
      <c r="N1064" s="147"/>
      <c r="O1064" s="335" t="e">
        <f>SUM(L1172+N1172-#REF!)</f>
        <v>#REF!</v>
      </c>
      <c r="P1064" s="42"/>
      <c r="Q1064" s="147"/>
      <c r="R1064" s="335" t="e">
        <f>SUM(O1172+Q1172-#REF!)</f>
        <v>#REF!</v>
      </c>
      <c r="S1064" s="42"/>
      <c r="T1064" s="147"/>
      <c r="U1064" s="335" t="e">
        <f t="shared" si="703"/>
        <v>#REF!</v>
      </c>
      <c r="V1064" s="42"/>
      <c r="W1064" s="147"/>
      <c r="X1064" s="335" t="e">
        <f t="shared" si="704"/>
        <v>#REF!</v>
      </c>
      <c r="Y1064" s="42"/>
      <c r="Z1064" s="147"/>
      <c r="AA1064" s="335" t="e">
        <f t="shared" si="705"/>
        <v>#REF!</v>
      </c>
      <c r="AB1064" s="42"/>
      <c r="AC1064" s="147"/>
      <c r="AD1064" s="335" t="e">
        <f t="shared" si="706"/>
        <v>#REF!</v>
      </c>
      <c r="AE1064" s="41"/>
      <c r="AF1064" s="41"/>
      <c r="AG1064" s="41" t="e">
        <f t="shared" si="707"/>
        <v>#REF!</v>
      </c>
      <c r="AH1064" s="41"/>
      <c r="AI1064" s="41"/>
      <c r="AJ1064" s="41" t="e">
        <f t="shared" si="708"/>
        <v>#REF!</v>
      </c>
      <c r="AK1064" s="41"/>
      <c r="AL1064" s="41"/>
      <c r="AM1064" s="41" t="e">
        <f t="shared" si="709"/>
        <v>#REF!</v>
      </c>
      <c r="AN1064" s="41"/>
      <c r="AO1064" s="41"/>
      <c r="AP1064" s="41">
        <f t="shared" si="710"/>
        <v>0</v>
      </c>
      <c r="AQ1064" s="41"/>
      <c r="AR1064" s="41"/>
      <c r="AS1064" s="41">
        <f t="shared" si="711"/>
        <v>0</v>
      </c>
      <c r="AT1064" s="41"/>
      <c r="AU1064" s="41"/>
      <c r="AV1064" s="137">
        <f t="shared" si="712"/>
        <v>0</v>
      </c>
      <c r="AW1064" s="178"/>
      <c r="AX1064" s="324"/>
      <c r="AY1064" s="125"/>
      <c r="AZ1064" s="125"/>
    </row>
    <row r="1065" spans="1:52" ht="13">
      <c r="A1065" s="294"/>
      <c r="B1065" s="468"/>
      <c r="C1065" s="480"/>
      <c r="D1065" s="66" t="s">
        <v>2492</v>
      </c>
      <c r="E1065" s="480" t="s">
        <v>2484</v>
      </c>
      <c r="F1065" s="35" t="s">
        <v>2412</v>
      </c>
      <c r="G1065" s="84" t="s">
        <v>640</v>
      </c>
      <c r="H1065" s="35"/>
      <c r="I1065" s="481"/>
      <c r="J1065" s="478"/>
      <c r="K1065" s="464" t="e">
        <f t="shared" ref="K1065:K1096" si="713">AV1075</f>
        <v>#REF!</v>
      </c>
      <c r="L1065" s="295"/>
      <c r="M1065" s="465"/>
      <c r="N1065" s="466"/>
      <c r="O1065" s="467" t="e">
        <f>SUM(L1075+N1075-#REF!)</f>
        <v>#REF!</v>
      </c>
      <c r="P1065" s="465"/>
      <c r="Q1065" s="466"/>
      <c r="R1065" s="467" t="e">
        <f>SUM(O1075+Q1075-#REF!)</f>
        <v>#REF!</v>
      </c>
      <c r="S1065" s="465"/>
      <c r="T1065" s="466"/>
      <c r="U1065" s="467" t="e">
        <f t="shared" ref="U1065:U1096" si="714">SUM(R1075+S1075-T1075)</f>
        <v>#REF!</v>
      </c>
      <c r="V1065" s="465"/>
      <c r="W1065" s="466"/>
      <c r="X1065" s="467" t="e">
        <f t="shared" ref="X1065:X1096" si="715">SUM(U1075+V1075-W1075)</f>
        <v>#REF!</v>
      </c>
      <c r="Y1065" s="465"/>
      <c r="Z1065" s="466"/>
      <c r="AA1065" s="467" t="e">
        <f t="shared" ref="AA1065:AA1096" si="716">SUM(X1075+Y1075-Z1075)</f>
        <v>#REF!</v>
      </c>
      <c r="AB1065" s="465"/>
      <c r="AC1065" s="466"/>
      <c r="AD1065" s="467" t="e">
        <f t="shared" ref="AD1065:AD1096" si="717">SUM(AA1075+AB1075-AC1075)</f>
        <v>#REF!</v>
      </c>
      <c r="AE1065" s="295"/>
      <c r="AF1065" s="295"/>
      <c r="AG1065" s="295" t="e">
        <f t="shared" ref="AG1065:AG1096" si="718">SUM(AD1075+AE1075-AF1075)</f>
        <v>#REF!</v>
      </c>
      <c r="AH1065" s="295"/>
      <c r="AI1065" s="295"/>
      <c r="AJ1065" s="295" t="e">
        <f t="shared" ref="AJ1065:AJ1096" si="719">SUM(AG1075+AH1075-AI1075)</f>
        <v>#REF!</v>
      </c>
      <c r="AK1065" s="295"/>
      <c r="AL1065" s="295"/>
      <c r="AM1065" s="295" t="e">
        <f t="shared" ref="AM1065:AM1096" si="720">SUM(AJ1075+AK1075-AL1075)</f>
        <v>#REF!</v>
      </c>
      <c r="AN1065" s="295"/>
      <c r="AO1065" s="295"/>
      <c r="AP1065" s="295" t="e">
        <f t="shared" ref="AP1065:AP1096" si="721">SUM(AM1075+AN1075-AO1075)</f>
        <v>#REF!</v>
      </c>
      <c r="AQ1065" s="295"/>
      <c r="AR1065" s="295"/>
      <c r="AS1065" s="295" t="e">
        <f t="shared" ref="AS1065:AS1096" si="722">SUM(AP1075+AQ1075-AR1075)</f>
        <v>#REF!</v>
      </c>
      <c r="AT1065" s="295"/>
      <c r="AU1065" s="295"/>
      <c r="AV1065" s="468" t="e">
        <f t="shared" ref="AV1065:AV1096" si="723">SUM(AS1075+AT1075-AU1075)</f>
        <v>#REF!</v>
      </c>
      <c r="AW1065" s="469"/>
      <c r="AX1065" s="470"/>
      <c r="AY1065" s="125"/>
      <c r="AZ1065" s="125"/>
    </row>
    <row r="1066" spans="1:52" ht="13">
      <c r="A1066" s="294"/>
      <c r="B1066" s="468"/>
      <c r="C1066" s="480"/>
      <c r="D1066" s="66" t="s">
        <v>2493</v>
      </c>
      <c r="E1066" s="480" t="s">
        <v>2485</v>
      </c>
      <c r="F1066" s="35" t="s">
        <v>2412</v>
      </c>
      <c r="G1066" s="84" t="s">
        <v>640</v>
      </c>
      <c r="H1066" s="35"/>
      <c r="I1066" s="481"/>
      <c r="J1066" s="478"/>
      <c r="K1066" s="464" t="e">
        <f t="shared" si="713"/>
        <v>#REF!</v>
      </c>
      <c r="L1066" s="295"/>
      <c r="M1066" s="465"/>
      <c r="N1066" s="466"/>
      <c r="O1066" s="467" t="e">
        <f>SUM(L1076+N1076-#REF!)</f>
        <v>#REF!</v>
      </c>
      <c r="P1066" s="465"/>
      <c r="Q1066" s="466"/>
      <c r="R1066" s="467" t="e">
        <f>SUM(O1076+Q1076-#REF!)</f>
        <v>#REF!</v>
      </c>
      <c r="S1066" s="465"/>
      <c r="T1066" s="466"/>
      <c r="U1066" s="467" t="e">
        <f t="shared" si="714"/>
        <v>#REF!</v>
      </c>
      <c r="V1066" s="465"/>
      <c r="W1066" s="466"/>
      <c r="X1066" s="467" t="e">
        <f t="shared" si="715"/>
        <v>#REF!</v>
      </c>
      <c r="Y1066" s="465"/>
      <c r="Z1066" s="466"/>
      <c r="AA1066" s="467" t="e">
        <f t="shared" si="716"/>
        <v>#REF!</v>
      </c>
      <c r="AB1066" s="465"/>
      <c r="AC1066" s="466"/>
      <c r="AD1066" s="467" t="e">
        <f t="shared" si="717"/>
        <v>#REF!</v>
      </c>
      <c r="AE1066" s="295"/>
      <c r="AF1066" s="295"/>
      <c r="AG1066" s="295" t="e">
        <f t="shared" si="718"/>
        <v>#REF!</v>
      </c>
      <c r="AH1066" s="295"/>
      <c r="AI1066" s="295"/>
      <c r="AJ1066" s="295" t="e">
        <f t="shared" si="719"/>
        <v>#REF!</v>
      </c>
      <c r="AK1066" s="295"/>
      <c r="AL1066" s="295"/>
      <c r="AM1066" s="295" t="e">
        <f t="shared" si="720"/>
        <v>#REF!</v>
      </c>
      <c r="AN1066" s="295"/>
      <c r="AO1066" s="295"/>
      <c r="AP1066" s="295" t="e">
        <f t="shared" si="721"/>
        <v>#REF!</v>
      </c>
      <c r="AQ1066" s="295"/>
      <c r="AR1066" s="295"/>
      <c r="AS1066" s="295" t="e">
        <f t="shared" si="722"/>
        <v>#REF!</v>
      </c>
      <c r="AT1066" s="295"/>
      <c r="AU1066" s="295"/>
      <c r="AV1066" s="468" t="e">
        <f t="shared" si="723"/>
        <v>#REF!</v>
      </c>
      <c r="AW1066" s="469"/>
      <c r="AX1066" s="470"/>
      <c r="AY1066" s="125"/>
      <c r="AZ1066" s="125"/>
    </row>
    <row r="1067" spans="1:52" ht="13">
      <c r="A1067" s="294"/>
      <c r="B1067" s="468"/>
      <c r="C1067" s="480"/>
      <c r="D1067" s="66" t="s">
        <v>180</v>
      </c>
      <c r="E1067" s="480" t="s">
        <v>2486</v>
      </c>
      <c r="F1067" s="35" t="s">
        <v>2412</v>
      </c>
      <c r="G1067" s="84" t="s">
        <v>640</v>
      </c>
      <c r="H1067" s="35"/>
      <c r="I1067" s="481"/>
      <c r="J1067" s="478"/>
      <c r="K1067" s="464" t="e">
        <f t="shared" si="713"/>
        <v>#REF!</v>
      </c>
      <c r="L1067" s="295"/>
      <c r="M1067" s="465"/>
      <c r="N1067" s="466"/>
      <c r="O1067" s="467" t="e">
        <f>SUM(L1077+N1077-#REF!)</f>
        <v>#REF!</v>
      </c>
      <c r="P1067" s="465"/>
      <c r="Q1067" s="466"/>
      <c r="R1067" s="467" t="e">
        <f>SUM(O1077+Q1077-#REF!)</f>
        <v>#REF!</v>
      </c>
      <c r="S1067" s="465"/>
      <c r="T1067" s="466"/>
      <c r="U1067" s="467" t="e">
        <f t="shared" si="714"/>
        <v>#REF!</v>
      </c>
      <c r="V1067" s="465"/>
      <c r="W1067" s="466"/>
      <c r="X1067" s="467" t="e">
        <f t="shared" si="715"/>
        <v>#REF!</v>
      </c>
      <c r="Y1067" s="465"/>
      <c r="Z1067" s="466"/>
      <c r="AA1067" s="467" t="e">
        <f t="shared" si="716"/>
        <v>#REF!</v>
      </c>
      <c r="AB1067" s="465"/>
      <c r="AC1067" s="466"/>
      <c r="AD1067" s="467" t="e">
        <f t="shared" si="717"/>
        <v>#REF!</v>
      </c>
      <c r="AE1067" s="295"/>
      <c r="AF1067" s="295"/>
      <c r="AG1067" s="295" t="e">
        <f t="shared" si="718"/>
        <v>#REF!</v>
      </c>
      <c r="AH1067" s="295"/>
      <c r="AI1067" s="295"/>
      <c r="AJ1067" s="295" t="e">
        <f t="shared" si="719"/>
        <v>#REF!</v>
      </c>
      <c r="AK1067" s="295"/>
      <c r="AL1067" s="295"/>
      <c r="AM1067" s="295" t="e">
        <f t="shared" si="720"/>
        <v>#REF!</v>
      </c>
      <c r="AN1067" s="295"/>
      <c r="AO1067" s="295"/>
      <c r="AP1067" s="295" t="e">
        <f t="shared" si="721"/>
        <v>#REF!</v>
      </c>
      <c r="AQ1067" s="295"/>
      <c r="AR1067" s="295"/>
      <c r="AS1067" s="295" t="e">
        <f t="shared" si="722"/>
        <v>#REF!</v>
      </c>
      <c r="AT1067" s="295"/>
      <c r="AU1067" s="295"/>
      <c r="AV1067" s="468" t="e">
        <f t="shared" si="723"/>
        <v>#REF!</v>
      </c>
      <c r="AW1067" s="469"/>
      <c r="AX1067" s="470"/>
      <c r="AY1067" s="125"/>
      <c r="AZ1067" s="125"/>
    </row>
    <row r="1068" spans="1:52" ht="13">
      <c r="A1068" s="294"/>
      <c r="B1068" s="468"/>
      <c r="C1068" s="480"/>
      <c r="D1068" s="66" t="s">
        <v>2494</v>
      </c>
      <c r="E1068" s="480" t="s">
        <v>2487</v>
      </c>
      <c r="F1068" s="35" t="s">
        <v>2412</v>
      </c>
      <c r="G1068" s="84" t="s">
        <v>640</v>
      </c>
      <c r="H1068" s="35"/>
      <c r="I1068" s="481"/>
      <c r="J1068" s="478"/>
      <c r="K1068" s="464" t="e">
        <f t="shared" si="713"/>
        <v>#REF!</v>
      </c>
      <c r="L1068" s="295"/>
      <c r="M1068" s="465"/>
      <c r="N1068" s="466"/>
      <c r="O1068" s="467" t="e">
        <f>SUM(L1078+N1078-#REF!)</f>
        <v>#REF!</v>
      </c>
      <c r="P1068" s="465"/>
      <c r="Q1068" s="466"/>
      <c r="R1068" s="467" t="e">
        <f>SUM(O1078+Q1078-#REF!)</f>
        <v>#REF!</v>
      </c>
      <c r="S1068" s="465"/>
      <c r="T1068" s="466"/>
      <c r="U1068" s="467" t="e">
        <f t="shared" si="714"/>
        <v>#REF!</v>
      </c>
      <c r="V1068" s="465"/>
      <c r="W1068" s="466"/>
      <c r="X1068" s="467" t="e">
        <f t="shared" si="715"/>
        <v>#REF!</v>
      </c>
      <c r="Y1068" s="465"/>
      <c r="Z1068" s="466"/>
      <c r="AA1068" s="467" t="e">
        <f t="shared" si="716"/>
        <v>#REF!</v>
      </c>
      <c r="AB1068" s="465"/>
      <c r="AC1068" s="466"/>
      <c r="AD1068" s="467" t="e">
        <f t="shared" si="717"/>
        <v>#REF!</v>
      </c>
      <c r="AE1068" s="295"/>
      <c r="AF1068" s="295"/>
      <c r="AG1068" s="295" t="e">
        <f t="shared" si="718"/>
        <v>#REF!</v>
      </c>
      <c r="AH1068" s="295"/>
      <c r="AI1068" s="295"/>
      <c r="AJ1068" s="295" t="e">
        <f t="shared" si="719"/>
        <v>#REF!</v>
      </c>
      <c r="AK1068" s="295"/>
      <c r="AL1068" s="295"/>
      <c r="AM1068" s="295" t="e">
        <f t="shared" si="720"/>
        <v>#REF!</v>
      </c>
      <c r="AN1068" s="295"/>
      <c r="AO1068" s="295"/>
      <c r="AP1068" s="295" t="e">
        <f t="shared" si="721"/>
        <v>#REF!</v>
      </c>
      <c r="AQ1068" s="295"/>
      <c r="AR1068" s="295"/>
      <c r="AS1068" s="295" t="e">
        <f t="shared" si="722"/>
        <v>#REF!</v>
      </c>
      <c r="AT1068" s="295"/>
      <c r="AU1068" s="295"/>
      <c r="AV1068" s="468" t="e">
        <f t="shared" si="723"/>
        <v>#REF!</v>
      </c>
      <c r="AW1068" s="469"/>
      <c r="AX1068" s="470"/>
      <c r="AY1068" s="125"/>
      <c r="AZ1068" s="125"/>
    </row>
    <row r="1069" spans="1:52" ht="13">
      <c r="A1069" s="294"/>
      <c r="B1069" s="468"/>
      <c r="C1069" s="480"/>
      <c r="D1069" s="66" t="s">
        <v>340</v>
      </c>
      <c r="E1069" s="480" t="s">
        <v>2488</v>
      </c>
      <c r="F1069" s="35" t="s">
        <v>2412</v>
      </c>
      <c r="G1069" s="84" t="s">
        <v>640</v>
      </c>
      <c r="H1069" s="35"/>
      <c r="I1069" s="481"/>
      <c r="J1069" s="478"/>
      <c r="K1069" s="464" t="e">
        <f t="shared" si="713"/>
        <v>#REF!</v>
      </c>
      <c r="L1069" s="295"/>
      <c r="M1069" s="465"/>
      <c r="N1069" s="466"/>
      <c r="O1069" s="467" t="e">
        <f>SUM(L1079+N1079-#REF!)</f>
        <v>#REF!</v>
      </c>
      <c r="P1069" s="465"/>
      <c r="Q1069" s="466"/>
      <c r="R1069" s="467" t="e">
        <f>SUM(O1079+Q1079-#REF!)</f>
        <v>#REF!</v>
      </c>
      <c r="S1069" s="465"/>
      <c r="T1069" s="466"/>
      <c r="U1069" s="467" t="e">
        <f t="shared" si="714"/>
        <v>#REF!</v>
      </c>
      <c r="V1069" s="465"/>
      <c r="W1069" s="466"/>
      <c r="X1069" s="467" t="e">
        <f t="shared" si="715"/>
        <v>#REF!</v>
      </c>
      <c r="Y1069" s="465"/>
      <c r="Z1069" s="466"/>
      <c r="AA1069" s="467" t="e">
        <f t="shared" si="716"/>
        <v>#REF!</v>
      </c>
      <c r="AB1069" s="465"/>
      <c r="AC1069" s="466"/>
      <c r="AD1069" s="467" t="e">
        <f t="shared" si="717"/>
        <v>#REF!</v>
      </c>
      <c r="AE1069" s="295"/>
      <c r="AF1069" s="295"/>
      <c r="AG1069" s="295" t="e">
        <f t="shared" si="718"/>
        <v>#REF!</v>
      </c>
      <c r="AH1069" s="295"/>
      <c r="AI1069" s="295"/>
      <c r="AJ1069" s="295" t="e">
        <f t="shared" si="719"/>
        <v>#REF!</v>
      </c>
      <c r="AK1069" s="295"/>
      <c r="AL1069" s="295"/>
      <c r="AM1069" s="295" t="e">
        <f t="shared" si="720"/>
        <v>#REF!</v>
      </c>
      <c r="AN1069" s="295"/>
      <c r="AO1069" s="295"/>
      <c r="AP1069" s="295" t="e">
        <f t="shared" si="721"/>
        <v>#REF!</v>
      </c>
      <c r="AQ1069" s="295"/>
      <c r="AR1069" s="295"/>
      <c r="AS1069" s="295" t="e">
        <f t="shared" si="722"/>
        <v>#REF!</v>
      </c>
      <c r="AT1069" s="295"/>
      <c r="AU1069" s="295"/>
      <c r="AV1069" s="468" t="e">
        <f t="shared" si="723"/>
        <v>#REF!</v>
      </c>
      <c r="AW1069" s="469"/>
      <c r="AX1069" s="470"/>
      <c r="AY1069" s="125"/>
      <c r="AZ1069" s="125"/>
    </row>
    <row r="1070" spans="1:52" ht="13">
      <c r="A1070" s="294"/>
      <c r="B1070" s="468"/>
      <c r="C1070" s="480"/>
      <c r="D1070" s="66" t="s">
        <v>2495</v>
      </c>
      <c r="E1070" s="480" t="s">
        <v>2489</v>
      </c>
      <c r="F1070" s="35" t="s">
        <v>2412</v>
      </c>
      <c r="G1070" s="84" t="s">
        <v>640</v>
      </c>
      <c r="H1070" s="35"/>
      <c r="I1070" s="481"/>
      <c r="J1070" s="478"/>
      <c r="K1070" s="464" t="e">
        <f t="shared" si="713"/>
        <v>#REF!</v>
      </c>
      <c r="L1070" s="295"/>
      <c r="M1070" s="465"/>
      <c r="N1070" s="466"/>
      <c r="O1070" s="467" t="e">
        <f>SUM(L1080+N1080-#REF!)</f>
        <v>#REF!</v>
      </c>
      <c r="P1070" s="465"/>
      <c r="Q1070" s="466"/>
      <c r="R1070" s="467" t="e">
        <f>SUM(O1080+Q1080-#REF!)</f>
        <v>#REF!</v>
      </c>
      <c r="S1070" s="465"/>
      <c r="T1070" s="466"/>
      <c r="U1070" s="467" t="e">
        <f t="shared" si="714"/>
        <v>#REF!</v>
      </c>
      <c r="V1070" s="465"/>
      <c r="W1070" s="466"/>
      <c r="X1070" s="467" t="e">
        <f t="shared" si="715"/>
        <v>#REF!</v>
      </c>
      <c r="Y1070" s="465"/>
      <c r="Z1070" s="466"/>
      <c r="AA1070" s="467" t="e">
        <f t="shared" si="716"/>
        <v>#REF!</v>
      </c>
      <c r="AB1070" s="465"/>
      <c r="AC1070" s="466"/>
      <c r="AD1070" s="467" t="e">
        <f t="shared" si="717"/>
        <v>#REF!</v>
      </c>
      <c r="AE1070" s="295"/>
      <c r="AF1070" s="295"/>
      <c r="AG1070" s="295" t="e">
        <f t="shared" si="718"/>
        <v>#REF!</v>
      </c>
      <c r="AH1070" s="295"/>
      <c r="AI1070" s="295"/>
      <c r="AJ1070" s="295" t="e">
        <f t="shared" si="719"/>
        <v>#REF!</v>
      </c>
      <c r="AK1070" s="295"/>
      <c r="AL1070" s="295"/>
      <c r="AM1070" s="295" t="e">
        <f t="shared" si="720"/>
        <v>#REF!</v>
      </c>
      <c r="AN1070" s="295"/>
      <c r="AO1070" s="295"/>
      <c r="AP1070" s="295" t="e">
        <f t="shared" si="721"/>
        <v>#REF!</v>
      </c>
      <c r="AQ1070" s="295"/>
      <c r="AR1070" s="295"/>
      <c r="AS1070" s="295" t="e">
        <f t="shared" si="722"/>
        <v>#REF!</v>
      </c>
      <c r="AT1070" s="295"/>
      <c r="AU1070" s="295"/>
      <c r="AV1070" s="468" t="e">
        <f t="shared" si="723"/>
        <v>#REF!</v>
      </c>
      <c r="AW1070" s="469"/>
      <c r="AX1070" s="470"/>
      <c r="AY1070" s="125"/>
      <c r="AZ1070" s="125"/>
    </row>
    <row r="1071" spans="1:52" ht="13">
      <c r="A1071" s="294"/>
      <c r="B1071" s="468"/>
      <c r="C1071" s="480"/>
      <c r="D1071" s="66" t="s">
        <v>3100</v>
      </c>
      <c r="E1071" s="480" t="s">
        <v>3095</v>
      </c>
      <c r="F1071" s="35" t="s">
        <v>423</v>
      </c>
      <c r="G1071" s="84" t="s">
        <v>629</v>
      </c>
      <c r="H1071" s="35"/>
      <c r="I1071" s="481"/>
      <c r="J1071" s="478"/>
      <c r="K1071" s="464" t="e">
        <f t="shared" si="713"/>
        <v>#REF!</v>
      </c>
      <c r="L1071" s="295"/>
      <c r="M1071" s="465"/>
      <c r="N1071" s="466"/>
      <c r="O1071" s="467" t="e">
        <f>SUM(L1081+N1081-#REF!)</f>
        <v>#REF!</v>
      </c>
      <c r="P1071" s="465"/>
      <c r="Q1071" s="466"/>
      <c r="R1071" s="467" t="e">
        <f>SUM(O1081+Q1081-#REF!)</f>
        <v>#REF!</v>
      </c>
      <c r="S1071" s="465"/>
      <c r="T1071" s="466"/>
      <c r="U1071" s="467" t="e">
        <f t="shared" si="714"/>
        <v>#REF!</v>
      </c>
      <c r="V1071" s="465"/>
      <c r="W1071" s="466"/>
      <c r="X1071" s="467" t="e">
        <f t="shared" si="715"/>
        <v>#REF!</v>
      </c>
      <c r="Y1071" s="465"/>
      <c r="Z1071" s="466"/>
      <c r="AA1071" s="467" t="e">
        <f t="shared" si="716"/>
        <v>#REF!</v>
      </c>
      <c r="AB1071" s="465"/>
      <c r="AC1071" s="466"/>
      <c r="AD1071" s="467" t="e">
        <f t="shared" si="717"/>
        <v>#REF!</v>
      </c>
      <c r="AE1071" s="295"/>
      <c r="AF1071" s="295"/>
      <c r="AG1071" s="295" t="e">
        <f t="shared" si="718"/>
        <v>#REF!</v>
      </c>
      <c r="AH1071" s="295"/>
      <c r="AI1071" s="295"/>
      <c r="AJ1071" s="295" t="e">
        <f t="shared" si="719"/>
        <v>#REF!</v>
      </c>
      <c r="AK1071" s="295"/>
      <c r="AL1071" s="295"/>
      <c r="AM1071" s="295" t="e">
        <f t="shared" si="720"/>
        <v>#REF!</v>
      </c>
      <c r="AN1071" s="295"/>
      <c r="AO1071" s="295"/>
      <c r="AP1071" s="295" t="e">
        <f t="shared" si="721"/>
        <v>#REF!</v>
      </c>
      <c r="AQ1071" s="295"/>
      <c r="AR1071" s="295"/>
      <c r="AS1071" s="295" t="e">
        <f t="shared" si="722"/>
        <v>#REF!</v>
      </c>
      <c r="AT1071" s="295"/>
      <c r="AU1071" s="295"/>
      <c r="AV1071" s="468" t="e">
        <f t="shared" si="723"/>
        <v>#REF!</v>
      </c>
      <c r="AW1071" s="469"/>
      <c r="AX1071" s="470"/>
      <c r="AY1071" s="125"/>
      <c r="AZ1071" s="125"/>
    </row>
    <row r="1072" spans="1:52" ht="13">
      <c r="A1072" s="294"/>
      <c r="B1072" s="468"/>
      <c r="C1072" s="480"/>
      <c r="D1072" s="66" t="s">
        <v>3101</v>
      </c>
      <c r="E1072" s="480" t="s">
        <v>3768</v>
      </c>
      <c r="F1072" s="35" t="s">
        <v>423</v>
      </c>
      <c r="G1072" s="84" t="s">
        <v>629</v>
      </c>
      <c r="H1072" s="35"/>
      <c r="I1072" s="481"/>
      <c r="J1072" s="478"/>
      <c r="K1072" s="464" t="e">
        <f t="shared" si="713"/>
        <v>#REF!</v>
      </c>
      <c r="L1072" s="295"/>
      <c r="M1072" s="465"/>
      <c r="N1072" s="466"/>
      <c r="O1072" s="467" t="e">
        <f>SUM(L1082+N1082-#REF!)</f>
        <v>#REF!</v>
      </c>
      <c r="P1072" s="465"/>
      <c r="Q1072" s="466"/>
      <c r="R1072" s="467" t="e">
        <f>SUM(O1082+Q1082-#REF!)</f>
        <v>#REF!</v>
      </c>
      <c r="S1072" s="465"/>
      <c r="T1072" s="466"/>
      <c r="U1072" s="467" t="e">
        <f t="shared" si="714"/>
        <v>#REF!</v>
      </c>
      <c r="V1072" s="465"/>
      <c r="W1072" s="466"/>
      <c r="X1072" s="467" t="e">
        <f t="shared" si="715"/>
        <v>#REF!</v>
      </c>
      <c r="Y1072" s="465"/>
      <c r="Z1072" s="466"/>
      <c r="AA1072" s="467" t="e">
        <f t="shared" si="716"/>
        <v>#REF!</v>
      </c>
      <c r="AB1072" s="465"/>
      <c r="AC1072" s="466"/>
      <c r="AD1072" s="467" t="e">
        <f t="shared" si="717"/>
        <v>#REF!</v>
      </c>
      <c r="AE1072" s="295"/>
      <c r="AF1072" s="295"/>
      <c r="AG1072" s="295" t="e">
        <f t="shared" si="718"/>
        <v>#REF!</v>
      </c>
      <c r="AH1072" s="295"/>
      <c r="AI1072" s="295"/>
      <c r="AJ1072" s="295" t="e">
        <f t="shared" si="719"/>
        <v>#REF!</v>
      </c>
      <c r="AK1072" s="295"/>
      <c r="AL1072" s="295"/>
      <c r="AM1072" s="295" t="e">
        <f t="shared" si="720"/>
        <v>#REF!</v>
      </c>
      <c r="AN1072" s="295"/>
      <c r="AO1072" s="295"/>
      <c r="AP1072" s="295" t="e">
        <f t="shared" si="721"/>
        <v>#REF!</v>
      </c>
      <c r="AQ1072" s="295"/>
      <c r="AR1072" s="295"/>
      <c r="AS1072" s="295" t="e">
        <f t="shared" si="722"/>
        <v>#REF!</v>
      </c>
      <c r="AT1072" s="295"/>
      <c r="AU1072" s="295"/>
      <c r="AV1072" s="468" t="e">
        <f t="shared" si="723"/>
        <v>#REF!</v>
      </c>
      <c r="AW1072" s="469"/>
      <c r="AX1072" s="470"/>
      <c r="AY1072" s="125"/>
      <c r="AZ1072" s="125"/>
    </row>
    <row r="1073" spans="1:52" ht="13">
      <c r="A1073" s="294"/>
      <c r="B1073" s="468"/>
      <c r="C1073" s="480"/>
      <c r="D1073" s="66" t="s">
        <v>3102</v>
      </c>
      <c r="E1073" s="480" t="s">
        <v>3096</v>
      </c>
      <c r="F1073" s="35" t="s">
        <v>423</v>
      </c>
      <c r="G1073" s="84" t="s">
        <v>629</v>
      </c>
      <c r="H1073" s="35"/>
      <c r="I1073" s="481"/>
      <c r="J1073" s="478"/>
      <c r="K1073" s="464" t="e">
        <f t="shared" si="713"/>
        <v>#REF!</v>
      </c>
      <c r="L1073" s="295"/>
      <c r="M1073" s="465"/>
      <c r="N1073" s="466"/>
      <c r="O1073" s="467" t="e">
        <f>SUM(L1083+N1083-#REF!)</f>
        <v>#REF!</v>
      </c>
      <c r="P1073" s="465"/>
      <c r="Q1073" s="466"/>
      <c r="R1073" s="467" t="e">
        <f>SUM(O1083+Q1083-#REF!)</f>
        <v>#REF!</v>
      </c>
      <c r="S1073" s="465"/>
      <c r="T1073" s="466"/>
      <c r="U1073" s="467" t="e">
        <f t="shared" si="714"/>
        <v>#REF!</v>
      </c>
      <c r="V1073" s="465"/>
      <c r="W1073" s="466"/>
      <c r="X1073" s="467" t="e">
        <f t="shared" si="715"/>
        <v>#REF!</v>
      </c>
      <c r="Y1073" s="465"/>
      <c r="Z1073" s="466"/>
      <c r="AA1073" s="467" t="e">
        <f t="shared" si="716"/>
        <v>#REF!</v>
      </c>
      <c r="AB1073" s="465"/>
      <c r="AC1073" s="466"/>
      <c r="AD1073" s="467" t="e">
        <f t="shared" si="717"/>
        <v>#REF!</v>
      </c>
      <c r="AE1073" s="295"/>
      <c r="AF1073" s="295"/>
      <c r="AG1073" s="295" t="e">
        <f t="shared" si="718"/>
        <v>#REF!</v>
      </c>
      <c r="AH1073" s="295"/>
      <c r="AI1073" s="295"/>
      <c r="AJ1073" s="295" t="e">
        <f t="shared" si="719"/>
        <v>#REF!</v>
      </c>
      <c r="AK1073" s="295"/>
      <c r="AL1073" s="295"/>
      <c r="AM1073" s="295" t="e">
        <f t="shared" si="720"/>
        <v>#REF!</v>
      </c>
      <c r="AN1073" s="295"/>
      <c r="AO1073" s="295"/>
      <c r="AP1073" s="295" t="e">
        <f t="shared" si="721"/>
        <v>#REF!</v>
      </c>
      <c r="AQ1073" s="295"/>
      <c r="AR1073" s="295"/>
      <c r="AS1073" s="295" t="e">
        <f t="shared" si="722"/>
        <v>#REF!</v>
      </c>
      <c r="AT1073" s="295"/>
      <c r="AU1073" s="295"/>
      <c r="AV1073" s="468" t="e">
        <f t="shared" si="723"/>
        <v>#REF!</v>
      </c>
      <c r="AW1073" s="469"/>
      <c r="AX1073" s="470"/>
      <c r="AY1073" s="125"/>
      <c r="AZ1073" s="125"/>
    </row>
    <row r="1074" spans="1:52" ht="13">
      <c r="A1074" s="294"/>
      <c r="B1074" s="468"/>
      <c r="C1074" s="480"/>
      <c r="D1074" s="66" t="s">
        <v>3103</v>
      </c>
      <c r="E1074" s="480" t="s">
        <v>3097</v>
      </c>
      <c r="F1074" s="35" t="s">
        <v>423</v>
      </c>
      <c r="G1074" s="84" t="s">
        <v>629</v>
      </c>
      <c r="H1074" s="35"/>
      <c r="I1074" s="481"/>
      <c r="J1074" s="478"/>
      <c r="K1074" s="464" t="e">
        <f t="shared" si="713"/>
        <v>#REF!</v>
      </c>
      <c r="L1074" s="295"/>
      <c r="M1074" s="465"/>
      <c r="N1074" s="466"/>
      <c r="O1074" s="467" t="e">
        <f>SUM(L1084+N1084-#REF!)</f>
        <v>#REF!</v>
      </c>
      <c r="P1074" s="465"/>
      <c r="Q1074" s="466"/>
      <c r="R1074" s="467" t="e">
        <f>SUM(O1084+Q1084-#REF!)</f>
        <v>#REF!</v>
      </c>
      <c r="S1074" s="465"/>
      <c r="T1074" s="466"/>
      <c r="U1074" s="467" t="e">
        <f t="shared" si="714"/>
        <v>#REF!</v>
      </c>
      <c r="V1074" s="465"/>
      <c r="W1074" s="466"/>
      <c r="X1074" s="467" t="e">
        <f t="shared" si="715"/>
        <v>#REF!</v>
      </c>
      <c r="Y1074" s="465"/>
      <c r="Z1074" s="466"/>
      <c r="AA1074" s="467" t="e">
        <f t="shared" si="716"/>
        <v>#REF!</v>
      </c>
      <c r="AB1074" s="465"/>
      <c r="AC1074" s="466"/>
      <c r="AD1074" s="467" t="e">
        <f t="shared" si="717"/>
        <v>#REF!</v>
      </c>
      <c r="AE1074" s="295"/>
      <c r="AF1074" s="295"/>
      <c r="AG1074" s="295" t="e">
        <f t="shared" si="718"/>
        <v>#REF!</v>
      </c>
      <c r="AH1074" s="295"/>
      <c r="AI1074" s="295"/>
      <c r="AJ1074" s="295" t="e">
        <f t="shared" si="719"/>
        <v>#REF!</v>
      </c>
      <c r="AK1074" s="295"/>
      <c r="AL1074" s="295"/>
      <c r="AM1074" s="295" t="e">
        <f t="shared" si="720"/>
        <v>#REF!</v>
      </c>
      <c r="AN1074" s="295"/>
      <c r="AO1074" s="295"/>
      <c r="AP1074" s="295" t="e">
        <f t="shared" si="721"/>
        <v>#REF!</v>
      </c>
      <c r="AQ1074" s="295"/>
      <c r="AR1074" s="295"/>
      <c r="AS1074" s="295" t="e">
        <f t="shared" si="722"/>
        <v>#REF!</v>
      </c>
      <c r="AT1074" s="295"/>
      <c r="AU1074" s="295"/>
      <c r="AV1074" s="468" t="e">
        <f t="shared" si="723"/>
        <v>#REF!</v>
      </c>
      <c r="AW1074" s="469"/>
      <c r="AX1074" s="470"/>
      <c r="AY1074" s="125"/>
      <c r="AZ1074" s="125"/>
    </row>
    <row r="1075" spans="1:52" ht="13">
      <c r="A1075" s="294"/>
      <c r="B1075" s="468"/>
      <c r="C1075" s="480"/>
      <c r="D1075" s="66" t="s">
        <v>3104</v>
      </c>
      <c r="E1075" s="480" t="s">
        <v>3098</v>
      </c>
      <c r="F1075" s="35" t="s">
        <v>423</v>
      </c>
      <c r="G1075" s="84" t="s">
        <v>629</v>
      </c>
      <c r="H1075" s="35"/>
      <c r="I1075" s="481"/>
      <c r="J1075" s="478"/>
      <c r="K1075" s="464" t="e">
        <f t="shared" si="713"/>
        <v>#REF!</v>
      </c>
      <c r="L1075" s="295"/>
      <c r="M1075" s="465"/>
      <c r="N1075" s="466"/>
      <c r="O1075" s="467" t="e">
        <f>SUM(L1085+N1085-#REF!)</f>
        <v>#REF!</v>
      </c>
      <c r="P1075" s="465"/>
      <c r="Q1075" s="466"/>
      <c r="R1075" s="467" t="e">
        <f>SUM(O1085+Q1085-#REF!)</f>
        <v>#REF!</v>
      </c>
      <c r="S1075" s="465"/>
      <c r="T1075" s="466"/>
      <c r="U1075" s="467" t="e">
        <f t="shared" si="714"/>
        <v>#REF!</v>
      </c>
      <c r="V1075" s="465"/>
      <c r="W1075" s="466"/>
      <c r="X1075" s="467" t="e">
        <f t="shared" si="715"/>
        <v>#REF!</v>
      </c>
      <c r="Y1075" s="465"/>
      <c r="Z1075" s="466"/>
      <c r="AA1075" s="467" t="e">
        <f t="shared" si="716"/>
        <v>#REF!</v>
      </c>
      <c r="AB1075" s="465"/>
      <c r="AC1075" s="466"/>
      <c r="AD1075" s="467" t="e">
        <f t="shared" si="717"/>
        <v>#REF!</v>
      </c>
      <c r="AE1075" s="295"/>
      <c r="AF1075" s="295"/>
      <c r="AG1075" s="295" t="e">
        <f t="shared" si="718"/>
        <v>#REF!</v>
      </c>
      <c r="AH1075" s="295"/>
      <c r="AI1075" s="295"/>
      <c r="AJ1075" s="295" t="e">
        <f t="shared" si="719"/>
        <v>#REF!</v>
      </c>
      <c r="AK1075" s="295"/>
      <c r="AL1075" s="295"/>
      <c r="AM1075" s="295" t="e">
        <f t="shared" si="720"/>
        <v>#REF!</v>
      </c>
      <c r="AN1075" s="295"/>
      <c r="AO1075" s="295"/>
      <c r="AP1075" s="295" t="e">
        <f t="shared" si="721"/>
        <v>#REF!</v>
      </c>
      <c r="AQ1075" s="295"/>
      <c r="AR1075" s="295"/>
      <c r="AS1075" s="295" t="e">
        <f t="shared" si="722"/>
        <v>#REF!</v>
      </c>
      <c r="AT1075" s="295"/>
      <c r="AU1075" s="295"/>
      <c r="AV1075" s="468" t="e">
        <f t="shared" si="723"/>
        <v>#REF!</v>
      </c>
      <c r="AW1075" s="469"/>
      <c r="AX1075" s="470"/>
      <c r="AY1075" s="125"/>
      <c r="AZ1075" s="125"/>
    </row>
    <row r="1076" spans="1:52" ht="13">
      <c r="A1076" s="294"/>
      <c r="B1076" s="468"/>
      <c r="C1076" s="480"/>
      <c r="D1076" s="66" t="s">
        <v>3105</v>
      </c>
      <c r="E1076" s="480" t="s">
        <v>3099</v>
      </c>
      <c r="F1076" s="35" t="s">
        <v>423</v>
      </c>
      <c r="G1076" s="84" t="s">
        <v>629</v>
      </c>
      <c r="H1076" s="35"/>
      <c r="I1076" s="481"/>
      <c r="J1076" s="478"/>
      <c r="K1076" s="464" t="e">
        <f t="shared" si="713"/>
        <v>#REF!</v>
      </c>
      <c r="L1076" s="295"/>
      <c r="M1076" s="465"/>
      <c r="N1076" s="466"/>
      <c r="O1076" s="467" t="e">
        <f>SUM(L1086+N1086-#REF!)</f>
        <v>#REF!</v>
      </c>
      <c r="P1076" s="465"/>
      <c r="Q1076" s="466"/>
      <c r="R1076" s="467" t="e">
        <f>SUM(O1086+Q1086-#REF!)</f>
        <v>#REF!</v>
      </c>
      <c r="S1076" s="465"/>
      <c r="T1076" s="466"/>
      <c r="U1076" s="467" t="e">
        <f t="shared" si="714"/>
        <v>#REF!</v>
      </c>
      <c r="V1076" s="465"/>
      <c r="W1076" s="466"/>
      <c r="X1076" s="467" t="e">
        <f t="shared" si="715"/>
        <v>#REF!</v>
      </c>
      <c r="Y1076" s="465"/>
      <c r="Z1076" s="466"/>
      <c r="AA1076" s="467" t="e">
        <f t="shared" si="716"/>
        <v>#REF!</v>
      </c>
      <c r="AB1076" s="465"/>
      <c r="AC1076" s="466"/>
      <c r="AD1076" s="467" t="e">
        <f t="shared" si="717"/>
        <v>#REF!</v>
      </c>
      <c r="AE1076" s="295"/>
      <c r="AF1076" s="295"/>
      <c r="AG1076" s="295" t="e">
        <f t="shared" si="718"/>
        <v>#REF!</v>
      </c>
      <c r="AH1076" s="295"/>
      <c r="AI1076" s="295"/>
      <c r="AJ1076" s="295" t="e">
        <f t="shared" si="719"/>
        <v>#REF!</v>
      </c>
      <c r="AK1076" s="295"/>
      <c r="AL1076" s="295"/>
      <c r="AM1076" s="295" t="e">
        <f t="shared" si="720"/>
        <v>#REF!</v>
      </c>
      <c r="AN1076" s="295"/>
      <c r="AO1076" s="295"/>
      <c r="AP1076" s="295" t="e">
        <f t="shared" si="721"/>
        <v>#REF!</v>
      </c>
      <c r="AQ1076" s="295"/>
      <c r="AR1076" s="295"/>
      <c r="AS1076" s="295" t="e">
        <f t="shared" si="722"/>
        <v>#REF!</v>
      </c>
      <c r="AT1076" s="295"/>
      <c r="AU1076" s="295"/>
      <c r="AV1076" s="468" t="e">
        <f t="shared" si="723"/>
        <v>#REF!</v>
      </c>
      <c r="AW1076" s="469"/>
      <c r="AX1076" s="470"/>
      <c r="AY1076" s="125"/>
      <c r="AZ1076" s="125"/>
    </row>
    <row r="1077" spans="1:52" ht="13">
      <c r="A1077" s="294"/>
      <c r="B1077" s="468"/>
      <c r="C1077" s="480"/>
      <c r="D1077" s="66" t="s">
        <v>3078</v>
      </c>
      <c r="E1077" s="480" t="s">
        <v>4262</v>
      </c>
      <c r="F1077" s="35" t="s">
        <v>423</v>
      </c>
      <c r="G1077" s="84" t="s">
        <v>629</v>
      </c>
      <c r="H1077" s="35"/>
      <c r="I1077" s="481"/>
      <c r="J1077" s="478"/>
      <c r="K1077" s="464" t="e">
        <f t="shared" si="713"/>
        <v>#REF!</v>
      </c>
      <c r="L1077" s="295"/>
      <c r="M1077" s="465"/>
      <c r="N1077" s="466"/>
      <c r="O1077" s="467" t="e">
        <f>SUM(L1087+N1087-#REF!)</f>
        <v>#REF!</v>
      </c>
      <c r="P1077" s="465"/>
      <c r="Q1077" s="466"/>
      <c r="R1077" s="467" t="e">
        <f>SUM(O1087+Q1087-#REF!)</f>
        <v>#REF!</v>
      </c>
      <c r="S1077" s="465"/>
      <c r="T1077" s="466"/>
      <c r="U1077" s="467" t="e">
        <f t="shared" si="714"/>
        <v>#REF!</v>
      </c>
      <c r="V1077" s="465"/>
      <c r="W1077" s="466"/>
      <c r="X1077" s="467" t="e">
        <f t="shared" si="715"/>
        <v>#REF!</v>
      </c>
      <c r="Y1077" s="465"/>
      <c r="Z1077" s="466"/>
      <c r="AA1077" s="467" t="e">
        <f t="shared" si="716"/>
        <v>#REF!</v>
      </c>
      <c r="AB1077" s="465"/>
      <c r="AC1077" s="466"/>
      <c r="AD1077" s="467" t="e">
        <f t="shared" si="717"/>
        <v>#REF!</v>
      </c>
      <c r="AE1077" s="295"/>
      <c r="AF1077" s="295"/>
      <c r="AG1077" s="295" t="e">
        <f t="shared" si="718"/>
        <v>#REF!</v>
      </c>
      <c r="AH1077" s="295"/>
      <c r="AI1077" s="295"/>
      <c r="AJ1077" s="295" t="e">
        <f t="shared" si="719"/>
        <v>#REF!</v>
      </c>
      <c r="AK1077" s="295"/>
      <c r="AL1077" s="295"/>
      <c r="AM1077" s="295" t="e">
        <f t="shared" si="720"/>
        <v>#REF!</v>
      </c>
      <c r="AN1077" s="295"/>
      <c r="AO1077" s="295"/>
      <c r="AP1077" s="295" t="e">
        <f t="shared" si="721"/>
        <v>#REF!</v>
      </c>
      <c r="AQ1077" s="295"/>
      <c r="AR1077" s="295"/>
      <c r="AS1077" s="295" t="e">
        <f t="shared" si="722"/>
        <v>#REF!</v>
      </c>
      <c r="AT1077" s="295"/>
      <c r="AU1077" s="295"/>
      <c r="AV1077" s="468" t="e">
        <f t="shared" si="723"/>
        <v>#REF!</v>
      </c>
      <c r="AW1077" s="469"/>
      <c r="AX1077" s="470"/>
      <c r="AY1077" s="125"/>
      <c r="AZ1077" s="125"/>
    </row>
    <row r="1078" spans="1:52" ht="13">
      <c r="A1078" s="294"/>
      <c r="B1078" s="468"/>
      <c r="C1078" s="480"/>
      <c r="D1078" s="66" t="s">
        <v>252</v>
      </c>
      <c r="E1078" s="480" t="s">
        <v>253</v>
      </c>
      <c r="F1078" s="35" t="s">
        <v>422</v>
      </c>
      <c r="G1078" s="84" t="s">
        <v>629</v>
      </c>
      <c r="H1078" s="35"/>
      <c r="I1078" s="481"/>
      <c r="J1078" s="478"/>
      <c r="K1078" s="464" t="e">
        <f t="shared" si="713"/>
        <v>#REF!</v>
      </c>
      <c r="L1078" s="295"/>
      <c r="M1078" s="465"/>
      <c r="N1078" s="466"/>
      <c r="O1078" s="467" t="e">
        <f>SUM(L1088+N1088-#REF!)</f>
        <v>#REF!</v>
      </c>
      <c r="P1078" s="465"/>
      <c r="Q1078" s="466"/>
      <c r="R1078" s="467" t="e">
        <f>SUM(O1088+Q1088-#REF!)</f>
        <v>#REF!</v>
      </c>
      <c r="S1078" s="465"/>
      <c r="T1078" s="466"/>
      <c r="U1078" s="467" t="e">
        <f t="shared" si="714"/>
        <v>#REF!</v>
      </c>
      <c r="V1078" s="465"/>
      <c r="W1078" s="466"/>
      <c r="X1078" s="467" t="e">
        <f t="shared" si="715"/>
        <v>#REF!</v>
      </c>
      <c r="Y1078" s="465"/>
      <c r="Z1078" s="466"/>
      <c r="AA1078" s="467" t="e">
        <f t="shared" si="716"/>
        <v>#REF!</v>
      </c>
      <c r="AB1078" s="465"/>
      <c r="AC1078" s="466"/>
      <c r="AD1078" s="467" t="e">
        <f t="shared" si="717"/>
        <v>#REF!</v>
      </c>
      <c r="AE1078" s="295"/>
      <c r="AF1078" s="295"/>
      <c r="AG1078" s="295" t="e">
        <f t="shared" si="718"/>
        <v>#REF!</v>
      </c>
      <c r="AH1078" s="295"/>
      <c r="AI1078" s="295"/>
      <c r="AJ1078" s="295" t="e">
        <f t="shared" si="719"/>
        <v>#REF!</v>
      </c>
      <c r="AK1078" s="295"/>
      <c r="AL1078" s="295"/>
      <c r="AM1078" s="295" t="e">
        <f t="shared" si="720"/>
        <v>#REF!</v>
      </c>
      <c r="AN1078" s="295"/>
      <c r="AO1078" s="295"/>
      <c r="AP1078" s="295" t="e">
        <f t="shared" si="721"/>
        <v>#REF!</v>
      </c>
      <c r="AQ1078" s="295"/>
      <c r="AR1078" s="295"/>
      <c r="AS1078" s="295" t="e">
        <f t="shared" si="722"/>
        <v>#REF!</v>
      </c>
      <c r="AT1078" s="295"/>
      <c r="AU1078" s="295"/>
      <c r="AV1078" s="468" t="e">
        <f t="shared" si="723"/>
        <v>#REF!</v>
      </c>
      <c r="AW1078" s="469"/>
      <c r="AX1078" s="470"/>
      <c r="AY1078" s="125"/>
      <c r="AZ1078" s="125"/>
    </row>
    <row r="1079" spans="1:52" ht="13">
      <c r="A1079" s="294"/>
      <c r="B1079" s="468"/>
      <c r="C1079" s="480"/>
      <c r="D1079" s="66" t="s">
        <v>3935</v>
      </c>
      <c r="E1079" s="480" t="s">
        <v>3936</v>
      </c>
      <c r="F1079" s="35" t="s">
        <v>3937</v>
      </c>
      <c r="G1079" s="84" t="s">
        <v>629</v>
      </c>
      <c r="H1079" s="35"/>
      <c r="I1079" s="481"/>
      <c r="J1079" s="478"/>
      <c r="K1079" s="464" t="e">
        <f t="shared" si="713"/>
        <v>#REF!</v>
      </c>
      <c r="L1079" s="295"/>
      <c r="M1079" s="465"/>
      <c r="N1079" s="466"/>
      <c r="O1079" s="467" t="e">
        <f>SUM(L1089+N1089-#REF!)</f>
        <v>#REF!</v>
      </c>
      <c r="P1079" s="465"/>
      <c r="Q1079" s="466"/>
      <c r="R1079" s="467" t="e">
        <f>SUM(O1089+Q1089-#REF!)</f>
        <v>#REF!</v>
      </c>
      <c r="S1079" s="465"/>
      <c r="T1079" s="466"/>
      <c r="U1079" s="467" t="e">
        <f t="shared" si="714"/>
        <v>#REF!</v>
      </c>
      <c r="V1079" s="465"/>
      <c r="W1079" s="466"/>
      <c r="X1079" s="467" t="e">
        <f t="shared" si="715"/>
        <v>#REF!</v>
      </c>
      <c r="Y1079" s="465"/>
      <c r="Z1079" s="466"/>
      <c r="AA1079" s="467" t="e">
        <f t="shared" si="716"/>
        <v>#REF!</v>
      </c>
      <c r="AB1079" s="465"/>
      <c r="AC1079" s="466"/>
      <c r="AD1079" s="467" t="e">
        <f t="shared" si="717"/>
        <v>#REF!</v>
      </c>
      <c r="AE1079" s="295"/>
      <c r="AF1079" s="295"/>
      <c r="AG1079" s="295" t="e">
        <f t="shared" si="718"/>
        <v>#REF!</v>
      </c>
      <c r="AH1079" s="295"/>
      <c r="AI1079" s="295"/>
      <c r="AJ1079" s="295" t="e">
        <f t="shared" si="719"/>
        <v>#REF!</v>
      </c>
      <c r="AK1079" s="295"/>
      <c r="AL1079" s="295"/>
      <c r="AM1079" s="295" t="e">
        <f t="shared" si="720"/>
        <v>#REF!</v>
      </c>
      <c r="AN1079" s="295"/>
      <c r="AO1079" s="295"/>
      <c r="AP1079" s="295" t="e">
        <f t="shared" si="721"/>
        <v>#REF!</v>
      </c>
      <c r="AQ1079" s="295"/>
      <c r="AR1079" s="295"/>
      <c r="AS1079" s="295" t="e">
        <f t="shared" si="722"/>
        <v>#REF!</v>
      </c>
      <c r="AT1079" s="295"/>
      <c r="AU1079" s="295"/>
      <c r="AV1079" s="468" t="e">
        <f t="shared" si="723"/>
        <v>#REF!</v>
      </c>
      <c r="AW1079" s="469"/>
      <c r="AX1079" s="470"/>
      <c r="AY1079" s="125"/>
      <c r="AZ1079" s="125"/>
    </row>
    <row r="1080" spans="1:52" ht="13">
      <c r="A1080" s="294"/>
      <c r="B1080" s="468"/>
      <c r="C1080" s="480"/>
      <c r="D1080" s="66" t="s">
        <v>3946</v>
      </c>
      <c r="E1080" s="480" t="s">
        <v>3947</v>
      </c>
      <c r="F1080" s="35" t="s">
        <v>418</v>
      </c>
      <c r="G1080" s="84" t="s">
        <v>640</v>
      </c>
      <c r="H1080" s="35"/>
      <c r="I1080" s="481"/>
      <c r="J1080" s="478"/>
      <c r="K1080" s="464" t="e">
        <f t="shared" si="713"/>
        <v>#REF!</v>
      </c>
      <c r="L1080" s="295"/>
      <c r="M1080" s="465"/>
      <c r="N1080" s="466"/>
      <c r="O1080" s="467" t="e">
        <f>SUM(L1090+N1090-#REF!)</f>
        <v>#REF!</v>
      </c>
      <c r="P1080" s="465"/>
      <c r="Q1080" s="466"/>
      <c r="R1080" s="467" t="e">
        <f>SUM(O1090+Q1090-#REF!)</f>
        <v>#REF!</v>
      </c>
      <c r="S1080" s="465"/>
      <c r="T1080" s="466"/>
      <c r="U1080" s="467" t="e">
        <f t="shared" si="714"/>
        <v>#REF!</v>
      </c>
      <c r="V1080" s="465"/>
      <c r="W1080" s="466"/>
      <c r="X1080" s="467" t="e">
        <f t="shared" si="715"/>
        <v>#REF!</v>
      </c>
      <c r="Y1080" s="465"/>
      <c r="Z1080" s="466"/>
      <c r="AA1080" s="467" t="e">
        <f t="shared" si="716"/>
        <v>#REF!</v>
      </c>
      <c r="AB1080" s="465"/>
      <c r="AC1080" s="466"/>
      <c r="AD1080" s="467" t="e">
        <f t="shared" si="717"/>
        <v>#REF!</v>
      </c>
      <c r="AE1080" s="295"/>
      <c r="AF1080" s="295"/>
      <c r="AG1080" s="295" t="e">
        <f t="shared" si="718"/>
        <v>#REF!</v>
      </c>
      <c r="AH1080" s="295"/>
      <c r="AI1080" s="295"/>
      <c r="AJ1080" s="295" t="e">
        <f t="shared" si="719"/>
        <v>#REF!</v>
      </c>
      <c r="AK1080" s="295"/>
      <c r="AL1080" s="295"/>
      <c r="AM1080" s="295" t="e">
        <f t="shared" si="720"/>
        <v>#REF!</v>
      </c>
      <c r="AN1080" s="295"/>
      <c r="AO1080" s="295"/>
      <c r="AP1080" s="295" t="e">
        <f t="shared" si="721"/>
        <v>#REF!</v>
      </c>
      <c r="AQ1080" s="295"/>
      <c r="AR1080" s="295"/>
      <c r="AS1080" s="295" t="e">
        <f t="shared" si="722"/>
        <v>#REF!</v>
      </c>
      <c r="AT1080" s="295"/>
      <c r="AU1080" s="295"/>
      <c r="AV1080" s="468" t="e">
        <f t="shared" si="723"/>
        <v>#REF!</v>
      </c>
      <c r="AW1080" s="469"/>
      <c r="AX1080" s="470"/>
      <c r="AY1080" s="125"/>
      <c r="AZ1080" s="125"/>
    </row>
    <row r="1081" spans="1:52" ht="13">
      <c r="A1081" s="294"/>
      <c r="B1081" s="468"/>
      <c r="C1081" s="480"/>
      <c r="D1081" s="66" t="s">
        <v>3956</v>
      </c>
      <c r="E1081" s="480" t="s">
        <v>3957</v>
      </c>
      <c r="F1081" s="35" t="s">
        <v>3687</v>
      </c>
      <c r="G1081" s="84" t="s">
        <v>640</v>
      </c>
      <c r="H1081" s="35"/>
      <c r="I1081" s="481"/>
      <c r="J1081" s="478"/>
      <c r="K1081" s="464" t="e">
        <f t="shared" si="713"/>
        <v>#REF!</v>
      </c>
      <c r="L1081" s="295"/>
      <c r="M1081" s="465"/>
      <c r="N1081" s="466"/>
      <c r="O1081" s="467" t="e">
        <f>SUM(L1091+N1091-#REF!)</f>
        <v>#REF!</v>
      </c>
      <c r="P1081" s="465"/>
      <c r="Q1081" s="466"/>
      <c r="R1081" s="467" t="e">
        <f>SUM(O1091+Q1091-#REF!)</f>
        <v>#REF!</v>
      </c>
      <c r="S1081" s="465"/>
      <c r="T1081" s="466"/>
      <c r="U1081" s="467" t="e">
        <f t="shared" si="714"/>
        <v>#REF!</v>
      </c>
      <c r="V1081" s="465"/>
      <c r="W1081" s="466"/>
      <c r="X1081" s="467" t="e">
        <f t="shared" si="715"/>
        <v>#REF!</v>
      </c>
      <c r="Y1081" s="465"/>
      <c r="Z1081" s="466"/>
      <c r="AA1081" s="467" t="e">
        <f t="shared" si="716"/>
        <v>#REF!</v>
      </c>
      <c r="AB1081" s="465"/>
      <c r="AC1081" s="466"/>
      <c r="AD1081" s="467" t="e">
        <f t="shared" si="717"/>
        <v>#REF!</v>
      </c>
      <c r="AE1081" s="295"/>
      <c r="AF1081" s="295"/>
      <c r="AG1081" s="295" t="e">
        <f t="shared" si="718"/>
        <v>#REF!</v>
      </c>
      <c r="AH1081" s="295"/>
      <c r="AI1081" s="295"/>
      <c r="AJ1081" s="295" t="e">
        <f t="shared" si="719"/>
        <v>#REF!</v>
      </c>
      <c r="AK1081" s="295"/>
      <c r="AL1081" s="295"/>
      <c r="AM1081" s="295" t="e">
        <f t="shared" si="720"/>
        <v>#REF!</v>
      </c>
      <c r="AN1081" s="295"/>
      <c r="AO1081" s="295"/>
      <c r="AP1081" s="295" t="e">
        <f t="shared" si="721"/>
        <v>#REF!</v>
      </c>
      <c r="AQ1081" s="295"/>
      <c r="AR1081" s="295"/>
      <c r="AS1081" s="295" t="e">
        <f t="shared" si="722"/>
        <v>#REF!</v>
      </c>
      <c r="AT1081" s="295"/>
      <c r="AU1081" s="295"/>
      <c r="AV1081" s="468" t="e">
        <f t="shared" si="723"/>
        <v>#REF!</v>
      </c>
      <c r="AW1081" s="469"/>
      <c r="AX1081" s="470"/>
      <c r="AY1081" s="125"/>
      <c r="AZ1081" s="125"/>
    </row>
    <row r="1082" spans="1:52" ht="13">
      <c r="A1082" s="294"/>
      <c r="B1082" s="468"/>
      <c r="C1082" s="480"/>
      <c r="D1082" s="66" t="s">
        <v>4018</v>
      </c>
      <c r="E1082" s="480" t="s">
        <v>4019</v>
      </c>
      <c r="F1082" s="35" t="s">
        <v>4017</v>
      </c>
      <c r="G1082" s="84" t="s">
        <v>640</v>
      </c>
      <c r="H1082" s="35"/>
      <c r="I1082" s="481"/>
      <c r="J1082" s="478"/>
      <c r="K1082" s="464" t="e">
        <f t="shared" si="713"/>
        <v>#REF!</v>
      </c>
      <c r="L1082" s="295"/>
      <c r="M1082" s="465"/>
      <c r="N1082" s="466"/>
      <c r="O1082" s="467" t="e">
        <f>SUM(L1092+N1092-#REF!)</f>
        <v>#REF!</v>
      </c>
      <c r="P1082" s="465"/>
      <c r="Q1082" s="466"/>
      <c r="R1082" s="467" t="e">
        <f>SUM(O1092+Q1092-#REF!)</f>
        <v>#REF!</v>
      </c>
      <c r="S1082" s="465"/>
      <c r="T1082" s="466"/>
      <c r="U1082" s="467" t="e">
        <f t="shared" si="714"/>
        <v>#REF!</v>
      </c>
      <c r="V1082" s="465"/>
      <c r="W1082" s="466"/>
      <c r="X1082" s="467" t="e">
        <f t="shared" si="715"/>
        <v>#REF!</v>
      </c>
      <c r="Y1082" s="465"/>
      <c r="Z1082" s="466"/>
      <c r="AA1082" s="467" t="e">
        <f t="shared" si="716"/>
        <v>#REF!</v>
      </c>
      <c r="AB1082" s="465"/>
      <c r="AC1082" s="466"/>
      <c r="AD1082" s="467" t="e">
        <f t="shared" si="717"/>
        <v>#REF!</v>
      </c>
      <c r="AE1082" s="295"/>
      <c r="AF1082" s="295"/>
      <c r="AG1082" s="295" t="e">
        <f t="shared" si="718"/>
        <v>#REF!</v>
      </c>
      <c r="AH1082" s="295"/>
      <c r="AI1082" s="295"/>
      <c r="AJ1082" s="295" t="e">
        <f t="shared" si="719"/>
        <v>#REF!</v>
      </c>
      <c r="AK1082" s="295"/>
      <c r="AL1082" s="295"/>
      <c r="AM1082" s="295" t="e">
        <f t="shared" si="720"/>
        <v>#REF!</v>
      </c>
      <c r="AN1082" s="295"/>
      <c r="AO1082" s="295"/>
      <c r="AP1082" s="295" t="e">
        <f t="shared" si="721"/>
        <v>#REF!</v>
      </c>
      <c r="AQ1082" s="295"/>
      <c r="AR1082" s="295"/>
      <c r="AS1082" s="295" t="e">
        <f t="shared" si="722"/>
        <v>#REF!</v>
      </c>
      <c r="AT1082" s="295"/>
      <c r="AU1082" s="295"/>
      <c r="AV1082" s="468" t="e">
        <f t="shared" si="723"/>
        <v>#REF!</v>
      </c>
      <c r="AW1082" s="469"/>
      <c r="AX1082" s="470"/>
      <c r="AY1082" s="125"/>
      <c r="AZ1082" s="125"/>
    </row>
    <row r="1083" spans="1:52" ht="13">
      <c r="A1083" s="294"/>
      <c r="B1083" s="468"/>
      <c r="C1083" s="480"/>
      <c r="D1083" s="66" t="s">
        <v>4209</v>
      </c>
      <c r="E1083" s="480" t="s">
        <v>4210</v>
      </c>
      <c r="F1083" s="35" t="s">
        <v>423</v>
      </c>
      <c r="G1083" s="84" t="s">
        <v>629</v>
      </c>
      <c r="H1083" s="35"/>
      <c r="I1083" s="481"/>
      <c r="J1083" s="478"/>
      <c r="K1083" s="464" t="e">
        <f t="shared" si="713"/>
        <v>#REF!</v>
      </c>
      <c r="L1083" s="295"/>
      <c r="M1083" s="465"/>
      <c r="N1083" s="466"/>
      <c r="O1083" s="467" t="e">
        <f>SUM(L1093+N1093-#REF!)</f>
        <v>#REF!</v>
      </c>
      <c r="P1083" s="465"/>
      <c r="Q1083" s="466"/>
      <c r="R1083" s="467" t="e">
        <f>SUM(O1093+Q1093-#REF!)</f>
        <v>#REF!</v>
      </c>
      <c r="S1083" s="465"/>
      <c r="T1083" s="466"/>
      <c r="U1083" s="467" t="e">
        <f t="shared" si="714"/>
        <v>#REF!</v>
      </c>
      <c r="V1083" s="465"/>
      <c r="W1083" s="466"/>
      <c r="X1083" s="467" t="e">
        <f t="shared" si="715"/>
        <v>#REF!</v>
      </c>
      <c r="Y1083" s="465"/>
      <c r="Z1083" s="466"/>
      <c r="AA1083" s="467" t="e">
        <f t="shared" si="716"/>
        <v>#REF!</v>
      </c>
      <c r="AB1083" s="465"/>
      <c r="AC1083" s="466"/>
      <c r="AD1083" s="467" t="e">
        <f t="shared" si="717"/>
        <v>#REF!</v>
      </c>
      <c r="AE1083" s="295"/>
      <c r="AF1083" s="295"/>
      <c r="AG1083" s="295" t="e">
        <f t="shared" si="718"/>
        <v>#REF!</v>
      </c>
      <c r="AH1083" s="295"/>
      <c r="AI1083" s="295"/>
      <c r="AJ1083" s="295" t="e">
        <f t="shared" si="719"/>
        <v>#REF!</v>
      </c>
      <c r="AK1083" s="295"/>
      <c r="AL1083" s="295"/>
      <c r="AM1083" s="295" t="e">
        <f t="shared" si="720"/>
        <v>#REF!</v>
      </c>
      <c r="AN1083" s="295"/>
      <c r="AO1083" s="295"/>
      <c r="AP1083" s="295" t="e">
        <f t="shared" si="721"/>
        <v>#REF!</v>
      </c>
      <c r="AQ1083" s="295"/>
      <c r="AR1083" s="295"/>
      <c r="AS1083" s="295" t="e">
        <f t="shared" si="722"/>
        <v>#REF!</v>
      </c>
      <c r="AT1083" s="295"/>
      <c r="AU1083" s="295"/>
      <c r="AV1083" s="468" t="e">
        <f t="shared" si="723"/>
        <v>#REF!</v>
      </c>
      <c r="AW1083" s="469"/>
      <c r="AX1083" s="470"/>
      <c r="AY1083" s="125"/>
      <c r="AZ1083" s="125"/>
    </row>
    <row r="1084" spans="1:52" ht="13">
      <c r="A1084" s="294"/>
      <c r="B1084" s="468"/>
      <c r="C1084" s="480"/>
      <c r="D1084" s="66" t="s">
        <v>3903</v>
      </c>
      <c r="E1084" s="480" t="s">
        <v>5013</v>
      </c>
      <c r="F1084" s="35" t="s">
        <v>423</v>
      </c>
      <c r="G1084" s="84" t="s">
        <v>629</v>
      </c>
      <c r="H1084" s="35"/>
      <c r="I1084" s="481"/>
      <c r="J1084" s="478"/>
      <c r="K1084" s="464" t="e">
        <f t="shared" si="713"/>
        <v>#REF!</v>
      </c>
      <c r="L1084" s="295"/>
      <c r="M1084" s="465"/>
      <c r="N1084" s="466"/>
      <c r="O1084" s="467" t="e">
        <f>SUM(L1094+N1094-#REF!)</f>
        <v>#REF!</v>
      </c>
      <c r="P1084" s="465"/>
      <c r="Q1084" s="466"/>
      <c r="R1084" s="467" t="e">
        <f>SUM(O1094+Q1094-#REF!)</f>
        <v>#REF!</v>
      </c>
      <c r="S1084" s="465"/>
      <c r="T1084" s="466"/>
      <c r="U1084" s="467" t="e">
        <f t="shared" si="714"/>
        <v>#REF!</v>
      </c>
      <c r="V1084" s="465"/>
      <c r="W1084" s="466"/>
      <c r="X1084" s="467" t="e">
        <f t="shared" si="715"/>
        <v>#REF!</v>
      </c>
      <c r="Y1084" s="465"/>
      <c r="Z1084" s="466"/>
      <c r="AA1084" s="467" t="e">
        <f t="shared" si="716"/>
        <v>#REF!</v>
      </c>
      <c r="AB1084" s="465"/>
      <c r="AC1084" s="466"/>
      <c r="AD1084" s="467" t="e">
        <f t="shared" si="717"/>
        <v>#REF!</v>
      </c>
      <c r="AE1084" s="295"/>
      <c r="AF1084" s="295"/>
      <c r="AG1084" s="295" t="e">
        <f t="shared" si="718"/>
        <v>#REF!</v>
      </c>
      <c r="AH1084" s="295"/>
      <c r="AI1084" s="295"/>
      <c r="AJ1084" s="295" t="e">
        <f t="shared" si="719"/>
        <v>#REF!</v>
      </c>
      <c r="AK1084" s="295"/>
      <c r="AL1084" s="295"/>
      <c r="AM1084" s="295" t="e">
        <f t="shared" si="720"/>
        <v>#REF!</v>
      </c>
      <c r="AN1084" s="295"/>
      <c r="AO1084" s="295"/>
      <c r="AP1084" s="295" t="e">
        <f t="shared" si="721"/>
        <v>#REF!</v>
      </c>
      <c r="AQ1084" s="295"/>
      <c r="AR1084" s="295"/>
      <c r="AS1084" s="295" t="e">
        <f t="shared" si="722"/>
        <v>#REF!</v>
      </c>
      <c r="AT1084" s="295"/>
      <c r="AU1084" s="295"/>
      <c r="AV1084" s="468" t="e">
        <f t="shared" si="723"/>
        <v>#REF!</v>
      </c>
      <c r="AW1084" s="469"/>
      <c r="AX1084" s="470"/>
      <c r="AY1084" s="125"/>
      <c r="AZ1084" s="125"/>
    </row>
    <row r="1085" spans="1:52" ht="13">
      <c r="A1085" s="294"/>
      <c r="B1085" s="468"/>
      <c r="C1085" s="480"/>
      <c r="D1085" s="66" t="s">
        <v>3563</v>
      </c>
      <c r="E1085" s="480" t="s">
        <v>3564</v>
      </c>
      <c r="F1085" s="35" t="s">
        <v>424</v>
      </c>
      <c r="G1085" s="84" t="s">
        <v>629</v>
      </c>
      <c r="H1085" s="35"/>
      <c r="I1085" s="481"/>
      <c r="J1085" s="478"/>
      <c r="K1085" s="464" t="e">
        <f t="shared" si="713"/>
        <v>#REF!</v>
      </c>
      <c r="L1085" s="295"/>
      <c r="M1085" s="465"/>
      <c r="N1085" s="466"/>
      <c r="O1085" s="467" t="e">
        <f>SUM(L1095+N1095-#REF!)</f>
        <v>#REF!</v>
      </c>
      <c r="P1085" s="465"/>
      <c r="Q1085" s="466"/>
      <c r="R1085" s="467" t="e">
        <f>SUM(O1095+Q1095-#REF!)</f>
        <v>#REF!</v>
      </c>
      <c r="S1085" s="465"/>
      <c r="T1085" s="466"/>
      <c r="U1085" s="467" t="e">
        <f t="shared" si="714"/>
        <v>#REF!</v>
      </c>
      <c r="V1085" s="465"/>
      <c r="W1085" s="466"/>
      <c r="X1085" s="467" t="e">
        <f t="shared" si="715"/>
        <v>#REF!</v>
      </c>
      <c r="Y1085" s="465"/>
      <c r="Z1085" s="466"/>
      <c r="AA1085" s="467" t="e">
        <f t="shared" si="716"/>
        <v>#REF!</v>
      </c>
      <c r="AB1085" s="465"/>
      <c r="AC1085" s="466"/>
      <c r="AD1085" s="467" t="e">
        <f t="shared" si="717"/>
        <v>#REF!</v>
      </c>
      <c r="AE1085" s="295"/>
      <c r="AF1085" s="295"/>
      <c r="AG1085" s="295" t="e">
        <f t="shared" si="718"/>
        <v>#REF!</v>
      </c>
      <c r="AH1085" s="295"/>
      <c r="AI1085" s="295"/>
      <c r="AJ1085" s="295" t="e">
        <f t="shared" si="719"/>
        <v>#REF!</v>
      </c>
      <c r="AK1085" s="295"/>
      <c r="AL1085" s="295"/>
      <c r="AM1085" s="295" t="e">
        <f t="shared" si="720"/>
        <v>#REF!</v>
      </c>
      <c r="AN1085" s="295"/>
      <c r="AO1085" s="295"/>
      <c r="AP1085" s="295" t="e">
        <f t="shared" si="721"/>
        <v>#REF!</v>
      </c>
      <c r="AQ1085" s="295"/>
      <c r="AR1085" s="295"/>
      <c r="AS1085" s="295" t="e">
        <f t="shared" si="722"/>
        <v>#REF!</v>
      </c>
      <c r="AT1085" s="295"/>
      <c r="AU1085" s="295"/>
      <c r="AV1085" s="468" t="e">
        <f t="shared" si="723"/>
        <v>#REF!</v>
      </c>
      <c r="AW1085" s="469"/>
      <c r="AX1085" s="470"/>
      <c r="AY1085" s="125"/>
      <c r="AZ1085" s="125"/>
    </row>
    <row r="1086" spans="1:52" ht="13">
      <c r="A1086" s="294"/>
      <c r="B1086" s="468"/>
      <c r="C1086" s="480"/>
      <c r="D1086" s="66" t="s">
        <v>3156</v>
      </c>
      <c r="E1086" s="480" t="s">
        <v>3157</v>
      </c>
      <c r="F1086" s="35" t="s">
        <v>424</v>
      </c>
      <c r="G1086" s="84" t="s">
        <v>640</v>
      </c>
      <c r="H1086" s="35"/>
      <c r="I1086" s="481"/>
      <c r="J1086" s="478"/>
      <c r="K1086" s="464" t="e">
        <f t="shared" si="713"/>
        <v>#REF!</v>
      </c>
      <c r="L1086" s="295"/>
      <c r="M1086" s="465"/>
      <c r="N1086" s="466"/>
      <c r="O1086" s="467" t="e">
        <f>SUM(L1096+N1096-#REF!)</f>
        <v>#REF!</v>
      </c>
      <c r="P1086" s="465"/>
      <c r="Q1086" s="466"/>
      <c r="R1086" s="467" t="e">
        <f>SUM(O1096+Q1096-#REF!)</f>
        <v>#REF!</v>
      </c>
      <c r="S1086" s="465"/>
      <c r="T1086" s="466"/>
      <c r="U1086" s="467" t="e">
        <f t="shared" si="714"/>
        <v>#REF!</v>
      </c>
      <c r="V1086" s="465"/>
      <c r="W1086" s="466"/>
      <c r="X1086" s="467" t="e">
        <f t="shared" si="715"/>
        <v>#REF!</v>
      </c>
      <c r="Y1086" s="465"/>
      <c r="Z1086" s="466"/>
      <c r="AA1086" s="467" t="e">
        <f t="shared" si="716"/>
        <v>#REF!</v>
      </c>
      <c r="AB1086" s="465"/>
      <c r="AC1086" s="466"/>
      <c r="AD1086" s="467" t="e">
        <f t="shared" si="717"/>
        <v>#REF!</v>
      </c>
      <c r="AE1086" s="295"/>
      <c r="AF1086" s="295"/>
      <c r="AG1086" s="295" t="e">
        <f t="shared" si="718"/>
        <v>#REF!</v>
      </c>
      <c r="AH1086" s="295"/>
      <c r="AI1086" s="295"/>
      <c r="AJ1086" s="295" t="e">
        <f t="shared" si="719"/>
        <v>#REF!</v>
      </c>
      <c r="AK1086" s="295"/>
      <c r="AL1086" s="295"/>
      <c r="AM1086" s="295" t="e">
        <f t="shared" si="720"/>
        <v>#REF!</v>
      </c>
      <c r="AN1086" s="295"/>
      <c r="AO1086" s="295"/>
      <c r="AP1086" s="295" t="e">
        <f t="shared" si="721"/>
        <v>#REF!</v>
      </c>
      <c r="AQ1086" s="295"/>
      <c r="AR1086" s="295"/>
      <c r="AS1086" s="295" t="e">
        <f t="shared" si="722"/>
        <v>#REF!</v>
      </c>
      <c r="AT1086" s="295"/>
      <c r="AU1086" s="295"/>
      <c r="AV1086" s="468" t="e">
        <f t="shared" si="723"/>
        <v>#REF!</v>
      </c>
      <c r="AW1086" s="469"/>
      <c r="AX1086" s="470"/>
      <c r="AY1086" s="125"/>
      <c r="AZ1086" s="125"/>
    </row>
    <row r="1087" spans="1:52" ht="13">
      <c r="A1087" s="294"/>
      <c r="B1087" s="468"/>
      <c r="C1087" s="480"/>
      <c r="D1087" s="66" t="s">
        <v>3059</v>
      </c>
      <c r="E1087" s="480" t="s">
        <v>3201</v>
      </c>
      <c r="F1087" s="35" t="s">
        <v>419</v>
      </c>
      <c r="G1087" s="84" t="s">
        <v>629</v>
      </c>
      <c r="H1087" s="35"/>
      <c r="I1087" s="481"/>
      <c r="J1087" s="478"/>
      <c r="K1087" s="464" t="e">
        <f t="shared" si="713"/>
        <v>#REF!</v>
      </c>
      <c r="L1087" s="295"/>
      <c r="M1087" s="465"/>
      <c r="N1087" s="466"/>
      <c r="O1087" s="467" t="e">
        <f>SUM(L1097+N1097-#REF!)</f>
        <v>#REF!</v>
      </c>
      <c r="P1087" s="465"/>
      <c r="Q1087" s="466"/>
      <c r="R1087" s="467" t="e">
        <f>SUM(O1097+Q1097-#REF!)</f>
        <v>#REF!</v>
      </c>
      <c r="S1087" s="465"/>
      <c r="T1087" s="466"/>
      <c r="U1087" s="467" t="e">
        <f t="shared" si="714"/>
        <v>#REF!</v>
      </c>
      <c r="V1087" s="465"/>
      <c r="W1087" s="466"/>
      <c r="X1087" s="467" t="e">
        <f t="shared" si="715"/>
        <v>#REF!</v>
      </c>
      <c r="Y1087" s="465"/>
      <c r="Z1087" s="466"/>
      <c r="AA1087" s="467" t="e">
        <f t="shared" si="716"/>
        <v>#REF!</v>
      </c>
      <c r="AB1087" s="465"/>
      <c r="AC1087" s="466"/>
      <c r="AD1087" s="467" t="e">
        <f t="shared" si="717"/>
        <v>#REF!</v>
      </c>
      <c r="AE1087" s="295"/>
      <c r="AF1087" s="295"/>
      <c r="AG1087" s="295" t="e">
        <f t="shared" si="718"/>
        <v>#REF!</v>
      </c>
      <c r="AH1087" s="295"/>
      <c r="AI1087" s="295"/>
      <c r="AJ1087" s="295" t="e">
        <f t="shared" si="719"/>
        <v>#REF!</v>
      </c>
      <c r="AK1087" s="295"/>
      <c r="AL1087" s="295"/>
      <c r="AM1087" s="295" t="e">
        <f t="shared" si="720"/>
        <v>#REF!</v>
      </c>
      <c r="AN1087" s="295"/>
      <c r="AO1087" s="295"/>
      <c r="AP1087" s="295" t="e">
        <f t="shared" si="721"/>
        <v>#REF!</v>
      </c>
      <c r="AQ1087" s="295"/>
      <c r="AR1087" s="295"/>
      <c r="AS1087" s="295" t="e">
        <f t="shared" si="722"/>
        <v>#REF!</v>
      </c>
      <c r="AT1087" s="295"/>
      <c r="AU1087" s="295"/>
      <c r="AV1087" s="468" t="e">
        <f t="shared" si="723"/>
        <v>#REF!</v>
      </c>
      <c r="AW1087" s="469"/>
      <c r="AX1087" s="470"/>
      <c r="AY1087" s="125"/>
      <c r="AZ1087" s="125"/>
    </row>
    <row r="1088" spans="1:52" ht="13">
      <c r="A1088" s="294"/>
      <c r="B1088" s="468"/>
      <c r="C1088" s="480"/>
      <c r="D1088" s="66" t="s">
        <v>4221</v>
      </c>
      <c r="E1088" s="480" t="s">
        <v>4222</v>
      </c>
      <c r="F1088" s="35" t="s">
        <v>4223</v>
      </c>
      <c r="G1088" s="84" t="s">
        <v>629</v>
      </c>
      <c r="H1088" s="35"/>
      <c r="I1088" s="481"/>
      <c r="J1088" s="478"/>
      <c r="K1088" s="464" t="e">
        <f t="shared" si="713"/>
        <v>#REF!</v>
      </c>
      <c r="L1088" s="295"/>
      <c r="M1088" s="465"/>
      <c r="N1088" s="466"/>
      <c r="O1088" s="467" t="e">
        <f>SUM(L1098+N1098-#REF!)</f>
        <v>#REF!</v>
      </c>
      <c r="P1088" s="465"/>
      <c r="Q1088" s="466"/>
      <c r="R1088" s="467" t="e">
        <f>SUM(O1098+Q1098-#REF!)</f>
        <v>#REF!</v>
      </c>
      <c r="S1088" s="465"/>
      <c r="T1088" s="466"/>
      <c r="U1088" s="467" t="e">
        <f t="shared" si="714"/>
        <v>#REF!</v>
      </c>
      <c r="V1088" s="465"/>
      <c r="W1088" s="466"/>
      <c r="X1088" s="467" t="e">
        <f t="shared" si="715"/>
        <v>#REF!</v>
      </c>
      <c r="Y1088" s="465"/>
      <c r="Z1088" s="466"/>
      <c r="AA1088" s="467" t="e">
        <f t="shared" si="716"/>
        <v>#REF!</v>
      </c>
      <c r="AB1088" s="465"/>
      <c r="AC1088" s="466"/>
      <c r="AD1088" s="467" t="e">
        <f t="shared" si="717"/>
        <v>#REF!</v>
      </c>
      <c r="AE1088" s="295"/>
      <c r="AF1088" s="295"/>
      <c r="AG1088" s="295" t="e">
        <f t="shared" si="718"/>
        <v>#REF!</v>
      </c>
      <c r="AH1088" s="295"/>
      <c r="AI1088" s="295"/>
      <c r="AJ1088" s="295" t="e">
        <f t="shared" si="719"/>
        <v>#REF!</v>
      </c>
      <c r="AK1088" s="295"/>
      <c r="AL1088" s="295"/>
      <c r="AM1088" s="295" t="e">
        <f t="shared" si="720"/>
        <v>#REF!</v>
      </c>
      <c r="AN1088" s="295"/>
      <c r="AO1088" s="295"/>
      <c r="AP1088" s="295" t="e">
        <f t="shared" si="721"/>
        <v>#REF!</v>
      </c>
      <c r="AQ1088" s="295"/>
      <c r="AR1088" s="295"/>
      <c r="AS1088" s="295" t="e">
        <f t="shared" si="722"/>
        <v>#REF!</v>
      </c>
      <c r="AT1088" s="295"/>
      <c r="AU1088" s="295"/>
      <c r="AV1088" s="468" t="e">
        <f t="shared" si="723"/>
        <v>#REF!</v>
      </c>
      <c r="AW1088" s="469"/>
      <c r="AX1088" s="470"/>
      <c r="AY1088" s="125"/>
      <c r="AZ1088" s="125"/>
    </row>
    <row r="1089" spans="1:52" ht="13">
      <c r="A1089" s="294"/>
      <c r="B1089" s="468"/>
      <c r="C1089" s="480"/>
      <c r="D1089" s="66" t="s">
        <v>643</v>
      </c>
      <c r="E1089" s="480" t="s">
        <v>644</v>
      </c>
      <c r="F1089" s="35" t="s">
        <v>419</v>
      </c>
      <c r="G1089" s="84" t="s">
        <v>629</v>
      </c>
      <c r="H1089" s="35"/>
      <c r="I1089" s="481"/>
      <c r="J1089" s="478"/>
      <c r="K1089" s="464" t="e">
        <f t="shared" si="713"/>
        <v>#REF!</v>
      </c>
      <c r="L1089" s="295"/>
      <c r="M1089" s="465"/>
      <c r="N1089" s="466"/>
      <c r="O1089" s="467" t="e">
        <f>SUM(L1099+N1099-#REF!)</f>
        <v>#REF!</v>
      </c>
      <c r="P1089" s="465"/>
      <c r="Q1089" s="466"/>
      <c r="R1089" s="467" t="e">
        <f>SUM(O1099+Q1099-#REF!)</f>
        <v>#REF!</v>
      </c>
      <c r="S1089" s="465"/>
      <c r="T1089" s="466"/>
      <c r="U1089" s="467" t="e">
        <f t="shared" si="714"/>
        <v>#REF!</v>
      </c>
      <c r="V1089" s="465"/>
      <c r="W1089" s="466"/>
      <c r="X1089" s="467" t="e">
        <f t="shared" si="715"/>
        <v>#REF!</v>
      </c>
      <c r="Y1089" s="465"/>
      <c r="Z1089" s="466"/>
      <c r="AA1089" s="467" t="e">
        <f t="shared" si="716"/>
        <v>#REF!</v>
      </c>
      <c r="AB1089" s="465"/>
      <c r="AC1089" s="466"/>
      <c r="AD1089" s="467" t="e">
        <f t="shared" si="717"/>
        <v>#REF!</v>
      </c>
      <c r="AE1089" s="295"/>
      <c r="AF1089" s="295"/>
      <c r="AG1089" s="295" t="e">
        <f t="shared" si="718"/>
        <v>#REF!</v>
      </c>
      <c r="AH1089" s="295"/>
      <c r="AI1089" s="295"/>
      <c r="AJ1089" s="295" t="e">
        <f t="shared" si="719"/>
        <v>#REF!</v>
      </c>
      <c r="AK1089" s="295"/>
      <c r="AL1089" s="295"/>
      <c r="AM1089" s="295" t="e">
        <f t="shared" si="720"/>
        <v>#REF!</v>
      </c>
      <c r="AN1089" s="295"/>
      <c r="AO1089" s="295"/>
      <c r="AP1089" s="295" t="e">
        <f t="shared" si="721"/>
        <v>#REF!</v>
      </c>
      <c r="AQ1089" s="295"/>
      <c r="AR1089" s="295"/>
      <c r="AS1089" s="295" t="e">
        <f t="shared" si="722"/>
        <v>#REF!</v>
      </c>
      <c r="AT1089" s="295"/>
      <c r="AU1089" s="295"/>
      <c r="AV1089" s="468" t="e">
        <f t="shared" si="723"/>
        <v>#REF!</v>
      </c>
      <c r="AW1089" s="469"/>
      <c r="AX1089" s="470"/>
      <c r="AY1089" s="125"/>
      <c r="AZ1089" s="125"/>
    </row>
    <row r="1090" spans="1:52" ht="13">
      <c r="A1090" s="294"/>
      <c r="B1090" s="468"/>
      <c r="C1090" s="480"/>
      <c r="D1090" s="66" t="s">
        <v>3765</v>
      </c>
      <c r="E1090" s="480" t="s">
        <v>3830</v>
      </c>
      <c r="F1090" s="35" t="s">
        <v>3829</v>
      </c>
      <c r="G1090" s="84" t="s">
        <v>629</v>
      </c>
      <c r="H1090" s="35"/>
      <c r="I1090" s="481"/>
      <c r="J1090" s="478"/>
      <c r="K1090" s="464" t="e">
        <f t="shared" si="713"/>
        <v>#REF!</v>
      </c>
      <c r="L1090" s="295"/>
      <c r="M1090" s="465"/>
      <c r="N1090" s="466"/>
      <c r="O1090" s="467" t="e">
        <f>SUM(L1100+N1100-#REF!)</f>
        <v>#REF!</v>
      </c>
      <c r="P1090" s="465"/>
      <c r="Q1090" s="466"/>
      <c r="R1090" s="467" t="e">
        <f>SUM(O1100+Q1100-#REF!)</f>
        <v>#REF!</v>
      </c>
      <c r="S1090" s="465"/>
      <c r="T1090" s="466"/>
      <c r="U1090" s="467" t="e">
        <f t="shared" si="714"/>
        <v>#REF!</v>
      </c>
      <c r="V1090" s="465"/>
      <c r="W1090" s="466"/>
      <c r="X1090" s="467" t="e">
        <f t="shared" si="715"/>
        <v>#REF!</v>
      </c>
      <c r="Y1090" s="465"/>
      <c r="Z1090" s="466"/>
      <c r="AA1090" s="467" t="e">
        <f t="shared" si="716"/>
        <v>#REF!</v>
      </c>
      <c r="AB1090" s="465"/>
      <c r="AC1090" s="466"/>
      <c r="AD1090" s="467" t="e">
        <f t="shared" si="717"/>
        <v>#REF!</v>
      </c>
      <c r="AE1090" s="295"/>
      <c r="AF1090" s="295"/>
      <c r="AG1090" s="295" t="e">
        <f t="shared" si="718"/>
        <v>#REF!</v>
      </c>
      <c r="AH1090" s="295"/>
      <c r="AI1090" s="295"/>
      <c r="AJ1090" s="295" t="e">
        <f t="shared" si="719"/>
        <v>#REF!</v>
      </c>
      <c r="AK1090" s="295"/>
      <c r="AL1090" s="295"/>
      <c r="AM1090" s="295" t="e">
        <f t="shared" si="720"/>
        <v>#REF!</v>
      </c>
      <c r="AN1090" s="295"/>
      <c r="AO1090" s="295"/>
      <c r="AP1090" s="295" t="e">
        <f t="shared" si="721"/>
        <v>#REF!</v>
      </c>
      <c r="AQ1090" s="295"/>
      <c r="AR1090" s="295"/>
      <c r="AS1090" s="295" t="e">
        <f t="shared" si="722"/>
        <v>#REF!</v>
      </c>
      <c r="AT1090" s="295"/>
      <c r="AU1090" s="295"/>
      <c r="AV1090" s="468" t="e">
        <f t="shared" si="723"/>
        <v>#REF!</v>
      </c>
      <c r="AW1090" s="469"/>
      <c r="AX1090" s="470"/>
      <c r="AY1090" s="125"/>
      <c r="AZ1090" s="125"/>
    </row>
    <row r="1091" spans="1:52" ht="13">
      <c r="A1091" s="294"/>
      <c r="B1091" s="468"/>
      <c r="C1091" s="480"/>
      <c r="D1091" s="66" t="s">
        <v>4228</v>
      </c>
      <c r="E1091" s="480" t="s">
        <v>4229</v>
      </c>
      <c r="F1091" s="35" t="s">
        <v>4230</v>
      </c>
      <c r="G1091" s="84" t="s">
        <v>629</v>
      </c>
      <c r="H1091" s="35"/>
      <c r="I1091" s="481"/>
      <c r="J1091" s="478"/>
      <c r="K1091" s="464" t="e">
        <f t="shared" si="713"/>
        <v>#REF!</v>
      </c>
      <c r="L1091" s="295"/>
      <c r="M1091" s="465"/>
      <c r="N1091" s="466"/>
      <c r="O1091" s="467" t="e">
        <f>SUM(L1101+N1101-#REF!)</f>
        <v>#REF!</v>
      </c>
      <c r="P1091" s="465"/>
      <c r="Q1091" s="466"/>
      <c r="R1091" s="467" t="e">
        <f>SUM(O1101+Q1101-#REF!)</f>
        <v>#REF!</v>
      </c>
      <c r="S1091" s="465"/>
      <c r="T1091" s="466"/>
      <c r="U1091" s="467" t="e">
        <f t="shared" si="714"/>
        <v>#REF!</v>
      </c>
      <c r="V1091" s="465"/>
      <c r="W1091" s="466"/>
      <c r="X1091" s="467" t="e">
        <f t="shared" si="715"/>
        <v>#REF!</v>
      </c>
      <c r="Y1091" s="465"/>
      <c r="Z1091" s="466"/>
      <c r="AA1091" s="467" t="e">
        <f t="shared" si="716"/>
        <v>#REF!</v>
      </c>
      <c r="AB1091" s="465"/>
      <c r="AC1091" s="466"/>
      <c r="AD1091" s="467" t="e">
        <f t="shared" si="717"/>
        <v>#REF!</v>
      </c>
      <c r="AE1091" s="295"/>
      <c r="AF1091" s="295"/>
      <c r="AG1091" s="295" t="e">
        <f t="shared" si="718"/>
        <v>#REF!</v>
      </c>
      <c r="AH1091" s="295"/>
      <c r="AI1091" s="295"/>
      <c r="AJ1091" s="295" t="e">
        <f t="shared" si="719"/>
        <v>#REF!</v>
      </c>
      <c r="AK1091" s="295"/>
      <c r="AL1091" s="295"/>
      <c r="AM1091" s="295" t="e">
        <f t="shared" si="720"/>
        <v>#REF!</v>
      </c>
      <c r="AN1091" s="295"/>
      <c r="AO1091" s="295"/>
      <c r="AP1091" s="295" t="e">
        <f t="shared" si="721"/>
        <v>#REF!</v>
      </c>
      <c r="AQ1091" s="295"/>
      <c r="AR1091" s="295"/>
      <c r="AS1091" s="295" t="e">
        <f t="shared" si="722"/>
        <v>#REF!</v>
      </c>
      <c r="AT1091" s="295"/>
      <c r="AU1091" s="295"/>
      <c r="AV1091" s="468" t="e">
        <f t="shared" si="723"/>
        <v>#REF!</v>
      </c>
      <c r="AW1091" s="469"/>
      <c r="AX1091" s="470"/>
      <c r="AY1091" s="125"/>
      <c r="AZ1091" s="125"/>
    </row>
    <row r="1092" spans="1:52" ht="13">
      <c r="A1092" s="294"/>
      <c r="B1092" s="468"/>
      <c r="C1092" s="480"/>
      <c r="D1092" s="66" t="s">
        <v>3926</v>
      </c>
      <c r="E1092" s="480" t="s">
        <v>3927</v>
      </c>
      <c r="F1092" s="35" t="s">
        <v>423</v>
      </c>
      <c r="G1092" s="84" t="s">
        <v>629</v>
      </c>
      <c r="H1092" s="35"/>
      <c r="I1092" s="481"/>
      <c r="J1092" s="478"/>
      <c r="K1092" s="464" t="e">
        <f t="shared" si="713"/>
        <v>#REF!</v>
      </c>
      <c r="L1092" s="295"/>
      <c r="M1092" s="465"/>
      <c r="N1092" s="466"/>
      <c r="O1092" s="467" t="e">
        <f>SUM(L1102+N1102-#REF!)</f>
        <v>#REF!</v>
      </c>
      <c r="P1092" s="465"/>
      <c r="Q1092" s="466"/>
      <c r="R1092" s="467" t="e">
        <f>SUM(O1102+Q1102-#REF!)</f>
        <v>#REF!</v>
      </c>
      <c r="S1092" s="465"/>
      <c r="T1092" s="466"/>
      <c r="U1092" s="467" t="e">
        <f t="shared" si="714"/>
        <v>#REF!</v>
      </c>
      <c r="V1092" s="465"/>
      <c r="W1092" s="466"/>
      <c r="X1092" s="467" t="e">
        <f t="shared" si="715"/>
        <v>#REF!</v>
      </c>
      <c r="Y1092" s="465"/>
      <c r="Z1092" s="466"/>
      <c r="AA1092" s="467" t="e">
        <f t="shared" si="716"/>
        <v>#REF!</v>
      </c>
      <c r="AB1092" s="465"/>
      <c r="AC1092" s="466"/>
      <c r="AD1092" s="467" t="e">
        <f t="shared" si="717"/>
        <v>#REF!</v>
      </c>
      <c r="AE1092" s="295"/>
      <c r="AF1092" s="295"/>
      <c r="AG1092" s="295" t="e">
        <f t="shared" si="718"/>
        <v>#REF!</v>
      </c>
      <c r="AH1092" s="295"/>
      <c r="AI1092" s="295"/>
      <c r="AJ1092" s="295" t="e">
        <f t="shared" si="719"/>
        <v>#REF!</v>
      </c>
      <c r="AK1092" s="295"/>
      <c r="AL1092" s="295"/>
      <c r="AM1092" s="295" t="e">
        <f t="shared" si="720"/>
        <v>#REF!</v>
      </c>
      <c r="AN1092" s="295"/>
      <c r="AO1092" s="295"/>
      <c r="AP1092" s="295" t="e">
        <f t="shared" si="721"/>
        <v>#REF!</v>
      </c>
      <c r="AQ1092" s="295"/>
      <c r="AR1092" s="295"/>
      <c r="AS1092" s="295" t="e">
        <f t="shared" si="722"/>
        <v>#REF!</v>
      </c>
      <c r="AT1092" s="295"/>
      <c r="AU1092" s="295"/>
      <c r="AV1092" s="468" t="e">
        <f t="shared" si="723"/>
        <v>#REF!</v>
      </c>
      <c r="AW1092" s="469"/>
      <c r="AX1092" s="470"/>
      <c r="AY1092" s="125"/>
      <c r="AZ1092" s="125"/>
    </row>
    <row r="1093" spans="1:52" ht="13">
      <c r="A1093" s="294"/>
      <c r="B1093" s="468"/>
      <c r="C1093" s="480"/>
      <c r="D1093" s="66" t="s">
        <v>3928</v>
      </c>
      <c r="E1093" s="480" t="s">
        <v>3929</v>
      </c>
      <c r="F1093" s="35" t="s">
        <v>423</v>
      </c>
      <c r="G1093" s="84" t="s">
        <v>629</v>
      </c>
      <c r="H1093" s="35"/>
      <c r="I1093" s="481"/>
      <c r="J1093" s="478"/>
      <c r="K1093" s="464" t="e">
        <f t="shared" si="713"/>
        <v>#REF!</v>
      </c>
      <c r="L1093" s="295"/>
      <c r="M1093" s="465"/>
      <c r="N1093" s="466"/>
      <c r="O1093" s="467" t="e">
        <f>SUM(L1103+N1103-#REF!)</f>
        <v>#REF!</v>
      </c>
      <c r="P1093" s="465"/>
      <c r="Q1093" s="466"/>
      <c r="R1093" s="467" t="e">
        <f>SUM(O1103+Q1103-#REF!)</f>
        <v>#REF!</v>
      </c>
      <c r="S1093" s="465"/>
      <c r="T1093" s="466"/>
      <c r="U1093" s="467" t="e">
        <f t="shared" si="714"/>
        <v>#REF!</v>
      </c>
      <c r="V1093" s="465"/>
      <c r="W1093" s="466"/>
      <c r="X1093" s="467" t="e">
        <f t="shared" si="715"/>
        <v>#REF!</v>
      </c>
      <c r="Y1093" s="465"/>
      <c r="Z1093" s="466"/>
      <c r="AA1093" s="467" t="e">
        <f t="shared" si="716"/>
        <v>#REF!</v>
      </c>
      <c r="AB1093" s="465"/>
      <c r="AC1093" s="466"/>
      <c r="AD1093" s="467" t="e">
        <f t="shared" si="717"/>
        <v>#REF!</v>
      </c>
      <c r="AE1093" s="295"/>
      <c r="AF1093" s="295"/>
      <c r="AG1093" s="295" t="e">
        <f t="shared" si="718"/>
        <v>#REF!</v>
      </c>
      <c r="AH1093" s="295"/>
      <c r="AI1093" s="295"/>
      <c r="AJ1093" s="295" t="e">
        <f t="shared" si="719"/>
        <v>#REF!</v>
      </c>
      <c r="AK1093" s="295"/>
      <c r="AL1093" s="295"/>
      <c r="AM1093" s="295" t="e">
        <f t="shared" si="720"/>
        <v>#REF!</v>
      </c>
      <c r="AN1093" s="295"/>
      <c r="AO1093" s="295"/>
      <c r="AP1093" s="295" t="e">
        <f t="shared" si="721"/>
        <v>#REF!</v>
      </c>
      <c r="AQ1093" s="295"/>
      <c r="AR1093" s="295"/>
      <c r="AS1093" s="295" t="e">
        <f t="shared" si="722"/>
        <v>#REF!</v>
      </c>
      <c r="AT1093" s="295"/>
      <c r="AU1093" s="295"/>
      <c r="AV1093" s="468" t="e">
        <f t="shared" si="723"/>
        <v>#REF!</v>
      </c>
      <c r="AW1093" s="469"/>
      <c r="AX1093" s="470"/>
      <c r="AY1093" s="125"/>
      <c r="AZ1093" s="125"/>
    </row>
    <row r="1094" spans="1:52" ht="13">
      <c r="A1094" s="294"/>
      <c r="B1094" s="468"/>
      <c r="C1094" s="480"/>
      <c r="D1094" s="66" t="s">
        <v>2808</v>
      </c>
      <c r="E1094" s="480" t="s">
        <v>2809</v>
      </c>
      <c r="F1094" s="35" t="s">
        <v>418</v>
      </c>
      <c r="G1094" s="84" t="s">
        <v>629</v>
      </c>
      <c r="H1094" s="35"/>
      <c r="I1094" s="481"/>
      <c r="J1094" s="478"/>
      <c r="K1094" s="464" t="e">
        <f t="shared" si="713"/>
        <v>#REF!</v>
      </c>
      <c r="L1094" s="295"/>
      <c r="M1094" s="465"/>
      <c r="N1094" s="466"/>
      <c r="O1094" s="467" t="e">
        <f>SUM(L1104+N1104-#REF!)</f>
        <v>#REF!</v>
      </c>
      <c r="P1094" s="465"/>
      <c r="Q1094" s="466"/>
      <c r="R1094" s="467" t="e">
        <f>SUM(O1104+Q1104-#REF!)</f>
        <v>#REF!</v>
      </c>
      <c r="S1094" s="465"/>
      <c r="T1094" s="466"/>
      <c r="U1094" s="467" t="e">
        <f t="shared" si="714"/>
        <v>#REF!</v>
      </c>
      <c r="V1094" s="465"/>
      <c r="W1094" s="466"/>
      <c r="X1094" s="467" t="e">
        <f t="shared" si="715"/>
        <v>#REF!</v>
      </c>
      <c r="Y1094" s="465"/>
      <c r="Z1094" s="466"/>
      <c r="AA1094" s="467" t="e">
        <f t="shared" si="716"/>
        <v>#REF!</v>
      </c>
      <c r="AB1094" s="465"/>
      <c r="AC1094" s="466"/>
      <c r="AD1094" s="467" t="e">
        <f t="shared" si="717"/>
        <v>#REF!</v>
      </c>
      <c r="AE1094" s="295"/>
      <c r="AF1094" s="295"/>
      <c r="AG1094" s="295" t="e">
        <f t="shared" si="718"/>
        <v>#REF!</v>
      </c>
      <c r="AH1094" s="295"/>
      <c r="AI1094" s="295"/>
      <c r="AJ1094" s="295" t="e">
        <f t="shared" si="719"/>
        <v>#REF!</v>
      </c>
      <c r="AK1094" s="295"/>
      <c r="AL1094" s="295"/>
      <c r="AM1094" s="295" t="e">
        <f t="shared" si="720"/>
        <v>#REF!</v>
      </c>
      <c r="AN1094" s="295"/>
      <c r="AO1094" s="295"/>
      <c r="AP1094" s="295" t="e">
        <f t="shared" si="721"/>
        <v>#REF!</v>
      </c>
      <c r="AQ1094" s="295"/>
      <c r="AR1094" s="295"/>
      <c r="AS1094" s="295" t="e">
        <f t="shared" si="722"/>
        <v>#REF!</v>
      </c>
      <c r="AT1094" s="295"/>
      <c r="AU1094" s="295"/>
      <c r="AV1094" s="468" t="e">
        <f t="shared" si="723"/>
        <v>#REF!</v>
      </c>
      <c r="AW1094" s="469"/>
      <c r="AX1094" s="470"/>
      <c r="AY1094" s="125"/>
      <c r="AZ1094" s="125"/>
    </row>
    <row r="1095" spans="1:52" ht="13">
      <c r="A1095" s="294"/>
      <c r="B1095" s="468"/>
      <c r="C1095" s="480"/>
      <c r="D1095" s="66" t="s">
        <v>2805</v>
      </c>
      <c r="E1095" s="480" t="s">
        <v>2981</v>
      </c>
      <c r="F1095" s="35" t="s">
        <v>418</v>
      </c>
      <c r="G1095" s="84" t="s">
        <v>629</v>
      </c>
      <c r="H1095" s="35"/>
      <c r="I1095" s="481"/>
      <c r="J1095" s="478"/>
      <c r="K1095" s="464" t="e">
        <f t="shared" si="713"/>
        <v>#REF!</v>
      </c>
      <c r="L1095" s="295"/>
      <c r="M1095" s="465"/>
      <c r="N1095" s="466"/>
      <c r="O1095" s="467" t="e">
        <f>SUM(L1105+N1105-#REF!)</f>
        <v>#REF!</v>
      </c>
      <c r="P1095" s="465"/>
      <c r="Q1095" s="466"/>
      <c r="R1095" s="467" t="e">
        <f>SUM(O1105+Q1105-#REF!)</f>
        <v>#REF!</v>
      </c>
      <c r="S1095" s="465"/>
      <c r="T1095" s="466"/>
      <c r="U1095" s="467" t="e">
        <f t="shared" si="714"/>
        <v>#REF!</v>
      </c>
      <c r="V1095" s="465"/>
      <c r="W1095" s="466"/>
      <c r="X1095" s="467" t="e">
        <f t="shared" si="715"/>
        <v>#REF!</v>
      </c>
      <c r="Y1095" s="465"/>
      <c r="Z1095" s="466"/>
      <c r="AA1095" s="467" t="e">
        <f t="shared" si="716"/>
        <v>#REF!</v>
      </c>
      <c r="AB1095" s="465"/>
      <c r="AC1095" s="466"/>
      <c r="AD1095" s="467" t="e">
        <f t="shared" si="717"/>
        <v>#REF!</v>
      </c>
      <c r="AE1095" s="295"/>
      <c r="AF1095" s="295"/>
      <c r="AG1095" s="295" t="e">
        <f t="shared" si="718"/>
        <v>#REF!</v>
      </c>
      <c r="AH1095" s="295"/>
      <c r="AI1095" s="295"/>
      <c r="AJ1095" s="295" t="e">
        <f t="shared" si="719"/>
        <v>#REF!</v>
      </c>
      <c r="AK1095" s="295"/>
      <c r="AL1095" s="295"/>
      <c r="AM1095" s="295" t="e">
        <f t="shared" si="720"/>
        <v>#REF!</v>
      </c>
      <c r="AN1095" s="295"/>
      <c r="AO1095" s="295"/>
      <c r="AP1095" s="295" t="e">
        <f t="shared" si="721"/>
        <v>#REF!</v>
      </c>
      <c r="AQ1095" s="295"/>
      <c r="AR1095" s="295"/>
      <c r="AS1095" s="295" t="e">
        <f t="shared" si="722"/>
        <v>#REF!</v>
      </c>
      <c r="AT1095" s="295"/>
      <c r="AU1095" s="295"/>
      <c r="AV1095" s="468" t="e">
        <f t="shared" si="723"/>
        <v>#REF!</v>
      </c>
      <c r="AW1095" s="469"/>
      <c r="AX1095" s="470"/>
      <c r="AY1095" s="125"/>
      <c r="AZ1095" s="125"/>
    </row>
    <row r="1096" spans="1:52" ht="13">
      <c r="A1096" s="294"/>
      <c r="B1096" s="468"/>
      <c r="C1096" s="480"/>
      <c r="D1096" s="66" t="s">
        <v>2806</v>
      </c>
      <c r="E1096" s="480" t="s">
        <v>2807</v>
      </c>
      <c r="F1096" s="35" t="s">
        <v>418</v>
      </c>
      <c r="G1096" s="84" t="s">
        <v>629</v>
      </c>
      <c r="H1096" s="35"/>
      <c r="I1096" s="481"/>
      <c r="J1096" s="478"/>
      <c r="K1096" s="464" t="e">
        <f t="shared" si="713"/>
        <v>#REF!</v>
      </c>
      <c r="L1096" s="295"/>
      <c r="M1096" s="465"/>
      <c r="N1096" s="466"/>
      <c r="O1096" s="467" t="e">
        <f>SUM(L1106+N1106-#REF!)</f>
        <v>#REF!</v>
      </c>
      <c r="P1096" s="465"/>
      <c r="Q1096" s="466"/>
      <c r="R1096" s="467" t="e">
        <f>SUM(O1106+Q1106-#REF!)</f>
        <v>#REF!</v>
      </c>
      <c r="S1096" s="465"/>
      <c r="T1096" s="466"/>
      <c r="U1096" s="467" t="e">
        <f t="shared" si="714"/>
        <v>#REF!</v>
      </c>
      <c r="V1096" s="465"/>
      <c r="W1096" s="466"/>
      <c r="X1096" s="467" t="e">
        <f t="shared" si="715"/>
        <v>#REF!</v>
      </c>
      <c r="Y1096" s="465"/>
      <c r="Z1096" s="466"/>
      <c r="AA1096" s="467" t="e">
        <f t="shared" si="716"/>
        <v>#REF!</v>
      </c>
      <c r="AB1096" s="465"/>
      <c r="AC1096" s="466"/>
      <c r="AD1096" s="467" t="e">
        <f t="shared" si="717"/>
        <v>#REF!</v>
      </c>
      <c r="AE1096" s="295"/>
      <c r="AF1096" s="295"/>
      <c r="AG1096" s="295" t="e">
        <f t="shared" si="718"/>
        <v>#REF!</v>
      </c>
      <c r="AH1096" s="295"/>
      <c r="AI1096" s="295"/>
      <c r="AJ1096" s="295" t="e">
        <f t="shared" si="719"/>
        <v>#REF!</v>
      </c>
      <c r="AK1096" s="295"/>
      <c r="AL1096" s="295"/>
      <c r="AM1096" s="295" t="e">
        <f t="shared" si="720"/>
        <v>#REF!</v>
      </c>
      <c r="AN1096" s="295"/>
      <c r="AO1096" s="295"/>
      <c r="AP1096" s="295" t="e">
        <f t="shared" si="721"/>
        <v>#REF!</v>
      </c>
      <c r="AQ1096" s="295"/>
      <c r="AR1096" s="295"/>
      <c r="AS1096" s="295" t="e">
        <f t="shared" si="722"/>
        <v>#REF!</v>
      </c>
      <c r="AT1096" s="295"/>
      <c r="AU1096" s="295"/>
      <c r="AV1096" s="468" t="e">
        <f t="shared" si="723"/>
        <v>#REF!</v>
      </c>
      <c r="AW1096" s="469"/>
      <c r="AX1096" s="470"/>
      <c r="AY1096" s="125"/>
      <c r="AZ1096" s="125"/>
    </row>
    <row r="1097" spans="1:52" ht="13">
      <c r="A1097" s="294"/>
      <c r="B1097" s="468"/>
      <c r="C1097" s="480"/>
      <c r="D1097" s="66" t="s">
        <v>4036</v>
      </c>
      <c r="E1097" s="480" t="s">
        <v>4037</v>
      </c>
      <c r="F1097" s="35" t="s">
        <v>3937</v>
      </c>
      <c r="G1097" s="84" t="s">
        <v>640</v>
      </c>
      <c r="H1097" s="35"/>
      <c r="I1097" s="481"/>
      <c r="J1097" s="478"/>
      <c r="K1097" s="464" t="e">
        <f t="shared" ref="K1097:K1128" si="724">AV1107</f>
        <v>#REF!</v>
      </c>
      <c r="L1097" s="295"/>
      <c r="M1097" s="465"/>
      <c r="N1097" s="466"/>
      <c r="O1097" s="467" t="e">
        <f>SUM(L1107+N1107-#REF!)</f>
        <v>#REF!</v>
      </c>
      <c r="P1097" s="465"/>
      <c r="Q1097" s="466"/>
      <c r="R1097" s="467" t="e">
        <f>SUM(O1107+Q1107-#REF!)</f>
        <v>#REF!</v>
      </c>
      <c r="S1097" s="465"/>
      <c r="T1097" s="466"/>
      <c r="U1097" s="467" t="e">
        <f t="shared" ref="U1097:U1128" si="725">SUM(R1107+S1107-T1107)</f>
        <v>#REF!</v>
      </c>
      <c r="V1097" s="465"/>
      <c r="W1097" s="466"/>
      <c r="X1097" s="467" t="e">
        <f t="shared" ref="X1097:X1128" si="726">SUM(U1107+V1107-W1107)</f>
        <v>#REF!</v>
      </c>
      <c r="Y1097" s="465"/>
      <c r="Z1097" s="466"/>
      <c r="AA1097" s="467" t="e">
        <f t="shared" ref="AA1097:AA1128" si="727">SUM(X1107+Y1107-Z1107)</f>
        <v>#REF!</v>
      </c>
      <c r="AB1097" s="465"/>
      <c r="AC1097" s="466"/>
      <c r="AD1097" s="467" t="e">
        <f t="shared" ref="AD1097:AD1128" si="728">SUM(AA1107+AB1107-AC1107)</f>
        <v>#REF!</v>
      </c>
      <c r="AE1097" s="295"/>
      <c r="AF1097" s="295"/>
      <c r="AG1097" s="295" t="e">
        <f t="shared" ref="AG1097:AG1128" si="729">SUM(AD1107+AE1107-AF1107)</f>
        <v>#REF!</v>
      </c>
      <c r="AH1097" s="295"/>
      <c r="AI1097" s="295"/>
      <c r="AJ1097" s="295" t="e">
        <f t="shared" ref="AJ1097:AJ1128" si="730">SUM(AG1107+AH1107-AI1107)</f>
        <v>#REF!</v>
      </c>
      <c r="AK1097" s="295"/>
      <c r="AL1097" s="295"/>
      <c r="AM1097" s="295" t="e">
        <f t="shared" ref="AM1097:AM1128" si="731">SUM(AJ1107+AK1107-AL1107)</f>
        <v>#REF!</v>
      </c>
      <c r="AN1097" s="295"/>
      <c r="AO1097" s="295"/>
      <c r="AP1097" s="295" t="e">
        <f t="shared" ref="AP1097:AP1128" si="732">SUM(AM1107+AN1107-AO1107)</f>
        <v>#REF!</v>
      </c>
      <c r="AQ1097" s="295"/>
      <c r="AR1097" s="295"/>
      <c r="AS1097" s="295" t="e">
        <f t="shared" ref="AS1097:AS1128" si="733">SUM(AP1107+AQ1107-AR1107)</f>
        <v>#REF!</v>
      </c>
      <c r="AT1097" s="295"/>
      <c r="AU1097" s="295"/>
      <c r="AV1097" s="468" t="e">
        <f t="shared" ref="AV1097:AV1128" si="734">SUM(AS1107+AT1107-AU1107)</f>
        <v>#REF!</v>
      </c>
      <c r="AW1097" s="469"/>
      <c r="AX1097" s="470"/>
      <c r="AY1097" s="125"/>
      <c r="AZ1097" s="125"/>
    </row>
    <row r="1098" spans="1:52" ht="13">
      <c r="A1098" s="294"/>
      <c r="B1098" s="468"/>
      <c r="C1098" s="480"/>
      <c r="D1098" s="66" t="s">
        <v>2771</v>
      </c>
      <c r="E1098" s="480" t="s">
        <v>2770</v>
      </c>
      <c r="F1098" s="35" t="s">
        <v>2892</v>
      </c>
      <c r="G1098" s="84" t="s">
        <v>629</v>
      </c>
      <c r="H1098" s="35"/>
      <c r="I1098" s="481"/>
      <c r="J1098" s="478"/>
      <c r="K1098" s="464" t="e">
        <f t="shared" si="724"/>
        <v>#REF!</v>
      </c>
      <c r="L1098" s="295"/>
      <c r="M1098" s="465"/>
      <c r="N1098" s="466"/>
      <c r="O1098" s="467" t="e">
        <f>SUM(L1108+N1108-#REF!)</f>
        <v>#REF!</v>
      </c>
      <c r="P1098" s="465"/>
      <c r="Q1098" s="466"/>
      <c r="R1098" s="467" t="e">
        <f>SUM(O1108+Q1108-#REF!)</f>
        <v>#REF!</v>
      </c>
      <c r="S1098" s="465"/>
      <c r="T1098" s="466"/>
      <c r="U1098" s="467" t="e">
        <f t="shared" si="725"/>
        <v>#REF!</v>
      </c>
      <c r="V1098" s="465"/>
      <c r="W1098" s="466"/>
      <c r="X1098" s="467" t="e">
        <f t="shared" si="726"/>
        <v>#REF!</v>
      </c>
      <c r="Y1098" s="465"/>
      <c r="Z1098" s="466"/>
      <c r="AA1098" s="467" t="e">
        <f t="shared" si="727"/>
        <v>#REF!</v>
      </c>
      <c r="AB1098" s="465"/>
      <c r="AC1098" s="466"/>
      <c r="AD1098" s="467" t="e">
        <f t="shared" si="728"/>
        <v>#REF!</v>
      </c>
      <c r="AE1098" s="295"/>
      <c r="AF1098" s="295"/>
      <c r="AG1098" s="295" t="e">
        <f t="shared" si="729"/>
        <v>#REF!</v>
      </c>
      <c r="AH1098" s="295"/>
      <c r="AI1098" s="295"/>
      <c r="AJ1098" s="295" t="e">
        <f t="shared" si="730"/>
        <v>#REF!</v>
      </c>
      <c r="AK1098" s="295"/>
      <c r="AL1098" s="295"/>
      <c r="AM1098" s="295" t="e">
        <f t="shared" si="731"/>
        <v>#REF!</v>
      </c>
      <c r="AN1098" s="295"/>
      <c r="AO1098" s="295"/>
      <c r="AP1098" s="295" t="e">
        <f t="shared" si="732"/>
        <v>#REF!</v>
      </c>
      <c r="AQ1098" s="295"/>
      <c r="AR1098" s="295"/>
      <c r="AS1098" s="295" t="e">
        <f t="shared" si="733"/>
        <v>#REF!</v>
      </c>
      <c r="AT1098" s="295"/>
      <c r="AU1098" s="295"/>
      <c r="AV1098" s="468" t="e">
        <f t="shared" si="734"/>
        <v>#REF!</v>
      </c>
      <c r="AW1098" s="469"/>
      <c r="AX1098" s="470"/>
      <c r="AY1098" s="125"/>
      <c r="AZ1098" s="125"/>
    </row>
    <row r="1099" spans="1:52" ht="13">
      <c r="A1099" s="294"/>
      <c r="B1099" s="468"/>
      <c r="C1099" s="480"/>
      <c r="D1099" s="66" t="s">
        <v>2876</v>
      </c>
      <c r="E1099" s="480" t="s">
        <v>2884</v>
      </c>
      <c r="F1099" s="35" t="s">
        <v>2892</v>
      </c>
      <c r="G1099" s="84" t="s">
        <v>629</v>
      </c>
      <c r="H1099" s="35"/>
      <c r="I1099" s="481"/>
      <c r="J1099" s="478"/>
      <c r="K1099" s="464" t="e">
        <f t="shared" si="724"/>
        <v>#REF!</v>
      </c>
      <c r="L1099" s="295"/>
      <c r="M1099" s="465"/>
      <c r="N1099" s="466"/>
      <c r="O1099" s="467" t="e">
        <f>SUM(L1109+N1109-#REF!)</f>
        <v>#REF!</v>
      </c>
      <c r="P1099" s="465"/>
      <c r="Q1099" s="466"/>
      <c r="R1099" s="467" t="e">
        <f>SUM(O1109+Q1109-#REF!)</f>
        <v>#REF!</v>
      </c>
      <c r="S1099" s="465"/>
      <c r="T1099" s="466"/>
      <c r="U1099" s="467" t="e">
        <f t="shared" si="725"/>
        <v>#REF!</v>
      </c>
      <c r="V1099" s="465"/>
      <c r="W1099" s="466"/>
      <c r="X1099" s="467" t="e">
        <f t="shared" si="726"/>
        <v>#REF!</v>
      </c>
      <c r="Y1099" s="465"/>
      <c r="Z1099" s="466"/>
      <c r="AA1099" s="467" t="e">
        <f t="shared" si="727"/>
        <v>#REF!</v>
      </c>
      <c r="AB1099" s="465"/>
      <c r="AC1099" s="466"/>
      <c r="AD1099" s="467" t="e">
        <f t="shared" si="728"/>
        <v>#REF!</v>
      </c>
      <c r="AE1099" s="295"/>
      <c r="AF1099" s="295"/>
      <c r="AG1099" s="295" t="e">
        <f t="shared" si="729"/>
        <v>#REF!</v>
      </c>
      <c r="AH1099" s="295"/>
      <c r="AI1099" s="295"/>
      <c r="AJ1099" s="295" t="e">
        <f t="shared" si="730"/>
        <v>#REF!</v>
      </c>
      <c r="AK1099" s="295"/>
      <c r="AL1099" s="295"/>
      <c r="AM1099" s="295" t="e">
        <f t="shared" si="731"/>
        <v>#REF!</v>
      </c>
      <c r="AN1099" s="295"/>
      <c r="AO1099" s="295"/>
      <c r="AP1099" s="295" t="e">
        <f t="shared" si="732"/>
        <v>#REF!</v>
      </c>
      <c r="AQ1099" s="295"/>
      <c r="AR1099" s="295"/>
      <c r="AS1099" s="295" t="e">
        <f t="shared" si="733"/>
        <v>#REF!</v>
      </c>
      <c r="AT1099" s="295"/>
      <c r="AU1099" s="295"/>
      <c r="AV1099" s="468" t="e">
        <f t="shared" si="734"/>
        <v>#REF!</v>
      </c>
      <c r="AW1099" s="469"/>
      <c r="AX1099" s="470"/>
      <c r="AY1099" s="125"/>
      <c r="AZ1099" s="125"/>
    </row>
    <row r="1100" spans="1:52" ht="13">
      <c r="A1100" s="294"/>
      <c r="B1100" s="468"/>
      <c r="C1100" s="480"/>
      <c r="D1100" s="66" t="s">
        <v>2880</v>
      </c>
      <c r="E1100" s="480" t="s">
        <v>2888</v>
      </c>
      <c r="F1100" s="35" t="s">
        <v>2892</v>
      </c>
      <c r="G1100" s="84" t="s">
        <v>629</v>
      </c>
      <c r="H1100" s="35"/>
      <c r="I1100" s="481"/>
      <c r="J1100" s="478"/>
      <c r="K1100" s="464" t="e">
        <f t="shared" si="724"/>
        <v>#REF!</v>
      </c>
      <c r="L1100" s="295"/>
      <c r="M1100" s="465"/>
      <c r="N1100" s="466"/>
      <c r="O1100" s="467" t="e">
        <f>SUM(L1110+N1110-#REF!)</f>
        <v>#REF!</v>
      </c>
      <c r="P1100" s="465"/>
      <c r="Q1100" s="466"/>
      <c r="R1100" s="467" t="e">
        <f>SUM(O1110+Q1110-#REF!)</f>
        <v>#REF!</v>
      </c>
      <c r="S1100" s="465"/>
      <c r="T1100" s="466"/>
      <c r="U1100" s="467" t="e">
        <f t="shared" si="725"/>
        <v>#REF!</v>
      </c>
      <c r="V1100" s="465"/>
      <c r="W1100" s="466"/>
      <c r="X1100" s="467" t="e">
        <f t="shared" si="726"/>
        <v>#REF!</v>
      </c>
      <c r="Y1100" s="465"/>
      <c r="Z1100" s="466"/>
      <c r="AA1100" s="467" t="e">
        <f t="shared" si="727"/>
        <v>#REF!</v>
      </c>
      <c r="AB1100" s="465"/>
      <c r="AC1100" s="466"/>
      <c r="AD1100" s="467" t="e">
        <f t="shared" si="728"/>
        <v>#REF!</v>
      </c>
      <c r="AE1100" s="295"/>
      <c r="AF1100" s="295"/>
      <c r="AG1100" s="295" t="e">
        <f t="shared" si="729"/>
        <v>#REF!</v>
      </c>
      <c r="AH1100" s="295"/>
      <c r="AI1100" s="295"/>
      <c r="AJ1100" s="295" t="e">
        <f t="shared" si="730"/>
        <v>#REF!</v>
      </c>
      <c r="AK1100" s="295"/>
      <c r="AL1100" s="295"/>
      <c r="AM1100" s="295" t="e">
        <f t="shared" si="731"/>
        <v>#REF!</v>
      </c>
      <c r="AN1100" s="295"/>
      <c r="AO1100" s="295"/>
      <c r="AP1100" s="295" t="e">
        <f t="shared" si="732"/>
        <v>#REF!</v>
      </c>
      <c r="AQ1100" s="295"/>
      <c r="AR1100" s="295"/>
      <c r="AS1100" s="295" t="e">
        <f t="shared" si="733"/>
        <v>#REF!</v>
      </c>
      <c r="AT1100" s="295"/>
      <c r="AU1100" s="295"/>
      <c r="AV1100" s="468" t="e">
        <f t="shared" si="734"/>
        <v>#REF!</v>
      </c>
      <c r="AW1100" s="469"/>
      <c r="AX1100" s="470"/>
      <c r="AY1100" s="125"/>
      <c r="AZ1100" s="125"/>
    </row>
    <row r="1101" spans="1:52" ht="13">
      <c r="A1101" s="294"/>
      <c r="B1101" s="468"/>
      <c r="C1101" s="480"/>
      <c r="D1101" s="66" t="s">
        <v>2879</v>
      </c>
      <c r="E1101" s="480" t="s">
        <v>2887</v>
      </c>
      <c r="F1101" s="35" t="s">
        <v>2892</v>
      </c>
      <c r="G1101" s="84" t="s">
        <v>629</v>
      </c>
      <c r="H1101" s="35"/>
      <c r="I1101" s="481"/>
      <c r="J1101" s="478"/>
      <c r="K1101" s="464" t="e">
        <f t="shared" si="724"/>
        <v>#REF!</v>
      </c>
      <c r="L1101" s="295"/>
      <c r="M1101" s="465"/>
      <c r="N1101" s="466"/>
      <c r="O1101" s="467" t="e">
        <f>SUM(L1111+N1111-#REF!)</f>
        <v>#REF!</v>
      </c>
      <c r="P1101" s="465"/>
      <c r="Q1101" s="466"/>
      <c r="R1101" s="467" t="e">
        <f>SUM(O1111+Q1111-#REF!)</f>
        <v>#REF!</v>
      </c>
      <c r="S1101" s="465"/>
      <c r="T1101" s="466"/>
      <c r="U1101" s="467" t="e">
        <f t="shared" si="725"/>
        <v>#REF!</v>
      </c>
      <c r="V1101" s="465"/>
      <c r="W1101" s="466"/>
      <c r="X1101" s="467" t="e">
        <f t="shared" si="726"/>
        <v>#REF!</v>
      </c>
      <c r="Y1101" s="465"/>
      <c r="Z1101" s="466"/>
      <c r="AA1101" s="467" t="e">
        <f t="shared" si="727"/>
        <v>#REF!</v>
      </c>
      <c r="AB1101" s="465"/>
      <c r="AC1101" s="466"/>
      <c r="AD1101" s="467" t="e">
        <f t="shared" si="728"/>
        <v>#REF!</v>
      </c>
      <c r="AE1101" s="295"/>
      <c r="AF1101" s="295"/>
      <c r="AG1101" s="295" t="e">
        <f t="shared" si="729"/>
        <v>#REF!</v>
      </c>
      <c r="AH1101" s="295"/>
      <c r="AI1101" s="295"/>
      <c r="AJ1101" s="295" t="e">
        <f t="shared" si="730"/>
        <v>#REF!</v>
      </c>
      <c r="AK1101" s="295"/>
      <c r="AL1101" s="295"/>
      <c r="AM1101" s="295" t="e">
        <f t="shared" si="731"/>
        <v>#REF!</v>
      </c>
      <c r="AN1101" s="295"/>
      <c r="AO1101" s="295"/>
      <c r="AP1101" s="295" t="e">
        <f t="shared" si="732"/>
        <v>#REF!</v>
      </c>
      <c r="AQ1101" s="295"/>
      <c r="AR1101" s="295"/>
      <c r="AS1101" s="295" t="e">
        <f t="shared" si="733"/>
        <v>#REF!</v>
      </c>
      <c r="AT1101" s="295"/>
      <c r="AU1101" s="295"/>
      <c r="AV1101" s="468" t="e">
        <f t="shared" si="734"/>
        <v>#REF!</v>
      </c>
      <c r="AW1101" s="469"/>
      <c r="AX1101" s="470"/>
      <c r="AY1101" s="125"/>
      <c r="AZ1101" s="125"/>
    </row>
    <row r="1102" spans="1:52" ht="13">
      <c r="A1102" s="294"/>
      <c r="B1102" s="468"/>
      <c r="C1102" s="480"/>
      <c r="D1102" s="66" t="s">
        <v>2883</v>
      </c>
      <c r="E1102" s="480" t="s">
        <v>2891</v>
      </c>
      <c r="F1102" s="35" t="s">
        <v>2892</v>
      </c>
      <c r="G1102" s="84" t="s">
        <v>629</v>
      </c>
      <c r="H1102" s="35"/>
      <c r="I1102" s="481"/>
      <c r="J1102" s="478"/>
      <c r="K1102" s="464" t="e">
        <f t="shared" si="724"/>
        <v>#REF!</v>
      </c>
      <c r="L1102" s="295"/>
      <c r="M1102" s="465"/>
      <c r="N1102" s="466"/>
      <c r="O1102" s="467" t="e">
        <f>SUM(L1112+N1112-#REF!)</f>
        <v>#REF!</v>
      </c>
      <c r="P1102" s="465"/>
      <c r="Q1102" s="466"/>
      <c r="R1102" s="467" t="e">
        <f>SUM(O1112+Q1112-#REF!)</f>
        <v>#REF!</v>
      </c>
      <c r="S1102" s="465"/>
      <c r="T1102" s="466"/>
      <c r="U1102" s="467" t="e">
        <f t="shared" si="725"/>
        <v>#REF!</v>
      </c>
      <c r="V1102" s="465"/>
      <c r="W1102" s="466"/>
      <c r="X1102" s="467" t="e">
        <f t="shared" si="726"/>
        <v>#REF!</v>
      </c>
      <c r="Y1102" s="465"/>
      <c r="Z1102" s="466"/>
      <c r="AA1102" s="467" t="e">
        <f t="shared" si="727"/>
        <v>#REF!</v>
      </c>
      <c r="AB1102" s="465"/>
      <c r="AC1102" s="466"/>
      <c r="AD1102" s="467" t="e">
        <f t="shared" si="728"/>
        <v>#REF!</v>
      </c>
      <c r="AE1102" s="295"/>
      <c r="AF1102" s="295"/>
      <c r="AG1102" s="295" t="e">
        <f t="shared" si="729"/>
        <v>#REF!</v>
      </c>
      <c r="AH1102" s="295"/>
      <c r="AI1102" s="295"/>
      <c r="AJ1102" s="295" t="e">
        <f t="shared" si="730"/>
        <v>#REF!</v>
      </c>
      <c r="AK1102" s="295"/>
      <c r="AL1102" s="295"/>
      <c r="AM1102" s="295" t="e">
        <f t="shared" si="731"/>
        <v>#REF!</v>
      </c>
      <c r="AN1102" s="295"/>
      <c r="AO1102" s="295"/>
      <c r="AP1102" s="295" t="e">
        <f t="shared" si="732"/>
        <v>#REF!</v>
      </c>
      <c r="AQ1102" s="295"/>
      <c r="AR1102" s="295"/>
      <c r="AS1102" s="295" t="e">
        <f t="shared" si="733"/>
        <v>#REF!</v>
      </c>
      <c r="AT1102" s="295"/>
      <c r="AU1102" s="295"/>
      <c r="AV1102" s="468" t="e">
        <f t="shared" si="734"/>
        <v>#REF!</v>
      </c>
      <c r="AW1102" s="469"/>
      <c r="AX1102" s="470"/>
      <c r="AY1102" s="125"/>
      <c r="AZ1102" s="125"/>
    </row>
    <row r="1103" spans="1:52" ht="13">
      <c r="A1103" s="294"/>
      <c r="B1103" s="468"/>
      <c r="C1103" s="480"/>
      <c r="D1103" s="66" t="s">
        <v>2877</v>
      </c>
      <c r="E1103" s="480" t="s">
        <v>2885</v>
      </c>
      <c r="F1103" s="35" t="s">
        <v>2892</v>
      </c>
      <c r="G1103" s="84" t="s">
        <v>629</v>
      </c>
      <c r="H1103" s="35"/>
      <c r="I1103" s="481"/>
      <c r="J1103" s="478"/>
      <c r="K1103" s="464" t="e">
        <f t="shared" si="724"/>
        <v>#REF!</v>
      </c>
      <c r="L1103" s="295"/>
      <c r="M1103" s="465"/>
      <c r="N1103" s="466"/>
      <c r="O1103" s="467" t="e">
        <f>SUM(L1113+N1113-#REF!)</f>
        <v>#REF!</v>
      </c>
      <c r="P1103" s="465"/>
      <c r="Q1103" s="466"/>
      <c r="R1103" s="467" t="e">
        <f>SUM(O1113+Q1113-#REF!)</f>
        <v>#REF!</v>
      </c>
      <c r="S1103" s="465"/>
      <c r="T1103" s="466"/>
      <c r="U1103" s="467" t="e">
        <f t="shared" si="725"/>
        <v>#REF!</v>
      </c>
      <c r="V1103" s="465"/>
      <c r="W1103" s="466"/>
      <c r="X1103" s="467" t="e">
        <f t="shared" si="726"/>
        <v>#REF!</v>
      </c>
      <c r="Y1103" s="465"/>
      <c r="Z1103" s="466"/>
      <c r="AA1103" s="467" t="e">
        <f t="shared" si="727"/>
        <v>#REF!</v>
      </c>
      <c r="AB1103" s="465"/>
      <c r="AC1103" s="466"/>
      <c r="AD1103" s="467" t="e">
        <f t="shared" si="728"/>
        <v>#REF!</v>
      </c>
      <c r="AE1103" s="295"/>
      <c r="AF1103" s="295"/>
      <c r="AG1103" s="295" t="e">
        <f t="shared" si="729"/>
        <v>#REF!</v>
      </c>
      <c r="AH1103" s="295"/>
      <c r="AI1103" s="295"/>
      <c r="AJ1103" s="295" t="e">
        <f t="shared" si="730"/>
        <v>#REF!</v>
      </c>
      <c r="AK1103" s="295"/>
      <c r="AL1103" s="295"/>
      <c r="AM1103" s="295" t="e">
        <f t="shared" si="731"/>
        <v>#REF!</v>
      </c>
      <c r="AN1103" s="295"/>
      <c r="AO1103" s="295"/>
      <c r="AP1103" s="295" t="e">
        <f t="shared" si="732"/>
        <v>#REF!</v>
      </c>
      <c r="AQ1103" s="295"/>
      <c r="AR1103" s="295"/>
      <c r="AS1103" s="295" t="e">
        <f t="shared" si="733"/>
        <v>#REF!</v>
      </c>
      <c r="AT1103" s="295"/>
      <c r="AU1103" s="295"/>
      <c r="AV1103" s="468" t="e">
        <f t="shared" si="734"/>
        <v>#REF!</v>
      </c>
      <c r="AW1103" s="469"/>
      <c r="AX1103" s="470"/>
      <c r="AY1103" s="125"/>
      <c r="AZ1103" s="125"/>
    </row>
    <row r="1104" spans="1:52" ht="13">
      <c r="A1104" s="294"/>
      <c r="B1104" s="468"/>
      <c r="C1104" s="480"/>
      <c r="D1104" s="66" t="s">
        <v>2878</v>
      </c>
      <c r="E1104" s="480" t="s">
        <v>2886</v>
      </c>
      <c r="F1104" s="35" t="s">
        <v>2892</v>
      </c>
      <c r="G1104" s="84" t="s">
        <v>629</v>
      </c>
      <c r="H1104" s="35"/>
      <c r="I1104" s="481"/>
      <c r="J1104" s="478"/>
      <c r="K1104" s="464" t="e">
        <f t="shared" si="724"/>
        <v>#REF!</v>
      </c>
      <c r="L1104" s="295"/>
      <c r="M1104" s="465"/>
      <c r="N1104" s="466"/>
      <c r="O1104" s="467" t="e">
        <f>SUM(L1114+N1114-#REF!)</f>
        <v>#REF!</v>
      </c>
      <c r="P1104" s="465"/>
      <c r="Q1104" s="466"/>
      <c r="R1104" s="467" t="e">
        <f>SUM(O1114+Q1114-#REF!)</f>
        <v>#REF!</v>
      </c>
      <c r="S1104" s="465"/>
      <c r="T1104" s="466"/>
      <c r="U1104" s="467" t="e">
        <f t="shared" si="725"/>
        <v>#REF!</v>
      </c>
      <c r="V1104" s="465"/>
      <c r="W1104" s="466"/>
      <c r="X1104" s="467" t="e">
        <f t="shared" si="726"/>
        <v>#REF!</v>
      </c>
      <c r="Y1104" s="465"/>
      <c r="Z1104" s="466"/>
      <c r="AA1104" s="467" t="e">
        <f t="shared" si="727"/>
        <v>#REF!</v>
      </c>
      <c r="AB1104" s="465"/>
      <c r="AC1104" s="466"/>
      <c r="AD1104" s="467" t="e">
        <f t="shared" si="728"/>
        <v>#REF!</v>
      </c>
      <c r="AE1104" s="295"/>
      <c r="AF1104" s="295"/>
      <c r="AG1104" s="295" t="e">
        <f t="shared" si="729"/>
        <v>#REF!</v>
      </c>
      <c r="AH1104" s="295"/>
      <c r="AI1104" s="295"/>
      <c r="AJ1104" s="295" t="e">
        <f t="shared" si="730"/>
        <v>#REF!</v>
      </c>
      <c r="AK1104" s="295"/>
      <c r="AL1104" s="295"/>
      <c r="AM1104" s="295" t="e">
        <f t="shared" si="731"/>
        <v>#REF!</v>
      </c>
      <c r="AN1104" s="295"/>
      <c r="AO1104" s="295"/>
      <c r="AP1104" s="295" t="e">
        <f t="shared" si="732"/>
        <v>#REF!</v>
      </c>
      <c r="AQ1104" s="295"/>
      <c r="AR1104" s="295"/>
      <c r="AS1104" s="295" t="e">
        <f t="shared" si="733"/>
        <v>#REF!</v>
      </c>
      <c r="AT1104" s="295"/>
      <c r="AU1104" s="295"/>
      <c r="AV1104" s="468" t="e">
        <f t="shared" si="734"/>
        <v>#REF!</v>
      </c>
      <c r="AW1104" s="469"/>
      <c r="AX1104" s="470"/>
      <c r="AY1104" s="125"/>
      <c r="AZ1104" s="125"/>
    </row>
    <row r="1105" spans="1:52" ht="13">
      <c r="A1105" s="294"/>
      <c r="B1105" s="468"/>
      <c r="C1105" s="480"/>
      <c r="D1105" s="66" t="s">
        <v>2881</v>
      </c>
      <c r="E1105" s="480" t="s">
        <v>2889</v>
      </c>
      <c r="F1105" s="35" t="s">
        <v>2892</v>
      </c>
      <c r="G1105" s="84" t="s">
        <v>629</v>
      </c>
      <c r="H1105" s="35"/>
      <c r="I1105" s="481"/>
      <c r="J1105" s="478"/>
      <c r="K1105" s="464" t="e">
        <f t="shared" si="724"/>
        <v>#REF!</v>
      </c>
      <c r="L1105" s="295"/>
      <c r="M1105" s="465"/>
      <c r="N1105" s="466"/>
      <c r="O1105" s="467" t="e">
        <f>SUM(L1115+N1115-#REF!)</f>
        <v>#REF!</v>
      </c>
      <c r="P1105" s="465"/>
      <c r="Q1105" s="466"/>
      <c r="R1105" s="467" t="e">
        <f>SUM(O1115+Q1115-#REF!)</f>
        <v>#REF!</v>
      </c>
      <c r="S1105" s="465"/>
      <c r="T1105" s="466"/>
      <c r="U1105" s="467" t="e">
        <f t="shared" si="725"/>
        <v>#REF!</v>
      </c>
      <c r="V1105" s="465"/>
      <c r="W1105" s="466"/>
      <c r="X1105" s="467" t="e">
        <f t="shared" si="726"/>
        <v>#REF!</v>
      </c>
      <c r="Y1105" s="465"/>
      <c r="Z1105" s="466"/>
      <c r="AA1105" s="467" t="e">
        <f t="shared" si="727"/>
        <v>#REF!</v>
      </c>
      <c r="AB1105" s="465"/>
      <c r="AC1105" s="466"/>
      <c r="AD1105" s="467" t="e">
        <f t="shared" si="728"/>
        <v>#REF!</v>
      </c>
      <c r="AE1105" s="295"/>
      <c r="AF1105" s="295"/>
      <c r="AG1105" s="295" t="e">
        <f t="shared" si="729"/>
        <v>#REF!</v>
      </c>
      <c r="AH1105" s="295"/>
      <c r="AI1105" s="295"/>
      <c r="AJ1105" s="295" t="e">
        <f t="shared" si="730"/>
        <v>#REF!</v>
      </c>
      <c r="AK1105" s="295"/>
      <c r="AL1105" s="295"/>
      <c r="AM1105" s="295" t="e">
        <f t="shared" si="731"/>
        <v>#REF!</v>
      </c>
      <c r="AN1105" s="295"/>
      <c r="AO1105" s="295"/>
      <c r="AP1105" s="295" t="e">
        <f t="shared" si="732"/>
        <v>#REF!</v>
      </c>
      <c r="AQ1105" s="295"/>
      <c r="AR1105" s="295"/>
      <c r="AS1105" s="295" t="e">
        <f t="shared" si="733"/>
        <v>#REF!</v>
      </c>
      <c r="AT1105" s="295"/>
      <c r="AU1105" s="295"/>
      <c r="AV1105" s="468" t="e">
        <f t="shared" si="734"/>
        <v>#REF!</v>
      </c>
      <c r="AW1105" s="469"/>
      <c r="AX1105" s="470"/>
      <c r="AY1105" s="125"/>
      <c r="AZ1105" s="125"/>
    </row>
    <row r="1106" spans="1:52" ht="13">
      <c r="A1106" s="294"/>
      <c r="B1106" s="468"/>
      <c r="C1106" s="480"/>
      <c r="D1106" s="66" t="s">
        <v>2882</v>
      </c>
      <c r="E1106" s="480" t="s">
        <v>2890</v>
      </c>
      <c r="F1106" s="35" t="s">
        <v>2892</v>
      </c>
      <c r="G1106" s="84" t="s">
        <v>629</v>
      </c>
      <c r="H1106" s="35"/>
      <c r="I1106" s="481"/>
      <c r="J1106" s="478"/>
      <c r="K1106" s="464" t="e">
        <f t="shared" si="724"/>
        <v>#REF!</v>
      </c>
      <c r="L1106" s="295"/>
      <c r="M1106" s="465"/>
      <c r="N1106" s="466"/>
      <c r="O1106" s="467" t="e">
        <f>SUM(L1116+N1116-#REF!)</f>
        <v>#REF!</v>
      </c>
      <c r="P1106" s="465"/>
      <c r="Q1106" s="466"/>
      <c r="R1106" s="467" t="e">
        <f>SUM(O1116+Q1116-#REF!)</f>
        <v>#REF!</v>
      </c>
      <c r="S1106" s="465"/>
      <c r="T1106" s="466"/>
      <c r="U1106" s="467" t="e">
        <f t="shared" si="725"/>
        <v>#REF!</v>
      </c>
      <c r="V1106" s="465"/>
      <c r="W1106" s="466"/>
      <c r="X1106" s="467" t="e">
        <f t="shared" si="726"/>
        <v>#REF!</v>
      </c>
      <c r="Y1106" s="465"/>
      <c r="Z1106" s="466"/>
      <c r="AA1106" s="467" t="e">
        <f t="shared" si="727"/>
        <v>#REF!</v>
      </c>
      <c r="AB1106" s="465"/>
      <c r="AC1106" s="466"/>
      <c r="AD1106" s="467" t="e">
        <f t="shared" si="728"/>
        <v>#REF!</v>
      </c>
      <c r="AE1106" s="295"/>
      <c r="AF1106" s="295"/>
      <c r="AG1106" s="295" t="e">
        <f t="shared" si="729"/>
        <v>#REF!</v>
      </c>
      <c r="AH1106" s="295"/>
      <c r="AI1106" s="295"/>
      <c r="AJ1106" s="295" t="e">
        <f t="shared" si="730"/>
        <v>#REF!</v>
      </c>
      <c r="AK1106" s="295"/>
      <c r="AL1106" s="295"/>
      <c r="AM1106" s="295" t="e">
        <f t="shared" si="731"/>
        <v>#REF!</v>
      </c>
      <c r="AN1106" s="295"/>
      <c r="AO1106" s="295"/>
      <c r="AP1106" s="295" t="e">
        <f t="shared" si="732"/>
        <v>#REF!</v>
      </c>
      <c r="AQ1106" s="295"/>
      <c r="AR1106" s="295"/>
      <c r="AS1106" s="295" t="e">
        <f t="shared" si="733"/>
        <v>#REF!</v>
      </c>
      <c r="AT1106" s="295"/>
      <c r="AU1106" s="295"/>
      <c r="AV1106" s="468" t="e">
        <f t="shared" si="734"/>
        <v>#REF!</v>
      </c>
      <c r="AW1106" s="469"/>
      <c r="AX1106" s="470"/>
      <c r="AY1106" s="125"/>
      <c r="AZ1106" s="125"/>
    </row>
    <row r="1107" spans="1:52" ht="13">
      <c r="A1107" s="294"/>
      <c r="B1107" s="468"/>
      <c r="C1107" s="480"/>
      <c r="D1107" s="66" t="s">
        <v>4027</v>
      </c>
      <c r="E1107" s="480" t="s">
        <v>4031</v>
      </c>
      <c r="F1107" s="35" t="s">
        <v>3937</v>
      </c>
      <c r="G1107" s="84" t="s">
        <v>640</v>
      </c>
      <c r="H1107" s="35"/>
      <c r="I1107" s="481"/>
      <c r="J1107" s="478"/>
      <c r="K1107" s="464" t="e">
        <f t="shared" si="724"/>
        <v>#REF!</v>
      </c>
      <c r="L1107" s="295"/>
      <c r="M1107" s="465"/>
      <c r="N1107" s="466"/>
      <c r="O1107" s="467" t="e">
        <f>SUM(L1117+N1117-#REF!)</f>
        <v>#REF!</v>
      </c>
      <c r="P1107" s="465"/>
      <c r="Q1107" s="466"/>
      <c r="R1107" s="467" t="e">
        <f>SUM(O1117+Q1117-#REF!)</f>
        <v>#REF!</v>
      </c>
      <c r="S1107" s="465"/>
      <c r="T1107" s="466"/>
      <c r="U1107" s="467" t="e">
        <f t="shared" si="725"/>
        <v>#REF!</v>
      </c>
      <c r="V1107" s="465"/>
      <c r="W1107" s="466"/>
      <c r="X1107" s="467" t="e">
        <f t="shared" si="726"/>
        <v>#REF!</v>
      </c>
      <c r="Y1107" s="465"/>
      <c r="Z1107" s="466"/>
      <c r="AA1107" s="467" t="e">
        <f t="shared" si="727"/>
        <v>#REF!</v>
      </c>
      <c r="AB1107" s="465"/>
      <c r="AC1107" s="466"/>
      <c r="AD1107" s="467" t="e">
        <f t="shared" si="728"/>
        <v>#REF!</v>
      </c>
      <c r="AE1107" s="295"/>
      <c r="AF1107" s="295"/>
      <c r="AG1107" s="295" t="e">
        <f t="shared" si="729"/>
        <v>#REF!</v>
      </c>
      <c r="AH1107" s="295"/>
      <c r="AI1107" s="295"/>
      <c r="AJ1107" s="295" t="e">
        <f t="shared" si="730"/>
        <v>#REF!</v>
      </c>
      <c r="AK1107" s="295"/>
      <c r="AL1107" s="295"/>
      <c r="AM1107" s="295" t="e">
        <f t="shared" si="731"/>
        <v>#REF!</v>
      </c>
      <c r="AN1107" s="295"/>
      <c r="AO1107" s="295"/>
      <c r="AP1107" s="295" t="e">
        <f t="shared" si="732"/>
        <v>#REF!</v>
      </c>
      <c r="AQ1107" s="295"/>
      <c r="AR1107" s="295"/>
      <c r="AS1107" s="295" t="e">
        <f t="shared" si="733"/>
        <v>#REF!</v>
      </c>
      <c r="AT1107" s="295"/>
      <c r="AU1107" s="295"/>
      <c r="AV1107" s="468" t="e">
        <f t="shared" si="734"/>
        <v>#REF!</v>
      </c>
      <c r="AW1107" s="469"/>
      <c r="AX1107" s="470"/>
      <c r="AY1107" s="125"/>
      <c r="AZ1107" s="125"/>
    </row>
    <row r="1108" spans="1:52" ht="13">
      <c r="A1108" s="294"/>
      <c r="B1108" s="468"/>
      <c r="C1108" s="480"/>
      <c r="D1108" s="66" t="s">
        <v>4028</v>
      </c>
      <c r="E1108" s="480" t="s">
        <v>4032</v>
      </c>
      <c r="F1108" s="35" t="s">
        <v>3937</v>
      </c>
      <c r="G1108" s="84" t="s">
        <v>640</v>
      </c>
      <c r="H1108" s="35"/>
      <c r="I1108" s="481"/>
      <c r="J1108" s="478"/>
      <c r="K1108" s="464" t="e">
        <f t="shared" si="724"/>
        <v>#REF!</v>
      </c>
      <c r="L1108" s="295"/>
      <c r="M1108" s="465"/>
      <c r="N1108" s="466"/>
      <c r="O1108" s="467" t="e">
        <f>SUM(L1118+N1118-#REF!)</f>
        <v>#REF!</v>
      </c>
      <c r="P1108" s="465"/>
      <c r="Q1108" s="466"/>
      <c r="R1108" s="467" t="e">
        <f>SUM(O1118+Q1118-#REF!)</f>
        <v>#REF!</v>
      </c>
      <c r="S1108" s="465"/>
      <c r="T1108" s="466"/>
      <c r="U1108" s="467" t="e">
        <f t="shared" si="725"/>
        <v>#REF!</v>
      </c>
      <c r="V1108" s="465"/>
      <c r="W1108" s="466"/>
      <c r="X1108" s="467" t="e">
        <f t="shared" si="726"/>
        <v>#REF!</v>
      </c>
      <c r="Y1108" s="465"/>
      <c r="Z1108" s="466"/>
      <c r="AA1108" s="467" t="e">
        <f t="shared" si="727"/>
        <v>#REF!</v>
      </c>
      <c r="AB1108" s="465"/>
      <c r="AC1108" s="466"/>
      <c r="AD1108" s="467" t="e">
        <f t="shared" si="728"/>
        <v>#REF!</v>
      </c>
      <c r="AE1108" s="295"/>
      <c r="AF1108" s="295"/>
      <c r="AG1108" s="295" t="e">
        <f t="shared" si="729"/>
        <v>#REF!</v>
      </c>
      <c r="AH1108" s="295"/>
      <c r="AI1108" s="295"/>
      <c r="AJ1108" s="295" t="e">
        <f t="shared" si="730"/>
        <v>#REF!</v>
      </c>
      <c r="AK1108" s="295"/>
      <c r="AL1108" s="295"/>
      <c r="AM1108" s="295" t="e">
        <f t="shared" si="731"/>
        <v>#REF!</v>
      </c>
      <c r="AN1108" s="295"/>
      <c r="AO1108" s="295"/>
      <c r="AP1108" s="295" t="e">
        <f t="shared" si="732"/>
        <v>#REF!</v>
      </c>
      <c r="AQ1108" s="295"/>
      <c r="AR1108" s="295"/>
      <c r="AS1108" s="295" t="e">
        <f t="shared" si="733"/>
        <v>#REF!</v>
      </c>
      <c r="AT1108" s="295"/>
      <c r="AU1108" s="295"/>
      <c r="AV1108" s="468" t="e">
        <f t="shared" si="734"/>
        <v>#REF!</v>
      </c>
      <c r="AW1108" s="469"/>
      <c r="AX1108" s="470"/>
      <c r="AY1108" s="125"/>
      <c r="AZ1108" s="125"/>
    </row>
    <row r="1109" spans="1:52" ht="13">
      <c r="A1109" s="294"/>
      <c r="B1109" s="468"/>
      <c r="C1109" s="480"/>
      <c r="D1109" s="66" t="s">
        <v>4216</v>
      </c>
      <c r="E1109" s="480" t="s">
        <v>4033</v>
      </c>
      <c r="F1109" s="35" t="s">
        <v>3937</v>
      </c>
      <c r="G1109" s="84" t="s">
        <v>640</v>
      </c>
      <c r="H1109" s="35"/>
      <c r="I1109" s="481"/>
      <c r="J1109" s="478"/>
      <c r="K1109" s="464" t="e">
        <f t="shared" si="724"/>
        <v>#REF!</v>
      </c>
      <c r="L1109" s="295"/>
      <c r="M1109" s="465"/>
      <c r="N1109" s="466"/>
      <c r="O1109" s="467" t="e">
        <f>SUM(L1119+N1119-#REF!)</f>
        <v>#REF!</v>
      </c>
      <c r="P1109" s="465"/>
      <c r="Q1109" s="466"/>
      <c r="R1109" s="467" t="e">
        <f>SUM(O1119+Q1119-#REF!)</f>
        <v>#REF!</v>
      </c>
      <c r="S1109" s="465"/>
      <c r="T1109" s="466"/>
      <c r="U1109" s="467" t="e">
        <f t="shared" si="725"/>
        <v>#REF!</v>
      </c>
      <c r="V1109" s="465"/>
      <c r="W1109" s="466"/>
      <c r="X1109" s="467" t="e">
        <f t="shared" si="726"/>
        <v>#REF!</v>
      </c>
      <c r="Y1109" s="465"/>
      <c r="Z1109" s="466"/>
      <c r="AA1109" s="467" t="e">
        <f t="shared" si="727"/>
        <v>#REF!</v>
      </c>
      <c r="AB1109" s="465"/>
      <c r="AC1109" s="466"/>
      <c r="AD1109" s="467" t="e">
        <f t="shared" si="728"/>
        <v>#REF!</v>
      </c>
      <c r="AE1109" s="295"/>
      <c r="AF1109" s="295"/>
      <c r="AG1109" s="295" t="e">
        <f t="shared" si="729"/>
        <v>#REF!</v>
      </c>
      <c r="AH1109" s="295"/>
      <c r="AI1109" s="295"/>
      <c r="AJ1109" s="295" t="e">
        <f t="shared" si="730"/>
        <v>#REF!</v>
      </c>
      <c r="AK1109" s="295"/>
      <c r="AL1109" s="295"/>
      <c r="AM1109" s="295" t="e">
        <f t="shared" si="731"/>
        <v>#REF!</v>
      </c>
      <c r="AN1109" s="295"/>
      <c r="AO1109" s="295"/>
      <c r="AP1109" s="295" t="e">
        <f t="shared" si="732"/>
        <v>#REF!</v>
      </c>
      <c r="AQ1109" s="295"/>
      <c r="AR1109" s="295"/>
      <c r="AS1109" s="295" t="e">
        <f t="shared" si="733"/>
        <v>#REF!</v>
      </c>
      <c r="AT1109" s="295"/>
      <c r="AU1109" s="295"/>
      <c r="AV1109" s="468" t="e">
        <f t="shared" si="734"/>
        <v>#REF!</v>
      </c>
      <c r="AW1109" s="469"/>
      <c r="AX1109" s="470"/>
      <c r="AY1109" s="125"/>
      <c r="AZ1109" s="125"/>
    </row>
    <row r="1110" spans="1:52" ht="13">
      <c r="A1110" s="294"/>
      <c r="B1110" s="468"/>
      <c r="C1110" s="480"/>
      <c r="D1110" s="66" t="s">
        <v>4029</v>
      </c>
      <c r="E1110" s="480" t="s">
        <v>4034</v>
      </c>
      <c r="F1110" s="35" t="s">
        <v>3937</v>
      </c>
      <c r="G1110" s="84" t="s">
        <v>640</v>
      </c>
      <c r="H1110" s="35"/>
      <c r="I1110" s="481"/>
      <c r="J1110" s="478"/>
      <c r="K1110" s="464" t="e">
        <f t="shared" si="724"/>
        <v>#REF!</v>
      </c>
      <c r="L1110" s="295"/>
      <c r="M1110" s="465"/>
      <c r="N1110" s="466"/>
      <c r="O1110" s="467" t="e">
        <f>SUM(L1120+N1120-#REF!)</f>
        <v>#REF!</v>
      </c>
      <c r="P1110" s="465"/>
      <c r="Q1110" s="466"/>
      <c r="R1110" s="467" t="e">
        <f>SUM(O1120+Q1120-#REF!)</f>
        <v>#REF!</v>
      </c>
      <c r="S1110" s="465"/>
      <c r="T1110" s="466"/>
      <c r="U1110" s="467" t="e">
        <f t="shared" si="725"/>
        <v>#REF!</v>
      </c>
      <c r="V1110" s="465"/>
      <c r="W1110" s="466"/>
      <c r="X1110" s="467" t="e">
        <f t="shared" si="726"/>
        <v>#REF!</v>
      </c>
      <c r="Y1110" s="465"/>
      <c r="Z1110" s="466"/>
      <c r="AA1110" s="467" t="e">
        <f t="shared" si="727"/>
        <v>#REF!</v>
      </c>
      <c r="AB1110" s="465"/>
      <c r="AC1110" s="466"/>
      <c r="AD1110" s="467" t="e">
        <f t="shared" si="728"/>
        <v>#REF!</v>
      </c>
      <c r="AE1110" s="295"/>
      <c r="AF1110" s="295"/>
      <c r="AG1110" s="295" t="e">
        <f t="shared" si="729"/>
        <v>#REF!</v>
      </c>
      <c r="AH1110" s="295"/>
      <c r="AI1110" s="295"/>
      <c r="AJ1110" s="295" t="e">
        <f t="shared" si="730"/>
        <v>#REF!</v>
      </c>
      <c r="AK1110" s="295"/>
      <c r="AL1110" s="295"/>
      <c r="AM1110" s="295" t="e">
        <f t="shared" si="731"/>
        <v>#REF!</v>
      </c>
      <c r="AN1110" s="295"/>
      <c r="AO1110" s="295"/>
      <c r="AP1110" s="295" t="e">
        <f t="shared" si="732"/>
        <v>#REF!</v>
      </c>
      <c r="AQ1110" s="295"/>
      <c r="AR1110" s="295"/>
      <c r="AS1110" s="295" t="e">
        <f t="shared" si="733"/>
        <v>#REF!</v>
      </c>
      <c r="AT1110" s="295"/>
      <c r="AU1110" s="295"/>
      <c r="AV1110" s="468" t="e">
        <f t="shared" si="734"/>
        <v>#REF!</v>
      </c>
      <c r="AW1110" s="469"/>
      <c r="AX1110" s="470"/>
      <c r="AY1110" s="125"/>
      <c r="AZ1110" s="125"/>
    </row>
    <row r="1111" spans="1:52" ht="13">
      <c r="A1111" s="294"/>
      <c r="B1111" s="468"/>
      <c r="C1111" s="480"/>
      <c r="D1111" s="66" t="s">
        <v>4030</v>
      </c>
      <c r="E1111" s="480" t="s">
        <v>4035</v>
      </c>
      <c r="F1111" s="35" t="s">
        <v>3937</v>
      </c>
      <c r="G1111" s="84" t="s">
        <v>640</v>
      </c>
      <c r="H1111" s="35"/>
      <c r="I1111" s="481"/>
      <c r="J1111" s="478"/>
      <c r="K1111" s="464" t="e">
        <f t="shared" si="724"/>
        <v>#REF!</v>
      </c>
      <c r="L1111" s="295"/>
      <c r="M1111" s="465"/>
      <c r="N1111" s="466"/>
      <c r="O1111" s="467" t="e">
        <f>SUM(L1121+N1121-#REF!)</f>
        <v>#REF!</v>
      </c>
      <c r="P1111" s="465"/>
      <c r="Q1111" s="466"/>
      <c r="R1111" s="467" t="e">
        <f>SUM(O1121+Q1121-#REF!)</f>
        <v>#REF!</v>
      </c>
      <c r="S1111" s="465"/>
      <c r="T1111" s="466"/>
      <c r="U1111" s="467" t="e">
        <f t="shared" si="725"/>
        <v>#REF!</v>
      </c>
      <c r="V1111" s="465"/>
      <c r="W1111" s="466"/>
      <c r="X1111" s="467" t="e">
        <f t="shared" si="726"/>
        <v>#REF!</v>
      </c>
      <c r="Y1111" s="465"/>
      <c r="Z1111" s="466"/>
      <c r="AA1111" s="467" t="e">
        <f t="shared" si="727"/>
        <v>#REF!</v>
      </c>
      <c r="AB1111" s="465"/>
      <c r="AC1111" s="466"/>
      <c r="AD1111" s="467" t="e">
        <f t="shared" si="728"/>
        <v>#REF!</v>
      </c>
      <c r="AE1111" s="295"/>
      <c r="AF1111" s="295"/>
      <c r="AG1111" s="295" t="e">
        <f t="shared" si="729"/>
        <v>#REF!</v>
      </c>
      <c r="AH1111" s="295"/>
      <c r="AI1111" s="295"/>
      <c r="AJ1111" s="295" t="e">
        <f t="shared" si="730"/>
        <v>#REF!</v>
      </c>
      <c r="AK1111" s="295"/>
      <c r="AL1111" s="295"/>
      <c r="AM1111" s="295" t="e">
        <f t="shared" si="731"/>
        <v>#REF!</v>
      </c>
      <c r="AN1111" s="295"/>
      <c r="AO1111" s="295"/>
      <c r="AP1111" s="295" t="e">
        <f t="shared" si="732"/>
        <v>#REF!</v>
      </c>
      <c r="AQ1111" s="295"/>
      <c r="AR1111" s="295"/>
      <c r="AS1111" s="295" t="e">
        <f t="shared" si="733"/>
        <v>#REF!</v>
      </c>
      <c r="AT1111" s="295"/>
      <c r="AU1111" s="295"/>
      <c r="AV1111" s="468" t="e">
        <f t="shared" si="734"/>
        <v>#REF!</v>
      </c>
      <c r="AW1111" s="469"/>
      <c r="AX1111" s="470"/>
      <c r="AY1111" s="125"/>
      <c r="AZ1111" s="125"/>
    </row>
    <row r="1112" spans="1:52" ht="13">
      <c r="A1112" s="294"/>
      <c r="B1112" s="468"/>
      <c r="C1112" s="480"/>
      <c r="D1112" s="66" t="s">
        <v>4218</v>
      </c>
      <c r="E1112" s="480" t="s">
        <v>4219</v>
      </c>
      <c r="F1112" s="35" t="s">
        <v>3869</v>
      </c>
      <c r="G1112" s="84" t="s">
        <v>629</v>
      </c>
      <c r="H1112" s="35"/>
      <c r="I1112" s="481"/>
      <c r="J1112" s="478"/>
      <c r="K1112" s="464" t="e">
        <f t="shared" si="724"/>
        <v>#REF!</v>
      </c>
      <c r="L1112" s="295"/>
      <c r="M1112" s="465"/>
      <c r="N1112" s="466"/>
      <c r="O1112" s="467" t="e">
        <f>SUM(L1122+N1122-#REF!)</f>
        <v>#REF!</v>
      </c>
      <c r="P1112" s="465"/>
      <c r="Q1112" s="466"/>
      <c r="R1112" s="467" t="e">
        <f>SUM(O1122+Q1122-#REF!)</f>
        <v>#REF!</v>
      </c>
      <c r="S1112" s="465"/>
      <c r="T1112" s="466"/>
      <c r="U1112" s="467" t="e">
        <f t="shared" si="725"/>
        <v>#REF!</v>
      </c>
      <c r="V1112" s="465"/>
      <c r="W1112" s="466"/>
      <c r="X1112" s="467" t="e">
        <f t="shared" si="726"/>
        <v>#REF!</v>
      </c>
      <c r="Y1112" s="465"/>
      <c r="Z1112" s="466"/>
      <c r="AA1112" s="467" t="e">
        <f t="shared" si="727"/>
        <v>#REF!</v>
      </c>
      <c r="AB1112" s="465"/>
      <c r="AC1112" s="466"/>
      <c r="AD1112" s="467" t="e">
        <f t="shared" si="728"/>
        <v>#REF!</v>
      </c>
      <c r="AE1112" s="295"/>
      <c r="AF1112" s="295"/>
      <c r="AG1112" s="295" t="e">
        <f t="shared" si="729"/>
        <v>#REF!</v>
      </c>
      <c r="AH1112" s="295"/>
      <c r="AI1112" s="295"/>
      <c r="AJ1112" s="295" t="e">
        <f t="shared" si="730"/>
        <v>#REF!</v>
      </c>
      <c r="AK1112" s="295"/>
      <c r="AL1112" s="295"/>
      <c r="AM1112" s="295" t="e">
        <f t="shared" si="731"/>
        <v>#REF!</v>
      </c>
      <c r="AN1112" s="295"/>
      <c r="AO1112" s="295"/>
      <c r="AP1112" s="295" t="e">
        <f t="shared" si="732"/>
        <v>#REF!</v>
      </c>
      <c r="AQ1112" s="295"/>
      <c r="AR1112" s="295"/>
      <c r="AS1112" s="295" t="e">
        <f t="shared" si="733"/>
        <v>#REF!</v>
      </c>
      <c r="AT1112" s="295"/>
      <c r="AU1112" s="295"/>
      <c r="AV1112" s="468" t="e">
        <f t="shared" si="734"/>
        <v>#REF!</v>
      </c>
      <c r="AW1112" s="469"/>
      <c r="AX1112" s="470"/>
      <c r="AY1112" s="125"/>
      <c r="AZ1112" s="125"/>
    </row>
    <row r="1113" spans="1:52" ht="13">
      <c r="A1113" s="294"/>
      <c r="B1113" s="468"/>
      <c r="C1113" s="480"/>
      <c r="D1113" s="66" t="s">
        <v>2808</v>
      </c>
      <c r="E1113" s="480" t="s">
        <v>2809</v>
      </c>
      <c r="F1113" s="35" t="s">
        <v>418</v>
      </c>
      <c r="G1113" s="84" t="s">
        <v>629</v>
      </c>
      <c r="H1113" s="35"/>
      <c r="I1113" s="481"/>
      <c r="J1113" s="478"/>
      <c r="K1113" s="464" t="e">
        <f t="shared" si="724"/>
        <v>#REF!</v>
      </c>
      <c r="L1113" s="295"/>
      <c r="M1113" s="465"/>
      <c r="N1113" s="466"/>
      <c r="O1113" s="467" t="e">
        <f>SUM(L1123+N1123-#REF!)</f>
        <v>#REF!</v>
      </c>
      <c r="P1113" s="465"/>
      <c r="Q1113" s="466"/>
      <c r="R1113" s="467" t="e">
        <f>SUM(O1123+Q1123-#REF!)</f>
        <v>#REF!</v>
      </c>
      <c r="S1113" s="465"/>
      <c r="T1113" s="466"/>
      <c r="U1113" s="467" t="e">
        <f t="shared" si="725"/>
        <v>#REF!</v>
      </c>
      <c r="V1113" s="465"/>
      <c r="W1113" s="466"/>
      <c r="X1113" s="467" t="e">
        <f t="shared" si="726"/>
        <v>#REF!</v>
      </c>
      <c r="Y1113" s="465"/>
      <c r="Z1113" s="466"/>
      <c r="AA1113" s="467" t="e">
        <f t="shared" si="727"/>
        <v>#REF!</v>
      </c>
      <c r="AB1113" s="465"/>
      <c r="AC1113" s="466"/>
      <c r="AD1113" s="467" t="e">
        <f t="shared" si="728"/>
        <v>#REF!</v>
      </c>
      <c r="AE1113" s="295"/>
      <c r="AF1113" s="295"/>
      <c r="AG1113" s="295" t="e">
        <f t="shared" si="729"/>
        <v>#REF!</v>
      </c>
      <c r="AH1113" s="295"/>
      <c r="AI1113" s="295"/>
      <c r="AJ1113" s="295" t="e">
        <f t="shared" si="730"/>
        <v>#REF!</v>
      </c>
      <c r="AK1113" s="295"/>
      <c r="AL1113" s="295"/>
      <c r="AM1113" s="295" t="e">
        <f t="shared" si="731"/>
        <v>#REF!</v>
      </c>
      <c r="AN1113" s="295"/>
      <c r="AO1113" s="295"/>
      <c r="AP1113" s="295" t="e">
        <f t="shared" si="732"/>
        <v>#REF!</v>
      </c>
      <c r="AQ1113" s="295"/>
      <c r="AR1113" s="295"/>
      <c r="AS1113" s="295" t="e">
        <f t="shared" si="733"/>
        <v>#REF!</v>
      </c>
      <c r="AT1113" s="295"/>
      <c r="AU1113" s="295"/>
      <c r="AV1113" s="468" t="e">
        <f t="shared" si="734"/>
        <v>#REF!</v>
      </c>
      <c r="AW1113" s="469"/>
      <c r="AX1113" s="470"/>
      <c r="AY1113" s="125"/>
      <c r="AZ1113" s="125"/>
    </row>
    <row r="1114" spans="1:52" ht="13">
      <c r="A1114" s="294"/>
      <c r="B1114" s="468"/>
      <c r="C1114" s="480"/>
      <c r="D1114" s="66" t="s">
        <v>3865</v>
      </c>
      <c r="E1114" s="480" t="s">
        <v>3866</v>
      </c>
      <c r="F1114" s="35" t="s">
        <v>418</v>
      </c>
      <c r="G1114" s="84" t="s">
        <v>629</v>
      </c>
      <c r="H1114" s="35"/>
      <c r="I1114" s="481"/>
      <c r="J1114" s="478"/>
      <c r="K1114" s="464" t="e">
        <f t="shared" si="724"/>
        <v>#REF!</v>
      </c>
      <c r="L1114" s="295"/>
      <c r="M1114" s="465"/>
      <c r="N1114" s="466"/>
      <c r="O1114" s="467" t="e">
        <f>SUM(L1124+N1124-#REF!)</f>
        <v>#REF!</v>
      </c>
      <c r="P1114" s="465"/>
      <c r="Q1114" s="466"/>
      <c r="R1114" s="467" t="e">
        <f>SUM(O1124+Q1124-#REF!)</f>
        <v>#REF!</v>
      </c>
      <c r="S1114" s="465"/>
      <c r="T1114" s="466"/>
      <c r="U1114" s="467" t="e">
        <f t="shared" si="725"/>
        <v>#REF!</v>
      </c>
      <c r="V1114" s="465"/>
      <c r="W1114" s="466"/>
      <c r="X1114" s="467" t="e">
        <f t="shared" si="726"/>
        <v>#REF!</v>
      </c>
      <c r="Y1114" s="465"/>
      <c r="Z1114" s="466"/>
      <c r="AA1114" s="467" t="e">
        <f t="shared" si="727"/>
        <v>#REF!</v>
      </c>
      <c r="AB1114" s="465"/>
      <c r="AC1114" s="466"/>
      <c r="AD1114" s="467" t="e">
        <f t="shared" si="728"/>
        <v>#REF!</v>
      </c>
      <c r="AE1114" s="295"/>
      <c r="AF1114" s="295"/>
      <c r="AG1114" s="295" t="e">
        <f t="shared" si="729"/>
        <v>#REF!</v>
      </c>
      <c r="AH1114" s="295"/>
      <c r="AI1114" s="295"/>
      <c r="AJ1114" s="295" t="e">
        <f t="shared" si="730"/>
        <v>#REF!</v>
      </c>
      <c r="AK1114" s="295"/>
      <c r="AL1114" s="295"/>
      <c r="AM1114" s="295" t="e">
        <f t="shared" si="731"/>
        <v>#REF!</v>
      </c>
      <c r="AN1114" s="295"/>
      <c r="AO1114" s="295"/>
      <c r="AP1114" s="295" t="e">
        <f t="shared" si="732"/>
        <v>#REF!</v>
      </c>
      <c r="AQ1114" s="295"/>
      <c r="AR1114" s="295"/>
      <c r="AS1114" s="295" t="e">
        <f t="shared" si="733"/>
        <v>#REF!</v>
      </c>
      <c r="AT1114" s="295"/>
      <c r="AU1114" s="295"/>
      <c r="AV1114" s="468" t="e">
        <f t="shared" si="734"/>
        <v>#REF!</v>
      </c>
      <c r="AW1114" s="469"/>
      <c r="AX1114" s="470"/>
      <c r="AY1114" s="125"/>
      <c r="AZ1114" s="125"/>
    </row>
    <row r="1115" spans="1:52" ht="13">
      <c r="A1115" s="294"/>
      <c r="B1115" s="468"/>
      <c r="C1115" s="480"/>
      <c r="D1115" s="66" t="s">
        <v>3815</v>
      </c>
      <c r="E1115" s="480" t="s">
        <v>3816</v>
      </c>
      <c r="F1115" s="35" t="s">
        <v>4492</v>
      </c>
      <c r="G1115" s="84">
        <v>1</v>
      </c>
      <c r="H1115" s="35"/>
      <c r="I1115" s="481"/>
      <c r="J1115" s="478"/>
      <c r="K1115" s="464" t="e">
        <f t="shared" si="724"/>
        <v>#REF!</v>
      </c>
      <c r="L1115" s="295"/>
      <c r="M1115" s="465"/>
      <c r="N1115" s="466"/>
      <c r="O1115" s="467" t="e">
        <f>SUM(L1125+N1125-#REF!)</f>
        <v>#REF!</v>
      </c>
      <c r="P1115" s="465"/>
      <c r="Q1115" s="466"/>
      <c r="R1115" s="467" t="e">
        <f>SUM(O1125+Q1125-#REF!)</f>
        <v>#REF!</v>
      </c>
      <c r="S1115" s="465"/>
      <c r="T1115" s="466"/>
      <c r="U1115" s="467" t="e">
        <f t="shared" si="725"/>
        <v>#REF!</v>
      </c>
      <c r="V1115" s="465"/>
      <c r="W1115" s="466"/>
      <c r="X1115" s="467" t="e">
        <f t="shared" si="726"/>
        <v>#REF!</v>
      </c>
      <c r="Y1115" s="465"/>
      <c r="Z1115" s="466"/>
      <c r="AA1115" s="467" t="e">
        <f t="shared" si="727"/>
        <v>#REF!</v>
      </c>
      <c r="AB1115" s="465"/>
      <c r="AC1115" s="466"/>
      <c r="AD1115" s="467" t="e">
        <f t="shared" si="728"/>
        <v>#REF!</v>
      </c>
      <c r="AE1115" s="295"/>
      <c r="AF1115" s="295"/>
      <c r="AG1115" s="295" t="e">
        <f t="shared" si="729"/>
        <v>#REF!</v>
      </c>
      <c r="AH1115" s="295"/>
      <c r="AI1115" s="295"/>
      <c r="AJ1115" s="295" t="e">
        <f t="shared" si="730"/>
        <v>#REF!</v>
      </c>
      <c r="AK1115" s="295"/>
      <c r="AL1115" s="295"/>
      <c r="AM1115" s="295" t="e">
        <f t="shared" si="731"/>
        <v>#REF!</v>
      </c>
      <c r="AN1115" s="295"/>
      <c r="AO1115" s="295"/>
      <c r="AP1115" s="295" t="e">
        <f t="shared" si="732"/>
        <v>#REF!</v>
      </c>
      <c r="AQ1115" s="295"/>
      <c r="AR1115" s="295"/>
      <c r="AS1115" s="295" t="e">
        <f t="shared" si="733"/>
        <v>#REF!</v>
      </c>
      <c r="AT1115" s="295"/>
      <c r="AU1115" s="295"/>
      <c r="AV1115" s="468" t="e">
        <f t="shared" si="734"/>
        <v>#REF!</v>
      </c>
      <c r="AW1115" s="469"/>
      <c r="AX1115" s="470"/>
      <c r="AY1115" s="125"/>
      <c r="AZ1115" s="125"/>
    </row>
    <row r="1116" spans="1:52" ht="13">
      <c r="A1116" s="294"/>
      <c r="B1116" s="468"/>
      <c r="C1116" s="480"/>
      <c r="D1116" s="66" t="s">
        <v>3797</v>
      </c>
      <c r="E1116" s="480" t="s">
        <v>3798</v>
      </c>
      <c r="F1116" s="35" t="s">
        <v>4492</v>
      </c>
      <c r="G1116" s="84">
        <v>12</v>
      </c>
      <c r="H1116" s="35"/>
      <c r="I1116" s="481"/>
      <c r="J1116" s="478"/>
      <c r="K1116" s="464" t="e">
        <f t="shared" si="724"/>
        <v>#REF!</v>
      </c>
      <c r="L1116" s="295"/>
      <c r="M1116" s="465"/>
      <c r="N1116" s="466"/>
      <c r="O1116" s="467" t="e">
        <f>SUM(L1126+N1126-#REF!)</f>
        <v>#REF!</v>
      </c>
      <c r="P1116" s="465"/>
      <c r="Q1116" s="466"/>
      <c r="R1116" s="467" t="e">
        <f>SUM(O1126+Q1126-#REF!)</f>
        <v>#REF!</v>
      </c>
      <c r="S1116" s="465"/>
      <c r="T1116" s="466"/>
      <c r="U1116" s="467" t="e">
        <f t="shared" si="725"/>
        <v>#REF!</v>
      </c>
      <c r="V1116" s="465"/>
      <c r="W1116" s="466"/>
      <c r="X1116" s="467" t="e">
        <f t="shared" si="726"/>
        <v>#REF!</v>
      </c>
      <c r="Y1116" s="465"/>
      <c r="Z1116" s="466"/>
      <c r="AA1116" s="467" t="e">
        <f t="shared" si="727"/>
        <v>#REF!</v>
      </c>
      <c r="AB1116" s="465"/>
      <c r="AC1116" s="466"/>
      <c r="AD1116" s="467" t="e">
        <f t="shared" si="728"/>
        <v>#REF!</v>
      </c>
      <c r="AE1116" s="295"/>
      <c r="AF1116" s="295"/>
      <c r="AG1116" s="295" t="e">
        <f t="shared" si="729"/>
        <v>#REF!</v>
      </c>
      <c r="AH1116" s="295"/>
      <c r="AI1116" s="295"/>
      <c r="AJ1116" s="295" t="e">
        <f t="shared" si="730"/>
        <v>#REF!</v>
      </c>
      <c r="AK1116" s="295"/>
      <c r="AL1116" s="295"/>
      <c r="AM1116" s="295" t="e">
        <f t="shared" si="731"/>
        <v>#REF!</v>
      </c>
      <c r="AN1116" s="295"/>
      <c r="AO1116" s="295"/>
      <c r="AP1116" s="295" t="e">
        <f t="shared" si="732"/>
        <v>#REF!</v>
      </c>
      <c r="AQ1116" s="295"/>
      <c r="AR1116" s="295"/>
      <c r="AS1116" s="295" t="e">
        <f t="shared" si="733"/>
        <v>#REF!</v>
      </c>
      <c r="AT1116" s="295"/>
      <c r="AU1116" s="295"/>
      <c r="AV1116" s="468" t="e">
        <f t="shared" si="734"/>
        <v>#REF!</v>
      </c>
      <c r="AW1116" s="469"/>
      <c r="AX1116" s="470"/>
      <c r="AY1116" s="125"/>
      <c r="AZ1116" s="125"/>
    </row>
    <row r="1117" spans="1:52" ht="13">
      <c r="A1117" s="294"/>
      <c r="B1117" s="468"/>
      <c r="C1117" s="480"/>
      <c r="D1117" s="66" t="s">
        <v>3793</v>
      </c>
      <c r="E1117" s="480" t="s">
        <v>3794</v>
      </c>
      <c r="F1117" s="35" t="s">
        <v>4492</v>
      </c>
      <c r="G1117" s="84">
        <v>1</v>
      </c>
      <c r="H1117" s="35"/>
      <c r="I1117" s="481"/>
      <c r="J1117" s="478"/>
      <c r="K1117" s="464" t="e">
        <f t="shared" si="724"/>
        <v>#REF!</v>
      </c>
      <c r="L1117" s="295"/>
      <c r="M1117" s="465"/>
      <c r="N1117" s="466"/>
      <c r="O1117" s="467" t="e">
        <f>SUM(L1127+N1127-#REF!)</f>
        <v>#REF!</v>
      </c>
      <c r="P1117" s="465"/>
      <c r="Q1117" s="466"/>
      <c r="R1117" s="467" t="e">
        <f>SUM(O1127+Q1127-#REF!)</f>
        <v>#REF!</v>
      </c>
      <c r="S1117" s="465"/>
      <c r="T1117" s="466"/>
      <c r="U1117" s="467" t="e">
        <f t="shared" si="725"/>
        <v>#REF!</v>
      </c>
      <c r="V1117" s="465"/>
      <c r="W1117" s="466"/>
      <c r="X1117" s="467" t="e">
        <f t="shared" si="726"/>
        <v>#REF!</v>
      </c>
      <c r="Y1117" s="465"/>
      <c r="Z1117" s="466"/>
      <c r="AA1117" s="467" t="e">
        <f t="shared" si="727"/>
        <v>#REF!</v>
      </c>
      <c r="AB1117" s="465"/>
      <c r="AC1117" s="466"/>
      <c r="AD1117" s="467" t="e">
        <f t="shared" si="728"/>
        <v>#REF!</v>
      </c>
      <c r="AE1117" s="295"/>
      <c r="AF1117" s="295"/>
      <c r="AG1117" s="295" t="e">
        <f t="shared" si="729"/>
        <v>#REF!</v>
      </c>
      <c r="AH1117" s="295"/>
      <c r="AI1117" s="295"/>
      <c r="AJ1117" s="295" t="e">
        <f t="shared" si="730"/>
        <v>#REF!</v>
      </c>
      <c r="AK1117" s="295"/>
      <c r="AL1117" s="295"/>
      <c r="AM1117" s="295" t="e">
        <f t="shared" si="731"/>
        <v>#REF!</v>
      </c>
      <c r="AN1117" s="295"/>
      <c r="AO1117" s="295"/>
      <c r="AP1117" s="295" t="e">
        <f t="shared" si="732"/>
        <v>#REF!</v>
      </c>
      <c r="AQ1117" s="295"/>
      <c r="AR1117" s="295"/>
      <c r="AS1117" s="295" t="e">
        <f t="shared" si="733"/>
        <v>#REF!</v>
      </c>
      <c r="AT1117" s="295"/>
      <c r="AU1117" s="295"/>
      <c r="AV1117" s="468" t="e">
        <f t="shared" si="734"/>
        <v>#REF!</v>
      </c>
      <c r="AW1117" s="469"/>
      <c r="AX1117" s="470"/>
      <c r="AY1117" s="125"/>
      <c r="AZ1117" s="125"/>
    </row>
    <row r="1118" spans="1:52" ht="13">
      <c r="A1118" s="294"/>
      <c r="B1118" s="468"/>
      <c r="C1118" s="480"/>
      <c r="D1118" s="66" t="s">
        <v>3791</v>
      </c>
      <c r="E1118" s="480" t="s">
        <v>3792</v>
      </c>
      <c r="F1118" s="35" t="s">
        <v>4492</v>
      </c>
      <c r="G1118" s="84">
        <v>1</v>
      </c>
      <c r="H1118" s="35"/>
      <c r="I1118" s="481"/>
      <c r="J1118" s="478"/>
      <c r="K1118" s="464" t="e">
        <f t="shared" si="724"/>
        <v>#REF!</v>
      </c>
      <c r="L1118" s="295"/>
      <c r="M1118" s="465"/>
      <c r="N1118" s="466"/>
      <c r="O1118" s="467" t="e">
        <f>SUM(L1128+N1128-#REF!)</f>
        <v>#REF!</v>
      </c>
      <c r="P1118" s="465"/>
      <c r="Q1118" s="466"/>
      <c r="R1118" s="467" t="e">
        <f>SUM(O1128+Q1128-#REF!)</f>
        <v>#REF!</v>
      </c>
      <c r="S1118" s="465"/>
      <c r="T1118" s="466"/>
      <c r="U1118" s="467" t="e">
        <f t="shared" si="725"/>
        <v>#REF!</v>
      </c>
      <c r="V1118" s="465"/>
      <c r="W1118" s="466"/>
      <c r="X1118" s="467" t="e">
        <f t="shared" si="726"/>
        <v>#REF!</v>
      </c>
      <c r="Y1118" s="465"/>
      <c r="Z1118" s="466"/>
      <c r="AA1118" s="467" t="e">
        <f t="shared" si="727"/>
        <v>#REF!</v>
      </c>
      <c r="AB1118" s="465"/>
      <c r="AC1118" s="466"/>
      <c r="AD1118" s="467" t="e">
        <f t="shared" si="728"/>
        <v>#REF!</v>
      </c>
      <c r="AE1118" s="295"/>
      <c r="AF1118" s="295"/>
      <c r="AG1118" s="295" t="e">
        <f t="shared" si="729"/>
        <v>#REF!</v>
      </c>
      <c r="AH1118" s="295"/>
      <c r="AI1118" s="295"/>
      <c r="AJ1118" s="295" t="e">
        <f t="shared" si="730"/>
        <v>#REF!</v>
      </c>
      <c r="AK1118" s="295"/>
      <c r="AL1118" s="295"/>
      <c r="AM1118" s="295" t="e">
        <f t="shared" si="731"/>
        <v>#REF!</v>
      </c>
      <c r="AN1118" s="295"/>
      <c r="AO1118" s="295"/>
      <c r="AP1118" s="295" t="e">
        <f t="shared" si="732"/>
        <v>#REF!</v>
      </c>
      <c r="AQ1118" s="295"/>
      <c r="AR1118" s="295"/>
      <c r="AS1118" s="295" t="e">
        <f t="shared" si="733"/>
        <v>#REF!</v>
      </c>
      <c r="AT1118" s="295"/>
      <c r="AU1118" s="295"/>
      <c r="AV1118" s="468" t="e">
        <f t="shared" si="734"/>
        <v>#REF!</v>
      </c>
      <c r="AW1118" s="469"/>
      <c r="AX1118" s="470"/>
      <c r="AY1118" s="125"/>
      <c r="AZ1118" s="125"/>
    </row>
    <row r="1119" spans="1:52" ht="13">
      <c r="A1119" s="294"/>
      <c r="B1119" s="468"/>
      <c r="C1119" s="480"/>
      <c r="D1119" s="66" t="s">
        <v>3787</v>
      </c>
      <c r="E1119" s="480" t="s">
        <v>3788</v>
      </c>
      <c r="F1119" s="35" t="s">
        <v>4492</v>
      </c>
      <c r="G1119" s="84">
        <v>2</v>
      </c>
      <c r="H1119" s="35"/>
      <c r="I1119" s="481"/>
      <c r="J1119" s="478"/>
      <c r="K1119" s="464" t="e">
        <f t="shared" si="724"/>
        <v>#REF!</v>
      </c>
      <c r="L1119" s="295"/>
      <c r="M1119" s="465"/>
      <c r="N1119" s="466"/>
      <c r="O1119" s="467" t="e">
        <f>SUM(L1129+N1129-#REF!)</f>
        <v>#REF!</v>
      </c>
      <c r="P1119" s="465"/>
      <c r="Q1119" s="466"/>
      <c r="R1119" s="467" t="e">
        <f>SUM(O1129+Q1129-#REF!)</f>
        <v>#REF!</v>
      </c>
      <c r="S1119" s="465"/>
      <c r="T1119" s="466"/>
      <c r="U1119" s="467" t="e">
        <f t="shared" si="725"/>
        <v>#REF!</v>
      </c>
      <c r="V1119" s="465"/>
      <c r="W1119" s="466"/>
      <c r="X1119" s="467" t="e">
        <f t="shared" si="726"/>
        <v>#REF!</v>
      </c>
      <c r="Y1119" s="465"/>
      <c r="Z1119" s="466"/>
      <c r="AA1119" s="467" t="e">
        <f t="shared" si="727"/>
        <v>#REF!</v>
      </c>
      <c r="AB1119" s="465"/>
      <c r="AC1119" s="466"/>
      <c r="AD1119" s="467" t="e">
        <f t="shared" si="728"/>
        <v>#REF!</v>
      </c>
      <c r="AE1119" s="295"/>
      <c r="AF1119" s="295"/>
      <c r="AG1119" s="295" t="e">
        <f t="shared" si="729"/>
        <v>#REF!</v>
      </c>
      <c r="AH1119" s="295"/>
      <c r="AI1119" s="295"/>
      <c r="AJ1119" s="295" t="e">
        <f t="shared" si="730"/>
        <v>#REF!</v>
      </c>
      <c r="AK1119" s="295"/>
      <c r="AL1119" s="295"/>
      <c r="AM1119" s="295" t="e">
        <f t="shared" si="731"/>
        <v>#REF!</v>
      </c>
      <c r="AN1119" s="295"/>
      <c r="AO1119" s="295"/>
      <c r="AP1119" s="295" t="e">
        <f t="shared" si="732"/>
        <v>#REF!</v>
      </c>
      <c r="AQ1119" s="295"/>
      <c r="AR1119" s="295"/>
      <c r="AS1119" s="295" t="e">
        <f t="shared" si="733"/>
        <v>#REF!</v>
      </c>
      <c r="AT1119" s="295"/>
      <c r="AU1119" s="295"/>
      <c r="AV1119" s="468" t="e">
        <f t="shared" si="734"/>
        <v>#REF!</v>
      </c>
      <c r="AW1119" s="469"/>
      <c r="AX1119" s="470"/>
      <c r="AY1119" s="125"/>
      <c r="AZ1119" s="125"/>
    </row>
    <row r="1120" spans="1:52" ht="13">
      <c r="A1120" s="294"/>
      <c r="B1120" s="468"/>
      <c r="C1120" s="480"/>
      <c r="D1120" s="66" t="s">
        <v>3785</v>
      </c>
      <c r="E1120" s="480" t="s">
        <v>3786</v>
      </c>
      <c r="F1120" s="35" t="s">
        <v>4492</v>
      </c>
      <c r="G1120" s="84">
        <v>7</v>
      </c>
      <c r="H1120" s="35"/>
      <c r="I1120" s="481"/>
      <c r="J1120" s="478"/>
      <c r="K1120" s="464" t="e">
        <f t="shared" si="724"/>
        <v>#REF!</v>
      </c>
      <c r="L1120" s="295"/>
      <c r="M1120" s="465"/>
      <c r="N1120" s="466"/>
      <c r="O1120" s="467" t="e">
        <f>SUM(L1130+N1130-#REF!)</f>
        <v>#REF!</v>
      </c>
      <c r="P1120" s="465"/>
      <c r="Q1120" s="466"/>
      <c r="R1120" s="467" t="e">
        <f>SUM(O1130+Q1130-#REF!)</f>
        <v>#REF!</v>
      </c>
      <c r="S1120" s="465"/>
      <c r="T1120" s="466"/>
      <c r="U1120" s="467" t="e">
        <f t="shared" si="725"/>
        <v>#REF!</v>
      </c>
      <c r="V1120" s="465"/>
      <c r="W1120" s="466"/>
      <c r="X1120" s="467" t="e">
        <f t="shared" si="726"/>
        <v>#REF!</v>
      </c>
      <c r="Y1120" s="465"/>
      <c r="Z1120" s="466"/>
      <c r="AA1120" s="467" t="e">
        <f t="shared" si="727"/>
        <v>#REF!</v>
      </c>
      <c r="AB1120" s="465"/>
      <c r="AC1120" s="466"/>
      <c r="AD1120" s="467" t="e">
        <f t="shared" si="728"/>
        <v>#REF!</v>
      </c>
      <c r="AE1120" s="295"/>
      <c r="AF1120" s="295"/>
      <c r="AG1120" s="295" t="e">
        <f t="shared" si="729"/>
        <v>#REF!</v>
      </c>
      <c r="AH1120" s="295"/>
      <c r="AI1120" s="295"/>
      <c r="AJ1120" s="295" t="e">
        <f t="shared" si="730"/>
        <v>#REF!</v>
      </c>
      <c r="AK1120" s="295"/>
      <c r="AL1120" s="295"/>
      <c r="AM1120" s="295" t="e">
        <f t="shared" si="731"/>
        <v>#REF!</v>
      </c>
      <c r="AN1120" s="295"/>
      <c r="AO1120" s="295"/>
      <c r="AP1120" s="295" t="e">
        <f t="shared" si="732"/>
        <v>#REF!</v>
      </c>
      <c r="AQ1120" s="295"/>
      <c r="AR1120" s="295"/>
      <c r="AS1120" s="295" t="e">
        <f t="shared" si="733"/>
        <v>#REF!</v>
      </c>
      <c r="AT1120" s="295"/>
      <c r="AU1120" s="295"/>
      <c r="AV1120" s="468" t="e">
        <f t="shared" si="734"/>
        <v>#REF!</v>
      </c>
      <c r="AW1120" s="469"/>
      <c r="AX1120" s="470"/>
      <c r="AY1120" s="125"/>
      <c r="AZ1120" s="125"/>
    </row>
    <row r="1121" spans="1:52" ht="13">
      <c r="A1121" s="294"/>
      <c r="B1121" s="468"/>
      <c r="C1121" s="480"/>
      <c r="D1121" s="66" t="s">
        <v>3783</v>
      </c>
      <c r="E1121" s="480" t="s">
        <v>3784</v>
      </c>
      <c r="F1121" s="35" t="s">
        <v>4492</v>
      </c>
      <c r="G1121" s="84">
        <v>3</v>
      </c>
      <c r="H1121" s="35"/>
      <c r="I1121" s="481"/>
      <c r="J1121" s="478"/>
      <c r="K1121" s="464" t="e">
        <f t="shared" si="724"/>
        <v>#REF!</v>
      </c>
      <c r="L1121" s="295"/>
      <c r="M1121" s="465"/>
      <c r="N1121" s="466"/>
      <c r="O1121" s="467" t="e">
        <f>SUM(L1131+N1131-#REF!)</f>
        <v>#REF!</v>
      </c>
      <c r="P1121" s="465"/>
      <c r="Q1121" s="466"/>
      <c r="R1121" s="467" t="e">
        <f>SUM(O1131+Q1131-#REF!)</f>
        <v>#REF!</v>
      </c>
      <c r="S1121" s="465"/>
      <c r="T1121" s="466"/>
      <c r="U1121" s="467" t="e">
        <f t="shared" si="725"/>
        <v>#REF!</v>
      </c>
      <c r="V1121" s="465"/>
      <c r="W1121" s="466"/>
      <c r="X1121" s="467" t="e">
        <f t="shared" si="726"/>
        <v>#REF!</v>
      </c>
      <c r="Y1121" s="465"/>
      <c r="Z1121" s="466"/>
      <c r="AA1121" s="467" t="e">
        <f t="shared" si="727"/>
        <v>#REF!</v>
      </c>
      <c r="AB1121" s="465"/>
      <c r="AC1121" s="466"/>
      <c r="AD1121" s="467" t="e">
        <f t="shared" si="728"/>
        <v>#REF!</v>
      </c>
      <c r="AE1121" s="295"/>
      <c r="AF1121" s="295"/>
      <c r="AG1121" s="295" t="e">
        <f t="shared" si="729"/>
        <v>#REF!</v>
      </c>
      <c r="AH1121" s="295"/>
      <c r="AI1121" s="295"/>
      <c r="AJ1121" s="295" t="e">
        <f t="shared" si="730"/>
        <v>#REF!</v>
      </c>
      <c r="AK1121" s="295"/>
      <c r="AL1121" s="295"/>
      <c r="AM1121" s="295" t="e">
        <f t="shared" si="731"/>
        <v>#REF!</v>
      </c>
      <c r="AN1121" s="295"/>
      <c r="AO1121" s="295"/>
      <c r="AP1121" s="295" t="e">
        <f t="shared" si="732"/>
        <v>#REF!</v>
      </c>
      <c r="AQ1121" s="295"/>
      <c r="AR1121" s="295"/>
      <c r="AS1121" s="295" t="e">
        <f t="shared" si="733"/>
        <v>#REF!</v>
      </c>
      <c r="AT1121" s="295"/>
      <c r="AU1121" s="295"/>
      <c r="AV1121" s="468" t="e">
        <f t="shared" si="734"/>
        <v>#REF!</v>
      </c>
      <c r="AW1121" s="469"/>
      <c r="AX1121" s="470"/>
      <c r="AY1121" s="125"/>
      <c r="AZ1121" s="125"/>
    </row>
    <row r="1122" spans="1:52" ht="13">
      <c r="A1122" s="294"/>
      <c r="B1122" s="468"/>
      <c r="C1122" s="480"/>
      <c r="D1122" s="66" t="s">
        <v>3781</v>
      </c>
      <c r="E1122" s="480" t="s">
        <v>3782</v>
      </c>
      <c r="F1122" s="35" t="s">
        <v>4492</v>
      </c>
      <c r="G1122" s="84">
        <v>5</v>
      </c>
      <c r="H1122" s="35"/>
      <c r="I1122" s="481"/>
      <c r="J1122" s="478"/>
      <c r="K1122" s="464" t="e">
        <f t="shared" si="724"/>
        <v>#REF!</v>
      </c>
      <c r="L1122" s="295"/>
      <c r="M1122" s="465"/>
      <c r="N1122" s="466"/>
      <c r="O1122" s="467" t="e">
        <f>SUM(L1132+N1132-#REF!)</f>
        <v>#REF!</v>
      </c>
      <c r="P1122" s="465"/>
      <c r="Q1122" s="466"/>
      <c r="R1122" s="467" t="e">
        <f>SUM(O1132+Q1132-#REF!)</f>
        <v>#REF!</v>
      </c>
      <c r="S1122" s="465"/>
      <c r="T1122" s="466"/>
      <c r="U1122" s="467" t="e">
        <f t="shared" si="725"/>
        <v>#REF!</v>
      </c>
      <c r="V1122" s="465"/>
      <c r="W1122" s="466"/>
      <c r="X1122" s="467" t="e">
        <f t="shared" si="726"/>
        <v>#REF!</v>
      </c>
      <c r="Y1122" s="465"/>
      <c r="Z1122" s="466"/>
      <c r="AA1122" s="467" t="e">
        <f t="shared" si="727"/>
        <v>#REF!</v>
      </c>
      <c r="AB1122" s="465"/>
      <c r="AC1122" s="466"/>
      <c r="AD1122" s="467" t="e">
        <f t="shared" si="728"/>
        <v>#REF!</v>
      </c>
      <c r="AE1122" s="295"/>
      <c r="AF1122" s="295"/>
      <c r="AG1122" s="295" t="e">
        <f t="shared" si="729"/>
        <v>#REF!</v>
      </c>
      <c r="AH1122" s="295"/>
      <c r="AI1122" s="295"/>
      <c r="AJ1122" s="295" t="e">
        <f t="shared" si="730"/>
        <v>#REF!</v>
      </c>
      <c r="AK1122" s="295"/>
      <c r="AL1122" s="295"/>
      <c r="AM1122" s="295" t="e">
        <f t="shared" si="731"/>
        <v>#REF!</v>
      </c>
      <c r="AN1122" s="295"/>
      <c r="AO1122" s="295"/>
      <c r="AP1122" s="295" t="e">
        <f t="shared" si="732"/>
        <v>#REF!</v>
      </c>
      <c r="AQ1122" s="295"/>
      <c r="AR1122" s="295"/>
      <c r="AS1122" s="295" t="e">
        <f t="shared" si="733"/>
        <v>#REF!</v>
      </c>
      <c r="AT1122" s="295"/>
      <c r="AU1122" s="295"/>
      <c r="AV1122" s="468" t="e">
        <f t="shared" si="734"/>
        <v>#REF!</v>
      </c>
      <c r="AW1122" s="469"/>
      <c r="AX1122" s="470"/>
      <c r="AY1122" s="125"/>
      <c r="AZ1122" s="125"/>
    </row>
    <row r="1123" spans="1:52" ht="13">
      <c r="A1123" s="294"/>
      <c r="B1123" s="468"/>
      <c r="C1123" s="480"/>
      <c r="D1123" s="66" t="s">
        <v>3779</v>
      </c>
      <c r="E1123" s="480" t="s">
        <v>3780</v>
      </c>
      <c r="F1123" s="35" t="s">
        <v>4492</v>
      </c>
      <c r="G1123" s="84">
        <v>1</v>
      </c>
      <c r="H1123" s="35"/>
      <c r="I1123" s="481"/>
      <c r="J1123" s="478"/>
      <c r="K1123" s="464">
        <f t="shared" si="724"/>
        <v>0</v>
      </c>
      <c r="L1123" s="295"/>
      <c r="M1123" s="465"/>
      <c r="N1123" s="466"/>
      <c r="O1123" s="467" t="e">
        <f>SUM(L1133+N1133-#REF!)</f>
        <v>#REF!</v>
      </c>
      <c r="P1123" s="465"/>
      <c r="Q1123" s="466"/>
      <c r="R1123" s="467" t="e">
        <f>SUM(O1133+Q1133-#REF!)</f>
        <v>#REF!</v>
      </c>
      <c r="S1123" s="465"/>
      <c r="T1123" s="466"/>
      <c r="U1123" s="467" t="e">
        <f t="shared" si="725"/>
        <v>#REF!</v>
      </c>
      <c r="V1123" s="465"/>
      <c r="W1123" s="466"/>
      <c r="X1123" s="467" t="e">
        <f t="shared" si="726"/>
        <v>#REF!</v>
      </c>
      <c r="Y1123" s="465"/>
      <c r="Z1123" s="466"/>
      <c r="AA1123" s="467" t="e">
        <f t="shared" si="727"/>
        <v>#REF!</v>
      </c>
      <c r="AB1123" s="465"/>
      <c r="AC1123" s="466"/>
      <c r="AD1123" s="467" t="e">
        <f t="shared" si="728"/>
        <v>#REF!</v>
      </c>
      <c r="AE1123" s="295"/>
      <c r="AF1123" s="295"/>
      <c r="AG1123" s="295" t="e">
        <f t="shared" si="729"/>
        <v>#REF!</v>
      </c>
      <c r="AH1123" s="295"/>
      <c r="AI1123" s="295"/>
      <c r="AJ1123" s="295" t="e">
        <f t="shared" si="730"/>
        <v>#REF!</v>
      </c>
      <c r="AK1123" s="295"/>
      <c r="AL1123" s="295"/>
      <c r="AM1123" s="295" t="e">
        <f t="shared" si="731"/>
        <v>#REF!</v>
      </c>
      <c r="AN1123" s="295"/>
      <c r="AO1123" s="295"/>
      <c r="AP1123" s="295" t="e">
        <f t="shared" si="732"/>
        <v>#REF!</v>
      </c>
      <c r="AQ1123" s="295"/>
      <c r="AR1123" s="295"/>
      <c r="AS1123" s="295" t="e">
        <f t="shared" si="733"/>
        <v>#REF!</v>
      </c>
      <c r="AT1123" s="295"/>
      <c r="AU1123" s="295"/>
      <c r="AV1123" s="468" t="e">
        <f t="shared" si="734"/>
        <v>#REF!</v>
      </c>
      <c r="AW1123" s="469"/>
      <c r="AX1123" s="470"/>
      <c r="AY1123" s="125"/>
      <c r="AZ1123" s="125"/>
    </row>
    <row r="1124" spans="1:52" ht="13">
      <c r="A1124" s="294"/>
      <c r="B1124" s="468"/>
      <c r="C1124" s="480"/>
      <c r="D1124" s="66" t="s">
        <v>3777</v>
      </c>
      <c r="E1124" s="480" t="s">
        <v>3778</v>
      </c>
      <c r="F1124" s="35" t="s">
        <v>4492</v>
      </c>
      <c r="G1124" s="84">
        <v>1</v>
      </c>
      <c r="H1124" s="35"/>
      <c r="I1124" s="481"/>
      <c r="J1124" s="478"/>
      <c r="K1124" s="464">
        <f t="shared" si="724"/>
        <v>0</v>
      </c>
      <c r="L1124" s="295"/>
      <c r="M1124" s="465"/>
      <c r="N1124" s="466"/>
      <c r="O1124" s="467" t="e">
        <f>SUM(L1134+N1134-#REF!)</f>
        <v>#REF!</v>
      </c>
      <c r="P1124" s="465"/>
      <c r="Q1124" s="466"/>
      <c r="R1124" s="467" t="e">
        <f>SUM(O1134+Q1134-#REF!)</f>
        <v>#REF!</v>
      </c>
      <c r="S1124" s="465"/>
      <c r="T1124" s="466"/>
      <c r="U1124" s="467" t="e">
        <f t="shared" si="725"/>
        <v>#REF!</v>
      </c>
      <c r="V1124" s="465"/>
      <c r="W1124" s="466"/>
      <c r="X1124" s="467" t="e">
        <f t="shared" si="726"/>
        <v>#REF!</v>
      </c>
      <c r="Y1124" s="465"/>
      <c r="Z1124" s="466"/>
      <c r="AA1124" s="467" t="e">
        <f t="shared" si="727"/>
        <v>#REF!</v>
      </c>
      <c r="AB1124" s="465"/>
      <c r="AC1124" s="466"/>
      <c r="AD1124" s="467" t="e">
        <f t="shared" si="728"/>
        <v>#REF!</v>
      </c>
      <c r="AE1124" s="295"/>
      <c r="AF1124" s="295"/>
      <c r="AG1124" s="295" t="e">
        <f t="shared" si="729"/>
        <v>#REF!</v>
      </c>
      <c r="AH1124" s="295"/>
      <c r="AI1124" s="295"/>
      <c r="AJ1124" s="295" t="e">
        <f t="shared" si="730"/>
        <v>#REF!</v>
      </c>
      <c r="AK1124" s="295"/>
      <c r="AL1124" s="295"/>
      <c r="AM1124" s="295" t="e">
        <f t="shared" si="731"/>
        <v>#REF!</v>
      </c>
      <c r="AN1124" s="295"/>
      <c r="AO1124" s="295"/>
      <c r="AP1124" s="295" t="e">
        <f t="shared" si="732"/>
        <v>#REF!</v>
      </c>
      <c r="AQ1124" s="295"/>
      <c r="AR1124" s="295"/>
      <c r="AS1124" s="295" t="e">
        <f t="shared" si="733"/>
        <v>#REF!</v>
      </c>
      <c r="AT1124" s="295"/>
      <c r="AU1124" s="295"/>
      <c r="AV1124" s="468" t="e">
        <f t="shared" si="734"/>
        <v>#REF!</v>
      </c>
      <c r="AW1124" s="469"/>
      <c r="AX1124" s="470"/>
      <c r="AY1124" s="125"/>
      <c r="AZ1124" s="125"/>
    </row>
    <row r="1125" spans="1:52" ht="13">
      <c r="A1125" s="294"/>
      <c r="B1125" s="468"/>
      <c r="C1125" s="480"/>
      <c r="D1125" s="66" t="s">
        <v>3775</v>
      </c>
      <c r="E1125" s="480" t="s">
        <v>3776</v>
      </c>
      <c r="F1125" s="35" t="s">
        <v>4492</v>
      </c>
      <c r="G1125" s="84">
        <v>1</v>
      </c>
      <c r="H1125" s="35"/>
      <c r="I1125" s="481"/>
      <c r="J1125" s="478"/>
      <c r="K1125" s="464">
        <f t="shared" si="724"/>
        <v>0</v>
      </c>
      <c r="L1125" s="295"/>
      <c r="M1125" s="465"/>
      <c r="N1125" s="466"/>
      <c r="O1125" s="467" t="e">
        <f>SUM(L1135+N1135-#REF!)</f>
        <v>#REF!</v>
      </c>
      <c r="P1125" s="465"/>
      <c r="Q1125" s="466"/>
      <c r="R1125" s="467" t="e">
        <f>SUM(O1135+Q1135-#REF!)</f>
        <v>#REF!</v>
      </c>
      <c r="S1125" s="465"/>
      <c r="T1125" s="466"/>
      <c r="U1125" s="467" t="e">
        <f t="shared" si="725"/>
        <v>#REF!</v>
      </c>
      <c r="V1125" s="465"/>
      <c r="W1125" s="466"/>
      <c r="X1125" s="467" t="e">
        <f t="shared" si="726"/>
        <v>#REF!</v>
      </c>
      <c r="Y1125" s="465"/>
      <c r="Z1125" s="466"/>
      <c r="AA1125" s="467" t="e">
        <f t="shared" si="727"/>
        <v>#REF!</v>
      </c>
      <c r="AB1125" s="465"/>
      <c r="AC1125" s="466"/>
      <c r="AD1125" s="467" t="e">
        <f t="shared" si="728"/>
        <v>#REF!</v>
      </c>
      <c r="AE1125" s="295"/>
      <c r="AF1125" s="295"/>
      <c r="AG1125" s="295" t="e">
        <f t="shared" si="729"/>
        <v>#REF!</v>
      </c>
      <c r="AH1125" s="295"/>
      <c r="AI1125" s="295"/>
      <c r="AJ1125" s="295" t="e">
        <f t="shared" si="730"/>
        <v>#REF!</v>
      </c>
      <c r="AK1125" s="295"/>
      <c r="AL1125" s="295"/>
      <c r="AM1125" s="295" t="e">
        <f t="shared" si="731"/>
        <v>#REF!</v>
      </c>
      <c r="AN1125" s="295"/>
      <c r="AO1125" s="295"/>
      <c r="AP1125" s="295" t="e">
        <f t="shared" si="732"/>
        <v>#REF!</v>
      </c>
      <c r="AQ1125" s="295"/>
      <c r="AR1125" s="295"/>
      <c r="AS1125" s="295" t="e">
        <f t="shared" si="733"/>
        <v>#REF!</v>
      </c>
      <c r="AT1125" s="295"/>
      <c r="AU1125" s="295"/>
      <c r="AV1125" s="468" t="e">
        <f t="shared" si="734"/>
        <v>#REF!</v>
      </c>
      <c r="AW1125" s="469"/>
      <c r="AX1125" s="470"/>
      <c r="AY1125" s="125"/>
      <c r="AZ1125" s="125"/>
    </row>
    <row r="1126" spans="1:52" ht="13">
      <c r="A1126" s="294"/>
      <c r="B1126" s="468"/>
      <c r="C1126" s="480"/>
      <c r="D1126" s="66" t="s">
        <v>3813</v>
      </c>
      <c r="E1126" s="480" t="s">
        <v>3814</v>
      </c>
      <c r="F1126" s="35" t="s">
        <v>4492</v>
      </c>
      <c r="G1126" s="84">
        <v>1</v>
      </c>
      <c r="H1126" s="35"/>
      <c r="I1126" s="481"/>
      <c r="J1126" s="478"/>
      <c r="K1126" s="464">
        <f t="shared" si="724"/>
        <v>0</v>
      </c>
      <c r="L1126" s="295"/>
      <c r="M1126" s="465"/>
      <c r="N1126" s="466"/>
      <c r="O1126" s="467" t="e">
        <f>SUM(L1136+N1136-#REF!)</f>
        <v>#REF!</v>
      </c>
      <c r="P1126" s="465"/>
      <c r="Q1126" s="466"/>
      <c r="R1126" s="467" t="e">
        <f>SUM(O1136+Q1136-#REF!)</f>
        <v>#REF!</v>
      </c>
      <c r="S1126" s="465"/>
      <c r="T1126" s="466"/>
      <c r="U1126" s="467" t="e">
        <f t="shared" si="725"/>
        <v>#REF!</v>
      </c>
      <c r="V1126" s="465"/>
      <c r="W1126" s="466"/>
      <c r="X1126" s="467" t="e">
        <f t="shared" si="726"/>
        <v>#REF!</v>
      </c>
      <c r="Y1126" s="465"/>
      <c r="Z1126" s="466"/>
      <c r="AA1126" s="467" t="e">
        <f t="shared" si="727"/>
        <v>#REF!</v>
      </c>
      <c r="AB1126" s="465"/>
      <c r="AC1126" s="466"/>
      <c r="AD1126" s="467" t="e">
        <f t="shared" si="728"/>
        <v>#REF!</v>
      </c>
      <c r="AE1126" s="295"/>
      <c r="AF1126" s="295"/>
      <c r="AG1126" s="295" t="e">
        <f t="shared" si="729"/>
        <v>#REF!</v>
      </c>
      <c r="AH1126" s="295"/>
      <c r="AI1126" s="295"/>
      <c r="AJ1126" s="295" t="e">
        <f t="shared" si="730"/>
        <v>#REF!</v>
      </c>
      <c r="AK1126" s="295"/>
      <c r="AL1126" s="295"/>
      <c r="AM1126" s="295" t="e">
        <f t="shared" si="731"/>
        <v>#REF!</v>
      </c>
      <c r="AN1126" s="295"/>
      <c r="AO1126" s="295"/>
      <c r="AP1126" s="295" t="e">
        <f t="shared" si="732"/>
        <v>#REF!</v>
      </c>
      <c r="AQ1126" s="295"/>
      <c r="AR1126" s="295"/>
      <c r="AS1126" s="295" t="e">
        <f t="shared" si="733"/>
        <v>#REF!</v>
      </c>
      <c r="AT1126" s="295"/>
      <c r="AU1126" s="295"/>
      <c r="AV1126" s="468" t="e">
        <f t="shared" si="734"/>
        <v>#REF!</v>
      </c>
      <c r="AW1126" s="469"/>
      <c r="AX1126" s="470"/>
      <c r="AY1126" s="125"/>
      <c r="AZ1126" s="125"/>
    </row>
    <row r="1127" spans="1:52" ht="13">
      <c r="A1127" s="294"/>
      <c r="B1127" s="468"/>
      <c r="C1127" s="480"/>
      <c r="D1127" s="66" t="s">
        <v>3773</v>
      </c>
      <c r="E1127" s="480" t="s">
        <v>3774</v>
      </c>
      <c r="F1127" s="35" t="s">
        <v>4492</v>
      </c>
      <c r="G1127" s="84">
        <v>1</v>
      </c>
      <c r="H1127" s="35"/>
      <c r="I1127" s="481"/>
      <c r="J1127" s="478"/>
      <c r="K1127" s="464">
        <f t="shared" si="724"/>
        <v>0</v>
      </c>
      <c r="L1127" s="295"/>
      <c r="M1127" s="465"/>
      <c r="N1127" s="466"/>
      <c r="O1127" s="467" t="e">
        <f>SUM(L1137+N1137-#REF!)</f>
        <v>#REF!</v>
      </c>
      <c r="P1127" s="465"/>
      <c r="Q1127" s="466"/>
      <c r="R1127" s="467" t="e">
        <f>SUM(O1137+Q1137-#REF!)</f>
        <v>#REF!</v>
      </c>
      <c r="S1127" s="465"/>
      <c r="T1127" s="466"/>
      <c r="U1127" s="467" t="e">
        <f t="shared" si="725"/>
        <v>#REF!</v>
      </c>
      <c r="V1127" s="465"/>
      <c r="W1127" s="466"/>
      <c r="X1127" s="467" t="e">
        <f t="shared" si="726"/>
        <v>#REF!</v>
      </c>
      <c r="Y1127" s="465"/>
      <c r="Z1127" s="466"/>
      <c r="AA1127" s="467" t="e">
        <f t="shared" si="727"/>
        <v>#REF!</v>
      </c>
      <c r="AB1127" s="465"/>
      <c r="AC1127" s="466"/>
      <c r="AD1127" s="467" t="e">
        <f t="shared" si="728"/>
        <v>#REF!</v>
      </c>
      <c r="AE1127" s="295"/>
      <c r="AF1127" s="295"/>
      <c r="AG1127" s="295" t="e">
        <f t="shared" si="729"/>
        <v>#REF!</v>
      </c>
      <c r="AH1127" s="295"/>
      <c r="AI1127" s="295"/>
      <c r="AJ1127" s="295" t="e">
        <f t="shared" si="730"/>
        <v>#REF!</v>
      </c>
      <c r="AK1127" s="295"/>
      <c r="AL1127" s="295"/>
      <c r="AM1127" s="295" t="e">
        <f t="shared" si="731"/>
        <v>#REF!</v>
      </c>
      <c r="AN1127" s="295"/>
      <c r="AO1127" s="295"/>
      <c r="AP1127" s="295" t="e">
        <f t="shared" si="732"/>
        <v>#REF!</v>
      </c>
      <c r="AQ1127" s="295"/>
      <c r="AR1127" s="295"/>
      <c r="AS1127" s="295" t="e">
        <f t="shared" si="733"/>
        <v>#REF!</v>
      </c>
      <c r="AT1127" s="295"/>
      <c r="AU1127" s="295"/>
      <c r="AV1127" s="468" t="e">
        <f t="shared" si="734"/>
        <v>#REF!</v>
      </c>
      <c r="AW1127" s="469"/>
      <c r="AX1127" s="470"/>
      <c r="AY1127" s="125"/>
      <c r="AZ1127" s="125"/>
    </row>
    <row r="1128" spans="1:52" ht="13">
      <c r="A1128" s="294"/>
      <c r="B1128" s="468"/>
      <c r="C1128" s="480"/>
      <c r="D1128" s="66" t="s">
        <v>3811</v>
      </c>
      <c r="E1128" s="480" t="s">
        <v>3812</v>
      </c>
      <c r="F1128" s="35" t="s">
        <v>4492</v>
      </c>
      <c r="G1128" s="84">
        <v>2</v>
      </c>
      <c r="H1128" s="35"/>
      <c r="I1128" s="481"/>
      <c r="J1128" s="478"/>
      <c r="K1128" s="464">
        <f t="shared" si="724"/>
        <v>0</v>
      </c>
      <c r="L1128" s="295"/>
      <c r="M1128" s="465"/>
      <c r="N1128" s="466"/>
      <c r="O1128" s="467" t="e">
        <f>SUM(L1138+N1138-#REF!)</f>
        <v>#REF!</v>
      </c>
      <c r="P1128" s="465"/>
      <c r="Q1128" s="466"/>
      <c r="R1128" s="467" t="e">
        <f>SUM(O1138+Q1138-#REF!)</f>
        <v>#REF!</v>
      </c>
      <c r="S1128" s="465"/>
      <c r="T1128" s="466"/>
      <c r="U1128" s="467" t="e">
        <f t="shared" si="725"/>
        <v>#REF!</v>
      </c>
      <c r="V1128" s="465"/>
      <c r="W1128" s="466"/>
      <c r="X1128" s="467" t="e">
        <f t="shared" si="726"/>
        <v>#REF!</v>
      </c>
      <c r="Y1128" s="465"/>
      <c r="Z1128" s="466"/>
      <c r="AA1128" s="467" t="e">
        <f t="shared" si="727"/>
        <v>#REF!</v>
      </c>
      <c r="AB1128" s="465"/>
      <c r="AC1128" s="466"/>
      <c r="AD1128" s="467" t="e">
        <f t="shared" si="728"/>
        <v>#REF!</v>
      </c>
      <c r="AE1128" s="295"/>
      <c r="AF1128" s="295"/>
      <c r="AG1128" s="295" t="e">
        <f t="shared" si="729"/>
        <v>#REF!</v>
      </c>
      <c r="AH1128" s="295"/>
      <c r="AI1128" s="295"/>
      <c r="AJ1128" s="295" t="e">
        <f t="shared" si="730"/>
        <v>#REF!</v>
      </c>
      <c r="AK1128" s="295"/>
      <c r="AL1128" s="295"/>
      <c r="AM1128" s="295" t="e">
        <f t="shared" si="731"/>
        <v>#REF!</v>
      </c>
      <c r="AN1128" s="295"/>
      <c r="AO1128" s="295"/>
      <c r="AP1128" s="295" t="e">
        <f t="shared" si="732"/>
        <v>#REF!</v>
      </c>
      <c r="AQ1128" s="295"/>
      <c r="AR1128" s="295"/>
      <c r="AS1128" s="295" t="e">
        <f t="shared" si="733"/>
        <v>#REF!</v>
      </c>
      <c r="AT1128" s="295"/>
      <c r="AU1128" s="295"/>
      <c r="AV1128" s="468" t="e">
        <f t="shared" si="734"/>
        <v>#REF!</v>
      </c>
      <c r="AW1128" s="469"/>
      <c r="AX1128" s="470"/>
      <c r="AY1128" s="125"/>
      <c r="AZ1128" s="125"/>
    </row>
    <row r="1129" spans="1:52" ht="13">
      <c r="A1129" s="294"/>
      <c r="B1129" s="468"/>
      <c r="C1129" s="480"/>
      <c r="D1129" s="66" t="s">
        <v>3771</v>
      </c>
      <c r="E1129" s="480" t="s">
        <v>3772</v>
      </c>
      <c r="F1129" s="35" t="s">
        <v>4492</v>
      </c>
      <c r="G1129" s="84">
        <v>2</v>
      </c>
      <c r="H1129" s="35"/>
      <c r="I1129" s="481"/>
      <c r="J1129" s="478"/>
      <c r="K1129" s="464">
        <f t="shared" ref="K1129:K1160" si="735">AV1139</f>
        <v>0</v>
      </c>
      <c r="L1129" s="295"/>
      <c r="M1129" s="465"/>
      <c r="N1129" s="466"/>
      <c r="O1129" s="467" t="e">
        <f>SUM(L1139+N1139-#REF!)</f>
        <v>#REF!</v>
      </c>
      <c r="P1129" s="465"/>
      <c r="Q1129" s="466"/>
      <c r="R1129" s="467" t="e">
        <f>SUM(O1139+Q1139-#REF!)</f>
        <v>#REF!</v>
      </c>
      <c r="S1129" s="465"/>
      <c r="T1129" s="466"/>
      <c r="U1129" s="467" t="e">
        <f t="shared" ref="U1129:U1160" si="736">SUM(R1139+S1139-T1139)</f>
        <v>#REF!</v>
      </c>
      <c r="V1129" s="465"/>
      <c r="W1129" s="466"/>
      <c r="X1129" s="467" t="e">
        <f t="shared" ref="X1129:X1160" si="737">SUM(U1139+V1139-W1139)</f>
        <v>#REF!</v>
      </c>
      <c r="Y1129" s="465"/>
      <c r="Z1129" s="466"/>
      <c r="AA1129" s="467" t="e">
        <f t="shared" ref="AA1129:AA1160" si="738">SUM(X1139+Y1139-Z1139)</f>
        <v>#REF!</v>
      </c>
      <c r="AB1129" s="465"/>
      <c r="AC1129" s="466"/>
      <c r="AD1129" s="467" t="e">
        <f t="shared" ref="AD1129:AD1160" si="739">SUM(AA1139+AB1139-AC1139)</f>
        <v>#REF!</v>
      </c>
      <c r="AE1129" s="295"/>
      <c r="AF1129" s="295"/>
      <c r="AG1129" s="295" t="e">
        <f t="shared" ref="AG1129:AG1160" si="740">SUM(AD1139+AE1139-AF1139)</f>
        <v>#REF!</v>
      </c>
      <c r="AH1129" s="295"/>
      <c r="AI1129" s="295"/>
      <c r="AJ1129" s="295" t="e">
        <f t="shared" ref="AJ1129:AJ1160" si="741">SUM(AG1139+AH1139-AI1139)</f>
        <v>#REF!</v>
      </c>
      <c r="AK1129" s="295"/>
      <c r="AL1129" s="295"/>
      <c r="AM1129" s="295" t="e">
        <f t="shared" ref="AM1129:AM1160" si="742">SUM(AJ1139+AK1139-AL1139)</f>
        <v>#REF!</v>
      </c>
      <c r="AN1129" s="295"/>
      <c r="AO1129" s="295"/>
      <c r="AP1129" s="295" t="e">
        <f t="shared" ref="AP1129:AP1160" si="743">SUM(AM1139+AN1139-AO1139)</f>
        <v>#REF!</v>
      </c>
      <c r="AQ1129" s="295"/>
      <c r="AR1129" s="295"/>
      <c r="AS1129" s="295" t="e">
        <f t="shared" ref="AS1129:AS1160" si="744">SUM(AP1139+AQ1139-AR1139)</f>
        <v>#REF!</v>
      </c>
      <c r="AT1129" s="295"/>
      <c r="AU1129" s="295"/>
      <c r="AV1129" s="468" t="e">
        <f t="shared" ref="AV1129:AV1160" si="745">SUM(AS1139+AT1139-AU1139)</f>
        <v>#REF!</v>
      </c>
      <c r="AW1129" s="469"/>
      <c r="AX1129" s="470"/>
      <c r="AY1129" s="125"/>
      <c r="AZ1129" s="125"/>
    </row>
    <row r="1130" spans="1:52" ht="13">
      <c r="A1130" s="294"/>
      <c r="B1130" s="468"/>
      <c r="C1130" s="480"/>
      <c r="D1130" s="66" t="s">
        <v>3809</v>
      </c>
      <c r="E1130" s="480" t="s">
        <v>3810</v>
      </c>
      <c r="F1130" s="35" t="s">
        <v>4492</v>
      </c>
      <c r="G1130" s="84">
        <v>1</v>
      </c>
      <c r="H1130" s="35"/>
      <c r="I1130" s="481"/>
      <c r="J1130" s="478"/>
      <c r="K1130" s="464">
        <f t="shared" si="735"/>
        <v>0</v>
      </c>
      <c r="L1130" s="295"/>
      <c r="M1130" s="465"/>
      <c r="N1130" s="466"/>
      <c r="O1130" s="467" t="e">
        <f>SUM(L1140+N1140-#REF!)</f>
        <v>#REF!</v>
      </c>
      <c r="P1130" s="465"/>
      <c r="Q1130" s="466"/>
      <c r="R1130" s="467" t="e">
        <f>SUM(O1140+Q1140-#REF!)</f>
        <v>#REF!</v>
      </c>
      <c r="S1130" s="465"/>
      <c r="T1130" s="466"/>
      <c r="U1130" s="467" t="e">
        <f t="shared" si="736"/>
        <v>#REF!</v>
      </c>
      <c r="V1130" s="465"/>
      <c r="W1130" s="466"/>
      <c r="X1130" s="467" t="e">
        <f t="shared" si="737"/>
        <v>#REF!</v>
      </c>
      <c r="Y1130" s="465"/>
      <c r="Z1130" s="466"/>
      <c r="AA1130" s="467" t="e">
        <f t="shared" si="738"/>
        <v>#REF!</v>
      </c>
      <c r="AB1130" s="465"/>
      <c r="AC1130" s="466"/>
      <c r="AD1130" s="467" t="e">
        <f t="shared" si="739"/>
        <v>#REF!</v>
      </c>
      <c r="AE1130" s="295"/>
      <c r="AF1130" s="295"/>
      <c r="AG1130" s="295" t="e">
        <f t="shared" si="740"/>
        <v>#REF!</v>
      </c>
      <c r="AH1130" s="295"/>
      <c r="AI1130" s="295"/>
      <c r="AJ1130" s="295" t="e">
        <f t="shared" si="741"/>
        <v>#REF!</v>
      </c>
      <c r="AK1130" s="295"/>
      <c r="AL1130" s="295"/>
      <c r="AM1130" s="295" t="e">
        <f t="shared" si="742"/>
        <v>#REF!</v>
      </c>
      <c r="AN1130" s="295"/>
      <c r="AO1130" s="295"/>
      <c r="AP1130" s="295" t="e">
        <f t="shared" si="743"/>
        <v>#REF!</v>
      </c>
      <c r="AQ1130" s="295"/>
      <c r="AR1130" s="295"/>
      <c r="AS1130" s="295" t="e">
        <f t="shared" si="744"/>
        <v>#REF!</v>
      </c>
      <c r="AT1130" s="295"/>
      <c r="AU1130" s="295"/>
      <c r="AV1130" s="468" t="e">
        <f t="shared" si="745"/>
        <v>#REF!</v>
      </c>
      <c r="AW1130" s="469"/>
      <c r="AX1130" s="470"/>
      <c r="AY1130" s="125"/>
      <c r="AZ1130" s="125"/>
    </row>
    <row r="1131" spans="1:52" ht="13">
      <c r="A1131" s="294"/>
      <c r="B1131" s="468"/>
      <c r="C1131" s="480"/>
      <c r="D1131" s="66" t="s">
        <v>3807</v>
      </c>
      <c r="E1131" s="480" t="s">
        <v>3808</v>
      </c>
      <c r="F1131" s="35" t="s">
        <v>4492</v>
      </c>
      <c r="G1131" s="84">
        <v>1</v>
      </c>
      <c r="H1131" s="35"/>
      <c r="I1131" s="481"/>
      <c r="J1131" s="478"/>
      <c r="K1131" s="464">
        <f t="shared" si="735"/>
        <v>0</v>
      </c>
      <c r="L1131" s="295"/>
      <c r="M1131" s="465"/>
      <c r="N1131" s="466"/>
      <c r="O1131" s="467" t="e">
        <f>SUM(L1141+N1141-#REF!)</f>
        <v>#REF!</v>
      </c>
      <c r="P1131" s="465"/>
      <c r="Q1131" s="466"/>
      <c r="R1131" s="467" t="e">
        <f>SUM(O1141+Q1141-#REF!)</f>
        <v>#REF!</v>
      </c>
      <c r="S1131" s="465"/>
      <c r="T1131" s="466"/>
      <c r="U1131" s="467" t="e">
        <f t="shared" si="736"/>
        <v>#REF!</v>
      </c>
      <c r="V1131" s="465"/>
      <c r="W1131" s="466"/>
      <c r="X1131" s="467" t="e">
        <f t="shared" si="737"/>
        <v>#REF!</v>
      </c>
      <c r="Y1131" s="465"/>
      <c r="Z1131" s="466"/>
      <c r="AA1131" s="467" t="e">
        <f t="shared" si="738"/>
        <v>#REF!</v>
      </c>
      <c r="AB1131" s="465"/>
      <c r="AC1131" s="466"/>
      <c r="AD1131" s="467" t="e">
        <f t="shared" si="739"/>
        <v>#REF!</v>
      </c>
      <c r="AE1131" s="295"/>
      <c r="AF1131" s="295"/>
      <c r="AG1131" s="295" t="e">
        <f t="shared" si="740"/>
        <v>#REF!</v>
      </c>
      <c r="AH1131" s="295"/>
      <c r="AI1131" s="295"/>
      <c r="AJ1131" s="295" t="e">
        <f t="shared" si="741"/>
        <v>#REF!</v>
      </c>
      <c r="AK1131" s="295"/>
      <c r="AL1131" s="295"/>
      <c r="AM1131" s="295" t="e">
        <f t="shared" si="742"/>
        <v>#REF!</v>
      </c>
      <c r="AN1131" s="295"/>
      <c r="AO1131" s="295"/>
      <c r="AP1131" s="295" t="e">
        <f t="shared" si="743"/>
        <v>#REF!</v>
      </c>
      <c r="AQ1131" s="295"/>
      <c r="AR1131" s="295"/>
      <c r="AS1131" s="295" t="e">
        <f t="shared" si="744"/>
        <v>#REF!</v>
      </c>
      <c r="AT1131" s="295"/>
      <c r="AU1131" s="295"/>
      <c r="AV1131" s="468" t="e">
        <f t="shared" si="745"/>
        <v>#REF!</v>
      </c>
      <c r="AW1131" s="469"/>
      <c r="AX1131" s="470"/>
      <c r="AY1131" s="125"/>
      <c r="AZ1131" s="125"/>
    </row>
    <row r="1132" spans="1:52" ht="13">
      <c r="A1132" s="294"/>
      <c r="B1132" s="468"/>
      <c r="C1132" s="480"/>
      <c r="D1132" s="66" t="s">
        <v>3803</v>
      </c>
      <c r="E1132" s="480" t="s">
        <v>3804</v>
      </c>
      <c r="F1132" s="35" t="s">
        <v>4492</v>
      </c>
      <c r="G1132" s="84">
        <v>1</v>
      </c>
      <c r="H1132" s="35"/>
      <c r="I1132" s="481"/>
      <c r="J1132" s="478"/>
      <c r="K1132" s="464">
        <f t="shared" si="735"/>
        <v>0</v>
      </c>
      <c r="L1132" s="295"/>
      <c r="M1132" s="465"/>
      <c r="N1132" s="466"/>
      <c r="O1132" s="467" t="e">
        <f>SUM(L1142+N1142-#REF!)</f>
        <v>#REF!</v>
      </c>
      <c r="P1132" s="465"/>
      <c r="Q1132" s="466"/>
      <c r="R1132" s="467" t="e">
        <f>SUM(O1142+Q1142-#REF!)</f>
        <v>#REF!</v>
      </c>
      <c r="S1132" s="465"/>
      <c r="T1132" s="466"/>
      <c r="U1132" s="467" t="e">
        <f t="shared" si="736"/>
        <v>#REF!</v>
      </c>
      <c r="V1132" s="465"/>
      <c r="W1132" s="466"/>
      <c r="X1132" s="467" t="e">
        <f t="shared" si="737"/>
        <v>#REF!</v>
      </c>
      <c r="Y1132" s="465"/>
      <c r="Z1132" s="466"/>
      <c r="AA1132" s="467" t="e">
        <f t="shared" si="738"/>
        <v>#REF!</v>
      </c>
      <c r="AB1132" s="465"/>
      <c r="AC1132" s="466"/>
      <c r="AD1132" s="467" t="e">
        <f t="shared" si="739"/>
        <v>#REF!</v>
      </c>
      <c r="AE1132" s="295"/>
      <c r="AF1132" s="295"/>
      <c r="AG1132" s="295" t="e">
        <f t="shared" si="740"/>
        <v>#REF!</v>
      </c>
      <c r="AH1132" s="295"/>
      <c r="AI1132" s="295"/>
      <c r="AJ1132" s="295" t="e">
        <f t="shared" si="741"/>
        <v>#REF!</v>
      </c>
      <c r="AK1132" s="295"/>
      <c r="AL1132" s="295"/>
      <c r="AM1132" s="295" t="e">
        <f t="shared" si="742"/>
        <v>#REF!</v>
      </c>
      <c r="AN1132" s="295"/>
      <c r="AO1132" s="295"/>
      <c r="AP1132" s="295" t="e">
        <f t="shared" si="743"/>
        <v>#REF!</v>
      </c>
      <c r="AQ1132" s="295"/>
      <c r="AR1132" s="295"/>
      <c r="AS1132" s="295" t="e">
        <f t="shared" si="744"/>
        <v>#REF!</v>
      </c>
      <c r="AT1132" s="295"/>
      <c r="AU1132" s="295"/>
      <c r="AV1132" s="468" t="e">
        <f t="shared" si="745"/>
        <v>#REF!</v>
      </c>
      <c r="AW1132" s="469"/>
      <c r="AX1132" s="470"/>
      <c r="AY1132" s="125"/>
      <c r="AZ1132" s="125"/>
    </row>
    <row r="1133" spans="1:52" ht="13">
      <c r="A1133" s="294"/>
      <c r="B1133" s="468"/>
      <c r="C1133" s="480"/>
      <c r="D1133" s="66" t="s">
        <v>3769</v>
      </c>
      <c r="E1133" s="480" t="s">
        <v>3770</v>
      </c>
      <c r="F1133" s="35" t="s">
        <v>4492</v>
      </c>
      <c r="G1133" s="84">
        <v>1</v>
      </c>
      <c r="H1133" s="35"/>
      <c r="I1133" s="481"/>
      <c r="J1133" s="478"/>
      <c r="K1133" s="464">
        <f t="shared" si="735"/>
        <v>0</v>
      </c>
      <c r="L1133" s="295"/>
      <c r="M1133" s="465"/>
      <c r="N1133" s="466"/>
      <c r="O1133" s="467" t="e">
        <f>SUM(L1143+N1143-#REF!)</f>
        <v>#REF!</v>
      </c>
      <c r="P1133" s="465"/>
      <c r="Q1133" s="466"/>
      <c r="R1133" s="467" t="e">
        <f>SUM(O1143+Q1143-#REF!)</f>
        <v>#REF!</v>
      </c>
      <c r="S1133" s="465"/>
      <c r="T1133" s="466"/>
      <c r="U1133" s="467" t="e">
        <f t="shared" si="736"/>
        <v>#REF!</v>
      </c>
      <c r="V1133" s="465"/>
      <c r="W1133" s="466"/>
      <c r="X1133" s="467" t="e">
        <f t="shared" si="737"/>
        <v>#REF!</v>
      </c>
      <c r="Y1133" s="465"/>
      <c r="Z1133" s="466"/>
      <c r="AA1133" s="467" t="e">
        <f t="shared" si="738"/>
        <v>#REF!</v>
      </c>
      <c r="AB1133" s="465"/>
      <c r="AC1133" s="466"/>
      <c r="AD1133" s="467" t="e">
        <f t="shared" si="739"/>
        <v>#REF!</v>
      </c>
      <c r="AE1133" s="295"/>
      <c r="AF1133" s="295"/>
      <c r="AG1133" s="295" t="e">
        <f t="shared" si="740"/>
        <v>#REF!</v>
      </c>
      <c r="AH1133" s="295"/>
      <c r="AI1133" s="295"/>
      <c r="AJ1133" s="295" t="e">
        <f t="shared" si="741"/>
        <v>#REF!</v>
      </c>
      <c r="AK1133" s="295"/>
      <c r="AL1133" s="295"/>
      <c r="AM1133" s="295" t="e">
        <f t="shared" si="742"/>
        <v>#REF!</v>
      </c>
      <c r="AN1133" s="295"/>
      <c r="AO1133" s="295"/>
      <c r="AP1133" s="295" t="e">
        <f t="shared" si="743"/>
        <v>#REF!</v>
      </c>
      <c r="AQ1133" s="295"/>
      <c r="AR1133" s="295"/>
      <c r="AS1133" s="295" t="e">
        <f t="shared" si="744"/>
        <v>#REF!</v>
      </c>
      <c r="AT1133" s="295"/>
      <c r="AU1133" s="295"/>
      <c r="AV1133" s="468">
        <f t="shared" si="745"/>
        <v>0</v>
      </c>
      <c r="AW1133" s="469"/>
      <c r="AX1133" s="470"/>
      <c r="AY1133" s="125"/>
      <c r="AZ1133" s="125"/>
    </row>
    <row r="1134" spans="1:52" ht="13">
      <c r="A1134" s="294"/>
      <c r="B1134" s="468"/>
      <c r="C1134" s="480"/>
      <c r="D1134" s="66" t="s">
        <v>3801</v>
      </c>
      <c r="E1134" s="480" t="s">
        <v>3802</v>
      </c>
      <c r="F1134" s="35" t="s">
        <v>4492</v>
      </c>
      <c r="G1134" s="84">
        <v>1</v>
      </c>
      <c r="H1134" s="35"/>
      <c r="I1134" s="481"/>
      <c r="J1134" s="478"/>
      <c r="K1134" s="464">
        <f t="shared" si="735"/>
        <v>0</v>
      </c>
      <c r="L1134" s="295"/>
      <c r="M1134" s="465"/>
      <c r="N1134" s="466"/>
      <c r="O1134" s="467" t="e">
        <f>SUM(L1144+N1144-#REF!)</f>
        <v>#REF!</v>
      </c>
      <c r="P1134" s="465"/>
      <c r="Q1134" s="466"/>
      <c r="R1134" s="467" t="e">
        <f>SUM(O1144+Q1144-#REF!)</f>
        <v>#REF!</v>
      </c>
      <c r="S1134" s="465"/>
      <c r="T1134" s="466"/>
      <c r="U1134" s="467" t="e">
        <f t="shared" si="736"/>
        <v>#REF!</v>
      </c>
      <c r="V1134" s="465"/>
      <c r="W1134" s="466"/>
      <c r="X1134" s="467" t="e">
        <f t="shared" si="737"/>
        <v>#REF!</v>
      </c>
      <c r="Y1134" s="465"/>
      <c r="Z1134" s="466"/>
      <c r="AA1134" s="467" t="e">
        <f t="shared" si="738"/>
        <v>#REF!</v>
      </c>
      <c r="AB1134" s="465"/>
      <c r="AC1134" s="466"/>
      <c r="AD1134" s="467" t="e">
        <f t="shared" si="739"/>
        <v>#REF!</v>
      </c>
      <c r="AE1134" s="295"/>
      <c r="AF1134" s="295"/>
      <c r="AG1134" s="295" t="e">
        <f t="shared" si="740"/>
        <v>#REF!</v>
      </c>
      <c r="AH1134" s="295"/>
      <c r="AI1134" s="295"/>
      <c r="AJ1134" s="295" t="e">
        <f t="shared" si="741"/>
        <v>#REF!</v>
      </c>
      <c r="AK1134" s="295"/>
      <c r="AL1134" s="295"/>
      <c r="AM1134" s="295" t="e">
        <f t="shared" si="742"/>
        <v>#REF!</v>
      </c>
      <c r="AN1134" s="295"/>
      <c r="AO1134" s="295"/>
      <c r="AP1134" s="295" t="e">
        <f t="shared" si="743"/>
        <v>#REF!</v>
      </c>
      <c r="AQ1134" s="295"/>
      <c r="AR1134" s="295"/>
      <c r="AS1134" s="295" t="e">
        <f t="shared" si="744"/>
        <v>#REF!</v>
      </c>
      <c r="AT1134" s="295"/>
      <c r="AU1134" s="295"/>
      <c r="AV1134" s="468">
        <f t="shared" si="745"/>
        <v>0</v>
      </c>
      <c r="AW1134" s="469"/>
      <c r="AX1134" s="470"/>
      <c r="AY1134" s="125"/>
      <c r="AZ1134" s="125"/>
    </row>
    <row r="1135" spans="1:52" ht="13">
      <c r="A1135" s="294"/>
      <c r="B1135" s="468"/>
      <c r="C1135" s="480"/>
      <c r="D1135" s="66" t="s">
        <v>4074</v>
      </c>
      <c r="E1135" s="480" t="s">
        <v>4075</v>
      </c>
      <c r="F1135" s="35" t="s">
        <v>3989</v>
      </c>
      <c r="G1135" s="84">
        <v>0</v>
      </c>
      <c r="H1135" s="35"/>
      <c r="I1135" s="481"/>
      <c r="J1135" s="478"/>
      <c r="K1135" s="464">
        <f t="shared" si="735"/>
        <v>0</v>
      </c>
      <c r="L1135" s="295"/>
      <c r="M1135" s="465"/>
      <c r="N1135" s="466"/>
      <c r="O1135" s="467" t="e">
        <f>SUM(L1145+N1145-#REF!)</f>
        <v>#REF!</v>
      </c>
      <c r="P1135" s="465"/>
      <c r="Q1135" s="466"/>
      <c r="R1135" s="467" t="e">
        <f>SUM(O1145+Q1145-#REF!)</f>
        <v>#REF!</v>
      </c>
      <c r="S1135" s="465"/>
      <c r="T1135" s="466"/>
      <c r="U1135" s="467" t="e">
        <f t="shared" si="736"/>
        <v>#REF!</v>
      </c>
      <c r="V1135" s="465"/>
      <c r="W1135" s="466"/>
      <c r="X1135" s="467" t="e">
        <f t="shared" si="737"/>
        <v>#REF!</v>
      </c>
      <c r="Y1135" s="465"/>
      <c r="Z1135" s="466"/>
      <c r="AA1135" s="467" t="e">
        <f t="shared" si="738"/>
        <v>#REF!</v>
      </c>
      <c r="AB1135" s="465"/>
      <c r="AC1135" s="466"/>
      <c r="AD1135" s="467" t="e">
        <f t="shared" si="739"/>
        <v>#REF!</v>
      </c>
      <c r="AE1135" s="295"/>
      <c r="AF1135" s="295"/>
      <c r="AG1135" s="295" t="e">
        <f t="shared" si="740"/>
        <v>#REF!</v>
      </c>
      <c r="AH1135" s="295"/>
      <c r="AI1135" s="295"/>
      <c r="AJ1135" s="295" t="e">
        <f t="shared" si="741"/>
        <v>#REF!</v>
      </c>
      <c r="AK1135" s="295"/>
      <c r="AL1135" s="295"/>
      <c r="AM1135" s="295" t="e">
        <f t="shared" si="742"/>
        <v>#REF!</v>
      </c>
      <c r="AN1135" s="295"/>
      <c r="AO1135" s="295"/>
      <c r="AP1135" s="295" t="e">
        <f t="shared" si="743"/>
        <v>#REF!</v>
      </c>
      <c r="AQ1135" s="295"/>
      <c r="AR1135" s="295"/>
      <c r="AS1135" s="295" t="e">
        <f t="shared" si="744"/>
        <v>#REF!</v>
      </c>
      <c r="AT1135" s="295"/>
      <c r="AU1135" s="295"/>
      <c r="AV1135" s="468">
        <f t="shared" si="745"/>
        <v>0</v>
      </c>
      <c r="AW1135" s="469"/>
      <c r="AX1135" s="470"/>
      <c r="AY1135" s="125"/>
      <c r="AZ1135" s="125"/>
    </row>
    <row r="1136" spans="1:52" ht="13">
      <c r="A1136" s="294"/>
      <c r="B1136" s="468"/>
      <c r="C1136" s="480"/>
      <c r="D1136" s="66" t="s">
        <v>4076</v>
      </c>
      <c r="E1136" s="480" t="s">
        <v>4077</v>
      </c>
      <c r="F1136" s="35" t="s">
        <v>3989</v>
      </c>
      <c r="G1136" s="84">
        <v>0</v>
      </c>
      <c r="H1136" s="35"/>
      <c r="I1136" s="481"/>
      <c r="J1136" s="478"/>
      <c r="K1136" s="464">
        <f t="shared" si="735"/>
        <v>0</v>
      </c>
      <c r="L1136" s="295"/>
      <c r="M1136" s="465"/>
      <c r="N1136" s="466"/>
      <c r="O1136" s="467" t="e">
        <f>SUM(L1146+N1146-#REF!)</f>
        <v>#REF!</v>
      </c>
      <c r="P1136" s="465"/>
      <c r="Q1136" s="466"/>
      <c r="R1136" s="467" t="e">
        <f>SUM(O1146+Q1146-#REF!)</f>
        <v>#REF!</v>
      </c>
      <c r="S1136" s="465"/>
      <c r="T1136" s="466"/>
      <c r="U1136" s="467" t="e">
        <f t="shared" si="736"/>
        <v>#REF!</v>
      </c>
      <c r="V1136" s="465"/>
      <c r="W1136" s="466"/>
      <c r="X1136" s="467" t="e">
        <f t="shared" si="737"/>
        <v>#REF!</v>
      </c>
      <c r="Y1136" s="465"/>
      <c r="Z1136" s="466"/>
      <c r="AA1136" s="467" t="e">
        <f t="shared" si="738"/>
        <v>#REF!</v>
      </c>
      <c r="AB1136" s="465"/>
      <c r="AC1136" s="466"/>
      <c r="AD1136" s="467" t="e">
        <f t="shared" si="739"/>
        <v>#REF!</v>
      </c>
      <c r="AE1136" s="295"/>
      <c r="AF1136" s="295"/>
      <c r="AG1136" s="295" t="e">
        <f t="shared" si="740"/>
        <v>#REF!</v>
      </c>
      <c r="AH1136" s="295"/>
      <c r="AI1136" s="295"/>
      <c r="AJ1136" s="295" t="e">
        <f t="shared" si="741"/>
        <v>#REF!</v>
      </c>
      <c r="AK1136" s="295"/>
      <c r="AL1136" s="295"/>
      <c r="AM1136" s="295" t="e">
        <f t="shared" si="742"/>
        <v>#REF!</v>
      </c>
      <c r="AN1136" s="295"/>
      <c r="AO1136" s="295"/>
      <c r="AP1136" s="295" t="e">
        <f t="shared" si="743"/>
        <v>#REF!</v>
      </c>
      <c r="AQ1136" s="295"/>
      <c r="AR1136" s="295"/>
      <c r="AS1136" s="295" t="e">
        <f t="shared" si="744"/>
        <v>#REF!</v>
      </c>
      <c r="AT1136" s="295"/>
      <c r="AU1136" s="295"/>
      <c r="AV1136" s="468">
        <f t="shared" si="745"/>
        <v>0</v>
      </c>
      <c r="AW1136" s="469"/>
      <c r="AX1136" s="470"/>
      <c r="AY1136" s="125"/>
      <c r="AZ1136" s="125"/>
    </row>
    <row r="1137" spans="1:52" ht="13">
      <c r="A1137" s="294"/>
      <c r="B1137" s="468"/>
      <c r="C1137" s="480"/>
      <c r="D1137" s="66" t="s">
        <v>4078</v>
      </c>
      <c r="E1137" s="480" t="s">
        <v>4079</v>
      </c>
      <c r="F1137" s="35" t="s">
        <v>3989</v>
      </c>
      <c r="G1137" s="84">
        <v>0</v>
      </c>
      <c r="H1137" s="35"/>
      <c r="I1137" s="481"/>
      <c r="J1137" s="478"/>
      <c r="K1137" s="464">
        <f t="shared" si="735"/>
        <v>0</v>
      </c>
      <c r="L1137" s="295"/>
      <c r="M1137" s="465"/>
      <c r="N1137" s="466"/>
      <c r="O1137" s="467" t="e">
        <f>SUM(L1147+N1147-#REF!)</f>
        <v>#REF!</v>
      </c>
      <c r="P1137" s="465"/>
      <c r="Q1137" s="466"/>
      <c r="R1137" s="467" t="e">
        <f>SUM(O1147+Q1147-#REF!)</f>
        <v>#REF!</v>
      </c>
      <c r="S1137" s="465"/>
      <c r="T1137" s="466"/>
      <c r="U1137" s="467" t="e">
        <f t="shared" si="736"/>
        <v>#REF!</v>
      </c>
      <c r="V1137" s="465"/>
      <c r="W1137" s="466"/>
      <c r="X1137" s="467" t="e">
        <f t="shared" si="737"/>
        <v>#REF!</v>
      </c>
      <c r="Y1137" s="465"/>
      <c r="Z1137" s="466"/>
      <c r="AA1137" s="467" t="e">
        <f t="shared" si="738"/>
        <v>#REF!</v>
      </c>
      <c r="AB1137" s="465"/>
      <c r="AC1137" s="466"/>
      <c r="AD1137" s="467" t="e">
        <f t="shared" si="739"/>
        <v>#REF!</v>
      </c>
      <c r="AE1137" s="295"/>
      <c r="AF1137" s="295"/>
      <c r="AG1137" s="295" t="e">
        <f t="shared" si="740"/>
        <v>#REF!</v>
      </c>
      <c r="AH1137" s="295"/>
      <c r="AI1137" s="295"/>
      <c r="AJ1137" s="295" t="e">
        <f t="shared" si="741"/>
        <v>#REF!</v>
      </c>
      <c r="AK1137" s="295"/>
      <c r="AL1137" s="295"/>
      <c r="AM1137" s="295" t="e">
        <f t="shared" si="742"/>
        <v>#REF!</v>
      </c>
      <c r="AN1137" s="295"/>
      <c r="AO1137" s="295"/>
      <c r="AP1137" s="295" t="e">
        <f t="shared" si="743"/>
        <v>#REF!</v>
      </c>
      <c r="AQ1137" s="295"/>
      <c r="AR1137" s="295"/>
      <c r="AS1137" s="295" t="e">
        <f t="shared" si="744"/>
        <v>#REF!</v>
      </c>
      <c r="AT1137" s="295"/>
      <c r="AU1137" s="295"/>
      <c r="AV1137" s="468">
        <f t="shared" si="745"/>
        <v>0</v>
      </c>
      <c r="AW1137" s="469"/>
      <c r="AX1137" s="470"/>
      <c r="AY1137" s="125"/>
      <c r="AZ1137" s="125"/>
    </row>
    <row r="1138" spans="1:52" ht="13">
      <c r="A1138" s="294"/>
      <c r="B1138" s="468"/>
      <c r="C1138" s="480"/>
      <c r="D1138" s="66" t="s">
        <v>3981</v>
      </c>
      <c r="E1138" s="480" t="s">
        <v>3982</v>
      </c>
      <c r="F1138" s="35" t="s">
        <v>3989</v>
      </c>
      <c r="G1138" s="84">
        <v>1</v>
      </c>
      <c r="H1138" s="35"/>
      <c r="I1138" s="481"/>
      <c r="J1138" s="478"/>
      <c r="K1138" s="464">
        <f t="shared" si="735"/>
        <v>0</v>
      </c>
      <c r="L1138" s="295"/>
      <c r="M1138" s="465"/>
      <c r="N1138" s="466"/>
      <c r="O1138" s="467" t="e">
        <f>SUM(L1148+N1148-#REF!)</f>
        <v>#REF!</v>
      </c>
      <c r="P1138" s="465"/>
      <c r="Q1138" s="466"/>
      <c r="R1138" s="467" t="e">
        <f>SUM(O1148+Q1148-#REF!)</f>
        <v>#REF!</v>
      </c>
      <c r="S1138" s="465"/>
      <c r="T1138" s="466"/>
      <c r="U1138" s="467" t="e">
        <f t="shared" si="736"/>
        <v>#REF!</v>
      </c>
      <c r="V1138" s="465"/>
      <c r="W1138" s="466"/>
      <c r="X1138" s="467" t="e">
        <f t="shared" si="737"/>
        <v>#REF!</v>
      </c>
      <c r="Y1138" s="465"/>
      <c r="Z1138" s="466"/>
      <c r="AA1138" s="467" t="e">
        <f t="shared" si="738"/>
        <v>#REF!</v>
      </c>
      <c r="AB1138" s="465"/>
      <c r="AC1138" s="466"/>
      <c r="AD1138" s="467" t="e">
        <f t="shared" si="739"/>
        <v>#REF!</v>
      </c>
      <c r="AE1138" s="295"/>
      <c r="AF1138" s="295"/>
      <c r="AG1138" s="295" t="e">
        <f t="shared" si="740"/>
        <v>#REF!</v>
      </c>
      <c r="AH1138" s="295"/>
      <c r="AI1138" s="295"/>
      <c r="AJ1138" s="295" t="e">
        <f t="shared" si="741"/>
        <v>#REF!</v>
      </c>
      <c r="AK1138" s="295"/>
      <c r="AL1138" s="295"/>
      <c r="AM1138" s="295" t="e">
        <f t="shared" si="742"/>
        <v>#REF!</v>
      </c>
      <c r="AN1138" s="295"/>
      <c r="AO1138" s="295"/>
      <c r="AP1138" s="295" t="e">
        <f t="shared" si="743"/>
        <v>#REF!</v>
      </c>
      <c r="AQ1138" s="295"/>
      <c r="AR1138" s="295"/>
      <c r="AS1138" s="295" t="e">
        <f t="shared" si="744"/>
        <v>#REF!</v>
      </c>
      <c r="AT1138" s="295"/>
      <c r="AU1138" s="295"/>
      <c r="AV1138" s="468">
        <f t="shared" si="745"/>
        <v>0</v>
      </c>
      <c r="AW1138" s="469"/>
      <c r="AX1138" s="470"/>
      <c r="AY1138" s="125"/>
      <c r="AZ1138" s="125"/>
    </row>
    <row r="1139" spans="1:52" ht="13">
      <c r="A1139" s="294"/>
      <c r="B1139" s="468"/>
      <c r="C1139" s="480"/>
      <c r="D1139" s="66" t="s">
        <v>3985</v>
      </c>
      <c r="E1139" s="480" t="s">
        <v>3986</v>
      </c>
      <c r="F1139" s="35" t="s">
        <v>3989</v>
      </c>
      <c r="G1139" s="84">
        <v>0</v>
      </c>
      <c r="H1139" s="35"/>
      <c r="I1139" s="481"/>
      <c r="J1139" s="478"/>
      <c r="K1139" s="464">
        <f t="shared" si="735"/>
        <v>0</v>
      </c>
      <c r="L1139" s="295"/>
      <c r="M1139" s="465"/>
      <c r="N1139" s="466"/>
      <c r="O1139" s="467" t="e">
        <f>SUM(L1149+N1149-#REF!)</f>
        <v>#REF!</v>
      </c>
      <c r="P1139" s="465"/>
      <c r="Q1139" s="466"/>
      <c r="R1139" s="467" t="e">
        <f>SUM(O1149+Q1149-#REF!)</f>
        <v>#REF!</v>
      </c>
      <c r="S1139" s="465"/>
      <c r="T1139" s="466"/>
      <c r="U1139" s="467" t="e">
        <f t="shared" si="736"/>
        <v>#REF!</v>
      </c>
      <c r="V1139" s="465"/>
      <c r="W1139" s="466"/>
      <c r="X1139" s="467" t="e">
        <f t="shared" si="737"/>
        <v>#REF!</v>
      </c>
      <c r="Y1139" s="465"/>
      <c r="Z1139" s="466"/>
      <c r="AA1139" s="467" t="e">
        <f t="shared" si="738"/>
        <v>#REF!</v>
      </c>
      <c r="AB1139" s="465"/>
      <c r="AC1139" s="466"/>
      <c r="AD1139" s="467" t="e">
        <f t="shared" si="739"/>
        <v>#REF!</v>
      </c>
      <c r="AE1139" s="295"/>
      <c r="AF1139" s="295"/>
      <c r="AG1139" s="295" t="e">
        <f t="shared" si="740"/>
        <v>#REF!</v>
      </c>
      <c r="AH1139" s="295"/>
      <c r="AI1139" s="295"/>
      <c r="AJ1139" s="295" t="e">
        <f t="shared" si="741"/>
        <v>#REF!</v>
      </c>
      <c r="AK1139" s="295"/>
      <c r="AL1139" s="295"/>
      <c r="AM1139" s="295" t="e">
        <f t="shared" si="742"/>
        <v>#REF!</v>
      </c>
      <c r="AN1139" s="295"/>
      <c r="AO1139" s="295"/>
      <c r="AP1139" s="295" t="e">
        <f t="shared" si="743"/>
        <v>#REF!</v>
      </c>
      <c r="AQ1139" s="295"/>
      <c r="AR1139" s="295"/>
      <c r="AS1139" s="295" t="e">
        <f t="shared" si="744"/>
        <v>#REF!</v>
      </c>
      <c r="AT1139" s="295"/>
      <c r="AU1139" s="295"/>
      <c r="AV1139" s="468">
        <f t="shared" si="745"/>
        <v>0</v>
      </c>
      <c r="AW1139" s="469"/>
      <c r="AX1139" s="470"/>
      <c r="AY1139" s="125"/>
      <c r="AZ1139" s="125"/>
    </row>
    <row r="1140" spans="1:52" ht="13">
      <c r="A1140" s="294"/>
      <c r="B1140" s="468"/>
      <c r="C1140" s="480"/>
      <c r="D1140" s="66" t="s">
        <v>3990</v>
      </c>
      <c r="E1140" s="480" t="s">
        <v>3991</v>
      </c>
      <c r="F1140" s="35" t="s">
        <v>3992</v>
      </c>
      <c r="G1140" s="84">
        <v>0</v>
      </c>
      <c r="H1140" s="35"/>
      <c r="I1140" s="481"/>
      <c r="J1140" s="478"/>
      <c r="K1140" s="464">
        <f t="shared" si="735"/>
        <v>0</v>
      </c>
      <c r="L1140" s="295"/>
      <c r="M1140" s="465"/>
      <c r="N1140" s="466"/>
      <c r="O1140" s="467" t="e">
        <f>SUM(L1150+N1150-#REF!)</f>
        <v>#REF!</v>
      </c>
      <c r="P1140" s="465"/>
      <c r="Q1140" s="466"/>
      <c r="R1140" s="467" t="e">
        <f>SUM(O1150+Q1150-#REF!)</f>
        <v>#REF!</v>
      </c>
      <c r="S1140" s="465"/>
      <c r="T1140" s="466"/>
      <c r="U1140" s="467" t="e">
        <f t="shared" si="736"/>
        <v>#REF!</v>
      </c>
      <c r="V1140" s="465"/>
      <c r="W1140" s="466"/>
      <c r="X1140" s="467" t="e">
        <f t="shared" si="737"/>
        <v>#REF!</v>
      </c>
      <c r="Y1140" s="465"/>
      <c r="Z1140" s="466"/>
      <c r="AA1140" s="467" t="e">
        <f t="shared" si="738"/>
        <v>#REF!</v>
      </c>
      <c r="AB1140" s="465"/>
      <c r="AC1140" s="466"/>
      <c r="AD1140" s="467" t="e">
        <f t="shared" si="739"/>
        <v>#REF!</v>
      </c>
      <c r="AE1140" s="295"/>
      <c r="AF1140" s="295"/>
      <c r="AG1140" s="295" t="e">
        <f t="shared" si="740"/>
        <v>#REF!</v>
      </c>
      <c r="AH1140" s="295"/>
      <c r="AI1140" s="295"/>
      <c r="AJ1140" s="295" t="e">
        <f t="shared" si="741"/>
        <v>#REF!</v>
      </c>
      <c r="AK1140" s="295"/>
      <c r="AL1140" s="295"/>
      <c r="AM1140" s="295" t="e">
        <f t="shared" si="742"/>
        <v>#REF!</v>
      </c>
      <c r="AN1140" s="295"/>
      <c r="AO1140" s="295"/>
      <c r="AP1140" s="295" t="e">
        <f t="shared" si="743"/>
        <v>#REF!</v>
      </c>
      <c r="AQ1140" s="295"/>
      <c r="AR1140" s="295"/>
      <c r="AS1140" s="295" t="e">
        <f t="shared" si="744"/>
        <v>#REF!</v>
      </c>
      <c r="AT1140" s="295"/>
      <c r="AU1140" s="295"/>
      <c r="AV1140" s="468">
        <f t="shared" si="745"/>
        <v>0</v>
      </c>
      <c r="AW1140" s="469"/>
      <c r="AX1140" s="470"/>
      <c r="AY1140" s="125"/>
      <c r="AZ1140" s="125"/>
    </row>
    <row r="1141" spans="1:52" ht="13">
      <c r="A1141" s="294"/>
      <c r="B1141" s="468"/>
      <c r="C1141" s="480"/>
      <c r="D1141" s="66" t="s">
        <v>3993</v>
      </c>
      <c r="E1141" s="480" t="s">
        <v>3994</v>
      </c>
      <c r="F1141" s="35" t="s">
        <v>3992</v>
      </c>
      <c r="G1141" s="84">
        <v>0</v>
      </c>
      <c r="H1141" s="35"/>
      <c r="I1141" s="481"/>
      <c r="J1141" s="478"/>
      <c r="K1141" s="464">
        <f t="shared" si="735"/>
        <v>0</v>
      </c>
      <c r="L1141" s="295"/>
      <c r="M1141" s="465"/>
      <c r="N1141" s="466"/>
      <c r="O1141" s="467" t="e">
        <f>SUM(L1151+N1151-#REF!)</f>
        <v>#REF!</v>
      </c>
      <c r="P1141" s="465"/>
      <c r="Q1141" s="466"/>
      <c r="R1141" s="467" t="e">
        <f>SUM(O1151+Q1151-#REF!)</f>
        <v>#REF!</v>
      </c>
      <c r="S1141" s="465"/>
      <c r="T1141" s="466"/>
      <c r="U1141" s="467" t="e">
        <f t="shared" si="736"/>
        <v>#REF!</v>
      </c>
      <c r="V1141" s="465"/>
      <c r="W1141" s="466"/>
      <c r="X1141" s="467" t="e">
        <f t="shared" si="737"/>
        <v>#REF!</v>
      </c>
      <c r="Y1141" s="465"/>
      <c r="Z1141" s="466"/>
      <c r="AA1141" s="467" t="e">
        <f t="shared" si="738"/>
        <v>#REF!</v>
      </c>
      <c r="AB1141" s="465"/>
      <c r="AC1141" s="466"/>
      <c r="AD1141" s="467" t="e">
        <f t="shared" si="739"/>
        <v>#REF!</v>
      </c>
      <c r="AE1141" s="295"/>
      <c r="AF1141" s="295"/>
      <c r="AG1141" s="295" t="e">
        <f t="shared" si="740"/>
        <v>#REF!</v>
      </c>
      <c r="AH1141" s="295"/>
      <c r="AI1141" s="295"/>
      <c r="AJ1141" s="295" t="e">
        <f t="shared" si="741"/>
        <v>#REF!</v>
      </c>
      <c r="AK1141" s="295"/>
      <c r="AL1141" s="295"/>
      <c r="AM1141" s="295" t="e">
        <f t="shared" si="742"/>
        <v>#REF!</v>
      </c>
      <c r="AN1141" s="295"/>
      <c r="AO1141" s="295"/>
      <c r="AP1141" s="295" t="e">
        <f t="shared" si="743"/>
        <v>#REF!</v>
      </c>
      <c r="AQ1141" s="295"/>
      <c r="AR1141" s="295"/>
      <c r="AS1141" s="295" t="e">
        <f t="shared" si="744"/>
        <v>#REF!</v>
      </c>
      <c r="AT1141" s="295"/>
      <c r="AU1141" s="295"/>
      <c r="AV1141" s="468">
        <f t="shared" si="745"/>
        <v>0</v>
      </c>
      <c r="AW1141" s="469"/>
      <c r="AX1141" s="470"/>
      <c r="AY1141" s="125"/>
      <c r="AZ1141" s="125"/>
    </row>
    <row r="1142" spans="1:52" ht="13">
      <c r="A1142" s="294"/>
      <c r="B1142" s="468"/>
      <c r="C1142" s="480"/>
      <c r="D1142" s="66" t="s">
        <v>4097</v>
      </c>
      <c r="E1142" s="480" t="s">
        <v>4098</v>
      </c>
      <c r="F1142" s="35" t="s">
        <v>3989</v>
      </c>
      <c r="G1142" s="84">
        <v>0</v>
      </c>
      <c r="H1142" s="35"/>
      <c r="I1142" s="481"/>
      <c r="J1142" s="478"/>
      <c r="K1142" s="464">
        <f t="shared" si="735"/>
        <v>0</v>
      </c>
      <c r="L1142" s="295"/>
      <c r="M1142" s="465"/>
      <c r="N1142" s="466"/>
      <c r="O1142" s="467" t="e">
        <f>SUM(L1152+N1152-#REF!)</f>
        <v>#REF!</v>
      </c>
      <c r="P1142" s="465"/>
      <c r="Q1142" s="466"/>
      <c r="R1142" s="467" t="e">
        <f>SUM(O1152+Q1152-#REF!)</f>
        <v>#REF!</v>
      </c>
      <c r="S1142" s="465"/>
      <c r="T1142" s="466"/>
      <c r="U1142" s="467" t="e">
        <f t="shared" si="736"/>
        <v>#REF!</v>
      </c>
      <c r="V1142" s="465"/>
      <c r="W1142" s="466"/>
      <c r="X1142" s="467" t="e">
        <f t="shared" si="737"/>
        <v>#REF!</v>
      </c>
      <c r="Y1142" s="465"/>
      <c r="Z1142" s="466"/>
      <c r="AA1142" s="467" t="e">
        <f t="shared" si="738"/>
        <v>#REF!</v>
      </c>
      <c r="AB1142" s="465"/>
      <c r="AC1142" s="466"/>
      <c r="AD1142" s="467" t="e">
        <f t="shared" si="739"/>
        <v>#REF!</v>
      </c>
      <c r="AE1142" s="295"/>
      <c r="AF1142" s="295"/>
      <c r="AG1142" s="295" t="e">
        <f t="shared" si="740"/>
        <v>#REF!</v>
      </c>
      <c r="AH1142" s="295"/>
      <c r="AI1142" s="295"/>
      <c r="AJ1142" s="295" t="e">
        <f t="shared" si="741"/>
        <v>#REF!</v>
      </c>
      <c r="AK1142" s="295"/>
      <c r="AL1142" s="295"/>
      <c r="AM1142" s="295" t="e">
        <f t="shared" si="742"/>
        <v>#REF!</v>
      </c>
      <c r="AN1142" s="295"/>
      <c r="AO1142" s="295"/>
      <c r="AP1142" s="295" t="e">
        <f t="shared" si="743"/>
        <v>#REF!</v>
      </c>
      <c r="AQ1142" s="295"/>
      <c r="AR1142" s="295"/>
      <c r="AS1142" s="295" t="e">
        <f t="shared" si="744"/>
        <v>#REF!</v>
      </c>
      <c r="AT1142" s="295"/>
      <c r="AU1142" s="295"/>
      <c r="AV1142" s="468">
        <f t="shared" si="745"/>
        <v>0</v>
      </c>
      <c r="AW1142" s="469"/>
      <c r="AX1142" s="470"/>
      <c r="AY1142" s="125"/>
      <c r="AZ1142" s="125"/>
    </row>
    <row r="1143" spans="1:52" ht="13">
      <c r="A1143" s="294"/>
      <c r="B1143" s="468"/>
      <c r="C1143" s="480"/>
      <c r="D1143" s="66" t="s">
        <v>4087</v>
      </c>
      <c r="E1143" s="480" t="s">
        <v>4088</v>
      </c>
      <c r="F1143" s="35" t="s">
        <v>3989</v>
      </c>
      <c r="G1143" s="84">
        <v>1</v>
      </c>
      <c r="H1143" s="35"/>
      <c r="I1143" s="481"/>
      <c r="J1143" s="478"/>
      <c r="K1143" s="464">
        <f t="shared" si="735"/>
        <v>0</v>
      </c>
      <c r="L1143" s="295"/>
      <c r="M1143" s="465"/>
      <c r="N1143" s="466"/>
      <c r="O1143" s="467" t="e">
        <f>SUM(L1153+N1153-#REF!)</f>
        <v>#REF!</v>
      </c>
      <c r="P1143" s="465"/>
      <c r="Q1143" s="466"/>
      <c r="R1143" s="467" t="e">
        <f>SUM(O1153+Q1153-#REF!)</f>
        <v>#REF!</v>
      </c>
      <c r="S1143" s="465"/>
      <c r="T1143" s="466"/>
      <c r="U1143" s="467" t="e">
        <f t="shared" si="736"/>
        <v>#REF!</v>
      </c>
      <c r="V1143" s="465"/>
      <c r="W1143" s="466"/>
      <c r="X1143" s="467" t="e">
        <f t="shared" si="737"/>
        <v>#REF!</v>
      </c>
      <c r="Y1143" s="465"/>
      <c r="Z1143" s="466"/>
      <c r="AA1143" s="467" t="e">
        <f t="shared" si="738"/>
        <v>#REF!</v>
      </c>
      <c r="AB1143" s="465"/>
      <c r="AC1143" s="466"/>
      <c r="AD1143" s="467" t="e">
        <f t="shared" si="739"/>
        <v>#REF!</v>
      </c>
      <c r="AE1143" s="295"/>
      <c r="AF1143" s="295"/>
      <c r="AG1143" s="295" t="e">
        <f t="shared" si="740"/>
        <v>#REF!</v>
      </c>
      <c r="AH1143" s="295"/>
      <c r="AI1143" s="295"/>
      <c r="AJ1143" s="295" t="e">
        <f t="shared" si="741"/>
        <v>#REF!</v>
      </c>
      <c r="AK1143" s="295"/>
      <c r="AL1143" s="295"/>
      <c r="AM1143" s="295" t="e">
        <f t="shared" si="742"/>
        <v>#REF!</v>
      </c>
      <c r="AN1143" s="295"/>
      <c r="AO1143" s="295"/>
      <c r="AP1143" s="295" t="e">
        <f t="shared" si="743"/>
        <v>#REF!</v>
      </c>
      <c r="AQ1143" s="295"/>
      <c r="AR1143" s="295"/>
      <c r="AS1143" s="295">
        <f t="shared" si="744"/>
        <v>0</v>
      </c>
      <c r="AT1143" s="295"/>
      <c r="AU1143" s="295"/>
      <c r="AV1143" s="468">
        <f t="shared" si="745"/>
        <v>0</v>
      </c>
      <c r="AW1143" s="469"/>
      <c r="AX1143" s="470"/>
      <c r="AY1143" s="125"/>
      <c r="AZ1143" s="125"/>
    </row>
    <row r="1144" spans="1:52" ht="13">
      <c r="A1144" s="294"/>
      <c r="B1144" s="468"/>
      <c r="C1144" s="480"/>
      <c r="D1144" s="66" t="s">
        <v>3983</v>
      </c>
      <c r="E1144" s="480" t="s">
        <v>3984</v>
      </c>
      <c r="F1144" s="35" t="s">
        <v>3989</v>
      </c>
      <c r="G1144" s="84">
        <v>2</v>
      </c>
      <c r="H1144" s="35"/>
      <c r="I1144" s="481"/>
      <c r="J1144" s="478"/>
      <c r="K1144" s="464">
        <f t="shared" si="735"/>
        <v>0</v>
      </c>
      <c r="L1144" s="295"/>
      <c r="M1144" s="465"/>
      <c r="N1144" s="466"/>
      <c r="O1144" s="467" t="e">
        <f>SUM(L1154+N1154-#REF!)</f>
        <v>#REF!</v>
      </c>
      <c r="P1144" s="465"/>
      <c r="Q1144" s="466"/>
      <c r="R1144" s="467" t="e">
        <f>SUM(O1154+Q1154-#REF!)</f>
        <v>#REF!</v>
      </c>
      <c r="S1144" s="465"/>
      <c r="T1144" s="466"/>
      <c r="U1144" s="467" t="e">
        <f t="shared" si="736"/>
        <v>#REF!</v>
      </c>
      <c r="V1144" s="465"/>
      <c r="W1144" s="466"/>
      <c r="X1144" s="467" t="e">
        <f t="shared" si="737"/>
        <v>#REF!</v>
      </c>
      <c r="Y1144" s="465"/>
      <c r="Z1144" s="466"/>
      <c r="AA1144" s="467" t="e">
        <f t="shared" si="738"/>
        <v>#REF!</v>
      </c>
      <c r="AB1144" s="465"/>
      <c r="AC1144" s="466"/>
      <c r="AD1144" s="467" t="e">
        <f t="shared" si="739"/>
        <v>#REF!</v>
      </c>
      <c r="AE1144" s="295"/>
      <c r="AF1144" s="295"/>
      <c r="AG1144" s="295" t="e">
        <f t="shared" si="740"/>
        <v>#REF!</v>
      </c>
      <c r="AH1144" s="295"/>
      <c r="AI1144" s="295"/>
      <c r="AJ1144" s="295" t="e">
        <f t="shared" si="741"/>
        <v>#REF!</v>
      </c>
      <c r="AK1144" s="295"/>
      <c r="AL1144" s="295"/>
      <c r="AM1144" s="295" t="e">
        <f t="shared" si="742"/>
        <v>#REF!</v>
      </c>
      <c r="AN1144" s="295"/>
      <c r="AO1144" s="295"/>
      <c r="AP1144" s="295" t="e">
        <f t="shared" si="743"/>
        <v>#REF!</v>
      </c>
      <c r="AQ1144" s="295"/>
      <c r="AR1144" s="295"/>
      <c r="AS1144" s="295">
        <f t="shared" si="744"/>
        <v>0</v>
      </c>
      <c r="AT1144" s="295"/>
      <c r="AU1144" s="295"/>
      <c r="AV1144" s="468">
        <f t="shared" si="745"/>
        <v>0</v>
      </c>
      <c r="AW1144" s="469"/>
      <c r="AX1144" s="470"/>
      <c r="AY1144" s="125"/>
      <c r="AZ1144" s="125"/>
    </row>
    <row r="1145" spans="1:52" ht="13">
      <c r="A1145" s="294"/>
      <c r="B1145" s="468"/>
      <c r="C1145" s="480"/>
      <c r="D1145" s="66" t="s">
        <v>3987</v>
      </c>
      <c r="E1145" s="480" t="s">
        <v>3988</v>
      </c>
      <c r="F1145" s="35" t="s">
        <v>3989</v>
      </c>
      <c r="G1145" s="84">
        <v>1</v>
      </c>
      <c r="H1145" s="35"/>
      <c r="I1145" s="481"/>
      <c r="J1145" s="478"/>
      <c r="K1145" s="464">
        <f t="shared" si="735"/>
        <v>0</v>
      </c>
      <c r="L1145" s="295"/>
      <c r="M1145" s="465"/>
      <c r="N1145" s="466"/>
      <c r="O1145" s="467" t="e">
        <f>SUM(L1155+N1155-#REF!)</f>
        <v>#REF!</v>
      </c>
      <c r="P1145" s="465"/>
      <c r="Q1145" s="466"/>
      <c r="R1145" s="467" t="e">
        <f>SUM(O1155+Q1155-#REF!)</f>
        <v>#REF!</v>
      </c>
      <c r="S1145" s="465"/>
      <c r="T1145" s="466"/>
      <c r="U1145" s="467" t="e">
        <f t="shared" si="736"/>
        <v>#REF!</v>
      </c>
      <c r="V1145" s="465"/>
      <c r="W1145" s="466"/>
      <c r="X1145" s="467" t="e">
        <f t="shared" si="737"/>
        <v>#REF!</v>
      </c>
      <c r="Y1145" s="465"/>
      <c r="Z1145" s="466"/>
      <c r="AA1145" s="467" t="e">
        <f t="shared" si="738"/>
        <v>#REF!</v>
      </c>
      <c r="AB1145" s="465"/>
      <c r="AC1145" s="466"/>
      <c r="AD1145" s="467" t="e">
        <f t="shared" si="739"/>
        <v>#REF!</v>
      </c>
      <c r="AE1145" s="295"/>
      <c r="AF1145" s="295"/>
      <c r="AG1145" s="295" t="e">
        <f t="shared" si="740"/>
        <v>#REF!</v>
      </c>
      <c r="AH1145" s="295"/>
      <c r="AI1145" s="295"/>
      <c r="AJ1145" s="295" t="e">
        <f t="shared" si="741"/>
        <v>#REF!</v>
      </c>
      <c r="AK1145" s="295"/>
      <c r="AL1145" s="295"/>
      <c r="AM1145" s="295" t="e">
        <f t="shared" si="742"/>
        <v>#REF!</v>
      </c>
      <c r="AN1145" s="295"/>
      <c r="AO1145" s="295"/>
      <c r="AP1145" s="295" t="e">
        <f t="shared" si="743"/>
        <v>#REF!</v>
      </c>
      <c r="AQ1145" s="295"/>
      <c r="AR1145" s="295"/>
      <c r="AS1145" s="295">
        <f t="shared" si="744"/>
        <v>0</v>
      </c>
      <c r="AT1145" s="295"/>
      <c r="AU1145" s="295"/>
      <c r="AV1145" s="468">
        <f t="shared" si="745"/>
        <v>0</v>
      </c>
      <c r="AW1145" s="469"/>
      <c r="AX1145" s="470"/>
      <c r="AY1145" s="125"/>
      <c r="AZ1145" s="125"/>
    </row>
    <row r="1146" spans="1:52" ht="13">
      <c r="A1146" s="294"/>
      <c r="B1146" s="468"/>
      <c r="C1146" s="480"/>
      <c r="D1146" s="66" t="s">
        <v>4095</v>
      </c>
      <c r="E1146" s="480" t="s">
        <v>4096</v>
      </c>
      <c r="F1146" s="35" t="s">
        <v>3989</v>
      </c>
      <c r="G1146" s="84">
        <v>1</v>
      </c>
      <c r="H1146" s="35"/>
      <c r="I1146" s="481"/>
      <c r="J1146" s="478"/>
      <c r="K1146" s="464">
        <f t="shared" si="735"/>
        <v>0</v>
      </c>
      <c r="L1146" s="295"/>
      <c r="M1146" s="465"/>
      <c r="N1146" s="466"/>
      <c r="O1146" s="467" t="e">
        <f>SUM(L1156+N1156-#REF!)</f>
        <v>#REF!</v>
      </c>
      <c r="P1146" s="465"/>
      <c r="Q1146" s="466"/>
      <c r="R1146" s="467" t="e">
        <f>SUM(O1156+Q1156-#REF!)</f>
        <v>#REF!</v>
      </c>
      <c r="S1146" s="465"/>
      <c r="T1146" s="466"/>
      <c r="U1146" s="467" t="e">
        <f t="shared" si="736"/>
        <v>#REF!</v>
      </c>
      <c r="V1146" s="465"/>
      <c r="W1146" s="466"/>
      <c r="X1146" s="467" t="e">
        <f t="shared" si="737"/>
        <v>#REF!</v>
      </c>
      <c r="Y1146" s="465"/>
      <c r="Z1146" s="466"/>
      <c r="AA1146" s="467" t="e">
        <f t="shared" si="738"/>
        <v>#REF!</v>
      </c>
      <c r="AB1146" s="465"/>
      <c r="AC1146" s="466"/>
      <c r="AD1146" s="467" t="e">
        <f t="shared" si="739"/>
        <v>#REF!</v>
      </c>
      <c r="AE1146" s="295"/>
      <c r="AF1146" s="295"/>
      <c r="AG1146" s="295" t="e">
        <f t="shared" si="740"/>
        <v>#REF!</v>
      </c>
      <c r="AH1146" s="295"/>
      <c r="AI1146" s="295"/>
      <c r="AJ1146" s="295" t="e">
        <f t="shared" si="741"/>
        <v>#REF!</v>
      </c>
      <c r="AK1146" s="295"/>
      <c r="AL1146" s="295"/>
      <c r="AM1146" s="295" t="e">
        <f t="shared" si="742"/>
        <v>#REF!</v>
      </c>
      <c r="AN1146" s="295"/>
      <c r="AO1146" s="295"/>
      <c r="AP1146" s="295" t="e">
        <f t="shared" si="743"/>
        <v>#REF!</v>
      </c>
      <c r="AQ1146" s="295"/>
      <c r="AR1146" s="295"/>
      <c r="AS1146" s="295">
        <f t="shared" si="744"/>
        <v>0</v>
      </c>
      <c r="AT1146" s="295"/>
      <c r="AU1146" s="295"/>
      <c r="AV1146" s="468">
        <f t="shared" si="745"/>
        <v>0</v>
      </c>
      <c r="AW1146" s="469"/>
      <c r="AX1146" s="470"/>
      <c r="AY1146" s="125"/>
      <c r="AZ1146" s="125"/>
    </row>
    <row r="1147" spans="1:52" ht="13">
      <c r="A1147" s="294"/>
      <c r="B1147" s="468"/>
      <c r="C1147" s="480"/>
      <c r="D1147" s="66" t="s">
        <v>4211</v>
      </c>
      <c r="E1147" s="480" t="s">
        <v>4212</v>
      </c>
      <c r="F1147" s="35" t="s">
        <v>3619</v>
      </c>
      <c r="G1147" s="84"/>
      <c r="H1147" s="35"/>
      <c r="I1147" s="481"/>
      <c r="J1147" s="478"/>
      <c r="K1147" s="464">
        <f t="shared" si="735"/>
        <v>0</v>
      </c>
      <c r="L1147" s="295"/>
      <c r="M1147" s="465"/>
      <c r="N1147" s="466"/>
      <c r="O1147" s="467" t="e">
        <f>SUM(L1157+N1157-#REF!)</f>
        <v>#REF!</v>
      </c>
      <c r="P1147" s="465"/>
      <c r="Q1147" s="466"/>
      <c r="R1147" s="467" t="e">
        <f>SUM(O1157+Q1157-#REF!)</f>
        <v>#REF!</v>
      </c>
      <c r="S1147" s="465"/>
      <c r="T1147" s="466"/>
      <c r="U1147" s="467" t="e">
        <f t="shared" si="736"/>
        <v>#REF!</v>
      </c>
      <c r="V1147" s="465"/>
      <c r="W1147" s="466"/>
      <c r="X1147" s="467" t="e">
        <f t="shared" si="737"/>
        <v>#REF!</v>
      </c>
      <c r="Y1147" s="465"/>
      <c r="Z1147" s="466"/>
      <c r="AA1147" s="467" t="e">
        <f t="shared" si="738"/>
        <v>#REF!</v>
      </c>
      <c r="AB1147" s="465"/>
      <c r="AC1147" s="466"/>
      <c r="AD1147" s="467" t="e">
        <f t="shared" si="739"/>
        <v>#REF!</v>
      </c>
      <c r="AE1147" s="295"/>
      <c r="AF1147" s="295"/>
      <c r="AG1147" s="295" t="e">
        <f t="shared" si="740"/>
        <v>#REF!</v>
      </c>
      <c r="AH1147" s="295"/>
      <c r="AI1147" s="295"/>
      <c r="AJ1147" s="295" t="e">
        <f t="shared" si="741"/>
        <v>#REF!</v>
      </c>
      <c r="AK1147" s="295"/>
      <c r="AL1147" s="295"/>
      <c r="AM1147" s="295" t="e">
        <f t="shared" si="742"/>
        <v>#REF!</v>
      </c>
      <c r="AN1147" s="295"/>
      <c r="AO1147" s="295"/>
      <c r="AP1147" s="295" t="e">
        <f t="shared" si="743"/>
        <v>#REF!</v>
      </c>
      <c r="AQ1147" s="295"/>
      <c r="AR1147" s="295"/>
      <c r="AS1147" s="295">
        <f t="shared" si="744"/>
        <v>0</v>
      </c>
      <c r="AT1147" s="295"/>
      <c r="AU1147" s="295"/>
      <c r="AV1147" s="468">
        <f t="shared" si="745"/>
        <v>0</v>
      </c>
      <c r="AW1147" s="469"/>
      <c r="AX1147" s="470"/>
      <c r="AY1147" s="125"/>
      <c r="AZ1147" s="125"/>
    </row>
    <row r="1148" spans="1:52" ht="13">
      <c r="A1148" s="294"/>
      <c r="B1148" s="468"/>
      <c r="C1148" s="480"/>
      <c r="D1148" s="66" t="s">
        <v>4213</v>
      </c>
      <c r="E1148" s="480" t="s">
        <v>4214</v>
      </c>
      <c r="F1148" s="35" t="s">
        <v>3619</v>
      </c>
      <c r="G1148" s="84"/>
      <c r="H1148" s="35"/>
      <c r="I1148" s="481"/>
      <c r="J1148" s="478"/>
      <c r="K1148" s="464">
        <f t="shared" si="735"/>
        <v>0</v>
      </c>
      <c r="L1148" s="295"/>
      <c r="M1148" s="465"/>
      <c r="N1148" s="466"/>
      <c r="O1148" s="467" t="e">
        <f>SUM(L1158+N1158-#REF!)</f>
        <v>#REF!</v>
      </c>
      <c r="P1148" s="465"/>
      <c r="Q1148" s="466"/>
      <c r="R1148" s="467" t="e">
        <f>SUM(O1158+Q1158-#REF!)</f>
        <v>#REF!</v>
      </c>
      <c r="S1148" s="465"/>
      <c r="T1148" s="466"/>
      <c r="U1148" s="467" t="e">
        <f t="shared" si="736"/>
        <v>#REF!</v>
      </c>
      <c r="V1148" s="465"/>
      <c r="W1148" s="466"/>
      <c r="X1148" s="467" t="e">
        <f t="shared" si="737"/>
        <v>#REF!</v>
      </c>
      <c r="Y1148" s="465"/>
      <c r="Z1148" s="466"/>
      <c r="AA1148" s="467" t="e">
        <f t="shared" si="738"/>
        <v>#REF!</v>
      </c>
      <c r="AB1148" s="465"/>
      <c r="AC1148" s="466"/>
      <c r="AD1148" s="467" t="e">
        <f t="shared" si="739"/>
        <v>#REF!</v>
      </c>
      <c r="AE1148" s="295"/>
      <c r="AF1148" s="295"/>
      <c r="AG1148" s="295" t="e">
        <f t="shared" si="740"/>
        <v>#REF!</v>
      </c>
      <c r="AH1148" s="295"/>
      <c r="AI1148" s="295"/>
      <c r="AJ1148" s="295" t="e">
        <f t="shared" si="741"/>
        <v>#REF!</v>
      </c>
      <c r="AK1148" s="295"/>
      <c r="AL1148" s="295"/>
      <c r="AM1148" s="295" t="e">
        <f t="shared" si="742"/>
        <v>#REF!</v>
      </c>
      <c r="AN1148" s="295"/>
      <c r="AO1148" s="295"/>
      <c r="AP1148" s="295" t="e">
        <f t="shared" si="743"/>
        <v>#REF!</v>
      </c>
      <c r="AQ1148" s="295"/>
      <c r="AR1148" s="295"/>
      <c r="AS1148" s="295">
        <f t="shared" si="744"/>
        <v>0</v>
      </c>
      <c r="AT1148" s="295"/>
      <c r="AU1148" s="295"/>
      <c r="AV1148" s="468">
        <f t="shared" si="745"/>
        <v>0</v>
      </c>
      <c r="AW1148" s="469"/>
      <c r="AX1148" s="470"/>
      <c r="AY1148" s="125"/>
      <c r="AZ1148" s="125"/>
    </row>
    <row r="1149" spans="1:52" ht="13">
      <c r="A1149" s="294"/>
      <c r="B1149" s="468"/>
      <c r="C1149" s="480"/>
      <c r="D1149" s="66" t="s">
        <v>4137</v>
      </c>
      <c r="E1149" s="480" t="s">
        <v>4138</v>
      </c>
      <c r="F1149" s="35" t="s">
        <v>4215</v>
      </c>
      <c r="G1149" s="84"/>
      <c r="H1149" s="35"/>
      <c r="I1149" s="481"/>
      <c r="J1149" s="478"/>
      <c r="K1149" s="464">
        <f t="shared" si="735"/>
        <v>0</v>
      </c>
      <c r="L1149" s="295"/>
      <c r="M1149" s="465"/>
      <c r="N1149" s="466"/>
      <c r="O1149" s="467" t="e">
        <f>SUM(L1159+N1159-#REF!)</f>
        <v>#REF!</v>
      </c>
      <c r="P1149" s="465"/>
      <c r="Q1149" s="466"/>
      <c r="R1149" s="467" t="e">
        <f>SUM(O1159+Q1159-#REF!)</f>
        <v>#REF!</v>
      </c>
      <c r="S1149" s="465"/>
      <c r="T1149" s="466"/>
      <c r="U1149" s="467" t="e">
        <f t="shared" si="736"/>
        <v>#REF!</v>
      </c>
      <c r="V1149" s="465"/>
      <c r="W1149" s="466"/>
      <c r="X1149" s="467" t="e">
        <f t="shared" si="737"/>
        <v>#REF!</v>
      </c>
      <c r="Y1149" s="465"/>
      <c r="Z1149" s="466"/>
      <c r="AA1149" s="467" t="e">
        <f t="shared" si="738"/>
        <v>#REF!</v>
      </c>
      <c r="AB1149" s="465"/>
      <c r="AC1149" s="466"/>
      <c r="AD1149" s="467" t="e">
        <f t="shared" si="739"/>
        <v>#REF!</v>
      </c>
      <c r="AE1149" s="295"/>
      <c r="AF1149" s="295"/>
      <c r="AG1149" s="295" t="e">
        <f t="shared" si="740"/>
        <v>#REF!</v>
      </c>
      <c r="AH1149" s="295"/>
      <c r="AI1149" s="295"/>
      <c r="AJ1149" s="295" t="e">
        <f t="shared" si="741"/>
        <v>#REF!</v>
      </c>
      <c r="AK1149" s="295"/>
      <c r="AL1149" s="295"/>
      <c r="AM1149" s="295" t="e">
        <f t="shared" si="742"/>
        <v>#REF!</v>
      </c>
      <c r="AN1149" s="295"/>
      <c r="AO1149" s="295"/>
      <c r="AP1149" s="295" t="e">
        <f t="shared" si="743"/>
        <v>#REF!</v>
      </c>
      <c r="AQ1149" s="295"/>
      <c r="AR1149" s="295"/>
      <c r="AS1149" s="295">
        <f t="shared" si="744"/>
        <v>0</v>
      </c>
      <c r="AT1149" s="295"/>
      <c r="AU1149" s="295"/>
      <c r="AV1149" s="468">
        <f t="shared" si="745"/>
        <v>0</v>
      </c>
      <c r="AW1149" s="469"/>
      <c r="AX1149" s="470"/>
      <c r="AY1149" s="125"/>
      <c r="AZ1149" s="125"/>
    </row>
    <row r="1150" spans="1:52" ht="13">
      <c r="A1150" s="294"/>
      <c r="B1150" s="468"/>
      <c r="C1150" s="480"/>
      <c r="D1150" s="66" t="s">
        <v>4139</v>
      </c>
      <c r="E1150" s="480" t="s">
        <v>4140</v>
      </c>
      <c r="F1150" s="35" t="s">
        <v>4215</v>
      </c>
      <c r="G1150" s="84"/>
      <c r="H1150" s="35"/>
      <c r="I1150" s="481"/>
      <c r="J1150" s="478"/>
      <c r="K1150" s="464">
        <f t="shared" si="735"/>
        <v>0</v>
      </c>
      <c r="L1150" s="295"/>
      <c r="M1150" s="465"/>
      <c r="N1150" s="466"/>
      <c r="O1150" s="467" t="e">
        <f>SUM(L1160+N1160-#REF!)</f>
        <v>#REF!</v>
      </c>
      <c r="P1150" s="465"/>
      <c r="Q1150" s="466"/>
      <c r="R1150" s="467" t="e">
        <f>SUM(O1160+Q1160-#REF!)</f>
        <v>#REF!</v>
      </c>
      <c r="S1150" s="465"/>
      <c r="T1150" s="466"/>
      <c r="U1150" s="467" t="e">
        <f t="shared" si="736"/>
        <v>#REF!</v>
      </c>
      <c r="V1150" s="465"/>
      <c r="W1150" s="466"/>
      <c r="X1150" s="467" t="e">
        <f t="shared" si="737"/>
        <v>#REF!</v>
      </c>
      <c r="Y1150" s="465"/>
      <c r="Z1150" s="466"/>
      <c r="AA1150" s="467" t="e">
        <f t="shared" si="738"/>
        <v>#REF!</v>
      </c>
      <c r="AB1150" s="465"/>
      <c r="AC1150" s="466"/>
      <c r="AD1150" s="467" t="e">
        <f t="shared" si="739"/>
        <v>#REF!</v>
      </c>
      <c r="AE1150" s="295"/>
      <c r="AF1150" s="295"/>
      <c r="AG1150" s="295" t="e">
        <f t="shared" si="740"/>
        <v>#REF!</v>
      </c>
      <c r="AH1150" s="295"/>
      <c r="AI1150" s="295"/>
      <c r="AJ1150" s="295" t="e">
        <f t="shared" si="741"/>
        <v>#REF!</v>
      </c>
      <c r="AK1150" s="295"/>
      <c r="AL1150" s="295"/>
      <c r="AM1150" s="295" t="e">
        <f t="shared" si="742"/>
        <v>#REF!</v>
      </c>
      <c r="AN1150" s="295"/>
      <c r="AO1150" s="295"/>
      <c r="AP1150" s="295" t="e">
        <f t="shared" si="743"/>
        <v>#REF!</v>
      </c>
      <c r="AQ1150" s="295"/>
      <c r="AR1150" s="295"/>
      <c r="AS1150" s="295">
        <f t="shared" si="744"/>
        <v>0</v>
      </c>
      <c r="AT1150" s="295"/>
      <c r="AU1150" s="295"/>
      <c r="AV1150" s="468">
        <f t="shared" si="745"/>
        <v>0</v>
      </c>
      <c r="AW1150" s="469"/>
      <c r="AX1150" s="470"/>
      <c r="AY1150" s="125"/>
      <c r="AZ1150" s="125"/>
    </row>
    <row r="1151" spans="1:52" ht="13">
      <c r="A1151" s="294"/>
      <c r="B1151" s="468"/>
      <c r="C1151" s="480"/>
      <c r="D1151" s="66" t="s">
        <v>596</v>
      </c>
      <c r="E1151" s="480" t="s">
        <v>597</v>
      </c>
      <c r="F1151" s="35" t="s">
        <v>423</v>
      </c>
      <c r="G1151" s="84"/>
      <c r="H1151" s="35"/>
      <c r="I1151" s="481"/>
      <c r="J1151" s="478"/>
      <c r="K1151" s="464">
        <f t="shared" si="735"/>
        <v>0</v>
      </c>
      <c r="L1151" s="295"/>
      <c r="M1151" s="465"/>
      <c r="N1151" s="466"/>
      <c r="O1151" s="467" t="e">
        <f>SUM(L1161+N1161-#REF!)</f>
        <v>#REF!</v>
      </c>
      <c r="P1151" s="465"/>
      <c r="Q1151" s="466"/>
      <c r="R1151" s="467" t="e">
        <f>SUM(O1161+Q1161-#REF!)</f>
        <v>#REF!</v>
      </c>
      <c r="S1151" s="465"/>
      <c r="T1151" s="466"/>
      <c r="U1151" s="467" t="e">
        <f t="shared" si="736"/>
        <v>#REF!</v>
      </c>
      <c r="V1151" s="465"/>
      <c r="W1151" s="466"/>
      <c r="X1151" s="467" t="e">
        <f t="shared" si="737"/>
        <v>#REF!</v>
      </c>
      <c r="Y1151" s="465"/>
      <c r="Z1151" s="466"/>
      <c r="AA1151" s="467" t="e">
        <f t="shared" si="738"/>
        <v>#REF!</v>
      </c>
      <c r="AB1151" s="465"/>
      <c r="AC1151" s="466"/>
      <c r="AD1151" s="467" t="e">
        <f t="shared" si="739"/>
        <v>#REF!</v>
      </c>
      <c r="AE1151" s="295"/>
      <c r="AF1151" s="295"/>
      <c r="AG1151" s="295" t="e">
        <f t="shared" si="740"/>
        <v>#REF!</v>
      </c>
      <c r="AH1151" s="295"/>
      <c r="AI1151" s="295"/>
      <c r="AJ1151" s="295" t="e">
        <f t="shared" si="741"/>
        <v>#REF!</v>
      </c>
      <c r="AK1151" s="295"/>
      <c r="AL1151" s="295"/>
      <c r="AM1151" s="295" t="e">
        <f t="shared" si="742"/>
        <v>#REF!</v>
      </c>
      <c r="AN1151" s="295"/>
      <c r="AO1151" s="295"/>
      <c r="AP1151" s="295" t="e">
        <f t="shared" si="743"/>
        <v>#REF!</v>
      </c>
      <c r="AQ1151" s="295"/>
      <c r="AR1151" s="295"/>
      <c r="AS1151" s="295">
        <f t="shared" si="744"/>
        <v>0</v>
      </c>
      <c r="AT1151" s="295"/>
      <c r="AU1151" s="295"/>
      <c r="AV1151" s="468">
        <f t="shared" si="745"/>
        <v>0</v>
      </c>
      <c r="AW1151" s="469"/>
      <c r="AX1151" s="470"/>
      <c r="AY1151" s="125"/>
      <c r="AZ1151" s="125"/>
    </row>
    <row r="1152" spans="1:52" ht="13">
      <c r="A1152" s="294"/>
      <c r="B1152" s="468"/>
      <c r="C1152" s="480"/>
      <c r="D1152" s="66" t="s">
        <v>980</v>
      </c>
      <c r="E1152" s="480" t="s">
        <v>981</v>
      </c>
      <c r="F1152" s="35" t="s">
        <v>423</v>
      </c>
      <c r="G1152" s="84"/>
      <c r="H1152" s="35"/>
      <c r="I1152" s="481"/>
      <c r="J1152" s="478"/>
      <c r="K1152" s="464">
        <f t="shared" si="735"/>
        <v>0</v>
      </c>
      <c r="L1152" s="295"/>
      <c r="M1152" s="465"/>
      <c r="N1152" s="466"/>
      <c r="O1152" s="467" t="e">
        <f>SUM(L1162+N1162-#REF!)</f>
        <v>#REF!</v>
      </c>
      <c r="P1152" s="465"/>
      <c r="Q1152" s="466"/>
      <c r="R1152" s="467" t="e">
        <f>SUM(O1162+Q1162-#REF!)</f>
        <v>#REF!</v>
      </c>
      <c r="S1152" s="465"/>
      <c r="T1152" s="466"/>
      <c r="U1152" s="467" t="e">
        <f t="shared" si="736"/>
        <v>#REF!</v>
      </c>
      <c r="V1152" s="465"/>
      <c r="W1152" s="466"/>
      <c r="X1152" s="467" t="e">
        <f t="shared" si="737"/>
        <v>#REF!</v>
      </c>
      <c r="Y1152" s="465"/>
      <c r="Z1152" s="466"/>
      <c r="AA1152" s="467" t="e">
        <f t="shared" si="738"/>
        <v>#REF!</v>
      </c>
      <c r="AB1152" s="465"/>
      <c r="AC1152" s="466"/>
      <c r="AD1152" s="467" t="e">
        <f t="shared" si="739"/>
        <v>#REF!</v>
      </c>
      <c r="AE1152" s="295"/>
      <c r="AF1152" s="295"/>
      <c r="AG1152" s="295" t="e">
        <f t="shared" si="740"/>
        <v>#REF!</v>
      </c>
      <c r="AH1152" s="295"/>
      <c r="AI1152" s="295"/>
      <c r="AJ1152" s="295" t="e">
        <f t="shared" si="741"/>
        <v>#REF!</v>
      </c>
      <c r="AK1152" s="295"/>
      <c r="AL1152" s="295"/>
      <c r="AM1152" s="295" t="e">
        <f t="shared" si="742"/>
        <v>#REF!</v>
      </c>
      <c r="AN1152" s="295"/>
      <c r="AO1152" s="295"/>
      <c r="AP1152" s="295" t="e">
        <f t="shared" si="743"/>
        <v>#REF!</v>
      </c>
      <c r="AQ1152" s="295"/>
      <c r="AR1152" s="295"/>
      <c r="AS1152" s="295">
        <f t="shared" si="744"/>
        <v>0</v>
      </c>
      <c r="AT1152" s="295"/>
      <c r="AU1152" s="295"/>
      <c r="AV1152" s="468">
        <f t="shared" si="745"/>
        <v>0</v>
      </c>
      <c r="AW1152" s="469"/>
      <c r="AX1152" s="470"/>
      <c r="AY1152" s="125"/>
      <c r="AZ1152" s="125"/>
    </row>
    <row r="1153" spans="1:52" ht="13">
      <c r="A1153" s="294"/>
      <c r="B1153" s="468"/>
      <c r="C1153" s="480"/>
      <c r="D1153" s="66" t="s">
        <v>982</v>
      </c>
      <c r="E1153" s="480" t="s">
        <v>983</v>
      </c>
      <c r="F1153" s="35" t="s">
        <v>423</v>
      </c>
      <c r="G1153" s="84"/>
      <c r="H1153" s="35"/>
      <c r="I1153" s="481"/>
      <c r="J1153" s="478"/>
      <c r="K1153" s="464">
        <f t="shared" si="735"/>
        <v>0</v>
      </c>
      <c r="L1153" s="295"/>
      <c r="M1153" s="465"/>
      <c r="N1153" s="466"/>
      <c r="O1153" s="467" t="e">
        <f>SUM(L1163+N1163-#REF!)</f>
        <v>#REF!</v>
      </c>
      <c r="P1153" s="465"/>
      <c r="Q1153" s="466"/>
      <c r="R1153" s="467" t="e">
        <f>SUM(O1163+Q1163-#REF!)</f>
        <v>#REF!</v>
      </c>
      <c r="S1153" s="465"/>
      <c r="T1153" s="466"/>
      <c r="U1153" s="467" t="e">
        <f t="shared" si="736"/>
        <v>#REF!</v>
      </c>
      <c r="V1153" s="465"/>
      <c r="W1153" s="466"/>
      <c r="X1153" s="467" t="e">
        <f t="shared" si="737"/>
        <v>#REF!</v>
      </c>
      <c r="Y1153" s="465"/>
      <c r="Z1153" s="466"/>
      <c r="AA1153" s="467" t="e">
        <f t="shared" si="738"/>
        <v>#REF!</v>
      </c>
      <c r="AB1153" s="465"/>
      <c r="AC1153" s="466"/>
      <c r="AD1153" s="467" t="e">
        <f t="shared" si="739"/>
        <v>#REF!</v>
      </c>
      <c r="AE1153" s="295"/>
      <c r="AF1153" s="295"/>
      <c r="AG1153" s="295" t="e">
        <f t="shared" si="740"/>
        <v>#REF!</v>
      </c>
      <c r="AH1153" s="295"/>
      <c r="AI1153" s="295"/>
      <c r="AJ1153" s="295" t="e">
        <f t="shared" si="741"/>
        <v>#REF!</v>
      </c>
      <c r="AK1153" s="295"/>
      <c r="AL1153" s="295"/>
      <c r="AM1153" s="295" t="e">
        <f t="shared" si="742"/>
        <v>#REF!</v>
      </c>
      <c r="AN1153" s="295"/>
      <c r="AO1153" s="295"/>
      <c r="AP1153" s="295">
        <f t="shared" si="743"/>
        <v>0</v>
      </c>
      <c r="AQ1153" s="295"/>
      <c r="AR1153" s="295"/>
      <c r="AS1153" s="295">
        <f t="shared" si="744"/>
        <v>0</v>
      </c>
      <c r="AT1153" s="295"/>
      <c r="AU1153" s="295"/>
      <c r="AV1153" s="468">
        <f t="shared" si="745"/>
        <v>0</v>
      </c>
      <c r="AW1153" s="469"/>
      <c r="AX1153" s="470"/>
      <c r="AY1153" s="125"/>
      <c r="AZ1153" s="125"/>
    </row>
    <row r="1154" spans="1:52" ht="13">
      <c r="A1154" s="294"/>
      <c r="B1154" s="468"/>
      <c r="C1154" s="480"/>
      <c r="D1154" s="66" t="s">
        <v>984</v>
      </c>
      <c r="E1154" s="480" t="s">
        <v>985</v>
      </c>
      <c r="F1154" s="35" t="s">
        <v>832</v>
      </c>
      <c r="G1154" s="84"/>
      <c r="H1154" s="35"/>
      <c r="I1154" s="481"/>
      <c r="J1154" s="478"/>
      <c r="K1154" s="464">
        <f t="shared" si="735"/>
        <v>0</v>
      </c>
      <c r="L1154" s="295"/>
      <c r="M1154" s="465"/>
      <c r="N1154" s="466"/>
      <c r="O1154" s="467" t="e">
        <f>SUM(L1164+N1164-#REF!)</f>
        <v>#REF!</v>
      </c>
      <c r="P1154" s="465"/>
      <c r="Q1154" s="466"/>
      <c r="R1154" s="467" t="e">
        <f>SUM(O1164+Q1164-#REF!)</f>
        <v>#REF!</v>
      </c>
      <c r="S1154" s="465"/>
      <c r="T1154" s="466"/>
      <c r="U1154" s="467" t="e">
        <f t="shared" si="736"/>
        <v>#REF!</v>
      </c>
      <c r="V1154" s="465"/>
      <c r="W1154" s="466"/>
      <c r="X1154" s="467" t="e">
        <f t="shared" si="737"/>
        <v>#REF!</v>
      </c>
      <c r="Y1154" s="465"/>
      <c r="Z1154" s="466"/>
      <c r="AA1154" s="467" t="e">
        <f t="shared" si="738"/>
        <v>#REF!</v>
      </c>
      <c r="AB1154" s="465"/>
      <c r="AC1154" s="466"/>
      <c r="AD1154" s="467" t="e">
        <f t="shared" si="739"/>
        <v>#REF!</v>
      </c>
      <c r="AE1154" s="295"/>
      <c r="AF1154" s="295"/>
      <c r="AG1154" s="295" t="e">
        <f t="shared" si="740"/>
        <v>#REF!</v>
      </c>
      <c r="AH1154" s="295"/>
      <c r="AI1154" s="295"/>
      <c r="AJ1154" s="295" t="e">
        <f t="shared" si="741"/>
        <v>#REF!</v>
      </c>
      <c r="AK1154" s="295"/>
      <c r="AL1154" s="295"/>
      <c r="AM1154" s="295" t="e">
        <f t="shared" si="742"/>
        <v>#REF!</v>
      </c>
      <c r="AN1154" s="295"/>
      <c r="AO1154" s="295"/>
      <c r="AP1154" s="295">
        <f t="shared" si="743"/>
        <v>0</v>
      </c>
      <c r="AQ1154" s="295"/>
      <c r="AR1154" s="295"/>
      <c r="AS1154" s="295">
        <f t="shared" si="744"/>
        <v>0</v>
      </c>
      <c r="AT1154" s="295"/>
      <c r="AU1154" s="295"/>
      <c r="AV1154" s="468">
        <f t="shared" si="745"/>
        <v>0</v>
      </c>
      <c r="AW1154" s="469"/>
      <c r="AX1154" s="470"/>
      <c r="AY1154" s="125"/>
      <c r="AZ1154" s="125"/>
    </row>
    <row r="1155" spans="1:52" ht="13">
      <c r="A1155" s="294"/>
      <c r="B1155" s="468"/>
      <c r="C1155" s="480"/>
      <c r="D1155" s="66" t="s">
        <v>986</v>
      </c>
      <c r="E1155" s="480" t="s">
        <v>987</v>
      </c>
      <c r="F1155" s="35" t="s">
        <v>423</v>
      </c>
      <c r="G1155" s="84"/>
      <c r="H1155" s="35"/>
      <c r="I1155" s="481"/>
      <c r="J1155" s="478"/>
      <c r="K1155" s="464">
        <f t="shared" si="735"/>
        <v>0</v>
      </c>
      <c r="L1155" s="295"/>
      <c r="M1155" s="465"/>
      <c r="N1155" s="466"/>
      <c r="O1155" s="467" t="e">
        <f>SUM(L1165+N1165-#REF!)</f>
        <v>#REF!</v>
      </c>
      <c r="P1155" s="465"/>
      <c r="Q1155" s="466"/>
      <c r="R1155" s="467" t="e">
        <f>SUM(O1165+Q1165-#REF!)</f>
        <v>#REF!</v>
      </c>
      <c r="S1155" s="465"/>
      <c r="T1155" s="466"/>
      <c r="U1155" s="467" t="e">
        <f t="shared" si="736"/>
        <v>#REF!</v>
      </c>
      <c r="V1155" s="465"/>
      <c r="W1155" s="466"/>
      <c r="X1155" s="467" t="e">
        <f t="shared" si="737"/>
        <v>#REF!</v>
      </c>
      <c r="Y1155" s="465"/>
      <c r="Z1155" s="466"/>
      <c r="AA1155" s="467" t="e">
        <f t="shared" si="738"/>
        <v>#REF!</v>
      </c>
      <c r="AB1155" s="465"/>
      <c r="AC1155" s="466"/>
      <c r="AD1155" s="467" t="e">
        <f t="shared" si="739"/>
        <v>#REF!</v>
      </c>
      <c r="AE1155" s="295"/>
      <c r="AF1155" s="295"/>
      <c r="AG1155" s="295" t="e">
        <f t="shared" si="740"/>
        <v>#REF!</v>
      </c>
      <c r="AH1155" s="295"/>
      <c r="AI1155" s="295"/>
      <c r="AJ1155" s="295" t="e">
        <f t="shared" si="741"/>
        <v>#REF!</v>
      </c>
      <c r="AK1155" s="295"/>
      <c r="AL1155" s="295"/>
      <c r="AM1155" s="295" t="e">
        <f t="shared" si="742"/>
        <v>#REF!</v>
      </c>
      <c r="AN1155" s="295"/>
      <c r="AO1155" s="295"/>
      <c r="AP1155" s="295">
        <f t="shared" si="743"/>
        <v>0</v>
      </c>
      <c r="AQ1155" s="295"/>
      <c r="AR1155" s="295"/>
      <c r="AS1155" s="295">
        <f t="shared" si="744"/>
        <v>0</v>
      </c>
      <c r="AT1155" s="295"/>
      <c r="AU1155" s="295"/>
      <c r="AV1155" s="468">
        <f t="shared" si="745"/>
        <v>0</v>
      </c>
      <c r="AW1155" s="469"/>
      <c r="AX1155" s="470"/>
      <c r="AY1155" s="125"/>
      <c r="AZ1155" s="125"/>
    </row>
    <row r="1156" spans="1:52" ht="13">
      <c r="A1156" s="294"/>
      <c r="B1156" s="468"/>
      <c r="C1156" s="480"/>
      <c r="D1156" s="66" t="s">
        <v>4523</v>
      </c>
      <c r="E1156" s="480" t="s">
        <v>4522</v>
      </c>
      <c r="F1156" s="35" t="s">
        <v>4524</v>
      </c>
      <c r="G1156" s="84"/>
      <c r="H1156" s="35"/>
      <c r="I1156" s="481"/>
      <c r="J1156" s="478"/>
      <c r="K1156" s="464">
        <f t="shared" si="735"/>
        <v>0</v>
      </c>
      <c r="L1156" s="295"/>
      <c r="M1156" s="465"/>
      <c r="N1156" s="466"/>
      <c r="O1156" s="467" t="e">
        <f>SUM(L1166+N1166-#REF!)</f>
        <v>#REF!</v>
      </c>
      <c r="P1156" s="465"/>
      <c r="Q1156" s="466"/>
      <c r="R1156" s="467" t="e">
        <f>SUM(O1166+Q1166-#REF!)</f>
        <v>#REF!</v>
      </c>
      <c r="S1156" s="465"/>
      <c r="T1156" s="466"/>
      <c r="U1156" s="467" t="e">
        <f t="shared" si="736"/>
        <v>#REF!</v>
      </c>
      <c r="V1156" s="465"/>
      <c r="W1156" s="466"/>
      <c r="X1156" s="467" t="e">
        <f t="shared" si="737"/>
        <v>#REF!</v>
      </c>
      <c r="Y1156" s="465"/>
      <c r="Z1156" s="466"/>
      <c r="AA1156" s="467" t="e">
        <f t="shared" si="738"/>
        <v>#REF!</v>
      </c>
      <c r="AB1156" s="465"/>
      <c r="AC1156" s="466"/>
      <c r="AD1156" s="467" t="e">
        <f t="shared" si="739"/>
        <v>#REF!</v>
      </c>
      <c r="AE1156" s="295"/>
      <c r="AF1156" s="295"/>
      <c r="AG1156" s="295" t="e">
        <f t="shared" si="740"/>
        <v>#REF!</v>
      </c>
      <c r="AH1156" s="295"/>
      <c r="AI1156" s="295"/>
      <c r="AJ1156" s="295" t="e">
        <f t="shared" si="741"/>
        <v>#REF!</v>
      </c>
      <c r="AK1156" s="295"/>
      <c r="AL1156" s="295"/>
      <c r="AM1156" s="295" t="e">
        <f t="shared" si="742"/>
        <v>#REF!</v>
      </c>
      <c r="AN1156" s="295"/>
      <c r="AO1156" s="295"/>
      <c r="AP1156" s="295">
        <f t="shared" si="743"/>
        <v>0</v>
      </c>
      <c r="AQ1156" s="295"/>
      <c r="AR1156" s="295"/>
      <c r="AS1156" s="295">
        <f t="shared" si="744"/>
        <v>0</v>
      </c>
      <c r="AT1156" s="295"/>
      <c r="AU1156" s="295"/>
      <c r="AV1156" s="468">
        <f t="shared" si="745"/>
        <v>0</v>
      </c>
      <c r="AW1156" s="469"/>
      <c r="AX1156" s="470"/>
      <c r="AY1156" s="125"/>
      <c r="AZ1156" s="125"/>
    </row>
    <row r="1157" spans="1:52" ht="13">
      <c r="A1157" s="294"/>
      <c r="B1157" s="468"/>
      <c r="C1157" s="480"/>
      <c r="D1157" s="66" t="s">
        <v>3997</v>
      </c>
      <c r="E1157" s="480" t="s">
        <v>3998</v>
      </c>
      <c r="F1157" s="35" t="s">
        <v>4526</v>
      </c>
      <c r="G1157" s="84"/>
      <c r="H1157" s="35"/>
      <c r="I1157" s="481"/>
      <c r="J1157" s="478"/>
      <c r="K1157" s="464">
        <f t="shared" si="735"/>
        <v>0</v>
      </c>
      <c r="L1157" s="295"/>
      <c r="M1157" s="465"/>
      <c r="N1157" s="466"/>
      <c r="O1157" s="467" t="e">
        <f>SUM(L1167+N1167-#REF!)</f>
        <v>#REF!</v>
      </c>
      <c r="P1157" s="465"/>
      <c r="Q1157" s="466"/>
      <c r="R1157" s="467" t="e">
        <f>SUM(O1167+Q1167-#REF!)</f>
        <v>#REF!</v>
      </c>
      <c r="S1157" s="465"/>
      <c r="T1157" s="466"/>
      <c r="U1157" s="467" t="e">
        <f t="shared" si="736"/>
        <v>#REF!</v>
      </c>
      <c r="V1157" s="465"/>
      <c r="W1157" s="466"/>
      <c r="X1157" s="467" t="e">
        <f t="shared" si="737"/>
        <v>#REF!</v>
      </c>
      <c r="Y1157" s="465"/>
      <c r="Z1157" s="466"/>
      <c r="AA1157" s="467" t="e">
        <f t="shared" si="738"/>
        <v>#REF!</v>
      </c>
      <c r="AB1157" s="465"/>
      <c r="AC1157" s="466"/>
      <c r="AD1157" s="467" t="e">
        <f t="shared" si="739"/>
        <v>#REF!</v>
      </c>
      <c r="AE1157" s="295"/>
      <c r="AF1157" s="295"/>
      <c r="AG1157" s="295" t="e">
        <f t="shared" si="740"/>
        <v>#REF!</v>
      </c>
      <c r="AH1157" s="295"/>
      <c r="AI1157" s="295"/>
      <c r="AJ1157" s="295" t="e">
        <f t="shared" si="741"/>
        <v>#REF!</v>
      </c>
      <c r="AK1157" s="295"/>
      <c r="AL1157" s="295"/>
      <c r="AM1157" s="295" t="e">
        <f t="shared" si="742"/>
        <v>#REF!</v>
      </c>
      <c r="AN1157" s="295"/>
      <c r="AO1157" s="295"/>
      <c r="AP1157" s="295">
        <f t="shared" si="743"/>
        <v>0</v>
      </c>
      <c r="AQ1157" s="295"/>
      <c r="AR1157" s="295"/>
      <c r="AS1157" s="295">
        <f t="shared" si="744"/>
        <v>0</v>
      </c>
      <c r="AT1157" s="295"/>
      <c r="AU1157" s="295"/>
      <c r="AV1157" s="468">
        <f t="shared" si="745"/>
        <v>0</v>
      </c>
      <c r="AW1157" s="469"/>
      <c r="AX1157" s="470"/>
      <c r="AY1157" s="125"/>
      <c r="AZ1157" s="125"/>
    </row>
    <row r="1158" spans="1:52" ht="13">
      <c r="A1158" s="294"/>
      <c r="B1158" s="468"/>
      <c r="C1158" s="480"/>
      <c r="D1158" s="66" t="s">
        <v>3820</v>
      </c>
      <c r="E1158" s="480" t="s">
        <v>3849</v>
      </c>
      <c r="F1158" s="35" t="s">
        <v>4527</v>
      </c>
      <c r="G1158" s="84"/>
      <c r="H1158" s="35"/>
      <c r="I1158" s="481"/>
      <c r="J1158" s="478"/>
      <c r="K1158" s="464">
        <f t="shared" si="735"/>
        <v>0</v>
      </c>
      <c r="L1158" s="295"/>
      <c r="M1158" s="465"/>
      <c r="N1158" s="466"/>
      <c r="O1158" s="467" t="e">
        <f>SUM(L1168+N1168-#REF!)</f>
        <v>#REF!</v>
      </c>
      <c r="P1158" s="465"/>
      <c r="Q1158" s="466"/>
      <c r="R1158" s="467" t="e">
        <f>SUM(O1168+Q1168-#REF!)</f>
        <v>#REF!</v>
      </c>
      <c r="S1158" s="465"/>
      <c r="T1158" s="466"/>
      <c r="U1158" s="467" t="e">
        <f t="shared" si="736"/>
        <v>#REF!</v>
      </c>
      <c r="V1158" s="465"/>
      <c r="W1158" s="466"/>
      <c r="X1158" s="467" t="e">
        <f t="shared" si="737"/>
        <v>#REF!</v>
      </c>
      <c r="Y1158" s="465"/>
      <c r="Z1158" s="466"/>
      <c r="AA1158" s="467" t="e">
        <f t="shared" si="738"/>
        <v>#REF!</v>
      </c>
      <c r="AB1158" s="465"/>
      <c r="AC1158" s="466"/>
      <c r="AD1158" s="467" t="e">
        <f t="shared" si="739"/>
        <v>#REF!</v>
      </c>
      <c r="AE1158" s="295"/>
      <c r="AF1158" s="295"/>
      <c r="AG1158" s="295" t="e">
        <f t="shared" si="740"/>
        <v>#REF!</v>
      </c>
      <c r="AH1158" s="295"/>
      <c r="AI1158" s="295"/>
      <c r="AJ1158" s="295" t="e">
        <f t="shared" si="741"/>
        <v>#REF!</v>
      </c>
      <c r="AK1158" s="295"/>
      <c r="AL1158" s="295"/>
      <c r="AM1158" s="295" t="e">
        <f t="shared" si="742"/>
        <v>#REF!</v>
      </c>
      <c r="AN1158" s="295"/>
      <c r="AO1158" s="295"/>
      <c r="AP1158" s="295">
        <f t="shared" si="743"/>
        <v>0</v>
      </c>
      <c r="AQ1158" s="295"/>
      <c r="AR1158" s="295"/>
      <c r="AS1158" s="295">
        <f t="shared" si="744"/>
        <v>0</v>
      </c>
      <c r="AT1158" s="295"/>
      <c r="AU1158" s="295"/>
      <c r="AV1158" s="468">
        <f t="shared" si="745"/>
        <v>0</v>
      </c>
      <c r="AW1158" s="469"/>
      <c r="AX1158" s="470"/>
      <c r="AY1158" s="125"/>
      <c r="AZ1158" s="125"/>
    </row>
    <row r="1159" spans="1:52" ht="13">
      <c r="A1159" s="294"/>
      <c r="B1159" s="468"/>
      <c r="C1159" s="480"/>
      <c r="D1159" s="66" t="s">
        <v>4061</v>
      </c>
      <c r="E1159" s="480" t="s">
        <v>4062</v>
      </c>
      <c r="F1159" s="35" t="s">
        <v>4530</v>
      </c>
      <c r="G1159" s="84"/>
      <c r="H1159" s="35"/>
      <c r="I1159" s="481"/>
      <c r="J1159" s="478"/>
      <c r="K1159" s="464">
        <f t="shared" si="735"/>
        <v>0</v>
      </c>
      <c r="L1159" s="295"/>
      <c r="M1159" s="465"/>
      <c r="N1159" s="466"/>
      <c r="O1159" s="467" t="e">
        <f>SUM(L1169+N1169-#REF!)</f>
        <v>#REF!</v>
      </c>
      <c r="P1159" s="465"/>
      <c r="Q1159" s="466"/>
      <c r="R1159" s="467" t="e">
        <f>SUM(O1169+Q1169-#REF!)</f>
        <v>#REF!</v>
      </c>
      <c r="S1159" s="465"/>
      <c r="T1159" s="466"/>
      <c r="U1159" s="467" t="e">
        <f t="shared" si="736"/>
        <v>#REF!</v>
      </c>
      <c r="V1159" s="465"/>
      <c r="W1159" s="466"/>
      <c r="X1159" s="467" t="e">
        <f t="shared" si="737"/>
        <v>#REF!</v>
      </c>
      <c r="Y1159" s="465"/>
      <c r="Z1159" s="466"/>
      <c r="AA1159" s="467" t="e">
        <f t="shared" si="738"/>
        <v>#REF!</v>
      </c>
      <c r="AB1159" s="465"/>
      <c r="AC1159" s="466"/>
      <c r="AD1159" s="467" t="e">
        <f t="shared" si="739"/>
        <v>#REF!</v>
      </c>
      <c r="AE1159" s="295"/>
      <c r="AF1159" s="295"/>
      <c r="AG1159" s="295" t="e">
        <f t="shared" si="740"/>
        <v>#REF!</v>
      </c>
      <c r="AH1159" s="295"/>
      <c r="AI1159" s="295"/>
      <c r="AJ1159" s="295" t="e">
        <f t="shared" si="741"/>
        <v>#REF!</v>
      </c>
      <c r="AK1159" s="295"/>
      <c r="AL1159" s="295"/>
      <c r="AM1159" s="295" t="e">
        <f t="shared" si="742"/>
        <v>#REF!</v>
      </c>
      <c r="AN1159" s="295"/>
      <c r="AO1159" s="295"/>
      <c r="AP1159" s="295">
        <f t="shared" si="743"/>
        <v>0</v>
      </c>
      <c r="AQ1159" s="295"/>
      <c r="AR1159" s="295"/>
      <c r="AS1159" s="295">
        <f t="shared" si="744"/>
        <v>0</v>
      </c>
      <c r="AT1159" s="295"/>
      <c r="AU1159" s="295"/>
      <c r="AV1159" s="468">
        <f t="shared" si="745"/>
        <v>0</v>
      </c>
      <c r="AW1159" s="469"/>
      <c r="AX1159" s="470"/>
      <c r="AY1159" s="125"/>
      <c r="AZ1159" s="125"/>
    </row>
    <row r="1160" spans="1:52" ht="13">
      <c r="A1160" s="294"/>
      <c r="B1160" s="468"/>
      <c r="C1160" s="480"/>
      <c r="D1160" s="66" t="s">
        <v>4063</v>
      </c>
      <c r="E1160" s="480" t="s">
        <v>4064</v>
      </c>
      <c r="F1160" s="35" t="s">
        <v>4530</v>
      </c>
      <c r="G1160" s="84"/>
      <c r="H1160" s="35"/>
      <c r="I1160" s="481"/>
      <c r="J1160" s="478"/>
      <c r="K1160" s="464">
        <f t="shared" si="735"/>
        <v>0</v>
      </c>
      <c r="L1160" s="295"/>
      <c r="M1160" s="465"/>
      <c r="N1160" s="466"/>
      <c r="O1160" s="467" t="e">
        <f>SUM(L1170+N1170-#REF!)</f>
        <v>#REF!</v>
      </c>
      <c r="P1160" s="465"/>
      <c r="Q1160" s="466"/>
      <c r="R1160" s="467" t="e">
        <f>SUM(O1170+Q1170-#REF!)</f>
        <v>#REF!</v>
      </c>
      <c r="S1160" s="465"/>
      <c r="T1160" s="466"/>
      <c r="U1160" s="467" t="e">
        <f t="shared" si="736"/>
        <v>#REF!</v>
      </c>
      <c r="V1160" s="465"/>
      <c r="W1160" s="466"/>
      <c r="X1160" s="467" t="e">
        <f t="shared" si="737"/>
        <v>#REF!</v>
      </c>
      <c r="Y1160" s="465"/>
      <c r="Z1160" s="466"/>
      <c r="AA1160" s="467" t="e">
        <f t="shared" si="738"/>
        <v>#REF!</v>
      </c>
      <c r="AB1160" s="465"/>
      <c r="AC1160" s="466"/>
      <c r="AD1160" s="467" t="e">
        <f t="shared" si="739"/>
        <v>#REF!</v>
      </c>
      <c r="AE1160" s="295"/>
      <c r="AF1160" s="295"/>
      <c r="AG1160" s="295" t="e">
        <f t="shared" si="740"/>
        <v>#REF!</v>
      </c>
      <c r="AH1160" s="295"/>
      <c r="AI1160" s="295"/>
      <c r="AJ1160" s="295" t="e">
        <f t="shared" si="741"/>
        <v>#REF!</v>
      </c>
      <c r="AK1160" s="295"/>
      <c r="AL1160" s="295"/>
      <c r="AM1160" s="295" t="e">
        <f t="shared" si="742"/>
        <v>#REF!</v>
      </c>
      <c r="AN1160" s="295"/>
      <c r="AO1160" s="295"/>
      <c r="AP1160" s="295">
        <f t="shared" si="743"/>
        <v>0</v>
      </c>
      <c r="AQ1160" s="295"/>
      <c r="AR1160" s="295"/>
      <c r="AS1160" s="295">
        <f t="shared" si="744"/>
        <v>0</v>
      </c>
      <c r="AT1160" s="295"/>
      <c r="AU1160" s="295"/>
      <c r="AV1160" s="468">
        <f t="shared" si="745"/>
        <v>0</v>
      </c>
      <c r="AW1160" s="469"/>
      <c r="AX1160" s="470"/>
      <c r="AY1160" s="125"/>
      <c r="AZ1160" s="125"/>
    </row>
    <row r="1161" spans="1:52" ht="13">
      <c r="A1161" s="294"/>
      <c r="B1161" s="468"/>
      <c r="C1161" s="480"/>
      <c r="D1161" s="66" t="s">
        <v>4065</v>
      </c>
      <c r="E1161" s="480" t="s">
        <v>4066</v>
      </c>
      <c r="F1161" s="35" t="s">
        <v>4530</v>
      </c>
      <c r="G1161" s="84"/>
      <c r="H1161" s="35"/>
      <c r="I1161" s="481"/>
      <c r="J1161" s="478"/>
      <c r="K1161" s="464">
        <f t="shared" ref="K1161:K1162" si="746">AV1171</f>
        <v>0</v>
      </c>
      <c r="L1161" s="295"/>
      <c r="M1161" s="465"/>
      <c r="N1161" s="466"/>
      <c r="O1161" s="467" t="e">
        <f>SUM(L1171+N1171-#REF!)</f>
        <v>#REF!</v>
      </c>
      <c r="P1161" s="465"/>
      <c r="Q1161" s="466"/>
      <c r="R1161" s="467" t="e">
        <f>SUM(O1171+Q1171-#REF!)</f>
        <v>#REF!</v>
      </c>
      <c r="S1161" s="465"/>
      <c r="T1161" s="466"/>
      <c r="U1161" s="467" t="e">
        <f t="shared" ref="U1161:U1162" si="747">SUM(R1171+S1171-T1171)</f>
        <v>#REF!</v>
      </c>
      <c r="V1161" s="465"/>
      <c r="W1161" s="466"/>
      <c r="X1161" s="467" t="e">
        <f t="shared" ref="X1161:X1162" si="748">SUM(U1171+V1171-W1171)</f>
        <v>#REF!</v>
      </c>
      <c r="Y1161" s="465"/>
      <c r="Z1161" s="466"/>
      <c r="AA1161" s="467" t="e">
        <f t="shared" ref="AA1161:AA1162" si="749">SUM(X1171+Y1171-Z1171)</f>
        <v>#REF!</v>
      </c>
      <c r="AB1161" s="465"/>
      <c r="AC1161" s="466"/>
      <c r="AD1161" s="467" t="e">
        <f t="shared" ref="AD1161:AD1162" si="750">SUM(AA1171+AB1171-AC1171)</f>
        <v>#REF!</v>
      </c>
      <c r="AE1161" s="295"/>
      <c r="AF1161" s="295"/>
      <c r="AG1161" s="295" t="e">
        <f t="shared" ref="AG1161:AG1162" si="751">SUM(AD1171+AE1171-AF1171)</f>
        <v>#REF!</v>
      </c>
      <c r="AH1161" s="295"/>
      <c r="AI1161" s="295"/>
      <c r="AJ1161" s="295" t="e">
        <f t="shared" ref="AJ1161:AJ1162" si="752">SUM(AG1171+AH1171-AI1171)</f>
        <v>#REF!</v>
      </c>
      <c r="AK1161" s="295"/>
      <c r="AL1161" s="295"/>
      <c r="AM1161" s="295" t="e">
        <f t="shared" ref="AM1161:AM1162" si="753">SUM(AJ1171+AK1171-AL1171)</f>
        <v>#REF!</v>
      </c>
      <c r="AN1161" s="295"/>
      <c r="AO1161" s="295"/>
      <c r="AP1161" s="295">
        <f t="shared" ref="AP1161:AP1162" si="754">SUM(AM1171+AN1171-AO1171)</f>
        <v>0</v>
      </c>
      <c r="AQ1161" s="295"/>
      <c r="AR1161" s="295"/>
      <c r="AS1161" s="295">
        <f t="shared" ref="AS1161:AS1162" si="755">SUM(AP1171+AQ1171-AR1171)</f>
        <v>0</v>
      </c>
      <c r="AT1161" s="295"/>
      <c r="AU1161" s="295"/>
      <c r="AV1161" s="468">
        <f t="shared" ref="AV1161:AV1162" si="756">SUM(AS1171+AT1171-AU1171)</f>
        <v>0</v>
      </c>
      <c r="AW1161" s="469"/>
      <c r="AX1161" s="470"/>
      <c r="AY1161" s="125"/>
      <c r="AZ1161" s="125"/>
    </row>
    <row r="1162" spans="1:52" ht="13">
      <c r="A1162" s="294"/>
      <c r="B1162" s="468"/>
      <c r="C1162" s="480"/>
      <c r="D1162" s="66" t="s">
        <v>3959</v>
      </c>
      <c r="E1162" s="480" t="s">
        <v>3960</v>
      </c>
      <c r="F1162" s="35"/>
      <c r="G1162" s="84"/>
      <c r="H1162" s="35"/>
      <c r="I1162" s="481"/>
      <c r="J1162" s="478"/>
      <c r="K1162" s="464">
        <f t="shared" si="746"/>
        <v>0</v>
      </c>
      <c r="L1162" s="295"/>
      <c r="M1162" s="465"/>
      <c r="N1162" s="466"/>
      <c r="O1162" s="467" t="e">
        <f>SUM(L1172+N1172-#REF!)</f>
        <v>#REF!</v>
      </c>
      <c r="P1162" s="465"/>
      <c r="Q1162" s="466"/>
      <c r="R1162" s="467" t="e">
        <f>SUM(O1172+Q1172-#REF!)</f>
        <v>#REF!</v>
      </c>
      <c r="S1162" s="465"/>
      <c r="T1162" s="466"/>
      <c r="U1162" s="467" t="e">
        <f t="shared" si="747"/>
        <v>#REF!</v>
      </c>
      <c r="V1162" s="465"/>
      <c r="W1162" s="466"/>
      <c r="X1162" s="467" t="e">
        <f t="shared" si="748"/>
        <v>#REF!</v>
      </c>
      <c r="Y1162" s="465"/>
      <c r="Z1162" s="466"/>
      <c r="AA1162" s="467" t="e">
        <f t="shared" si="749"/>
        <v>#REF!</v>
      </c>
      <c r="AB1162" s="465"/>
      <c r="AC1162" s="466"/>
      <c r="AD1162" s="467" t="e">
        <f t="shared" si="750"/>
        <v>#REF!</v>
      </c>
      <c r="AE1162" s="295"/>
      <c r="AF1162" s="295"/>
      <c r="AG1162" s="295" t="e">
        <f t="shared" si="751"/>
        <v>#REF!</v>
      </c>
      <c r="AH1162" s="295"/>
      <c r="AI1162" s="295"/>
      <c r="AJ1162" s="295" t="e">
        <f t="shared" si="752"/>
        <v>#REF!</v>
      </c>
      <c r="AK1162" s="295"/>
      <c r="AL1162" s="295"/>
      <c r="AM1162" s="295" t="e">
        <f t="shared" si="753"/>
        <v>#REF!</v>
      </c>
      <c r="AN1162" s="295"/>
      <c r="AO1162" s="295"/>
      <c r="AP1162" s="295">
        <f t="shared" si="754"/>
        <v>0</v>
      </c>
      <c r="AQ1162" s="295"/>
      <c r="AR1162" s="295"/>
      <c r="AS1162" s="295">
        <f t="shared" si="755"/>
        <v>0</v>
      </c>
      <c r="AT1162" s="295"/>
      <c r="AU1162" s="295"/>
      <c r="AV1162" s="468">
        <f t="shared" si="756"/>
        <v>0</v>
      </c>
      <c r="AW1162" s="469"/>
      <c r="AX1162" s="470"/>
      <c r="AY1162" s="125"/>
      <c r="AZ1162" s="125"/>
    </row>
    <row r="1163" spans="1:52" ht="13">
      <c r="A1163" s="294"/>
      <c r="B1163" s="468"/>
      <c r="C1163" s="480"/>
      <c r="D1163" s="66" t="s">
        <v>4898</v>
      </c>
      <c r="E1163" s="480" t="s">
        <v>4899</v>
      </c>
      <c r="F1163" s="35" t="s">
        <v>4900</v>
      </c>
      <c r="G1163" s="84" t="s">
        <v>640</v>
      </c>
      <c r="H1163" s="35">
        <v>1</v>
      </c>
      <c r="I1163" s="481"/>
      <c r="J1163" s="478"/>
      <c r="K1163" s="464">
        <f t="shared" ref="K1163:K1194" si="757">AV1173</f>
        <v>0</v>
      </c>
      <c r="L1163" s="295"/>
      <c r="M1163" s="465"/>
      <c r="N1163" s="466"/>
      <c r="O1163" s="467" t="e">
        <f>SUM(L1173+N1173-#REF!)</f>
        <v>#REF!</v>
      </c>
      <c r="P1163" s="465"/>
      <c r="Q1163" s="466"/>
      <c r="R1163" s="467" t="e">
        <f>SUM(O1173+Q1173-#REF!)</f>
        <v>#REF!</v>
      </c>
      <c r="S1163" s="465"/>
      <c r="T1163" s="466"/>
      <c r="U1163" s="467" t="e">
        <f t="shared" ref="U1163:U1194" si="758">SUM(R1173+S1173-T1173)</f>
        <v>#REF!</v>
      </c>
      <c r="V1163" s="465"/>
      <c r="W1163" s="466"/>
      <c r="X1163" s="467" t="e">
        <f t="shared" ref="X1163:X1194" si="759">SUM(U1173+V1173-W1173)</f>
        <v>#REF!</v>
      </c>
      <c r="Y1163" s="465"/>
      <c r="Z1163" s="466"/>
      <c r="AA1163" s="467" t="e">
        <f t="shared" ref="AA1163:AA1194" si="760">SUM(X1173+Y1173-Z1173)</f>
        <v>#REF!</v>
      </c>
      <c r="AB1163" s="465"/>
      <c r="AC1163" s="466"/>
      <c r="AD1163" s="467" t="e">
        <f t="shared" ref="AD1163:AD1194" si="761">SUM(AA1173+AB1173-AC1173)</f>
        <v>#REF!</v>
      </c>
      <c r="AE1163" s="295"/>
      <c r="AF1163" s="295"/>
      <c r="AG1163" s="295" t="e">
        <f t="shared" ref="AG1163:AG1194" si="762">SUM(AD1173+AE1173-AF1173)</f>
        <v>#REF!</v>
      </c>
      <c r="AH1163" s="295"/>
      <c r="AI1163" s="295"/>
      <c r="AJ1163" s="295" t="e">
        <f t="shared" ref="AJ1163:AJ1194" si="763">SUM(AG1173+AH1173-AI1173)</f>
        <v>#REF!</v>
      </c>
      <c r="AK1163" s="295"/>
      <c r="AL1163" s="295"/>
      <c r="AM1163" s="295">
        <f t="shared" ref="AM1163:AM1194" si="764">SUM(AJ1173+AK1173-AL1173)</f>
        <v>0</v>
      </c>
      <c r="AN1163" s="295"/>
      <c r="AO1163" s="295"/>
      <c r="AP1163" s="295">
        <f t="shared" ref="AP1163:AP1194" si="765">SUM(AM1173+AN1173-AO1173)</f>
        <v>0</v>
      </c>
      <c r="AQ1163" s="295"/>
      <c r="AR1163" s="295"/>
      <c r="AS1163" s="295">
        <f t="shared" ref="AS1163:AS1194" si="766">SUM(AP1173+AQ1173-AR1173)</f>
        <v>0</v>
      </c>
      <c r="AT1163" s="295"/>
      <c r="AU1163" s="295"/>
      <c r="AV1163" s="468">
        <f t="shared" ref="AV1163:AV1194" si="767">SUM(AS1173+AT1173-AU1173)</f>
        <v>0</v>
      </c>
      <c r="AW1163" s="469"/>
      <c r="AX1163" s="470"/>
      <c r="AY1163" s="125"/>
      <c r="AZ1163" s="125"/>
    </row>
    <row r="1164" spans="1:52" ht="13">
      <c r="A1164" s="294"/>
      <c r="B1164" s="468"/>
      <c r="C1164" s="480"/>
      <c r="D1164" s="66" t="s">
        <v>4896</v>
      </c>
      <c r="E1164" s="480" t="s">
        <v>4897</v>
      </c>
      <c r="F1164" s="35" t="s">
        <v>4900</v>
      </c>
      <c r="G1164" s="84" t="s">
        <v>640</v>
      </c>
      <c r="H1164" s="35">
        <v>2</v>
      </c>
      <c r="I1164" s="481"/>
      <c r="J1164" s="478"/>
      <c r="K1164" s="464">
        <f t="shared" si="757"/>
        <v>0</v>
      </c>
      <c r="L1164" s="295"/>
      <c r="M1164" s="465"/>
      <c r="N1164" s="466"/>
      <c r="O1164" s="467" t="e">
        <f>SUM(L1174+N1174-#REF!)</f>
        <v>#REF!</v>
      </c>
      <c r="P1164" s="465"/>
      <c r="Q1164" s="466"/>
      <c r="R1164" s="467" t="e">
        <f>SUM(O1174+Q1174-#REF!)</f>
        <v>#REF!</v>
      </c>
      <c r="S1164" s="465"/>
      <c r="T1164" s="466"/>
      <c r="U1164" s="467" t="e">
        <f t="shared" si="758"/>
        <v>#REF!</v>
      </c>
      <c r="V1164" s="465"/>
      <c r="W1164" s="466"/>
      <c r="X1164" s="467" t="e">
        <f t="shared" si="759"/>
        <v>#REF!</v>
      </c>
      <c r="Y1164" s="465"/>
      <c r="Z1164" s="466"/>
      <c r="AA1164" s="467" t="e">
        <f t="shared" si="760"/>
        <v>#REF!</v>
      </c>
      <c r="AB1164" s="465"/>
      <c r="AC1164" s="466"/>
      <c r="AD1164" s="467" t="e">
        <f t="shared" si="761"/>
        <v>#REF!</v>
      </c>
      <c r="AE1164" s="295"/>
      <c r="AF1164" s="295"/>
      <c r="AG1164" s="295" t="e">
        <f t="shared" si="762"/>
        <v>#REF!</v>
      </c>
      <c r="AH1164" s="295"/>
      <c r="AI1164" s="295"/>
      <c r="AJ1164" s="295" t="e">
        <f t="shared" si="763"/>
        <v>#REF!</v>
      </c>
      <c r="AK1164" s="295"/>
      <c r="AL1164" s="295"/>
      <c r="AM1164" s="295">
        <f t="shared" si="764"/>
        <v>0</v>
      </c>
      <c r="AN1164" s="295"/>
      <c r="AO1164" s="295"/>
      <c r="AP1164" s="295">
        <f t="shared" si="765"/>
        <v>0</v>
      </c>
      <c r="AQ1164" s="295"/>
      <c r="AR1164" s="295"/>
      <c r="AS1164" s="295">
        <f t="shared" si="766"/>
        <v>0</v>
      </c>
      <c r="AT1164" s="295"/>
      <c r="AU1164" s="295"/>
      <c r="AV1164" s="468">
        <f t="shared" si="767"/>
        <v>0</v>
      </c>
      <c r="AW1164" s="469"/>
      <c r="AX1164" s="470"/>
      <c r="AY1164" s="125"/>
      <c r="AZ1164" s="125"/>
    </row>
    <row r="1165" spans="1:52" ht="13">
      <c r="A1165" s="294"/>
      <c r="B1165" s="468"/>
      <c r="C1165" s="480"/>
      <c r="D1165" s="66" t="s">
        <v>4757</v>
      </c>
      <c r="E1165" s="480" t="s">
        <v>4758</v>
      </c>
      <c r="F1165" s="35" t="s">
        <v>2768</v>
      </c>
      <c r="G1165" s="84" t="s">
        <v>640</v>
      </c>
      <c r="H1165" s="35">
        <v>0</v>
      </c>
      <c r="I1165" s="481"/>
      <c r="J1165" s="478"/>
      <c r="K1165" s="464">
        <f t="shared" si="757"/>
        <v>0</v>
      </c>
      <c r="L1165" s="295"/>
      <c r="M1165" s="465"/>
      <c r="N1165" s="466"/>
      <c r="O1165" s="467" t="e">
        <f>SUM(L1175+N1175-#REF!)</f>
        <v>#REF!</v>
      </c>
      <c r="P1165" s="465"/>
      <c r="Q1165" s="466"/>
      <c r="R1165" s="467" t="e">
        <f>SUM(O1175+Q1175-#REF!)</f>
        <v>#REF!</v>
      </c>
      <c r="S1165" s="465"/>
      <c r="T1165" s="466"/>
      <c r="U1165" s="467" t="e">
        <f t="shared" si="758"/>
        <v>#REF!</v>
      </c>
      <c r="V1165" s="465"/>
      <c r="W1165" s="466"/>
      <c r="X1165" s="467" t="e">
        <f t="shared" si="759"/>
        <v>#REF!</v>
      </c>
      <c r="Y1165" s="465"/>
      <c r="Z1165" s="466"/>
      <c r="AA1165" s="467" t="e">
        <f t="shared" si="760"/>
        <v>#REF!</v>
      </c>
      <c r="AB1165" s="465"/>
      <c r="AC1165" s="466"/>
      <c r="AD1165" s="467" t="e">
        <f t="shared" si="761"/>
        <v>#REF!</v>
      </c>
      <c r="AE1165" s="295"/>
      <c r="AF1165" s="295"/>
      <c r="AG1165" s="295" t="e">
        <f t="shared" si="762"/>
        <v>#REF!</v>
      </c>
      <c r="AH1165" s="295"/>
      <c r="AI1165" s="295"/>
      <c r="AJ1165" s="295" t="e">
        <f t="shared" si="763"/>
        <v>#REF!</v>
      </c>
      <c r="AK1165" s="295"/>
      <c r="AL1165" s="295"/>
      <c r="AM1165" s="295">
        <f t="shared" si="764"/>
        <v>0</v>
      </c>
      <c r="AN1165" s="295"/>
      <c r="AO1165" s="295"/>
      <c r="AP1165" s="295">
        <f t="shared" si="765"/>
        <v>0</v>
      </c>
      <c r="AQ1165" s="295"/>
      <c r="AR1165" s="295"/>
      <c r="AS1165" s="295">
        <f t="shared" si="766"/>
        <v>0</v>
      </c>
      <c r="AT1165" s="295"/>
      <c r="AU1165" s="295"/>
      <c r="AV1165" s="468">
        <f t="shared" si="767"/>
        <v>0</v>
      </c>
      <c r="AW1165" s="469"/>
      <c r="AX1165" s="470"/>
      <c r="AY1165" s="125"/>
      <c r="AZ1165" s="125"/>
    </row>
    <row r="1166" spans="1:52" ht="13">
      <c r="A1166" s="294"/>
      <c r="B1166" s="468"/>
      <c r="C1166" s="480"/>
      <c r="D1166" s="66" t="s">
        <v>101</v>
      </c>
      <c r="E1166" s="480" t="s">
        <v>102</v>
      </c>
      <c r="F1166" s="35" t="s">
        <v>423</v>
      </c>
      <c r="G1166" s="84" t="s">
        <v>629</v>
      </c>
      <c r="H1166" s="35">
        <v>1</v>
      </c>
      <c r="I1166" s="481"/>
      <c r="J1166" s="478"/>
      <c r="K1166" s="464">
        <f t="shared" si="757"/>
        <v>0</v>
      </c>
      <c r="L1166" s="295"/>
      <c r="M1166" s="465"/>
      <c r="N1166" s="466"/>
      <c r="O1166" s="467" t="e">
        <f>SUM(L1176+N1176-#REF!)</f>
        <v>#REF!</v>
      </c>
      <c r="P1166" s="465"/>
      <c r="Q1166" s="466"/>
      <c r="R1166" s="467" t="e">
        <f>SUM(O1176+Q1176-#REF!)</f>
        <v>#REF!</v>
      </c>
      <c r="S1166" s="465"/>
      <c r="T1166" s="466"/>
      <c r="U1166" s="467" t="e">
        <f t="shared" si="758"/>
        <v>#REF!</v>
      </c>
      <c r="V1166" s="465"/>
      <c r="W1166" s="466"/>
      <c r="X1166" s="467" t="e">
        <f t="shared" si="759"/>
        <v>#REF!</v>
      </c>
      <c r="Y1166" s="465"/>
      <c r="Z1166" s="466"/>
      <c r="AA1166" s="467" t="e">
        <f t="shared" si="760"/>
        <v>#REF!</v>
      </c>
      <c r="AB1166" s="465"/>
      <c r="AC1166" s="466"/>
      <c r="AD1166" s="467" t="e">
        <f t="shared" si="761"/>
        <v>#REF!</v>
      </c>
      <c r="AE1166" s="295"/>
      <c r="AF1166" s="295"/>
      <c r="AG1166" s="295" t="e">
        <f t="shared" si="762"/>
        <v>#REF!</v>
      </c>
      <c r="AH1166" s="295"/>
      <c r="AI1166" s="295"/>
      <c r="AJ1166" s="295" t="e">
        <f t="shared" si="763"/>
        <v>#REF!</v>
      </c>
      <c r="AK1166" s="295"/>
      <c r="AL1166" s="295"/>
      <c r="AM1166" s="295">
        <f t="shared" si="764"/>
        <v>0</v>
      </c>
      <c r="AN1166" s="295"/>
      <c r="AO1166" s="295"/>
      <c r="AP1166" s="295">
        <f t="shared" si="765"/>
        <v>0</v>
      </c>
      <c r="AQ1166" s="295"/>
      <c r="AR1166" s="295"/>
      <c r="AS1166" s="295">
        <f t="shared" si="766"/>
        <v>0</v>
      </c>
      <c r="AT1166" s="295"/>
      <c r="AU1166" s="295"/>
      <c r="AV1166" s="468">
        <f t="shared" si="767"/>
        <v>0</v>
      </c>
      <c r="AW1166" s="469"/>
      <c r="AX1166" s="470"/>
      <c r="AY1166" s="125"/>
      <c r="AZ1166" s="125"/>
    </row>
    <row r="1167" spans="1:52" ht="13">
      <c r="A1167" s="294"/>
      <c r="B1167" s="468"/>
      <c r="C1167" s="480"/>
      <c r="D1167" s="66" t="s">
        <v>1878</v>
      </c>
      <c r="E1167" s="480" t="s">
        <v>1879</v>
      </c>
      <c r="F1167" s="35" t="s">
        <v>423</v>
      </c>
      <c r="G1167" s="84" t="s">
        <v>629</v>
      </c>
      <c r="H1167" s="35">
        <v>2</v>
      </c>
      <c r="I1167" s="481"/>
      <c r="J1167" s="478"/>
      <c r="K1167" s="464">
        <f t="shared" si="757"/>
        <v>0</v>
      </c>
      <c r="L1167" s="295"/>
      <c r="M1167" s="465"/>
      <c r="N1167" s="466"/>
      <c r="O1167" s="467" t="e">
        <f>SUM(L1177+N1177-#REF!)</f>
        <v>#REF!</v>
      </c>
      <c r="P1167" s="465"/>
      <c r="Q1167" s="466"/>
      <c r="R1167" s="467" t="e">
        <f>SUM(O1177+Q1177-#REF!)</f>
        <v>#REF!</v>
      </c>
      <c r="S1167" s="465"/>
      <c r="T1167" s="466"/>
      <c r="U1167" s="467" t="e">
        <f t="shared" si="758"/>
        <v>#REF!</v>
      </c>
      <c r="V1167" s="465"/>
      <c r="W1167" s="466"/>
      <c r="X1167" s="467" t="e">
        <f t="shared" si="759"/>
        <v>#REF!</v>
      </c>
      <c r="Y1167" s="465"/>
      <c r="Z1167" s="466"/>
      <c r="AA1167" s="467" t="e">
        <f t="shared" si="760"/>
        <v>#REF!</v>
      </c>
      <c r="AB1167" s="465"/>
      <c r="AC1167" s="466"/>
      <c r="AD1167" s="467" t="e">
        <f t="shared" si="761"/>
        <v>#REF!</v>
      </c>
      <c r="AE1167" s="295"/>
      <c r="AF1167" s="295"/>
      <c r="AG1167" s="295" t="e">
        <f t="shared" si="762"/>
        <v>#REF!</v>
      </c>
      <c r="AH1167" s="295"/>
      <c r="AI1167" s="295"/>
      <c r="AJ1167" s="295" t="e">
        <f t="shared" si="763"/>
        <v>#REF!</v>
      </c>
      <c r="AK1167" s="295"/>
      <c r="AL1167" s="295"/>
      <c r="AM1167" s="295">
        <f t="shared" si="764"/>
        <v>0</v>
      </c>
      <c r="AN1167" s="295"/>
      <c r="AO1167" s="295"/>
      <c r="AP1167" s="295">
        <f t="shared" si="765"/>
        <v>0</v>
      </c>
      <c r="AQ1167" s="295"/>
      <c r="AR1167" s="295"/>
      <c r="AS1167" s="295">
        <f t="shared" si="766"/>
        <v>0</v>
      </c>
      <c r="AT1167" s="295"/>
      <c r="AU1167" s="295"/>
      <c r="AV1167" s="468">
        <f t="shared" si="767"/>
        <v>0</v>
      </c>
      <c r="AW1167" s="469"/>
      <c r="AX1167" s="470"/>
      <c r="AY1167" s="125"/>
      <c r="AZ1167" s="125"/>
    </row>
    <row r="1168" spans="1:52" ht="13">
      <c r="A1168" s="294"/>
      <c r="B1168" s="468"/>
      <c r="C1168" s="480"/>
      <c r="D1168" s="66" t="s">
        <v>949</v>
      </c>
      <c r="E1168" s="480" t="s">
        <v>950</v>
      </c>
      <c r="F1168" s="35" t="s">
        <v>423</v>
      </c>
      <c r="G1168" s="84" t="s">
        <v>629</v>
      </c>
      <c r="H1168" s="35">
        <v>2</v>
      </c>
      <c r="I1168" s="481"/>
      <c r="J1168" s="478"/>
      <c r="K1168" s="464">
        <f t="shared" si="757"/>
        <v>0</v>
      </c>
      <c r="L1168" s="295"/>
      <c r="M1168" s="465"/>
      <c r="N1168" s="466"/>
      <c r="O1168" s="467" t="e">
        <f>SUM(L1178+N1178-#REF!)</f>
        <v>#REF!</v>
      </c>
      <c r="P1168" s="465"/>
      <c r="Q1168" s="466"/>
      <c r="R1168" s="467" t="e">
        <f>SUM(O1178+Q1178-#REF!)</f>
        <v>#REF!</v>
      </c>
      <c r="S1168" s="465"/>
      <c r="T1168" s="466"/>
      <c r="U1168" s="467" t="e">
        <f t="shared" si="758"/>
        <v>#REF!</v>
      </c>
      <c r="V1168" s="465"/>
      <c r="W1168" s="466"/>
      <c r="X1168" s="467" t="e">
        <f t="shared" si="759"/>
        <v>#REF!</v>
      </c>
      <c r="Y1168" s="465"/>
      <c r="Z1168" s="466"/>
      <c r="AA1168" s="467" t="e">
        <f t="shared" si="760"/>
        <v>#REF!</v>
      </c>
      <c r="AB1168" s="465"/>
      <c r="AC1168" s="466"/>
      <c r="AD1168" s="467" t="e">
        <f t="shared" si="761"/>
        <v>#REF!</v>
      </c>
      <c r="AE1168" s="295"/>
      <c r="AF1168" s="295"/>
      <c r="AG1168" s="295" t="e">
        <f t="shared" si="762"/>
        <v>#REF!</v>
      </c>
      <c r="AH1168" s="295"/>
      <c r="AI1168" s="295"/>
      <c r="AJ1168" s="295" t="e">
        <f t="shared" si="763"/>
        <v>#REF!</v>
      </c>
      <c r="AK1168" s="295"/>
      <c r="AL1168" s="295"/>
      <c r="AM1168" s="295">
        <f t="shared" si="764"/>
        <v>0</v>
      </c>
      <c r="AN1168" s="295"/>
      <c r="AO1168" s="295"/>
      <c r="AP1168" s="295">
        <f t="shared" si="765"/>
        <v>0</v>
      </c>
      <c r="AQ1168" s="295"/>
      <c r="AR1168" s="295"/>
      <c r="AS1168" s="295">
        <f t="shared" si="766"/>
        <v>0</v>
      </c>
      <c r="AT1168" s="295"/>
      <c r="AU1168" s="295"/>
      <c r="AV1168" s="468">
        <f t="shared" si="767"/>
        <v>0</v>
      </c>
      <c r="AW1168" s="469"/>
      <c r="AX1168" s="470"/>
      <c r="AY1168" s="125"/>
      <c r="AZ1168" s="125"/>
    </row>
    <row r="1169" spans="1:52" ht="13">
      <c r="A1169" s="294"/>
      <c r="B1169" s="468"/>
      <c r="C1169" s="480"/>
      <c r="D1169" s="66" t="s">
        <v>933</v>
      </c>
      <c r="E1169" s="480" t="s">
        <v>936</v>
      </c>
      <c r="F1169" s="35" t="s">
        <v>423</v>
      </c>
      <c r="G1169" s="84" t="s">
        <v>629</v>
      </c>
      <c r="H1169" s="35">
        <v>8</v>
      </c>
      <c r="I1169" s="481"/>
      <c r="J1169" s="478"/>
      <c r="K1169" s="464">
        <f t="shared" si="757"/>
        <v>0</v>
      </c>
      <c r="L1169" s="295"/>
      <c r="M1169" s="465"/>
      <c r="N1169" s="466"/>
      <c r="O1169" s="467" t="e">
        <f>SUM(L1179+N1179-#REF!)</f>
        <v>#REF!</v>
      </c>
      <c r="P1169" s="465"/>
      <c r="Q1169" s="466"/>
      <c r="R1169" s="467" t="e">
        <f>SUM(O1179+Q1179-#REF!)</f>
        <v>#REF!</v>
      </c>
      <c r="S1169" s="465"/>
      <c r="T1169" s="466"/>
      <c r="U1169" s="467" t="e">
        <f t="shared" si="758"/>
        <v>#REF!</v>
      </c>
      <c r="V1169" s="465"/>
      <c r="W1169" s="466"/>
      <c r="X1169" s="467" t="e">
        <f t="shared" si="759"/>
        <v>#REF!</v>
      </c>
      <c r="Y1169" s="465"/>
      <c r="Z1169" s="466"/>
      <c r="AA1169" s="467" t="e">
        <f t="shared" si="760"/>
        <v>#REF!</v>
      </c>
      <c r="AB1169" s="465"/>
      <c r="AC1169" s="466"/>
      <c r="AD1169" s="467" t="e">
        <f t="shared" si="761"/>
        <v>#REF!</v>
      </c>
      <c r="AE1169" s="295"/>
      <c r="AF1169" s="295"/>
      <c r="AG1169" s="295" t="e">
        <f t="shared" si="762"/>
        <v>#REF!</v>
      </c>
      <c r="AH1169" s="295"/>
      <c r="AI1169" s="295"/>
      <c r="AJ1169" s="295" t="e">
        <f t="shared" si="763"/>
        <v>#REF!</v>
      </c>
      <c r="AK1169" s="295"/>
      <c r="AL1169" s="295"/>
      <c r="AM1169" s="295">
        <f t="shared" si="764"/>
        <v>0</v>
      </c>
      <c r="AN1169" s="295"/>
      <c r="AO1169" s="295"/>
      <c r="AP1169" s="295">
        <f t="shared" si="765"/>
        <v>0</v>
      </c>
      <c r="AQ1169" s="295"/>
      <c r="AR1169" s="295"/>
      <c r="AS1169" s="295">
        <f t="shared" si="766"/>
        <v>0</v>
      </c>
      <c r="AT1169" s="295"/>
      <c r="AU1169" s="295"/>
      <c r="AV1169" s="468">
        <f t="shared" si="767"/>
        <v>0</v>
      </c>
      <c r="AW1169" s="469"/>
      <c r="AX1169" s="470"/>
      <c r="AY1169" s="125"/>
      <c r="AZ1169" s="125"/>
    </row>
    <row r="1170" spans="1:52" ht="13">
      <c r="A1170" s="294"/>
      <c r="B1170" s="468"/>
      <c r="C1170" s="480"/>
      <c r="D1170" s="66" t="s">
        <v>934</v>
      </c>
      <c r="E1170" s="480" t="s">
        <v>937</v>
      </c>
      <c r="F1170" s="35" t="s">
        <v>423</v>
      </c>
      <c r="G1170" s="84" t="s">
        <v>629</v>
      </c>
      <c r="H1170" s="35">
        <v>2</v>
      </c>
      <c r="I1170" s="481"/>
      <c r="J1170" s="478"/>
      <c r="K1170" s="464">
        <f t="shared" si="757"/>
        <v>0</v>
      </c>
      <c r="L1170" s="295"/>
      <c r="M1170" s="465"/>
      <c r="N1170" s="466"/>
      <c r="O1170" s="467" t="e">
        <f>SUM(L1180+N1180-#REF!)</f>
        <v>#REF!</v>
      </c>
      <c r="P1170" s="465"/>
      <c r="Q1170" s="466"/>
      <c r="R1170" s="467" t="e">
        <f>SUM(O1180+Q1180-#REF!)</f>
        <v>#REF!</v>
      </c>
      <c r="S1170" s="465"/>
      <c r="T1170" s="466"/>
      <c r="U1170" s="467" t="e">
        <f t="shared" si="758"/>
        <v>#REF!</v>
      </c>
      <c r="V1170" s="465"/>
      <c r="W1170" s="466"/>
      <c r="X1170" s="467" t="e">
        <f t="shared" si="759"/>
        <v>#REF!</v>
      </c>
      <c r="Y1170" s="465"/>
      <c r="Z1170" s="466"/>
      <c r="AA1170" s="467" t="e">
        <f t="shared" si="760"/>
        <v>#REF!</v>
      </c>
      <c r="AB1170" s="465"/>
      <c r="AC1170" s="466"/>
      <c r="AD1170" s="467" t="e">
        <f t="shared" si="761"/>
        <v>#REF!</v>
      </c>
      <c r="AE1170" s="295"/>
      <c r="AF1170" s="295"/>
      <c r="AG1170" s="295" t="e">
        <f t="shared" si="762"/>
        <v>#REF!</v>
      </c>
      <c r="AH1170" s="295"/>
      <c r="AI1170" s="295"/>
      <c r="AJ1170" s="295" t="e">
        <f t="shared" si="763"/>
        <v>#REF!</v>
      </c>
      <c r="AK1170" s="295"/>
      <c r="AL1170" s="295"/>
      <c r="AM1170" s="295">
        <f t="shared" si="764"/>
        <v>0</v>
      </c>
      <c r="AN1170" s="295"/>
      <c r="AO1170" s="295"/>
      <c r="AP1170" s="295">
        <f t="shared" si="765"/>
        <v>0</v>
      </c>
      <c r="AQ1170" s="295"/>
      <c r="AR1170" s="295"/>
      <c r="AS1170" s="295">
        <f t="shared" si="766"/>
        <v>0</v>
      </c>
      <c r="AT1170" s="295"/>
      <c r="AU1170" s="295"/>
      <c r="AV1170" s="468">
        <f t="shared" si="767"/>
        <v>0</v>
      </c>
      <c r="AW1170" s="469"/>
      <c r="AX1170" s="470"/>
      <c r="AY1170" s="125"/>
      <c r="AZ1170" s="125"/>
    </row>
    <row r="1171" spans="1:52" ht="13">
      <c r="A1171" s="294"/>
      <c r="B1171" s="468"/>
      <c r="C1171" s="480"/>
      <c r="D1171" s="66" t="s">
        <v>935</v>
      </c>
      <c r="E1171" s="480" t="s">
        <v>938</v>
      </c>
      <c r="F1171" s="35" t="s">
        <v>423</v>
      </c>
      <c r="G1171" s="84" t="s">
        <v>629</v>
      </c>
      <c r="H1171" s="35">
        <v>2</v>
      </c>
      <c r="I1171" s="481"/>
      <c r="J1171" s="478"/>
      <c r="K1171" s="464">
        <f t="shared" si="757"/>
        <v>0</v>
      </c>
      <c r="L1171" s="295"/>
      <c r="M1171" s="465"/>
      <c r="N1171" s="466"/>
      <c r="O1171" s="467" t="e">
        <f>SUM(L1181+N1181-#REF!)</f>
        <v>#REF!</v>
      </c>
      <c r="P1171" s="465"/>
      <c r="Q1171" s="466"/>
      <c r="R1171" s="467" t="e">
        <f>SUM(O1181+Q1181-#REF!)</f>
        <v>#REF!</v>
      </c>
      <c r="S1171" s="465"/>
      <c r="T1171" s="466"/>
      <c r="U1171" s="467" t="e">
        <f t="shared" si="758"/>
        <v>#REF!</v>
      </c>
      <c r="V1171" s="465"/>
      <c r="W1171" s="466"/>
      <c r="X1171" s="467" t="e">
        <f t="shared" si="759"/>
        <v>#REF!</v>
      </c>
      <c r="Y1171" s="465"/>
      <c r="Z1171" s="466"/>
      <c r="AA1171" s="467" t="e">
        <f t="shared" si="760"/>
        <v>#REF!</v>
      </c>
      <c r="AB1171" s="465"/>
      <c r="AC1171" s="466"/>
      <c r="AD1171" s="467" t="e">
        <f t="shared" si="761"/>
        <v>#REF!</v>
      </c>
      <c r="AE1171" s="295"/>
      <c r="AF1171" s="295"/>
      <c r="AG1171" s="295" t="e">
        <f t="shared" si="762"/>
        <v>#REF!</v>
      </c>
      <c r="AH1171" s="295"/>
      <c r="AI1171" s="295"/>
      <c r="AJ1171" s="295" t="e">
        <f t="shared" si="763"/>
        <v>#REF!</v>
      </c>
      <c r="AK1171" s="295"/>
      <c r="AL1171" s="295"/>
      <c r="AM1171" s="295">
        <f t="shared" si="764"/>
        <v>0</v>
      </c>
      <c r="AN1171" s="295"/>
      <c r="AO1171" s="295"/>
      <c r="AP1171" s="295">
        <f t="shared" si="765"/>
        <v>0</v>
      </c>
      <c r="AQ1171" s="295"/>
      <c r="AR1171" s="295"/>
      <c r="AS1171" s="295">
        <f t="shared" si="766"/>
        <v>0</v>
      </c>
      <c r="AT1171" s="295"/>
      <c r="AU1171" s="295"/>
      <c r="AV1171" s="468">
        <f t="shared" si="767"/>
        <v>0</v>
      </c>
      <c r="AW1171" s="469"/>
      <c r="AX1171" s="470"/>
      <c r="AY1171" s="125"/>
      <c r="AZ1171" s="125"/>
    </row>
    <row r="1172" spans="1:52" ht="13">
      <c r="A1172" s="294"/>
      <c r="B1172" s="468"/>
      <c r="C1172" s="480"/>
      <c r="D1172" s="66" t="s">
        <v>951</v>
      </c>
      <c r="E1172" s="480" t="s">
        <v>952</v>
      </c>
      <c r="F1172" s="35" t="s">
        <v>423</v>
      </c>
      <c r="G1172" s="84" t="s">
        <v>629</v>
      </c>
      <c r="H1172" s="35">
        <v>0</v>
      </c>
      <c r="I1172" s="481"/>
      <c r="J1172" s="478"/>
      <c r="K1172" s="464">
        <f t="shared" si="757"/>
        <v>0</v>
      </c>
      <c r="L1172" s="295"/>
      <c r="M1172" s="465"/>
      <c r="N1172" s="466"/>
      <c r="O1172" s="467" t="e">
        <f>SUM(L1182+N1182-#REF!)</f>
        <v>#REF!</v>
      </c>
      <c r="P1172" s="465"/>
      <c r="Q1172" s="466"/>
      <c r="R1172" s="467" t="e">
        <f>SUM(O1182+Q1182-#REF!)</f>
        <v>#REF!</v>
      </c>
      <c r="S1172" s="465"/>
      <c r="T1172" s="466"/>
      <c r="U1172" s="467" t="e">
        <f t="shared" si="758"/>
        <v>#REF!</v>
      </c>
      <c r="V1172" s="465"/>
      <c r="W1172" s="466"/>
      <c r="X1172" s="467" t="e">
        <f t="shared" si="759"/>
        <v>#REF!</v>
      </c>
      <c r="Y1172" s="465"/>
      <c r="Z1172" s="466"/>
      <c r="AA1172" s="467" t="e">
        <f t="shared" si="760"/>
        <v>#REF!</v>
      </c>
      <c r="AB1172" s="465"/>
      <c r="AC1172" s="466"/>
      <c r="AD1172" s="467" t="e">
        <f t="shared" si="761"/>
        <v>#REF!</v>
      </c>
      <c r="AE1172" s="295"/>
      <c r="AF1172" s="295"/>
      <c r="AG1172" s="295" t="e">
        <f t="shared" si="762"/>
        <v>#REF!</v>
      </c>
      <c r="AH1172" s="295"/>
      <c r="AI1172" s="295"/>
      <c r="AJ1172" s="295" t="e">
        <f t="shared" si="763"/>
        <v>#REF!</v>
      </c>
      <c r="AK1172" s="295"/>
      <c r="AL1172" s="295"/>
      <c r="AM1172" s="295">
        <f t="shared" si="764"/>
        <v>0</v>
      </c>
      <c r="AN1172" s="295"/>
      <c r="AO1172" s="295"/>
      <c r="AP1172" s="295">
        <f t="shared" si="765"/>
        <v>0</v>
      </c>
      <c r="AQ1172" s="295"/>
      <c r="AR1172" s="295"/>
      <c r="AS1172" s="295">
        <f t="shared" si="766"/>
        <v>0</v>
      </c>
      <c r="AT1172" s="295"/>
      <c r="AU1172" s="295"/>
      <c r="AV1172" s="468">
        <f t="shared" si="767"/>
        <v>0</v>
      </c>
      <c r="AW1172" s="469"/>
      <c r="AX1172" s="470"/>
      <c r="AY1172" s="125"/>
      <c r="AZ1172" s="125"/>
    </row>
    <row r="1173" spans="1:52" ht="13">
      <c r="A1173" s="294"/>
      <c r="B1173" s="468"/>
      <c r="C1173" s="480"/>
      <c r="D1173" s="66" t="s">
        <v>2674</v>
      </c>
      <c r="E1173" s="480" t="s">
        <v>2675</v>
      </c>
      <c r="F1173" s="35" t="s">
        <v>418</v>
      </c>
      <c r="G1173" s="84" t="s">
        <v>640</v>
      </c>
      <c r="H1173" s="35">
        <v>19</v>
      </c>
      <c r="I1173" s="481">
        <v>19</v>
      </c>
      <c r="J1173" s="478"/>
      <c r="K1173" s="464">
        <f t="shared" si="757"/>
        <v>0</v>
      </c>
      <c r="L1173" s="295"/>
      <c r="M1173" s="465"/>
      <c r="N1173" s="466"/>
      <c r="O1173" s="467" t="e">
        <f>SUM(L1183+N1183-#REF!)</f>
        <v>#REF!</v>
      </c>
      <c r="P1173" s="465"/>
      <c r="Q1173" s="466"/>
      <c r="R1173" s="467" t="e">
        <f>SUM(O1183+Q1183-#REF!)</f>
        <v>#REF!</v>
      </c>
      <c r="S1173" s="465"/>
      <c r="T1173" s="466"/>
      <c r="U1173" s="467" t="e">
        <f t="shared" si="758"/>
        <v>#REF!</v>
      </c>
      <c r="V1173" s="465"/>
      <c r="W1173" s="466"/>
      <c r="X1173" s="467" t="e">
        <f t="shared" si="759"/>
        <v>#REF!</v>
      </c>
      <c r="Y1173" s="465"/>
      <c r="Z1173" s="466"/>
      <c r="AA1173" s="467" t="e">
        <f t="shared" si="760"/>
        <v>#REF!</v>
      </c>
      <c r="AB1173" s="465"/>
      <c r="AC1173" s="466"/>
      <c r="AD1173" s="467" t="e">
        <f t="shared" si="761"/>
        <v>#REF!</v>
      </c>
      <c r="AE1173" s="295"/>
      <c r="AF1173" s="295"/>
      <c r="AG1173" s="295" t="e">
        <f t="shared" si="762"/>
        <v>#REF!</v>
      </c>
      <c r="AH1173" s="295"/>
      <c r="AI1173" s="295"/>
      <c r="AJ1173" s="295">
        <f t="shared" si="763"/>
        <v>0</v>
      </c>
      <c r="AK1173" s="295"/>
      <c r="AL1173" s="295"/>
      <c r="AM1173" s="295">
        <f t="shared" si="764"/>
        <v>0</v>
      </c>
      <c r="AN1173" s="295"/>
      <c r="AO1173" s="295"/>
      <c r="AP1173" s="295">
        <f t="shared" si="765"/>
        <v>0</v>
      </c>
      <c r="AQ1173" s="295"/>
      <c r="AR1173" s="295"/>
      <c r="AS1173" s="295">
        <f t="shared" si="766"/>
        <v>0</v>
      </c>
      <c r="AT1173" s="295"/>
      <c r="AU1173" s="295"/>
      <c r="AV1173" s="468">
        <f t="shared" si="767"/>
        <v>0</v>
      </c>
      <c r="AW1173" s="469"/>
      <c r="AX1173" s="470"/>
      <c r="AY1173" s="125"/>
      <c r="AZ1173" s="125"/>
    </row>
    <row r="1174" spans="1:52" ht="13">
      <c r="A1174" s="294"/>
      <c r="B1174" s="468"/>
      <c r="C1174" s="480"/>
      <c r="D1174" s="66" t="s">
        <v>2672</v>
      </c>
      <c r="E1174" s="480" t="s">
        <v>2673</v>
      </c>
      <c r="F1174" s="35" t="s">
        <v>418</v>
      </c>
      <c r="G1174" s="84" t="s">
        <v>640</v>
      </c>
      <c r="H1174" s="35">
        <v>20</v>
      </c>
      <c r="I1174" s="481">
        <v>20</v>
      </c>
      <c r="J1174" s="478"/>
      <c r="K1174" s="464">
        <f t="shared" si="757"/>
        <v>0</v>
      </c>
      <c r="L1174" s="295"/>
      <c r="M1174" s="465"/>
      <c r="N1174" s="466"/>
      <c r="O1174" s="467" t="e">
        <f>SUM(L1184+N1184-#REF!)</f>
        <v>#REF!</v>
      </c>
      <c r="P1174" s="465"/>
      <c r="Q1174" s="466"/>
      <c r="R1174" s="467" t="e">
        <f>SUM(O1184+Q1184-#REF!)</f>
        <v>#REF!</v>
      </c>
      <c r="S1174" s="465"/>
      <c r="T1174" s="466"/>
      <c r="U1174" s="467" t="e">
        <f t="shared" si="758"/>
        <v>#REF!</v>
      </c>
      <c r="V1174" s="465"/>
      <c r="W1174" s="466"/>
      <c r="X1174" s="467" t="e">
        <f t="shared" si="759"/>
        <v>#REF!</v>
      </c>
      <c r="Y1174" s="465"/>
      <c r="Z1174" s="466"/>
      <c r="AA1174" s="467" t="e">
        <f t="shared" si="760"/>
        <v>#REF!</v>
      </c>
      <c r="AB1174" s="465"/>
      <c r="AC1174" s="466"/>
      <c r="AD1174" s="467" t="e">
        <f t="shared" si="761"/>
        <v>#REF!</v>
      </c>
      <c r="AE1174" s="295"/>
      <c r="AF1174" s="295"/>
      <c r="AG1174" s="295" t="e">
        <f t="shared" si="762"/>
        <v>#REF!</v>
      </c>
      <c r="AH1174" s="295"/>
      <c r="AI1174" s="295"/>
      <c r="AJ1174" s="295">
        <f t="shared" si="763"/>
        <v>0</v>
      </c>
      <c r="AK1174" s="295"/>
      <c r="AL1174" s="295"/>
      <c r="AM1174" s="295">
        <f t="shared" si="764"/>
        <v>0</v>
      </c>
      <c r="AN1174" s="295"/>
      <c r="AO1174" s="295"/>
      <c r="AP1174" s="295">
        <f t="shared" si="765"/>
        <v>0</v>
      </c>
      <c r="AQ1174" s="295"/>
      <c r="AR1174" s="295"/>
      <c r="AS1174" s="295">
        <f t="shared" si="766"/>
        <v>0</v>
      </c>
      <c r="AT1174" s="295"/>
      <c r="AU1174" s="295"/>
      <c r="AV1174" s="468">
        <f t="shared" si="767"/>
        <v>0</v>
      </c>
      <c r="AW1174" s="469"/>
      <c r="AX1174" s="470"/>
      <c r="AY1174" s="125"/>
      <c r="AZ1174" s="125"/>
    </row>
    <row r="1175" spans="1:52" ht="13">
      <c r="A1175" s="294"/>
      <c r="B1175" s="468"/>
      <c r="C1175" s="480"/>
      <c r="D1175" s="66" t="s">
        <v>993</v>
      </c>
      <c r="E1175" s="480" t="s">
        <v>3622</v>
      </c>
      <c r="F1175" s="35" t="s">
        <v>420</v>
      </c>
      <c r="G1175" s="84" t="s">
        <v>640</v>
      </c>
      <c r="H1175" s="35">
        <v>40</v>
      </c>
      <c r="I1175" s="481">
        <v>40</v>
      </c>
      <c r="J1175" s="478"/>
      <c r="K1175" s="464">
        <f t="shared" si="757"/>
        <v>0</v>
      </c>
      <c r="L1175" s="295"/>
      <c r="M1175" s="465"/>
      <c r="N1175" s="466"/>
      <c r="O1175" s="467" t="e">
        <f>SUM(L1185+N1185-#REF!)</f>
        <v>#REF!</v>
      </c>
      <c r="P1175" s="465"/>
      <c r="Q1175" s="466"/>
      <c r="R1175" s="467" t="e">
        <f>SUM(O1185+Q1185-#REF!)</f>
        <v>#REF!</v>
      </c>
      <c r="S1175" s="465"/>
      <c r="T1175" s="466"/>
      <c r="U1175" s="467" t="e">
        <f t="shared" si="758"/>
        <v>#REF!</v>
      </c>
      <c r="V1175" s="465"/>
      <c r="W1175" s="466"/>
      <c r="X1175" s="467" t="e">
        <f t="shared" si="759"/>
        <v>#REF!</v>
      </c>
      <c r="Y1175" s="465"/>
      <c r="Z1175" s="466"/>
      <c r="AA1175" s="467" t="e">
        <f t="shared" si="760"/>
        <v>#REF!</v>
      </c>
      <c r="AB1175" s="465"/>
      <c r="AC1175" s="466"/>
      <c r="AD1175" s="467" t="e">
        <f t="shared" si="761"/>
        <v>#REF!</v>
      </c>
      <c r="AE1175" s="295"/>
      <c r="AF1175" s="295"/>
      <c r="AG1175" s="295" t="e">
        <f t="shared" si="762"/>
        <v>#REF!</v>
      </c>
      <c r="AH1175" s="295"/>
      <c r="AI1175" s="295"/>
      <c r="AJ1175" s="295">
        <f t="shared" si="763"/>
        <v>0</v>
      </c>
      <c r="AK1175" s="295"/>
      <c r="AL1175" s="295"/>
      <c r="AM1175" s="295">
        <f t="shared" si="764"/>
        <v>0</v>
      </c>
      <c r="AN1175" s="295"/>
      <c r="AO1175" s="295"/>
      <c r="AP1175" s="295">
        <f t="shared" si="765"/>
        <v>0</v>
      </c>
      <c r="AQ1175" s="295"/>
      <c r="AR1175" s="295"/>
      <c r="AS1175" s="295">
        <f t="shared" si="766"/>
        <v>0</v>
      </c>
      <c r="AT1175" s="295"/>
      <c r="AU1175" s="295"/>
      <c r="AV1175" s="468">
        <f t="shared" si="767"/>
        <v>0</v>
      </c>
      <c r="AW1175" s="469"/>
      <c r="AX1175" s="470"/>
      <c r="AY1175" s="125"/>
      <c r="AZ1175" s="125"/>
    </row>
    <row r="1176" spans="1:52" ht="13">
      <c r="A1176" s="294"/>
      <c r="B1176" s="468"/>
      <c r="C1176" s="480"/>
      <c r="D1176" s="66" t="s">
        <v>381</v>
      </c>
      <c r="E1176" s="480" t="s">
        <v>4935</v>
      </c>
      <c r="F1176" s="35" t="s">
        <v>423</v>
      </c>
      <c r="G1176" s="84" t="s">
        <v>629</v>
      </c>
      <c r="H1176" s="35">
        <v>3</v>
      </c>
      <c r="I1176" s="481">
        <v>3</v>
      </c>
      <c r="J1176" s="478"/>
      <c r="K1176" s="464">
        <f t="shared" si="757"/>
        <v>0</v>
      </c>
      <c r="L1176" s="295"/>
      <c r="M1176" s="465"/>
      <c r="N1176" s="466"/>
      <c r="O1176" s="467" t="e">
        <f>SUM(L1186+N1186-#REF!)</f>
        <v>#REF!</v>
      </c>
      <c r="P1176" s="465"/>
      <c r="Q1176" s="466"/>
      <c r="R1176" s="467" t="e">
        <f>SUM(O1186+Q1186-#REF!)</f>
        <v>#REF!</v>
      </c>
      <c r="S1176" s="465"/>
      <c r="T1176" s="466"/>
      <c r="U1176" s="467" t="e">
        <f t="shared" si="758"/>
        <v>#REF!</v>
      </c>
      <c r="V1176" s="465"/>
      <c r="W1176" s="466"/>
      <c r="X1176" s="467" t="e">
        <f t="shared" si="759"/>
        <v>#REF!</v>
      </c>
      <c r="Y1176" s="465"/>
      <c r="Z1176" s="466"/>
      <c r="AA1176" s="467" t="e">
        <f t="shared" si="760"/>
        <v>#REF!</v>
      </c>
      <c r="AB1176" s="465"/>
      <c r="AC1176" s="466"/>
      <c r="AD1176" s="467" t="e">
        <f t="shared" si="761"/>
        <v>#REF!</v>
      </c>
      <c r="AE1176" s="295"/>
      <c r="AF1176" s="295"/>
      <c r="AG1176" s="295" t="e">
        <f t="shared" si="762"/>
        <v>#REF!</v>
      </c>
      <c r="AH1176" s="295"/>
      <c r="AI1176" s="295"/>
      <c r="AJ1176" s="295">
        <f t="shared" si="763"/>
        <v>0</v>
      </c>
      <c r="AK1176" s="295"/>
      <c r="AL1176" s="295"/>
      <c r="AM1176" s="295">
        <f t="shared" si="764"/>
        <v>0</v>
      </c>
      <c r="AN1176" s="295"/>
      <c r="AO1176" s="295"/>
      <c r="AP1176" s="295">
        <f t="shared" si="765"/>
        <v>0</v>
      </c>
      <c r="AQ1176" s="295"/>
      <c r="AR1176" s="295"/>
      <c r="AS1176" s="295">
        <f t="shared" si="766"/>
        <v>0</v>
      </c>
      <c r="AT1176" s="295"/>
      <c r="AU1176" s="295"/>
      <c r="AV1176" s="468">
        <f t="shared" si="767"/>
        <v>0</v>
      </c>
      <c r="AW1176" s="469"/>
      <c r="AX1176" s="470"/>
      <c r="AY1176" s="125"/>
      <c r="AZ1176" s="125"/>
    </row>
    <row r="1177" spans="1:52" ht="13">
      <c r="A1177" s="294"/>
      <c r="B1177" s="468"/>
      <c r="C1177" s="480"/>
      <c r="D1177" s="66" t="s">
        <v>4161</v>
      </c>
      <c r="E1177" s="480" t="s">
        <v>4162</v>
      </c>
      <c r="F1177" s="35" t="s">
        <v>423</v>
      </c>
      <c r="G1177" s="84" t="s">
        <v>629</v>
      </c>
      <c r="H1177" s="35">
        <v>12</v>
      </c>
      <c r="I1177" s="481">
        <v>12</v>
      </c>
      <c r="J1177" s="478"/>
      <c r="K1177" s="464">
        <f t="shared" si="757"/>
        <v>0</v>
      </c>
      <c r="L1177" s="295"/>
      <c r="M1177" s="465"/>
      <c r="N1177" s="466"/>
      <c r="O1177" s="467" t="e">
        <f>SUM(L1187+N1187-#REF!)</f>
        <v>#REF!</v>
      </c>
      <c r="P1177" s="465"/>
      <c r="Q1177" s="466"/>
      <c r="R1177" s="467" t="e">
        <f>SUM(O1187+Q1187-#REF!)</f>
        <v>#REF!</v>
      </c>
      <c r="S1177" s="465"/>
      <c r="T1177" s="466"/>
      <c r="U1177" s="467" t="e">
        <f t="shared" si="758"/>
        <v>#REF!</v>
      </c>
      <c r="V1177" s="465"/>
      <c r="W1177" s="466"/>
      <c r="X1177" s="467" t="e">
        <f t="shared" si="759"/>
        <v>#REF!</v>
      </c>
      <c r="Y1177" s="465"/>
      <c r="Z1177" s="466"/>
      <c r="AA1177" s="467" t="e">
        <f t="shared" si="760"/>
        <v>#REF!</v>
      </c>
      <c r="AB1177" s="465"/>
      <c r="AC1177" s="466"/>
      <c r="AD1177" s="467" t="e">
        <f t="shared" si="761"/>
        <v>#REF!</v>
      </c>
      <c r="AE1177" s="295"/>
      <c r="AF1177" s="295"/>
      <c r="AG1177" s="295" t="e">
        <f t="shared" si="762"/>
        <v>#REF!</v>
      </c>
      <c r="AH1177" s="295"/>
      <c r="AI1177" s="295"/>
      <c r="AJ1177" s="295">
        <f t="shared" si="763"/>
        <v>0</v>
      </c>
      <c r="AK1177" s="295"/>
      <c r="AL1177" s="295"/>
      <c r="AM1177" s="295">
        <f t="shared" si="764"/>
        <v>0</v>
      </c>
      <c r="AN1177" s="295"/>
      <c r="AO1177" s="295"/>
      <c r="AP1177" s="295">
        <f t="shared" si="765"/>
        <v>0</v>
      </c>
      <c r="AQ1177" s="295"/>
      <c r="AR1177" s="295"/>
      <c r="AS1177" s="295">
        <f t="shared" si="766"/>
        <v>0</v>
      </c>
      <c r="AT1177" s="295"/>
      <c r="AU1177" s="295"/>
      <c r="AV1177" s="468">
        <f t="shared" si="767"/>
        <v>0</v>
      </c>
      <c r="AW1177" s="469"/>
      <c r="AX1177" s="470"/>
      <c r="AY1177" s="125"/>
      <c r="AZ1177" s="125"/>
    </row>
    <row r="1178" spans="1:52" ht="13">
      <c r="A1178" s="294"/>
      <c r="B1178" s="468"/>
      <c r="C1178" s="480"/>
      <c r="D1178" s="66" t="s">
        <v>4013</v>
      </c>
      <c r="E1178" s="480" t="s">
        <v>4014</v>
      </c>
      <c r="F1178" s="35" t="s">
        <v>419</v>
      </c>
      <c r="G1178" s="84" t="s">
        <v>640</v>
      </c>
      <c r="H1178" s="35">
        <v>1</v>
      </c>
      <c r="I1178" s="481">
        <v>1</v>
      </c>
      <c r="J1178" s="478"/>
      <c r="K1178" s="464">
        <f t="shared" si="757"/>
        <v>0</v>
      </c>
      <c r="L1178" s="295"/>
      <c r="M1178" s="465"/>
      <c r="N1178" s="466"/>
      <c r="O1178" s="467" t="e">
        <f>SUM(L1188+N1188-#REF!)</f>
        <v>#REF!</v>
      </c>
      <c r="P1178" s="465"/>
      <c r="Q1178" s="466"/>
      <c r="R1178" s="467" t="e">
        <f>SUM(O1188+Q1188-#REF!)</f>
        <v>#REF!</v>
      </c>
      <c r="S1178" s="465"/>
      <c r="T1178" s="466"/>
      <c r="U1178" s="467" t="e">
        <f t="shared" si="758"/>
        <v>#REF!</v>
      </c>
      <c r="V1178" s="465"/>
      <c r="W1178" s="466"/>
      <c r="X1178" s="467" t="e">
        <f t="shared" si="759"/>
        <v>#REF!</v>
      </c>
      <c r="Y1178" s="465"/>
      <c r="Z1178" s="466"/>
      <c r="AA1178" s="467" t="e">
        <f t="shared" si="760"/>
        <v>#REF!</v>
      </c>
      <c r="AB1178" s="465"/>
      <c r="AC1178" s="466"/>
      <c r="AD1178" s="467" t="e">
        <f t="shared" si="761"/>
        <v>#REF!</v>
      </c>
      <c r="AE1178" s="295"/>
      <c r="AF1178" s="295"/>
      <c r="AG1178" s="295" t="e">
        <f t="shared" si="762"/>
        <v>#REF!</v>
      </c>
      <c r="AH1178" s="295"/>
      <c r="AI1178" s="295"/>
      <c r="AJ1178" s="295">
        <f t="shared" si="763"/>
        <v>0</v>
      </c>
      <c r="AK1178" s="295"/>
      <c r="AL1178" s="295"/>
      <c r="AM1178" s="295">
        <f t="shared" si="764"/>
        <v>0</v>
      </c>
      <c r="AN1178" s="295"/>
      <c r="AO1178" s="295"/>
      <c r="AP1178" s="295">
        <f t="shared" si="765"/>
        <v>0</v>
      </c>
      <c r="AQ1178" s="295"/>
      <c r="AR1178" s="295"/>
      <c r="AS1178" s="295">
        <f t="shared" si="766"/>
        <v>0</v>
      </c>
      <c r="AT1178" s="295"/>
      <c r="AU1178" s="295"/>
      <c r="AV1178" s="468">
        <f t="shared" si="767"/>
        <v>0</v>
      </c>
      <c r="AW1178" s="469"/>
      <c r="AX1178" s="470"/>
      <c r="AY1178" s="125"/>
      <c r="AZ1178" s="125"/>
    </row>
    <row r="1179" spans="1:52" ht="13">
      <c r="A1179" s="294"/>
      <c r="B1179" s="468"/>
      <c r="C1179" s="480"/>
      <c r="D1179" s="66" t="s">
        <v>1840</v>
      </c>
      <c r="E1179" s="480" t="s">
        <v>3612</v>
      </c>
      <c r="F1179" s="35" t="s">
        <v>2563</v>
      </c>
      <c r="G1179" s="84" t="s">
        <v>640</v>
      </c>
      <c r="H1179" s="35" t="e">
        <v>#REF!</v>
      </c>
      <c r="I1179" s="481">
        <v>2</v>
      </c>
      <c r="J1179" s="478"/>
      <c r="K1179" s="464">
        <f t="shared" si="757"/>
        <v>0</v>
      </c>
      <c r="L1179" s="295"/>
      <c r="M1179" s="465"/>
      <c r="N1179" s="466"/>
      <c r="O1179" s="467" t="e">
        <f>SUM(L1189+N1189-#REF!)</f>
        <v>#REF!</v>
      </c>
      <c r="P1179" s="465"/>
      <c r="Q1179" s="466"/>
      <c r="R1179" s="467" t="e">
        <f>SUM(O1189+Q1189-#REF!)</f>
        <v>#REF!</v>
      </c>
      <c r="S1179" s="465"/>
      <c r="T1179" s="466"/>
      <c r="U1179" s="467" t="e">
        <f t="shared" si="758"/>
        <v>#REF!</v>
      </c>
      <c r="V1179" s="465"/>
      <c r="W1179" s="466"/>
      <c r="X1179" s="467" t="e">
        <f t="shared" si="759"/>
        <v>#REF!</v>
      </c>
      <c r="Y1179" s="465"/>
      <c r="Z1179" s="466"/>
      <c r="AA1179" s="467" t="e">
        <f t="shared" si="760"/>
        <v>#REF!</v>
      </c>
      <c r="AB1179" s="465"/>
      <c r="AC1179" s="466"/>
      <c r="AD1179" s="467" t="e">
        <f t="shared" si="761"/>
        <v>#REF!</v>
      </c>
      <c r="AE1179" s="295"/>
      <c r="AF1179" s="295"/>
      <c r="AG1179" s="295" t="e">
        <f t="shared" si="762"/>
        <v>#REF!</v>
      </c>
      <c r="AH1179" s="295"/>
      <c r="AI1179" s="295"/>
      <c r="AJ1179" s="295">
        <f t="shared" si="763"/>
        <v>0</v>
      </c>
      <c r="AK1179" s="295"/>
      <c r="AL1179" s="295"/>
      <c r="AM1179" s="295">
        <f t="shared" si="764"/>
        <v>0</v>
      </c>
      <c r="AN1179" s="295"/>
      <c r="AO1179" s="295"/>
      <c r="AP1179" s="295">
        <f t="shared" si="765"/>
        <v>0</v>
      </c>
      <c r="AQ1179" s="295"/>
      <c r="AR1179" s="295"/>
      <c r="AS1179" s="295">
        <f t="shared" si="766"/>
        <v>0</v>
      </c>
      <c r="AT1179" s="295"/>
      <c r="AU1179" s="295"/>
      <c r="AV1179" s="468">
        <f t="shared" si="767"/>
        <v>0</v>
      </c>
      <c r="AW1179" s="469"/>
      <c r="AX1179" s="470"/>
      <c r="AY1179" s="125"/>
      <c r="AZ1179" s="125"/>
    </row>
    <row r="1180" spans="1:52" ht="13">
      <c r="A1180" s="294"/>
      <c r="B1180" s="468"/>
      <c r="C1180" s="480"/>
      <c r="D1180" s="66" t="s">
        <v>1840</v>
      </c>
      <c r="E1180" s="480" t="s">
        <v>2802</v>
      </c>
      <c r="F1180" s="35" t="s">
        <v>2563</v>
      </c>
      <c r="G1180" s="84" t="s">
        <v>629</v>
      </c>
      <c r="H1180" s="35">
        <v>2</v>
      </c>
      <c r="I1180" s="481">
        <v>3</v>
      </c>
      <c r="J1180" s="478"/>
      <c r="K1180" s="464">
        <f t="shared" si="757"/>
        <v>0</v>
      </c>
      <c r="L1180" s="295"/>
      <c r="M1180" s="465"/>
      <c r="N1180" s="466"/>
      <c r="O1180" s="467" t="e">
        <f>SUM(L1190+N1190-#REF!)</f>
        <v>#REF!</v>
      </c>
      <c r="P1180" s="465"/>
      <c r="Q1180" s="466"/>
      <c r="R1180" s="467" t="e">
        <f>SUM(O1190+Q1190-#REF!)</f>
        <v>#REF!</v>
      </c>
      <c r="S1180" s="465"/>
      <c r="T1180" s="466"/>
      <c r="U1180" s="467" t="e">
        <f t="shared" si="758"/>
        <v>#REF!</v>
      </c>
      <c r="V1180" s="465"/>
      <c r="W1180" s="466"/>
      <c r="X1180" s="467" t="e">
        <f t="shared" si="759"/>
        <v>#REF!</v>
      </c>
      <c r="Y1180" s="465"/>
      <c r="Z1180" s="466"/>
      <c r="AA1180" s="467" t="e">
        <f t="shared" si="760"/>
        <v>#REF!</v>
      </c>
      <c r="AB1180" s="465"/>
      <c r="AC1180" s="466"/>
      <c r="AD1180" s="467" t="e">
        <f t="shared" si="761"/>
        <v>#REF!</v>
      </c>
      <c r="AE1180" s="295"/>
      <c r="AF1180" s="295"/>
      <c r="AG1180" s="295" t="e">
        <f t="shared" si="762"/>
        <v>#REF!</v>
      </c>
      <c r="AH1180" s="295"/>
      <c r="AI1180" s="295"/>
      <c r="AJ1180" s="295">
        <f t="shared" si="763"/>
        <v>0</v>
      </c>
      <c r="AK1180" s="295"/>
      <c r="AL1180" s="295"/>
      <c r="AM1180" s="295">
        <f t="shared" si="764"/>
        <v>0</v>
      </c>
      <c r="AN1180" s="295"/>
      <c r="AO1180" s="295"/>
      <c r="AP1180" s="295">
        <f t="shared" si="765"/>
        <v>0</v>
      </c>
      <c r="AQ1180" s="295"/>
      <c r="AR1180" s="295"/>
      <c r="AS1180" s="295">
        <f t="shared" si="766"/>
        <v>0</v>
      </c>
      <c r="AT1180" s="295"/>
      <c r="AU1180" s="295"/>
      <c r="AV1180" s="468">
        <f t="shared" si="767"/>
        <v>0</v>
      </c>
      <c r="AW1180" s="469"/>
      <c r="AX1180" s="470"/>
      <c r="AY1180" s="125"/>
      <c r="AZ1180" s="125"/>
    </row>
    <row r="1181" spans="1:52" ht="13">
      <c r="A1181" s="294"/>
      <c r="B1181" s="468"/>
      <c r="C1181" s="480"/>
      <c r="D1181" s="66" t="s">
        <v>545</v>
      </c>
      <c r="E1181" s="480" t="s">
        <v>4936</v>
      </c>
      <c r="F1181" s="35" t="s">
        <v>423</v>
      </c>
      <c r="G1181" s="84" t="s">
        <v>1949</v>
      </c>
      <c r="H1181" s="35">
        <v>1</v>
      </c>
      <c r="I1181" s="481">
        <v>1</v>
      </c>
      <c r="J1181" s="478"/>
      <c r="K1181" s="464">
        <f t="shared" si="757"/>
        <v>0</v>
      </c>
      <c r="L1181" s="295"/>
      <c r="M1181" s="465"/>
      <c r="N1181" s="466"/>
      <c r="O1181" s="467" t="e">
        <f>SUM(L1191+N1191-#REF!)</f>
        <v>#REF!</v>
      </c>
      <c r="P1181" s="465"/>
      <c r="Q1181" s="466"/>
      <c r="R1181" s="467" t="e">
        <f>SUM(O1191+Q1191-#REF!)</f>
        <v>#REF!</v>
      </c>
      <c r="S1181" s="465"/>
      <c r="T1181" s="466"/>
      <c r="U1181" s="467" t="e">
        <f t="shared" si="758"/>
        <v>#REF!</v>
      </c>
      <c r="V1181" s="465"/>
      <c r="W1181" s="466"/>
      <c r="X1181" s="467" t="e">
        <f t="shared" si="759"/>
        <v>#REF!</v>
      </c>
      <c r="Y1181" s="465"/>
      <c r="Z1181" s="466"/>
      <c r="AA1181" s="467" t="e">
        <f t="shared" si="760"/>
        <v>#REF!</v>
      </c>
      <c r="AB1181" s="465"/>
      <c r="AC1181" s="466"/>
      <c r="AD1181" s="467" t="e">
        <f t="shared" si="761"/>
        <v>#REF!</v>
      </c>
      <c r="AE1181" s="295"/>
      <c r="AF1181" s="295"/>
      <c r="AG1181" s="295" t="e">
        <f t="shared" si="762"/>
        <v>#REF!</v>
      </c>
      <c r="AH1181" s="295"/>
      <c r="AI1181" s="295"/>
      <c r="AJ1181" s="295">
        <f t="shared" si="763"/>
        <v>0</v>
      </c>
      <c r="AK1181" s="295"/>
      <c r="AL1181" s="295"/>
      <c r="AM1181" s="295">
        <f t="shared" si="764"/>
        <v>0</v>
      </c>
      <c r="AN1181" s="295"/>
      <c r="AO1181" s="295"/>
      <c r="AP1181" s="295">
        <f t="shared" si="765"/>
        <v>0</v>
      </c>
      <c r="AQ1181" s="295"/>
      <c r="AR1181" s="295"/>
      <c r="AS1181" s="295">
        <f t="shared" si="766"/>
        <v>0</v>
      </c>
      <c r="AT1181" s="295"/>
      <c r="AU1181" s="295"/>
      <c r="AV1181" s="468">
        <f t="shared" si="767"/>
        <v>0</v>
      </c>
      <c r="AW1181" s="469"/>
      <c r="AX1181" s="470"/>
      <c r="AY1181" s="125"/>
      <c r="AZ1181" s="125"/>
    </row>
    <row r="1182" spans="1:52" ht="13">
      <c r="A1182" s="294"/>
      <c r="B1182" s="468"/>
      <c r="C1182" s="480"/>
      <c r="D1182" s="66" t="s">
        <v>545</v>
      </c>
      <c r="E1182" s="480" t="s">
        <v>5014</v>
      </c>
      <c r="F1182" s="35" t="s">
        <v>423</v>
      </c>
      <c r="G1182" s="84" t="s">
        <v>1949</v>
      </c>
      <c r="H1182" s="35">
        <v>0</v>
      </c>
      <c r="I1182" s="481"/>
      <c r="J1182" s="478"/>
      <c r="K1182" s="464">
        <f t="shared" si="757"/>
        <v>0</v>
      </c>
      <c r="L1182" s="295"/>
      <c r="M1182" s="465"/>
      <c r="N1182" s="466"/>
      <c r="O1182" s="467" t="e">
        <f>SUM(L1192+N1192-#REF!)</f>
        <v>#REF!</v>
      </c>
      <c r="P1182" s="465"/>
      <c r="Q1182" s="466"/>
      <c r="R1182" s="467" t="e">
        <f>SUM(O1192+Q1192-#REF!)</f>
        <v>#REF!</v>
      </c>
      <c r="S1182" s="465"/>
      <c r="T1182" s="466"/>
      <c r="U1182" s="467" t="e">
        <f t="shared" si="758"/>
        <v>#REF!</v>
      </c>
      <c r="V1182" s="465"/>
      <c r="W1182" s="466"/>
      <c r="X1182" s="467" t="e">
        <f t="shared" si="759"/>
        <v>#REF!</v>
      </c>
      <c r="Y1182" s="465"/>
      <c r="Z1182" s="466"/>
      <c r="AA1182" s="467" t="e">
        <f t="shared" si="760"/>
        <v>#REF!</v>
      </c>
      <c r="AB1182" s="465"/>
      <c r="AC1182" s="466"/>
      <c r="AD1182" s="467" t="e">
        <f t="shared" si="761"/>
        <v>#REF!</v>
      </c>
      <c r="AE1182" s="295"/>
      <c r="AF1182" s="295"/>
      <c r="AG1182" s="295" t="e">
        <f t="shared" si="762"/>
        <v>#REF!</v>
      </c>
      <c r="AH1182" s="295"/>
      <c r="AI1182" s="295"/>
      <c r="AJ1182" s="295">
        <f t="shared" si="763"/>
        <v>0</v>
      </c>
      <c r="AK1182" s="295"/>
      <c r="AL1182" s="295"/>
      <c r="AM1182" s="295">
        <f t="shared" si="764"/>
        <v>0</v>
      </c>
      <c r="AN1182" s="295"/>
      <c r="AO1182" s="295"/>
      <c r="AP1182" s="295">
        <f t="shared" si="765"/>
        <v>0</v>
      </c>
      <c r="AQ1182" s="295"/>
      <c r="AR1182" s="295"/>
      <c r="AS1182" s="295">
        <f t="shared" si="766"/>
        <v>0</v>
      </c>
      <c r="AT1182" s="295"/>
      <c r="AU1182" s="295"/>
      <c r="AV1182" s="468">
        <f t="shared" si="767"/>
        <v>0</v>
      </c>
      <c r="AW1182" s="469"/>
      <c r="AX1182" s="470"/>
      <c r="AY1182" s="125"/>
      <c r="AZ1182" s="125"/>
    </row>
    <row r="1183" spans="1:52" ht="13">
      <c r="A1183" s="294"/>
      <c r="B1183" s="468"/>
      <c r="C1183" s="480"/>
      <c r="D1183" s="66" t="s">
        <v>739</v>
      </c>
      <c r="E1183" s="480" t="s">
        <v>740</v>
      </c>
      <c r="F1183" s="35" t="s">
        <v>420</v>
      </c>
      <c r="G1183" s="84" t="s">
        <v>3</v>
      </c>
      <c r="H1183" s="35">
        <v>2</v>
      </c>
      <c r="I1183" s="481">
        <v>2</v>
      </c>
      <c r="J1183" s="478"/>
      <c r="K1183" s="464">
        <f t="shared" si="757"/>
        <v>0</v>
      </c>
      <c r="L1183" s="295"/>
      <c r="M1183" s="465"/>
      <c r="N1183" s="466"/>
      <c r="O1183" s="467" t="e">
        <f>SUM(L1193+N1193-#REF!)</f>
        <v>#REF!</v>
      </c>
      <c r="P1183" s="465"/>
      <c r="Q1183" s="466"/>
      <c r="R1183" s="467" t="e">
        <f>SUM(O1193+Q1193-#REF!)</f>
        <v>#REF!</v>
      </c>
      <c r="S1183" s="465"/>
      <c r="T1183" s="466"/>
      <c r="U1183" s="467" t="e">
        <f t="shared" si="758"/>
        <v>#REF!</v>
      </c>
      <c r="V1183" s="465"/>
      <c r="W1183" s="466"/>
      <c r="X1183" s="467" t="e">
        <f t="shared" si="759"/>
        <v>#REF!</v>
      </c>
      <c r="Y1183" s="465"/>
      <c r="Z1183" s="466"/>
      <c r="AA1183" s="467" t="e">
        <f t="shared" si="760"/>
        <v>#REF!</v>
      </c>
      <c r="AB1183" s="465"/>
      <c r="AC1183" s="466"/>
      <c r="AD1183" s="467" t="e">
        <f t="shared" si="761"/>
        <v>#REF!</v>
      </c>
      <c r="AE1183" s="295"/>
      <c r="AF1183" s="295"/>
      <c r="AG1183" s="295">
        <f t="shared" si="762"/>
        <v>0</v>
      </c>
      <c r="AH1183" s="295"/>
      <c r="AI1183" s="295"/>
      <c r="AJ1183" s="295">
        <f t="shared" si="763"/>
        <v>0</v>
      </c>
      <c r="AK1183" s="295"/>
      <c r="AL1183" s="295"/>
      <c r="AM1183" s="295">
        <f t="shared" si="764"/>
        <v>0</v>
      </c>
      <c r="AN1183" s="295"/>
      <c r="AO1183" s="295"/>
      <c r="AP1183" s="295">
        <f t="shared" si="765"/>
        <v>0</v>
      </c>
      <c r="AQ1183" s="295"/>
      <c r="AR1183" s="295"/>
      <c r="AS1183" s="295">
        <f t="shared" si="766"/>
        <v>0</v>
      </c>
      <c r="AT1183" s="295"/>
      <c r="AU1183" s="295"/>
      <c r="AV1183" s="468">
        <f t="shared" si="767"/>
        <v>0</v>
      </c>
      <c r="AW1183" s="469"/>
      <c r="AX1183" s="470"/>
      <c r="AY1183" s="125"/>
      <c r="AZ1183" s="125"/>
    </row>
    <row r="1184" spans="1:52" ht="13">
      <c r="A1184" s="294"/>
      <c r="B1184" s="468"/>
      <c r="C1184" s="480"/>
      <c r="D1184" s="66" t="s">
        <v>741</v>
      </c>
      <c r="E1184" s="480" t="s">
        <v>742</v>
      </c>
      <c r="F1184" s="35" t="s">
        <v>420</v>
      </c>
      <c r="G1184" s="84" t="s">
        <v>3</v>
      </c>
      <c r="H1184" s="35">
        <v>1</v>
      </c>
      <c r="I1184" s="481">
        <v>1</v>
      </c>
      <c r="J1184" s="478"/>
      <c r="K1184" s="464">
        <f t="shared" si="757"/>
        <v>0</v>
      </c>
      <c r="L1184" s="295"/>
      <c r="M1184" s="465"/>
      <c r="N1184" s="466"/>
      <c r="O1184" s="467" t="e">
        <f>SUM(L1194+N1194-#REF!)</f>
        <v>#REF!</v>
      </c>
      <c r="P1184" s="465"/>
      <c r="Q1184" s="466"/>
      <c r="R1184" s="467" t="e">
        <f>SUM(O1194+Q1194-#REF!)</f>
        <v>#REF!</v>
      </c>
      <c r="S1184" s="465"/>
      <c r="T1184" s="466"/>
      <c r="U1184" s="467" t="e">
        <f t="shared" si="758"/>
        <v>#REF!</v>
      </c>
      <c r="V1184" s="465"/>
      <c r="W1184" s="466"/>
      <c r="X1184" s="467" t="e">
        <f t="shared" si="759"/>
        <v>#REF!</v>
      </c>
      <c r="Y1184" s="465"/>
      <c r="Z1184" s="466"/>
      <c r="AA1184" s="467" t="e">
        <f t="shared" si="760"/>
        <v>#REF!</v>
      </c>
      <c r="AB1184" s="465"/>
      <c r="AC1184" s="466"/>
      <c r="AD1184" s="467" t="e">
        <f t="shared" si="761"/>
        <v>#REF!</v>
      </c>
      <c r="AE1184" s="295"/>
      <c r="AF1184" s="295"/>
      <c r="AG1184" s="295">
        <f t="shared" si="762"/>
        <v>0</v>
      </c>
      <c r="AH1184" s="295"/>
      <c r="AI1184" s="295"/>
      <c r="AJ1184" s="295">
        <f t="shared" si="763"/>
        <v>0</v>
      </c>
      <c r="AK1184" s="295"/>
      <c r="AL1184" s="295"/>
      <c r="AM1184" s="295">
        <f t="shared" si="764"/>
        <v>0</v>
      </c>
      <c r="AN1184" s="295"/>
      <c r="AO1184" s="295"/>
      <c r="AP1184" s="295">
        <f t="shared" si="765"/>
        <v>0</v>
      </c>
      <c r="AQ1184" s="295"/>
      <c r="AR1184" s="295"/>
      <c r="AS1184" s="295">
        <f t="shared" si="766"/>
        <v>0</v>
      </c>
      <c r="AT1184" s="295"/>
      <c r="AU1184" s="295"/>
      <c r="AV1184" s="468">
        <f t="shared" si="767"/>
        <v>0</v>
      </c>
      <c r="AW1184" s="469"/>
      <c r="AX1184" s="470"/>
      <c r="AY1184" s="125"/>
      <c r="AZ1184" s="125"/>
    </row>
    <row r="1185" spans="1:52" ht="13">
      <c r="A1185" s="294"/>
      <c r="B1185" s="468"/>
      <c r="C1185" s="480"/>
      <c r="D1185" s="66" t="s">
        <v>397</v>
      </c>
      <c r="E1185" s="480" t="s">
        <v>5015</v>
      </c>
      <c r="F1185" s="35" t="s">
        <v>418</v>
      </c>
      <c r="G1185" s="84" t="s">
        <v>1948</v>
      </c>
      <c r="H1185" s="35">
        <v>1</v>
      </c>
      <c r="I1185" s="481">
        <v>1</v>
      </c>
      <c r="J1185" s="478"/>
      <c r="K1185" s="464">
        <f t="shared" si="757"/>
        <v>0</v>
      </c>
      <c r="L1185" s="295"/>
      <c r="M1185" s="465"/>
      <c r="N1185" s="466"/>
      <c r="O1185" s="467" t="e">
        <f>SUM(L1195+N1195-#REF!)</f>
        <v>#REF!</v>
      </c>
      <c r="P1185" s="465"/>
      <c r="Q1185" s="466"/>
      <c r="R1185" s="467" t="e">
        <f>SUM(O1195+Q1195-#REF!)</f>
        <v>#REF!</v>
      </c>
      <c r="S1185" s="465"/>
      <c r="T1185" s="466"/>
      <c r="U1185" s="467" t="e">
        <f t="shared" si="758"/>
        <v>#REF!</v>
      </c>
      <c r="V1185" s="465"/>
      <c r="W1185" s="466"/>
      <c r="X1185" s="467" t="e">
        <f t="shared" si="759"/>
        <v>#REF!</v>
      </c>
      <c r="Y1185" s="465"/>
      <c r="Z1185" s="466"/>
      <c r="AA1185" s="467" t="e">
        <f t="shared" si="760"/>
        <v>#REF!</v>
      </c>
      <c r="AB1185" s="465"/>
      <c r="AC1185" s="466"/>
      <c r="AD1185" s="467" t="e">
        <f t="shared" si="761"/>
        <v>#REF!</v>
      </c>
      <c r="AE1185" s="295"/>
      <c r="AF1185" s="295"/>
      <c r="AG1185" s="295">
        <f t="shared" si="762"/>
        <v>0</v>
      </c>
      <c r="AH1185" s="295"/>
      <c r="AI1185" s="295"/>
      <c r="AJ1185" s="295">
        <f t="shared" si="763"/>
        <v>0</v>
      </c>
      <c r="AK1185" s="295"/>
      <c r="AL1185" s="295"/>
      <c r="AM1185" s="295">
        <f t="shared" si="764"/>
        <v>0</v>
      </c>
      <c r="AN1185" s="295"/>
      <c r="AO1185" s="295"/>
      <c r="AP1185" s="295">
        <f t="shared" si="765"/>
        <v>0</v>
      </c>
      <c r="AQ1185" s="295"/>
      <c r="AR1185" s="295"/>
      <c r="AS1185" s="295">
        <f t="shared" si="766"/>
        <v>0</v>
      </c>
      <c r="AT1185" s="295"/>
      <c r="AU1185" s="295"/>
      <c r="AV1185" s="468">
        <f t="shared" si="767"/>
        <v>0</v>
      </c>
      <c r="AW1185" s="469"/>
      <c r="AX1185" s="470"/>
      <c r="AY1185" s="125"/>
      <c r="AZ1185" s="125"/>
    </row>
    <row r="1186" spans="1:52" ht="13">
      <c r="A1186" s="294"/>
      <c r="B1186" s="468"/>
      <c r="C1186" s="480"/>
      <c r="D1186" s="66" t="s">
        <v>2623</v>
      </c>
      <c r="E1186" s="480" t="s">
        <v>2624</v>
      </c>
      <c r="F1186" s="35" t="s">
        <v>429</v>
      </c>
      <c r="G1186" s="84" t="s">
        <v>629</v>
      </c>
      <c r="H1186" s="35">
        <v>10</v>
      </c>
      <c r="I1186" s="481">
        <v>10</v>
      </c>
      <c r="J1186" s="478"/>
      <c r="K1186" s="464">
        <f t="shared" si="757"/>
        <v>0</v>
      </c>
      <c r="L1186" s="295"/>
      <c r="M1186" s="465"/>
      <c r="N1186" s="466"/>
      <c r="O1186" s="467" t="e">
        <f>SUM(L1196+N1196-#REF!)</f>
        <v>#REF!</v>
      </c>
      <c r="P1186" s="465"/>
      <c r="Q1186" s="466"/>
      <c r="R1186" s="467" t="e">
        <f>SUM(O1196+Q1196-#REF!)</f>
        <v>#REF!</v>
      </c>
      <c r="S1186" s="465"/>
      <c r="T1186" s="466"/>
      <c r="U1186" s="467" t="e">
        <f t="shared" si="758"/>
        <v>#REF!</v>
      </c>
      <c r="V1186" s="465"/>
      <c r="W1186" s="466"/>
      <c r="X1186" s="467" t="e">
        <f t="shared" si="759"/>
        <v>#REF!</v>
      </c>
      <c r="Y1186" s="465"/>
      <c r="Z1186" s="466"/>
      <c r="AA1186" s="467" t="e">
        <f t="shared" si="760"/>
        <v>#REF!</v>
      </c>
      <c r="AB1186" s="465"/>
      <c r="AC1186" s="466"/>
      <c r="AD1186" s="467" t="e">
        <f t="shared" si="761"/>
        <v>#REF!</v>
      </c>
      <c r="AE1186" s="295"/>
      <c r="AF1186" s="295"/>
      <c r="AG1186" s="295">
        <f t="shared" si="762"/>
        <v>0</v>
      </c>
      <c r="AH1186" s="295"/>
      <c r="AI1186" s="295"/>
      <c r="AJ1186" s="295">
        <f t="shared" si="763"/>
        <v>0</v>
      </c>
      <c r="AK1186" s="295"/>
      <c r="AL1186" s="295"/>
      <c r="AM1186" s="295">
        <f t="shared" si="764"/>
        <v>0</v>
      </c>
      <c r="AN1186" s="295"/>
      <c r="AO1186" s="295"/>
      <c r="AP1186" s="295">
        <f t="shared" si="765"/>
        <v>0</v>
      </c>
      <c r="AQ1186" s="295"/>
      <c r="AR1186" s="295"/>
      <c r="AS1186" s="295">
        <f t="shared" si="766"/>
        <v>0</v>
      </c>
      <c r="AT1186" s="295"/>
      <c r="AU1186" s="295"/>
      <c r="AV1186" s="468">
        <f t="shared" si="767"/>
        <v>0</v>
      </c>
      <c r="AW1186" s="469"/>
      <c r="AX1186" s="470"/>
      <c r="AY1186" s="125"/>
      <c r="AZ1186" s="125"/>
    </row>
    <row r="1187" spans="1:52" ht="13">
      <c r="A1187" s="294"/>
      <c r="B1187" s="468"/>
      <c r="C1187" s="480"/>
      <c r="D1187" s="66" t="s">
        <v>3922</v>
      </c>
      <c r="E1187" s="480" t="s">
        <v>3923</v>
      </c>
      <c r="F1187" s="35" t="s">
        <v>418</v>
      </c>
      <c r="G1187" s="84" t="s">
        <v>629</v>
      </c>
      <c r="H1187" s="35">
        <v>10</v>
      </c>
      <c r="I1187" s="481">
        <v>10</v>
      </c>
      <c r="J1187" s="478"/>
      <c r="K1187" s="464">
        <f t="shared" si="757"/>
        <v>0</v>
      </c>
      <c r="L1187" s="295"/>
      <c r="M1187" s="465"/>
      <c r="N1187" s="466"/>
      <c r="O1187" s="467" t="e">
        <f>SUM(L1197+N1197-#REF!)</f>
        <v>#REF!</v>
      </c>
      <c r="P1187" s="465"/>
      <c r="Q1187" s="466"/>
      <c r="R1187" s="467" t="e">
        <f>SUM(O1197+Q1197-#REF!)</f>
        <v>#REF!</v>
      </c>
      <c r="S1187" s="465"/>
      <c r="T1187" s="466"/>
      <c r="U1187" s="467" t="e">
        <f t="shared" si="758"/>
        <v>#REF!</v>
      </c>
      <c r="V1187" s="465"/>
      <c r="W1187" s="466"/>
      <c r="X1187" s="467" t="e">
        <f t="shared" si="759"/>
        <v>#REF!</v>
      </c>
      <c r="Y1187" s="465"/>
      <c r="Z1187" s="466"/>
      <c r="AA1187" s="467" t="e">
        <f t="shared" si="760"/>
        <v>#REF!</v>
      </c>
      <c r="AB1187" s="465"/>
      <c r="AC1187" s="466"/>
      <c r="AD1187" s="467" t="e">
        <f t="shared" si="761"/>
        <v>#REF!</v>
      </c>
      <c r="AE1187" s="295"/>
      <c r="AF1187" s="295"/>
      <c r="AG1187" s="295">
        <f t="shared" si="762"/>
        <v>0</v>
      </c>
      <c r="AH1187" s="295"/>
      <c r="AI1187" s="295"/>
      <c r="AJ1187" s="295">
        <f t="shared" si="763"/>
        <v>0</v>
      </c>
      <c r="AK1187" s="295"/>
      <c r="AL1187" s="295"/>
      <c r="AM1187" s="295">
        <f t="shared" si="764"/>
        <v>0</v>
      </c>
      <c r="AN1187" s="295"/>
      <c r="AO1187" s="295"/>
      <c r="AP1187" s="295">
        <f t="shared" si="765"/>
        <v>0</v>
      </c>
      <c r="AQ1187" s="295"/>
      <c r="AR1187" s="295"/>
      <c r="AS1187" s="295">
        <f t="shared" si="766"/>
        <v>0</v>
      </c>
      <c r="AT1187" s="295"/>
      <c r="AU1187" s="295"/>
      <c r="AV1187" s="468">
        <f t="shared" si="767"/>
        <v>0</v>
      </c>
      <c r="AW1187" s="469"/>
      <c r="AX1187" s="470"/>
      <c r="AY1187" s="125"/>
      <c r="AZ1187" s="125"/>
    </row>
    <row r="1188" spans="1:52" ht="13">
      <c r="A1188" s="294"/>
      <c r="B1188" s="468"/>
      <c r="C1188" s="480"/>
      <c r="D1188" s="66" t="s">
        <v>3924</v>
      </c>
      <c r="E1188" s="480" t="s">
        <v>3925</v>
      </c>
      <c r="F1188" s="35" t="s">
        <v>418</v>
      </c>
      <c r="G1188" s="84" t="s">
        <v>629</v>
      </c>
      <c r="H1188" s="35">
        <v>10</v>
      </c>
      <c r="I1188" s="481">
        <v>10</v>
      </c>
      <c r="J1188" s="478"/>
      <c r="K1188" s="464">
        <f t="shared" si="757"/>
        <v>0</v>
      </c>
      <c r="L1188" s="295"/>
      <c r="M1188" s="465"/>
      <c r="N1188" s="466"/>
      <c r="O1188" s="467" t="e">
        <f>SUM(L1198+N1198-#REF!)</f>
        <v>#REF!</v>
      </c>
      <c r="P1188" s="465"/>
      <c r="Q1188" s="466"/>
      <c r="R1188" s="467" t="e">
        <f>SUM(O1198+Q1198-#REF!)</f>
        <v>#REF!</v>
      </c>
      <c r="S1188" s="465"/>
      <c r="T1188" s="466"/>
      <c r="U1188" s="467" t="e">
        <f t="shared" si="758"/>
        <v>#REF!</v>
      </c>
      <c r="V1188" s="465"/>
      <c r="W1188" s="466"/>
      <c r="X1188" s="467" t="e">
        <f t="shared" si="759"/>
        <v>#REF!</v>
      </c>
      <c r="Y1188" s="465"/>
      <c r="Z1188" s="466"/>
      <c r="AA1188" s="467" t="e">
        <f t="shared" si="760"/>
        <v>#REF!</v>
      </c>
      <c r="AB1188" s="465"/>
      <c r="AC1188" s="466"/>
      <c r="AD1188" s="467" t="e">
        <f t="shared" si="761"/>
        <v>#REF!</v>
      </c>
      <c r="AE1188" s="295"/>
      <c r="AF1188" s="295"/>
      <c r="AG1188" s="295">
        <f t="shared" si="762"/>
        <v>0</v>
      </c>
      <c r="AH1188" s="295"/>
      <c r="AI1188" s="295"/>
      <c r="AJ1188" s="295">
        <f t="shared" si="763"/>
        <v>0</v>
      </c>
      <c r="AK1188" s="295"/>
      <c r="AL1188" s="295"/>
      <c r="AM1188" s="295">
        <f t="shared" si="764"/>
        <v>0</v>
      </c>
      <c r="AN1188" s="295"/>
      <c r="AO1188" s="295"/>
      <c r="AP1188" s="295">
        <f t="shared" si="765"/>
        <v>0</v>
      </c>
      <c r="AQ1188" s="295"/>
      <c r="AR1188" s="295"/>
      <c r="AS1188" s="295">
        <f t="shared" si="766"/>
        <v>0</v>
      </c>
      <c r="AT1188" s="295"/>
      <c r="AU1188" s="295"/>
      <c r="AV1188" s="468">
        <f t="shared" si="767"/>
        <v>0</v>
      </c>
      <c r="AW1188" s="469"/>
      <c r="AX1188" s="470"/>
      <c r="AY1188" s="125"/>
      <c r="AZ1188" s="125"/>
    </row>
    <row r="1189" spans="1:52" ht="13">
      <c r="A1189" s="294"/>
      <c r="B1189" s="468"/>
      <c r="C1189" s="480"/>
      <c r="D1189" s="66" t="s">
        <v>3896</v>
      </c>
      <c r="E1189" s="480" t="s">
        <v>3898</v>
      </c>
      <c r="F1189" s="35" t="s">
        <v>418</v>
      </c>
      <c r="G1189" s="84" t="s">
        <v>1948</v>
      </c>
      <c r="H1189" s="35">
        <v>2</v>
      </c>
      <c r="I1189" s="481">
        <v>2</v>
      </c>
      <c r="J1189" s="478"/>
      <c r="K1189" s="464">
        <f t="shared" si="757"/>
        <v>0</v>
      </c>
      <c r="L1189" s="295"/>
      <c r="M1189" s="465"/>
      <c r="N1189" s="466"/>
      <c r="O1189" s="467" t="e">
        <f>SUM(L1199+N1199-#REF!)</f>
        <v>#REF!</v>
      </c>
      <c r="P1189" s="465"/>
      <c r="Q1189" s="466"/>
      <c r="R1189" s="467" t="e">
        <f>SUM(O1199+Q1199-#REF!)</f>
        <v>#REF!</v>
      </c>
      <c r="S1189" s="465"/>
      <c r="T1189" s="466"/>
      <c r="U1189" s="467" t="e">
        <f t="shared" si="758"/>
        <v>#REF!</v>
      </c>
      <c r="V1189" s="465"/>
      <c r="W1189" s="466"/>
      <c r="X1189" s="467" t="e">
        <f t="shared" si="759"/>
        <v>#REF!</v>
      </c>
      <c r="Y1189" s="465"/>
      <c r="Z1189" s="466"/>
      <c r="AA1189" s="467" t="e">
        <f t="shared" si="760"/>
        <v>#REF!</v>
      </c>
      <c r="AB1189" s="465"/>
      <c r="AC1189" s="466"/>
      <c r="AD1189" s="467" t="e">
        <f t="shared" si="761"/>
        <v>#REF!</v>
      </c>
      <c r="AE1189" s="295"/>
      <c r="AF1189" s="295"/>
      <c r="AG1189" s="295">
        <f t="shared" si="762"/>
        <v>0</v>
      </c>
      <c r="AH1189" s="295"/>
      <c r="AI1189" s="295"/>
      <c r="AJ1189" s="295">
        <f t="shared" si="763"/>
        <v>0</v>
      </c>
      <c r="AK1189" s="295"/>
      <c r="AL1189" s="295"/>
      <c r="AM1189" s="295">
        <f t="shared" si="764"/>
        <v>0</v>
      </c>
      <c r="AN1189" s="295"/>
      <c r="AO1189" s="295"/>
      <c r="AP1189" s="295">
        <f t="shared" si="765"/>
        <v>0</v>
      </c>
      <c r="AQ1189" s="295"/>
      <c r="AR1189" s="295"/>
      <c r="AS1189" s="295">
        <f t="shared" si="766"/>
        <v>0</v>
      </c>
      <c r="AT1189" s="295"/>
      <c r="AU1189" s="295"/>
      <c r="AV1189" s="468">
        <f t="shared" si="767"/>
        <v>0</v>
      </c>
      <c r="AW1189" s="469"/>
      <c r="AX1189" s="470"/>
      <c r="AY1189" s="125"/>
      <c r="AZ1189" s="125"/>
    </row>
    <row r="1190" spans="1:52" ht="13">
      <c r="A1190" s="294"/>
      <c r="B1190" s="468"/>
      <c r="C1190" s="480"/>
      <c r="D1190" s="66" t="s">
        <v>3895</v>
      </c>
      <c r="E1190" s="480" t="s">
        <v>3897</v>
      </c>
      <c r="F1190" s="35" t="s">
        <v>418</v>
      </c>
      <c r="G1190" s="84" t="s">
        <v>1956</v>
      </c>
      <c r="H1190" s="35">
        <v>7</v>
      </c>
      <c r="I1190" s="481">
        <v>7</v>
      </c>
      <c r="J1190" s="478"/>
      <c r="K1190" s="464">
        <f t="shared" si="757"/>
        <v>0</v>
      </c>
      <c r="L1190" s="295"/>
      <c r="M1190" s="465"/>
      <c r="N1190" s="466"/>
      <c r="O1190" s="467" t="e">
        <f>SUM(L1200+N1200-#REF!)</f>
        <v>#REF!</v>
      </c>
      <c r="P1190" s="465"/>
      <c r="Q1190" s="466"/>
      <c r="R1190" s="467" t="e">
        <f>SUM(O1200+Q1200-#REF!)</f>
        <v>#REF!</v>
      </c>
      <c r="S1190" s="465"/>
      <c r="T1190" s="466"/>
      <c r="U1190" s="467" t="e">
        <f t="shared" si="758"/>
        <v>#REF!</v>
      </c>
      <c r="V1190" s="465"/>
      <c r="W1190" s="466"/>
      <c r="X1190" s="467" t="e">
        <f t="shared" si="759"/>
        <v>#REF!</v>
      </c>
      <c r="Y1190" s="465"/>
      <c r="Z1190" s="466"/>
      <c r="AA1190" s="467" t="e">
        <f t="shared" si="760"/>
        <v>#REF!</v>
      </c>
      <c r="AB1190" s="465"/>
      <c r="AC1190" s="466"/>
      <c r="AD1190" s="467" t="e">
        <f t="shared" si="761"/>
        <v>#REF!</v>
      </c>
      <c r="AE1190" s="295"/>
      <c r="AF1190" s="295"/>
      <c r="AG1190" s="295">
        <f t="shared" si="762"/>
        <v>0</v>
      </c>
      <c r="AH1190" s="295"/>
      <c r="AI1190" s="295"/>
      <c r="AJ1190" s="295">
        <f t="shared" si="763"/>
        <v>0</v>
      </c>
      <c r="AK1190" s="295"/>
      <c r="AL1190" s="295"/>
      <c r="AM1190" s="295">
        <f t="shared" si="764"/>
        <v>0</v>
      </c>
      <c r="AN1190" s="295"/>
      <c r="AO1190" s="295"/>
      <c r="AP1190" s="295">
        <f t="shared" si="765"/>
        <v>0</v>
      </c>
      <c r="AQ1190" s="295"/>
      <c r="AR1190" s="295"/>
      <c r="AS1190" s="295">
        <f t="shared" si="766"/>
        <v>0</v>
      </c>
      <c r="AT1190" s="295"/>
      <c r="AU1190" s="295"/>
      <c r="AV1190" s="468">
        <f t="shared" si="767"/>
        <v>0</v>
      </c>
      <c r="AW1190" s="469"/>
      <c r="AX1190" s="470"/>
      <c r="AY1190" s="125"/>
      <c r="AZ1190" s="125"/>
    </row>
    <row r="1191" spans="1:52" ht="13">
      <c r="A1191" s="294"/>
      <c r="B1191" s="468"/>
      <c r="C1191" s="480"/>
      <c r="D1191" s="66" t="s">
        <v>37</v>
      </c>
      <c r="E1191" s="480" t="s">
        <v>38</v>
      </c>
      <c r="F1191" s="35" t="s">
        <v>426</v>
      </c>
      <c r="G1191" s="84" t="s">
        <v>629</v>
      </c>
      <c r="H1191" s="35">
        <v>1</v>
      </c>
      <c r="I1191" s="481">
        <v>1</v>
      </c>
      <c r="J1191" s="478"/>
      <c r="K1191" s="464">
        <f t="shared" si="757"/>
        <v>0</v>
      </c>
      <c r="L1191" s="295"/>
      <c r="M1191" s="465"/>
      <c r="N1191" s="466"/>
      <c r="O1191" s="467" t="e">
        <f>SUM(L1201+N1201-#REF!)</f>
        <v>#REF!</v>
      </c>
      <c r="P1191" s="465"/>
      <c r="Q1191" s="466"/>
      <c r="R1191" s="467" t="e">
        <f>SUM(O1201+Q1201-#REF!)</f>
        <v>#REF!</v>
      </c>
      <c r="S1191" s="465"/>
      <c r="T1191" s="466"/>
      <c r="U1191" s="467" t="e">
        <f t="shared" si="758"/>
        <v>#REF!</v>
      </c>
      <c r="V1191" s="465"/>
      <c r="W1191" s="466"/>
      <c r="X1191" s="467" t="e">
        <f t="shared" si="759"/>
        <v>#REF!</v>
      </c>
      <c r="Y1191" s="465"/>
      <c r="Z1191" s="466"/>
      <c r="AA1191" s="467" t="e">
        <f t="shared" si="760"/>
        <v>#REF!</v>
      </c>
      <c r="AB1191" s="465"/>
      <c r="AC1191" s="466"/>
      <c r="AD1191" s="467" t="e">
        <f t="shared" si="761"/>
        <v>#REF!</v>
      </c>
      <c r="AE1191" s="295"/>
      <c r="AF1191" s="295"/>
      <c r="AG1191" s="295">
        <f t="shared" si="762"/>
        <v>0</v>
      </c>
      <c r="AH1191" s="295"/>
      <c r="AI1191" s="295"/>
      <c r="AJ1191" s="295">
        <f t="shared" si="763"/>
        <v>0</v>
      </c>
      <c r="AK1191" s="295"/>
      <c r="AL1191" s="295"/>
      <c r="AM1191" s="295">
        <f t="shared" si="764"/>
        <v>0</v>
      </c>
      <c r="AN1191" s="295"/>
      <c r="AO1191" s="295"/>
      <c r="AP1191" s="295">
        <f t="shared" si="765"/>
        <v>0</v>
      </c>
      <c r="AQ1191" s="295"/>
      <c r="AR1191" s="295"/>
      <c r="AS1191" s="295">
        <f t="shared" si="766"/>
        <v>0</v>
      </c>
      <c r="AT1191" s="295"/>
      <c r="AU1191" s="295"/>
      <c r="AV1191" s="468">
        <f t="shared" si="767"/>
        <v>0</v>
      </c>
      <c r="AW1191" s="469"/>
      <c r="AX1191" s="470"/>
      <c r="AY1191" s="125"/>
      <c r="AZ1191" s="125"/>
    </row>
    <row r="1192" spans="1:52" ht="13">
      <c r="A1192" s="294"/>
      <c r="B1192" s="468"/>
      <c r="C1192" s="480"/>
      <c r="D1192" s="66" t="s">
        <v>2053</v>
      </c>
      <c r="E1192" s="480" t="s">
        <v>2054</v>
      </c>
      <c r="F1192" s="35" t="s">
        <v>418</v>
      </c>
      <c r="G1192" s="84" t="s">
        <v>629</v>
      </c>
      <c r="H1192" s="35">
        <v>1</v>
      </c>
      <c r="I1192" s="481">
        <v>1</v>
      </c>
      <c r="J1192" s="478"/>
      <c r="K1192" s="464">
        <f t="shared" si="757"/>
        <v>0</v>
      </c>
      <c r="L1192" s="295"/>
      <c r="M1192" s="465"/>
      <c r="N1192" s="466"/>
      <c r="O1192" s="467" t="e">
        <f>SUM(L1202+N1202-#REF!)</f>
        <v>#REF!</v>
      </c>
      <c r="P1192" s="465"/>
      <c r="Q1192" s="466"/>
      <c r="R1192" s="467" t="e">
        <f>SUM(O1202+Q1202-#REF!)</f>
        <v>#REF!</v>
      </c>
      <c r="S1192" s="465"/>
      <c r="T1192" s="466"/>
      <c r="U1192" s="467" t="e">
        <f t="shared" si="758"/>
        <v>#REF!</v>
      </c>
      <c r="V1192" s="465"/>
      <c r="W1192" s="466"/>
      <c r="X1192" s="467" t="e">
        <f t="shared" si="759"/>
        <v>#REF!</v>
      </c>
      <c r="Y1192" s="465"/>
      <c r="Z1192" s="466"/>
      <c r="AA1192" s="467" t="e">
        <f t="shared" si="760"/>
        <v>#REF!</v>
      </c>
      <c r="AB1192" s="465"/>
      <c r="AC1192" s="466"/>
      <c r="AD1192" s="467" t="e">
        <f t="shared" si="761"/>
        <v>#REF!</v>
      </c>
      <c r="AE1192" s="295"/>
      <c r="AF1192" s="295"/>
      <c r="AG1192" s="295">
        <f t="shared" si="762"/>
        <v>0</v>
      </c>
      <c r="AH1192" s="295"/>
      <c r="AI1192" s="295"/>
      <c r="AJ1192" s="295">
        <f t="shared" si="763"/>
        <v>0</v>
      </c>
      <c r="AK1192" s="295"/>
      <c r="AL1192" s="295"/>
      <c r="AM1192" s="295">
        <f t="shared" si="764"/>
        <v>0</v>
      </c>
      <c r="AN1192" s="295"/>
      <c r="AO1192" s="295"/>
      <c r="AP1192" s="295">
        <f t="shared" si="765"/>
        <v>0</v>
      </c>
      <c r="AQ1192" s="295"/>
      <c r="AR1192" s="295"/>
      <c r="AS1192" s="295">
        <f t="shared" si="766"/>
        <v>0</v>
      </c>
      <c r="AT1192" s="295"/>
      <c r="AU1192" s="295"/>
      <c r="AV1192" s="468">
        <f t="shared" si="767"/>
        <v>0</v>
      </c>
      <c r="AW1192" s="469"/>
      <c r="AX1192" s="470"/>
      <c r="AY1192" s="125"/>
      <c r="AZ1192" s="125"/>
    </row>
    <row r="1193" spans="1:52" ht="13">
      <c r="A1193" s="294"/>
      <c r="B1193" s="468"/>
      <c r="C1193" s="480"/>
      <c r="D1193" s="66" t="s">
        <v>244</v>
      </c>
      <c r="E1193" s="480" t="s">
        <v>245</v>
      </c>
      <c r="F1193" s="35" t="s">
        <v>418</v>
      </c>
      <c r="G1193" s="84" t="s">
        <v>2</v>
      </c>
      <c r="H1193" s="35">
        <v>9</v>
      </c>
      <c r="I1193" s="481">
        <v>9</v>
      </c>
      <c r="J1193" s="478"/>
      <c r="K1193" s="464">
        <f t="shared" si="757"/>
        <v>0</v>
      </c>
      <c r="L1193" s="295"/>
      <c r="M1193" s="465"/>
      <c r="N1193" s="466"/>
      <c r="O1193" s="467" t="e">
        <f>SUM(L1203+N1203-#REF!)</f>
        <v>#REF!</v>
      </c>
      <c r="P1193" s="465"/>
      <c r="Q1193" s="466"/>
      <c r="R1193" s="467" t="e">
        <f>SUM(O1203+Q1203-#REF!)</f>
        <v>#REF!</v>
      </c>
      <c r="S1193" s="465"/>
      <c r="T1193" s="466"/>
      <c r="U1193" s="467" t="e">
        <f t="shared" si="758"/>
        <v>#REF!</v>
      </c>
      <c r="V1193" s="465"/>
      <c r="W1193" s="466"/>
      <c r="X1193" s="467" t="e">
        <f t="shared" si="759"/>
        <v>#REF!</v>
      </c>
      <c r="Y1193" s="465"/>
      <c r="Z1193" s="466"/>
      <c r="AA1193" s="467" t="e">
        <f t="shared" si="760"/>
        <v>#REF!</v>
      </c>
      <c r="AB1193" s="465"/>
      <c r="AC1193" s="466"/>
      <c r="AD1193" s="467">
        <f t="shared" si="761"/>
        <v>0</v>
      </c>
      <c r="AE1193" s="295"/>
      <c r="AF1193" s="295"/>
      <c r="AG1193" s="295">
        <f t="shared" si="762"/>
        <v>0</v>
      </c>
      <c r="AH1193" s="295"/>
      <c r="AI1193" s="295"/>
      <c r="AJ1193" s="295">
        <f t="shared" si="763"/>
        <v>0</v>
      </c>
      <c r="AK1193" s="295"/>
      <c r="AL1193" s="295"/>
      <c r="AM1193" s="295">
        <f t="shared" si="764"/>
        <v>0</v>
      </c>
      <c r="AN1193" s="295"/>
      <c r="AO1193" s="295"/>
      <c r="AP1193" s="295">
        <f t="shared" si="765"/>
        <v>0</v>
      </c>
      <c r="AQ1193" s="295"/>
      <c r="AR1193" s="295"/>
      <c r="AS1193" s="295">
        <f t="shared" si="766"/>
        <v>0</v>
      </c>
      <c r="AT1193" s="295"/>
      <c r="AU1193" s="295"/>
      <c r="AV1193" s="468">
        <f t="shared" si="767"/>
        <v>0</v>
      </c>
      <c r="AW1193" s="469"/>
      <c r="AX1193" s="470"/>
      <c r="AY1193" s="125"/>
      <c r="AZ1193" s="125"/>
    </row>
    <row r="1194" spans="1:52" ht="13">
      <c r="A1194" s="294"/>
      <c r="B1194" s="468"/>
      <c r="C1194" s="480"/>
      <c r="D1194" s="66" t="s">
        <v>270</v>
      </c>
      <c r="E1194" s="480" t="s">
        <v>271</v>
      </c>
      <c r="F1194" s="35" t="s">
        <v>418</v>
      </c>
      <c r="G1194" s="84" t="s">
        <v>629</v>
      </c>
      <c r="H1194" s="35">
        <v>7</v>
      </c>
      <c r="I1194" s="481">
        <v>7</v>
      </c>
      <c r="J1194" s="478"/>
      <c r="K1194" s="464">
        <f t="shared" si="757"/>
        <v>0</v>
      </c>
      <c r="L1194" s="295"/>
      <c r="M1194" s="465"/>
      <c r="N1194" s="466"/>
      <c r="O1194" s="467" t="e">
        <f>SUM(L1204+N1204-#REF!)</f>
        <v>#REF!</v>
      </c>
      <c r="P1194" s="465"/>
      <c r="Q1194" s="466"/>
      <c r="R1194" s="467" t="e">
        <f>SUM(O1204+Q1204-#REF!)</f>
        <v>#REF!</v>
      </c>
      <c r="S1194" s="465"/>
      <c r="T1194" s="466"/>
      <c r="U1194" s="467" t="e">
        <f t="shared" si="758"/>
        <v>#REF!</v>
      </c>
      <c r="V1194" s="465"/>
      <c r="W1194" s="466"/>
      <c r="X1194" s="467" t="e">
        <f t="shared" si="759"/>
        <v>#REF!</v>
      </c>
      <c r="Y1194" s="465"/>
      <c r="Z1194" s="466"/>
      <c r="AA1194" s="467" t="e">
        <f t="shared" si="760"/>
        <v>#REF!</v>
      </c>
      <c r="AB1194" s="465"/>
      <c r="AC1194" s="466"/>
      <c r="AD1194" s="467">
        <f t="shared" si="761"/>
        <v>0</v>
      </c>
      <c r="AE1194" s="295"/>
      <c r="AF1194" s="295"/>
      <c r="AG1194" s="295">
        <f t="shared" si="762"/>
        <v>0</v>
      </c>
      <c r="AH1194" s="295"/>
      <c r="AI1194" s="295"/>
      <c r="AJ1194" s="295">
        <f t="shared" si="763"/>
        <v>0</v>
      </c>
      <c r="AK1194" s="295"/>
      <c r="AL1194" s="295"/>
      <c r="AM1194" s="295">
        <f t="shared" si="764"/>
        <v>0</v>
      </c>
      <c r="AN1194" s="295"/>
      <c r="AO1194" s="295"/>
      <c r="AP1194" s="295">
        <f t="shared" si="765"/>
        <v>0</v>
      </c>
      <c r="AQ1194" s="295"/>
      <c r="AR1194" s="295"/>
      <c r="AS1194" s="295">
        <f t="shared" si="766"/>
        <v>0</v>
      </c>
      <c r="AT1194" s="295"/>
      <c r="AU1194" s="295"/>
      <c r="AV1194" s="468">
        <f t="shared" si="767"/>
        <v>0</v>
      </c>
      <c r="AW1194" s="469"/>
      <c r="AX1194" s="470"/>
      <c r="AY1194" s="125"/>
      <c r="AZ1194" s="125"/>
    </row>
    <row r="1195" spans="1:52" ht="13">
      <c r="A1195" s="294"/>
      <c r="B1195" s="468"/>
      <c r="C1195" s="480"/>
      <c r="D1195" s="66" t="s">
        <v>836</v>
      </c>
      <c r="E1195" s="480" t="s">
        <v>3022</v>
      </c>
      <c r="F1195" s="35" t="s">
        <v>423</v>
      </c>
      <c r="G1195" s="84" t="s">
        <v>629</v>
      </c>
      <c r="H1195" s="35">
        <v>3</v>
      </c>
      <c r="I1195" s="481">
        <v>3</v>
      </c>
      <c r="J1195" s="478"/>
      <c r="K1195" s="464">
        <f t="shared" ref="K1195:K1226" si="768">AV1205</f>
        <v>0</v>
      </c>
      <c r="L1195" s="295"/>
      <c r="M1195" s="465"/>
      <c r="N1195" s="466"/>
      <c r="O1195" s="467" t="e">
        <f>SUM(L1205+N1205-#REF!)</f>
        <v>#REF!</v>
      </c>
      <c r="P1195" s="465"/>
      <c r="Q1195" s="466"/>
      <c r="R1195" s="467" t="e">
        <f>SUM(O1205+Q1205-#REF!)</f>
        <v>#REF!</v>
      </c>
      <c r="S1195" s="465"/>
      <c r="T1195" s="466"/>
      <c r="U1195" s="467" t="e">
        <f t="shared" ref="U1195:U1226" si="769">SUM(R1205+S1205-T1205)</f>
        <v>#REF!</v>
      </c>
      <c r="V1195" s="465"/>
      <c r="W1195" s="466"/>
      <c r="X1195" s="467" t="e">
        <f t="shared" ref="X1195:X1226" si="770">SUM(U1205+V1205-W1205)</f>
        <v>#REF!</v>
      </c>
      <c r="Y1195" s="465"/>
      <c r="Z1195" s="466"/>
      <c r="AA1195" s="467" t="e">
        <f t="shared" ref="AA1195:AA1226" si="771">SUM(X1205+Y1205-Z1205)</f>
        <v>#REF!</v>
      </c>
      <c r="AB1195" s="465"/>
      <c r="AC1195" s="466"/>
      <c r="AD1195" s="467">
        <f t="shared" ref="AD1195:AD1226" si="772">SUM(AA1205+AB1205-AC1205)</f>
        <v>0</v>
      </c>
      <c r="AE1195" s="295"/>
      <c r="AF1195" s="295"/>
      <c r="AG1195" s="295">
        <f t="shared" ref="AG1195:AG1226" si="773">SUM(AD1205+AE1205-AF1205)</f>
        <v>0</v>
      </c>
      <c r="AH1195" s="295"/>
      <c r="AI1195" s="295"/>
      <c r="AJ1195" s="295">
        <f t="shared" ref="AJ1195:AJ1226" si="774">SUM(AG1205+AH1205-AI1205)</f>
        <v>0</v>
      </c>
      <c r="AK1195" s="295"/>
      <c r="AL1195" s="295"/>
      <c r="AM1195" s="295">
        <f t="shared" ref="AM1195:AM1226" si="775">SUM(AJ1205+AK1205-AL1205)</f>
        <v>0</v>
      </c>
      <c r="AN1195" s="295"/>
      <c r="AO1195" s="295"/>
      <c r="AP1195" s="295">
        <f t="shared" ref="AP1195:AP1226" si="776">SUM(AM1205+AN1205-AO1205)</f>
        <v>0</v>
      </c>
      <c r="AQ1195" s="295"/>
      <c r="AR1195" s="295"/>
      <c r="AS1195" s="295">
        <f t="shared" ref="AS1195:AS1226" si="777">SUM(AP1205+AQ1205-AR1205)</f>
        <v>0</v>
      </c>
      <c r="AT1195" s="295"/>
      <c r="AU1195" s="295"/>
      <c r="AV1195" s="468">
        <f t="shared" ref="AV1195:AV1226" si="778">SUM(AS1205+AT1205-AU1205)</f>
        <v>0</v>
      </c>
      <c r="AW1195" s="469"/>
      <c r="AX1195" s="470"/>
      <c r="AY1195" s="125"/>
      <c r="AZ1195" s="125"/>
    </row>
    <row r="1196" spans="1:52" ht="13">
      <c r="A1196" s="294"/>
      <c r="B1196" s="468"/>
      <c r="C1196" s="480"/>
      <c r="D1196" s="66" t="s">
        <v>834</v>
      </c>
      <c r="E1196" s="480" t="s">
        <v>835</v>
      </c>
      <c r="F1196" s="35" t="s">
        <v>418</v>
      </c>
      <c r="G1196" s="84" t="s">
        <v>540</v>
      </c>
      <c r="H1196" s="35">
        <v>1</v>
      </c>
      <c r="I1196" s="481">
        <v>1</v>
      </c>
      <c r="J1196" s="478"/>
      <c r="K1196" s="464">
        <f t="shared" si="768"/>
        <v>0</v>
      </c>
      <c r="L1196" s="295"/>
      <c r="M1196" s="465"/>
      <c r="N1196" s="466"/>
      <c r="O1196" s="467" t="e">
        <f>SUM(L1206+N1206-#REF!)</f>
        <v>#REF!</v>
      </c>
      <c r="P1196" s="465"/>
      <c r="Q1196" s="466"/>
      <c r="R1196" s="467" t="e">
        <f>SUM(O1206+Q1206-#REF!)</f>
        <v>#REF!</v>
      </c>
      <c r="S1196" s="465"/>
      <c r="T1196" s="466"/>
      <c r="U1196" s="467" t="e">
        <f t="shared" si="769"/>
        <v>#REF!</v>
      </c>
      <c r="V1196" s="465"/>
      <c r="W1196" s="466"/>
      <c r="X1196" s="467" t="e">
        <f t="shared" si="770"/>
        <v>#REF!</v>
      </c>
      <c r="Y1196" s="465"/>
      <c r="Z1196" s="466"/>
      <c r="AA1196" s="467" t="e">
        <f t="shared" si="771"/>
        <v>#REF!</v>
      </c>
      <c r="AB1196" s="465"/>
      <c r="AC1196" s="466"/>
      <c r="AD1196" s="467">
        <f t="shared" si="772"/>
        <v>0</v>
      </c>
      <c r="AE1196" s="295"/>
      <c r="AF1196" s="295"/>
      <c r="AG1196" s="295">
        <f t="shared" si="773"/>
        <v>0</v>
      </c>
      <c r="AH1196" s="295"/>
      <c r="AI1196" s="295"/>
      <c r="AJ1196" s="295">
        <f t="shared" si="774"/>
        <v>0</v>
      </c>
      <c r="AK1196" s="295"/>
      <c r="AL1196" s="295"/>
      <c r="AM1196" s="295">
        <f t="shared" si="775"/>
        <v>0</v>
      </c>
      <c r="AN1196" s="295"/>
      <c r="AO1196" s="295"/>
      <c r="AP1196" s="295">
        <f t="shared" si="776"/>
        <v>0</v>
      </c>
      <c r="AQ1196" s="295"/>
      <c r="AR1196" s="295"/>
      <c r="AS1196" s="295">
        <f t="shared" si="777"/>
        <v>0</v>
      </c>
      <c r="AT1196" s="295"/>
      <c r="AU1196" s="295"/>
      <c r="AV1196" s="468">
        <f t="shared" si="778"/>
        <v>0</v>
      </c>
      <c r="AW1196" s="469"/>
      <c r="AX1196" s="470"/>
      <c r="AY1196" s="125"/>
      <c r="AZ1196" s="125"/>
    </row>
    <row r="1197" spans="1:52" ht="13">
      <c r="A1197" s="294"/>
      <c r="B1197" s="468"/>
      <c r="C1197" s="480"/>
      <c r="D1197" s="66" t="s">
        <v>326</v>
      </c>
      <c r="E1197" s="480" t="s">
        <v>327</v>
      </c>
      <c r="F1197" s="35" t="s">
        <v>419</v>
      </c>
      <c r="G1197" s="84" t="s">
        <v>2</v>
      </c>
      <c r="H1197" s="35">
        <v>5</v>
      </c>
      <c r="I1197" s="481">
        <v>5</v>
      </c>
      <c r="J1197" s="478"/>
      <c r="K1197" s="464">
        <f t="shared" si="768"/>
        <v>0</v>
      </c>
      <c r="L1197" s="295"/>
      <c r="M1197" s="465"/>
      <c r="N1197" s="466"/>
      <c r="O1197" s="467" t="e">
        <f>SUM(L1207+N1207-#REF!)</f>
        <v>#REF!</v>
      </c>
      <c r="P1197" s="465"/>
      <c r="Q1197" s="466"/>
      <c r="R1197" s="467" t="e">
        <f>SUM(O1207+Q1207-#REF!)</f>
        <v>#REF!</v>
      </c>
      <c r="S1197" s="465"/>
      <c r="T1197" s="466"/>
      <c r="U1197" s="467" t="e">
        <f t="shared" si="769"/>
        <v>#REF!</v>
      </c>
      <c r="V1197" s="465"/>
      <c r="W1197" s="466"/>
      <c r="X1197" s="467" t="e">
        <f t="shared" si="770"/>
        <v>#REF!</v>
      </c>
      <c r="Y1197" s="465"/>
      <c r="Z1197" s="466"/>
      <c r="AA1197" s="467" t="e">
        <f t="shared" si="771"/>
        <v>#REF!</v>
      </c>
      <c r="AB1197" s="465"/>
      <c r="AC1197" s="466"/>
      <c r="AD1197" s="467">
        <f t="shared" si="772"/>
        <v>0</v>
      </c>
      <c r="AE1197" s="295"/>
      <c r="AF1197" s="295"/>
      <c r="AG1197" s="295">
        <f t="shared" si="773"/>
        <v>0</v>
      </c>
      <c r="AH1197" s="295"/>
      <c r="AI1197" s="295"/>
      <c r="AJ1197" s="295">
        <f t="shared" si="774"/>
        <v>0</v>
      </c>
      <c r="AK1197" s="295"/>
      <c r="AL1197" s="295"/>
      <c r="AM1197" s="295">
        <f t="shared" si="775"/>
        <v>0</v>
      </c>
      <c r="AN1197" s="295"/>
      <c r="AO1197" s="295"/>
      <c r="AP1197" s="295">
        <f t="shared" si="776"/>
        <v>0</v>
      </c>
      <c r="AQ1197" s="295"/>
      <c r="AR1197" s="295"/>
      <c r="AS1197" s="295">
        <f t="shared" si="777"/>
        <v>0</v>
      </c>
      <c r="AT1197" s="295"/>
      <c r="AU1197" s="295"/>
      <c r="AV1197" s="468">
        <f t="shared" si="778"/>
        <v>0</v>
      </c>
      <c r="AW1197" s="469"/>
      <c r="AX1197" s="470"/>
      <c r="AY1197" s="125"/>
      <c r="AZ1197" s="125"/>
    </row>
    <row r="1198" spans="1:52" ht="13">
      <c r="A1198" s="294"/>
      <c r="B1198" s="468"/>
      <c r="C1198" s="480"/>
      <c r="D1198" s="66" t="s">
        <v>731</v>
      </c>
      <c r="E1198" s="480" t="s">
        <v>732</v>
      </c>
      <c r="F1198" s="35" t="s">
        <v>719</v>
      </c>
      <c r="G1198" s="84" t="s">
        <v>629</v>
      </c>
      <c r="H1198" s="35">
        <v>1</v>
      </c>
      <c r="I1198" s="481">
        <v>1</v>
      </c>
      <c r="J1198" s="478"/>
      <c r="K1198" s="464">
        <f t="shared" si="768"/>
        <v>0</v>
      </c>
      <c r="L1198" s="295"/>
      <c r="M1198" s="465"/>
      <c r="N1198" s="466"/>
      <c r="O1198" s="467" t="e">
        <f>SUM(L1208+N1208-#REF!)</f>
        <v>#REF!</v>
      </c>
      <c r="P1198" s="465"/>
      <c r="Q1198" s="466"/>
      <c r="R1198" s="467" t="e">
        <f>SUM(O1208+Q1208-#REF!)</f>
        <v>#REF!</v>
      </c>
      <c r="S1198" s="465"/>
      <c r="T1198" s="466"/>
      <c r="U1198" s="467" t="e">
        <f t="shared" si="769"/>
        <v>#REF!</v>
      </c>
      <c r="V1198" s="465"/>
      <c r="W1198" s="466"/>
      <c r="X1198" s="467" t="e">
        <f t="shared" si="770"/>
        <v>#REF!</v>
      </c>
      <c r="Y1198" s="465"/>
      <c r="Z1198" s="466"/>
      <c r="AA1198" s="467" t="e">
        <f t="shared" si="771"/>
        <v>#REF!</v>
      </c>
      <c r="AB1198" s="465"/>
      <c r="AC1198" s="466"/>
      <c r="AD1198" s="467">
        <f t="shared" si="772"/>
        <v>0</v>
      </c>
      <c r="AE1198" s="295"/>
      <c r="AF1198" s="295"/>
      <c r="AG1198" s="295">
        <f t="shared" si="773"/>
        <v>0</v>
      </c>
      <c r="AH1198" s="295"/>
      <c r="AI1198" s="295"/>
      <c r="AJ1198" s="295">
        <f t="shared" si="774"/>
        <v>0</v>
      </c>
      <c r="AK1198" s="295"/>
      <c r="AL1198" s="295"/>
      <c r="AM1198" s="295">
        <f t="shared" si="775"/>
        <v>0</v>
      </c>
      <c r="AN1198" s="295"/>
      <c r="AO1198" s="295"/>
      <c r="AP1198" s="295">
        <f t="shared" si="776"/>
        <v>0</v>
      </c>
      <c r="AQ1198" s="295"/>
      <c r="AR1198" s="295"/>
      <c r="AS1198" s="295">
        <f t="shared" si="777"/>
        <v>0</v>
      </c>
      <c r="AT1198" s="295"/>
      <c r="AU1198" s="295"/>
      <c r="AV1198" s="468">
        <f t="shared" si="778"/>
        <v>0</v>
      </c>
      <c r="AW1198" s="469"/>
      <c r="AX1198" s="470"/>
      <c r="AY1198" s="125"/>
      <c r="AZ1198" s="125"/>
    </row>
    <row r="1199" spans="1:52" ht="13">
      <c r="A1199" s="294"/>
      <c r="B1199" s="468"/>
      <c r="C1199" s="480"/>
      <c r="D1199" s="66" t="s">
        <v>41</v>
      </c>
      <c r="E1199" s="480" t="s">
        <v>42</v>
      </c>
      <c r="F1199" s="35" t="s">
        <v>418</v>
      </c>
      <c r="G1199" s="84" t="s">
        <v>3</v>
      </c>
      <c r="H1199" s="35">
        <v>1</v>
      </c>
      <c r="I1199" s="481">
        <v>1</v>
      </c>
      <c r="J1199" s="478"/>
      <c r="K1199" s="464">
        <f t="shared" si="768"/>
        <v>0</v>
      </c>
      <c r="L1199" s="295"/>
      <c r="M1199" s="465"/>
      <c r="N1199" s="466"/>
      <c r="O1199" s="467" t="e">
        <f>SUM(L1209+N1209-#REF!)</f>
        <v>#REF!</v>
      </c>
      <c r="P1199" s="465"/>
      <c r="Q1199" s="466"/>
      <c r="R1199" s="467" t="e">
        <f>SUM(O1209+Q1209-#REF!)</f>
        <v>#REF!</v>
      </c>
      <c r="S1199" s="465"/>
      <c r="T1199" s="466"/>
      <c r="U1199" s="467" t="e">
        <f t="shared" si="769"/>
        <v>#REF!</v>
      </c>
      <c r="V1199" s="465"/>
      <c r="W1199" s="466"/>
      <c r="X1199" s="467" t="e">
        <f t="shared" si="770"/>
        <v>#REF!</v>
      </c>
      <c r="Y1199" s="465"/>
      <c r="Z1199" s="466"/>
      <c r="AA1199" s="467" t="e">
        <f t="shared" si="771"/>
        <v>#REF!</v>
      </c>
      <c r="AB1199" s="465"/>
      <c r="AC1199" s="466"/>
      <c r="AD1199" s="467">
        <f t="shared" si="772"/>
        <v>0</v>
      </c>
      <c r="AE1199" s="295"/>
      <c r="AF1199" s="295"/>
      <c r="AG1199" s="295">
        <f t="shared" si="773"/>
        <v>0</v>
      </c>
      <c r="AH1199" s="295"/>
      <c r="AI1199" s="295"/>
      <c r="AJ1199" s="295">
        <f t="shared" si="774"/>
        <v>0</v>
      </c>
      <c r="AK1199" s="295"/>
      <c r="AL1199" s="295"/>
      <c r="AM1199" s="295">
        <f t="shared" si="775"/>
        <v>0</v>
      </c>
      <c r="AN1199" s="295"/>
      <c r="AO1199" s="295"/>
      <c r="AP1199" s="295">
        <f t="shared" si="776"/>
        <v>0</v>
      </c>
      <c r="AQ1199" s="295"/>
      <c r="AR1199" s="295"/>
      <c r="AS1199" s="295">
        <f t="shared" si="777"/>
        <v>0</v>
      </c>
      <c r="AT1199" s="295"/>
      <c r="AU1199" s="295"/>
      <c r="AV1199" s="468">
        <f t="shared" si="778"/>
        <v>0</v>
      </c>
      <c r="AW1199" s="469"/>
      <c r="AX1199" s="470"/>
      <c r="AY1199" s="125"/>
      <c r="AZ1199" s="125"/>
    </row>
    <row r="1200" spans="1:52" ht="13">
      <c r="A1200" s="294"/>
      <c r="B1200" s="468"/>
      <c r="C1200" s="480"/>
      <c r="D1200" s="66" t="s">
        <v>173</v>
      </c>
      <c r="E1200" s="480" t="s">
        <v>174</v>
      </c>
      <c r="F1200" s="35" t="s">
        <v>418</v>
      </c>
      <c r="G1200" s="84" t="s">
        <v>3</v>
      </c>
      <c r="H1200" s="35">
        <v>1</v>
      </c>
      <c r="I1200" s="481">
        <v>1</v>
      </c>
      <c r="J1200" s="478"/>
      <c r="K1200" s="464">
        <f t="shared" si="768"/>
        <v>0</v>
      </c>
      <c r="L1200" s="295"/>
      <c r="M1200" s="465"/>
      <c r="N1200" s="466"/>
      <c r="O1200" s="467" t="e">
        <f>SUM(L1210+N1210-#REF!)</f>
        <v>#REF!</v>
      </c>
      <c r="P1200" s="465"/>
      <c r="Q1200" s="466"/>
      <c r="R1200" s="467" t="e">
        <f>SUM(O1210+Q1210-#REF!)</f>
        <v>#REF!</v>
      </c>
      <c r="S1200" s="465"/>
      <c r="T1200" s="466"/>
      <c r="U1200" s="467" t="e">
        <f t="shared" si="769"/>
        <v>#REF!</v>
      </c>
      <c r="V1200" s="465"/>
      <c r="W1200" s="466"/>
      <c r="X1200" s="467" t="e">
        <f t="shared" si="770"/>
        <v>#REF!</v>
      </c>
      <c r="Y1200" s="465"/>
      <c r="Z1200" s="466"/>
      <c r="AA1200" s="467" t="e">
        <f t="shared" si="771"/>
        <v>#REF!</v>
      </c>
      <c r="AB1200" s="465"/>
      <c r="AC1200" s="466"/>
      <c r="AD1200" s="467">
        <f t="shared" si="772"/>
        <v>0</v>
      </c>
      <c r="AE1200" s="295"/>
      <c r="AF1200" s="295"/>
      <c r="AG1200" s="295">
        <f t="shared" si="773"/>
        <v>0</v>
      </c>
      <c r="AH1200" s="295"/>
      <c r="AI1200" s="295"/>
      <c r="AJ1200" s="295">
        <f t="shared" si="774"/>
        <v>0</v>
      </c>
      <c r="AK1200" s="295"/>
      <c r="AL1200" s="295"/>
      <c r="AM1200" s="295">
        <f t="shared" si="775"/>
        <v>0</v>
      </c>
      <c r="AN1200" s="295"/>
      <c r="AO1200" s="295"/>
      <c r="AP1200" s="295">
        <f t="shared" si="776"/>
        <v>0</v>
      </c>
      <c r="AQ1200" s="295"/>
      <c r="AR1200" s="295"/>
      <c r="AS1200" s="295">
        <f t="shared" si="777"/>
        <v>0</v>
      </c>
      <c r="AT1200" s="295"/>
      <c r="AU1200" s="295"/>
      <c r="AV1200" s="468">
        <f t="shared" si="778"/>
        <v>0</v>
      </c>
      <c r="AW1200" s="469"/>
      <c r="AX1200" s="470"/>
      <c r="AY1200" s="125"/>
      <c r="AZ1200" s="125"/>
    </row>
    <row r="1201" spans="1:52" ht="13">
      <c r="A1201" s="294"/>
      <c r="B1201" s="468"/>
      <c r="C1201" s="480"/>
      <c r="D1201" s="66" t="s">
        <v>267</v>
      </c>
      <c r="E1201" s="480" t="s">
        <v>268</v>
      </c>
      <c r="F1201" s="35" t="s">
        <v>418</v>
      </c>
      <c r="G1201" s="84" t="s">
        <v>3</v>
      </c>
      <c r="H1201" s="35">
        <v>1</v>
      </c>
      <c r="I1201" s="481">
        <v>1</v>
      </c>
      <c r="J1201" s="478"/>
      <c r="K1201" s="464">
        <f t="shared" si="768"/>
        <v>0</v>
      </c>
      <c r="L1201" s="295"/>
      <c r="M1201" s="465"/>
      <c r="N1201" s="466"/>
      <c r="O1201" s="467" t="e">
        <f>SUM(L1211+N1211-#REF!)</f>
        <v>#REF!</v>
      </c>
      <c r="P1201" s="465"/>
      <c r="Q1201" s="466"/>
      <c r="R1201" s="467" t="e">
        <f>SUM(O1211+Q1211-#REF!)</f>
        <v>#REF!</v>
      </c>
      <c r="S1201" s="465"/>
      <c r="T1201" s="466"/>
      <c r="U1201" s="467" t="e">
        <f t="shared" si="769"/>
        <v>#REF!</v>
      </c>
      <c r="V1201" s="465"/>
      <c r="W1201" s="466"/>
      <c r="X1201" s="467" t="e">
        <f t="shared" si="770"/>
        <v>#REF!</v>
      </c>
      <c r="Y1201" s="465"/>
      <c r="Z1201" s="466"/>
      <c r="AA1201" s="467" t="e">
        <f t="shared" si="771"/>
        <v>#REF!</v>
      </c>
      <c r="AB1201" s="465"/>
      <c r="AC1201" s="466"/>
      <c r="AD1201" s="467">
        <f t="shared" si="772"/>
        <v>0</v>
      </c>
      <c r="AE1201" s="295"/>
      <c r="AF1201" s="295"/>
      <c r="AG1201" s="295">
        <f t="shared" si="773"/>
        <v>0</v>
      </c>
      <c r="AH1201" s="295"/>
      <c r="AI1201" s="295"/>
      <c r="AJ1201" s="295">
        <f t="shared" si="774"/>
        <v>0</v>
      </c>
      <c r="AK1201" s="295"/>
      <c r="AL1201" s="295"/>
      <c r="AM1201" s="295">
        <f t="shared" si="775"/>
        <v>0</v>
      </c>
      <c r="AN1201" s="295"/>
      <c r="AO1201" s="295"/>
      <c r="AP1201" s="295">
        <f t="shared" si="776"/>
        <v>0</v>
      </c>
      <c r="AQ1201" s="295"/>
      <c r="AR1201" s="295"/>
      <c r="AS1201" s="295">
        <f t="shared" si="777"/>
        <v>0</v>
      </c>
      <c r="AT1201" s="295"/>
      <c r="AU1201" s="295"/>
      <c r="AV1201" s="468">
        <f t="shared" si="778"/>
        <v>0</v>
      </c>
      <c r="AW1201" s="469"/>
      <c r="AX1201" s="470"/>
      <c r="AY1201" s="125"/>
      <c r="AZ1201" s="125"/>
    </row>
    <row r="1202" spans="1:52" ht="13">
      <c r="A1202" s="294"/>
      <c r="B1202" s="468"/>
      <c r="C1202" s="480"/>
      <c r="D1202" s="66" t="s">
        <v>65</v>
      </c>
      <c r="E1202" s="480" t="s">
        <v>66</v>
      </c>
      <c r="F1202" s="35" t="s">
        <v>418</v>
      </c>
      <c r="G1202" s="84" t="s">
        <v>3</v>
      </c>
      <c r="H1202" s="35">
        <v>1</v>
      </c>
      <c r="I1202" s="481">
        <v>1</v>
      </c>
      <c r="J1202" s="478"/>
      <c r="K1202" s="464">
        <f t="shared" si="768"/>
        <v>0</v>
      </c>
      <c r="L1202" s="295"/>
      <c r="M1202" s="465"/>
      <c r="N1202" s="466"/>
      <c r="O1202" s="467" t="e">
        <f>SUM(L1212+N1212-#REF!)</f>
        <v>#REF!</v>
      </c>
      <c r="P1202" s="465"/>
      <c r="Q1202" s="466"/>
      <c r="R1202" s="467" t="e">
        <f>SUM(O1212+Q1212-#REF!)</f>
        <v>#REF!</v>
      </c>
      <c r="S1202" s="465"/>
      <c r="T1202" s="466"/>
      <c r="U1202" s="467" t="e">
        <f t="shared" si="769"/>
        <v>#REF!</v>
      </c>
      <c r="V1202" s="465"/>
      <c r="W1202" s="466"/>
      <c r="X1202" s="467" t="e">
        <f t="shared" si="770"/>
        <v>#REF!</v>
      </c>
      <c r="Y1202" s="465"/>
      <c r="Z1202" s="466"/>
      <c r="AA1202" s="467" t="e">
        <f t="shared" si="771"/>
        <v>#REF!</v>
      </c>
      <c r="AB1202" s="465"/>
      <c r="AC1202" s="466"/>
      <c r="AD1202" s="467">
        <f t="shared" si="772"/>
        <v>0</v>
      </c>
      <c r="AE1202" s="295"/>
      <c r="AF1202" s="295"/>
      <c r="AG1202" s="295">
        <f t="shared" si="773"/>
        <v>0</v>
      </c>
      <c r="AH1202" s="295"/>
      <c r="AI1202" s="295"/>
      <c r="AJ1202" s="295">
        <f t="shared" si="774"/>
        <v>0</v>
      </c>
      <c r="AK1202" s="295"/>
      <c r="AL1202" s="295"/>
      <c r="AM1202" s="295">
        <f t="shared" si="775"/>
        <v>0</v>
      </c>
      <c r="AN1202" s="295"/>
      <c r="AO1202" s="295"/>
      <c r="AP1202" s="295">
        <f t="shared" si="776"/>
        <v>0</v>
      </c>
      <c r="AQ1202" s="295"/>
      <c r="AR1202" s="295"/>
      <c r="AS1202" s="295">
        <f t="shared" si="777"/>
        <v>0</v>
      </c>
      <c r="AT1202" s="295"/>
      <c r="AU1202" s="295"/>
      <c r="AV1202" s="468">
        <f t="shared" si="778"/>
        <v>0</v>
      </c>
      <c r="AW1202" s="469"/>
      <c r="AX1202" s="470"/>
      <c r="AY1202" s="125"/>
      <c r="AZ1202" s="125"/>
    </row>
    <row r="1203" spans="1:52" ht="13">
      <c r="A1203" s="294"/>
      <c r="B1203" s="468"/>
      <c r="C1203" s="480"/>
      <c r="D1203" s="66" t="s">
        <v>391</v>
      </c>
      <c r="E1203" s="480" t="s">
        <v>392</v>
      </c>
      <c r="F1203" s="35" t="s">
        <v>418</v>
      </c>
      <c r="G1203" s="84" t="s">
        <v>3</v>
      </c>
      <c r="H1203" s="35">
        <v>1</v>
      </c>
      <c r="I1203" s="481">
        <v>1</v>
      </c>
      <c r="J1203" s="478"/>
      <c r="K1203" s="464">
        <f t="shared" si="768"/>
        <v>0</v>
      </c>
      <c r="L1203" s="295"/>
      <c r="M1203" s="465"/>
      <c r="N1203" s="466"/>
      <c r="O1203" s="467" t="e">
        <f>SUM(L1213+N1213-#REF!)</f>
        <v>#REF!</v>
      </c>
      <c r="P1203" s="465"/>
      <c r="Q1203" s="466"/>
      <c r="R1203" s="467" t="e">
        <f>SUM(O1213+Q1213-#REF!)</f>
        <v>#REF!</v>
      </c>
      <c r="S1203" s="465"/>
      <c r="T1203" s="466"/>
      <c r="U1203" s="467" t="e">
        <f t="shared" si="769"/>
        <v>#REF!</v>
      </c>
      <c r="V1203" s="465"/>
      <c r="W1203" s="466"/>
      <c r="X1203" s="467" t="e">
        <f t="shared" si="770"/>
        <v>#REF!</v>
      </c>
      <c r="Y1203" s="465"/>
      <c r="Z1203" s="466"/>
      <c r="AA1203" s="467">
        <f t="shared" si="771"/>
        <v>0</v>
      </c>
      <c r="AB1203" s="465"/>
      <c r="AC1203" s="466"/>
      <c r="AD1203" s="467">
        <f t="shared" si="772"/>
        <v>0</v>
      </c>
      <c r="AE1203" s="295"/>
      <c r="AF1203" s="295"/>
      <c r="AG1203" s="295">
        <f t="shared" si="773"/>
        <v>0</v>
      </c>
      <c r="AH1203" s="295"/>
      <c r="AI1203" s="295"/>
      <c r="AJ1203" s="295">
        <f t="shared" si="774"/>
        <v>0</v>
      </c>
      <c r="AK1203" s="295"/>
      <c r="AL1203" s="295"/>
      <c r="AM1203" s="295">
        <f t="shared" si="775"/>
        <v>0</v>
      </c>
      <c r="AN1203" s="295"/>
      <c r="AO1203" s="295"/>
      <c r="AP1203" s="295">
        <f t="shared" si="776"/>
        <v>0</v>
      </c>
      <c r="AQ1203" s="295"/>
      <c r="AR1203" s="295"/>
      <c r="AS1203" s="295">
        <f t="shared" si="777"/>
        <v>0</v>
      </c>
      <c r="AT1203" s="295"/>
      <c r="AU1203" s="295"/>
      <c r="AV1203" s="468">
        <f t="shared" si="778"/>
        <v>0</v>
      </c>
      <c r="AW1203" s="469"/>
      <c r="AX1203" s="470"/>
      <c r="AY1203" s="125"/>
      <c r="AZ1203" s="125"/>
    </row>
    <row r="1204" spans="1:52" ht="13">
      <c r="A1204" s="294"/>
      <c r="B1204" s="468"/>
      <c r="C1204" s="480"/>
      <c r="D1204" s="66" t="s">
        <v>358</v>
      </c>
      <c r="E1204" s="480" t="s">
        <v>359</v>
      </c>
      <c r="F1204" s="35" t="s">
        <v>418</v>
      </c>
      <c r="G1204" s="84" t="s">
        <v>3</v>
      </c>
      <c r="H1204" s="35">
        <v>1</v>
      </c>
      <c r="I1204" s="481">
        <v>1</v>
      </c>
      <c r="J1204" s="478"/>
      <c r="K1204" s="464">
        <f t="shared" si="768"/>
        <v>0</v>
      </c>
      <c r="L1204" s="295"/>
      <c r="M1204" s="465"/>
      <c r="N1204" s="466"/>
      <c r="O1204" s="467" t="e">
        <f>SUM(L1214+N1214-#REF!)</f>
        <v>#REF!</v>
      </c>
      <c r="P1204" s="465"/>
      <c r="Q1204" s="466"/>
      <c r="R1204" s="467" t="e">
        <f>SUM(O1214+Q1214-#REF!)</f>
        <v>#REF!</v>
      </c>
      <c r="S1204" s="465"/>
      <c r="T1204" s="466"/>
      <c r="U1204" s="467" t="e">
        <f t="shared" si="769"/>
        <v>#REF!</v>
      </c>
      <c r="V1204" s="465"/>
      <c r="W1204" s="466"/>
      <c r="X1204" s="467" t="e">
        <f t="shared" si="770"/>
        <v>#REF!</v>
      </c>
      <c r="Y1204" s="465"/>
      <c r="Z1204" s="466"/>
      <c r="AA1204" s="467">
        <f t="shared" si="771"/>
        <v>0</v>
      </c>
      <c r="AB1204" s="465"/>
      <c r="AC1204" s="466"/>
      <c r="AD1204" s="467">
        <f t="shared" si="772"/>
        <v>0</v>
      </c>
      <c r="AE1204" s="295"/>
      <c r="AF1204" s="295"/>
      <c r="AG1204" s="295">
        <f t="shared" si="773"/>
        <v>0</v>
      </c>
      <c r="AH1204" s="295"/>
      <c r="AI1204" s="295"/>
      <c r="AJ1204" s="295">
        <f t="shared" si="774"/>
        <v>0</v>
      </c>
      <c r="AK1204" s="295"/>
      <c r="AL1204" s="295"/>
      <c r="AM1204" s="295">
        <f t="shared" si="775"/>
        <v>0</v>
      </c>
      <c r="AN1204" s="295"/>
      <c r="AO1204" s="295"/>
      <c r="AP1204" s="295">
        <f t="shared" si="776"/>
        <v>0</v>
      </c>
      <c r="AQ1204" s="295"/>
      <c r="AR1204" s="295"/>
      <c r="AS1204" s="295">
        <f t="shared" si="777"/>
        <v>0</v>
      </c>
      <c r="AT1204" s="295"/>
      <c r="AU1204" s="295"/>
      <c r="AV1204" s="468">
        <f t="shared" si="778"/>
        <v>0</v>
      </c>
      <c r="AW1204" s="469"/>
      <c r="AX1204" s="470"/>
      <c r="AY1204" s="125"/>
      <c r="AZ1204" s="125"/>
    </row>
    <row r="1205" spans="1:52" ht="13">
      <c r="A1205" s="294"/>
      <c r="B1205" s="468"/>
      <c r="C1205" s="480"/>
      <c r="D1205" s="66" t="s">
        <v>318</v>
      </c>
      <c r="E1205" s="480" t="s">
        <v>319</v>
      </c>
      <c r="F1205" s="35" t="s">
        <v>418</v>
      </c>
      <c r="G1205" s="84" t="s">
        <v>3</v>
      </c>
      <c r="H1205" s="35">
        <v>1</v>
      </c>
      <c r="I1205" s="481">
        <v>1</v>
      </c>
      <c r="J1205" s="478"/>
      <c r="K1205" s="464">
        <f t="shared" si="768"/>
        <v>0</v>
      </c>
      <c r="L1205" s="295"/>
      <c r="M1205" s="465"/>
      <c r="N1205" s="466"/>
      <c r="O1205" s="467" t="e">
        <f>SUM(L1215+N1215-#REF!)</f>
        <v>#REF!</v>
      </c>
      <c r="P1205" s="465"/>
      <c r="Q1205" s="466"/>
      <c r="R1205" s="467" t="e">
        <f>SUM(O1215+Q1215-#REF!)</f>
        <v>#REF!</v>
      </c>
      <c r="S1205" s="465"/>
      <c r="T1205" s="466"/>
      <c r="U1205" s="467" t="e">
        <f t="shared" si="769"/>
        <v>#REF!</v>
      </c>
      <c r="V1205" s="465"/>
      <c r="W1205" s="466"/>
      <c r="X1205" s="467" t="e">
        <f t="shared" si="770"/>
        <v>#REF!</v>
      </c>
      <c r="Y1205" s="465"/>
      <c r="Z1205" s="466"/>
      <c r="AA1205" s="467">
        <f t="shared" si="771"/>
        <v>0</v>
      </c>
      <c r="AB1205" s="465"/>
      <c r="AC1205" s="466"/>
      <c r="AD1205" s="467">
        <f t="shared" si="772"/>
        <v>0</v>
      </c>
      <c r="AE1205" s="295"/>
      <c r="AF1205" s="295"/>
      <c r="AG1205" s="295">
        <f t="shared" si="773"/>
        <v>0</v>
      </c>
      <c r="AH1205" s="295"/>
      <c r="AI1205" s="295"/>
      <c r="AJ1205" s="295">
        <f t="shared" si="774"/>
        <v>0</v>
      </c>
      <c r="AK1205" s="295"/>
      <c r="AL1205" s="295"/>
      <c r="AM1205" s="295">
        <f t="shared" si="775"/>
        <v>0</v>
      </c>
      <c r="AN1205" s="295"/>
      <c r="AO1205" s="295"/>
      <c r="AP1205" s="295">
        <f t="shared" si="776"/>
        <v>0</v>
      </c>
      <c r="AQ1205" s="295"/>
      <c r="AR1205" s="295"/>
      <c r="AS1205" s="295">
        <f t="shared" si="777"/>
        <v>0</v>
      </c>
      <c r="AT1205" s="295"/>
      <c r="AU1205" s="295"/>
      <c r="AV1205" s="468">
        <f t="shared" si="778"/>
        <v>0</v>
      </c>
      <c r="AW1205" s="469"/>
      <c r="AX1205" s="470"/>
      <c r="AY1205" s="125"/>
      <c r="AZ1205" s="125"/>
    </row>
    <row r="1206" spans="1:52" ht="13">
      <c r="A1206" s="294"/>
      <c r="B1206" s="468"/>
      <c r="C1206" s="480"/>
      <c r="D1206" s="66" t="s">
        <v>274</v>
      </c>
      <c r="E1206" s="480" t="s">
        <v>275</v>
      </c>
      <c r="F1206" s="35" t="s">
        <v>423</v>
      </c>
      <c r="G1206" s="84" t="s">
        <v>629</v>
      </c>
      <c r="H1206" s="35">
        <v>8</v>
      </c>
      <c r="I1206" s="481">
        <v>8</v>
      </c>
      <c r="J1206" s="478"/>
      <c r="K1206" s="464">
        <f t="shared" si="768"/>
        <v>0</v>
      </c>
      <c r="L1206" s="295"/>
      <c r="M1206" s="465"/>
      <c r="N1206" s="466"/>
      <c r="O1206" s="467" t="e">
        <f>SUM(L1216+N1216-#REF!)</f>
        <v>#REF!</v>
      </c>
      <c r="P1206" s="465"/>
      <c r="Q1206" s="466"/>
      <c r="R1206" s="467" t="e">
        <f>SUM(O1216+Q1216-#REF!)</f>
        <v>#REF!</v>
      </c>
      <c r="S1206" s="465"/>
      <c r="T1206" s="466"/>
      <c r="U1206" s="467" t="e">
        <f t="shared" si="769"/>
        <v>#REF!</v>
      </c>
      <c r="V1206" s="465"/>
      <c r="W1206" s="466"/>
      <c r="X1206" s="467" t="e">
        <f t="shared" si="770"/>
        <v>#REF!</v>
      </c>
      <c r="Y1206" s="465"/>
      <c r="Z1206" s="466"/>
      <c r="AA1206" s="467">
        <f t="shared" si="771"/>
        <v>0</v>
      </c>
      <c r="AB1206" s="465"/>
      <c r="AC1206" s="466"/>
      <c r="AD1206" s="467">
        <f t="shared" si="772"/>
        <v>0</v>
      </c>
      <c r="AE1206" s="295"/>
      <c r="AF1206" s="295"/>
      <c r="AG1206" s="295">
        <f t="shared" si="773"/>
        <v>0</v>
      </c>
      <c r="AH1206" s="295"/>
      <c r="AI1206" s="295"/>
      <c r="AJ1206" s="295">
        <f t="shared" si="774"/>
        <v>0</v>
      </c>
      <c r="AK1206" s="295"/>
      <c r="AL1206" s="295"/>
      <c r="AM1206" s="295">
        <f t="shared" si="775"/>
        <v>0</v>
      </c>
      <c r="AN1206" s="295"/>
      <c r="AO1206" s="295"/>
      <c r="AP1206" s="295">
        <f t="shared" si="776"/>
        <v>0</v>
      </c>
      <c r="AQ1206" s="295"/>
      <c r="AR1206" s="295"/>
      <c r="AS1206" s="295">
        <f t="shared" si="777"/>
        <v>0</v>
      </c>
      <c r="AT1206" s="295"/>
      <c r="AU1206" s="295"/>
      <c r="AV1206" s="468">
        <f t="shared" si="778"/>
        <v>0</v>
      </c>
      <c r="AW1206" s="469"/>
      <c r="AX1206" s="470"/>
      <c r="AY1206" s="125"/>
      <c r="AZ1206" s="125"/>
    </row>
    <row r="1207" spans="1:52" ht="13">
      <c r="A1207" s="294"/>
      <c r="B1207" s="468"/>
      <c r="C1207" s="480"/>
      <c r="D1207" s="66" t="s">
        <v>160</v>
      </c>
      <c r="E1207" s="480" t="s">
        <v>161</v>
      </c>
      <c r="F1207" s="35" t="s">
        <v>418</v>
      </c>
      <c r="G1207" s="84" t="s">
        <v>629</v>
      </c>
      <c r="H1207" s="35">
        <v>1</v>
      </c>
      <c r="I1207" s="481">
        <v>1</v>
      </c>
      <c r="J1207" s="478"/>
      <c r="K1207" s="464">
        <f t="shared" si="768"/>
        <v>0</v>
      </c>
      <c r="L1207" s="295"/>
      <c r="M1207" s="465"/>
      <c r="N1207" s="466"/>
      <c r="O1207" s="467" t="e">
        <f>SUM(L1217+N1217-#REF!)</f>
        <v>#REF!</v>
      </c>
      <c r="P1207" s="465"/>
      <c r="Q1207" s="466"/>
      <c r="R1207" s="467" t="e">
        <f>SUM(O1217+Q1217-#REF!)</f>
        <v>#REF!</v>
      </c>
      <c r="S1207" s="465"/>
      <c r="T1207" s="466"/>
      <c r="U1207" s="467" t="e">
        <f t="shared" si="769"/>
        <v>#REF!</v>
      </c>
      <c r="V1207" s="465"/>
      <c r="W1207" s="466"/>
      <c r="X1207" s="467" t="e">
        <f t="shared" si="770"/>
        <v>#REF!</v>
      </c>
      <c r="Y1207" s="465"/>
      <c r="Z1207" s="466"/>
      <c r="AA1207" s="467">
        <f t="shared" si="771"/>
        <v>0</v>
      </c>
      <c r="AB1207" s="465"/>
      <c r="AC1207" s="466"/>
      <c r="AD1207" s="467">
        <f t="shared" si="772"/>
        <v>0</v>
      </c>
      <c r="AE1207" s="295"/>
      <c r="AF1207" s="295"/>
      <c r="AG1207" s="295">
        <f t="shared" si="773"/>
        <v>0</v>
      </c>
      <c r="AH1207" s="295"/>
      <c r="AI1207" s="295"/>
      <c r="AJ1207" s="295">
        <f t="shared" si="774"/>
        <v>0</v>
      </c>
      <c r="AK1207" s="295"/>
      <c r="AL1207" s="295"/>
      <c r="AM1207" s="295">
        <f t="shared" si="775"/>
        <v>0</v>
      </c>
      <c r="AN1207" s="295"/>
      <c r="AO1207" s="295"/>
      <c r="AP1207" s="295">
        <f t="shared" si="776"/>
        <v>0</v>
      </c>
      <c r="AQ1207" s="295"/>
      <c r="AR1207" s="295"/>
      <c r="AS1207" s="295">
        <f t="shared" si="777"/>
        <v>0</v>
      </c>
      <c r="AT1207" s="295"/>
      <c r="AU1207" s="295"/>
      <c r="AV1207" s="468">
        <f t="shared" si="778"/>
        <v>0</v>
      </c>
      <c r="AW1207" s="469"/>
      <c r="AX1207" s="470"/>
      <c r="AY1207" s="125"/>
      <c r="AZ1207" s="125"/>
    </row>
    <row r="1208" spans="1:52" ht="13">
      <c r="A1208" s="294"/>
      <c r="B1208" s="468"/>
      <c r="C1208" s="480"/>
      <c r="D1208" s="66" t="s">
        <v>127</v>
      </c>
      <c r="E1208" s="480" t="s">
        <v>128</v>
      </c>
      <c r="F1208" s="35" t="s">
        <v>418</v>
      </c>
      <c r="G1208" s="84" t="s">
        <v>629</v>
      </c>
      <c r="H1208" s="35">
        <v>1</v>
      </c>
      <c r="I1208" s="481">
        <v>1</v>
      </c>
      <c r="J1208" s="478"/>
      <c r="K1208" s="464">
        <f t="shared" si="768"/>
        <v>0</v>
      </c>
      <c r="L1208" s="295"/>
      <c r="M1208" s="465"/>
      <c r="N1208" s="466"/>
      <c r="O1208" s="467" t="e">
        <f>SUM(L1218+N1218-#REF!)</f>
        <v>#REF!</v>
      </c>
      <c r="P1208" s="465"/>
      <c r="Q1208" s="466"/>
      <c r="R1208" s="467" t="e">
        <f>SUM(O1218+Q1218-#REF!)</f>
        <v>#REF!</v>
      </c>
      <c r="S1208" s="465"/>
      <c r="T1208" s="466"/>
      <c r="U1208" s="467" t="e">
        <f t="shared" si="769"/>
        <v>#REF!</v>
      </c>
      <c r="V1208" s="465"/>
      <c r="W1208" s="466"/>
      <c r="X1208" s="467" t="e">
        <f t="shared" si="770"/>
        <v>#REF!</v>
      </c>
      <c r="Y1208" s="465"/>
      <c r="Z1208" s="466"/>
      <c r="AA1208" s="467">
        <f t="shared" si="771"/>
        <v>0</v>
      </c>
      <c r="AB1208" s="465"/>
      <c r="AC1208" s="466"/>
      <c r="AD1208" s="467">
        <f t="shared" si="772"/>
        <v>0</v>
      </c>
      <c r="AE1208" s="295"/>
      <c r="AF1208" s="295"/>
      <c r="AG1208" s="295">
        <f t="shared" si="773"/>
        <v>0</v>
      </c>
      <c r="AH1208" s="295"/>
      <c r="AI1208" s="295"/>
      <c r="AJ1208" s="295">
        <f t="shared" si="774"/>
        <v>0</v>
      </c>
      <c r="AK1208" s="295"/>
      <c r="AL1208" s="295"/>
      <c r="AM1208" s="295">
        <f t="shared" si="775"/>
        <v>0</v>
      </c>
      <c r="AN1208" s="295"/>
      <c r="AO1208" s="295"/>
      <c r="AP1208" s="295">
        <f t="shared" si="776"/>
        <v>0</v>
      </c>
      <c r="AQ1208" s="295"/>
      <c r="AR1208" s="295"/>
      <c r="AS1208" s="295">
        <f t="shared" si="777"/>
        <v>0</v>
      </c>
      <c r="AT1208" s="295"/>
      <c r="AU1208" s="295"/>
      <c r="AV1208" s="468">
        <f t="shared" si="778"/>
        <v>0</v>
      </c>
      <c r="AW1208" s="469"/>
      <c r="AX1208" s="470"/>
      <c r="AY1208" s="125"/>
      <c r="AZ1208" s="125"/>
    </row>
    <row r="1209" spans="1:52" ht="13">
      <c r="A1209" s="294"/>
      <c r="B1209" s="468"/>
      <c r="C1209" s="480"/>
      <c r="D1209" s="66" t="s">
        <v>1062</v>
      </c>
      <c r="E1209" s="480" t="s">
        <v>3121</v>
      </c>
      <c r="F1209" s="35" t="s">
        <v>2108</v>
      </c>
      <c r="G1209" s="84" t="s">
        <v>629</v>
      </c>
      <c r="H1209" s="35">
        <v>0</v>
      </c>
      <c r="I1209" s="481"/>
      <c r="J1209" s="478"/>
      <c r="K1209" s="464">
        <f t="shared" si="768"/>
        <v>0</v>
      </c>
      <c r="L1209" s="295"/>
      <c r="M1209" s="465"/>
      <c r="N1209" s="466"/>
      <c r="O1209" s="467" t="e">
        <f>SUM(L1219+N1219-#REF!)</f>
        <v>#REF!</v>
      </c>
      <c r="P1209" s="465"/>
      <c r="Q1209" s="466"/>
      <c r="R1209" s="467" t="e">
        <f>SUM(O1219+Q1219-#REF!)</f>
        <v>#REF!</v>
      </c>
      <c r="S1209" s="465"/>
      <c r="T1209" s="466"/>
      <c r="U1209" s="467" t="e">
        <f t="shared" si="769"/>
        <v>#REF!</v>
      </c>
      <c r="V1209" s="465"/>
      <c r="W1209" s="466"/>
      <c r="X1209" s="467" t="e">
        <f t="shared" si="770"/>
        <v>#REF!</v>
      </c>
      <c r="Y1209" s="465"/>
      <c r="Z1209" s="466"/>
      <c r="AA1209" s="467">
        <f t="shared" si="771"/>
        <v>0</v>
      </c>
      <c r="AB1209" s="465"/>
      <c r="AC1209" s="466"/>
      <c r="AD1209" s="467">
        <f t="shared" si="772"/>
        <v>0</v>
      </c>
      <c r="AE1209" s="295"/>
      <c r="AF1209" s="295"/>
      <c r="AG1209" s="295">
        <f t="shared" si="773"/>
        <v>0</v>
      </c>
      <c r="AH1209" s="295"/>
      <c r="AI1209" s="295"/>
      <c r="AJ1209" s="295">
        <f t="shared" si="774"/>
        <v>0</v>
      </c>
      <c r="AK1209" s="295"/>
      <c r="AL1209" s="295"/>
      <c r="AM1209" s="295">
        <f t="shared" si="775"/>
        <v>0</v>
      </c>
      <c r="AN1209" s="295"/>
      <c r="AO1209" s="295"/>
      <c r="AP1209" s="295">
        <f t="shared" si="776"/>
        <v>0</v>
      </c>
      <c r="AQ1209" s="295"/>
      <c r="AR1209" s="295"/>
      <c r="AS1209" s="295">
        <f t="shared" si="777"/>
        <v>0</v>
      </c>
      <c r="AT1209" s="295"/>
      <c r="AU1209" s="295"/>
      <c r="AV1209" s="468">
        <f t="shared" si="778"/>
        <v>0</v>
      </c>
      <c r="AW1209" s="469"/>
      <c r="AX1209" s="470"/>
      <c r="AY1209" s="125"/>
      <c r="AZ1209" s="125"/>
    </row>
    <row r="1210" spans="1:52" ht="13">
      <c r="A1210" s="294"/>
      <c r="B1210" s="468"/>
      <c r="C1210" s="480"/>
      <c r="D1210" s="66" t="s">
        <v>266</v>
      </c>
      <c r="E1210" s="480" t="s">
        <v>3115</v>
      </c>
      <c r="F1210" s="35" t="s">
        <v>428</v>
      </c>
      <c r="G1210" s="84" t="s">
        <v>629</v>
      </c>
      <c r="H1210" s="35">
        <v>0</v>
      </c>
      <c r="I1210" s="481"/>
      <c r="J1210" s="478"/>
      <c r="K1210" s="464">
        <f t="shared" si="768"/>
        <v>0</v>
      </c>
      <c r="L1210" s="295"/>
      <c r="M1210" s="465"/>
      <c r="N1210" s="466"/>
      <c r="O1210" s="467" t="e">
        <f>SUM(L1220+N1220-#REF!)</f>
        <v>#REF!</v>
      </c>
      <c r="P1210" s="465"/>
      <c r="Q1210" s="466"/>
      <c r="R1210" s="467" t="e">
        <f>SUM(O1220+Q1220-#REF!)</f>
        <v>#REF!</v>
      </c>
      <c r="S1210" s="465"/>
      <c r="T1210" s="466"/>
      <c r="U1210" s="467" t="e">
        <f t="shared" si="769"/>
        <v>#REF!</v>
      </c>
      <c r="V1210" s="465"/>
      <c r="W1210" s="466"/>
      <c r="X1210" s="467" t="e">
        <f t="shared" si="770"/>
        <v>#REF!</v>
      </c>
      <c r="Y1210" s="465"/>
      <c r="Z1210" s="466"/>
      <c r="AA1210" s="467">
        <f t="shared" si="771"/>
        <v>0</v>
      </c>
      <c r="AB1210" s="465"/>
      <c r="AC1210" s="466"/>
      <c r="AD1210" s="467">
        <f t="shared" si="772"/>
        <v>0</v>
      </c>
      <c r="AE1210" s="295"/>
      <c r="AF1210" s="295"/>
      <c r="AG1210" s="295">
        <f t="shared" si="773"/>
        <v>0</v>
      </c>
      <c r="AH1210" s="295"/>
      <c r="AI1210" s="295"/>
      <c r="AJ1210" s="295">
        <f t="shared" si="774"/>
        <v>0</v>
      </c>
      <c r="AK1210" s="295"/>
      <c r="AL1210" s="295"/>
      <c r="AM1210" s="295">
        <f t="shared" si="775"/>
        <v>0</v>
      </c>
      <c r="AN1210" s="295"/>
      <c r="AO1210" s="295"/>
      <c r="AP1210" s="295">
        <f t="shared" si="776"/>
        <v>0</v>
      </c>
      <c r="AQ1210" s="295"/>
      <c r="AR1210" s="295"/>
      <c r="AS1210" s="295">
        <f t="shared" si="777"/>
        <v>0</v>
      </c>
      <c r="AT1210" s="295"/>
      <c r="AU1210" s="295"/>
      <c r="AV1210" s="468">
        <f t="shared" si="778"/>
        <v>0</v>
      </c>
      <c r="AW1210" s="469"/>
      <c r="AX1210" s="470"/>
      <c r="AY1210" s="125"/>
      <c r="AZ1210" s="125"/>
    </row>
    <row r="1211" spans="1:52" ht="13">
      <c r="A1211" s="294"/>
      <c r="B1211" s="468"/>
      <c r="C1211" s="480"/>
      <c r="D1211" s="66" t="s">
        <v>54</v>
      </c>
      <c r="E1211" s="480" t="s">
        <v>55</v>
      </c>
      <c r="F1211" s="35" t="s">
        <v>418</v>
      </c>
      <c r="G1211" s="84" t="s">
        <v>629</v>
      </c>
      <c r="H1211" s="35">
        <v>0</v>
      </c>
      <c r="I1211" s="481"/>
      <c r="J1211" s="478"/>
      <c r="K1211" s="464">
        <f t="shared" si="768"/>
        <v>0</v>
      </c>
      <c r="L1211" s="295"/>
      <c r="M1211" s="465"/>
      <c r="N1211" s="466"/>
      <c r="O1211" s="467" t="e">
        <f>SUM(L1221+N1221-#REF!)</f>
        <v>#REF!</v>
      </c>
      <c r="P1211" s="465"/>
      <c r="Q1211" s="466"/>
      <c r="R1211" s="467" t="e">
        <f>SUM(O1221+Q1221-#REF!)</f>
        <v>#REF!</v>
      </c>
      <c r="S1211" s="465"/>
      <c r="T1211" s="466"/>
      <c r="U1211" s="467" t="e">
        <f t="shared" si="769"/>
        <v>#REF!</v>
      </c>
      <c r="V1211" s="465"/>
      <c r="W1211" s="466"/>
      <c r="X1211" s="467" t="e">
        <f t="shared" si="770"/>
        <v>#REF!</v>
      </c>
      <c r="Y1211" s="465"/>
      <c r="Z1211" s="466"/>
      <c r="AA1211" s="467">
        <f t="shared" si="771"/>
        <v>0</v>
      </c>
      <c r="AB1211" s="465"/>
      <c r="AC1211" s="466"/>
      <c r="AD1211" s="467">
        <f t="shared" si="772"/>
        <v>0</v>
      </c>
      <c r="AE1211" s="295"/>
      <c r="AF1211" s="295"/>
      <c r="AG1211" s="295">
        <f t="shared" si="773"/>
        <v>0</v>
      </c>
      <c r="AH1211" s="295"/>
      <c r="AI1211" s="295"/>
      <c r="AJ1211" s="295">
        <f t="shared" si="774"/>
        <v>0</v>
      </c>
      <c r="AK1211" s="295"/>
      <c r="AL1211" s="295"/>
      <c r="AM1211" s="295">
        <f t="shared" si="775"/>
        <v>0</v>
      </c>
      <c r="AN1211" s="295"/>
      <c r="AO1211" s="295"/>
      <c r="AP1211" s="295">
        <f t="shared" si="776"/>
        <v>0</v>
      </c>
      <c r="AQ1211" s="295"/>
      <c r="AR1211" s="295"/>
      <c r="AS1211" s="295">
        <f t="shared" si="777"/>
        <v>0</v>
      </c>
      <c r="AT1211" s="295"/>
      <c r="AU1211" s="295"/>
      <c r="AV1211" s="468">
        <f t="shared" si="778"/>
        <v>0</v>
      </c>
      <c r="AW1211" s="469"/>
      <c r="AX1211" s="470"/>
      <c r="AY1211" s="125"/>
      <c r="AZ1211" s="125"/>
    </row>
    <row r="1212" spans="1:52" ht="13">
      <c r="A1212" s="294"/>
      <c r="B1212" s="468"/>
      <c r="C1212" s="480"/>
      <c r="D1212" s="66" t="s">
        <v>2942</v>
      </c>
      <c r="E1212" s="480" t="s">
        <v>2943</v>
      </c>
      <c r="F1212" s="35" t="s">
        <v>1840</v>
      </c>
      <c r="G1212" s="84" t="s">
        <v>629</v>
      </c>
      <c r="H1212" s="35">
        <v>0</v>
      </c>
      <c r="I1212" s="481"/>
      <c r="J1212" s="478"/>
      <c r="K1212" s="464">
        <f t="shared" si="768"/>
        <v>0</v>
      </c>
      <c r="L1212" s="295"/>
      <c r="M1212" s="465"/>
      <c r="N1212" s="466"/>
      <c r="O1212" s="467" t="e">
        <f>SUM(L1222+N1222-#REF!)</f>
        <v>#REF!</v>
      </c>
      <c r="P1212" s="465"/>
      <c r="Q1212" s="466"/>
      <c r="R1212" s="467" t="e">
        <f>SUM(O1222+Q1222-#REF!)</f>
        <v>#REF!</v>
      </c>
      <c r="S1212" s="465"/>
      <c r="T1212" s="466"/>
      <c r="U1212" s="467" t="e">
        <f t="shared" si="769"/>
        <v>#REF!</v>
      </c>
      <c r="V1212" s="465"/>
      <c r="W1212" s="466"/>
      <c r="X1212" s="467" t="e">
        <f t="shared" si="770"/>
        <v>#REF!</v>
      </c>
      <c r="Y1212" s="465"/>
      <c r="Z1212" s="466"/>
      <c r="AA1212" s="467">
        <f t="shared" si="771"/>
        <v>0</v>
      </c>
      <c r="AB1212" s="465"/>
      <c r="AC1212" s="466"/>
      <c r="AD1212" s="467">
        <f t="shared" si="772"/>
        <v>0</v>
      </c>
      <c r="AE1212" s="295"/>
      <c r="AF1212" s="295"/>
      <c r="AG1212" s="295">
        <f t="shared" si="773"/>
        <v>0</v>
      </c>
      <c r="AH1212" s="295"/>
      <c r="AI1212" s="295"/>
      <c r="AJ1212" s="295">
        <f t="shared" si="774"/>
        <v>0</v>
      </c>
      <c r="AK1212" s="295"/>
      <c r="AL1212" s="295"/>
      <c r="AM1212" s="295">
        <f t="shared" si="775"/>
        <v>0</v>
      </c>
      <c r="AN1212" s="295"/>
      <c r="AO1212" s="295"/>
      <c r="AP1212" s="295">
        <f t="shared" si="776"/>
        <v>0</v>
      </c>
      <c r="AQ1212" s="295"/>
      <c r="AR1212" s="295"/>
      <c r="AS1212" s="295">
        <f t="shared" si="777"/>
        <v>0</v>
      </c>
      <c r="AT1212" s="295"/>
      <c r="AU1212" s="295"/>
      <c r="AV1212" s="468">
        <f t="shared" si="778"/>
        <v>0</v>
      </c>
      <c r="AW1212" s="469"/>
      <c r="AX1212" s="470"/>
      <c r="AY1212" s="125"/>
      <c r="AZ1212" s="125"/>
    </row>
    <row r="1213" spans="1:52" ht="13">
      <c r="A1213" s="294"/>
      <c r="B1213" s="468"/>
      <c r="C1213" s="480"/>
      <c r="D1213" s="66" t="s">
        <v>2614</v>
      </c>
      <c r="E1213" s="480" t="s">
        <v>2615</v>
      </c>
      <c r="F1213" s="35" t="s">
        <v>2175</v>
      </c>
      <c r="G1213" s="84" t="s">
        <v>629</v>
      </c>
      <c r="H1213" s="35">
        <v>0</v>
      </c>
      <c r="I1213" s="481"/>
      <c r="J1213" s="478"/>
      <c r="K1213" s="464">
        <f t="shared" si="768"/>
        <v>0</v>
      </c>
      <c r="L1213" s="295"/>
      <c r="M1213" s="465"/>
      <c r="N1213" s="466"/>
      <c r="O1213" s="467" t="e">
        <f>SUM(L1223+N1223-#REF!)</f>
        <v>#REF!</v>
      </c>
      <c r="P1213" s="465"/>
      <c r="Q1213" s="466"/>
      <c r="R1213" s="467" t="e">
        <f>SUM(O1223+Q1223-#REF!)</f>
        <v>#REF!</v>
      </c>
      <c r="S1213" s="465"/>
      <c r="T1213" s="466"/>
      <c r="U1213" s="467" t="e">
        <f t="shared" si="769"/>
        <v>#REF!</v>
      </c>
      <c r="V1213" s="465"/>
      <c r="W1213" s="466"/>
      <c r="X1213" s="467">
        <f t="shared" si="770"/>
        <v>0</v>
      </c>
      <c r="Y1213" s="465"/>
      <c r="Z1213" s="466"/>
      <c r="AA1213" s="467">
        <f t="shared" si="771"/>
        <v>0</v>
      </c>
      <c r="AB1213" s="465"/>
      <c r="AC1213" s="466"/>
      <c r="AD1213" s="467">
        <f t="shared" si="772"/>
        <v>0</v>
      </c>
      <c r="AE1213" s="295"/>
      <c r="AF1213" s="295"/>
      <c r="AG1213" s="295">
        <f t="shared" si="773"/>
        <v>0</v>
      </c>
      <c r="AH1213" s="295"/>
      <c r="AI1213" s="295"/>
      <c r="AJ1213" s="295">
        <f t="shared" si="774"/>
        <v>0</v>
      </c>
      <c r="AK1213" s="295"/>
      <c r="AL1213" s="295"/>
      <c r="AM1213" s="295">
        <f t="shared" si="775"/>
        <v>0</v>
      </c>
      <c r="AN1213" s="295"/>
      <c r="AO1213" s="295"/>
      <c r="AP1213" s="295">
        <f t="shared" si="776"/>
        <v>0</v>
      </c>
      <c r="AQ1213" s="295"/>
      <c r="AR1213" s="295"/>
      <c r="AS1213" s="295">
        <f t="shared" si="777"/>
        <v>0</v>
      </c>
      <c r="AT1213" s="295"/>
      <c r="AU1213" s="295"/>
      <c r="AV1213" s="468">
        <f t="shared" si="778"/>
        <v>0</v>
      </c>
      <c r="AW1213" s="469"/>
      <c r="AX1213" s="470"/>
      <c r="AY1213" s="125"/>
      <c r="AZ1213" s="125"/>
    </row>
    <row r="1214" spans="1:52" ht="13">
      <c r="A1214" s="294"/>
      <c r="B1214" s="468"/>
      <c r="C1214" s="480"/>
      <c r="D1214" s="66" t="s">
        <v>2474</v>
      </c>
      <c r="E1214" s="480" t="s">
        <v>2475</v>
      </c>
      <c r="F1214" s="35" t="s">
        <v>420</v>
      </c>
      <c r="G1214" s="84" t="s">
        <v>629</v>
      </c>
      <c r="H1214" s="35">
        <v>0</v>
      </c>
      <c r="I1214" s="481"/>
      <c r="J1214" s="478"/>
      <c r="K1214" s="464">
        <f t="shared" si="768"/>
        <v>0</v>
      </c>
      <c r="L1214" s="295"/>
      <c r="M1214" s="465"/>
      <c r="N1214" s="466"/>
      <c r="O1214" s="467" t="e">
        <f>SUM(L1224+N1224-#REF!)</f>
        <v>#REF!</v>
      </c>
      <c r="P1214" s="465"/>
      <c r="Q1214" s="466"/>
      <c r="R1214" s="467" t="e">
        <f>SUM(O1224+Q1224-#REF!)</f>
        <v>#REF!</v>
      </c>
      <c r="S1214" s="465"/>
      <c r="T1214" s="466"/>
      <c r="U1214" s="467" t="e">
        <f t="shared" si="769"/>
        <v>#REF!</v>
      </c>
      <c r="V1214" s="465"/>
      <c r="W1214" s="466"/>
      <c r="X1214" s="467">
        <f t="shared" si="770"/>
        <v>0</v>
      </c>
      <c r="Y1214" s="465"/>
      <c r="Z1214" s="466"/>
      <c r="AA1214" s="467">
        <f t="shared" si="771"/>
        <v>0</v>
      </c>
      <c r="AB1214" s="465"/>
      <c r="AC1214" s="466"/>
      <c r="AD1214" s="467">
        <f t="shared" si="772"/>
        <v>0</v>
      </c>
      <c r="AE1214" s="295"/>
      <c r="AF1214" s="295"/>
      <c r="AG1214" s="295">
        <f t="shared" si="773"/>
        <v>0</v>
      </c>
      <c r="AH1214" s="295"/>
      <c r="AI1214" s="295"/>
      <c r="AJ1214" s="295">
        <f t="shared" si="774"/>
        <v>0</v>
      </c>
      <c r="AK1214" s="295"/>
      <c r="AL1214" s="295"/>
      <c r="AM1214" s="295">
        <f t="shared" si="775"/>
        <v>0</v>
      </c>
      <c r="AN1214" s="295"/>
      <c r="AO1214" s="295"/>
      <c r="AP1214" s="295">
        <f t="shared" si="776"/>
        <v>0</v>
      </c>
      <c r="AQ1214" s="295"/>
      <c r="AR1214" s="295"/>
      <c r="AS1214" s="295">
        <f t="shared" si="777"/>
        <v>0</v>
      </c>
      <c r="AT1214" s="295"/>
      <c r="AU1214" s="295"/>
      <c r="AV1214" s="468">
        <f t="shared" si="778"/>
        <v>0</v>
      </c>
      <c r="AW1214" s="469"/>
      <c r="AX1214" s="470"/>
      <c r="AY1214" s="125"/>
      <c r="AZ1214" s="125"/>
    </row>
    <row r="1215" spans="1:52" ht="13">
      <c r="A1215" s="294"/>
      <c r="B1215" s="468"/>
      <c r="C1215" s="480"/>
      <c r="D1215" s="66" t="s">
        <v>671</v>
      </c>
      <c r="E1215" s="480" t="s">
        <v>5016</v>
      </c>
      <c r="F1215" s="35" t="s">
        <v>635</v>
      </c>
      <c r="G1215" s="84" t="s">
        <v>629</v>
      </c>
      <c r="H1215" s="35">
        <v>0</v>
      </c>
      <c r="I1215" s="481"/>
      <c r="J1215" s="478"/>
      <c r="K1215" s="464">
        <f t="shared" si="768"/>
        <v>0</v>
      </c>
      <c r="L1215" s="295"/>
      <c r="M1215" s="465"/>
      <c r="N1215" s="466"/>
      <c r="O1215" s="467" t="e">
        <f>SUM(L1225+N1225-#REF!)</f>
        <v>#REF!</v>
      </c>
      <c r="P1215" s="465"/>
      <c r="Q1215" s="466"/>
      <c r="R1215" s="467" t="e">
        <f>SUM(O1225+Q1225-#REF!)</f>
        <v>#REF!</v>
      </c>
      <c r="S1215" s="465"/>
      <c r="T1215" s="466"/>
      <c r="U1215" s="467" t="e">
        <f t="shared" si="769"/>
        <v>#REF!</v>
      </c>
      <c r="V1215" s="465"/>
      <c r="W1215" s="466"/>
      <c r="X1215" s="467">
        <f t="shared" si="770"/>
        <v>0</v>
      </c>
      <c r="Y1215" s="465"/>
      <c r="Z1215" s="466"/>
      <c r="AA1215" s="467">
        <f t="shared" si="771"/>
        <v>0</v>
      </c>
      <c r="AB1215" s="465"/>
      <c r="AC1215" s="466"/>
      <c r="AD1215" s="467">
        <f t="shared" si="772"/>
        <v>0</v>
      </c>
      <c r="AE1215" s="295"/>
      <c r="AF1215" s="295"/>
      <c r="AG1215" s="295">
        <f t="shared" si="773"/>
        <v>0</v>
      </c>
      <c r="AH1215" s="295"/>
      <c r="AI1215" s="295"/>
      <c r="AJ1215" s="295">
        <f t="shared" si="774"/>
        <v>0</v>
      </c>
      <c r="AK1215" s="295"/>
      <c r="AL1215" s="295"/>
      <c r="AM1215" s="295">
        <f t="shared" si="775"/>
        <v>0</v>
      </c>
      <c r="AN1215" s="295"/>
      <c r="AO1215" s="295"/>
      <c r="AP1215" s="295">
        <f t="shared" si="776"/>
        <v>0</v>
      </c>
      <c r="AQ1215" s="295"/>
      <c r="AR1215" s="295"/>
      <c r="AS1215" s="295">
        <f t="shared" si="777"/>
        <v>0</v>
      </c>
      <c r="AT1215" s="295"/>
      <c r="AU1215" s="295"/>
      <c r="AV1215" s="468">
        <f t="shared" si="778"/>
        <v>0</v>
      </c>
      <c r="AW1215" s="469"/>
      <c r="AX1215" s="470"/>
      <c r="AY1215" s="125"/>
      <c r="AZ1215" s="125"/>
    </row>
    <row r="1216" spans="1:52" ht="13">
      <c r="A1216" s="294"/>
      <c r="B1216" s="468"/>
      <c r="C1216" s="480"/>
      <c r="D1216" s="66" t="s">
        <v>2687</v>
      </c>
      <c r="E1216" s="480" t="s">
        <v>2688</v>
      </c>
      <c r="F1216" s="35" t="s">
        <v>425</v>
      </c>
      <c r="G1216" s="84" t="s">
        <v>629</v>
      </c>
      <c r="H1216" s="35">
        <v>0</v>
      </c>
      <c r="I1216" s="481"/>
      <c r="J1216" s="478"/>
      <c r="K1216" s="464">
        <f t="shared" si="768"/>
        <v>0</v>
      </c>
      <c r="L1216" s="295"/>
      <c r="M1216" s="465"/>
      <c r="N1216" s="466"/>
      <c r="O1216" s="467" t="e">
        <f>SUM(L1226+N1226-#REF!)</f>
        <v>#REF!</v>
      </c>
      <c r="P1216" s="465"/>
      <c r="Q1216" s="466"/>
      <c r="R1216" s="467" t="e">
        <f>SUM(O1226+Q1226-#REF!)</f>
        <v>#REF!</v>
      </c>
      <c r="S1216" s="465"/>
      <c r="T1216" s="466"/>
      <c r="U1216" s="467" t="e">
        <f t="shared" si="769"/>
        <v>#REF!</v>
      </c>
      <c r="V1216" s="465"/>
      <c r="W1216" s="466"/>
      <c r="X1216" s="467">
        <f t="shared" si="770"/>
        <v>0</v>
      </c>
      <c r="Y1216" s="465"/>
      <c r="Z1216" s="466"/>
      <c r="AA1216" s="467">
        <f t="shared" si="771"/>
        <v>0</v>
      </c>
      <c r="AB1216" s="465"/>
      <c r="AC1216" s="466"/>
      <c r="AD1216" s="467">
        <f t="shared" si="772"/>
        <v>0</v>
      </c>
      <c r="AE1216" s="295"/>
      <c r="AF1216" s="295"/>
      <c r="AG1216" s="295">
        <f t="shared" si="773"/>
        <v>0</v>
      </c>
      <c r="AH1216" s="295"/>
      <c r="AI1216" s="295"/>
      <c r="AJ1216" s="295">
        <f t="shared" si="774"/>
        <v>0</v>
      </c>
      <c r="AK1216" s="295"/>
      <c r="AL1216" s="295"/>
      <c r="AM1216" s="295">
        <f t="shared" si="775"/>
        <v>0</v>
      </c>
      <c r="AN1216" s="295"/>
      <c r="AO1216" s="295"/>
      <c r="AP1216" s="295">
        <f t="shared" si="776"/>
        <v>0</v>
      </c>
      <c r="AQ1216" s="295"/>
      <c r="AR1216" s="295"/>
      <c r="AS1216" s="295">
        <f t="shared" si="777"/>
        <v>0</v>
      </c>
      <c r="AT1216" s="295"/>
      <c r="AU1216" s="295"/>
      <c r="AV1216" s="468">
        <f t="shared" si="778"/>
        <v>0</v>
      </c>
      <c r="AW1216" s="469"/>
      <c r="AX1216" s="470"/>
      <c r="AY1216" s="125"/>
      <c r="AZ1216" s="125"/>
    </row>
    <row r="1217" spans="1:52" ht="13">
      <c r="A1217" s="294"/>
      <c r="B1217" s="468"/>
      <c r="C1217" s="480"/>
      <c r="D1217" s="66" t="s">
        <v>2694</v>
      </c>
      <c r="E1217" s="480" t="s">
        <v>2693</v>
      </c>
      <c r="F1217" s="35" t="s">
        <v>2695</v>
      </c>
      <c r="G1217" s="84" t="s">
        <v>629</v>
      </c>
      <c r="H1217" s="35">
        <v>0</v>
      </c>
      <c r="I1217" s="481"/>
      <c r="J1217" s="478"/>
      <c r="K1217" s="464">
        <f t="shared" si="768"/>
        <v>0</v>
      </c>
      <c r="L1217" s="295"/>
      <c r="M1217" s="465"/>
      <c r="N1217" s="466"/>
      <c r="O1217" s="467" t="e">
        <f>SUM(L1227+N1227-#REF!)</f>
        <v>#REF!</v>
      </c>
      <c r="P1217" s="465"/>
      <c r="Q1217" s="466"/>
      <c r="R1217" s="467" t="e">
        <f>SUM(O1227+Q1227-#REF!)</f>
        <v>#REF!</v>
      </c>
      <c r="S1217" s="465"/>
      <c r="T1217" s="466"/>
      <c r="U1217" s="467" t="e">
        <f t="shared" si="769"/>
        <v>#REF!</v>
      </c>
      <c r="V1217" s="465"/>
      <c r="W1217" s="466"/>
      <c r="X1217" s="467">
        <f t="shared" si="770"/>
        <v>0</v>
      </c>
      <c r="Y1217" s="465"/>
      <c r="Z1217" s="466"/>
      <c r="AA1217" s="467">
        <f t="shared" si="771"/>
        <v>0</v>
      </c>
      <c r="AB1217" s="465"/>
      <c r="AC1217" s="466"/>
      <c r="AD1217" s="467">
        <f t="shared" si="772"/>
        <v>0</v>
      </c>
      <c r="AE1217" s="295"/>
      <c r="AF1217" s="295"/>
      <c r="AG1217" s="295">
        <f t="shared" si="773"/>
        <v>0</v>
      </c>
      <c r="AH1217" s="295"/>
      <c r="AI1217" s="295"/>
      <c r="AJ1217" s="295">
        <f t="shared" si="774"/>
        <v>0</v>
      </c>
      <c r="AK1217" s="295"/>
      <c r="AL1217" s="295"/>
      <c r="AM1217" s="295">
        <f t="shared" si="775"/>
        <v>0</v>
      </c>
      <c r="AN1217" s="295"/>
      <c r="AO1217" s="295"/>
      <c r="AP1217" s="295">
        <f t="shared" si="776"/>
        <v>0</v>
      </c>
      <c r="AQ1217" s="295"/>
      <c r="AR1217" s="295"/>
      <c r="AS1217" s="295">
        <f t="shared" si="777"/>
        <v>0</v>
      </c>
      <c r="AT1217" s="295"/>
      <c r="AU1217" s="295"/>
      <c r="AV1217" s="468">
        <f t="shared" si="778"/>
        <v>0</v>
      </c>
      <c r="AW1217" s="469"/>
      <c r="AX1217" s="470"/>
      <c r="AY1217" s="125"/>
      <c r="AZ1217" s="125"/>
    </row>
    <row r="1218" spans="1:52" ht="13">
      <c r="A1218" s="294"/>
      <c r="B1218" s="468"/>
      <c r="C1218" s="480"/>
      <c r="D1218" s="66" t="s">
        <v>4903</v>
      </c>
      <c r="E1218" s="480" t="s">
        <v>4904</v>
      </c>
      <c r="F1218" s="35" t="s">
        <v>423</v>
      </c>
      <c r="G1218" s="84" t="s">
        <v>629</v>
      </c>
      <c r="H1218" s="35">
        <v>0</v>
      </c>
      <c r="I1218" s="481"/>
      <c r="J1218" s="478"/>
      <c r="K1218" s="464">
        <f t="shared" si="768"/>
        <v>0</v>
      </c>
      <c r="L1218" s="295"/>
      <c r="M1218" s="465"/>
      <c r="N1218" s="466"/>
      <c r="O1218" s="467" t="e">
        <f>SUM(L1228+N1228-#REF!)</f>
        <v>#REF!</v>
      </c>
      <c r="P1218" s="465"/>
      <c r="Q1218" s="466"/>
      <c r="R1218" s="467" t="e">
        <f>SUM(O1228+Q1228-#REF!)</f>
        <v>#REF!</v>
      </c>
      <c r="S1218" s="465"/>
      <c r="T1218" s="466"/>
      <c r="U1218" s="467" t="e">
        <f t="shared" si="769"/>
        <v>#REF!</v>
      </c>
      <c r="V1218" s="465"/>
      <c r="W1218" s="466"/>
      <c r="X1218" s="467">
        <f t="shared" si="770"/>
        <v>0</v>
      </c>
      <c r="Y1218" s="465"/>
      <c r="Z1218" s="466"/>
      <c r="AA1218" s="467">
        <f t="shared" si="771"/>
        <v>0</v>
      </c>
      <c r="AB1218" s="465"/>
      <c r="AC1218" s="466"/>
      <c r="AD1218" s="467">
        <f t="shared" si="772"/>
        <v>0</v>
      </c>
      <c r="AE1218" s="295"/>
      <c r="AF1218" s="295"/>
      <c r="AG1218" s="295">
        <f t="shared" si="773"/>
        <v>0</v>
      </c>
      <c r="AH1218" s="295"/>
      <c r="AI1218" s="295"/>
      <c r="AJ1218" s="295">
        <f t="shared" si="774"/>
        <v>0</v>
      </c>
      <c r="AK1218" s="295"/>
      <c r="AL1218" s="295"/>
      <c r="AM1218" s="295">
        <f t="shared" si="775"/>
        <v>0</v>
      </c>
      <c r="AN1218" s="295"/>
      <c r="AO1218" s="295"/>
      <c r="AP1218" s="295">
        <f t="shared" si="776"/>
        <v>0</v>
      </c>
      <c r="AQ1218" s="295"/>
      <c r="AR1218" s="295"/>
      <c r="AS1218" s="295">
        <f t="shared" si="777"/>
        <v>0</v>
      </c>
      <c r="AT1218" s="295"/>
      <c r="AU1218" s="295"/>
      <c r="AV1218" s="468">
        <f t="shared" si="778"/>
        <v>0</v>
      </c>
      <c r="AW1218" s="469"/>
      <c r="AX1218" s="470"/>
      <c r="AY1218" s="125"/>
      <c r="AZ1218" s="125"/>
    </row>
    <row r="1219" spans="1:52" ht="13">
      <c r="A1219" s="294"/>
      <c r="B1219" s="468"/>
      <c r="C1219" s="480"/>
      <c r="D1219" s="66" t="s">
        <v>4905</v>
      </c>
      <c r="E1219" s="480" t="s">
        <v>4906</v>
      </c>
      <c r="F1219" s="35" t="s">
        <v>423</v>
      </c>
      <c r="G1219" s="84" t="s">
        <v>629</v>
      </c>
      <c r="H1219" s="35">
        <v>0</v>
      </c>
      <c r="I1219" s="481"/>
      <c r="J1219" s="478"/>
      <c r="K1219" s="464">
        <f t="shared" si="768"/>
        <v>0</v>
      </c>
      <c r="L1219" s="295"/>
      <c r="M1219" s="465"/>
      <c r="N1219" s="466"/>
      <c r="O1219" s="467" t="e">
        <f>SUM(L1229+N1229-#REF!)</f>
        <v>#REF!</v>
      </c>
      <c r="P1219" s="465"/>
      <c r="Q1219" s="466"/>
      <c r="R1219" s="467" t="e">
        <f>SUM(O1229+Q1229-#REF!)</f>
        <v>#REF!</v>
      </c>
      <c r="S1219" s="465"/>
      <c r="T1219" s="466"/>
      <c r="U1219" s="467" t="e">
        <f t="shared" si="769"/>
        <v>#REF!</v>
      </c>
      <c r="V1219" s="465"/>
      <c r="W1219" s="466"/>
      <c r="X1219" s="467">
        <f t="shared" si="770"/>
        <v>0</v>
      </c>
      <c r="Y1219" s="465"/>
      <c r="Z1219" s="466"/>
      <c r="AA1219" s="467">
        <f t="shared" si="771"/>
        <v>0</v>
      </c>
      <c r="AB1219" s="465"/>
      <c r="AC1219" s="466"/>
      <c r="AD1219" s="467">
        <f t="shared" si="772"/>
        <v>0</v>
      </c>
      <c r="AE1219" s="295"/>
      <c r="AF1219" s="295"/>
      <c r="AG1219" s="295">
        <f t="shared" si="773"/>
        <v>0</v>
      </c>
      <c r="AH1219" s="295"/>
      <c r="AI1219" s="295"/>
      <c r="AJ1219" s="295">
        <f t="shared" si="774"/>
        <v>0</v>
      </c>
      <c r="AK1219" s="295"/>
      <c r="AL1219" s="295"/>
      <c r="AM1219" s="295">
        <f t="shared" si="775"/>
        <v>0</v>
      </c>
      <c r="AN1219" s="295"/>
      <c r="AO1219" s="295"/>
      <c r="AP1219" s="295">
        <f t="shared" si="776"/>
        <v>0</v>
      </c>
      <c r="AQ1219" s="295"/>
      <c r="AR1219" s="295"/>
      <c r="AS1219" s="295">
        <f t="shared" si="777"/>
        <v>0</v>
      </c>
      <c r="AT1219" s="295"/>
      <c r="AU1219" s="295"/>
      <c r="AV1219" s="468">
        <f t="shared" si="778"/>
        <v>0</v>
      </c>
      <c r="AW1219" s="469"/>
      <c r="AX1219" s="470"/>
      <c r="AY1219" s="125"/>
      <c r="AZ1219" s="125"/>
    </row>
    <row r="1220" spans="1:52" ht="13">
      <c r="A1220" s="294"/>
      <c r="B1220" s="468"/>
      <c r="C1220" s="480"/>
      <c r="D1220" s="66" t="s">
        <v>4907</v>
      </c>
      <c r="E1220" s="480" t="s">
        <v>4908</v>
      </c>
      <c r="F1220" s="35" t="s">
        <v>423</v>
      </c>
      <c r="G1220" s="84" t="s">
        <v>629</v>
      </c>
      <c r="H1220" s="35">
        <v>0</v>
      </c>
      <c r="I1220" s="481"/>
      <c r="J1220" s="478"/>
      <c r="K1220" s="464">
        <f t="shared" si="768"/>
        <v>0</v>
      </c>
      <c r="L1220" s="295"/>
      <c r="M1220" s="465"/>
      <c r="N1220" s="466"/>
      <c r="O1220" s="467" t="e">
        <f>SUM(L1230+N1230-#REF!)</f>
        <v>#REF!</v>
      </c>
      <c r="P1220" s="465"/>
      <c r="Q1220" s="466"/>
      <c r="R1220" s="467" t="e">
        <f>SUM(O1230+Q1230-#REF!)</f>
        <v>#REF!</v>
      </c>
      <c r="S1220" s="465"/>
      <c r="T1220" s="466"/>
      <c r="U1220" s="467" t="e">
        <f t="shared" si="769"/>
        <v>#REF!</v>
      </c>
      <c r="V1220" s="465"/>
      <c r="W1220" s="466"/>
      <c r="X1220" s="467">
        <f t="shared" si="770"/>
        <v>0</v>
      </c>
      <c r="Y1220" s="465"/>
      <c r="Z1220" s="466"/>
      <c r="AA1220" s="467">
        <f t="shared" si="771"/>
        <v>0</v>
      </c>
      <c r="AB1220" s="465"/>
      <c r="AC1220" s="466"/>
      <c r="AD1220" s="467">
        <f t="shared" si="772"/>
        <v>0</v>
      </c>
      <c r="AE1220" s="295"/>
      <c r="AF1220" s="295"/>
      <c r="AG1220" s="295">
        <f t="shared" si="773"/>
        <v>0</v>
      </c>
      <c r="AH1220" s="295"/>
      <c r="AI1220" s="295"/>
      <c r="AJ1220" s="295">
        <f t="shared" si="774"/>
        <v>0</v>
      </c>
      <c r="AK1220" s="295"/>
      <c r="AL1220" s="295"/>
      <c r="AM1220" s="295">
        <f t="shared" si="775"/>
        <v>0</v>
      </c>
      <c r="AN1220" s="295"/>
      <c r="AO1220" s="295"/>
      <c r="AP1220" s="295">
        <f t="shared" si="776"/>
        <v>0</v>
      </c>
      <c r="AQ1220" s="295"/>
      <c r="AR1220" s="295"/>
      <c r="AS1220" s="295">
        <f t="shared" si="777"/>
        <v>0</v>
      </c>
      <c r="AT1220" s="295"/>
      <c r="AU1220" s="295"/>
      <c r="AV1220" s="468">
        <f t="shared" si="778"/>
        <v>0</v>
      </c>
      <c r="AW1220" s="469"/>
      <c r="AX1220" s="470"/>
      <c r="AY1220" s="125"/>
      <c r="AZ1220" s="125"/>
    </row>
    <row r="1221" spans="1:52" ht="13">
      <c r="A1221" s="294"/>
      <c r="B1221" s="468"/>
      <c r="C1221" s="480"/>
      <c r="D1221" s="66" t="s">
        <v>4901</v>
      </c>
      <c r="E1221" s="480" t="s">
        <v>4902</v>
      </c>
      <c r="F1221" s="35" t="s">
        <v>423</v>
      </c>
      <c r="G1221" s="84" t="s">
        <v>629</v>
      </c>
      <c r="H1221" s="35">
        <v>0</v>
      </c>
      <c r="I1221" s="481"/>
      <c r="J1221" s="478"/>
      <c r="K1221" s="464">
        <f t="shared" si="768"/>
        <v>0</v>
      </c>
      <c r="L1221" s="295"/>
      <c r="M1221" s="465"/>
      <c r="N1221" s="466"/>
      <c r="O1221" s="467" t="e">
        <f>SUM(L1231+N1231-#REF!)</f>
        <v>#REF!</v>
      </c>
      <c r="P1221" s="465"/>
      <c r="Q1221" s="466"/>
      <c r="R1221" s="467" t="e">
        <f>SUM(O1231+Q1231-#REF!)</f>
        <v>#REF!</v>
      </c>
      <c r="S1221" s="465"/>
      <c r="T1221" s="466"/>
      <c r="U1221" s="467" t="e">
        <f t="shared" si="769"/>
        <v>#REF!</v>
      </c>
      <c r="V1221" s="465"/>
      <c r="W1221" s="466"/>
      <c r="X1221" s="467">
        <f t="shared" si="770"/>
        <v>0</v>
      </c>
      <c r="Y1221" s="465"/>
      <c r="Z1221" s="466"/>
      <c r="AA1221" s="467">
        <f t="shared" si="771"/>
        <v>0</v>
      </c>
      <c r="AB1221" s="465"/>
      <c r="AC1221" s="466"/>
      <c r="AD1221" s="467">
        <f t="shared" si="772"/>
        <v>0</v>
      </c>
      <c r="AE1221" s="295"/>
      <c r="AF1221" s="295"/>
      <c r="AG1221" s="295">
        <f t="shared" si="773"/>
        <v>0</v>
      </c>
      <c r="AH1221" s="295"/>
      <c r="AI1221" s="295"/>
      <c r="AJ1221" s="295">
        <f t="shared" si="774"/>
        <v>0</v>
      </c>
      <c r="AK1221" s="295"/>
      <c r="AL1221" s="295"/>
      <c r="AM1221" s="295">
        <f t="shared" si="775"/>
        <v>0</v>
      </c>
      <c r="AN1221" s="295"/>
      <c r="AO1221" s="295"/>
      <c r="AP1221" s="295">
        <f t="shared" si="776"/>
        <v>0</v>
      </c>
      <c r="AQ1221" s="295"/>
      <c r="AR1221" s="295"/>
      <c r="AS1221" s="295">
        <f t="shared" si="777"/>
        <v>0</v>
      </c>
      <c r="AT1221" s="295"/>
      <c r="AU1221" s="295"/>
      <c r="AV1221" s="468">
        <f t="shared" si="778"/>
        <v>0</v>
      </c>
      <c r="AW1221" s="469"/>
      <c r="AX1221" s="470"/>
      <c r="AY1221" s="125"/>
      <c r="AZ1221" s="125"/>
    </row>
    <row r="1222" spans="1:52" ht="13">
      <c r="A1222" s="294"/>
      <c r="B1222" s="468"/>
      <c r="C1222" s="480"/>
      <c r="D1222" s="66" t="s">
        <v>4877</v>
      </c>
      <c r="E1222" s="480" t="s">
        <v>4878</v>
      </c>
      <c r="F1222" s="35" t="s">
        <v>2895</v>
      </c>
      <c r="G1222" s="84" t="s">
        <v>629</v>
      </c>
      <c r="H1222" s="35">
        <v>0</v>
      </c>
      <c r="I1222" s="481"/>
      <c r="J1222" s="478"/>
      <c r="K1222" s="464">
        <f t="shared" si="768"/>
        <v>0</v>
      </c>
      <c r="L1222" s="295"/>
      <c r="M1222" s="465"/>
      <c r="N1222" s="466"/>
      <c r="O1222" s="467" t="e">
        <f>SUM(L1232+N1232-#REF!)</f>
        <v>#REF!</v>
      </c>
      <c r="P1222" s="465"/>
      <c r="Q1222" s="466"/>
      <c r="R1222" s="467" t="e">
        <f>SUM(O1232+Q1232-#REF!)</f>
        <v>#REF!</v>
      </c>
      <c r="S1222" s="465"/>
      <c r="T1222" s="466"/>
      <c r="U1222" s="467" t="e">
        <f t="shared" si="769"/>
        <v>#REF!</v>
      </c>
      <c r="V1222" s="465"/>
      <c r="W1222" s="466"/>
      <c r="X1222" s="467">
        <f t="shared" si="770"/>
        <v>0</v>
      </c>
      <c r="Y1222" s="465"/>
      <c r="Z1222" s="466"/>
      <c r="AA1222" s="467">
        <f t="shared" si="771"/>
        <v>0</v>
      </c>
      <c r="AB1222" s="465"/>
      <c r="AC1222" s="466"/>
      <c r="AD1222" s="467">
        <f t="shared" si="772"/>
        <v>0</v>
      </c>
      <c r="AE1222" s="295"/>
      <c r="AF1222" s="295"/>
      <c r="AG1222" s="295">
        <f t="shared" si="773"/>
        <v>0</v>
      </c>
      <c r="AH1222" s="295"/>
      <c r="AI1222" s="295"/>
      <c r="AJ1222" s="295">
        <f t="shared" si="774"/>
        <v>0</v>
      </c>
      <c r="AK1222" s="295"/>
      <c r="AL1222" s="295"/>
      <c r="AM1222" s="295">
        <f t="shared" si="775"/>
        <v>0</v>
      </c>
      <c r="AN1222" s="295"/>
      <c r="AO1222" s="295"/>
      <c r="AP1222" s="295">
        <f t="shared" si="776"/>
        <v>0</v>
      </c>
      <c r="AQ1222" s="295"/>
      <c r="AR1222" s="295"/>
      <c r="AS1222" s="295">
        <f t="shared" si="777"/>
        <v>0</v>
      </c>
      <c r="AT1222" s="295"/>
      <c r="AU1222" s="295"/>
      <c r="AV1222" s="468">
        <f t="shared" si="778"/>
        <v>0</v>
      </c>
      <c r="AW1222" s="469"/>
      <c r="AX1222" s="470"/>
      <c r="AY1222" s="125"/>
      <c r="AZ1222" s="125"/>
    </row>
    <row r="1223" spans="1:52" ht="13">
      <c r="A1223" s="294"/>
      <c r="B1223" s="468"/>
      <c r="C1223" s="480"/>
      <c r="D1223" s="66" t="s">
        <v>4438</v>
      </c>
      <c r="E1223" s="480" t="s">
        <v>4437</v>
      </c>
      <c r="F1223" s="35" t="s">
        <v>4775</v>
      </c>
      <c r="G1223" s="84" t="s">
        <v>640</v>
      </c>
      <c r="H1223" s="35">
        <v>0</v>
      </c>
      <c r="I1223" s="481"/>
      <c r="J1223" s="478"/>
      <c r="K1223" s="464">
        <f t="shared" si="768"/>
        <v>0</v>
      </c>
      <c r="L1223" s="295"/>
      <c r="M1223" s="465"/>
      <c r="N1223" s="466"/>
      <c r="O1223" s="467" t="e">
        <f>SUM(L1233+N1233-#REF!)</f>
        <v>#REF!</v>
      </c>
      <c r="P1223" s="465"/>
      <c r="Q1223" s="466"/>
      <c r="R1223" s="467" t="e">
        <f>SUM(O1233+Q1233-#REF!)</f>
        <v>#REF!</v>
      </c>
      <c r="S1223" s="465"/>
      <c r="T1223" s="466"/>
      <c r="U1223" s="467">
        <f t="shared" si="769"/>
        <v>0</v>
      </c>
      <c r="V1223" s="465"/>
      <c r="W1223" s="466"/>
      <c r="X1223" s="467">
        <f t="shared" si="770"/>
        <v>0</v>
      </c>
      <c r="Y1223" s="465"/>
      <c r="Z1223" s="466"/>
      <c r="AA1223" s="467">
        <f t="shared" si="771"/>
        <v>0</v>
      </c>
      <c r="AB1223" s="465"/>
      <c r="AC1223" s="466"/>
      <c r="AD1223" s="467">
        <f t="shared" si="772"/>
        <v>0</v>
      </c>
      <c r="AE1223" s="295"/>
      <c r="AF1223" s="295"/>
      <c r="AG1223" s="295">
        <f t="shared" si="773"/>
        <v>0</v>
      </c>
      <c r="AH1223" s="295"/>
      <c r="AI1223" s="295"/>
      <c r="AJ1223" s="295">
        <f t="shared" si="774"/>
        <v>0</v>
      </c>
      <c r="AK1223" s="295"/>
      <c r="AL1223" s="295"/>
      <c r="AM1223" s="295">
        <f t="shared" si="775"/>
        <v>0</v>
      </c>
      <c r="AN1223" s="295"/>
      <c r="AO1223" s="295"/>
      <c r="AP1223" s="295">
        <f t="shared" si="776"/>
        <v>0</v>
      </c>
      <c r="AQ1223" s="295"/>
      <c r="AR1223" s="295"/>
      <c r="AS1223" s="295">
        <f t="shared" si="777"/>
        <v>0</v>
      </c>
      <c r="AT1223" s="295"/>
      <c r="AU1223" s="295"/>
      <c r="AV1223" s="468">
        <f t="shared" si="778"/>
        <v>0</v>
      </c>
      <c r="AW1223" s="469"/>
      <c r="AX1223" s="470"/>
      <c r="AY1223" s="125"/>
      <c r="AZ1223" s="125"/>
    </row>
    <row r="1224" spans="1:52" ht="13">
      <c r="A1224" s="294"/>
      <c r="B1224" s="468"/>
      <c r="C1224" s="480"/>
      <c r="D1224" s="66" t="s">
        <v>3027</v>
      </c>
      <c r="E1224" s="480" t="s">
        <v>3028</v>
      </c>
      <c r="F1224" s="35" t="s">
        <v>2563</v>
      </c>
      <c r="G1224" s="84" t="s">
        <v>256</v>
      </c>
      <c r="H1224" s="35">
        <v>0</v>
      </c>
      <c r="I1224" s="481"/>
      <c r="J1224" s="478"/>
      <c r="K1224" s="464">
        <f t="shared" si="768"/>
        <v>0</v>
      </c>
      <c r="L1224" s="295"/>
      <c r="M1224" s="465"/>
      <c r="N1224" s="466"/>
      <c r="O1224" s="467" t="e">
        <f>SUM(L1234+N1234-#REF!)</f>
        <v>#REF!</v>
      </c>
      <c r="P1224" s="465"/>
      <c r="Q1224" s="466"/>
      <c r="R1224" s="467" t="e">
        <f>SUM(O1234+Q1234-#REF!)</f>
        <v>#REF!</v>
      </c>
      <c r="S1224" s="465"/>
      <c r="T1224" s="466"/>
      <c r="U1224" s="467">
        <f t="shared" si="769"/>
        <v>0</v>
      </c>
      <c r="V1224" s="465"/>
      <c r="W1224" s="466"/>
      <c r="X1224" s="467">
        <f t="shared" si="770"/>
        <v>0</v>
      </c>
      <c r="Y1224" s="465"/>
      <c r="Z1224" s="466"/>
      <c r="AA1224" s="467">
        <f t="shared" si="771"/>
        <v>0</v>
      </c>
      <c r="AB1224" s="465"/>
      <c r="AC1224" s="466"/>
      <c r="AD1224" s="467">
        <f t="shared" si="772"/>
        <v>0</v>
      </c>
      <c r="AE1224" s="295"/>
      <c r="AF1224" s="295"/>
      <c r="AG1224" s="295">
        <f t="shared" si="773"/>
        <v>0</v>
      </c>
      <c r="AH1224" s="295"/>
      <c r="AI1224" s="295"/>
      <c r="AJ1224" s="295">
        <f t="shared" si="774"/>
        <v>0</v>
      </c>
      <c r="AK1224" s="295"/>
      <c r="AL1224" s="295"/>
      <c r="AM1224" s="295">
        <f t="shared" si="775"/>
        <v>0</v>
      </c>
      <c r="AN1224" s="295"/>
      <c r="AO1224" s="295"/>
      <c r="AP1224" s="295">
        <f t="shared" si="776"/>
        <v>0</v>
      </c>
      <c r="AQ1224" s="295"/>
      <c r="AR1224" s="295"/>
      <c r="AS1224" s="295">
        <f t="shared" si="777"/>
        <v>0</v>
      </c>
      <c r="AT1224" s="295"/>
      <c r="AU1224" s="295"/>
      <c r="AV1224" s="468">
        <f t="shared" si="778"/>
        <v>0</v>
      </c>
      <c r="AW1224" s="469"/>
      <c r="AX1224" s="470"/>
      <c r="AY1224" s="125"/>
      <c r="AZ1224" s="125"/>
    </row>
    <row r="1225" spans="1:52" ht="13">
      <c r="A1225" s="294"/>
      <c r="B1225" s="468"/>
      <c r="C1225" s="480"/>
      <c r="D1225" s="66" t="s">
        <v>843</v>
      </c>
      <c r="E1225" s="480" t="s">
        <v>4911</v>
      </c>
      <c r="F1225" s="35" t="s">
        <v>635</v>
      </c>
      <c r="G1225" s="84" t="s">
        <v>629</v>
      </c>
      <c r="H1225" s="35">
        <v>0</v>
      </c>
      <c r="I1225" s="481"/>
      <c r="J1225" s="478"/>
      <c r="K1225" s="464">
        <f t="shared" si="768"/>
        <v>0</v>
      </c>
      <c r="L1225" s="295"/>
      <c r="M1225" s="465"/>
      <c r="N1225" s="466"/>
      <c r="O1225" s="467" t="e">
        <f>SUM(L1235+N1235-#REF!)</f>
        <v>#REF!</v>
      </c>
      <c r="P1225" s="465"/>
      <c r="Q1225" s="466"/>
      <c r="R1225" s="467" t="e">
        <f>SUM(O1235+Q1235-#REF!)</f>
        <v>#REF!</v>
      </c>
      <c r="S1225" s="465"/>
      <c r="T1225" s="466"/>
      <c r="U1225" s="467">
        <f t="shared" si="769"/>
        <v>0</v>
      </c>
      <c r="V1225" s="465"/>
      <c r="W1225" s="466"/>
      <c r="X1225" s="467">
        <f t="shared" si="770"/>
        <v>0</v>
      </c>
      <c r="Y1225" s="465"/>
      <c r="Z1225" s="466"/>
      <c r="AA1225" s="467">
        <f t="shared" si="771"/>
        <v>0</v>
      </c>
      <c r="AB1225" s="465"/>
      <c r="AC1225" s="466"/>
      <c r="AD1225" s="467">
        <f t="shared" si="772"/>
        <v>0</v>
      </c>
      <c r="AE1225" s="295"/>
      <c r="AF1225" s="295"/>
      <c r="AG1225" s="295">
        <f t="shared" si="773"/>
        <v>0</v>
      </c>
      <c r="AH1225" s="295"/>
      <c r="AI1225" s="295"/>
      <c r="AJ1225" s="295">
        <f t="shared" si="774"/>
        <v>0</v>
      </c>
      <c r="AK1225" s="295"/>
      <c r="AL1225" s="295"/>
      <c r="AM1225" s="295">
        <f t="shared" si="775"/>
        <v>0</v>
      </c>
      <c r="AN1225" s="295"/>
      <c r="AO1225" s="295"/>
      <c r="AP1225" s="295">
        <f t="shared" si="776"/>
        <v>0</v>
      </c>
      <c r="AQ1225" s="295"/>
      <c r="AR1225" s="295"/>
      <c r="AS1225" s="295">
        <f t="shared" si="777"/>
        <v>0</v>
      </c>
      <c r="AT1225" s="295"/>
      <c r="AU1225" s="295"/>
      <c r="AV1225" s="468">
        <f t="shared" si="778"/>
        <v>0</v>
      </c>
      <c r="AW1225" s="469"/>
      <c r="AX1225" s="470"/>
      <c r="AY1225" s="125"/>
      <c r="AZ1225" s="125"/>
    </row>
    <row r="1226" spans="1:52" ht="13">
      <c r="A1226" s="294"/>
      <c r="B1226" s="468"/>
      <c r="C1226" s="480"/>
      <c r="D1226" s="66" t="s">
        <v>4295</v>
      </c>
      <c r="E1226" s="480" t="s">
        <v>4296</v>
      </c>
      <c r="F1226" s="35" t="s">
        <v>428</v>
      </c>
      <c r="G1226" s="84" t="s">
        <v>629</v>
      </c>
      <c r="H1226" s="35">
        <v>0</v>
      </c>
      <c r="I1226" s="481"/>
      <c r="J1226" s="478"/>
      <c r="K1226" s="464">
        <f t="shared" si="768"/>
        <v>0</v>
      </c>
      <c r="L1226" s="295"/>
      <c r="M1226" s="465"/>
      <c r="N1226" s="466"/>
      <c r="O1226" s="467" t="e">
        <f>SUM(L1236+N1236-#REF!)</f>
        <v>#REF!</v>
      </c>
      <c r="P1226" s="465"/>
      <c r="Q1226" s="466"/>
      <c r="R1226" s="467" t="e">
        <f>SUM(O1236+Q1236-#REF!)</f>
        <v>#REF!</v>
      </c>
      <c r="S1226" s="465"/>
      <c r="T1226" s="466"/>
      <c r="U1226" s="467">
        <f t="shared" si="769"/>
        <v>0</v>
      </c>
      <c r="V1226" s="465"/>
      <c r="W1226" s="466"/>
      <c r="X1226" s="467">
        <f t="shared" si="770"/>
        <v>0</v>
      </c>
      <c r="Y1226" s="465"/>
      <c r="Z1226" s="466"/>
      <c r="AA1226" s="467">
        <f t="shared" si="771"/>
        <v>0</v>
      </c>
      <c r="AB1226" s="465"/>
      <c r="AC1226" s="466"/>
      <c r="AD1226" s="467">
        <f t="shared" si="772"/>
        <v>0</v>
      </c>
      <c r="AE1226" s="295"/>
      <c r="AF1226" s="295"/>
      <c r="AG1226" s="295">
        <f t="shared" si="773"/>
        <v>0</v>
      </c>
      <c r="AH1226" s="295"/>
      <c r="AI1226" s="295"/>
      <c r="AJ1226" s="295">
        <f t="shared" si="774"/>
        <v>0</v>
      </c>
      <c r="AK1226" s="295"/>
      <c r="AL1226" s="295"/>
      <c r="AM1226" s="295">
        <f t="shared" si="775"/>
        <v>0</v>
      </c>
      <c r="AN1226" s="295"/>
      <c r="AO1226" s="295"/>
      <c r="AP1226" s="295">
        <f t="shared" si="776"/>
        <v>0</v>
      </c>
      <c r="AQ1226" s="295"/>
      <c r="AR1226" s="295"/>
      <c r="AS1226" s="295">
        <f t="shared" si="777"/>
        <v>0</v>
      </c>
      <c r="AT1226" s="295"/>
      <c r="AU1226" s="295"/>
      <c r="AV1226" s="468">
        <f t="shared" si="778"/>
        <v>0</v>
      </c>
      <c r="AW1226" s="469"/>
      <c r="AX1226" s="470"/>
      <c r="AY1226" s="125"/>
      <c r="AZ1226" s="125"/>
    </row>
    <row r="1227" spans="1:52" ht="13">
      <c r="A1227" s="294"/>
      <c r="B1227" s="468"/>
      <c r="C1227" s="480"/>
      <c r="D1227" s="66" t="s">
        <v>1063</v>
      </c>
      <c r="E1227" s="480" t="s">
        <v>1064</v>
      </c>
      <c r="F1227" s="35" t="s">
        <v>423</v>
      </c>
      <c r="G1227" s="84" t="s">
        <v>629</v>
      </c>
      <c r="H1227" s="35">
        <v>0</v>
      </c>
      <c r="I1227" s="481"/>
      <c r="J1227" s="478"/>
      <c r="K1227" s="464">
        <f t="shared" ref="K1227:K1232" si="779">AV1237</f>
        <v>0</v>
      </c>
      <c r="L1227" s="295"/>
      <c r="M1227" s="465"/>
      <c r="N1227" s="466"/>
      <c r="O1227" s="467" t="e">
        <f>SUM(L1237+N1237-#REF!)</f>
        <v>#REF!</v>
      </c>
      <c r="P1227" s="465"/>
      <c r="Q1227" s="466"/>
      <c r="R1227" s="467" t="e">
        <f>SUM(O1237+Q1237-#REF!)</f>
        <v>#REF!</v>
      </c>
      <c r="S1227" s="465"/>
      <c r="T1227" s="466"/>
      <c r="U1227" s="467">
        <f t="shared" ref="U1227:U1232" si="780">SUM(R1237+S1237-T1237)</f>
        <v>0</v>
      </c>
      <c r="V1227" s="465"/>
      <c r="W1227" s="466"/>
      <c r="X1227" s="467">
        <f t="shared" ref="X1227:X1232" si="781">SUM(U1237+V1237-W1237)</f>
        <v>0</v>
      </c>
      <c r="Y1227" s="465"/>
      <c r="Z1227" s="466"/>
      <c r="AA1227" s="467">
        <f t="shared" ref="AA1227:AA1232" si="782">SUM(X1237+Y1237-Z1237)</f>
        <v>0</v>
      </c>
      <c r="AB1227" s="465"/>
      <c r="AC1227" s="466"/>
      <c r="AD1227" s="467">
        <f t="shared" ref="AD1227:AD1232" si="783">SUM(AA1237+AB1237-AC1237)</f>
        <v>0</v>
      </c>
      <c r="AE1227" s="295"/>
      <c r="AF1227" s="295"/>
      <c r="AG1227" s="295">
        <f t="shared" ref="AG1227:AG1232" si="784">SUM(AD1237+AE1237-AF1237)</f>
        <v>0</v>
      </c>
      <c r="AH1227" s="295"/>
      <c r="AI1227" s="295"/>
      <c r="AJ1227" s="295">
        <f t="shared" ref="AJ1227:AJ1232" si="785">SUM(AG1237+AH1237-AI1237)</f>
        <v>0</v>
      </c>
      <c r="AK1227" s="295"/>
      <c r="AL1227" s="295"/>
      <c r="AM1227" s="295">
        <f t="shared" ref="AM1227:AM1232" si="786">SUM(AJ1237+AK1237-AL1237)</f>
        <v>0</v>
      </c>
      <c r="AN1227" s="295"/>
      <c r="AO1227" s="295"/>
      <c r="AP1227" s="295">
        <f t="shared" ref="AP1227:AP1232" si="787">SUM(AM1237+AN1237-AO1237)</f>
        <v>0</v>
      </c>
      <c r="AQ1227" s="295"/>
      <c r="AR1227" s="295"/>
      <c r="AS1227" s="295">
        <f t="shared" ref="AS1227:AS1232" si="788">SUM(AP1237+AQ1237-AR1237)</f>
        <v>0</v>
      </c>
      <c r="AT1227" s="295"/>
      <c r="AU1227" s="295"/>
      <c r="AV1227" s="468">
        <f t="shared" ref="AV1227:AV1232" si="789">SUM(AS1237+AT1237-AU1237)</f>
        <v>0</v>
      </c>
      <c r="AW1227" s="469"/>
      <c r="AX1227" s="470"/>
      <c r="AY1227" s="125"/>
      <c r="AZ1227" s="125"/>
    </row>
    <row r="1228" spans="1:52" ht="13">
      <c r="A1228" s="294"/>
      <c r="B1228" s="468"/>
      <c r="C1228" s="480"/>
      <c r="D1228" s="66" t="s">
        <v>4816</v>
      </c>
      <c r="E1228" s="480" t="s">
        <v>4817</v>
      </c>
      <c r="F1228" s="35" t="s">
        <v>423</v>
      </c>
      <c r="G1228" s="84" t="s">
        <v>640</v>
      </c>
      <c r="H1228" s="35">
        <v>0</v>
      </c>
      <c r="I1228" s="481"/>
      <c r="J1228" s="478"/>
      <c r="K1228" s="464">
        <f t="shared" si="779"/>
        <v>0</v>
      </c>
      <c r="L1228" s="295"/>
      <c r="M1228" s="465"/>
      <c r="N1228" s="466"/>
      <c r="O1228" s="467" t="e">
        <f>SUM(L1238+N1238-#REF!)</f>
        <v>#REF!</v>
      </c>
      <c r="P1228" s="465"/>
      <c r="Q1228" s="466"/>
      <c r="R1228" s="467" t="e">
        <f>SUM(O1238+Q1238-#REF!)</f>
        <v>#REF!</v>
      </c>
      <c r="S1228" s="465"/>
      <c r="T1228" s="466"/>
      <c r="U1228" s="467">
        <f t="shared" si="780"/>
        <v>0</v>
      </c>
      <c r="V1228" s="465"/>
      <c r="W1228" s="466"/>
      <c r="X1228" s="467">
        <f t="shared" si="781"/>
        <v>0</v>
      </c>
      <c r="Y1228" s="465"/>
      <c r="Z1228" s="466"/>
      <c r="AA1228" s="467">
        <f t="shared" si="782"/>
        <v>0</v>
      </c>
      <c r="AB1228" s="465"/>
      <c r="AC1228" s="466"/>
      <c r="AD1228" s="467">
        <f t="shared" si="783"/>
        <v>0</v>
      </c>
      <c r="AE1228" s="295"/>
      <c r="AF1228" s="295"/>
      <c r="AG1228" s="295">
        <f t="shared" si="784"/>
        <v>0</v>
      </c>
      <c r="AH1228" s="295"/>
      <c r="AI1228" s="295"/>
      <c r="AJ1228" s="295">
        <f t="shared" si="785"/>
        <v>0</v>
      </c>
      <c r="AK1228" s="295"/>
      <c r="AL1228" s="295"/>
      <c r="AM1228" s="295">
        <f t="shared" si="786"/>
        <v>0</v>
      </c>
      <c r="AN1228" s="295"/>
      <c r="AO1228" s="295"/>
      <c r="AP1228" s="295">
        <f t="shared" si="787"/>
        <v>0</v>
      </c>
      <c r="AQ1228" s="295"/>
      <c r="AR1228" s="295"/>
      <c r="AS1228" s="295">
        <f t="shared" si="788"/>
        <v>0</v>
      </c>
      <c r="AT1228" s="295"/>
      <c r="AU1228" s="295"/>
      <c r="AV1228" s="468">
        <f t="shared" si="789"/>
        <v>0</v>
      </c>
      <c r="AW1228" s="469"/>
      <c r="AX1228" s="470"/>
      <c r="AY1228" s="125"/>
      <c r="AZ1228" s="125"/>
    </row>
    <row r="1229" spans="1:52" ht="13">
      <c r="A1229" s="294"/>
      <c r="B1229" s="468"/>
      <c r="C1229" s="480"/>
      <c r="D1229" s="66" t="s">
        <v>3974</v>
      </c>
      <c r="E1229" s="480" t="s">
        <v>4938</v>
      </c>
      <c r="F1229" s="35" t="s">
        <v>423</v>
      </c>
      <c r="G1229" s="84" t="s">
        <v>640</v>
      </c>
      <c r="H1229" s="35">
        <v>0</v>
      </c>
      <c r="I1229" s="481"/>
      <c r="J1229" s="478"/>
      <c r="K1229" s="464">
        <f t="shared" si="779"/>
        <v>0</v>
      </c>
      <c r="L1229" s="295"/>
      <c r="M1229" s="465"/>
      <c r="N1229" s="466"/>
      <c r="O1229" s="467" t="e">
        <f>SUM(L1239+N1239-#REF!)</f>
        <v>#REF!</v>
      </c>
      <c r="P1229" s="465"/>
      <c r="Q1229" s="466"/>
      <c r="R1229" s="467" t="e">
        <f>SUM(O1239+Q1239-#REF!)</f>
        <v>#REF!</v>
      </c>
      <c r="S1229" s="465"/>
      <c r="T1229" s="466"/>
      <c r="U1229" s="467">
        <f t="shared" si="780"/>
        <v>0</v>
      </c>
      <c r="V1229" s="465"/>
      <c r="W1229" s="466"/>
      <c r="X1229" s="467">
        <f t="shared" si="781"/>
        <v>0</v>
      </c>
      <c r="Y1229" s="465"/>
      <c r="Z1229" s="466"/>
      <c r="AA1229" s="467">
        <f t="shared" si="782"/>
        <v>0</v>
      </c>
      <c r="AB1229" s="465"/>
      <c r="AC1229" s="466"/>
      <c r="AD1229" s="467">
        <f t="shared" si="783"/>
        <v>0</v>
      </c>
      <c r="AE1229" s="295"/>
      <c r="AF1229" s="295"/>
      <c r="AG1229" s="295">
        <f t="shared" si="784"/>
        <v>0</v>
      </c>
      <c r="AH1229" s="295"/>
      <c r="AI1229" s="295"/>
      <c r="AJ1229" s="295">
        <f t="shared" si="785"/>
        <v>0</v>
      </c>
      <c r="AK1229" s="295"/>
      <c r="AL1229" s="295"/>
      <c r="AM1229" s="295">
        <f t="shared" si="786"/>
        <v>0</v>
      </c>
      <c r="AN1229" s="295"/>
      <c r="AO1229" s="295"/>
      <c r="AP1229" s="295">
        <f t="shared" si="787"/>
        <v>0</v>
      </c>
      <c r="AQ1229" s="295"/>
      <c r="AR1229" s="295"/>
      <c r="AS1229" s="295">
        <f t="shared" si="788"/>
        <v>0</v>
      </c>
      <c r="AT1229" s="295"/>
      <c r="AU1229" s="295"/>
      <c r="AV1229" s="468">
        <f t="shared" si="789"/>
        <v>0</v>
      </c>
      <c r="AW1229" s="469"/>
      <c r="AX1229" s="470"/>
      <c r="AY1229" s="125"/>
      <c r="AZ1229" s="125"/>
    </row>
    <row r="1230" spans="1:52" ht="13">
      <c r="A1230" s="294"/>
      <c r="B1230" s="468"/>
      <c r="C1230" s="480"/>
      <c r="D1230" s="66" t="s">
        <v>4851</v>
      </c>
      <c r="E1230" s="480" t="s">
        <v>4850</v>
      </c>
      <c r="F1230" s="35" t="s">
        <v>423</v>
      </c>
      <c r="G1230" s="84" t="s">
        <v>640</v>
      </c>
      <c r="H1230" s="35">
        <v>0</v>
      </c>
      <c r="I1230" s="481"/>
      <c r="J1230" s="478"/>
      <c r="K1230" s="464">
        <f t="shared" si="779"/>
        <v>0</v>
      </c>
      <c r="L1230" s="295"/>
      <c r="M1230" s="465"/>
      <c r="N1230" s="466"/>
      <c r="O1230" s="467" t="e">
        <f>SUM(L1240+N1240-#REF!)</f>
        <v>#REF!</v>
      </c>
      <c r="P1230" s="465"/>
      <c r="Q1230" s="466"/>
      <c r="R1230" s="467" t="e">
        <f>SUM(O1240+Q1240-#REF!)</f>
        <v>#REF!</v>
      </c>
      <c r="S1230" s="465"/>
      <c r="T1230" s="466"/>
      <c r="U1230" s="467">
        <f t="shared" si="780"/>
        <v>0</v>
      </c>
      <c r="V1230" s="465"/>
      <c r="W1230" s="466"/>
      <c r="X1230" s="467">
        <f t="shared" si="781"/>
        <v>0</v>
      </c>
      <c r="Y1230" s="465"/>
      <c r="Z1230" s="466"/>
      <c r="AA1230" s="467">
        <f t="shared" si="782"/>
        <v>0</v>
      </c>
      <c r="AB1230" s="465"/>
      <c r="AC1230" s="466"/>
      <c r="AD1230" s="467">
        <f t="shared" si="783"/>
        <v>0</v>
      </c>
      <c r="AE1230" s="295"/>
      <c r="AF1230" s="295"/>
      <c r="AG1230" s="295">
        <f t="shared" si="784"/>
        <v>0</v>
      </c>
      <c r="AH1230" s="295"/>
      <c r="AI1230" s="295"/>
      <c r="AJ1230" s="295">
        <f t="shared" si="785"/>
        <v>0</v>
      </c>
      <c r="AK1230" s="295"/>
      <c r="AL1230" s="295"/>
      <c r="AM1230" s="295">
        <f t="shared" si="786"/>
        <v>0</v>
      </c>
      <c r="AN1230" s="295"/>
      <c r="AO1230" s="295"/>
      <c r="AP1230" s="295">
        <f t="shared" si="787"/>
        <v>0</v>
      </c>
      <c r="AQ1230" s="295"/>
      <c r="AR1230" s="295"/>
      <c r="AS1230" s="295">
        <f t="shared" si="788"/>
        <v>0</v>
      </c>
      <c r="AT1230" s="295"/>
      <c r="AU1230" s="295"/>
      <c r="AV1230" s="468">
        <f t="shared" si="789"/>
        <v>0</v>
      </c>
      <c r="AW1230" s="469"/>
      <c r="AX1230" s="470"/>
      <c r="AY1230" s="125"/>
      <c r="AZ1230" s="125"/>
    </row>
    <row r="1231" spans="1:52" ht="13">
      <c r="A1231" s="294"/>
      <c r="B1231" s="468"/>
      <c r="C1231" s="480"/>
      <c r="D1231" s="66" t="s">
        <v>4132</v>
      </c>
      <c r="E1231" s="480" t="s">
        <v>4133</v>
      </c>
      <c r="F1231" s="35" t="s">
        <v>4134</v>
      </c>
      <c r="G1231" s="84" t="s">
        <v>640</v>
      </c>
      <c r="H1231" s="35">
        <v>0</v>
      </c>
      <c r="I1231" s="481"/>
      <c r="J1231" s="478"/>
      <c r="K1231" s="464">
        <f t="shared" si="779"/>
        <v>0</v>
      </c>
      <c r="L1231" s="295"/>
      <c r="M1231" s="465"/>
      <c r="N1231" s="466"/>
      <c r="O1231" s="467" t="e">
        <f>SUM(L1241+N1241-#REF!)</f>
        <v>#REF!</v>
      </c>
      <c r="P1231" s="465"/>
      <c r="Q1231" s="466"/>
      <c r="R1231" s="467" t="e">
        <f>SUM(O1241+Q1241-#REF!)</f>
        <v>#REF!</v>
      </c>
      <c r="S1231" s="465"/>
      <c r="T1231" s="466"/>
      <c r="U1231" s="467">
        <f t="shared" si="780"/>
        <v>0</v>
      </c>
      <c r="V1231" s="465"/>
      <c r="W1231" s="466"/>
      <c r="X1231" s="467">
        <f t="shared" si="781"/>
        <v>0</v>
      </c>
      <c r="Y1231" s="465"/>
      <c r="Z1231" s="466"/>
      <c r="AA1231" s="467">
        <f t="shared" si="782"/>
        <v>0</v>
      </c>
      <c r="AB1231" s="465"/>
      <c r="AC1231" s="466"/>
      <c r="AD1231" s="467">
        <f t="shared" si="783"/>
        <v>0</v>
      </c>
      <c r="AE1231" s="295"/>
      <c r="AF1231" s="295"/>
      <c r="AG1231" s="295">
        <f t="shared" si="784"/>
        <v>0</v>
      </c>
      <c r="AH1231" s="295"/>
      <c r="AI1231" s="295"/>
      <c r="AJ1231" s="295">
        <f t="shared" si="785"/>
        <v>0</v>
      </c>
      <c r="AK1231" s="295"/>
      <c r="AL1231" s="295"/>
      <c r="AM1231" s="295">
        <f t="shared" si="786"/>
        <v>0</v>
      </c>
      <c r="AN1231" s="295"/>
      <c r="AO1231" s="295"/>
      <c r="AP1231" s="295">
        <f t="shared" si="787"/>
        <v>0</v>
      </c>
      <c r="AQ1231" s="295"/>
      <c r="AR1231" s="295"/>
      <c r="AS1231" s="295">
        <f t="shared" si="788"/>
        <v>0</v>
      </c>
      <c r="AT1231" s="295"/>
      <c r="AU1231" s="295"/>
      <c r="AV1231" s="468">
        <f t="shared" si="789"/>
        <v>0</v>
      </c>
      <c r="AW1231" s="469"/>
      <c r="AX1231" s="470"/>
      <c r="AY1231" s="125"/>
      <c r="AZ1231" s="125"/>
    </row>
    <row r="1232" spans="1:52" ht="13">
      <c r="A1232" s="294"/>
      <c r="B1232" s="475"/>
      <c r="C1232" s="480"/>
      <c r="D1232" s="66" t="s">
        <v>4576</v>
      </c>
      <c r="E1232" s="480" t="s">
        <v>4577</v>
      </c>
      <c r="F1232" s="35" t="s">
        <v>2768</v>
      </c>
      <c r="G1232" s="84" t="s">
        <v>640</v>
      </c>
      <c r="H1232" s="35">
        <v>0</v>
      </c>
      <c r="I1232" s="481">
        <v>25</v>
      </c>
      <c r="J1232" s="479"/>
      <c r="K1232" s="471">
        <f t="shared" si="779"/>
        <v>0</v>
      </c>
      <c r="L1232" s="296"/>
      <c r="M1232" s="472"/>
      <c r="N1232" s="473"/>
      <c r="O1232" s="474" t="e">
        <f>SUM(L1242+N1242-#REF!)</f>
        <v>#REF!</v>
      </c>
      <c r="P1232" s="472"/>
      <c r="Q1232" s="473"/>
      <c r="R1232" s="474" t="e">
        <f>SUM(O1242+Q1242-#REF!)</f>
        <v>#REF!</v>
      </c>
      <c r="S1232" s="472"/>
      <c r="T1232" s="473"/>
      <c r="U1232" s="474">
        <f t="shared" si="780"/>
        <v>0</v>
      </c>
      <c r="V1232" s="472"/>
      <c r="W1232" s="473"/>
      <c r="X1232" s="474">
        <f t="shared" si="781"/>
        <v>0</v>
      </c>
      <c r="Y1232" s="472"/>
      <c r="Z1232" s="473"/>
      <c r="AA1232" s="474">
        <f t="shared" si="782"/>
        <v>0</v>
      </c>
      <c r="AB1232" s="472"/>
      <c r="AC1232" s="473"/>
      <c r="AD1232" s="474">
        <f t="shared" si="783"/>
        <v>0</v>
      </c>
      <c r="AE1232" s="296"/>
      <c r="AF1232" s="296"/>
      <c r="AG1232" s="296">
        <f t="shared" si="784"/>
        <v>0</v>
      </c>
      <c r="AH1232" s="296"/>
      <c r="AI1232" s="296"/>
      <c r="AJ1232" s="296">
        <f t="shared" si="785"/>
        <v>0</v>
      </c>
      <c r="AK1232" s="296"/>
      <c r="AL1232" s="296"/>
      <c r="AM1232" s="296">
        <f t="shared" si="786"/>
        <v>0</v>
      </c>
      <c r="AN1232" s="296"/>
      <c r="AO1232" s="296"/>
      <c r="AP1232" s="296">
        <f t="shared" si="787"/>
        <v>0</v>
      </c>
      <c r="AQ1232" s="296"/>
      <c r="AR1232" s="296"/>
      <c r="AS1232" s="296">
        <f t="shared" si="788"/>
        <v>0</v>
      </c>
      <c r="AT1232" s="296"/>
      <c r="AU1232" s="296"/>
      <c r="AV1232" s="475">
        <f t="shared" si="789"/>
        <v>0</v>
      </c>
      <c r="AW1232" s="476"/>
      <c r="AX1232" s="477"/>
      <c r="AY1232" s="298"/>
      <c r="AZ1232" s="298"/>
    </row>
  </sheetData>
  <phoneticPr fontId="91" type="noConversion"/>
  <conditionalFormatting sqref="D340:E344 G340:G344">
    <cfRule type="containsText" dxfId="162" priority="77" operator="containsText" text="inprocess">
      <formula>NOT(ISERROR(SEARCH("inprocess",D340)))</formula>
    </cfRule>
    <cfRule type="containsText" dxfId="161" priority="59" stopIfTrue="1" operator="containsText" text="pending supplier">
      <formula>NOT(ISERROR(SEARCH("pending supplier",D340)))</formula>
    </cfRule>
    <cfRule type="containsText" dxfId="160" priority="60" operator="containsText" text="reject">
      <formula>NOT(ISERROR(SEARCH("reject",D340)))</formula>
    </cfRule>
    <cfRule type="containsText" dxfId="159" priority="62" operator="containsText" text="incomplete">
      <formula>NOT(ISERROR(SEARCH("incomplete",D340)))</formula>
    </cfRule>
    <cfRule type="containsText" dxfId="158" priority="61" operator="containsText" text="receive complete">
      <formula>NOT(ISERROR(SEARCH("receive complete",D340)))</formula>
    </cfRule>
    <cfRule type="containsText" dxfId="157" priority="63" operator="containsText" text="receive complete">
      <formula>NOT(ISERROR(SEARCH("receive complete",D340)))</formula>
    </cfRule>
    <cfRule type="containsText" dxfId="156" priority="64" operator="containsText" text="receive complete">
      <formula>NOT(ISERROR(SEARCH("receive complete",D340)))</formula>
    </cfRule>
    <cfRule type="containsText" dxfId="155" priority="65" operator="containsText" text="waiting delivery">
      <formula>NOT(ISERROR(SEARCH("waiting delivery",D340)))</formula>
    </cfRule>
    <cfRule type="containsText" dxfId="154" priority="66" operator="containsText" text="incomplete">
      <formula>NOT(ISERROR(SEARCH("incomplete",D340)))</formula>
    </cfRule>
    <cfRule type="containsText" dxfId="153" priority="71" operator="containsText" text="inprocess">
      <formula>NOT(ISERROR(SEARCH("inprocess",D340)))</formula>
    </cfRule>
    <cfRule type="containsText" dxfId="152" priority="72" operator="containsText" text="return">
      <formula>NOT(ISERROR(SEARCH("return",D340)))</formula>
    </cfRule>
    <cfRule type="containsText" dxfId="151" priority="73" operator="containsText" text="return">
      <formula>NOT(ISERROR(SEARCH("return",D340)))</formula>
    </cfRule>
    <cfRule type="containsText" dxfId="150" priority="74" operator="containsText" text="รอ item Code">
      <formula>NOT(ISERROR(SEARCH("รอ item Code",D340)))</formula>
    </cfRule>
    <cfRule type="containsText" dxfId="149" priority="75" operator="containsText" text="receive complete">
      <formula>NOT(ISERROR(SEARCH("receive complete",D340)))</formula>
    </cfRule>
    <cfRule type="containsText" dxfId="148" priority="76" operator="containsText" text="pending supplier">
      <formula>NOT(ISERROR(SEARCH("pending supplier",D340)))</formula>
    </cfRule>
  </conditionalFormatting>
  <conditionalFormatting sqref="E340:E344 G340:G344">
    <cfRule type="containsText" dxfId="147" priority="67" operator="containsText" text="ขอราคา">
      <formula>NOT(ISERROR(SEARCH("ขอราคา",E340)))</formula>
    </cfRule>
    <cfRule type="containsText" dxfId="146" priority="68" operator="containsText" text="ORDER">
      <formula>NOT(ISERROR(SEARCH("ORDER",E340)))</formula>
    </cfRule>
    <cfRule type="containsText" dxfId="145" priority="69" operator="containsText" text="ORDER ">
      <formula>NOT(ISERROR(SEARCH("ORDER ",E340)))</formula>
    </cfRule>
    <cfRule type="containsText" dxfId="144" priority="70" operator="containsText" text="ขอราคา">
      <formula>NOT(ISERROR(SEARCH("ขอราคา",E340)))</formula>
    </cfRule>
  </conditionalFormatting>
  <conditionalFormatting sqref="E324:H328 E393:H404">
    <cfRule type="containsText" dxfId="143" priority="86" operator="containsText" text="ขอราคา">
      <formula>NOT(ISERROR(SEARCH("ขอราคา",E324)))</formula>
    </cfRule>
    <cfRule type="containsText" dxfId="142" priority="88" operator="containsText" text="ORDER ">
      <formula>NOT(ISERROR(SEARCH("ORDER ",E324)))</formula>
    </cfRule>
    <cfRule type="containsText" dxfId="141" priority="89" operator="containsText" text="ขอราคา">
      <formula>NOT(ISERROR(SEARCH("ขอราคา",E324)))</formula>
    </cfRule>
    <cfRule type="containsText" dxfId="140" priority="87" operator="containsText" text="ORDER">
      <formula>NOT(ISERROR(SEARCH("ORDER",E324)))</formula>
    </cfRule>
  </conditionalFormatting>
  <conditionalFormatting sqref="E324:H328">
    <cfRule type="containsText" dxfId="139" priority="79" operator="containsText" text="reject">
      <formula>NOT(ISERROR(SEARCH("reject",E324)))</formula>
    </cfRule>
    <cfRule type="containsText" dxfId="138" priority="96" operator="containsText" text="inprocess">
      <formula>NOT(ISERROR(SEARCH("inprocess",E324)))</formula>
    </cfRule>
    <cfRule type="containsText" dxfId="137" priority="95" operator="containsText" text="pending supplier">
      <formula>NOT(ISERROR(SEARCH("pending supplier",E324)))</formula>
    </cfRule>
    <cfRule type="containsText" dxfId="136" priority="94" operator="containsText" text="receive complete">
      <formula>NOT(ISERROR(SEARCH("receive complete",E324)))</formula>
    </cfRule>
    <cfRule type="containsText" dxfId="135" priority="82" operator="containsText" text="receive complete">
      <formula>NOT(ISERROR(SEARCH("receive complete",E324)))</formula>
    </cfRule>
    <cfRule type="containsText" dxfId="134" priority="93" operator="containsText" text="รอ item Code">
      <formula>NOT(ISERROR(SEARCH("รอ item Code",E324)))</formula>
    </cfRule>
    <cfRule type="containsText" dxfId="133" priority="92" operator="containsText" text="return">
      <formula>NOT(ISERROR(SEARCH("return",E324)))</formula>
    </cfRule>
    <cfRule type="containsText" dxfId="132" priority="90" operator="containsText" text="inprocess">
      <formula>NOT(ISERROR(SEARCH("inprocess",E324)))</formula>
    </cfRule>
    <cfRule type="containsText" dxfId="131" priority="78" stopIfTrue="1" operator="containsText" text="pending supplier">
      <formula>NOT(ISERROR(SEARCH("pending supplier",E324)))</formula>
    </cfRule>
    <cfRule type="containsText" dxfId="130" priority="85" operator="containsText" text="incomplete">
      <formula>NOT(ISERROR(SEARCH("incomplete",E324)))</formula>
    </cfRule>
    <cfRule type="containsText" dxfId="129" priority="91" operator="containsText" text="return">
      <formula>NOT(ISERROR(SEARCH("return",E324)))</formula>
    </cfRule>
    <cfRule type="containsText" dxfId="128" priority="83" operator="containsText" text="receive complete">
      <formula>NOT(ISERROR(SEARCH("receive complete",E324)))</formula>
    </cfRule>
    <cfRule type="containsText" dxfId="127" priority="80" operator="containsText" text="receive complete">
      <formula>NOT(ISERROR(SEARCH("receive complete",E324)))</formula>
    </cfRule>
    <cfRule type="containsText" dxfId="126" priority="81" operator="containsText" text="incomplete">
      <formula>NOT(ISERROR(SEARCH("incomplete",E324)))</formula>
    </cfRule>
    <cfRule type="containsText" dxfId="125" priority="84" operator="containsText" text="waiting delivery">
      <formula>NOT(ISERROR(SEARCH("waiting delivery",E324)))</formula>
    </cfRule>
  </conditionalFormatting>
  <conditionalFormatting sqref="E393:H404 D711">
    <cfRule type="containsText" dxfId="124" priority="104" operator="containsText" text="receive complete">
      <formula>NOT(ISERROR(SEARCH("receive complete",D393)))</formula>
    </cfRule>
    <cfRule type="containsText" dxfId="123" priority="103" operator="containsText" text="reject">
      <formula>NOT(ISERROR(SEARCH("reject",D393)))</formula>
    </cfRule>
    <cfRule type="containsText" dxfId="122" priority="102" stopIfTrue="1" operator="containsText" text="pending supplier">
      <formula>NOT(ISERROR(SEARCH("pending supplier",D393)))</formula>
    </cfRule>
    <cfRule type="containsText" dxfId="121" priority="112" operator="containsText" text="return">
      <formula>NOT(ISERROR(SEARCH("return",D393)))</formula>
    </cfRule>
    <cfRule type="containsText" dxfId="120" priority="105" operator="containsText" text="incomplete">
      <formula>NOT(ISERROR(SEARCH("incomplete",D393)))</formula>
    </cfRule>
    <cfRule type="containsText" dxfId="119" priority="106" operator="containsText" text="receive complete">
      <formula>NOT(ISERROR(SEARCH("receive complete",D393)))</formula>
    </cfRule>
    <cfRule type="containsText" dxfId="118" priority="107" operator="containsText" text="receive complete">
      <formula>NOT(ISERROR(SEARCH("receive complete",D393)))</formula>
    </cfRule>
    <cfRule type="containsText" dxfId="117" priority="108" operator="containsText" text="waiting delivery">
      <formula>NOT(ISERROR(SEARCH("waiting delivery",D393)))</formula>
    </cfRule>
    <cfRule type="containsText" dxfId="116" priority="109" operator="containsText" text="incomplete">
      <formula>NOT(ISERROR(SEARCH("incomplete",D393)))</formula>
    </cfRule>
    <cfRule type="containsText" dxfId="115" priority="110" operator="containsText" text="inprocess">
      <formula>NOT(ISERROR(SEARCH("inprocess",D393)))</formula>
    </cfRule>
    <cfRule type="containsText" dxfId="114" priority="111" operator="containsText" text="return">
      <formula>NOT(ISERROR(SEARCH("return",D393)))</formula>
    </cfRule>
    <cfRule type="containsText" dxfId="113" priority="113" operator="containsText" text="รอ item Code">
      <formula>NOT(ISERROR(SEARCH("รอ item Code",D393)))</formula>
    </cfRule>
    <cfRule type="containsText" dxfId="112" priority="114" operator="containsText" text="receive complete">
      <formula>NOT(ISERROR(SEARCH("receive complete",D393)))</formula>
    </cfRule>
    <cfRule type="containsText" dxfId="111" priority="115" operator="containsText" text="pending supplier">
      <formula>NOT(ISERROR(SEARCH("pending supplier",D393)))</formula>
    </cfRule>
    <cfRule type="containsText" dxfId="110" priority="116" operator="containsText" text="inprocess">
      <formula>NOT(ISERROR(SEARCH("inprocess",D393)))</formula>
    </cfRule>
  </conditionalFormatting>
  <conditionalFormatting sqref="M4:M1162 P4:P1162 S4:S1162 V4:V1162 Y4:Y1162 AB4:AB1162 AE4:AE1162 AH4:AH1162 AK4:AK1162 AN4:AN1162 AQ4:AQ1162 AT4:AT1162">
    <cfRule type="cellIs" dxfId="109" priority="8" operator="greaterThan">
      <formula>0</formula>
    </cfRule>
  </conditionalFormatting>
  <conditionalFormatting sqref="N4:N1162 Q4:Q1162 T4:T1162 W4:W1162 Z4:Z1162 AC4:AC1162 AF4:AF1162 AI4:AI1162 AL4:AL1162 AO4:AO1162 AR4:AR1162 AU162">
    <cfRule type="cellIs" dxfId="108" priority="125" operator="greaterThan">
      <formula>0</formula>
    </cfRule>
    <cfRule type="cellIs" dxfId="107" priority="124" operator="greaterThan">
      <formula>0</formula>
    </cfRule>
  </conditionalFormatting>
  <conditionalFormatting sqref="N6:N10 Q6:Q10 T6:T10 W6:W10 Z6:Z10 AC6:AC10 AF6:AF10 AI6:AI10 AL6:AL10 AO6:AO10 AR6:AR10 AU6:AU10">
    <cfRule type="cellIs" dxfId="106" priority="36" operator="greaterThan">
      <formula>0</formula>
    </cfRule>
    <cfRule type="cellIs" dxfId="105" priority="35" operator="greaterThan">
      <formula>0</formula>
    </cfRule>
  </conditionalFormatting>
  <conditionalFormatting sqref="N8:N10 Q8:Q10 T8:T10 W8:W10 Z8:Z10 AC8:AC10 AF8:AF10 AI8:AI10 AL8:AL10 AO8:AO10 AR8:AR10 AU8:AU10">
    <cfRule type="cellIs" dxfId="104" priority="56" operator="greaterThan">
      <formula>0</formula>
    </cfRule>
    <cfRule type="cellIs" dxfId="103" priority="57" operator="greaterThan">
      <formula>0</formula>
    </cfRule>
  </conditionalFormatting>
  <conditionalFormatting sqref="N9:N10 Q9:Q10 T9:T10 W9:W10 Z9:Z10 AC9:AC10 AF9:AF10 AI9:AI10 AL9:AL10 AO9:AO10 AR9:AR10 AU9:AU10">
    <cfRule type="cellIs" dxfId="102" priority="7" operator="greaterThan">
      <formula>0</formula>
    </cfRule>
    <cfRule type="cellIs" dxfId="101" priority="6" operator="greaterThan">
      <formula>0</formula>
    </cfRule>
  </conditionalFormatting>
  <conditionalFormatting sqref="N31 Q31 T31 W31 Z31 AC31 AF31 AI31 AL31 AO31 AR31 AU31">
    <cfRule type="cellIs" dxfId="100" priority="43" operator="greaterThan">
      <formula>0</formula>
    </cfRule>
    <cfRule type="cellIs" dxfId="99" priority="42" operator="greaterThan">
      <formula>0</formula>
    </cfRule>
  </conditionalFormatting>
  <conditionalFormatting sqref="O1 O3:O1162 Q1163:Q1048576">
    <cfRule type="cellIs" dxfId="98" priority="118" operator="equal">
      <formula>0</formula>
    </cfRule>
  </conditionalFormatting>
  <conditionalFormatting sqref="R4:R1162 AA4:AA1162 AD4:AD1162 AG4:AG1162 AJ4:AJ1162 AM4:AM1162">
    <cfRule type="cellIs" dxfId="97" priority="120" operator="equal">
      <formula>0</formula>
    </cfRule>
    <cfRule type="cellIs" dxfId="96" priority="122" operator="equal">
      <formula>0</formula>
    </cfRule>
  </conditionalFormatting>
  <conditionalFormatting sqref="R6:R10 AA6:AA10 AD6:AD10 AG6:AG10 AJ6:AJ10 AM6:AM10">
    <cfRule type="cellIs" dxfId="95" priority="33" operator="equal">
      <formula>0</formula>
    </cfRule>
    <cfRule type="cellIs" dxfId="94" priority="32" operator="equal">
      <formula>0</formula>
    </cfRule>
  </conditionalFormatting>
  <conditionalFormatting sqref="R8:R10 AA8:AA10 AD8:AD10 AG8:AG10 AJ8:AJ10 AM8:AM10">
    <cfRule type="cellIs" dxfId="93" priority="53" operator="equal">
      <formula>0</formula>
    </cfRule>
    <cfRule type="cellIs" dxfId="92" priority="54" operator="equal">
      <formula>0</formula>
    </cfRule>
  </conditionalFormatting>
  <conditionalFormatting sqref="R9:R10 AA9:AA10 AD9:AD10 AG9:AG10 AJ9:AJ10 AM9:AM10">
    <cfRule type="cellIs" dxfId="91" priority="4" operator="equal">
      <formula>0</formula>
    </cfRule>
    <cfRule type="cellIs" dxfId="90" priority="3" operator="equal">
      <formula>0</formula>
    </cfRule>
  </conditionalFormatting>
  <conditionalFormatting sqref="R31 AA31 AD31 AG31 AJ31 AM31">
    <cfRule type="cellIs" dxfId="89" priority="40" operator="equal">
      <formula>0</formula>
    </cfRule>
    <cfRule type="cellIs" dxfId="88" priority="39" operator="equal">
      <formula>0</formula>
    </cfRule>
  </conditionalFormatting>
  <conditionalFormatting sqref="AL4:AL1162 AO4:AO1162 AU162 N4:N1162 Q4:Q1162 T4:T1162 W4:W1162 Z4:Z1162 AC4:AC1162 AF4:AF1162 AI4:AI1162 AR4:AR1162">
    <cfRule type="cellIs" dxfId="87" priority="123" operator="greaterThan">
      <formula>0</formula>
    </cfRule>
  </conditionalFormatting>
  <conditionalFormatting sqref="AL4:AL1162 AO4:AO1162">
    <cfRule type="cellIs" dxfId="86" priority="117" operator="greaterThan">
      <formula>0</formula>
    </cfRule>
  </conditionalFormatting>
  <conditionalFormatting sqref="AL6:AL10 AO6:AO10 N6:N10 Q6:Q10 T6:T10 W6:W10 Z6:Z10 AC6:AC10 AF6:AF10 AI6:AI10 AR6:AR10 AU6:AU10">
    <cfRule type="cellIs" dxfId="85" priority="34" operator="greaterThan">
      <formula>0</formula>
    </cfRule>
  </conditionalFormatting>
  <conditionalFormatting sqref="AL6:AL10 AO6:AO10">
    <cfRule type="cellIs" dxfId="84" priority="31" operator="greaterThan">
      <formula>0</formula>
    </cfRule>
  </conditionalFormatting>
  <conditionalFormatting sqref="AL8:AL10 AO8:AO10 N8:N10 Q8:Q10 T8:T10 W8:W10 Z8:Z10 AC8:AC10 AF8:AF10 AI8:AI10 AR8:AR10 AU8:AU10">
    <cfRule type="cellIs" dxfId="83" priority="55" operator="greaterThan">
      <formula>0</formula>
    </cfRule>
  </conditionalFormatting>
  <conditionalFormatting sqref="AL8:AL10 AO8:AO10">
    <cfRule type="cellIs" dxfId="82" priority="52" operator="greaterThan">
      <formula>0</formula>
    </cfRule>
  </conditionalFormatting>
  <conditionalFormatting sqref="AL9:AL10 AO9:AO10 N9:N10 Q9:Q10 T9:T10 W9:W10 Z9:Z10 AC9:AC10 AF9:AF10 AI9:AI10 AR9:AR10 AU9:AU10">
    <cfRule type="cellIs" dxfId="81" priority="5" operator="greaterThan">
      <formula>0</formula>
    </cfRule>
  </conditionalFormatting>
  <conditionalFormatting sqref="AL9:AL10 AO9:AO10">
    <cfRule type="cellIs" dxfId="80" priority="1" operator="greaterThan">
      <formula>0</formula>
    </cfRule>
  </conditionalFormatting>
  <conditionalFormatting sqref="AL31 AO31 N31 Q31 T31 W31 Z31 AC31 AF31 AI31 AR31 AU31">
    <cfRule type="cellIs" dxfId="79" priority="41" operator="greaterThan">
      <formula>0</formula>
    </cfRule>
  </conditionalFormatting>
  <conditionalFormatting sqref="AL31 AO31">
    <cfRule type="cellIs" dxfId="78" priority="38" operator="greaterThan">
      <formula>0</formula>
    </cfRule>
  </conditionalFormatting>
  <conditionalFormatting sqref="AU4:AU1162">
    <cfRule type="cellIs" dxfId="77" priority="99" operator="greaterThan">
      <formula>0</formula>
    </cfRule>
    <cfRule type="cellIs" dxfId="76" priority="98" operator="greaterThan">
      <formula>0</formula>
    </cfRule>
    <cfRule type="cellIs" dxfId="75" priority="100" operator="greaterThan">
      <formula>0</formula>
    </cfRule>
  </conditionalFormatting>
  <conditionalFormatting sqref="AU505:AU507">
    <cfRule type="cellIs" dxfId="74" priority="9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J868"/>
  <sheetViews>
    <sheetView showGridLines="0" tabSelected="1" topLeftCell="C1" zoomScaleNormal="100" workbookViewId="0">
      <pane xSplit="8" ySplit="3" topLeftCell="K527" activePane="bottomRight" state="frozen"/>
      <selection activeCell="C1" sqref="C1"/>
      <selection pane="topRight" activeCell="K1" sqref="K1"/>
      <selection pane="bottomLeft" activeCell="C4" sqref="C4"/>
      <selection pane="bottomRight" activeCell="G545" sqref="G545"/>
    </sheetView>
  </sheetViews>
  <sheetFormatPr defaultColWidth="9" defaultRowHeight="14.5"/>
  <cols>
    <col min="1" max="1" width="7.81640625" style="48" hidden="1" customWidth="1"/>
    <col min="2" max="2" width="2.81640625" style="48" hidden="1" customWidth="1"/>
    <col min="3" max="3" width="4.7265625" style="48" customWidth="1"/>
    <col min="4" max="4" width="7.36328125" style="84" customWidth="1"/>
    <col min="5" max="5" width="5.54296875" style="48" customWidth="1"/>
    <col min="6" max="6" width="12.54296875" style="253" customWidth="1"/>
    <col min="7" max="7" width="55.90625" customWidth="1"/>
    <col min="8" max="8" width="5.26953125" style="52" customWidth="1"/>
    <col min="9" max="9" width="4.90625" style="84" customWidth="1"/>
    <col min="10" max="10" width="7.26953125" style="35" customWidth="1"/>
    <col min="11" max="11" width="5.81640625" style="52" hidden="1" customWidth="1"/>
    <col min="12" max="12" width="9" hidden="1" customWidth="1"/>
    <col min="13" max="13" width="8.453125" style="48" hidden="1" customWidth="1"/>
    <col min="14" max="14" width="7.54296875" style="48" hidden="1" customWidth="1"/>
    <col min="15" max="15" width="7.54296875" hidden="1" customWidth="1"/>
    <col min="16" max="16" width="7.26953125" style="29" hidden="1" customWidth="1"/>
    <col min="17" max="17" width="7.7265625" style="35" hidden="1" customWidth="1"/>
    <col min="18" max="18" width="7.1796875" hidden="1" customWidth="1"/>
    <col min="19" max="19" width="6.453125" hidden="1" customWidth="1"/>
    <col min="20" max="20" width="7.7265625" style="48" hidden="1" customWidth="1"/>
    <col min="21" max="21" width="6.453125" style="35" hidden="1" customWidth="1"/>
    <col min="22" max="23" width="6.453125" style="48" hidden="1" customWidth="1"/>
    <col min="24" max="24" width="7.1796875" style="48" hidden="1" customWidth="1"/>
    <col min="25" max="25" width="6.453125" style="48" hidden="1" customWidth="1"/>
    <col min="26" max="26" width="7.1796875" style="48" hidden="1" customWidth="1"/>
    <col min="27" max="32" width="6.453125" style="48" hidden="1" customWidth="1"/>
    <col min="33" max="35" width="6.453125" style="48" customWidth="1"/>
    <col min="36" max="47" width="6.453125" style="48" hidden="1" customWidth="1"/>
    <col min="48" max="48" width="9.26953125" customWidth="1"/>
    <col min="49" max="49" width="10.453125" style="48" customWidth="1"/>
    <col min="50" max="50" width="10.08984375" style="285" customWidth="1"/>
    <col min="51" max="51" width="10.08984375" style="48" customWidth="1"/>
    <col min="52" max="52" width="9" customWidth="1"/>
    <col min="53" max="53" width="5" style="48" customWidth="1"/>
    <col min="54" max="54" width="4.81640625" style="48" customWidth="1"/>
    <col min="55" max="58" width="6.453125" style="48" customWidth="1"/>
    <col min="59" max="59" width="9" style="35" customWidth="1"/>
    <col min="60" max="16384" width="9" style="35"/>
  </cols>
  <sheetData>
    <row r="1" spans="1:296" s="4" customFormat="1" ht="13.5" thickBot="1">
      <c r="A1" s="66" t="s">
        <v>470</v>
      </c>
      <c r="B1" s="66" t="s">
        <v>471</v>
      </c>
      <c r="C1" s="66" t="s">
        <v>1035</v>
      </c>
      <c r="D1" s="73" t="s">
        <v>1027</v>
      </c>
      <c r="E1" s="66" t="s">
        <v>472</v>
      </c>
      <c r="F1" s="253" t="s">
        <v>473</v>
      </c>
      <c r="G1" s="68" t="s">
        <v>474</v>
      </c>
      <c r="H1" s="73" t="s">
        <v>475</v>
      </c>
      <c r="I1" s="73" t="s">
        <v>476</v>
      </c>
      <c r="J1" s="68" t="s">
        <v>477</v>
      </c>
      <c r="K1" s="73" t="s">
        <v>478</v>
      </c>
      <c r="L1" s="70" t="s">
        <v>479</v>
      </c>
      <c r="M1" s="70" t="s">
        <v>480</v>
      </c>
      <c r="N1" s="70" t="s">
        <v>481</v>
      </c>
      <c r="O1" s="65" t="s">
        <v>482</v>
      </c>
      <c r="P1" s="65" t="s">
        <v>483</v>
      </c>
      <c r="Q1" s="65" t="s">
        <v>484</v>
      </c>
      <c r="R1" s="70" t="s">
        <v>485</v>
      </c>
      <c r="S1" s="70" t="s">
        <v>486</v>
      </c>
      <c r="T1" s="70" t="s">
        <v>487</v>
      </c>
      <c r="U1" s="65" t="s">
        <v>488</v>
      </c>
      <c r="V1" s="65" t="s">
        <v>489</v>
      </c>
      <c r="W1" s="65" t="s">
        <v>490</v>
      </c>
      <c r="X1" s="70" t="s">
        <v>491</v>
      </c>
      <c r="Y1" s="70" t="s">
        <v>492</v>
      </c>
      <c r="Z1" s="70" t="s">
        <v>493</v>
      </c>
      <c r="AA1" s="65" t="s">
        <v>494</v>
      </c>
      <c r="AB1" s="65" t="s">
        <v>495</v>
      </c>
      <c r="AC1" s="65" t="s">
        <v>496</v>
      </c>
      <c r="AD1" s="70" t="s">
        <v>497</v>
      </c>
      <c r="AE1" s="70" t="s">
        <v>498</v>
      </c>
      <c r="AF1" s="70" t="s">
        <v>499</v>
      </c>
      <c r="AG1" s="65" t="s">
        <v>500</v>
      </c>
      <c r="AH1" s="65" t="s">
        <v>501</v>
      </c>
      <c r="AI1" s="65" t="s">
        <v>502</v>
      </c>
      <c r="AJ1" s="70" t="s">
        <v>503</v>
      </c>
      <c r="AK1" s="70" t="s">
        <v>504</v>
      </c>
      <c r="AL1" s="70" t="s">
        <v>505</v>
      </c>
      <c r="AM1" s="65" t="s">
        <v>506</v>
      </c>
      <c r="AN1" s="65" t="s">
        <v>507</v>
      </c>
      <c r="AO1" s="65" t="s">
        <v>508</v>
      </c>
      <c r="AP1" s="70" t="s">
        <v>509</v>
      </c>
      <c r="AQ1" s="70" t="s">
        <v>510</v>
      </c>
      <c r="AR1" s="70" t="s">
        <v>511</v>
      </c>
      <c r="AS1" s="65" t="s">
        <v>512</v>
      </c>
      <c r="AT1" s="65" t="s">
        <v>513</v>
      </c>
      <c r="AU1" s="67" t="s">
        <v>514</v>
      </c>
      <c r="AV1" s="69" t="s">
        <v>515</v>
      </c>
      <c r="AW1" s="69" t="s">
        <v>516</v>
      </c>
      <c r="AX1" s="284"/>
      <c r="AY1" s="284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</row>
    <row r="2" spans="1:296" ht="15.75" customHeight="1" thickBot="1">
      <c r="A2" s="19"/>
      <c r="B2" s="20"/>
      <c r="C2" s="20"/>
      <c r="D2" s="79"/>
      <c r="E2" s="20"/>
      <c r="F2" s="254"/>
      <c r="G2" s="21"/>
      <c r="H2" s="79"/>
      <c r="I2" s="79"/>
      <c r="J2" s="28"/>
      <c r="K2" s="79"/>
      <c r="L2" s="85">
        <v>45658</v>
      </c>
      <c r="M2" s="5"/>
      <c r="N2" s="5"/>
      <c r="O2" s="86">
        <v>45689</v>
      </c>
      <c r="P2" s="6"/>
      <c r="Q2" s="8"/>
      <c r="R2" s="92">
        <v>45717</v>
      </c>
      <c r="S2" s="93"/>
      <c r="T2" s="94"/>
      <c r="U2" s="86">
        <v>45748</v>
      </c>
      <c r="V2" s="6"/>
      <c r="W2" s="8"/>
      <c r="X2" s="85">
        <v>45778</v>
      </c>
      <c r="Y2" s="5"/>
      <c r="Z2" s="13"/>
      <c r="AA2" s="86">
        <v>45809</v>
      </c>
      <c r="AB2" s="6"/>
      <c r="AC2" s="8"/>
      <c r="AD2" s="87">
        <v>45839</v>
      </c>
      <c r="AE2" s="5"/>
      <c r="AF2" s="5"/>
      <c r="AG2" s="88">
        <v>45870</v>
      </c>
      <c r="AH2" s="6"/>
      <c r="AI2" s="7"/>
      <c r="AJ2" s="89">
        <v>45901</v>
      </c>
      <c r="AK2" s="5"/>
      <c r="AL2" s="5"/>
      <c r="AM2" s="88">
        <v>45931</v>
      </c>
      <c r="AN2" s="6"/>
      <c r="AO2" s="7"/>
      <c r="AP2" s="89">
        <v>45962</v>
      </c>
      <c r="AQ2" s="5"/>
      <c r="AR2" s="5"/>
      <c r="AS2" s="88">
        <v>45992</v>
      </c>
      <c r="AT2" s="6"/>
      <c r="AU2" s="8"/>
      <c r="AV2" s="40"/>
      <c r="AW2" s="40"/>
      <c r="AX2" s="288">
        <v>2025</v>
      </c>
      <c r="AY2" s="287">
        <v>2024</v>
      </c>
      <c r="AZ2" s="35"/>
      <c r="BA2" s="35"/>
      <c r="BB2" s="35"/>
      <c r="BC2" s="35"/>
      <c r="BD2" s="35"/>
      <c r="BE2" s="35"/>
      <c r="BF2" s="35"/>
    </row>
    <row r="3" spans="1:296" s="2" customFormat="1" ht="13.5" thickBot="1">
      <c r="A3" s="23" t="s">
        <v>417</v>
      </c>
      <c r="B3" s="25" t="s">
        <v>414</v>
      </c>
      <c r="C3" s="24" t="s">
        <v>414</v>
      </c>
      <c r="D3" s="24" t="s">
        <v>1036</v>
      </c>
      <c r="E3" s="24" t="s">
        <v>1037</v>
      </c>
      <c r="F3" s="217" t="s">
        <v>415</v>
      </c>
      <c r="G3" s="25" t="s">
        <v>416</v>
      </c>
      <c r="H3" s="25" t="s">
        <v>1638</v>
      </c>
      <c r="I3" s="80" t="s">
        <v>413</v>
      </c>
      <c r="J3" s="39" t="s">
        <v>443</v>
      </c>
      <c r="K3" s="80" t="s">
        <v>412</v>
      </c>
      <c r="L3" s="9" t="s">
        <v>409</v>
      </c>
      <c r="M3" s="10" t="s">
        <v>410</v>
      </c>
      <c r="N3" s="14" t="s">
        <v>411</v>
      </c>
      <c r="O3" s="9" t="s">
        <v>409</v>
      </c>
      <c r="P3" s="138" t="s">
        <v>410</v>
      </c>
      <c r="Q3" s="14" t="s">
        <v>411</v>
      </c>
      <c r="R3" s="9" t="s">
        <v>409</v>
      </c>
      <c r="S3" s="138" t="s">
        <v>410</v>
      </c>
      <c r="T3" s="12" t="s">
        <v>411</v>
      </c>
      <c r="U3" s="9" t="s">
        <v>409</v>
      </c>
      <c r="V3" s="10" t="s">
        <v>410</v>
      </c>
      <c r="W3" s="12" t="s">
        <v>411</v>
      </c>
      <c r="X3" s="9" t="s">
        <v>409</v>
      </c>
      <c r="Y3" s="10" t="s">
        <v>410</v>
      </c>
      <c r="Z3" s="12" t="s">
        <v>411</v>
      </c>
      <c r="AA3" s="9" t="s">
        <v>409</v>
      </c>
      <c r="AB3" s="10" t="s">
        <v>410</v>
      </c>
      <c r="AC3" s="12" t="s">
        <v>411</v>
      </c>
      <c r="AD3" s="9" t="s">
        <v>409</v>
      </c>
      <c r="AE3" s="10" t="s">
        <v>410</v>
      </c>
      <c r="AF3" s="11" t="s">
        <v>411</v>
      </c>
      <c r="AG3" s="9" t="s">
        <v>409</v>
      </c>
      <c r="AH3" s="10" t="s">
        <v>410</v>
      </c>
      <c r="AI3" s="11" t="s">
        <v>411</v>
      </c>
      <c r="AJ3" s="9" t="s">
        <v>409</v>
      </c>
      <c r="AK3" s="10" t="s">
        <v>410</v>
      </c>
      <c r="AL3" s="11" t="s">
        <v>411</v>
      </c>
      <c r="AM3" s="9" t="s">
        <v>409</v>
      </c>
      <c r="AN3" s="10" t="s">
        <v>410</v>
      </c>
      <c r="AO3" s="47" t="s">
        <v>411</v>
      </c>
      <c r="AP3" s="9" t="s">
        <v>409</v>
      </c>
      <c r="AQ3" s="10" t="s">
        <v>410</v>
      </c>
      <c r="AR3" s="11" t="s">
        <v>411</v>
      </c>
      <c r="AS3" s="9" t="s">
        <v>409</v>
      </c>
      <c r="AT3" s="10" t="s">
        <v>410</v>
      </c>
      <c r="AU3" s="12" t="s">
        <v>411</v>
      </c>
      <c r="AV3" s="178" t="s">
        <v>1861</v>
      </c>
      <c r="AW3" s="224" t="s">
        <v>1862</v>
      </c>
      <c r="AX3" s="284" t="s">
        <v>1862</v>
      </c>
      <c r="AY3" s="286" t="s">
        <v>1862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</row>
    <row r="4" spans="1:296" ht="13">
      <c r="A4" s="17" t="s">
        <v>407</v>
      </c>
      <c r="B4" s="1">
        <v>14.8727272727272</v>
      </c>
      <c r="C4" s="201">
        <v>1</v>
      </c>
      <c r="D4" s="184" t="s">
        <v>1637</v>
      </c>
      <c r="E4" s="131">
        <v>1</v>
      </c>
      <c r="F4" s="162" t="s">
        <v>1264</v>
      </c>
      <c r="G4" s="155" t="s">
        <v>1265</v>
      </c>
      <c r="H4" s="156" t="s">
        <v>1640</v>
      </c>
      <c r="I4" s="156" t="s">
        <v>640</v>
      </c>
      <c r="J4" s="175">
        <f t="shared" ref="J4:J34" si="0">AU4</f>
        <v>5</v>
      </c>
      <c r="K4" s="16">
        <v>3</v>
      </c>
      <c r="L4" s="3"/>
      <c r="M4" s="1"/>
      <c r="N4" s="46">
        <f t="shared" ref="N4:N56" si="1">SUM(K4+L4-M4)</f>
        <v>3</v>
      </c>
      <c r="O4" s="34"/>
      <c r="P4" s="1">
        <v>3</v>
      </c>
      <c r="Q4" s="46">
        <f t="shared" ref="Q4:Q56" si="2">SUM(N4+O4-P4)</f>
        <v>0</v>
      </c>
      <c r="R4" s="34">
        <v>10</v>
      </c>
      <c r="S4" s="1"/>
      <c r="T4" s="46">
        <f t="shared" ref="T4:T56" si="3">SUM(Q4+R4-S4)</f>
        <v>10</v>
      </c>
      <c r="U4" s="34"/>
      <c r="V4" s="1"/>
      <c r="W4" s="46">
        <f t="shared" ref="W4:W56" si="4">SUM(T4+U4-V4)</f>
        <v>10</v>
      </c>
      <c r="X4" s="34"/>
      <c r="Y4" s="1"/>
      <c r="Z4" s="46">
        <f t="shared" ref="Z4:Z56" si="5">SUM(W4+X4-Y4)</f>
        <v>10</v>
      </c>
      <c r="AA4" s="34"/>
      <c r="AB4" s="1"/>
      <c r="AC4" s="46">
        <f t="shared" ref="AC4:AC56" si="6">SUM(Z4+AA4-AB4)</f>
        <v>10</v>
      </c>
      <c r="AD4" s="3"/>
      <c r="AE4" s="1"/>
      <c r="AF4" s="171">
        <f t="shared" ref="AF4:AF56" si="7">SUM(AC4+AD4-AE4)</f>
        <v>10</v>
      </c>
      <c r="AG4" s="34"/>
      <c r="AH4" s="1">
        <v>5</v>
      </c>
      <c r="AI4" s="46">
        <f t="shared" ref="AI4:AI56" si="8">SUM(AF4+AG4-AH4)</f>
        <v>5</v>
      </c>
      <c r="AJ4" s="34"/>
      <c r="AK4" s="1"/>
      <c r="AL4" s="46">
        <f t="shared" ref="AL4:AL56" si="9">SUM(AI4+AJ4-AK4)</f>
        <v>5</v>
      </c>
      <c r="AM4" s="34"/>
      <c r="AN4" s="1"/>
      <c r="AO4" s="46">
        <f t="shared" ref="AO4:AO12" si="10">SUM(AL4+AM4-AN4)</f>
        <v>5</v>
      </c>
      <c r="AP4" s="34"/>
      <c r="AQ4" s="1"/>
      <c r="AR4" s="46">
        <f t="shared" ref="AR4:AR12" si="11">SUM(AO4+AP4-AQ4)</f>
        <v>5</v>
      </c>
      <c r="AS4" s="34"/>
      <c r="AT4" s="1"/>
      <c r="AU4" s="46">
        <f t="shared" ref="AU4:AU12" si="12">SUM(AR4+AS4-AT4)</f>
        <v>5</v>
      </c>
      <c r="AV4" s="125">
        <f t="shared" ref="AV4:AV85" si="13">SUM(L4+O4+R4+U4+X4+AA4+AD4+AG4+AJ4+AM4+AP4+AS4)</f>
        <v>10</v>
      </c>
      <c r="AW4" s="125">
        <f>SUM(M4+P4+S4+V4+Y4+AB4+AE4+AH4+AK4+AN4+AQ4+AT4)</f>
        <v>8</v>
      </c>
      <c r="AX4" s="290">
        <v>2</v>
      </c>
      <c r="AY4" s="130">
        <v>9</v>
      </c>
      <c r="AZ4" s="35"/>
      <c r="BA4" s="35"/>
      <c r="BB4" s="35"/>
      <c r="BC4" s="35"/>
      <c r="BD4" s="35"/>
      <c r="BE4" s="35"/>
      <c r="BF4" s="35"/>
    </row>
    <row r="5" spans="1:296" ht="13">
      <c r="A5" s="18"/>
      <c r="B5" s="41">
        <v>19.2909090909091</v>
      </c>
      <c r="C5" s="16">
        <v>2</v>
      </c>
      <c r="D5" s="184" t="s">
        <v>1637</v>
      </c>
      <c r="E5" s="131">
        <v>2</v>
      </c>
      <c r="F5" s="162" t="s">
        <v>1266</v>
      </c>
      <c r="G5" s="155" t="s">
        <v>1267</v>
      </c>
      <c r="H5" s="156" t="s">
        <v>1640</v>
      </c>
      <c r="I5" s="156" t="s">
        <v>640</v>
      </c>
      <c r="J5" s="175">
        <f t="shared" si="0"/>
        <v>0</v>
      </c>
      <c r="K5" s="16">
        <v>12</v>
      </c>
      <c r="L5" s="3"/>
      <c r="M5" s="1"/>
      <c r="N5" s="46">
        <f t="shared" si="1"/>
        <v>12</v>
      </c>
      <c r="O5" s="34"/>
      <c r="P5" s="1">
        <v>12</v>
      </c>
      <c r="Q5" s="46">
        <f t="shared" si="2"/>
        <v>0</v>
      </c>
      <c r="R5" s="34">
        <v>10</v>
      </c>
      <c r="S5" s="1"/>
      <c r="T5" s="46">
        <f t="shared" si="3"/>
        <v>10</v>
      </c>
      <c r="U5" s="34"/>
      <c r="V5" s="1"/>
      <c r="W5" s="46">
        <f t="shared" si="4"/>
        <v>10</v>
      </c>
      <c r="X5" s="34"/>
      <c r="Y5" s="1"/>
      <c r="Z5" s="46">
        <f t="shared" si="5"/>
        <v>10</v>
      </c>
      <c r="AA5" s="34"/>
      <c r="AB5" s="1"/>
      <c r="AC5" s="46">
        <f t="shared" si="6"/>
        <v>10</v>
      </c>
      <c r="AD5" s="3"/>
      <c r="AE5" s="1"/>
      <c r="AF5" s="171">
        <f t="shared" si="7"/>
        <v>10</v>
      </c>
      <c r="AG5" s="34"/>
      <c r="AH5" s="1">
        <v>10</v>
      </c>
      <c r="AI5" s="46">
        <f t="shared" si="8"/>
        <v>0</v>
      </c>
      <c r="AJ5" s="34"/>
      <c r="AK5" s="1"/>
      <c r="AL5" s="46">
        <f t="shared" si="9"/>
        <v>0</v>
      </c>
      <c r="AM5" s="34"/>
      <c r="AN5" s="1"/>
      <c r="AO5" s="46">
        <f t="shared" si="10"/>
        <v>0</v>
      </c>
      <c r="AP5" s="34"/>
      <c r="AQ5" s="1"/>
      <c r="AR5" s="46">
        <f t="shared" si="11"/>
        <v>0</v>
      </c>
      <c r="AS5" s="34"/>
      <c r="AT5" s="1"/>
      <c r="AU5" s="46">
        <f t="shared" si="12"/>
        <v>0</v>
      </c>
      <c r="AV5" s="125">
        <f t="shared" si="13"/>
        <v>10</v>
      </c>
      <c r="AW5" s="125">
        <f t="shared" ref="AW5:AW85" si="14">SUM(M5+P5+S5+V5+Y5+AB5+AE5+AH5+AK5+AN5+AQ5+AT5)</f>
        <v>22</v>
      </c>
      <c r="AX5" s="291">
        <v>6</v>
      </c>
      <c r="AY5" s="125">
        <v>4</v>
      </c>
      <c r="AZ5" s="35"/>
      <c r="BA5" s="35"/>
      <c r="BB5" s="35"/>
      <c r="BC5" s="35"/>
      <c r="BD5" s="35"/>
      <c r="BE5" s="35"/>
      <c r="BF5" s="35"/>
    </row>
    <row r="6" spans="1:296" ht="13">
      <c r="A6" s="18"/>
      <c r="B6" s="41">
        <v>16.345454545454501</v>
      </c>
      <c r="C6" s="200">
        <v>3</v>
      </c>
      <c r="D6" s="184" t="s">
        <v>1637</v>
      </c>
      <c r="E6" s="131">
        <v>3</v>
      </c>
      <c r="F6" s="162" t="s">
        <v>1268</v>
      </c>
      <c r="G6" s="155" t="s">
        <v>1269</v>
      </c>
      <c r="H6" s="156" t="s">
        <v>1640</v>
      </c>
      <c r="I6" s="156" t="s">
        <v>640</v>
      </c>
      <c r="J6" s="175">
        <f t="shared" si="0"/>
        <v>0</v>
      </c>
      <c r="K6" s="16">
        <v>1</v>
      </c>
      <c r="L6" s="3"/>
      <c r="M6" s="1"/>
      <c r="N6" s="46">
        <f t="shared" si="1"/>
        <v>1</v>
      </c>
      <c r="O6" s="34"/>
      <c r="P6" s="1">
        <v>1</v>
      </c>
      <c r="Q6" s="46">
        <f t="shared" si="2"/>
        <v>0</v>
      </c>
      <c r="R6" s="34">
        <v>10</v>
      </c>
      <c r="S6" s="1">
        <v>1</v>
      </c>
      <c r="T6" s="46">
        <f t="shared" si="3"/>
        <v>9</v>
      </c>
      <c r="U6" s="34"/>
      <c r="V6" s="1"/>
      <c r="W6" s="46">
        <f t="shared" si="4"/>
        <v>9</v>
      </c>
      <c r="X6" s="34"/>
      <c r="Y6" s="1"/>
      <c r="Z6" s="46">
        <f t="shared" si="5"/>
        <v>9</v>
      </c>
      <c r="AA6" s="34"/>
      <c r="AB6" s="1">
        <v>9</v>
      </c>
      <c r="AC6" s="46">
        <f t="shared" si="6"/>
        <v>0</v>
      </c>
      <c r="AD6" s="3"/>
      <c r="AE6" s="1"/>
      <c r="AF6" s="171">
        <f t="shared" si="7"/>
        <v>0</v>
      </c>
      <c r="AG6" s="34"/>
      <c r="AH6" s="1"/>
      <c r="AI6" s="46">
        <f t="shared" si="8"/>
        <v>0</v>
      </c>
      <c r="AJ6" s="34"/>
      <c r="AK6" s="1"/>
      <c r="AL6" s="46">
        <f t="shared" si="9"/>
        <v>0</v>
      </c>
      <c r="AM6" s="34"/>
      <c r="AN6" s="1"/>
      <c r="AO6" s="46">
        <f t="shared" si="10"/>
        <v>0</v>
      </c>
      <c r="AP6" s="34"/>
      <c r="AQ6" s="1"/>
      <c r="AR6" s="46">
        <f t="shared" si="11"/>
        <v>0</v>
      </c>
      <c r="AS6" s="34"/>
      <c r="AT6" s="1"/>
      <c r="AU6" s="46">
        <f t="shared" si="12"/>
        <v>0</v>
      </c>
      <c r="AV6" s="125">
        <f t="shared" si="13"/>
        <v>10</v>
      </c>
      <c r="AW6" s="125">
        <f t="shared" si="14"/>
        <v>11</v>
      </c>
      <c r="AX6" s="291">
        <v>21</v>
      </c>
      <c r="AY6" s="125">
        <v>14</v>
      </c>
      <c r="AZ6" s="35"/>
      <c r="BA6" s="35"/>
      <c r="BB6" s="35"/>
      <c r="BC6" s="35"/>
      <c r="BD6" s="35"/>
      <c r="BE6" s="35"/>
      <c r="BF6" s="35"/>
    </row>
    <row r="7" spans="1:296" ht="13">
      <c r="A7" s="17" t="s">
        <v>2065</v>
      </c>
      <c r="B7" s="1">
        <v>17.818181818181799</v>
      </c>
      <c r="C7" s="16">
        <v>4</v>
      </c>
      <c r="D7" s="184" t="s">
        <v>1637</v>
      </c>
      <c r="E7" s="131">
        <v>4</v>
      </c>
      <c r="F7" s="162" t="s">
        <v>1270</v>
      </c>
      <c r="G7" s="155" t="s">
        <v>1271</v>
      </c>
      <c r="H7" s="156" t="s">
        <v>1640</v>
      </c>
      <c r="I7" s="156" t="s">
        <v>640</v>
      </c>
      <c r="J7" s="175">
        <f t="shared" si="0"/>
        <v>0</v>
      </c>
      <c r="K7" s="16">
        <v>4</v>
      </c>
      <c r="L7" s="3"/>
      <c r="M7" s="1"/>
      <c r="N7" s="46">
        <f t="shared" si="1"/>
        <v>4</v>
      </c>
      <c r="O7" s="34"/>
      <c r="P7" s="1">
        <v>4</v>
      </c>
      <c r="Q7" s="46">
        <f t="shared" si="2"/>
        <v>0</v>
      </c>
      <c r="R7" s="34">
        <v>10</v>
      </c>
      <c r="S7" s="1"/>
      <c r="T7" s="46">
        <f t="shared" si="3"/>
        <v>10</v>
      </c>
      <c r="U7" s="34"/>
      <c r="V7" s="1"/>
      <c r="W7" s="46">
        <f t="shared" si="4"/>
        <v>10</v>
      </c>
      <c r="X7" s="34"/>
      <c r="Y7" s="1"/>
      <c r="Z7" s="46">
        <f t="shared" si="5"/>
        <v>10</v>
      </c>
      <c r="AA7" s="34"/>
      <c r="AB7" s="1"/>
      <c r="AC7" s="46">
        <f t="shared" si="6"/>
        <v>10</v>
      </c>
      <c r="AD7" s="3"/>
      <c r="AE7" s="1"/>
      <c r="AF7" s="171">
        <f t="shared" si="7"/>
        <v>10</v>
      </c>
      <c r="AG7" s="34"/>
      <c r="AH7" s="1">
        <v>10</v>
      </c>
      <c r="AI7" s="46">
        <f t="shared" si="8"/>
        <v>0</v>
      </c>
      <c r="AJ7" s="34"/>
      <c r="AK7" s="1"/>
      <c r="AL7" s="46">
        <f t="shared" si="9"/>
        <v>0</v>
      </c>
      <c r="AM7" s="34"/>
      <c r="AN7" s="1"/>
      <c r="AO7" s="46">
        <f t="shared" si="10"/>
        <v>0</v>
      </c>
      <c r="AP7" s="34"/>
      <c r="AQ7" s="1"/>
      <c r="AR7" s="46">
        <f t="shared" si="11"/>
        <v>0</v>
      </c>
      <c r="AS7" s="34"/>
      <c r="AT7" s="1"/>
      <c r="AU7" s="46">
        <f t="shared" si="12"/>
        <v>0</v>
      </c>
      <c r="AV7" s="125">
        <f t="shared" si="13"/>
        <v>10</v>
      </c>
      <c r="AW7" s="125">
        <f t="shared" si="14"/>
        <v>14</v>
      </c>
      <c r="AX7" s="291">
        <v>18</v>
      </c>
      <c r="AY7" s="125">
        <v>14</v>
      </c>
      <c r="AZ7" s="35"/>
      <c r="BA7" s="35"/>
      <c r="BB7" s="35"/>
      <c r="BC7" s="35"/>
      <c r="BD7" s="35"/>
      <c r="BE7" s="35"/>
      <c r="BF7" s="35"/>
    </row>
    <row r="8" spans="1:296" s="2" customFormat="1" ht="13">
      <c r="A8" s="17" t="s">
        <v>407</v>
      </c>
      <c r="B8" s="22">
        <v>17.0818181818182</v>
      </c>
      <c r="C8" s="16">
        <v>5</v>
      </c>
      <c r="D8" s="184" t="s">
        <v>1637</v>
      </c>
      <c r="E8" s="131">
        <v>5</v>
      </c>
      <c r="F8" s="162" t="s">
        <v>1272</v>
      </c>
      <c r="G8" s="155" t="s">
        <v>1273</v>
      </c>
      <c r="H8" s="156" t="s">
        <v>1640</v>
      </c>
      <c r="I8" s="156" t="s">
        <v>640</v>
      </c>
      <c r="J8" s="175">
        <f t="shared" si="0"/>
        <v>0</v>
      </c>
      <c r="K8" s="16">
        <v>12</v>
      </c>
      <c r="L8" s="3"/>
      <c r="M8" s="1"/>
      <c r="N8" s="46">
        <f t="shared" si="1"/>
        <v>12</v>
      </c>
      <c r="O8" s="34"/>
      <c r="P8" s="1">
        <v>12</v>
      </c>
      <c r="Q8" s="46">
        <f t="shared" si="2"/>
        <v>0</v>
      </c>
      <c r="R8" s="34">
        <v>10</v>
      </c>
      <c r="S8" s="1">
        <v>1</v>
      </c>
      <c r="T8" s="46">
        <f t="shared" si="3"/>
        <v>9</v>
      </c>
      <c r="U8" s="34"/>
      <c r="V8" s="1"/>
      <c r="W8" s="46">
        <f t="shared" si="4"/>
        <v>9</v>
      </c>
      <c r="X8" s="34"/>
      <c r="Y8" s="1">
        <v>8</v>
      </c>
      <c r="Z8" s="46">
        <f t="shared" si="5"/>
        <v>1</v>
      </c>
      <c r="AA8" s="34"/>
      <c r="AB8" s="1"/>
      <c r="AC8" s="46">
        <f t="shared" si="6"/>
        <v>1</v>
      </c>
      <c r="AD8" s="3"/>
      <c r="AE8" s="1"/>
      <c r="AF8" s="171">
        <f t="shared" si="7"/>
        <v>1</v>
      </c>
      <c r="AG8" s="34"/>
      <c r="AH8" s="1">
        <v>1</v>
      </c>
      <c r="AI8" s="46">
        <f t="shared" si="8"/>
        <v>0</v>
      </c>
      <c r="AJ8" s="34"/>
      <c r="AK8" s="1"/>
      <c r="AL8" s="46">
        <f t="shared" si="9"/>
        <v>0</v>
      </c>
      <c r="AM8" s="34"/>
      <c r="AN8" s="1"/>
      <c r="AO8" s="46">
        <f t="shared" si="10"/>
        <v>0</v>
      </c>
      <c r="AP8" s="34"/>
      <c r="AQ8" s="1"/>
      <c r="AR8" s="46">
        <f t="shared" si="11"/>
        <v>0</v>
      </c>
      <c r="AS8" s="34"/>
      <c r="AT8" s="1"/>
      <c r="AU8" s="46">
        <f t="shared" si="12"/>
        <v>0</v>
      </c>
      <c r="AV8" s="125">
        <f t="shared" si="13"/>
        <v>10</v>
      </c>
      <c r="AW8" s="125">
        <f t="shared" si="14"/>
        <v>22</v>
      </c>
      <c r="AX8" s="291">
        <v>15</v>
      </c>
      <c r="AY8" s="125">
        <v>8</v>
      </c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</row>
    <row r="9" spans="1:296" s="2" customFormat="1" ht="13">
      <c r="A9" s="17" t="s">
        <v>407</v>
      </c>
      <c r="B9" s="1">
        <v>18.554545454545401</v>
      </c>
      <c r="C9" s="16">
        <v>6</v>
      </c>
      <c r="D9" s="184" t="s">
        <v>1637</v>
      </c>
      <c r="E9" s="131">
        <v>6</v>
      </c>
      <c r="F9" s="162" t="s">
        <v>1274</v>
      </c>
      <c r="G9" s="155" t="s">
        <v>1275</v>
      </c>
      <c r="H9" s="156" t="s">
        <v>1640</v>
      </c>
      <c r="I9" s="156" t="s">
        <v>640</v>
      </c>
      <c r="J9" s="175">
        <f t="shared" si="0"/>
        <v>4</v>
      </c>
      <c r="K9" s="16">
        <v>13</v>
      </c>
      <c r="L9" s="3"/>
      <c r="M9" s="1"/>
      <c r="N9" s="46">
        <f t="shared" si="1"/>
        <v>13</v>
      </c>
      <c r="O9" s="34"/>
      <c r="P9" s="1">
        <v>13</v>
      </c>
      <c r="Q9" s="46">
        <f t="shared" si="2"/>
        <v>0</v>
      </c>
      <c r="R9" s="34">
        <v>10</v>
      </c>
      <c r="S9" s="1"/>
      <c r="T9" s="46">
        <f t="shared" si="3"/>
        <v>10</v>
      </c>
      <c r="U9" s="34"/>
      <c r="V9" s="1"/>
      <c r="W9" s="46">
        <f t="shared" si="4"/>
        <v>10</v>
      </c>
      <c r="X9" s="34"/>
      <c r="Y9" s="1"/>
      <c r="Z9" s="46">
        <f t="shared" si="5"/>
        <v>10</v>
      </c>
      <c r="AA9" s="34"/>
      <c r="AB9" s="1"/>
      <c r="AC9" s="46">
        <f t="shared" si="6"/>
        <v>10</v>
      </c>
      <c r="AD9" s="3"/>
      <c r="AE9" s="1"/>
      <c r="AF9" s="171">
        <f t="shared" si="7"/>
        <v>10</v>
      </c>
      <c r="AG9" s="34"/>
      <c r="AH9" s="1">
        <v>6</v>
      </c>
      <c r="AI9" s="46">
        <f t="shared" si="8"/>
        <v>4</v>
      </c>
      <c r="AJ9" s="34"/>
      <c r="AK9" s="1"/>
      <c r="AL9" s="46">
        <f t="shared" si="9"/>
        <v>4</v>
      </c>
      <c r="AM9" s="34"/>
      <c r="AN9" s="1"/>
      <c r="AO9" s="46">
        <f t="shared" si="10"/>
        <v>4</v>
      </c>
      <c r="AP9" s="34"/>
      <c r="AQ9" s="1"/>
      <c r="AR9" s="46">
        <f t="shared" si="11"/>
        <v>4</v>
      </c>
      <c r="AS9" s="34"/>
      <c r="AT9" s="1"/>
      <c r="AU9" s="46">
        <f t="shared" si="12"/>
        <v>4</v>
      </c>
      <c r="AV9" s="125">
        <f t="shared" si="13"/>
        <v>10</v>
      </c>
      <c r="AW9" s="125">
        <f t="shared" si="14"/>
        <v>19</v>
      </c>
      <c r="AX9" s="291">
        <v>7</v>
      </c>
      <c r="AY9" s="125">
        <v>4</v>
      </c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</row>
    <row r="10" spans="1:296" ht="13">
      <c r="A10" s="18"/>
      <c r="B10" s="41">
        <v>17.597272727272699</v>
      </c>
      <c r="C10" s="200">
        <v>7</v>
      </c>
      <c r="D10" s="184" t="s">
        <v>1637</v>
      </c>
      <c r="E10" s="131">
        <v>7</v>
      </c>
      <c r="F10" s="162" t="s">
        <v>1276</v>
      </c>
      <c r="G10" s="155" t="s">
        <v>1277</v>
      </c>
      <c r="H10" s="156" t="s">
        <v>1640</v>
      </c>
      <c r="I10" s="156" t="s">
        <v>640</v>
      </c>
      <c r="J10" s="175">
        <f t="shared" si="0"/>
        <v>5</v>
      </c>
      <c r="K10" s="16">
        <v>9</v>
      </c>
      <c r="L10" s="3"/>
      <c r="M10" s="1"/>
      <c r="N10" s="46">
        <f t="shared" si="1"/>
        <v>9</v>
      </c>
      <c r="O10" s="34"/>
      <c r="P10" s="1">
        <v>9</v>
      </c>
      <c r="Q10" s="46">
        <f t="shared" si="2"/>
        <v>0</v>
      </c>
      <c r="R10" s="34">
        <v>10</v>
      </c>
      <c r="S10" s="1"/>
      <c r="T10" s="46">
        <f t="shared" si="3"/>
        <v>10</v>
      </c>
      <c r="U10" s="34"/>
      <c r="V10" s="1"/>
      <c r="W10" s="46">
        <f t="shared" si="4"/>
        <v>10</v>
      </c>
      <c r="X10" s="34"/>
      <c r="Y10" s="1"/>
      <c r="Z10" s="46">
        <f t="shared" si="5"/>
        <v>10</v>
      </c>
      <c r="AA10" s="34"/>
      <c r="AB10" s="1"/>
      <c r="AC10" s="46">
        <f t="shared" si="6"/>
        <v>10</v>
      </c>
      <c r="AD10" s="3"/>
      <c r="AE10" s="1"/>
      <c r="AF10" s="171">
        <f t="shared" si="7"/>
        <v>10</v>
      </c>
      <c r="AG10" s="34"/>
      <c r="AH10" s="1">
        <v>5</v>
      </c>
      <c r="AI10" s="46">
        <f t="shared" si="8"/>
        <v>5</v>
      </c>
      <c r="AJ10" s="34"/>
      <c r="AK10" s="1"/>
      <c r="AL10" s="46">
        <f t="shared" si="9"/>
        <v>5</v>
      </c>
      <c r="AM10" s="34"/>
      <c r="AN10" s="1"/>
      <c r="AO10" s="46">
        <f t="shared" si="10"/>
        <v>5</v>
      </c>
      <c r="AP10" s="34"/>
      <c r="AQ10" s="1"/>
      <c r="AR10" s="46">
        <f t="shared" si="11"/>
        <v>5</v>
      </c>
      <c r="AS10" s="34"/>
      <c r="AT10" s="1"/>
      <c r="AU10" s="46">
        <f t="shared" si="12"/>
        <v>5</v>
      </c>
      <c r="AV10" s="125">
        <f t="shared" si="13"/>
        <v>10</v>
      </c>
      <c r="AW10" s="125">
        <f t="shared" si="14"/>
        <v>14</v>
      </c>
      <c r="AX10" s="291">
        <v>13</v>
      </c>
      <c r="AY10" s="125">
        <v>14</v>
      </c>
      <c r="AZ10" s="35"/>
      <c r="BA10" s="35"/>
      <c r="BB10" s="35"/>
      <c r="BC10" s="35"/>
      <c r="BD10" s="35"/>
      <c r="BE10" s="35"/>
      <c r="BF10" s="35"/>
    </row>
    <row r="11" spans="1:296" ht="13">
      <c r="A11" s="18"/>
      <c r="B11" s="41">
        <v>17.5236363636363</v>
      </c>
      <c r="C11" s="16">
        <v>8</v>
      </c>
      <c r="D11" s="184" t="s">
        <v>1637</v>
      </c>
      <c r="E11" s="131">
        <v>8</v>
      </c>
      <c r="F11" s="162" t="s">
        <v>1278</v>
      </c>
      <c r="G11" s="155" t="s">
        <v>1279</v>
      </c>
      <c r="H11" s="156" t="s">
        <v>1640</v>
      </c>
      <c r="I11" s="156" t="s">
        <v>640</v>
      </c>
      <c r="J11" s="175">
        <f t="shared" si="0"/>
        <v>8</v>
      </c>
      <c r="K11" s="16">
        <v>6</v>
      </c>
      <c r="L11" s="3"/>
      <c r="M11" s="1"/>
      <c r="N11" s="46">
        <f t="shared" si="1"/>
        <v>6</v>
      </c>
      <c r="O11" s="34"/>
      <c r="P11" s="1">
        <v>6</v>
      </c>
      <c r="Q11" s="46">
        <f t="shared" si="2"/>
        <v>0</v>
      </c>
      <c r="R11" s="34">
        <v>10</v>
      </c>
      <c r="S11" s="1"/>
      <c r="T11" s="46">
        <f t="shared" si="3"/>
        <v>10</v>
      </c>
      <c r="U11" s="34"/>
      <c r="V11" s="1"/>
      <c r="W11" s="46">
        <f t="shared" si="4"/>
        <v>10</v>
      </c>
      <c r="X11" s="34"/>
      <c r="Y11" s="1"/>
      <c r="Z11" s="46">
        <f t="shared" si="5"/>
        <v>10</v>
      </c>
      <c r="AA11" s="34"/>
      <c r="AB11" s="1"/>
      <c r="AC11" s="46">
        <f t="shared" si="6"/>
        <v>10</v>
      </c>
      <c r="AD11" s="3"/>
      <c r="AE11" s="1"/>
      <c r="AF11" s="171">
        <f t="shared" si="7"/>
        <v>10</v>
      </c>
      <c r="AG11" s="34"/>
      <c r="AH11" s="1">
        <v>2</v>
      </c>
      <c r="AI11" s="46">
        <f t="shared" si="8"/>
        <v>8</v>
      </c>
      <c r="AJ11" s="34"/>
      <c r="AK11" s="1"/>
      <c r="AL11" s="46">
        <f t="shared" si="9"/>
        <v>8</v>
      </c>
      <c r="AM11" s="34"/>
      <c r="AN11" s="1"/>
      <c r="AO11" s="46">
        <f t="shared" si="10"/>
        <v>8</v>
      </c>
      <c r="AP11" s="34"/>
      <c r="AQ11" s="1"/>
      <c r="AR11" s="46">
        <f t="shared" si="11"/>
        <v>8</v>
      </c>
      <c r="AS11" s="34"/>
      <c r="AT11" s="1"/>
      <c r="AU11" s="46">
        <f t="shared" si="12"/>
        <v>8</v>
      </c>
      <c r="AV11" s="125">
        <f t="shared" si="13"/>
        <v>10</v>
      </c>
      <c r="AW11" s="125">
        <f t="shared" si="14"/>
        <v>8</v>
      </c>
      <c r="AX11" s="291">
        <v>6</v>
      </c>
      <c r="AY11" s="125">
        <v>12</v>
      </c>
      <c r="AZ11" s="35"/>
      <c r="BA11" s="35"/>
      <c r="BB11" s="35"/>
      <c r="BC11" s="35"/>
      <c r="BD11" s="35"/>
      <c r="BE11" s="35"/>
      <c r="BF11" s="35"/>
    </row>
    <row r="12" spans="1:296" ht="13">
      <c r="A12" s="17" t="s">
        <v>2065</v>
      </c>
      <c r="B12" s="1">
        <v>17.45</v>
      </c>
      <c r="C12" s="16">
        <v>9</v>
      </c>
      <c r="D12" s="184" t="s">
        <v>1637</v>
      </c>
      <c r="E12" s="131">
        <v>9</v>
      </c>
      <c r="F12" s="162" t="s">
        <v>1280</v>
      </c>
      <c r="G12" s="155" t="s">
        <v>1281</v>
      </c>
      <c r="H12" s="156" t="s">
        <v>1640</v>
      </c>
      <c r="I12" s="156" t="s">
        <v>640</v>
      </c>
      <c r="J12" s="175">
        <f t="shared" si="0"/>
        <v>7</v>
      </c>
      <c r="K12" s="16">
        <v>8</v>
      </c>
      <c r="L12" s="3"/>
      <c r="M12" s="1"/>
      <c r="N12" s="46">
        <f t="shared" si="1"/>
        <v>8</v>
      </c>
      <c r="O12" s="34"/>
      <c r="P12" s="1">
        <v>8</v>
      </c>
      <c r="Q12" s="46">
        <f t="shared" si="2"/>
        <v>0</v>
      </c>
      <c r="R12" s="34">
        <v>10</v>
      </c>
      <c r="S12" s="1"/>
      <c r="T12" s="46">
        <f t="shared" si="3"/>
        <v>10</v>
      </c>
      <c r="U12" s="34"/>
      <c r="V12" s="1"/>
      <c r="W12" s="46">
        <f t="shared" si="4"/>
        <v>10</v>
      </c>
      <c r="X12" s="34"/>
      <c r="Y12" s="1"/>
      <c r="Z12" s="46">
        <f t="shared" si="5"/>
        <v>10</v>
      </c>
      <c r="AA12" s="34"/>
      <c r="AB12" s="1"/>
      <c r="AC12" s="46">
        <f t="shared" si="6"/>
        <v>10</v>
      </c>
      <c r="AD12" s="3"/>
      <c r="AE12" s="1"/>
      <c r="AF12" s="171">
        <f t="shared" si="7"/>
        <v>10</v>
      </c>
      <c r="AG12" s="34"/>
      <c r="AH12" s="1">
        <v>3</v>
      </c>
      <c r="AI12" s="46">
        <f t="shared" si="8"/>
        <v>7</v>
      </c>
      <c r="AJ12" s="34"/>
      <c r="AK12" s="1"/>
      <c r="AL12" s="46">
        <f t="shared" si="9"/>
        <v>7</v>
      </c>
      <c r="AM12" s="34"/>
      <c r="AN12" s="1"/>
      <c r="AO12" s="46">
        <f t="shared" si="10"/>
        <v>7</v>
      </c>
      <c r="AP12" s="34"/>
      <c r="AQ12" s="1"/>
      <c r="AR12" s="46">
        <f t="shared" si="11"/>
        <v>7</v>
      </c>
      <c r="AS12" s="34"/>
      <c r="AT12" s="1"/>
      <c r="AU12" s="46">
        <f t="shared" si="12"/>
        <v>7</v>
      </c>
      <c r="AV12" s="125">
        <f t="shared" si="13"/>
        <v>10</v>
      </c>
      <c r="AW12" s="125">
        <f t="shared" si="14"/>
        <v>11</v>
      </c>
      <c r="AX12" s="291">
        <v>5</v>
      </c>
      <c r="AY12" s="125">
        <v>16</v>
      </c>
      <c r="AZ12" s="35"/>
      <c r="BA12" s="35"/>
      <c r="BB12" s="35"/>
      <c r="BC12" s="35"/>
      <c r="BD12" s="35"/>
      <c r="BE12" s="35"/>
      <c r="BF12" s="35"/>
    </row>
    <row r="13" spans="1:296" ht="13">
      <c r="A13" s="17" t="s">
        <v>407</v>
      </c>
      <c r="B13" s="22">
        <v>17.3763636363636</v>
      </c>
      <c r="C13" s="16">
        <v>10</v>
      </c>
      <c r="D13" s="184" t="s">
        <v>1637</v>
      </c>
      <c r="E13" s="131">
        <v>10</v>
      </c>
      <c r="F13" s="255" t="s">
        <v>1282</v>
      </c>
      <c r="G13" s="155" t="s">
        <v>1283</v>
      </c>
      <c r="H13" s="156" t="s">
        <v>1640</v>
      </c>
      <c r="I13" s="156" t="s">
        <v>640</v>
      </c>
      <c r="J13" s="175">
        <f t="shared" si="0"/>
        <v>7</v>
      </c>
      <c r="K13" s="16">
        <v>8</v>
      </c>
      <c r="L13" s="3"/>
      <c r="M13" s="1"/>
      <c r="N13" s="46">
        <f t="shared" si="1"/>
        <v>8</v>
      </c>
      <c r="O13" s="34"/>
      <c r="P13" s="1">
        <v>8</v>
      </c>
      <c r="Q13" s="46">
        <f t="shared" si="2"/>
        <v>0</v>
      </c>
      <c r="R13" s="34"/>
      <c r="S13" s="1"/>
      <c r="T13" s="46">
        <f t="shared" si="3"/>
        <v>0</v>
      </c>
      <c r="U13" s="34">
        <v>10</v>
      </c>
      <c r="V13" s="1"/>
      <c r="W13" s="46">
        <f t="shared" si="4"/>
        <v>10</v>
      </c>
      <c r="X13" s="34"/>
      <c r="Y13" s="1"/>
      <c r="Z13" s="46">
        <f t="shared" si="5"/>
        <v>10</v>
      </c>
      <c r="AA13" s="34"/>
      <c r="AB13" s="1"/>
      <c r="AC13" s="46">
        <f t="shared" si="6"/>
        <v>10</v>
      </c>
      <c r="AD13" s="3"/>
      <c r="AE13" s="1"/>
      <c r="AF13" s="171">
        <f t="shared" si="7"/>
        <v>10</v>
      </c>
      <c r="AG13" s="34"/>
      <c r="AH13" s="1">
        <v>3</v>
      </c>
      <c r="AI13" s="46">
        <f t="shared" si="8"/>
        <v>7</v>
      </c>
      <c r="AJ13" s="34"/>
      <c r="AK13" s="1"/>
      <c r="AL13" s="46">
        <f t="shared" si="9"/>
        <v>7</v>
      </c>
      <c r="AM13" s="34"/>
      <c r="AN13" s="1"/>
      <c r="AO13" s="46">
        <f t="shared" ref="AO13:AO23" si="15">SUM(AL13+AM13-AN13)</f>
        <v>7</v>
      </c>
      <c r="AP13" s="34"/>
      <c r="AQ13" s="1"/>
      <c r="AR13" s="46">
        <f t="shared" ref="AR13:AR23" si="16">SUM(AO13+AP13-AQ13)</f>
        <v>7</v>
      </c>
      <c r="AS13" s="34"/>
      <c r="AT13" s="1"/>
      <c r="AU13" s="46">
        <f t="shared" ref="AU13:AU23" si="17">SUM(AR13+AS13-AT13)</f>
        <v>7</v>
      </c>
      <c r="AV13" s="125">
        <f t="shared" si="13"/>
        <v>10</v>
      </c>
      <c r="AW13" s="125">
        <f t="shared" si="14"/>
        <v>11</v>
      </c>
      <c r="AX13" s="291">
        <v>12</v>
      </c>
      <c r="AY13" s="125">
        <v>23</v>
      </c>
      <c r="AZ13" s="35"/>
      <c r="BA13" s="35"/>
      <c r="BB13" s="35"/>
      <c r="BC13" s="35"/>
      <c r="BD13" s="35"/>
      <c r="BE13" s="35"/>
      <c r="BF13" s="35"/>
    </row>
    <row r="14" spans="1:296" ht="13">
      <c r="A14" s="17" t="s">
        <v>407</v>
      </c>
      <c r="B14" s="1">
        <v>17.3027272727272</v>
      </c>
      <c r="C14" s="200">
        <v>11</v>
      </c>
      <c r="D14" s="184" t="s">
        <v>1637</v>
      </c>
      <c r="E14" s="131">
        <v>11</v>
      </c>
      <c r="F14" s="162" t="s">
        <v>1284</v>
      </c>
      <c r="G14" s="155" t="s">
        <v>1285</v>
      </c>
      <c r="H14" s="156" t="s">
        <v>1640</v>
      </c>
      <c r="I14" s="156" t="s">
        <v>640</v>
      </c>
      <c r="J14" s="175">
        <f t="shared" si="0"/>
        <v>4</v>
      </c>
      <c r="K14" s="16">
        <v>9</v>
      </c>
      <c r="L14" s="3"/>
      <c r="M14" s="1"/>
      <c r="N14" s="46">
        <f t="shared" si="1"/>
        <v>9</v>
      </c>
      <c r="O14" s="34"/>
      <c r="P14" s="1">
        <v>8</v>
      </c>
      <c r="Q14" s="46">
        <f t="shared" si="2"/>
        <v>1</v>
      </c>
      <c r="R14" s="34">
        <v>10</v>
      </c>
      <c r="S14" s="1"/>
      <c r="T14" s="46">
        <f t="shared" si="3"/>
        <v>11</v>
      </c>
      <c r="U14" s="34"/>
      <c r="V14" s="1">
        <v>2</v>
      </c>
      <c r="W14" s="46">
        <f t="shared" si="4"/>
        <v>9</v>
      </c>
      <c r="X14" s="34"/>
      <c r="Y14" s="1"/>
      <c r="Z14" s="46">
        <f t="shared" si="5"/>
        <v>9</v>
      </c>
      <c r="AA14" s="34"/>
      <c r="AB14" s="1"/>
      <c r="AC14" s="46">
        <f t="shared" si="6"/>
        <v>9</v>
      </c>
      <c r="AD14" s="3"/>
      <c r="AE14" s="1"/>
      <c r="AF14" s="171">
        <f t="shared" si="7"/>
        <v>9</v>
      </c>
      <c r="AG14" s="34"/>
      <c r="AH14" s="1">
        <v>5</v>
      </c>
      <c r="AI14" s="46">
        <f t="shared" si="8"/>
        <v>4</v>
      </c>
      <c r="AJ14" s="34"/>
      <c r="AK14" s="1"/>
      <c r="AL14" s="46">
        <f t="shared" si="9"/>
        <v>4</v>
      </c>
      <c r="AM14" s="34"/>
      <c r="AN14" s="1"/>
      <c r="AO14" s="46">
        <f t="shared" si="15"/>
        <v>4</v>
      </c>
      <c r="AP14" s="34"/>
      <c r="AQ14" s="1"/>
      <c r="AR14" s="46">
        <f t="shared" si="16"/>
        <v>4</v>
      </c>
      <c r="AS14" s="34"/>
      <c r="AT14" s="1"/>
      <c r="AU14" s="46">
        <f t="shared" si="17"/>
        <v>4</v>
      </c>
      <c r="AV14" s="125">
        <f t="shared" si="13"/>
        <v>10</v>
      </c>
      <c r="AW14" s="125">
        <f t="shared" si="14"/>
        <v>15</v>
      </c>
      <c r="AX14" s="291">
        <v>11</v>
      </c>
      <c r="AY14" s="125">
        <v>11</v>
      </c>
      <c r="AZ14" s="35"/>
      <c r="BA14" s="35"/>
      <c r="BB14" s="35"/>
      <c r="BC14" s="35"/>
      <c r="BD14" s="35"/>
      <c r="BE14" s="35"/>
      <c r="BF14" s="35"/>
    </row>
    <row r="15" spans="1:296" ht="13">
      <c r="A15" s="18"/>
      <c r="B15" s="41">
        <v>17.2290909090908</v>
      </c>
      <c r="C15" s="16">
        <v>12</v>
      </c>
      <c r="D15" s="184" t="s">
        <v>1637</v>
      </c>
      <c r="E15" s="131">
        <v>12</v>
      </c>
      <c r="F15" s="162" t="s">
        <v>1286</v>
      </c>
      <c r="G15" s="155" t="s">
        <v>1287</v>
      </c>
      <c r="H15" s="156" t="s">
        <v>1640</v>
      </c>
      <c r="I15" s="156" t="s">
        <v>640</v>
      </c>
      <c r="J15" s="175">
        <f t="shared" si="0"/>
        <v>10</v>
      </c>
      <c r="K15" s="16">
        <v>8</v>
      </c>
      <c r="L15" s="3"/>
      <c r="M15" s="1"/>
      <c r="N15" s="46">
        <f t="shared" si="1"/>
        <v>8</v>
      </c>
      <c r="O15" s="34"/>
      <c r="P15" s="1">
        <v>8</v>
      </c>
      <c r="Q15" s="46">
        <f t="shared" si="2"/>
        <v>0</v>
      </c>
      <c r="R15" s="34">
        <v>10</v>
      </c>
      <c r="S15" s="1"/>
      <c r="T15" s="46">
        <f t="shared" si="3"/>
        <v>10</v>
      </c>
      <c r="U15" s="34"/>
      <c r="V15" s="1"/>
      <c r="W15" s="46">
        <f t="shared" si="4"/>
        <v>10</v>
      </c>
      <c r="X15" s="34"/>
      <c r="Y15" s="1"/>
      <c r="Z15" s="46">
        <f t="shared" si="5"/>
        <v>10</v>
      </c>
      <c r="AA15" s="34"/>
      <c r="AB15" s="1"/>
      <c r="AC15" s="46">
        <f t="shared" si="6"/>
        <v>10</v>
      </c>
      <c r="AD15" s="3"/>
      <c r="AE15" s="1"/>
      <c r="AF15" s="171">
        <f t="shared" si="7"/>
        <v>10</v>
      </c>
      <c r="AG15" s="34"/>
      <c r="AH15" s="1"/>
      <c r="AI15" s="46">
        <f t="shared" si="8"/>
        <v>10</v>
      </c>
      <c r="AJ15" s="34"/>
      <c r="AK15" s="1"/>
      <c r="AL15" s="46">
        <f t="shared" si="9"/>
        <v>10</v>
      </c>
      <c r="AM15" s="34"/>
      <c r="AN15" s="1"/>
      <c r="AO15" s="46">
        <f t="shared" si="15"/>
        <v>10</v>
      </c>
      <c r="AP15" s="34"/>
      <c r="AQ15" s="1"/>
      <c r="AR15" s="46">
        <f t="shared" si="16"/>
        <v>10</v>
      </c>
      <c r="AS15" s="34"/>
      <c r="AT15" s="1"/>
      <c r="AU15" s="46">
        <f t="shared" si="17"/>
        <v>10</v>
      </c>
      <c r="AV15" s="125">
        <f t="shared" si="13"/>
        <v>10</v>
      </c>
      <c r="AW15" s="125">
        <f t="shared" si="14"/>
        <v>8</v>
      </c>
      <c r="AX15" s="291">
        <v>9</v>
      </c>
      <c r="AY15" s="125">
        <v>9</v>
      </c>
      <c r="AZ15" s="35"/>
      <c r="BA15" s="35"/>
      <c r="BB15" s="35"/>
      <c r="BC15" s="35"/>
      <c r="BD15" s="35"/>
      <c r="BE15" s="35"/>
      <c r="BF15" s="35"/>
    </row>
    <row r="16" spans="1:296" s="2" customFormat="1" ht="13">
      <c r="A16" s="18"/>
      <c r="B16" s="41">
        <v>17.1554545454545</v>
      </c>
      <c r="C16" s="16">
        <v>13</v>
      </c>
      <c r="D16" s="184" t="s">
        <v>1637</v>
      </c>
      <c r="E16" s="131">
        <v>13</v>
      </c>
      <c r="F16" s="162" t="s">
        <v>1288</v>
      </c>
      <c r="G16" s="155" t="s">
        <v>1289</v>
      </c>
      <c r="H16" s="156" t="s">
        <v>1640</v>
      </c>
      <c r="I16" s="156" t="s">
        <v>640</v>
      </c>
      <c r="J16" s="175">
        <f t="shared" si="0"/>
        <v>12</v>
      </c>
      <c r="K16" s="16">
        <v>12</v>
      </c>
      <c r="L16" s="3"/>
      <c r="M16" s="1"/>
      <c r="N16" s="46">
        <f t="shared" si="1"/>
        <v>12</v>
      </c>
      <c r="O16" s="34"/>
      <c r="P16" s="1">
        <v>9</v>
      </c>
      <c r="Q16" s="46">
        <f t="shared" si="2"/>
        <v>3</v>
      </c>
      <c r="R16" s="34"/>
      <c r="S16" s="1"/>
      <c r="T16" s="46">
        <f t="shared" si="3"/>
        <v>3</v>
      </c>
      <c r="U16" s="34"/>
      <c r="V16" s="1"/>
      <c r="W16" s="46">
        <f t="shared" si="4"/>
        <v>3</v>
      </c>
      <c r="X16" s="34">
        <v>10</v>
      </c>
      <c r="Y16" s="1">
        <v>1</v>
      </c>
      <c r="Z16" s="46">
        <f t="shared" si="5"/>
        <v>12</v>
      </c>
      <c r="AA16" s="34"/>
      <c r="AB16" s="1"/>
      <c r="AC16" s="46">
        <f t="shared" si="6"/>
        <v>12</v>
      </c>
      <c r="AD16" s="3"/>
      <c r="AE16" s="1"/>
      <c r="AF16" s="171">
        <f t="shared" si="7"/>
        <v>12</v>
      </c>
      <c r="AG16" s="34"/>
      <c r="AH16" s="1"/>
      <c r="AI16" s="46">
        <f t="shared" si="8"/>
        <v>12</v>
      </c>
      <c r="AJ16" s="34"/>
      <c r="AK16" s="1"/>
      <c r="AL16" s="46">
        <f t="shared" si="9"/>
        <v>12</v>
      </c>
      <c r="AM16" s="34"/>
      <c r="AN16" s="1"/>
      <c r="AO16" s="46">
        <f t="shared" si="15"/>
        <v>12</v>
      </c>
      <c r="AP16" s="34"/>
      <c r="AQ16" s="1"/>
      <c r="AR16" s="46">
        <f t="shared" si="16"/>
        <v>12</v>
      </c>
      <c r="AS16" s="34"/>
      <c r="AT16" s="1"/>
      <c r="AU16" s="46">
        <f t="shared" si="17"/>
        <v>12</v>
      </c>
      <c r="AV16" s="125">
        <f t="shared" si="13"/>
        <v>10</v>
      </c>
      <c r="AW16" s="125">
        <f t="shared" si="14"/>
        <v>10</v>
      </c>
      <c r="AX16" s="291">
        <v>5</v>
      </c>
      <c r="AY16" s="125">
        <v>1</v>
      </c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</row>
    <row r="17" spans="1:296" s="2" customFormat="1" ht="13">
      <c r="A17" s="17" t="s">
        <v>2065</v>
      </c>
      <c r="B17" s="1">
        <v>17.0818181818181</v>
      </c>
      <c r="C17" s="16">
        <v>14</v>
      </c>
      <c r="D17" s="184" t="s">
        <v>1637</v>
      </c>
      <c r="E17" s="131">
        <v>14</v>
      </c>
      <c r="F17" s="162" t="s">
        <v>1290</v>
      </c>
      <c r="G17" s="155" t="s">
        <v>1291</v>
      </c>
      <c r="H17" s="156" t="s">
        <v>1640</v>
      </c>
      <c r="I17" s="156" t="s">
        <v>640</v>
      </c>
      <c r="J17" s="175">
        <f t="shared" si="0"/>
        <v>2</v>
      </c>
      <c r="K17" s="16">
        <v>6</v>
      </c>
      <c r="L17" s="3"/>
      <c r="M17" s="1"/>
      <c r="N17" s="46">
        <f t="shared" si="1"/>
        <v>6</v>
      </c>
      <c r="O17" s="34"/>
      <c r="P17" s="1">
        <v>3</v>
      </c>
      <c r="Q17" s="46">
        <f t="shared" si="2"/>
        <v>3</v>
      </c>
      <c r="R17" s="34">
        <v>5</v>
      </c>
      <c r="S17" s="1"/>
      <c r="T17" s="46">
        <f t="shared" si="3"/>
        <v>8</v>
      </c>
      <c r="U17" s="34"/>
      <c r="V17" s="1"/>
      <c r="W17" s="46">
        <f t="shared" si="4"/>
        <v>8</v>
      </c>
      <c r="X17" s="34"/>
      <c r="Y17" s="1">
        <v>2</v>
      </c>
      <c r="Z17" s="46">
        <f t="shared" si="5"/>
        <v>6</v>
      </c>
      <c r="AA17" s="34"/>
      <c r="AB17" s="1"/>
      <c r="AC17" s="46">
        <f t="shared" si="6"/>
        <v>6</v>
      </c>
      <c r="AD17" s="3"/>
      <c r="AE17" s="1"/>
      <c r="AF17" s="171">
        <f t="shared" si="7"/>
        <v>6</v>
      </c>
      <c r="AG17" s="34"/>
      <c r="AH17" s="1">
        <v>4</v>
      </c>
      <c r="AI17" s="46">
        <f t="shared" si="8"/>
        <v>2</v>
      </c>
      <c r="AJ17" s="34"/>
      <c r="AK17" s="1"/>
      <c r="AL17" s="46">
        <f t="shared" si="9"/>
        <v>2</v>
      </c>
      <c r="AM17" s="34"/>
      <c r="AN17" s="1"/>
      <c r="AO17" s="46">
        <f t="shared" si="15"/>
        <v>2</v>
      </c>
      <c r="AP17" s="34"/>
      <c r="AQ17" s="1"/>
      <c r="AR17" s="46">
        <f t="shared" si="16"/>
        <v>2</v>
      </c>
      <c r="AS17" s="34"/>
      <c r="AT17" s="1"/>
      <c r="AU17" s="46">
        <f t="shared" si="17"/>
        <v>2</v>
      </c>
      <c r="AV17" s="125">
        <f t="shared" si="13"/>
        <v>5</v>
      </c>
      <c r="AW17" s="125">
        <f t="shared" si="14"/>
        <v>9</v>
      </c>
      <c r="AX17" s="291">
        <v>15</v>
      </c>
      <c r="AY17" s="125">
        <v>8</v>
      </c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</row>
    <row r="18" spans="1:296" ht="13">
      <c r="A18" s="17" t="s">
        <v>407</v>
      </c>
      <c r="B18" s="22">
        <v>17.008181818181701</v>
      </c>
      <c r="C18" s="200">
        <v>15</v>
      </c>
      <c r="D18" s="184" t="s">
        <v>1637</v>
      </c>
      <c r="E18" s="131">
        <v>15</v>
      </c>
      <c r="F18" s="162" t="s">
        <v>1292</v>
      </c>
      <c r="G18" s="155" t="s">
        <v>1293</v>
      </c>
      <c r="H18" s="156" t="s">
        <v>1640</v>
      </c>
      <c r="I18" s="156" t="s">
        <v>640</v>
      </c>
      <c r="J18" s="175">
        <f t="shared" si="0"/>
        <v>14</v>
      </c>
      <c r="K18" s="16">
        <v>8</v>
      </c>
      <c r="L18" s="3"/>
      <c r="M18" s="1"/>
      <c r="N18" s="46">
        <f t="shared" si="1"/>
        <v>8</v>
      </c>
      <c r="O18" s="34"/>
      <c r="P18" s="1">
        <v>4</v>
      </c>
      <c r="Q18" s="46">
        <f t="shared" si="2"/>
        <v>4</v>
      </c>
      <c r="R18" s="34">
        <v>10</v>
      </c>
      <c r="S18" s="1"/>
      <c r="T18" s="46">
        <f t="shared" si="3"/>
        <v>14</v>
      </c>
      <c r="U18" s="34"/>
      <c r="V18" s="1"/>
      <c r="W18" s="46">
        <f t="shared" si="4"/>
        <v>14</v>
      </c>
      <c r="X18" s="34"/>
      <c r="Y18" s="1"/>
      <c r="Z18" s="46">
        <f t="shared" si="5"/>
        <v>14</v>
      </c>
      <c r="AA18" s="34"/>
      <c r="AB18" s="1"/>
      <c r="AC18" s="46">
        <f t="shared" si="6"/>
        <v>14</v>
      </c>
      <c r="AD18" s="3"/>
      <c r="AE18" s="1"/>
      <c r="AF18" s="171">
        <f t="shared" si="7"/>
        <v>14</v>
      </c>
      <c r="AG18" s="34"/>
      <c r="AH18" s="1"/>
      <c r="AI18" s="46">
        <f t="shared" si="8"/>
        <v>14</v>
      </c>
      <c r="AJ18" s="34"/>
      <c r="AK18" s="1"/>
      <c r="AL18" s="46">
        <f t="shared" si="9"/>
        <v>14</v>
      </c>
      <c r="AM18" s="34"/>
      <c r="AN18" s="1"/>
      <c r="AO18" s="46">
        <f t="shared" si="15"/>
        <v>14</v>
      </c>
      <c r="AP18" s="34"/>
      <c r="AQ18" s="1"/>
      <c r="AR18" s="46">
        <f t="shared" si="16"/>
        <v>14</v>
      </c>
      <c r="AS18" s="34"/>
      <c r="AT18" s="1"/>
      <c r="AU18" s="46">
        <f t="shared" si="17"/>
        <v>14</v>
      </c>
      <c r="AV18" s="125">
        <f t="shared" si="13"/>
        <v>10</v>
      </c>
      <c r="AW18" s="125">
        <f t="shared" si="14"/>
        <v>4</v>
      </c>
      <c r="AX18" s="291">
        <v>4</v>
      </c>
      <c r="AY18" s="125">
        <v>2</v>
      </c>
      <c r="AZ18" s="35"/>
      <c r="BA18" s="35"/>
      <c r="BB18" s="35"/>
      <c r="BC18" s="35"/>
      <c r="BD18" s="35"/>
      <c r="BE18" s="35"/>
      <c r="BF18" s="35"/>
    </row>
    <row r="19" spans="1:296" ht="13">
      <c r="A19" s="17" t="s">
        <v>407</v>
      </c>
      <c r="B19" s="1">
        <v>16.9345454545454</v>
      </c>
      <c r="C19" s="16">
        <v>16</v>
      </c>
      <c r="D19" s="184" t="s">
        <v>1637</v>
      </c>
      <c r="E19" s="131">
        <v>16</v>
      </c>
      <c r="F19" s="162" t="s">
        <v>1294</v>
      </c>
      <c r="G19" s="155" t="s">
        <v>1295</v>
      </c>
      <c r="H19" s="156" t="s">
        <v>1640</v>
      </c>
      <c r="I19" s="156" t="s">
        <v>640</v>
      </c>
      <c r="J19" s="175">
        <f t="shared" si="0"/>
        <v>16</v>
      </c>
      <c r="K19" s="16">
        <v>8</v>
      </c>
      <c r="L19" s="3"/>
      <c r="M19" s="1"/>
      <c r="N19" s="46">
        <f t="shared" si="1"/>
        <v>8</v>
      </c>
      <c r="O19" s="34"/>
      <c r="P19" s="1">
        <v>1</v>
      </c>
      <c r="Q19" s="46">
        <f t="shared" si="2"/>
        <v>7</v>
      </c>
      <c r="R19" s="34">
        <v>10</v>
      </c>
      <c r="S19" s="1"/>
      <c r="T19" s="46">
        <f t="shared" si="3"/>
        <v>17</v>
      </c>
      <c r="U19" s="34"/>
      <c r="V19" s="1"/>
      <c r="W19" s="46">
        <f t="shared" si="4"/>
        <v>17</v>
      </c>
      <c r="X19" s="34"/>
      <c r="Y19" s="1"/>
      <c r="Z19" s="46">
        <f t="shared" si="5"/>
        <v>17</v>
      </c>
      <c r="AA19" s="34"/>
      <c r="AB19" s="1"/>
      <c r="AC19" s="46">
        <f t="shared" si="6"/>
        <v>17</v>
      </c>
      <c r="AD19" s="3"/>
      <c r="AE19" s="1"/>
      <c r="AF19" s="171">
        <f t="shared" si="7"/>
        <v>17</v>
      </c>
      <c r="AG19" s="34"/>
      <c r="AH19" s="1">
        <v>1</v>
      </c>
      <c r="AI19" s="46">
        <f t="shared" si="8"/>
        <v>16</v>
      </c>
      <c r="AJ19" s="34"/>
      <c r="AK19" s="1"/>
      <c r="AL19" s="46">
        <f t="shared" si="9"/>
        <v>16</v>
      </c>
      <c r="AM19" s="34"/>
      <c r="AN19" s="1"/>
      <c r="AO19" s="46">
        <f t="shared" si="15"/>
        <v>16</v>
      </c>
      <c r="AP19" s="34"/>
      <c r="AQ19" s="1"/>
      <c r="AR19" s="46">
        <f t="shared" si="16"/>
        <v>16</v>
      </c>
      <c r="AS19" s="34"/>
      <c r="AT19" s="1"/>
      <c r="AU19" s="46">
        <f t="shared" si="17"/>
        <v>16</v>
      </c>
      <c r="AV19" s="125">
        <f t="shared" si="13"/>
        <v>10</v>
      </c>
      <c r="AW19" s="125">
        <f t="shared" si="14"/>
        <v>2</v>
      </c>
      <c r="AX19" s="291">
        <v>4</v>
      </c>
      <c r="AY19" s="125">
        <v>0</v>
      </c>
      <c r="AZ19" s="35"/>
      <c r="BA19" s="35"/>
      <c r="BB19" s="35"/>
      <c r="BC19" s="35"/>
      <c r="BD19" s="35"/>
      <c r="BE19" s="35"/>
      <c r="BF19" s="35"/>
    </row>
    <row r="20" spans="1:296" ht="13">
      <c r="A20" s="18"/>
      <c r="B20" s="41">
        <v>16.860909090909001</v>
      </c>
      <c r="C20" s="16">
        <v>17</v>
      </c>
      <c r="D20" s="184" t="s">
        <v>1637</v>
      </c>
      <c r="E20" s="131">
        <v>17</v>
      </c>
      <c r="F20" s="162" t="s">
        <v>1296</v>
      </c>
      <c r="G20" s="155" t="s">
        <v>1297</v>
      </c>
      <c r="H20" s="156" t="s">
        <v>1640</v>
      </c>
      <c r="I20" s="156" t="s">
        <v>640</v>
      </c>
      <c r="J20" s="175">
        <f t="shared" si="0"/>
        <v>12</v>
      </c>
      <c r="K20" s="16">
        <v>7</v>
      </c>
      <c r="L20" s="3"/>
      <c r="M20" s="1"/>
      <c r="N20" s="46">
        <f t="shared" si="1"/>
        <v>7</v>
      </c>
      <c r="O20" s="34"/>
      <c r="P20" s="1">
        <v>4</v>
      </c>
      <c r="Q20" s="46">
        <f t="shared" si="2"/>
        <v>3</v>
      </c>
      <c r="R20" s="34">
        <v>10</v>
      </c>
      <c r="S20" s="1"/>
      <c r="T20" s="46">
        <f t="shared" si="3"/>
        <v>13</v>
      </c>
      <c r="U20" s="34"/>
      <c r="V20" s="1"/>
      <c r="W20" s="46">
        <f t="shared" si="4"/>
        <v>13</v>
      </c>
      <c r="X20" s="34"/>
      <c r="Y20" s="1"/>
      <c r="Z20" s="46">
        <f t="shared" si="5"/>
        <v>13</v>
      </c>
      <c r="AA20" s="34"/>
      <c r="AB20" s="1"/>
      <c r="AC20" s="46">
        <f t="shared" si="6"/>
        <v>13</v>
      </c>
      <c r="AD20" s="3"/>
      <c r="AE20" s="1"/>
      <c r="AF20" s="171">
        <f t="shared" si="7"/>
        <v>13</v>
      </c>
      <c r="AG20" s="34"/>
      <c r="AH20" s="1">
        <v>1</v>
      </c>
      <c r="AI20" s="46">
        <f t="shared" si="8"/>
        <v>12</v>
      </c>
      <c r="AJ20" s="34"/>
      <c r="AK20" s="1"/>
      <c r="AL20" s="46">
        <f t="shared" si="9"/>
        <v>12</v>
      </c>
      <c r="AM20" s="34"/>
      <c r="AN20" s="1"/>
      <c r="AO20" s="46">
        <f t="shared" si="15"/>
        <v>12</v>
      </c>
      <c r="AP20" s="34"/>
      <c r="AQ20" s="1"/>
      <c r="AR20" s="46">
        <f t="shared" si="16"/>
        <v>12</v>
      </c>
      <c r="AS20" s="34"/>
      <c r="AT20" s="1"/>
      <c r="AU20" s="46">
        <f t="shared" si="17"/>
        <v>12</v>
      </c>
      <c r="AV20" s="125">
        <f t="shared" si="13"/>
        <v>10</v>
      </c>
      <c r="AW20" s="125">
        <f t="shared" si="14"/>
        <v>5</v>
      </c>
      <c r="AX20" s="291">
        <v>4</v>
      </c>
      <c r="AY20" s="125">
        <v>10</v>
      </c>
      <c r="AZ20" s="35"/>
      <c r="BA20" s="35"/>
      <c r="BB20" s="35"/>
      <c r="BC20" s="35"/>
      <c r="BD20" s="35"/>
      <c r="BE20" s="35"/>
      <c r="BF20" s="35"/>
    </row>
    <row r="21" spans="1:296" ht="13">
      <c r="A21" s="18"/>
      <c r="B21" s="41">
        <v>16.787272727272601</v>
      </c>
      <c r="C21" s="16">
        <v>18</v>
      </c>
      <c r="D21" s="184" t="s">
        <v>1637</v>
      </c>
      <c r="E21" s="131">
        <v>18</v>
      </c>
      <c r="F21" s="162" t="s">
        <v>1298</v>
      </c>
      <c r="G21" s="155" t="s">
        <v>1299</v>
      </c>
      <c r="H21" s="156" t="s">
        <v>1640</v>
      </c>
      <c r="I21" s="156" t="s">
        <v>640</v>
      </c>
      <c r="J21" s="175">
        <f t="shared" si="0"/>
        <v>9</v>
      </c>
      <c r="K21" s="16">
        <v>13</v>
      </c>
      <c r="L21" s="3"/>
      <c r="M21" s="1"/>
      <c r="N21" s="46">
        <f t="shared" si="1"/>
        <v>13</v>
      </c>
      <c r="O21" s="34"/>
      <c r="P21" s="1">
        <v>10</v>
      </c>
      <c r="Q21" s="46">
        <f t="shared" si="2"/>
        <v>3</v>
      </c>
      <c r="R21" s="34">
        <v>10</v>
      </c>
      <c r="S21" s="1"/>
      <c r="T21" s="46">
        <f t="shared" si="3"/>
        <v>13</v>
      </c>
      <c r="U21" s="34"/>
      <c r="V21" s="1"/>
      <c r="W21" s="46">
        <f t="shared" si="4"/>
        <v>13</v>
      </c>
      <c r="X21" s="34"/>
      <c r="Y21" s="1"/>
      <c r="Z21" s="46">
        <f t="shared" si="5"/>
        <v>13</v>
      </c>
      <c r="AA21" s="34"/>
      <c r="AB21" s="1"/>
      <c r="AC21" s="46">
        <f t="shared" si="6"/>
        <v>13</v>
      </c>
      <c r="AD21" s="3"/>
      <c r="AE21" s="1"/>
      <c r="AF21" s="171">
        <f t="shared" si="7"/>
        <v>13</v>
      </c>
      <c r="AG21" s="34"/>
      <c r="AH21" s="1">
        <v>4</v>
      </c>
      <c r="AI21" s="46">
        <f t="shared" si="8"/>
        <v>9</v>
      </c>
      <c r="AJ21" s="34"/>
      <c r="AK21" s="1"/>
      <c r="AL21" s="46">
        <f t="shared" si="9"/>
        <v>9</v>
      </c>
      <c r="AM21" s="34"/>
      <c r="AN21" s="1"/>
      <c r="AO21" s="46">
        <f t="shared" si="15"/>
        <v>9</v>
      </c>
      <c r="AP21" s="34"/>
      <c r="AQ21" s="1"/>
      <c r="AR21" s="46">
        <f t="shared" si="16"/>
        <v>9</v>
      </c>
      <c r="AS21" s="34"/>
      <c r="AT21" s="1"/>
      <c r="AU21" s="46">
        <f t="shared" si="17"/>
        <v>9</v>
      </c>
      <c r="AV21" s="125">
        <f t="shared" si="13"/>
        <v>10</v>
      </c>
      <c r="AW21" s="125">
        <f t="shared" si="14"/>
        <v>14</v>
      </c>
      <c r="AX21" s="291">
        <v>7</v>
      </c>
      <c r="AY21" s="125">
        <v>4</v>
      </c>
      <c r="AZ21" s="35"/>
      <c r="BA21" s="35"/>
      <c r="BB21" s="35"/>
      <c r="BC21" s="35"/>
      <c r="BD21" s="35"/>
      <c r="BE21" s="35"/>
      <c r="BF21" s="35"/>
    </row>
    <row r="22" spans="1:296" ht="13">
      <c r="A22" s="17" t="s">
        <v>2065</v>
      </c>
      <c r="B22" s="1">
        <v>16.713636363636301</v>
      </c>
      <c r="C22" s="200">
        <v>19</v>
      </c>
      <c r="D22" s="184" t="s">
        <v>1637</v>
      </c>
      <c r="E22" s="131">
        <v>19</v>
      </c>
      <c r="F22" s="162" t="s">
        <v>1300</v>
      </c>
      <c r="G22" s="155" t="s">
        <v>1301</v>
      </c>
      <c r="H22" s="156" t="s">
        <v>1640</v>
      </c>
      <c r="I22" s="156" t="s">
        <v>640</v>
      </c>
      <c r="J22" s="175">
        <f t="shared" si="0"/>
        <v>5</v>
      </c>
      <c r="K22" s="16">
        <v>10</v>
      </c>
      <c r="L22" s="3"/>
      <c r="M22" s="1"/>
      <c r="N22" s="46">
        <f t="shared" si="1"/>
        <v>10</v>
      </c>
      <c r="O22" s="34"/>
      <c r="P22" s="1">
        <v>4</v>
      </c>
      <c r="Q22" s="46">
        <f t="shared" si="2"/>
        <v>6</v>
      </c>
      <c r="R22" s="34">
        <v>5</v>
      </c>
      <c r="S22" s="1"/>
      <c r="T22" s="46">
        <f t="shared" si="3"/>
        <v>11</v>
      </c>
      <c r="U22" s="34"/>
      <c r="V22" s="1"/>
      <c r="W22" s="46">
        <f t="shared" si="4"/>
        <v>11</v>
      </c>
      <c r="X22" s="34"/>
      <c r="Y22" s="1">
        <v>3</v>
      </c>
      <c r="Z22" s="46">
        <f t="shared" si="5"/>
        <v>8</v>
      </c>
      <c r="AA22" s="34"/>
      <c r="AB22" s="1"/>
      <c r="AC22" s="46">
        <f t="shared" si="6"/>
        <v>8</v>
      </c>
      <c r="AD22" s="3"/>
      <c r="AE22" s="1"/>
      <c r="AF22" s="171">
        <f t="shared" si="7"/>
        <v>8</v>
      </c>
      <c r="AG22" s="34"/>
      <c r="AH22" s="1">
        <v>3</v>
      </c>
      <c r="AI22" s="46">
        <f t="shared" si="8"/>
        <v>5</v>
      </c>
      <c r="AJ22" s="34"/>
      <c r="AK22" s="1"/>
      <c r="AL22" s="46">
        <f t="shared" si="9"/>
        <v>5</v>
      </c>
      <c r="AM22" s="34"/>
      <c r="AN22" s="1"/>
      <c r="AO22" s="46">
        <f t="shared" si="15"/>
        <v>5</v>
      </c>
      <c r="AP22" s="34"/>
      <c r="AQ22" s="1"/>
      <c r="AR22" s="46">
        <f t="shared" si="16"/>
        <v>5</v>
      </c>
      <c r="AS22" s="34"/>
      <c r="AT22" s="1"/>
      <c r="AU22" s="46">
        <f t="shared" si="17"/>
        <v>5</v>
      </c>
      <c r="AV22" s="125">
        <f t="shared" si="13"/>
        <v>5</v>
      </c>
      <c r="AW22" s="125">
        <f t="shared" si="14"/>
        <v>10</v>
      </c>
      <c r="AX22" s="291">
        <v>6</v>
      </c>
      <c r="AY22" s="125">
        <v>6</v>
      </c>
      <c r="AZ22" s="35"/>
      <c r="BA22" s="35"/>
      <c r="BB22" s="35"/>
      <c r="BC22" s="35"/>
      <c r="BD22" s="35"/>
      <c r="BE22" s="35"/>
      <c r="BF22" s="35"/>
    </row>
    <row r="23" spans="1:296" ht="13">
      <c r="A23" s="17" t="s">
        <v>407</v>
      </c>
      <c r="B23" s="22">
        <v>16.639999999999901</v>
      </c>
      <c r="C23" s="16">
        <v>20</v>
      </c>
      <c r="D23" s="184" t="s">
        <v>1637</v>
      </c>
      <c r="E23" s="131">
        <v>20</v>
      </c>
      <c r="F23" s="162" t="s">
        <v>1302</v>
      </c>
      <c r="G23" s="155" t="s">
        <v>1303</v>
      </c>
      <c r="H23" s="156" t="s">
        <v>1640</v>
      </c>
      <c r="I23" s="156" t="s">
        <v>640</v>
      </c>
      <c r="J23" s="175">
        <f t="shared" si="0"/>
        <v>11</v>
      </c>
      <c r="K23" s="16">
        <v>3</v>
      </c>
      <c r="L23" s="3"/>
      <c r="M23" s="1"/>
      <c r="N23" s="46">
        <f t="shared" si="1"/>
        <v>3</v>
      </c>
      <c r="O23" s="34"/>
      <c r="P23" s="1">
        <v>2</v>
      </c>
      <c r="Q23" s="46">
        <f t="shared" si="2"/>
        <v>1</v>
      </c>
      <c r="R23" s="34">
        <v>10</v>
      </c>
      <c r="S23" s="1"/>
      <c r="T23" s="46">
        <f t="shared" si="3"/>
        <v>11</v>
      </c>
      <c r="U23" s="34"/>
      <c r="V23" s="1"/>
      <c r="W23" s="46">
        <f t="shared" si="4"/>
        <v>11</v>
      </c>
      <c r="X23" s="34"/>
      <c r="Y23" s="1"/>
      <c r="Z23" s="46">
        <f t="shared" si="5"/>
        <v>11</v>
      </c>
      <c r="AA23" s="34"/>
      <c r="AB23" s="1"/>
      <c r="AC23" s="46">
        <f t="shared" si="6"/>
        <v>11</v>
      </c>
      <c r="AD23" s="3"/>
      <c r="AE23" s="1"/>
      <c r="AF23" s="171">
        <f t="shared" si="7"/>
        <v>11</v>
      </c>
      <c r="AG23" s="34"/>
      <c r="AH23" s="1"/>
      <c r="AI23" s="46">
        <f t="shared" si="8"/>
        <v>11</v>
      </c>
      <c r="AJ23" s="34"/>
      <c r="AK23" s="1"/>
      <c r="AL23" s="46">
        <f t="shared" si="9"/>
        <v>11</v>
      </c>
      <c r="AM23" s="34"/>
      <c r="AN23" s="1"/>
      <c r="AO23" s="46">
        <f t="shared" si="15"/>
        <v>11</v>
      </c>
      <c r="AP23" s="34"/>
      <c r="AQ23" s="1"/>
      <c r="AR23" s="46">
        <f t="shared" si="16"/>
        <v>11</v>
      </c>
      <c r="AS23" s="34"/>
      <c r="AT23" s="1"/>
      <c r="AU23" s="46">
        <f t="shared" si="17"/>
        <v>11</v>
      </c>
      <c r="AV23" s="125">
        <f t="shared" si="13"/>
        <v>10</v>
      </c>
      <c r="AW23" s="125">
        <f t="shared" si="14"/>
        <v>2</v>
      </c>
      <c r="AX23" s="291">
        <v>1</v>
      </c>
      <c r="AY23" s="125">
        <v>1</v>
      </c>
      <c r="AZ23" s="35"/>
      <c r="BA23" s="35"/>
      <c r="BB23" s="35"/>
      <c r="BC23" s="35"/>
      <c r="BD23" s="35"/>
      <c r="BE23" s="35"/>
      <c r="BF23" s="35"/>
    </row>
    <row r="24" spans="1:296" ht="13">
      <c r="A24" s="17" t="s">
        <v>407</v>
      </c>
      <c r="B24" s="1">
        <v>16.566363636363501</v>
      </c>
      <c r="C24" s="16">
        <v>21</v>
      </c>
      <c r="D24" s="184" t="s">
        <v>1637</v>
      </c>
      <c r="E24" s="131">
        <v>21</v>
      </c>
      <c r="F24" s="162" t="s">
        <v>1304</v>
      </c>
      <c r="G24" s="155" t="s">
        <v>1305</v>
      </c>
      <c r="H24" s="156" t="s">
        <v>1640</v>
      </c>
      <c r="I24" s="156" t="s">
        <v>640</v>
      </c>
      <c r="J24" s="175">
        <f t="shared" si="0"/>
        <v>4</v>
      </c>
      <c r="K24" s="16">
        <v>4</v>
      </c>
      <c r="L24" s="3"/>
      <c r="M24" s="1"/>
      <c r="N24" s="46">
        <f t="shared" si="1"/>
        <v>4</v>
      </c>
      <c r="O24" s="34"/>
      <c r="P24" s="1"/>
      <c r="Q24" s="46">
        <f t="shared" si="2"/>
        <v>4</v>
      </c>
      <c r="R24" s="34"/>
      <c r="S24" s="1"/>
      <c r="T24" s="46">
        <f t="shared" si="3"/>
        <v>4</v>
      </c>
      <c r="U24" s="34"/>
      <c r="V24" s="1"/>
      <c r="W24" s="46">
        <f t="shared" si="4"/>
        <v>4</v>
      </c>
      <c r="X24" s="34"/>
      <c r="Y24" s="1"/>
      <c r="Z24" s="46">
        <f t="shared" si="5"/>
        <v>4</v>
      </c>
      <c r="AA24" s="34"/>
      <c r="AB24" s="1"/>
      <c r="AC24" s="46">
        <f t="shared" si="6"/>
        <v>4</v>
      </c>
      <c r="AD24" s="3"/>
      <c r="AE24" s="1"/>
      <c r="AF24" s="171">
        <f t="shared" si="7"/>
        <v>4</v>
      </c>
      <c r="AG24" s="34"/>
      <c r="AH24" s="1"/>
      <c r="AI24" s="46">
        <f t="shared" si="8"/>
        <v>4</v>
      </c>
      <c r="AJ24" s="34"/>
      <c r="AK24" s="1"/>
      <c r="AL24" s="46">
        <f t="shared" si="9"/>
        <v>4</v>
      </c>
      <c r="AM24" s="34"/>
      <c r="AN24" s="1"/>
      <c r="AO24" s="46">
        <f t="shared" ref="AO24:AO56" si="18">SUM(AL24+AM24-AN24)</f>
        <v>4</v>
      </c>
      <c r="AP24" s="34"/>
      <c r="AQ24" s="1"/>
      <c r="AR24" s="72">
        <f t="shared" ref="AR24:AR33" si="19">SUM(AO24+AP24-AQ24)</f>
        <v>4</v>
      </c>
      <c r="AS24" s="3"/>
      <c r="AT24" s="1"/>
      <c r="AU24" s="46">
        <f t="shared" ref="AU24:AU33" si="20">SUM(AR24+AS24-AT24)</f>
        <v>4</v>
      </c>
      <c r="AV24" s="125">
        <f t="shared" si="13"/>
        <v>0</v>
      </c>
      <c r="AW24" s="125">
        <f t="shared" si="14"/>
        <v>0</v>
      </c>
      <c r="AX24" s="291">
        <v>0</v>
      </c>
      <c r="AY24" s="125">
        <v>0</v>
      </c>
      <c r="AZ24" s="35"/>
      <c r="BA24" s="35"/>
      <c r="BB24" s="35"/>
      <c r="BC24" s="35"/>
      <c r="BD24" s="35"/>
      <c r="BE24" s="35"/>
      <c r="BF24" s="35"/>
    </row>
    <row r="25" spans="1:296" ht="13">
      <c r="A25" s="18"/>
      <c r="B25" s="41">
        <v>16.492727272727102</v>
      </c>
      <c r="C25" s="16">
        <v>22</v>
      </c>
      <c r="D25" s="184" t="s">
        <v>1637</v>
      </c>
      <c r="E25" s="131">
        <v>22</v>
      </c>
      <c r="F25" s="162" t="s">
        <v>1306</v>
      </c>
      <c r="G25" s="155" t="s">
        <v>1307</v>
      </c>
      <c r="H25" s="156" t="s">
        <v>1640</v>
      </c>
      <c r="I25" s="156" t="s">
        <v>640</v>
      </c>
      <c r="J25" s="175">
        <f t="shared" si="0"/>
        <v>3</v>
      </c>
      <c r="K25" s="16">
        <v>9</v>
      </c>
      <c r="L25" s="3"/>
      <c r="M25" s="1"/>
      <c r="N25" s="46">
        <f t="shared" si="1"/>
        <v>9</v>
      </c>
      <c r="O25" s="34"/>
      <c r="P25" s="1">
        <v>6</v>
      </c>
      <c r="Q25" s="46">
        <f t="shared" si="2"/>
        <v>3</v>
      </c>
      <c r="R25" s="34">
        <v>5</v>
      </c>
      <c r="S25" s="1"/>
      <c r="T25" s="46">
        <f t="shared" si="3"/>
        <v>8</v>
      </c>
      <c r="U25" s="34"/>
      <c r="V25" s="1"/>
      <c r="W25" s="46">
        <f t="shared" si="4"/>
        <v>8</v>
      </c>
      <c r="X25" s="34"/>
      <c r="Y25" s="1">
        <v>1</v>
      </c>
      <c r="Z25" s="46">
        <f t="shared" si="5"/>
        <v>7</v>
      </c>
      <c r="AA25" s="34"/>
      <c r="AB25" s="1"/>
      <c r="AC25" s="46">
        <f t="shared" si="6"/>
        <v>7</v>
      </c>
      <c r="AD25" s="3"/>
      <c r="AE25" s="1"/>
      <c r="AF25" s="171">
        <f t="shared" si="7"/>
        <v>7</v>
      </c>
      <c r="AG25" s="34"/>
      <c r="AH25" s="1">
        <v>4</v>
      </c>
      <c r="AI25" s="46">
        <f t="shared" si="8"/>
        <v>3</v>
      </c>
      <c r="AJ25" s="34"/>
      <c r="AK25" s="1"/>
      <c r="AL25" s="46">
        <f t="shared" si="9"/>
        <v>3</v>
      </c>
      <c r="AM25" s="34"/>
      <c r="AN25" s="1"/>
      <c r="AO25" s="46">
        <f t="shared" si="18"/>
        <v>3</v>
      </c>
      <c r="AP25" s="34"/>
      <c r="AQ25" s="1"/>
      <c r="AR25" s="46">
        <f t="shared" si="19"/>
        <v>3</v>
      </c>
      <c r="AS25" s="34"/>
      <c r="AT25" s="1"/>
      <c r="AU25" s="46">
        <f t="shared" si="20"/>
        <v>3</v>
      </c>
      <c r="AV25" s="125">
        <f t="shared" si="13"/>
        <v>5</v>
      </c>
      <c r="AW25" s="125">
        <f t="shared" si="14"/>
        <v>11</v>
      </c>
      <c r="AX25" s="291">
        <v>2</v>
      </c>
      <c r="AY25" s="125">
        <v>7</v>
      </c>
      <c r="AZ25" s="35"/>
      <c r="BA25" s="35"/>
      <c r="BB25" s="35"/>
      <c r="BC25" s="35"/>
      <c r="BD25" s="35"/>
      <c r="BE25" s="35"/>
      <c r="BF25" s="35"/>
    </row>
    <row r="26" spans="1:296" ht="13">
      <c r="A26" s="18"/>
      <c r="B26" s="41">
        <v>16.419090909090801</v>
      </c>
      <c r="C26" s="200">
        <v>23</v>
      </c>
      <c r="D26" s="184" t="s">
        <v>1637</v>
      </c>
      <c r="E26" s="131">
        <v>23</v>
      </c>
      <c r="F26" s="162" t="s">
        <v>1308</v>
      </c>
      <c r="G26" s="155" t="s">
        <v>1309</v>
      </c>
      <c r="H26" s="156" t="s">
        <v>1640</v>
      </c>
      <c r="I26" s="156" t="s">
        <v>640</v>
      </c>
      <c r="J26" s="175">
        <f t="shared" si="0"/>
        <v>5</v>
      </c>
      <c r="K26" s="16">
        <v>3</v>
      </c>
      <c r="L26" s="3"/>
      <c r="M26" s="1"/>
      <c r="N26" s="46">
        <f t="shared" si="1"/>
        <v>3</v>
      </c>
      <c r="O26" s="34"/>
      <c r="P26" s="1">
        <v>3</v>
      </c>
      <c r="Q26" s="46">
        <f t="shared" si="2"/>
        <v>0</v>
      </c>
      <c r="R26" s="34">
        <v>10</v>
      </c>
      <c r="S26" s="1"/>
      <c r="T26" s="46">
        <f t="shared" si="3"/>
        <v>10</v>
      </c>
      <c r="U26" s="34"/>
      <c r="V26" s="1"/>
      <c r="W26" s="46">
        <f t="shared" si="4"/>
        <v>10</v>
      </c>
      <c r="X26" s="34"/>
      <c r="Y26" s="1"/>
      <c r="Z26" s="46">
        <f t="shared" si="5"/>
        <v>10</v>
      </c>
      <c r="AA26" s="34"/>
      <c r="AB26" s="1"/>
      <c r="AC26" s="46">
        <f t="shared" si="6"/>
        <v>10</v>
      </c>
      <c r="AD26" s="3"/>
      <c r="AE26" s="1"/>
      <c r="AF26" s="171">
        <f t="shared" si="7"/>
        <v>10</v>
      </c>
      <c r="AG26" s="34"/>
      <c r="AH26" s="1">
        <v>5</v>
      </c>
      <c r="AI26" s="46">
        <f t="shared" si="8"/>
        <v>5</v>
      </c>
      <c r="AJ26" s="34"/>
      <c r="AK26" s="1"/>
      <c r="AL26" s="46">
        <f t="shared" si="9"/>
        <v>5</v>
      </c>
      <c r="AM26" s="34"/>
      <c r="AN26" s="1"/>
      <c r="AO26" s="46">
        <f t="shared" si="18"/>
        <v>5</v>
      </c>
      <c r="AP26" s="34"/>
      <c r="AQ26" s="1"/>
      <c r="AR26" s="46">
        <f t="shared" si="19"/>
        <v>5</v>
      </c>
      <c r="AS26" s="34"/>
      <c r="AT26" s="1"/>
      <c r="AU26" s="46">
        <f t="shared" si="20"/>
        <v>5</v>
      </c>
      <c r="AV26" s="125">
        <f t="shared" si="13"/>
        <v>10</v>
      </c>
      <c r="AW26" s="125">
        <f t="shared" si="14"/>
        <v>8</v>
      </c>
      <c r="AX26" s="291">
        <v>2</v>
      </c>
      <c r="AY26" s="125">
        <v>2</v>
      </c>
      <c r="AZ26" s="35"/>
      <c r="BA26" s="35"/>
      <c r="BB26" s="35"/>
      <c r="BC26" s="35"/>
      <c r="BD26" s="35"/>
      <c r="BE26" s="35"/>
      <c r="BF26" s="35"/>
    </row>
    <row r="27" spans="1:296" ht="13">
      <c r="A27" s="17" t="s">
        <v>2065</v>
      </c>
      <c r="B27" s="1">
        <v>16.345454545454398</v>
      </c>
      <c r="C27" s="16">
        <v>24</v>
      </c>
      <c r="D27" s="184" t="s">
        <v>1637</v>
      </c>
      <c r="E27" s="131">
        <v>24</v>
      </c>
      <c r="F27" s="162" t="s">
        <v>1310</v>
      </c>
      <c r="G27" s="155" t="s">
        <v>1311</v>
      </c>
      <c r="H27" s="156" t="s">
        <v>1640</v>
      </c>
      <c r="I27" s="156" t="s">
        <v>640</v>
      </c>
      <c r="J27" s="175">
        <f t="shared" si="0"/>
        <v>8</v>
      </c>
      <c r="K27" s="16">
        <v>5</v>
      </c>
      <c r="L27" s="3"/>
      <c r="M27" s="1"/>
      <c r="N27" s="46">
        <f t="shared" si="1"/>
        <v>5</v>
      </c>
      <c r="O27" s="34"/>
      <c r="P27" s="1">
        <v>2</v>
      </c>
      <c r="Q27" s="46">
        <f t="shared" si="2"/>
        <v>3</v>
      </c>
      <c r="R27" s="34">
        <v>5</v>
      </c>
      <c r="S27" s="1"/>
      <c r="T27" s="46">
        <f t="shared" si="3"/>
        <v>8</v>
      </c>
      <c r="U27" s="34"/>
      <c r="V27" s="1"/>
      <c r="W27" s="46">
        <f t="shared" si="4"/>
        <v>8</v>
      </c>
      <c r="X27" s="34"/>
      <c r="Y27" s="1"/>
      <c r="Z27" s="46">
        <f t="shared" si="5"/>
        <v>8</v>
      </c>
      <c r="AA27" s="34"/>
      <c r="AB27" s="1"/>
      <c r="AC27" s="46">
        <f t="shared" si="6"/>
        <v>8</v>
      </c>
      <c r="AD27" s="3"/>
      <c r="AE27" s="1"/>
      <c r="AF27" s="171">
        <f t="shared" si="7"/>
        <v>8</v>
      </c>
      <c r="AG27" s="34"/>
      <c r="AH27" s="1"/>
      <c r="AI27" s="46">
        <f t="shared" si="8"/>
        <v>8</v>
      </c>
      <c r="AJ27" s="34"/>
      <c r="AK27" s="1"/>
      <c r="AL27" s="46">
        <f t="shared" si="9"/>
        <v>8</v>
      </c>
      <c r="AM27" s="34"/>
      <c r="AN27" s="1"/>
      <c r="AO27" s="46">
        <f t="shared" si="18"/>
        <v>8</v>
      </c>
      <c r="AP27" s="34"/>
      <c r="AQ27" s="1"/>
      <c r="AR27" s="46">
        <f t="shared" si="19"/>
        <v>8</v>
      </c>
      <c r="AS27" s="34"/>
      <c r="AT27" s="1"/>
      <c r="AU27" s="46">
        <f t="shared" si="20"/>
        <v>8</v>
      </c>
      <c r="AV27" s="125">
        <f t="shared" si="13"/>
        <v>5</v>
      </c>
      <c r="AW27" s="125">
        <f t="shared" si="14"/>
        <v>2</v>
      </c>
      <c r="AX27" s="291">
        <v>0</v>
      </c>
      <c r="AY27" s="125">
        <v>2</v>
      </c>
      <c r="AZ27" s="35"/>
      <c r="BA27" s="35"/>
      <c r="BB27" s="35"/>
      <c r="BC27" s="35"/>
      <c r="BD27" s="35"/>
      <c r="BE27" s="35"/>
      <c r="BF27" s="35"/>
    </row>
    <row r="28" spans="1:296" ht="13">
      <c r="A28" s="17" t="s">
        <v>407</v>
      </c>
      <c r="B28" s="22">
        <v>16.271818181817999</v>
      </c>
      <c r="C28" s="16">
        <v>25</v>
      </c>
      <c r="D28" s="184" t="s">
        <v>1637</v>
      </c>
      <c r="E28" s="131">
        <v>25</v>
      </c>
      <c r="F28" s="162" t="s">
        <v>1312</v>
      </c>
      <c r="G28" s="155" t="s">
        <v>1313</v>
      </c>
      <c r="H28" s="156" t="s">
        <v>1640</v>
      </c>
      <c r="I28" s="156" t="s">
        <v>640</v>
      </c>
      <c r="J28" s="175">
        <f t="shared" si="0"/>
        <v>5</v>
      </c>
      <c r="K28" s="16">
        <v>2</v>
      </c>
      <c r="L28" s="3"/>
      <c r="M28" s="1"/>
      <c r="N28" s="46">
        <f t="shared" si="1"/>
        <v>2</v>
      </c>
      <c r="O28" s="34"/>
      <c r="P28" s="1">
        <v>2</v>
      </c>
      <c r="Q28" s="46">
        <f t="shared" si="2"/>
        <v>0</v>
      </c>
      <c r="R28" s="34">
        <v>5</v>
      </c>
      <c r="S28" s="1"/>
      <c r="T28" s="46">
        <f t="shared" si="3"/>
        <v>5</v>
      </c>
      <c r="U28" s="34"/>
      <c r="V28" s="1"/>
      <c r="W28" s="46">
        <f t="shared" si="4"/>
        <v>5</v>
      </c>
      <c r="X28" s="34"/>
      <c r="Y28" s="1"/>
      <c r="Z28" s="46">
        <f t="shared" si="5"/>
        <v>5</v>
      </c>
      <c r="AA28" s="34"/>
      <c r="AB28" s="1"/>
      <c r="AC28" s="46">
        <f t="shared" si="6"/>
        <v>5</v>
      </c>
      <c r="AD28" s="3"/>
      <c r="AE28" s="1"/>
      <c r="AF28" s="171">
        <f t="shared" si="7"/>
        <v>5</v>
      </c>
      <c r="AG28" s="34"/>
      <c r="AH28" s="1"/>
      <c r="AI28" s="46">
        <f t="shared" si="8"/>
        <v>5</v>
      </c>
      <c r="AJ28" s="34"/>
      <c r="AK28" s="1"/>
      <c r="AL28" s="46">
        <f t="shared" si="9"/>
        <v>5</v>
      </c>
      <c r="AM28" s="34"/>
      <c r="AN28" s="1"/>
      <c r="AO28" s="46">
        <f t="shared" si="18"/>
        <v>5</v>
      </c>
      <c r="AP28" s="34"/>
      <c r="AQ28" s="1"/>
      <c r="AR28" s="46">
        <f t="shared" si="19"/>
        <v>5</v>
      </c>
      <c r="AS28" s="34"/>
      <c r="AT28" s="1"/>
      <c r="AU28" s="46">
        <f t="shared" si="20"/>
        <v>5</v>
      </c>
      <c r="AV28" s="125">
        <f t="shared" si="13"/>
        <v>5</v>
      </c>
      <c r="AW28" s="125">
        <f t="shared" si="14"/>
        <v>2</v>
      </c>
      <c r="AX28" s="291">
        <v>1</v>
      </c>
      <c r="AY28" s="125">
        <v>2</v>
      </c>
      <c r="AZ28" s="35"/>
      <c r="BA28" s="35"/>
      <c r="BB28" s="35"/>
      <c r="BC28" s="35"/>
      <c r="BD28" s="35"/>
      <c r="BE28" s="35"/>
      <c r="BF28" s="35"/>
    </row>
    <row r="29" spans="1:296" ht="13">
      <c r="A29" s="17" t="s">
        <v>407</v>
      </c>
      <c r="B29" s="1">
        <v>16.198181818181698</v>
      </c>
      <c r="C29" s="16">
        <v>26</v>
      </c>
      <c r="D29" s="184" t="s">
        <v>1637</v>
      </c>
      <c r="E29" s="131">
        <v>26</v>
      </c>
      <c r="F29" s="162" t="s">
        <v>1314</v>
      </c>
      <c r="G29" s="155" t="s">
        <v>1315</v>
      </c>
      <c r="H29" s="156" t="s">
        <v>1640</v>
      </c>
      <c r="I29" s="156" t="s">
        <v>640</v>
      </c>
      <c r="J29" s="175">
        <f t="shared" si="0"/>
        <v>13</v>
      </c>
      <c r="K29" s="16">
        <v>11</v>
      </c>
      <c r="L29" s="3"/>
      <c r="M29" s="1"/>
      <c r="N29" s="46">
        <f t="shared" si="1"/>
        <v>11</v>
      </c>
      <c r="O29" s="34"/>
      <c r="P29" s="1">
        <v>3</v>
      </c>
      <c r="Q29" s="46">
        <f t="shared" si="2"/>
        <v>8</v>
      </c>
      <c r="R29" s="34">
        <v>5</v>
      </c>
      <c r="S29" s="1"/>
      <c r="T29" s="46">
        <f t="shared" si="3"/>
        <v>13</v>
      </c>
      <c r="U29" s="34"/>
      <c r="V29" s="1"/>
      <c r="W29" s="46">
        <f t="shared" si="4"/>
        <v>13</v>
      </c>
      <c r="X29" s="34"/>
      <c r="Y29" s="1"/>
      <c r="Z29" s="46">
        <f t="shared" si="5"/>
        <v>13</v>
      </c>
      <c r="AA29" s="34"/>
      <c r="AB29" s="1"/>
      <c r="AC29" s="46">
        <f t="shared" si="6"/>
        <v>13</v>
      </c>
      <c r="AD29" s="3"/>
      <c r="AE29" s="1"/>
      <c r="AF29" s="171">
        <f t="shared" si="7"/>
        <v>13</v>
      </c>
      <c r="AG29" s="34"/>
      <c r="AH29" s="1"/>
      <c r="AI29" s="46">
        <f t="shared" si="8"/>
        <v>13</v>
      </c>
      <c r="AJ29" s="34"/>
      <c r="AK29" s="1"/>
      <c r="AL29" s="46">
        <f t="shared" si="9"/>
        <v>13</v>
      </c>
      <c r="AM29" s="34"/>
      <c r="AN29" s="1"/>
      <c r="AO29" s="46">
        <f t="shared" si="18"/>
        <v>13</v>
      </c>
      <c r="AP29" s="34"/>
      <c r="AQ29" s="1"/>
      <c r="AR29" s="46">
        <f t="shared" si="19"/>
        <v>13</v>
      </c>
      <c r="AS29" s="34"/>
      <c r="AT29" s="1"/>
      <c r="AU29" s="46">
        <f t="shared" si="20"/>
        <v>13</v>
      </c>
      <c r="AV29" s="125">
        <f t="shared" si="13"/>
        <v>5</v>
      </c>
      <c r="AW29" s="125">
        <f t="shared" si="14"/>
        <v>3</v>
      </c>
      <c r="AX29" s="291">
        <v>4</v>
      </c>
      <c r="AY29" s="125">
        <v>0</v>
      </c>
      <c r="AZ29" s="35"/>
      <c r="BA29" s="35"/>
      <c r="BB29" s="35"/>
      <c r="BC29" s="35"/>
      <c r="BD29" s="35"/>
      <c r="BE29" s="35"/>
      <c r="BF29" s="35"/>
    </row>
    <row r="30" spans="1:296" ht="13">
      <c r="A30" s="18"/>
      <c r="B30" s="41">
        <v>16.124545454545299</v>
      </c>
      <c r="C30" s="200">
        <v>27</v>
      </c>
      <c r="D30" s="184" t="s">
        <v>1637</v>
      </c>
      <c r="E30" s="131">
        <v>27</v>
      </c>
      <c r="F30" s="162" t="s">
        <v>1316</v>
      </c>
      <c r="G30" s="155" t="s">
        <v>1317</v>
      </c>
      <c r="H30" s="156" t="s">
        <v>1640</v>
      </c>
      <c r="I30" s="156" t="s">
        <v>640</v>
      </c>
      <c r="J30" s="175">
        <f t="shared" si="0"/>
        <v>12</v>
      </c>
      <c r="K30" s="16">
        <v>10</v>
      </c>
      <c r="L30" s="3"/>
      <c r="M30" s="1"/>
      <c r="N30" s="46">
        <f t="shared" si="1"/>
        <v>10</v>
      </c>
      <c r="O30" s="34"/>
      <c r="P30" s="1">
        <v>3</v>
      </c>
      <c r="Q30" s="46">
        <f t="shared" si="2"/>
        <v>7</v>
      </c>
      <c r="R30" s="34"/>
      <c r="S30" s="1"/>
      <c r="T30" s="46">
        <f t="shared" si="3"/>
        <v>7</v>
      </c>
      <c r="U30" s="34">
        <v>5</v>
      </c>
      <c r="V30" s="1"/>
      <c r="W30" s="46">
        <f t="shared" si="4"/>
        <v>12</v>
      </c>
      <c r="X30" s="34"/>
      <c r="Y30" s="1"/>
      <c r="Z30" s="46">
        <f t="shared" si="5"/>
        <v>12</v>
      </c>
      <c r="AA30" s="34"/>
      <c r="AB30" s="1"/>
      <c r="AC30" s="46">
        <f t="shared" si="6"/>
        <v>12</v>
      </c>
      <c r="AD30" s="3"/>
      <c r="AE30" s="1"/>
      <c r="AF30" s="171">
        <f t="shared" si="7"/>
        <v>12</v>
      </c>
      <c r="AG30" s="34"/>
      <c r="AH30" s="1"/>
      <c r="AI30" s="46">
        <f t="shared" si="8"/>
        <v>12</v>
      </c>
      <c r="AJ30" s="34"/>
      <c r="AK30" s="1"/>
      <c r="AL30" s="46">
        <f t="shared" si="9"/>
        <v>12</v>
      </c>
      <c r="AM30" s="34"/>
      <c r="AN30" s="1"/>
      <c r="AO30" s="46">
        <f t="shared" si="18"/>
        <v>12</v>
      </c>
      <c r="AP30" s="34"/>
      <c r="AQ30" s="1"/>
      <c r="AR30" s="46">
        <f t="shared" si="19"/>
        <v>12</v>
      </c>
      <c r="AS30" s="34"/>
      <c r="AT30" s="1"/>
      <c r="AU30" s="46">
        <f t="shared" si="20"/>
        <v>12</v>
      </c>
      <c r="AV30" s="125">
        <f t="shared" si="13"/>
        <v>5</v>
      </c>
      <c r="AW30" s="125">
        <f t="shared" si="14"/>
        <v>3</v>
      </c>
      <c r="AX30" s="291">
        <v>6</v>
      </c>
      <c r="AY30" s="125">
        <v>0</v>
      </c>
      <c r="AZ30" s="35"/>
      <c r="BA30" s="35"/>
      <c r="BB30" s="35"/>
      <c r="BC30" s="35"/>
      <c r="BD30" s="35"/>
      <c r="BE30" s="35"/>
      <c r="BF30" s="35"/>
    </row>
    <row r="31" spans="1:296" ht="13">
      <c r="A31" s="18"/>
      <c r="B31" s="41">
        <v>16.050909090908899</v>
      </c>
      <c r="C31" s="16">
        <v>28</v>
      </c>
      <c r="D31" s="184" t="s">
        <v>1637</v>
      </c>
      <c r="E31" s="131">
        <v>28</v>
      </c>
      <c r="F31" s="162" t="s">
        <v>1318</v>
      </c>
      <c r="G31" s="155" t="s">
        <v>1319</v>
      </c>
      <c r="H31" s="156" t="s">
        <v>1640</v>
      </c>
      <c r="I31" s="156" t="s">
        <v>640</v>
      </c>
      <c r="J31" s="175">
        <f t="shared" si="0"/>
        <v>5</v>
      </c>
      <c r="K31" s="16">
        <v>10</v>
      </c>
      <c r="L31" s="3"/>
      <c r="M31" s="1"/>
      <c r="N31" s="46">
        <f t="shared" si="1"/>
        <v>10</v>
      </c>
      <c r="O31" s="34"/>
      <c r="P31" s="1">
        <v>10</v>
      </c>
      <c r="Q31" s="46">
        <f t="shared" si="2"/>
        <v>0</v>
      </c>
      <c r="R31" s="34">
        <v>5</v>
      </c>
      <c r="S31" s="1"/>
      <c r="T31" s="46">
        <f t="shared" si="3"/>
        <v>5</v>
      </c>
      <c r="U31" s="34"/>
      <c r="V31" s="1"/>
      <c r="W31" s="46">
        <f t="shared" si="4"/>
        <v>5</v>
      </c>
      <c r="X31" s="34"/>
      <c r="Y31" s="1"/>
      <c r="Z31" s="46">
        <f t="shared" si="5"/>
        <v>5</v>
      </c>
      <c r="AA31" s="34"/>
      <c r="AB31" s="1"/>
      <c r="AC31" s="46">
        <f t="shared" si="6"/>
        <v>5</v>
      </c>
      <c r="AD31" s="3"/>
      <c r="AE31" s="1"/>
      <c r="AF31" s="171">
        <f t="shared" si="7"/>
        <v>5</v>
      </c>
      <c r="AG31" s="34"/>
      <c r="AH31" s="1"/>
      <c r="AI31" s="46">
        <f t="shared" si="8"/>
        <v>5</v>
      </c>
      <c r="AJ31" s="34"/>
      <c r="AK31" s="1"/>
      <c r="AL31" s="46">
        <f t="shared" si="9"/>
        <v>5</v>
      </c>
      <c r="AM31" s="34"/>
      <c r="AN31" s="1"/>
      <c r="AO31" s="46">
        <f t="shared" si="18"/>
        <v>5</v>
      </c>
      <c r="AP31" s="34"/>
      <c r="AQ31" s="1"/>
      <c r="AR31" s="46">
        <f t="shared" si="19"/>
        <v>5</v>
      </c>
      <c r="AS31" s="34"/>
      <c r="AT31" s="1"/>
      <c r="AU31" s="46">
        <f t="shared" si="20"/>
        <v>5</v>
      </c>
      <c r="AV31" s="125">
        <f t="shared" si="13"/>
        <v>5</v>
      </c>
      <c r="AW31" s="125">
        <f t="shared" si="14"/>
        <v>10</v>
      </c>
      <c r="AX31" s="291">
        <v>7</v>
      </c>
      <c r="AY31" s="125">
        <v>0</v>
      </c>
      <c r="AZ31" s="35"/>
      <c r="BA31" s="35"/>
      <c r="BB31" s="35"/>
      <c r="BC31" s="35"/>
      <c r="BD31" s="35"/>
      <c r="BE31" s="35"/>
      <c r="BF31" s="35"/>
    </row>
    <row r="32" spans="1:296" ht="13">
      <c r="A32" s="17" t="s">
        <v>2065</v>
      </c>
      <c r="B32" s="1">
        <v>15.977272727272601</v>
      </c>
      <c r="C32" s="16">
        <v>29</v>
      </c>
      <c r="D32" s="184" t="s">
        <v>1637</v>
      </c>
      <c r="E32" s="131">
        <v>29</v>
      </c>
      <c r="F32" s="162" t="s">
        <v>1320</v>
      </c>
      <c r="G32" s="155" t="s">
        <v>1321</v>
      </c>
      <c r="H32" s="156" t="s">
        <v>1640</v>
      </c>
      <c r="I32" s="156" t="s">
        <v>640</v>
      </c>
      <c r="J32" s="175">
        <f t="shared" si="0"/>
        <v>0</v>
      </c>
      <c r="K32" s="16">
        <v>0</v>
      </c>
      <c r="L32" s="3"/>
      <c r="M32" s="1"/>
      <c r="N32" s="46">
        <f t="shared" si="1"/>
        <v>0</v>
      </c>
      <c r="O32" s="34"/>
      <c r="P32" s="1"/>
      <c r="Q32" s="46">
        <f t="shared" si="2"/>
        <v>0</v>
      </c>
      <c r="R32" s="34"/>
      <c r="S32" s="1"/>
      <c r="T32" s="46">
        <f t="shared" si="3"/>
        <v>0</v>
      </c>
      <c r="U32" s="34"/>
      <c r="V32" s="1"/>
      <c r="W32" s="46">
        <f t="shared" si="4"/>
        <v>0</v>
      </c>
      <c r="X32" s="34"/>
      <c r="Y32" s="1"/>
      <c r="Z32" s="46">
        <f t="shared" si="5"/>
        <v>0</v>
      </c>
      <c r="AA32" s="34"/>
      <c r="AB32" s="1"/>
      <c r="AC32" s="46">
        <f t="shared" si="6"/>
        <v>0</v>
      </c>
      <c r="AD32" s="3"/>
      <c r="AE32" s="1"/>
      <c r="AF32" s="171">
        <f t="shared" si="7"/>
        <v>0</v>
      </c>
      <c r="AG32" s="34"/>
      <c r="AH32" s="1"/>
      <c r="AI32" s="46">
        <f t="shared" si="8"/>
        <v>0</v>
      </c>
      <c r="AJ32" s="34"/>
      <c r="AK32" s="1"/>
      <c r="AL32" s="46">
        <f t="shared" si="9"/>
        <v>0</v>
      </c>
      <c r="AM32" s="34"/>
      <c r="AN32" s="1"/>
      <c r="AO32" s="46">
        <f t="shared" si="18"/>
        <v>0</v>
      </c>
      <c r="AP32" s="34"/>
      <c r="AQ32" s="1"/>
      <c r="AR32" s="46">
        <f t="shared" si="19"/>
        <v>0</v>
      </c>
      <c r="AS32" s="34"/>
      <c r="AT32" s="1"/>
      <c r="AU32" s="46">
        <f t="shared" si="20"/>
        <v>0</v>
      </c>
      <c r="AV32" s="125">
        <f t="shared" si="13"/>
        <v>0</v>
      </c>
      <c r="AW32" s="125">
        <f t="shared" si="14"/>
        <v>0</v>
      </c>
      <c r="AX32" s="291">
        <v>5</v>
      </c>
      <c r="AY32" s="125">
        <v>0</v>
      </c>
      <c r="AZ32" s="35"/>
      <c r="BA32" s="35"/>
      <c r="BB32" s="35"/>
      <c r="BC32" s="35"/>
      <c r="BD32" s="35"/>
      <c r="BE32" s="35"/>
      <c r="BF32" s="35"/>
    </row>
    <row r="33" spans="1:296" ht="13">
      <c r="A33" s="17" t="s">
        <v>407</v>
      </c>
      <c r="B33" s="22">
        <v>15.903636363636201</v>
      </c>
      <c r="C33" s="16">
        <v>30</v>
      </c>
      <c r="D33" s="184" t="s">
        <v>1637</v>
      </c>
      <c r="E33" s="131">
        <v>30</v>
      </c>
      <c r="F33" s="162" t="s">
        <v>1322</v>
      </c>
      <c r="G33" s="155" t="s">
        <v>1323</v>
      </c>
      <c r="H33" s="156" t="s">
        <v>1640</v>
      </c>
      <c r="I33" s="156" t="s">
        <v>640</v>
      </c>
      <c r="J33" s="175">
        <f t="shared" si="0"/>
        <v>0</v>
      </c>
      <c r="K33" s="16">
        <v>0</v>
      </c>
      <c r="L33" s="3"/>
      <c r="M33" s="1"/>
      <c r="N33" s="46">
        <f t="shared" si="1"/>
        <v>0</v>
      </c>
      <c r="O33" s="34"/>
      <c r="P33" s="1"/>
      <c r="Q33" s="46">
        <f t="shared" si="2"/>
        <v>0</v>
      </c>
      <c r="R33" s="34"/>
      <c r="S33" s="1"/>
      <c r="T33" s="46">
        <f t="shared" si="3"/>
        <v>0</v>
      </c>
      <c r="U33" s="34"/>
      <c r="V33" s="1"/>
      <c r="W33" s="46">
        <f t="shared" si="4"/>
        <v>0</v>
      </c>
      <c r="X33" s="34"/>
      <c r="Y33" s="1"/>
      <c r="Z33" s="46">
        <f t="shared" si="5"/>
        <v>0</v>
      </c>
      <c r="AA33" s="34"/>
      <c r="AB33" s="1"/>
      <c r="AC33" s="46">
        <f t="shared" si="6"/>
        <v>0</v>
      </c>
      <c r="AD33" s="3"/>
      <c r="AE33" s="1"/>
      <c r="AF33" s="171">
        <f t="shared" si="7"/>
        <v>0</v>
      </c>
      <c r="AG33" s="34"/>
      <c r="AH33" s="1"/>
      <c r="AI33" s="46">
        <f t="shared" si="8"/>
        <v>0</v>
      </c>
      <c r="AJ33" s="34"/>
      <c r="AK33" s="1"/>
      <c r="AL33" s="46">
        <f t="shared" si="9"/>
        <v>0</v>
      </c>
      <c r="AM33" s="34"/>
      <c r="AN33" s="1"/>
      <c r="AO33" s="46">
        <f t="shared" si="18"/>
        <v>0</v>
      </c>
      <c r="AP33" s="34"/>
      <c r="AQ33" s="1"/>
      <c r="AR33" s="46">
        <f t="shared" si="19"/>
        <v>0</v>
      </c>
      <c r="AS33" s="34"/>
      <c r="AT33" s="1"/>
      <c r="AU33" s="46">
        <f t="shared" si="20"/>
        <v>0</v>
      </c>
      <c r="AV33" s="125">
        <f t="shared" si="13"/>
        <v>0</v>
      </c>
      <c r="AW33" s="125">
        <f t="shared" si="14"/>
        <v>0</v>
      </c>
      <c r="AX33" s="291">
        <v>0</v>
      </c>
      <c r="AY33" s="125">
        <v>1</v>
      </c>
      <c r="AZ33" s="35"/>
      <c r="BA33" s="35"/>
      <c r="BB33" s="35"/>
      <c r="BC33" s="35"/>
      <c r="BD33" s="35"/>
      <c r="BE33" s="35"/>
      <c r="BF33" s="35"/>
    </row>
    <row r="34" spans="1:296" s="2" customFormat="1" ht="13">
      <c r="A34" s="17" t="s">
        <v>407</v>
      </c>
      <c r="B34" s="1">
        <v>15.829999999999799</v>
      </c>
      <c r="C34" s="200">
        <v>31</v>
      </c>
      <c r="D34" s="184" t="s">
        <v>1637</v>
      </c>
      <c r="E34" s="131">
        <v>31</v>
      </c>
      <c r="F34" s="162" t="s">
        <v>1324</v>
      </c>
      <c r="G34" s="155" t="s">
        <v>1325</v>
      </c>
      <c r="H34" s="156" t="s">
        <v>1640</v>
      </c>
      <c r="I34" s="156" t="s">
        <v>640</v>
      </c>
      <c r="J34" s="175">
        <f t="shared" si="0"/>
        <v>0</v>
      </c>
      <c r="K34" s="16">
        <v>0</v>
      </c>
      <c r="L34" s="3"/>
      <c r="M34" s="1"/>
      <c r="N34" s="46">
        <f t="shared" si="1"/>
        <v>0</v>
      </c>
      <c r="O34" s="34"/>
      <c r="P34" s="1"/>
      <c r="Q34" s="46">
        <f t="shared" si="2"/>
        <v>0</v>
      </c>
      <c r="R34" s="34"/>
      <c r="S34" s="1"/>
      <c r="T34" s="46">
        <f t="shared" si="3"/>
        <v>0</v>
      </c>
      <c r="U34" s="34"/>
      <c r="V34" s="1"/>
      <c r="W34" s="46">
        <f t="shared" si="4"/>
        <v>0</v>
      </c>
      <c r="X34" s="34"/>
      <c r="Y34" s="1"/>
      <c r="Z34" s="46">
        <f t="shared" si="5"/>
        <v>0</v>
      </c>
      <c r="AA34" s="34"/>
      <c r="AB34" s="1"/>
      <c r="AC34" s="46">
        <f t="shared" si="6"/>
        <v>0</v>
      </c>
      <c r="AD34" s="3"/>
      <c r="AE34" s="1"/>
      <c r="AF34" s="171">
        <f t="shared" si="7"/>
        <v>0</v>
      </c>
      <c r="AG34" s="34"/>
      <c r="AH34" s="1"/>
      <c r="AI34" s="46">
        <f t="shared" si="8"/>
        <v>0</v>
      </c>
      <c r="AJ34" s="34"/>
      <c r="AK34" s="1"/>
      <c r="AL34" s="46">
        <f t="shared" si="9"/>
        <v>0</v>
      </c>
      <c r="AM34" s="34"/>
      <c r="AN34" s="1"/>
      <c r="AO34" s="46">
        <f t="shared" si="18"/>
        <v>0</v>
      </c>
      <c r="AP34" s="34"/>
      <c r="AQ34" s="1"/>
      <c r="AR34" s="46">
        <f t="shared" ref="AR34:AR56" si="21">SUM(AO34+AP34-AQ34)</f>
        <v>0</v>
      </c>
      <c r="AS34" s="34"/>
      <c r="AT34" s="1"/>
      <c r="AU34" s="46">
        <f t="shared" ref="AU34:AU56" si="22">SUM(AR34+AS34-AT34)</f>
        <v>0</v>
      </c>
      <c r="AV34" s="125">
        <f t="shared" si="13"/>
        <v>0</v>
      </c>
      <c r="AW34" s="125">
        <f t="shared" si="14"/>
        <v>0</v>
      </c>
      <c r="AX34" s="291">
        <v>0</v>
      </c>
      <c r="AY34" s="125">
        <v>0</v>
      </c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</row>
    <row r="35" spans="1:296" s="2" customFormat="1" ht="13">
      <c r="A35" s="18"/>
      <c r="B35" s="41">
        <v>15.756363636363499</v>
      </c>
      <c r="C35" s="16">
        <v>32</v>
      </c>
      <c r="D35" s="184" t="s">
        <v>1637</v>
      </c>
      <c r="E35" s="131">
        <v>32</v>
      </c>
      <c r="F35" s="162" t="s">
        <v>1326</v>
      </c>
      <c r="G35" s="155" t="s">
        <v>1327</v>
      </c>
      <c r="H35" s="156" t="s">
        <v>1640</v>
      </c>
      <c r="I35" s="156" t="s">
        <v>640</v>
      </c>
      <c r="J35" s="175">
        <f t="shared" ref="J35:J110" si="23">AU35</f>
        <v>0</v>
      </c>
      <c r="K35" s="16">
        <v>0</v>
      </c>
      <c r="L35" s="3"/>
      <c r="M35" s="1"/>
      <c r="N35" s="46">
        <f t="shared" si="1"/>
        <v>0</v>
      </c>
      <c r="O35" s="34"/>
      <c r="P35" s="1"/>
      <c r="Q35" s="46">
        <f t="shared" si="2"/>
        <v>0</v>
      </c>
      <c r="R35" s="34"/>
      <c r="S35" s="1"/>
      <c r="T35" s="46">
        <f t="shared" si="3"/>
        <v>0</v>
      </c>
      <c r="U35" s="34"/>
      <c r="V35" s="1"/>
      <c r="W35" s="46">
        <f t="shared" si="4"/>
        <v>0</v>
      </c>
      <c r="X35" s="34"/>
      <c r="Y35" s="1"/>
      <c r="Z35" s="46">
        <f t="shared" si="5"/>
        <v>0</v>
      </c>
      <c r="AA35" s="34"/>
      <c r="AB35" s="1"/>
      <c r="AC35" s="46">
        <f t="shared" si="6"/>
        <v>0</v>
      </c>
      <c r="AD35" s="3"/>
      <c r="AE35" s="1"/>
      <c r="AF35" s="171">
        <f t="shared" si="7"/>
        <v>0</v>
      </c>
      <c r="AG35" s="34"/>
      <c r="AH35" s="1"/>
      <c r="AI35" s="46">
        <f t="shared" si="8"/>
        <v>0</v>
      </c>
      <c r="AJ35" s="34"/>
      <c r="AK35" s="1"/>
      <c r="AL35" s="46">
        <f t="shared" si="9"/>
        <v>0</v>
      </c>
      <c r="AM35" s="34"/>
      <c r="AN35" s="1"/>
      <c r="AO35" s="46">
        <f t="shared" si="18"/>
        <v>0</v>
      </c>
      <c r="AP35" s="34"/>
      <c r="AQ35" s="1"/>
      <c r="AR35" s="46">
        <f t="shared" si="21"/>
        <v>0</v>
      </c>
      <c r="AS35" s="34"/>
      <c r="AT35" s="1"/>
      <c r="AU35" s="46">
        <f t="shared" si="22"/>
        <v>0</v>
      </c>
      <c r="AV35" s="125">
        <f t="shared" si="13"/>
        <v>0</v>
      </c>
      <c r="AW35" s="125">
        <f t="shared" si="14"/>
        <v>0</v>
      </c>
      <c r="AX35" s="291">
        <v>0</v>
      </c>
      <c r="AY35" s="125">
        <v>0</v>
      </c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</row>
    <row r="36" spans="1:296" ht="13">
      <c r="A36" s="18"/>
      <c r="B36" s="41">
        <v>15.682727272727099</v>
      </c>
      <c r="C36" s="16">
        <v>33</v>
      </c>
      <c r="D36" s="184" t="s">
        <v>1637</v>
      </c>
      <c r="E36" s="131">
        <v>33</v>
      </c>
      <c r="F36" s="162" t="s">
        <v>1328</v>
      </c>
      <c r="G36" s="155" t="s">
        <v>3574</v>
      </c>
      <c r="H36" s="156" t="s">
        <v>1640</v>
      </c>
      <c r="I36" s="156" t="s">
        <v>640</v>
      </c>
      <c r="J36" s="175">
        <f t="shared" si="23"/>
        <v>0</v>
      </c>
      <c r="K36" s="16">
        <v>0</v>
      </c>
      <c r="L36" s="228"/>
      <c r="M36" s="150"/>
      <c r="N36" s="229">
        <f t="shared" si="1"/>
        <v>0</v>
      </c>
      <c r="O36" s="230"/>
      <c r="P36" s="150"/>
      <c r="Q36" s="229">
        <f t="shared" si="2"/>
        <v>0</v>
      </c>
      <c r="R36" s="230"/>
      <c r="S36" s="150"/>
      <c r="T36" s="229">
        <f t="shared" si="3"/>
        <v>0</v>
      </c>
      <c r="U36" s="230"/>
      <c r="V36" s="150"/>
      <c r="W36" s="229">
        <f t="shared" si="4"/>
        <v>0</v>
      </c>
      <c r="X36" s="230"/>
      <c r="Y36" s="150"/>
      <c r="Z36" s="229">
        <f t="shared" si="5"/>
        <v>0</v>
      </c>
      <c r="AA36" s="230"/>
      <c r="AB36" s="150"/>
      <c r="AC36" s="229">
        <f t="shared" si="6"/>
        <v>0</v>
      </c>
      <c r="AD36" s="228"/>
      <c r="AE36" s="150"/>
      <c r="AF36" s="231">
        <f t="shared" si="7"/>
        <v>0</v>
      </c>
      <c r="AG36" s="230"/>
      <c r="AH36" s="150"/>
      <c r="AI36" s="229">
        <f t="shared" si="8"/>
        <v>0</v>
      </c>
      <c r="AJ36" s="230"/>
      <c r="AK36" s="150"/>
      <c r="AL36" s="229">
        <f t="shared" si="9"/>
        <v>0</v>
      </c>
      <c r="AM36" s="230"/>
      <c r="AN36" s="150"/>
      <c r="AO36" s="229">
        <f t="shared" si="18"/>
        <v>0</v>
      </c>
      <c r="AP36" s="230"/>
      <c r="AQ36" s="150"/>
      <c r="AR36" s="229">
        <f t="shared" si="21"/>
        <v>0</v>
      </c>
      <c r="AS36" s="230"/>
      <c r="AT36" s="150"/>
      <c r="AU36" s="229">
        <f t="shared" si="22"/>
        <v>0</v>
      </c>
      <c r="AV36" s="125">
        <f t="shared" si="13"/>
        <v>0</v>
      </c>
      <c r="AW36" s="125">
        <f t="shared" si="14"/>
        <v>0</v>
      </c>
      <c r="AX36" s="291">
        <v>0</v>
      </c>
      <c r="AY36" s="125">
        <v>0</v>
      </c>
      <c r="AZ36" s="35"/>
      <c r="BA36" s="35"/>
      <c r="BB36" s="35"/>
      <c r="BC36" s="35"/>
      <c r="BD36" s="35"/>
      <c r="BE36" s="35"/>
      <c r="BF36" s="35"/>
    </row>
    <row r="37" spans="1:296" ht="13">
      <c r="A37" s="17" t="s">
        <v>2065</v>
      </c>
      <c r="B37" s="1">
        <v>15.6090909090907</v>
      </c>
      <c r="C37" s="16">
        <v>34</v>
      </c>
      <c r="D37" s="225" t="s">
        <v>1637</v>
      </c>
      <c r="E37" s="226">
        <v>34</v>
      </c>
      <c r="F37" s="256" t="s">
        <v>2905</v>
      </c>
      <c r="G37" s="158" t="s">
        <v>2906</v>
      </c>
      <c r="H37" s="195" t="s">
        <v>1089</v>
      </c>
      <c r="I37" s="195" t="s">
        <v>2855</v>
      </c>
      <c r="J37" s="177">
        <f t="shared" ref="J37:J55" si="24">AU37</f>
        <v>0</v>
      </c>
      <c r="K37" s="16">
        <v>0</v>
      </c>
      <c r="L37" s="43"/>
      <c r="M37" s="22"/>
      <c r="N37" s="45">
        <f t="shared" ref="N37:N55" si="25">SUM(K37+L37-M37)</f>
        <v>0</v>
      </c>
      <c r="O37" s="44"/>
      <c r="P37" s="22"/>
      <c r="Q37" s="45">
        <f t="shared" ref="Q37:Q55" si="26">SUM(N37+O37-P37)</f>
        <v>0</v>
      </c>
      <c r="R37" s="44"/>
      <c r="S37" s="22"/>
      <c r="T37" s="45">
        <f t="shared" ref="T37:T55" si="27">SUM(Q37+R37-S37)</f>
        <v>0</v>
      </c>
      <c r="U37" s="44"/>
      <c r="V37" s="22"/>
      <c r="W37" s="45">
        <f t="shared" ref="W37:W55" si="28">SUM(T37+U37-V37)</f>
        <v>0</v>
      </c>
      <c r="X37" s="44"/>
      <c r="Y37" s="22"/>
      <c r="Z37" s="45">
        <f t="shared" ref="Z37:Z55" si="29">SUM(W37+X37-Y37)</f>
        <v>0</v>
      </c>
      <c r="AA37" s="44"/>
      <c r="AB37" s="22"/>
      <c r="AC37" s="45">
        <f t="shared" ref="AC37:AC55" si="30">SUM(Z37+AA37-AB37)</f>
        <v>0</v>
      </c>
      <c r="AD37" s="43"/>
      <c r="AE37" s="22"/>
      <c r="AF37" s="172">
        <f t="shared" ref="AF37:AF55" si="31">SUM(AC37+AD37-AE37)</f>
        <v>0</v>
      </c>
      <c r="AG37" s="44"/>
      <c r="AH37" s="22"/>
      <c r="AI37" s="45">
        <f t="shared" ref="AI37:AI55" si="32">SUM(AF37+AG37-AH37)</f>
        <v>0</v>
      </c>
      <c r="AJ37" s="44"/>
      <c r="AK37" s="22"/>
      <c r="AL37" s="45">
        <f t="shared" ref="AL37:AL55" si="33">SUM(AI37+AJ37-AK37)</f>
        <v>0</v>
      </c>
      <c r="AM37" s="44"/>
      <c r="AN37" s="22"/>
      <c r="AO37" s="45">
        <f t="shared" si="18"/>
        <v>0</v>
      </c>
      <c r="AP37" s="44"/>
      <c r="AQ37" s="22"/>
      <c r="AR37" s="227">
        <f t="shared" si="21"/>
        <v>0</v>
      </c>
      <c r="AS37" s="43"/>
      <c r="AT37" s="22"/>
      <c r="AU37" s="45">
        <f t="shared" si="22"/>
        <v>0</v>
      </c>
      <c r="AV37" s="127">
        <f>SUM(L37+O37+R37+U37+X37+AA37+AD37+AG37+AJ37+AM37+AP37+AS37)</f>
        <v>0</v>
      </c>
      <c r="AW37" s="127">
        <f>SUM(M37+P37+S37+V37+Y37+AB37+AE37+AH37+AK37+AN37+AQ37+AT37)</f>
        <v>0</v>
      </c>
      <c r="AX37" s="291">
        <v>10</v>
      </c>
      <c r="AY37" s="125">
        <v>0</v>
      </c>
      <c r="AZ37" s="35"/>
      <c r="BA37" s="35"/>
      <c r="BB37" s="35"/>
      <c r="BC37" s="35"/>
      <c r="BD37" s="35"/>
      <c r="BE37" s="35"/>
      <c r="BF37" s="35"/>
    </row>
    <row r="38" spans="1:296" ht="13">
      <c r="A38" s="17" t="s">
        <v>407</v>
      </c>
      <c r="B38" s="22">
        <v>15.5354545454543</v>
      </c>
      <c r="C38" s="200">
        <v>35</v>
      </c>
      <c r="D38" s="184" t="s">
        <v>1637</v>
      </c>
      <c r="E38" s="131">
        <v>35</v>
      </c>
      <c r="F38" s="162" t="s">
        <v>3536</v>
      </c>
      <c r="G38" s="155" t="s">
        <v>3567</v>
      </c>
      <c r="H38" s="156" t="s">
        <v>1089</v>
      </c>
      <c r="I38" s="156" t="s">
        <v>517</v>
      </c>
      <c r="J38" s="175">
        <f t="shared" si="24"/>
        <v>20</v>
      </c>
      <c r="K38" s="16">
        <v>20</v>
      </c>
      <c r="L38" s="3"/>
      <c r="M38" s="1"/>
      <c r="N38" s="46">
        <f t="shared" si="25"/>
        <v>20</v>
      </c>
      <c r="O38" s="34"/>
      <c r="P38" s="1"/>
      <c r="Q38" s="46">
        <f t="shared" si="26"/>
        <v>20</v>
      </c>
      <c r="R38" s="34"/>
      <c r="S38" s="1"/>
      <c r="T38" s="46">
        <f t="shared" si="27"/>
        <v>20</v>
      </c>
      <c r="U38" s="34"/>
      <c r="V38" s="1"/>
      <c r="W38" s="46">
        <f t="shared" si="28"/>
        <v>20</v>
      </c>
      <c r="X38" s="34"/>
      <c r="Y38" s="1"/>
      <c r="Z38" s="46">
        <f t="shared" si="29"/>
        <v>20</v>
      </c>
      <c r="AA38" s="34"/>
      <c r="AB38" s="1"/>
      <c r="AC38" s="46">
        <f t="shared" si="30"/>
        <v>20</v>
      </c>
      <c r="AD38" s="3"/>
      <c r="AE38" s="1"/>
      <c r="AF38" s="171">
        <f t="shared" si="31"/>
        <v>20</v>
      </c>
      <c r="AG38" s="34"/>
      <c r="AH38" s="1"/>
      <c r="AI38" s="46">
        <f t="shared" si="32"/>
        <v>20</v>
      </c>
      <c r="AJ38" s="34"/>
      <c r="AK38" s="1"/>
      <c r="AL38" s="46">
        <f t="shared" si="33"/>
        <v>20</v>
      </c>
      <c r="AM38" s="34"/>
      <c r="AN38" s="1"/>
      <c r="AO38" s="46">
        <f t="shared" si="18"/>
        <v>20</v>
      </c>
      <c r="AP38" s="34"/>
      <c r="AQ38" s="1"/>
      <c r="AR38" s="46">
        <f t="shared" si="21"/>
        <v>20</v>
      </c>
      <c r="AS38" s="34"/>
      <c r="AT38" s="1"/>
      <c r="AU38" s="46">
        <f t="shared" si="22"/>
        <v>20</v>
      </c>
      <c r="AV38" s="125">
        <f>SUM(L38+O38+R38+U38+X38+AA38+AD38+AG38+AJ38+AM38+AP38+AS38)</f>
        <v>0</v>
      </c>
      <c r="AW38" s="125">
        <f>SUM(M38+P38+S38+V38+Y38+AB38+AE38+AH38+AK38+AN38+AQ38+AT38)</f>
        <v>0</v>
      </c>
      <c r="AX38" s="291">
        <v>20</v>
      </c>
      <c r="AY38" s="125">
        <v>0</v>
      </c>
      <c r="AZ38" s="35"/>
      <c r="BA38" s="35"/>
      <c r="BB38" s="35"/>
      <c r="BC38" s="35"/>
      <c r="BD38" s="35"/>
      <c r="BE38" s="35"/>
      <c r="BF38" s="35"/>
    </row>
    <row r="39" spans="1:296" ht="13">
      <c r="A39" s="17" t="s">
        <v>407</v>
      </c>
      <c r="B39" s="1">
        <v>15.461818181818</v>
      </c>
      <c r="C39" s="16">
        <v>36</v>
      </c>
      <c r="D39" s="184" t="s">
        <v>1637</v>
      </c>
      <c r="E39" s="131">
        <v>36</v>
      </c>
      <c r="F39" s="162" t="s">
        <v>131</v>
      </c>
      <c r="G39" s="155" t="s">
        <v>132</v>
      </c>
      <c r="H39" s="156" t="s">
        <v>423</v>
      </c>
      <c r="I39" s="156" t="s">
        <v>629</v>
      </c>
      <c r="J39" s="175">
        <f t="shared" si="24"/>
        <v>3</v>
      </c>
      <c r="K39" s="16">
        <v>3</v>
      </c>
      <c r="L39" s="3"/>
      <c r="M39" s="1"/>
      <c r="N39" s="46">
        <f t="shared" si="25"/>
        <v>3</v>
      </c>
      <c r="O39" s="34"/>
      <c r="P39" s="1"/>
      <c r="Q39" s="46">
        <f t="shared" si="26"/>
        <v>3</v>
      </c>
      <c r="R39" s="34"/>
      <c r="S39" s="1"/>
      <c r="T39" s="46">
        <f t="shared" si="27"/>
        <v>3</v>
      </c>
      <c r="U39" s="34"/>
      <c r="V39" s="1"/>
      <c r="W39" s="46">
        <f t="shared" si="28"/>
        <v>3</v>
      </c>
      <c r="X39" s="34"/>
      <c r="Y39" s="1"/>
      <c r="Z39" s="46">
        <f t="shared" si="29"/>
        <v>3</v>
      </c>
      <c r="AA39" s="34"/>
      <c r="AB39" s="1"/>
      <c r="AC39" s="46">
        <f t="shared" si="30"/>
        <v>3</v>
      </c>
      <c r="AD39" s="3"/>
      <c r="AE39" s="1"/>
      <c r="AF39" s="171">
        <f t="shared" si="31"/>
        <v>3</v>
      </c>
      <c r="AG39" s="34"/>
      <c r="AH39" s="1"/>
      <c r="AI39" s="46">
        <f t="shared" si="32"/>
        <v>3</v>
      </c>
      <c r="AJ39" s="34"/>
      <c r="AK39" s="1"/>
      <c r="AL39" s="46">
        <f t="shared" si="33"/>
        <v>3</v>
      </c>
      <c r="AM39" s="34"/>
      <c r="AN39" s="1"/>
      <c r="AO39" s="46">
        <f t="shared" si="18"/>
        <v>3</v>
      </c>
      <c r="AP39" s="34"/>
      <c r="AQ39" s="1"/>
      <c r="AR39" s="46">
        <f t="shared" si="21"/>
        <v>3</v>
      </c>
      <c r="AS39" s="34"/>
      <c r="AT39" s="1"/>
      <c r="AU39" s="46">
        <f t="shared" si="22"/>
        <v>3</v>
      </c>
      <c r="AV39" s="125">
        <f t="shared" si="13"/>
        <v>0</v>
      </c>
      <c r="AW39" s="125">
        <f t="shared" si="14"/>
        <v>0</v>
      </c>
      <c r="AX39" s="291">
        <v>0</v>
      </c>
      <c r="AY39" s="125">
        <v>0</v>
      </c>
      <c r="AZ39" s="35"/>
      <c r="BA39" s="35"/>
      <c r="BB39" s="35"/>
      <c r="BC39" s="35"/>
      <c r="BD39" s="35"/>
      <c r="BE39" s="35"/>
      <c r="BF39" s="35"/>
    </row>
    <row r="40" spans="1:296" ht="13">
      <c r="A40" s="18"/>
      <c r="B40" s="41">
        <v>15.3881818181816</v>
      </c>
      <c r="C40" s="16">
        <v>37</v>
      </c>
      <c r="D40" s="250" t="s">
        <v>4601</v>
      </c>
      <c r="E40" s="226">
        <v>37</v>
      </c>
      <c r="F40" s="162" t="s">
        <v>3917</v>
      </c>
      <c r="G40" s="155" t="s">
        <v>4449</v>
      </c>
      <c r="H40" s="156" t="s">
        <v>1089</v>
      </c>
      <c r="I40" s="156" t="s">
        <v>629</v>
      </c>
      <c r="J40" s="175">
        <f t="shared" si="24"/>
        <v>400</v>
      </c>
      <c r="K40" s="16">
        <v>500</v>
      </c>
      <c r="L40" s="3"/>
      <c r="M40" s="1">
        <v>250</v>
      </c>
      <c r="N40" s="45">
        <f t="shared" si="25"/>
        <v>250</v>
      </c>
      <c r="O40" s="34">
        <v>500</v>
      </c>
      <c r="P40" s="1">
        <v>500</v>
      </c>
      <c r="Q40" s="45">
        <f t="shared" si="26"/>
        <v>250</v>
      </c>
      <c r="R40" s="34"/>
      <c r="S40" s="1"/>
      <c r="T40" s="45">
        <f t="shared" si="27"/>
        <v>250</v>
      </c>
      <c r="U40" s="34"/>
      <c r="V40" s="1">
        <v>100</v>
      </c>
      <c r="W40" s="45">
        <f t="shared" si="28"/>
        <v>150</v>
      </c>
      <c r="X40" s="34">
        <v>500</v>
      </c>
      <c r="Y40" s="1">
        <v>150</v>
      </c>
      <c r="Z40" s="45">
        <f t="shared" si="29"/>
        <v>500</v>
      </c>
      <c r="AA40" s="34"/>
      <c r="AB40" s="1"/>
      <c r="AC40" s="45">
        <f t="shared" si="30"/>
        <v>500</v>
      </c>
      <c r="AD40" s="3"/>
      <c r="AE40" s="1"/>
      <c r="AF40" s="172">
        <f t="shared" si="31"/>
        <v>500</v>
      </c>
      <c r="AG40" s="34">
        <v>400</v>
      </c>
      <c r="AH40" s="1">
        <v>500</v>
      </c>
      <c r="AI40" s="46">
        <f t="shared" si="32"/>
        <v>400</v>
      </c>
      <c r="AJ40" s="34"/>
      <c r="AK40" s="1"/>
      <c r="AL40" s="46">
        <f t="shared" si="33"/>
        <v>400</v>
      </c>
      <c r="AM40" s="34"/>
      <c r="AN40" s="1"/>
      <c r="AO40" s="46">
        <f t="shared" ref="AO40:AO55" si="34">SUM(AL40+AM40-AN40)</f>
        <v>400</v>
      </c>
      <c r="AP40" s="34"/>
      <c r="AQ40" s="1"/>
      <c r="AR40" s="72">
        <f t="shared" ref="AR40:AR55" si="35">SUM(AO40+AP40-AQ40)</f>
        <v>400</v>
      </c>
      <c r="AS40" s="3"/>
      <c r="AT40" s="1"/>
      <c r="AU40" s="46">
        <f t="shared" ref="AU40:AU55" si="36">SUM(AR40+AS40-AT40)</f>
        <v>400</v>
      </c>
      <c r="AV40" s="125">
        <f t="shared" ref="AV40:AV55" si="37">SUM(L40+O40+R40+U40+X40+AA40+AD40+AG40+AJ40+AM40+AP40+AS40)</f>
        <v>1400</v>
      </c>
      <c r="AW40" s="125">
        <f t="shared" si="14"/>
        <v>1500</v>
      </c>
      <c r="AX40" s="291">
        <v>300</v>
      </c>
      <c r="AY40" s="125">
        <v>0</v>
      </c>
      <c r="AZ40" s="35"/>
      <c r="BA40" s="35"/>
      <c r="BB40" s="35"/>
      <c r="BC40" s="35"/>
      <c r="BD40" s="35"/>
      <c r="BE40" s="35"/>
      <c r="BF40" s="35"/>
    </row>
    <row r="41" spans="1:296" ht="13">
      <c r="A41" s="18"/>
      <c r="B41" s="41">
        <v>15.3145454545452</v>
      </c>
      <c r="C41" s="16">
        <v>38</v>
      </c>
      <c r="D41" s="250" t="s">
        <v>4601</v>
      </c>
      <c r="E41" s="131">
        <v>38</v>
      </c>
      <c r="F41" s="162" t="s">
        <v>3948</v>
      </c>
      <c r="G41" s="155" t="s">
        <v>3949</v>
      </c>
      <c r="H41" s="156" t="s">
        <v>1089</v>
      </c>
      <c r="I41" s="156" t="s">
        <v>517</v>
      </c>
      <c r="J41" s="175">
        <f t="shared" si="24"/>
        <v>400</v>
      </c>
      <c r="K41" s="16">
        <v>500</v>
      </c>
      <c r="L41" s="3"/>
      <c r="M41" s="1">
        <v>250</v>
      </c>
      <c r="N41" s="45">
        <f t="shared" si="25"/>
        <v>250</v>
      </c>
      <c r="O41" s="34">
        <v>500</v>
      </c>
      <c r="P41" s="1">
        <v>500</v>
      </c>
      <c r="Q41" s="45">
        <f t="shared" si="26"/>
        <v>250</v>
      </c>
      <c r="R41" s="34"/>
      <c r="S41" s="1"/>
      <c r="T41" s="45">
        <f t="shared" si="27"/>
        <v>250</v>
      </c>
      <c r="U41" s="34"/>
      <c r="V41" s="1">
        <v>100</v>
      </c>
      <c r="W41" s="45">
        <f t="shared" si="28"/>
        <v>150</v>
      </c>
      <c r="X41" s="34">
        <v>500</v>
      </c>
      <c r="Y41" s="1">
        <v>150</v>
      </c>
      <c r="Z41" s="45">
        <f t="shared" si="29"/>
        <v>500</v>
      </c>
      <c r="AA41" s="34"/>
      <c r="AB41" s="1"/>
      <c r="AC41" s="45">
        <f t="shared" si="30"/>
        <v>500</v>
      </c>
      <c r="AD41" s="3"/>
      <c r="AE41" s="1"/>
      <c r="AF41" s="172">
        <f t="shared" si="31"/>
        <v>500</v>
      </c>
      <c r="AG41" s="34">
        <v>400</v>
      </c>
      <c r="AH41" s="1">
        <v>500</v>
      </c>
      <c r="AI41" s="46">
        <f t="shared" si="32"/>
        <v>400</v>
      </c>
      <c r="AJ41" s="34"/>
      <c r="AK41" s="1"/>
      <c r="AL41" s="46">
        <f t="shared" si="33"/>
        <v>400</v>
      </c>
      <c r="AM41" s="34"/>
      <c r="AN41" s="1"/>
      <c r="AO41" s="46">
        <f t="shared" si="34"/>
        <v>400</v>
      </c>
      <c r="AP41" s="34"/>
      <c r="AQ41" s="1"/>
      <c r="AR41" s="72">
        <f t="shared" si="35"/>
        <v>400</v>
      </c>
      <c r="AS41" s="3"/>
      <c r="AT41" s="1"/>
      <c r="AU41" s="46">
        <f t="shared" si="36"/>
        <v>400</v>
      </c>
      <c r="AV41" s="125">
        <f t="shared" si="37"/>
        <v>1400</v>
      </c>
      <c r="AW41" s="125">
        <f t="shared" si="14"/>
        <v>1500</v>
      </c>
      <c r="AX41" s="291">
        <v>300</v>
      </c>
      <c r="AY41" s="125">
        <v>0</v>
      </c>
      <c r="AZ41" s="35"/>
      <c r="BA41" s="35"/>
      <c r="BB41" s="35"/>
      <c r="BC41" s="35"/>
      <c r="BD41" s="35"/>
      <c r="BE41" s="35"/>
      <c r="BF41" s="35"/>
    </row>
    <row r="42" spans="1:296" ht="13">
      <c r="A42" s="17" t="s">
        <v>2065</v>
      </c>
      <c r="B42" s="1">
        <v>15.2409090909089</v>
      </c>
      <c r="C42" s="200">
        <v>39</v>
      </c>
      <c r="D42" s="250" t="s">
        <v>4601</v>
      </c>
      <c r="E42" s="131">
        <v>39</v>
      </c>
      <c r="F42" s="162" t="s">
        <v>4196</v>
      </c>
      <c r="G42" s="155" t="s">
        <v>4197</v>
      </c>
      <c r="H42" s="156" t="s">
        <v>1089</v>
      </c>
      <c r="I42" s="156" t="s">
        <v>640</v>
      </c>
      <c r="J42" s="175">
        <f t="shared" si="24"/>
        <v>6</v>
      </c>
      <c r="K42" s="16">
        <v>5</v>
      </c>
      <c r="L42" s="3"/>
      <c r="M42" s="1">
        <v>1</v>
      </c>
      <c r="N42" s="45">
        <f t="shared" si="25"/>
        <v>4</v>
      </c>
      <c r="O42" s="34"/>
      <c r="P42" s="1">
        <v>1</v>
      </c>
      <c r="Q42" s="45">
        <f t="shared" si="26"/>
        <v>3</v>
      </c>
      <c r="R42" s="34"/>
      <c r="S42" s="1">
        <v>2</v>
      </c>
      <c r="T42" s="45">
        <f t="shared" si="27"/>
        <v>1</v>
      </c>
      <c r="U42" s="34"/>
      <c r="V42" s="1"/>
      <c r="W42" s="45">
        <f t="shared" si="28"/>
        <v>1</v>
      </c>
      <c r="X42" s="34"/>
      <c r="Y42" s="1"/>
      <c r="Z42" s="45">
        <f t="shared" si="29"/>
        <v>1</v>
      </c>
      <c r="AA42" s="34"/>
      <c r="AB42" s="1"/>
      <c r="AC42" s="45">
        <f t="shared" si="30"/>
        <v>1</v>
      </c>
      <c r="AD42" s="3">
        <v>6</v>
      </c>
      <c r="AE42" s="1">
        <v>1</v>
      </c>
      <c r="AF42" s="172">
        <f t="shared" si="31"/>
        <v>6</v>
      </c>
      <c r="AG42" s="34"/>
      <c r="AH42" s="1"/>
      <c r="AI42" s="46">
        <f t="shared" si="32"/>
        <v>6</v>
      </c>
      <c r="AJ42" s="34"/>
      <c r="AK42" s="1"/>
      <c r="AL42" s="46">
        <f t="shared" si="33"/>
        <v>6</v>
      </c>
      <c r="AM42" s="34"/>
      <c r="AN42" s="1"/>
      <c r="AO42" s="46">
        <f t="shared" si="34"/>
        <v>6</v>
      </c>
      <c r="AP42" s="34"/>
      <c r="AQ42" s="1"/>
      <c r="AR42" s="72">
        <f t="shared" si="35"/>
        <v>6</v>
      </c>
      <c r="AS42" s="3"/>
      <c r="AT42" s="1"/>
      <c r="AU42" s="46">
        <f t="shared" si="36"/>
        <v>6</v>
      </c>
      <c r="AV42" s="125">
        <f t="shared" si="37"/>
        <v>6</v>
      </c>
      <c r="AW42" s="125">
        <f t="shared" si="14"/>
        <v>5</v>
      </c>
      <c r="AX42" s="291">
        <v>13</v>
      </c>
      <c r="AY42" s="125">
        <v>0</v>
      </c>
      <c r="AZ42" s="35"/>
      <c r="BA42" s="35"/>
      <c r="BB42" s="35"/>
      <c r="BC42" s="35"/>
      <c r="BD42" s="35"/>
      <c r="BE42" s="35"/>
      <c r="BF42" s="35"/>
    </row>
    <row r="43" spans="1:296" ht="13">
      <c r="A43" s="17" t="s">
        <v>407</v>
      </c>
      <c r="B43" s="22">
        <v>15.167272727272501</v>
      </c>
      <c r="C43" s="16">
        <v>40</v>
      </c>
      <c r="D43" s="250" t="s">
        <v>4601</v>
      </c>
      <c r="E43" s="226">
        <v>40</v>
      </c>
      <c r="F43" s="162" t="s">
        <v>3967</v>
      </c>
      <c r="G43" s="155" t="s">
        <v>3968</v>
      </c>
      <c r="H43" s="156" t="s">
        <v>1089</v>
      </c>
      <c r="I43" s="156" t="s">
        <v>640</v>
      </c>
      <c r="J43" s="175">
        <f t="shared" si="24"/>
        <v>2</v>
      </c>
      <c r="K43" s="16">
        <v>2</v>
      </c>
      <c r="L43" s="3"/>
      <c r="M43" s="1"/>
      <c r="N43" s="45">
        <f t="shared" si="25"/>
        <v>2</v>
      </c>
      <c r="O43" s="34"/>
      <c r="P43" s="1"/>
      <c r="Q43" s="45">
        <f t="shared" si="26"/>
        <v>2</v>
      </c>
      <c r="R43" s="34"/>
      <c r="S43" s="1"/>
      <c r="T43" s="45">
        <f t="shared" si="27"/>
        <v>2</v>
      </c>
      <c r="U43" s="34"/>
      <c r="V43" s="1"/>
      <c r="W43" s="45">
        <f t="shared" si="28"/>
        <v>2</v>
      </c>
      <c r="X43" s="34"/>
      <c r="Y43" s="1"/>
      <c r="Z43" s="45">
        <f t="shared" si="29"/>
        <v>2</v>
      </c>
      <c r="AA43" s="34"/>
      <c r="AB43" s="1"/>
      <c r="AC43" s="45">
        <f t="shared" si="30"/>
        <v>2</v>
      </c>
      <c r="AD43" s="3"/>
      <c r="AE43" s="1"/>
      <c r="AF43" s="172">
        <f t="shared" si="31"/>
        <v>2</v>
      </c>
      <c r="AG43" s="34"/>
      <c r="AH43" s="1"/>
      <c r="AI43" s="46">
        <f t="shared" si="32"/>
        <v>2</v>
      </c>
      <c r="AJ43" s="34"/>
      <c r="AK43" s="1"/>
      <c r="AL43" s="46">
        <f t="shared" si="33"/>
        <v>2</v>
      </c>
      <c r="AM43" s="34"/>
      <c r="AN43" s="1"/>
      <c r="AO43" s="46">
        <f t="shared" si="34"/>
        <v>2</v>
      </c>
      <c r="AP43" s="34"/>
      <c r="AQ43" s="1"/>
      <c r="AR43" s="72">
        <f t="shared" si="35"/>
        <v>2</v>
      </c>
      <c r="AS43" s="3"/>
      <c r="AT43" s="1"/>
      <c r="AU43" s="46">
        <f t="shared" si="36"/>
        <v>2</v>
      </c>
      <c r="AV43" s="125">
        <f t="shared" si="37"/>
        <v>0</v>
      </c>
      <c r="AW43" s="125">
        <f t="shared" si="14"/>
        <v>0</v>
      </c>
      <c r="AX43" s="291">
        <v>2</v>
      </c>
      <c r="AY43" s="125">
        <v>0</v>
      </c>
      <c r="AZ43" s="35"/>
      <c r="BA43" s="35"/>
      <c r="BB43" s="35"/>
      <c r="BC43" s="35"/>
      <c r="BD43" s="35"/>
      <c r="BE43" s="35"/>
      <c r="BF43" s="35"/>
    </row>
    <row r="44" spans="1:296" ht="13">
      <c r="A44" s="17" t="s">
        <v>407</v>
      </c>
      <c r="B44" s="1">
        <v>15.093636363636101</v>
      </c>
      <c r="C44" s="16">
        <v>41</v>
      </c>
      <c r="D44" s="250" t="s">
        <v>4601</v>
      </c>
      <c r="E44" s="131">
        <v>41</v>
      </c>
      <c r="F44" s="162" t="s">
        <v>3961</v>
      </c>
      <c r="G44" s="155" t="s">
        <v>3962</v>
      </c>
      <c r="H44" s="156" t="s">
        <v>419</v>
      </c>
      <c r="I44" s="156" t="s">
        <v>640</v>
      </c>
      <c r="J44" s="175">
        <f>AU44</f>
        <v>1</v>
      </c>
      <c r="K44" s="16">
        <v>1</v>
      </c>
      <c r="L44" s="3"/>
      <c r="M44" s="1"/>
      <c r="N44" s="45">
        <f>SUM(K44+L44-M44)</f>
        <v>1</v>
      </c>
      <c r="O44" s="34"/>
      <c r="P44" s="1"/>
      <c r="Q44" s="45">
        <f>SUM(N44+O44-P44)</f>
        <v>1</v>
      </c>
      <c r="R44" s="34"/>
      <c r="S44" s="1"/>
      <c r="T44" s="45">
        <f>SUM(Q44+R44-S44)</f>
        <v>1</v>
      </c>
      <c r="U44" s="34"/>
      <c r="V44" s="1"/>
      <c r="W44" s="45">
        <f>SUM(T44+U44-V44)</f>
        <v>1</v>
      </c>
      <c r="X44" s="34"/>
      <c r="Y44" s="1"/>
      <c r="Z44" s="45">
        <f>SUM(W44+X44-Y44)</f>
        <v>1</v>
      </c>
      <c r="AA44" s="34"/>
      <c r="AB44" s="1"/>
      <c r="AC44" s="45">
        <f>SUM(Z44+AA44-AB44)</f>
        <v>1</v>
      </c>
      <c r="AD44" s="3"/>
      <c r="AE44" s="1"/>
      <c r="AF44" s="172">
        <f>SUM(AC44+AD44-AE44)</f>
        <v>1</v>
      </c>
      <c r="AG44" s="34"/>
      <c r="AH44" s="1"/>
      <c r="AI44" s="46">
        <f>SUM(AF44+AG44-AH44)</f>
        <v>1</v>
      </c>
      <c r="AJ44" s="34"/>
      <c r="AK44" s="1"/>
      <c r="AL44" s="46">
        <f>SUM(AI44+AJ44-AK44)</f>
        <v>1</v>
      </c>
      <c r="AM44" s="34"/>
      <c r="AN44" s="1"/>
      <c r="AO44" s="46">
        <f>SUM(AL44+AM44-AN44)</f>
        <v>1</v>
      </c>
      <c r="AP44" s="34"/>
      <c r="AQ44" s="1"/>
      <c r="AR44" s="72">
        <f>SUM(AO44+AP44-AQ44)</f>
        <v>1</v>
      </c>
      <c r="AS44" s="3"/>
      <c r="AT44" s="1"/>
      <c r="AU44" s="46">
        <f>SUM(AR44+AS44-AT44)</f>
        <v>1</v>
      </c>
      <c r="AV44" s="125">
        <f>SUM(L44+O44+R44+U44+X44+AA44+AD44+AG44+AJ44+AM44+AP44+AS44)</f>
        <v>0</v>
      </c>
      <c r="AW44" s="125">
        <f>SUM(M44+P44+S44+V44+Y44+AB44+AE44+AH44+AK44+AN44+AQ44+AT44)</f>
        <v>0</v>
      </c>
      <c r="AX44" s="291">
        <v>0</v>
      </c>
      <c r="AY44" s="125">
        <v>0</v>
      </c>
      <c r="AZ44" s="35"/>
      <c r="BA44" s="35"/>
      <c r="BB44" s="35"/>
      <c r="BC44" s="35"/>
      <c r="BD44" s="35"/>
      <c r="BE44" s="35"/>
      <c r="BF44" s="35"/>
    </row>
    <row r="45" spans="1:296" ht="13">
      <c r="A45" s="18"/>
      <c r="B45" s="41">
        <v>15.019999999999801</v>
      </c>
      <c r="C45" s="16">
        <v>42</v>
      </c>
      <c r="D45" s="250" t="s">
        <v>4601</v>
      </c>
      <c r="E45" s="131">
        <v>42</v>
      </c>
      <c r="F45" s="162" t="s">
        <v>4129</v>
      </c>
      <c r="G45" s="155" t="s">
        <v>4128</v>
      </c>
      <c r="H45" s="156" t="s">
        <v>1089</v>
      </c>
      <c r="I45" s="156" t="s">
        <v>640</v>
      </c>
      <c r="J45" s="175">
        <f t="shared" si="24"/>
        <v>10</v>
      </c>
      <c r="K45" s="16">
        <v>10</v>
      </c>
      <c r="L45" s="3"/>
      <c r="M45" s="1"/>
      <c r="N45" s="45">
        <f t="shared" si="25"/>
        <v>10</v>
      </c>
      <c r="O45" s="34"/>
      <c r="P45" s="1"/>
      <c r="Q45" s="45">
        <f t="shared" si="26"/>
        <v>10</v>
      </c>
      <c r="R45" s="34"/>
      <c r="S45" s="1"/>
      <c r="T45" s="45">
        <f t="shared" si="27"/>
        <v>10</v>
      </c>
      <c r="U45" s="34"/>
      <c r="V45" s="1"/>
      <c r="W45" s="45">
        <f t="shared" si="28"/>
        <v>10</v>
      </c>
      <c r="X45" s="34"/>
      <c r="Y45" s="1"/>
      <c r="Z45" s="45">
        <f t="shared" si="29"/>
        <v>10</v>
      </c>
      <c r="AA45" s="34"/>
      <c r="AB45" s="1"/>
      <c r="AC45" s="45">
        <f t="shared" si="30"/>
        <v>10</v>
      </c>
      <c r="AD45" s="3"/>
      <c r="AE45" s="1"/>
      <c r="AF45" s="172">
        <f t="shared" si="31"/>
        <v>10</v>
      </c>
      <c r="AG45" s="34"/>
      <c r="AH45" s="1"/>
      <c r="AI45" s="46">
        <f t="shared" si="32"/>
        <v>10</v>
      </c>
      <c r="AJ45" s="34"/>
      <c r="AK45" s="1"/>
      <c r="AL45" s="46">
        <f t="shared" si="33"/>
        <v>10</v>
      </c>
      <c r="AM45" s="34"/>
      <c r="AN45" s="1"/>
      <c r="AO45" s="46">
        <f t="shared" si="34"/>
        <v>10</v>
      </c>
      <c r="AP45" s="34"/>
      <c r="AQ45" s="1"/>
      <c r="AR45" s="72">
        <f t="shared" si="35"/>
        <v>10</v>
      </c>
      <c r="AS45" s="34"/>
      <c r="AT45" s="1"/>
      <c r="AU45" s="46">
        <f t="shared" si="36"/>
        <v>10</v>
      </c>
      <c r="AV45" s="125">
        <f t="shared" si="37"/>
        <v>0</v>
      </c>
      <c r="AW45" s="125">
        <f t="shared" si="14"/>
        <v>0</v>
      </c>
      <c r="AX45" s="291">
        <v>0</v>
      </c>
      <c r="AY45" s="125">
        <v>0</v>
      </c>
      <c r="AZ45" s="35"/>
      <c r="BA45" s="35"/>
      <c r="BB45" s="35"/>
      <c r="BC45" s="35"/>
      <c r="BD45" s="35"/>
      <c r="BE45" s="35"/>
      <c r="BF45" s="35"/>
    </row>
    <row r="46" spans="1:296" ht="13">
      <c r="A46" s="18"/>
      <c r="B46" s="41">
        <v>14.946363636363399</v>
      </c>
      <c r="C46" s="200">
        <v>43</v>
      </c>
      <c r="D46" s="250" t="s">
        <v>4601</v>
      </c>
      <c r="E46" s="226">
        <v>43</v>
      </c>
      <c r="F46" s="162" t="s">
        <v>4167</v>
      </c>
      <c r="G46" s="155" t="s">
        <v>4168</v>
      </c>
      <c r="H46" s="156" t="s">
        <v>419</v>
      </c>
      <c r="I46" s="156" t="s">
        <v>640</v>
      </c>
      <c r="J46" s="175">
        <f t="shared" si="24"/>
        <v>72</v>
      </c>
      <c r="K46" s="16">
        <v>72</v>
      </c>
      <c r="L46" s="3"/>
      <c r="M46" s="1"/>
      <c r="N46" s="45">
        <f t="shared" si="25"/>
        <v>72</v>
      </c>
      <c r="O46" s="34"/>
      <c r="P46" s="1"/>
      <c r="Q46" s="45">
        <f t="shared" si="26"/>
        <v>72</v>
      </c>
      <c r="R46" s="34"/>
      <c r="S46" s="1"/>
      <c r="T46" s="45">
        <f t="shared" si="27"/>
        <v>72</v>
      </c>
      <c r="U46" s="34"/>
      <c r="V46" s="1"/>
      <c r="W46" s="45">
        <f t="shared" si="28"/>
        <v>72</v>
      </c>
      <c r="X46" s="34"/>
      <c r="Y46" s="1"/>
      <c r="Z46" s="45">
        <f t="shared" si="29"/>
        <v>72</v>
      </c>
      <c r="AA46" s="34"/>
      <c r="AB46" s="1"/>
      <c r="AC46" s="45">
        <f t="shared" si="30"/>
        <v>72</v>
      </c>
      <c r="AD46" s="3"/>
      <c r="AE46" s="1"/>
      <c r="AF46" s="172">
        <f t="shared" si="31"/>
        <v>72</v>
      </c>
      <c r="AG46" s="34"/>
      <c r="AH46" s="1"/>
      <c r="AI46" s="46">
        <f t="shared" si="32"/>
        <v>72</v>
      </c>
      <c r="AJ46" s="34"/>
      <c r="AK46" s="1"/>
      <c r="AL46" s="46">
        <f t="shared" si="33"/>
        <v>72</v>
      </c>
      <c r="AM46" s="34"/>
      <c r="AN46" s="1"/>
      <c r="AO46" s="46">
        <f t="shared" si="34"/>
        <v>72</v>
      </c>
      <c r="AP46" s="34"/>
      <c r="AQ46" s="1"/>
      <c r="AR46" s="46">
        <f t="shared" si="35"/>
        <v>72</v>
      </c>
      <c r="AS46" s="34"/>
      <c r="AT46" s="1"/>
      <c r="AU46" s="46">
        <f t="shared" si="36"/>
        <v>72</v>
      </c>
      <c r="AV46" s="125">
        <f t="shared" si="37"/>
        <v>0</v>
      </c>
      <c r="AW46" s="125">
        <f t="shared" si="14"/>
        <v>0</v>
      </c>
      <c r="AX46" s="291">
        <v>0</v>
      </c>
      <c r="AY46" s="125">
        <v>80</v>
      </c>
      <c r="AZ46" s="35"/>
      <c r="BA46" s="35"/>
      <c r="BB46" s="35"/>
      <c r="BC46" s="35"/>
      <c r="BD46" s="35"/>
      <c r="BE46" s="35"/>
      <c r="BF46" s="35"/>
    </row>
    <row r="47" spans="1:296" ht="13">
      <c r="A47" s="17" t="s">
        <v>2065</v>
      </c>
      <c r="B47" s="1">
        <v>14.872727272726999</v>
      </c>
      <c r="C47" s="16">
        <v>44</v>
      </c>
      <c r="D47" s="250" t="s">
        <v>4601</v>
      </c>
      <c r="E47" s="131">
        <v>44</v>
      </c>
      <c r="F47" s="162" t="s">
        <v>4169</v>
      </c>
      <c r="G47" s="155" t="s">
        <v>4170</v>
      </c>
      <c r="H47" s="156" t="s">
        <v>419</v>
      </c>
      <c r="I47" s="156" t="s">
        <v>640</v>
      </c>
      <c r="J47" s="175">
        <f t="shared" si="24"/>
        <v>84</v>
      </c>
      <c r="K47" s="16">
        <v>48</v>
      </c>
      <c r="L47" s="3"/>
      <c r="M47" s="1"/>
      <c r="N47" s="45">
        <f t="shared" si="25"/>
        <v>48</v>
      </c>
      <c r="O47" s="34"/>
      <c r="P47" s="1"/>
      <c r="Q47" s="45">
        <f t="shared" si="26"/>
        <v>48</v>
      </c>
      <c r="R47" s="34"/>
      <c r="S47" s="1"/>
      <c r="T47" s="45">
        <f t="shared" si="27"/>
        <v>48</v>
      </c>
      <c r="U47" s="34"/>
      <c r="V47" s="1"/>
      <c r="W47" s="45">
        <f t="shared" si="28"/>
        <v>48</v>
      </c>
      <c r="X47" s="34"/>
      <c r="Y47" s="1"/>
      <c r="Z47" s="45">
        <f t="shared" si="29"/>
        <v>48</v>
      </c>
      <c r="AA47" s="34">
        <v>36</v>
      </c>
      <c r="AB47" s="1"/>
      <c r="AC47" s="45">
        <f t="shared" si="30"/>
        <v>84</v>
      </c>
      <c r="AD47" s="3"/>
      <c r="AE47" s="1"/>
      <c r="AF47" s="172">
        <f t="shared" si="31"/>
        <v>84</v>
      </c>
      <c r="AG47" s="34"/>
      <c r="AH47" s="1"/>
      <c r="AI47" s="46">
        <f t="shared" si="32"/>
        <v>84</v>
      </c>
      <c r="AJ47" s="34"/>
      <c r="AK47" s="1"/>
      <c r="AL47" s="46">
        <f t="shared" si="33"/>
        <v>84</v>
      </c>
      <c r="AM47" s="34"/>
      <c r="AN47" s="1"/>
      <c r="AO47" s="46">
        <f t="shared" si="34"/>
        <v>84</v>
      </c>
      <c r="AP47" s="34"/>
      <c r="AQ47" s="1"/>
      <c r="AR47" s="46">
        <f t="shared" si="35"/>
        <v>84</v>
      </c>
      <c r="AS47" s="34"/>
      <c r="AT47" s="1"/>
      <c r="AU47" s="46">
        <f t="shared" si="36"/>
        <v>84</v>
      </c>
      <c r="AV47" s="125">
        <f t="shared" si="37"/>
        <v>36</v>
      </c>
      <c r="AW47" s="125">
        <f t="shared" si="14"/>
        <v>0</v>
      </c>
      <c r="AX47" s="291">
        <v>24</v>
      </c>
      <c r="AY47" s="125">
        <v>0</v>
      </c>
      <c r="AZ47" s="35"/>
      <c r="BA47" s="35"/>
      <c r="BB47" s="35"/>
      <c r="BC47" s="35"/>
      <c r="BD47" s="35"/>
      <c r="BE47" s="35"/>
      <c r="BF47" s="35"/>
    </row>
    <row r="48" spans="1:296" ht="13">
      <c r="A48" s="17" t="s">
        <v>407</v>
      </c>
      <c r="B48" s="22">
        <v>14.7990909090906</v>
      </c>
      <c r="C48" s="16">
        <v>45</v>
      </c>
      <c r="D48" s="250" t="s">
        <v>4601</v>
      </c>
      <c r="E48" s="131">
        <v>45</v>
      </c>
      <c r="F48" s="162" t="s">
        <v>4171</v>
      </c>
      <c r="G48" s="155" t="s">
        <v>4172</v>
      </c>
      <c r="H48" s="156" t="s">
        <v>419</v>
      </c>
      <c r="I48" s="156" t="s">
        <v>640</v>
      </c>
      <c r="J48" s="175">
        <f t="shared" si="24"/>
        <v>84</v>
      </c>
      <c r="K48" s="16">
        <v>48</v>
      </c>
      <c r="L48" s="3"/>
      <c r="M48" s="1"/>
      <c r="N48" s="45">
        <f t="shared" si="25"/>
        <v>48</v>
      </c>
      <c r="O48" s="34"/>
      <c r="P48" s="1"/>
      <c r="Q48" s="45">
        <f t="shared" si="26"/>
        <v>48</v>
      </c>
      <c r="R48" s="34"/>
      <c r="S48" s="1"/>
      <c r="T48" s="45">
        <f t="shared" si="27"/>
        <v>48</v>
      </c>
      <c r="U48" s="34"/>
      <c r="V48" s="1"/>
      <c r="W48" s="45">
        <f t="shared" si="28"/>
        <v>48</v>
      </c>
      <c r="X48" s="34"/>
      <c r="Y48" s="1"/>
      <c r="Z48" s="45">
        <f t="shared" si="29"/>
        <v>48</v>
      </c>
      <c r="AA48" s="34">
        <v>36</v>
      </c>
      <c r="AB48" s="1"/>
      <c r="AC48" s="45">
        <f t="shared" si="30"/>
        <v>84</v>
      </c>
      <c r="AD48" s="3"/>
      <c r="AE48" s="1"/>
      <c r="AF48" s="172">
        <f t="shared" si="31"/>
        <v>84</v>
      </c>
      <c r="AG48" s="34"/>
      <c r="AH48" s="1"/>
      <c r="AI48" s="46">
        <f t="shared" si="32"/>
        <v>84</v>
      </c>
      <c r="AJ48" s="34"/>
      <c r="AK48" s="1"/>
      <c r="AL48" s="46">
        <f t="shared" si="33"/>
        <v>84</v>
      </c>
      <c r="AM48" s="34"/>
      <c r="AN48" s="1"/>
      <c r="AO48" s="46">
        <f t="shared" si="34"/>
        <v>84</v>
      </c>
      <c r="AP48" s="34"/>
      <c r="AQ48" s="1"/>
      <c r="AR48" s="46">
        <f t="shared" si="35"/>
        <v>84</v>
      </c>
      <c r="AS48" s="34"/>
      <c r="AT48" s="1"/>
      <c r="AU48" s="46">
        <f t="shared" si="36"/>
        <v>84</v>
      </c>
      <c r="AV48" s="125">
        <f t="shared" si="37"/>
        <v>36</v>
      </c>
      <c r="AW48" s="125">
        <f t="shared" si="14"/>
        <v>0</v>
      </c>
      <c r="AX48" s="291">
        <v>48</v>
      </c>
      <c r="AY48" s="125">
        <v>0</v>
      </c>
      <c r="AZ48" s="35"/>
      <c r="BA48" s="35"/>
      <c r="BB48" s="35"/>
      <c r="BC48" s="35"/>
      <c r="BD48" s="35"/>
      <c r="BE48" s="35"/>
      <c r="BF48" s="35"/>
    </row>
    <row r="49" spans="1:58" ht="13">
      <c r="A49" s="17" t="s">
        <v>407</v>
      </c>
      <c r="B49" s="1">
        <v>14.7254545454543</v>
      </c>
      <c r="C49" s="16">
        <v>46</v>
      </c>
      <c r="D49" s="250" t="s">
        <v>4601</v>
      </c>
      <c r="E49" s="226">
        <v>46</v>
      </c>
      <c r="F49" s="162" t="s">
        <v>3848</v>
      </c>
      <c r="G49" s="155" t="s">
        <v>3847</v>
      </c>
      <c r="H49" s="156" t="s">
        <v>419</v>
      </c>
      <c r="I49" s="156" t="s">
        <v>640</v>
      </c>
      <c r="J49" s="175">
        <f t="shared" si="24"/>
        <v>96</v>
      </c>
      <c r="K49" s="16">
        <v>60</v>
      </c>
      <c r="L49" s="3"/>
      <c r="M49" s="1"/>
      <c r="N49" s="45">
        <f>SUM(K49+L49-M49)</f>
        <v>60</v>
      </c>
      <c r="O49" s="34"/>
      <c r="P49" s="1"/>
      <c r="Q49" s="45">
        <f>SUM(N49+O49-P49)</f>
        <v>60</v>
      </c>
      <c r="R49" s="34"/>
      <c r="S49" s="1"/>
      <c r="T49" s="45">
        <f>SUM(Q49+R49-S49)</f>
        <v>60</v>
      </c>
      <c r="U49" s="34"/>
      <c r="V49" s="1"/>
      <c r="W49" s="45">
        <f>SUM(T49+U49-V49)</f>
        <v>60</v>
      </c>
      <c r="X49" s="34"/>
      <c r="Y49" s="1"/>
      <c r="Z49" s="45">
        <f>SUM(W49+X49-Y49)</f>
        <v>60</v>
      </c>
      <c r="AA49" s="34">
        <v>36</v>
      </c>
      <c r="AB49" s="1"/>
      <c r="AC49" s="45">
        <f>SUM(Z49+AA49-AB49)</f>
        <v>96</v>
      </c>
      <c r="AD49" s="3"/>
      <c r="AE49" s="1"/>
      <c r="AF49" s="172">
        <f>SUM(AC49+AD49-AE49)</f>
        <v>96</v>
      </c>
      <c r="AG49" s="34"/>
      <c r="AH49" s="1"/>
      <c r="AI49" s="46">
        <f>SUM(AF49+AG49-AH49)</f>
        <v>96</v>
      </c>
      <c r="AJ49" s="34"/>
      <c r="AK49" s="1"/>
      <c r="AL49" s="46">
        <f>SUM(AI49+AJ49-AK49)</f>
        <v>96</v>
      </c>
      <c r="AM49" s="34"/>
      <c r="AN49" s="1"/>
      <c r="AO49" s="46">
        <f>SUM(AL49+AM49-AN49)</f>
        <v>96</v>
      </c>
      <c r="AP49" s="34"/>
      <c r="AQ49" s="1"/>
      <c r="AR49" s="72">
        <f>SUM(AO49+AP49-AQ49)</f>
        <v>96</v>
      </c>
      <c r="AS49" s="3"/>
      <c r="AT49" s="1"/>
      <c r="AU49" s="46">
        <f>SUM(AR49+AS49-AT49)</f>
        <v>96</v>
      </c>
      <c r="AV49" s="125">
        <f>SUM(L49+O49+R49+U49+X49+AA49+AD49+AG49+AJ49+AM49+AP49+AS49)</f>
        <v>36</v>
      </c>
      <c r="AW49" s="125">
        <f>SUM(M49+P49+S49+V49+Y49+AB49+AE49+AH49+AK49+AN49+AQ49+AT49)</f>
        <v>0</v>
      </c>
      <c r="AX49" s="291">
        <v>18</v>
      </c>
      <c r="AY49" s="125">
        <v>4</v>
      </c>
      <c r="AZ49" s="35"/>
      <c r="BA49" s="35"/>
      <c r="BB49" s="35"/>
      <c r="BC49" s="35"/>
      <c r="BD49" s="35"/>
      <c r="BE49" s="35"/>
      <c r="BF49" s="35"/>
    </row>
    <row r="50" spans="1:58" ht="13">
      <c r="A50" s="18"/>
      <c r="B50" s="41">
        <v>14.6518181818179</v>
      </c>
      <c r="C50" s="200">
        <v>47</v>
      </c>
      <c r="D50" s="250" t="s">
        <v>4601</v>
      </c>
      <c r="E50" s="131">
        <v>47</v>
      </c>
      <c r="F50" s="162" t="s">
        <v>4025</v>
      </c>
      <c r="G50" s="155" t="s">
        <v>5084</v>
      </c>
      <c r="H50" s="156" t="s">
        <v>419</v>
      </c>
      <c r="I50" s="156" t="s">
        <v>640</v>
      </c>
      <c r="J50" s="175">
        <f t="shared" si="24"/>
        <v>64</v>
      </c>
      <c r="K50" s="16">
        <v>54</v>
      </c>
      <c r="L50" s="3"/>
      <c r="M50" s="1"/>
      <c r="N50" s="45">
        <f t="shared" si="25"/>
        <v>54</v>
      </c>
      <c r="O50" s="34"/>
      <c r="P50" s="1"/>
      <c r="Q50" s="45">
        <f t="shared" si="26"/>
        <v>54</v>
      </c>
      <c r="R50" s="34"/>
      <c r="S50" s="1">
        <v>10</v>
      </c>
      <c r="T50" s="45">
        <f t="shared" si="27"/>
        <v>44</v>
      </c>
      <c r="U50" s="34"/>
      <c r="V50" s="1">
        <v>10</v>
      </c>
      <c r="W50" s="45">
        <f t="shared" si="28"/>
        <v>34</v>
      </c>
      <c r="X50" s="34"/>
      <c r="Y50" s="1">
        <v>10</v>
      </c>
      <c r="Z50" s="45">
        <f t="shared" si="29"/>
        <v>24</v>
      </c>
      <c r="AA50" s="34"/>
      <c r="AB50" s="1">
        <v>10</v>
      </c>
      <c r="AC50" s="45">
        <f t="shared" si="30"/>
        <v>14</v>
      </c>
      <c r="AD50" s="3"/>
      <c r="AE50" s="1">
        <v>10</v>
      </c>
      <c r="AF50" s="172">
        <f t="shared" si="31"/>
        <v>4</v>
      </c>
      <c r="AG50" s="34">
        <f>24+36</f>
        <v>60</v>
      </c>
      <c r="AH50" s="1"/>
      <c r="AI50" s="46">
        <f t="shared" si="32"/>
        <v>64</v>
      </c>
      <c r="AJ50" s="34"/>
      <c r="AK50" s="1"/>
      <c r="AL50" s="46">
        <f t="shared" si="33"/>
        <v>64</v>
      </c>
      <c r="AM50" s="34"/>
      <c r="AN50" s="1"/>
      <c r="AO50" s="46">
        <f t="shared" si="34"/>
        <v>64</v>
      </c>
      <c r="AP50" s="34"/>
      <c r="AQ50" s="1"/>
      <c r="AR50" s="72">
        <f t="shared" si="35"/>
        <v>64</v>
      </c>
      <c r="AS50" s="3"/>
      <c r="AT50" s="1"/>
      <c r="AU50" s="46">
        <f t="shared" si="36"/>
        <v>64</v>
      </c>
      <c r="AV50" s="125">
        <f t="shared" si="37"/>
        <v>60</v>
      </c>
      <c r="AW50" s="125">
        <f t="shared" si="14"/>
        <v>50</v>
      </c>
      <c r="AX50" s="291">
        <v>5</v>
      </c>
      <c r="AY50" s="125">
        <v>0</v>
      </c>
      <c r="AZ50" s="35"/>
      <c r="BA50" s="35"/>
      <c r="BB50" s="35"/>
      <c r="BC50" s="35"/>
      <c r="BD50" s="35"/>
      <c r="BE50" s="35"/>
      <c r="BF50" s="35"/>
    </row>
    <row r="51" spans="1:58" ht="13">
      <c r="A51" s="18"/>
      <c r="B51" s="41">
        <v>14.5781818181815</v>
      </c>
      <c r="C51" s="16">
        <v>48</v>
      </c>
      <c r="D51" s="250" t="s">
        <v>4601</v>
      </c>
      <c r="E51" s="131">
        <v>48</v>
      </c>
      <c r="F51" s="32" t="s">
        <v>4427</v>
      </c>
      <c r="G51" s="27" t="s">
        <v>4428</v>
      </c>
      <c r="H51" s="156" t="s">
        <v>419</v>
      </c>
      <c r="I51" s="156" t="s">
        <v>640</v>
      </c>
      <c r="J51" s="175">
        <f t="shared" si="24"/>
        <v>60</v>
      </c>
      <c r="K51" s="16">
        <v>19</v>
      </c>
      <c r="L51" s="3"/>
      <c r="M51" s="1"/>
      <c r="N51" s="45">
        <f t="shared" ref="N51" si="38">SUM(K51+L51-M51)</f>
        <v>19</v>
      </c>
      <c r="O51" s="34"/>
      <c r="P51" s="1"/>
      <c r="Q51" s="45">
        <f>SUM(N51+O51-P51)</f>
        <v>19</v>
      </c>
      <c r="R51" s="34"/>
      <c r="S51" s="1"/>
      <c r="T51" s="45">
        <f>SUM(Q51+R51-S51)</f>
        <v>19</v>
      </c>
      <c r="U51" s="34"/>
      <c r="V51" s="1"/>
      <c r="W51" s="45">
        <f>SUM(T51+U51-V51)</f>
        <v>19</v>
      </c>
      <c r="X51" s="34"/>
      <c r="Y51" s="1"/>
      <c r="Z51" s="45">
        <f>SUM(W51+X51-Y51)</f>
        <v>19</v>
      </c>
      <c r="AA51" s="34"/>
      <c r="AB51" s="1"/>
      <c r="AC51" s="45">
        <f>SUM(Z51+AA51-AB51)</f>
        <v>19</v>
      </c>
      <c r="AD51" s="3">
        <v>60</v>
      </c>
      <c r="AE51" s="1">
        <v>19</v>
      </c>
      <c r="AF51" s="172">
        <f>SUM(AC51+AD51-AE51)</f>
        <v>60</v>
      </c>
      <c r="AG51" s="34"/>
      <c r="AH51" s="1"/>
      <c r="AI51" s="46">
        <f>SUM(AF51+AG51-AH51)</f>
        <v>60</v>
      </c>
      <c r="AJ51" s="34"/>
      <c r="AK51" s="1"/>
      <c r="AL51" s="46">
        <f>SUM(AI51+AJ51-AK51)</f>
        <v>60</v>
      </c>
      <c r="AM51" s="34"/>
      <c r="AN51" s="1"/>
      <c r="AO51" s="46">
        <f t="shared" ref="AO51" si="39">SUM(AL51+AM51-AN51)</f>
        <v>60</v>
      </c>
      <c r="AP51" s="34"/>
      <c r="AQ51" s="1"/>
      <c r="AR51" s="72">
        <f>SUM(AO51+AP51-AQ51)</f>
        <v>60</v>
      </c>
      <c r="AS51" s="3"/>
      <c r="AT51" s="1"/>
      <c r="AU51" s="46">
        <f>SUM(AR51+AS51-AT51)</f>
        <v>60</v>
      </c>
      <c r="AV51" s="125">
        <f t="shared" ref="AV51:AW53" si="40">SUM(L51+O51+R51+U51+X51+AA51+AD51+AG51+AJ51+AM51+AP51+AS51)</f>
        <v>60</v>
      </c>
      <c r="AW51" s="125">
        <f t="shared" si="40"/>
        <v>19</v>
      </c>
      <c r="AX51" s="291">
        <v>5</v>
      </c>
      <c r="AY51" s="125">
        <v>0</v>
      </c>
      <c r="AZ51" s="35"/>
      <c r="BA51" s="35"/>
      <c r="BB51" s="35"/>
      <c r="BC51" s="35"/>
      <c r="BD51" s="35"/>
      <c r="BE51" s="35"/>
      <c r="BF51" s="35"/>
    </row>
    <row r="52" spans="1:58" ht="13">
      <c r="A52" s="17" t="s">
        <v>2065</v>
      </c>
      <c r="B52" s="1">
        <v>14.5045454545452</v>
      </c>
      <c r="C52" s="16">
        <v>49</v>
      </c>
      <c r="D52" s="250" t="s">
        <v>4601</v>
      </c>
      <c r="E52" s="226">
        <v>49</v>
      </c>
      <c r="F52" s="162" t="s">
        <v>3602</v>
      </c>
      <c r="G52" s="155" t="s">
        <v>3603</v>
      </c>
      <c r="H52" s="156" t="s">
        <v>419</v>
      </c>
      <c r="I52" s="156" t="s">
        <v>640</v>
      </c>
      <c r="J52" s="175">
        <f t="shared" si="24"/>
        <v>2</v>
      </c>
      <c r="K52" s="16">
        <v>2</v>
      </c>
      <c r="L52" s="3"/>
      <c r="M52" s="1"/>
      <c r="N52" s="45">
        <f>SUM(K52+L52-M52)</f>
        <v>2</v>
      </c>
      <c r="O52" s="34"/>
      <c r="P52" s="1"/>
      <c r="Q52" s="45">
        <f>SUM(N52+O52-P52)</f>
        <v>2</v>
      </c>
      <c r="R52" s="34"/>
      <c r="S52" s="1"/>
      <c r="T52" s="45">
        <f>SUM(Q52+R52-S52)</f>
        <v>2</v>
      </c>
      <c r="U52" s="34"/>
      <c r="V52" s="1"/>
      <c r="W52" s="45">
        <f>SUM(T52+U52-V52)</f>
        <v>2</v>
      </c>
      <c r="X52" s="34"/>
      <c r="Y52" s="1"/>
      <c r="Z52" s="45">
        <f>SUM(W52+X52-Y52)</f>
        <v>2</v>
      </c>
      <c r="AA52" s="34"/>
      <c r="AB52" s="1"/>
      <c r="AC52" s="45">
        <f>SUM(Z52+AA52-AB52)</f>
        <v>2</v>
      </c>
      <c r="AD52" s="3"/>
      <c r="AE52" s="1"/>
      <c r="AF52" s="172">
        <f>SUM(AC52+AD52-AE52)</f>
        <v>2</v>
      </c>
      <c r="AG52" s="34"/>
      <c r="AH52" s="1"/>
      <c r="AI52" s="46">
        <f>SUM(AF52+AG52-AH52)</f>
        <v>2</v>
      </c>
      <c r="AJ52" s="34"/>
      <c r="AK52" s="1"/>
      <c r="AL52" s="46">
        <f>SUM(AI52+AJ52-AK52)</f>
        <v>2</v>
      </c>
      <c r="AM52" s="34"/>
      <c r="AN52" s="1"/>
      <c r="AO52" s="46">
        <f>SUM(AL52+AM52-AN52)</f>
        <v>2</v>
      </c>
      <c r="AP52" s="34"/>
      <c r="AQ52" s="1"/>
      <c r="AR52" s="72">
        <f>SUM(AO52+AP52-AQ52)</f>
        <v>2</v>
      </c>
      <c r="AS52" s="3"/>
      <c r="AT52" s="1"/>
      <c r="AU52" s="46">
        <f>SUM(AR52+AS52-AT52)</f>
        <v>2</v>
      </c>
      <c r="AV52" s="125">
        <f t="shared" si="40"/>
        <v>0</v>
      </c>
      <c r="AW52" s="125">
        <f t="shared" si="40"/>
        <v>0</v>
      </c>
      <c r="AX52" s="291">
        <v>0</v>
      </c>
      <c r="AY52" s="125">
        <v>0</v>
      </c>
      <c r="AZ52" s="35"/>
      <c r="BA52" s="35"/>
      <c r="BB52" s="35"/>
      <c r="BC52" s="35"/>
      <c r="BD52" s="35"/>
      <c r="BE52" s="35"/>
      <c r="BF52" s="35"/>
    </row>
    <row r="53" spans="1:58" ht="13">
      <c r="A53" s="17" t="s">
        <v>407</v>
      </c>
      <c r="B53" s="22">
        <v>14.4309090909088</v>
      </c>
      <c r="C53" s="16">
        <v>50</v>
      </c>
      <c r="D53" s="250" t="s">
        <v>4601</v>
      </c>
      <c r="E53" s="131">
        <v>50</v>
      </c>
      <c r="F53" s="162" t="s">
        <v>3604</v>
      </c>
      <c r="G53" s="155" t="s">
        <v>3605</v>
      </c>
      <c r="H53" s="156" t="s">
        <v>419</v>
      </c>
      <c r="I53" s="156" t="s">
        <v>640</v>
      </c>
      <c r="J53" s="175">
        <f t="shared" si="24"/>
        <v>2</v>
      </c>
      <c r="K53" s="16">
        <v>2</v>
      </c>
      <c r="L53" s="3"/>
      <c r="M53" s="1"/>
      <c r="N53" s="45">
        <f>SUM(K53+L53-M53)</f>
        <v>2</v>
      </c>
      <c r="O53" s="34"/>
      <c r="P53" s="1"/>
      <c r="Q53" s="45">
        <f>SUM(N53+O53-P53)</f>
        <v>2</v>
      </c>
      <c r="R53" s="34"/>
      <c r="S53" s="1"/>
      <c r="T53" s="45">
        <f>SUM(Q53+R53-S53)</f>
        <v>2</v>
      </c>
      <c r="U53" s="34"/>
      <c r="V53" s="1"/>
      <c r="W53" s="45">
        <f>SUM(T53+U53-V53)</f>
        <v>2</v>
      </c>
      <c r="X53" s="34"/>
      <c r="Y53" s="1"/>
      <c r="Z53" s="45">
        <f>SUM(W53+X53-Y53)</f>
        <v>2</v>
      </c>
      <c r="AA53" s="34"/>
      <c r="AB53" s="1"/>
      <c r="AC53" s="45">
        <f>SUM(Z53+AA53-AB53)</f>
        <v>2</v>
      </c>
      <c r="AD53" s="3"/>
      <c r="AE53" s="1"/>
      <c r="AF53" s="172">
        <f>SUM(AC53+AD53-AE53)</f>
        <v>2</v>
      </c>
      <c r="AG53" s="34"/>
      <c r="AH53" s="1"/>
      <c r="AI53" s="46">
        <f>SUM(AF53+AG53-AH53)</f>
        <v>2</v>
      </c>
      <c r="AJ53" s="34"/>
      <c r="AK53" s="1"/>
      <c r="AL53" s="46">
        <f>SUM(AI53+AJ53-AK53)</f>
        <v>2</v>
      </c>
      <c r="AM53" s="34"/>
      <c r="AN53" s="1"/>
      <c r="AO53" s="46">
        <f>SUM(AL53+AM53-AN53)</f>
        <v>2</v>
      </c>
      <c r="AP53" s="34"/>
      <c r="AQ53" s="1"/>
      <c r="AR53" s="72">
        <f>SUM(AO53+AP53-AQ53)</f>
        <v>2</v>
      </c>
      <c r="AS53" s="3"/>
      <c r="AT53" s="1"/>
      <c r="AU53" s="46">
        <f>SUM(AR53+AS53-AT53)</f>
        <v>2</v>
      </c>
      <c r="AV53" s="125">
        <f t="shared" si="40"/>
        <v>0</v>
      </c>
      <c r="AW53" s="125">
        <f t="shared" si="40"/>
        <v>0</v>
      </c>
      <c r="AX53" s="291">
        <v>0</v>
      </c>
      <c r="AY53" s="125">
        <v>0</v>
      </c>
      <c r="AZ53" s="35"/>
      <c r="BA53" s="35"/>
      <c r="BB53" s="35"/>
      <c r="BC53" s="35"/>
      <c r="BD53" s="35"/>
      <c r="BE53" s="35"/>
      <c r="BF53" s="35"/>
    </row>
    <row r="54" spans="1:58" ht="13">
      <c r="A54" s="17" t="s">
        <v>407</v>
      </c>
      <c r="B54" s="1">
        <v>14.357272727272401</v>
      </c>
      <c r="C54" s="200">
        <v>51</v>
      </c>
      <c r="D54" s="250" t="s">
        <v>4601</v>
      </c>
      <c r="E54" s="131">
        <v>51</v>
      </c>
      <c r="F54" s="162" t="s">
        <v>4070</v>
      </c>
      <c r="G54" s="155" t="s">
        <v>4072</v>
      </c>
      <c r="H54" s="156" t="s">
        <v>419</v>
      </c>
      <c r="I54" s="156" t="s">
        <v>640</v>
      </c>
      <c r="J54" s="175">
        <f t="shared" si="24"/>
        <v>70</v>
      </c>
      <c r="K54" s="16">
        <v>70</v>
      </c>
      <c r="L54" s="3"/>
      <c r="M54" s="1"/>
      <c r="N54" s="45">
        <f t="shared" si="25"/>
        <v>70</v>
      </c>
      <c r="O54" s="34"/>
      <c r="P54" s="1"/>
      <c r="Q54" s="45">
        <f t="shared" si="26"/>
        <v>70</v>
      </c>
      <c r="R54" s="34"/>
      <c r="S54" s="1"/>
      <c r="T54" s="45">
        <f t="shared" si="27"/>
        <v>70</v>
      </c>
      <c r="U54" s="34"/>
      <c r="V54" s="1"/>
      <c r="W54" s="45">
        <f t="shared" si="28"/>
        <v>70</v>
      </c>
      <c r="X54" s="34"/>
      <c r="Y54" s="1"/>
      <c r="Z54" s="45">
        <f t="shared" si="29"/>
        <v>70</v>
      </c>
      <c r="AA54" s="34"/>
      <c r="AB54" s="1"/>
      <c r="AC54" s="45">
        <f t="shared" si="30"/>
        <v>70</v>
      </c>
      <c r="AD54" s="3"/>
      <c r="AE54" s="1"/>
      <c r="AF54" s="172">
        <f t="shared" si="31"/>
        <v>70</v>
      </c>
      <c r="AG54" s="34"/>
      <c r="AH54" s="1"/>
      <c r="AI54" s="46">
        <f t="shared" si="32"/>
        <v>70</v>
      </c>
      <c r="AJ54" s="34"/>
      <c r="AK54" s="1"/>
      <c r="AL54" s="46">
        <f t="shared" si="33"/>
        <v>70</v>
      </c>
      <c r="AM54" s="34"/>
      <c r="AN54" s="1"/>
      <c r="AO54" s="46">
        <f t="shared" si="34"/>
        <v>70</v>
      </c>
      <c r="AP54" s="34"/>
      <c r="AQ54" s="1"/>
      <c r="AR54" s="72">
        <f t="shared" si="35"/>
        <v>70</v>
      </c>
      <c r="AS54" s="3"/>
      <c r="AT54" s="1"/>
      <c r="AU54" s="46">
        <f t="shared" si="36"/>
        <v>70</v>
      </c>
      <c r="AV54" s="125">
        <f t="shared" si="37"/>
        <v>0</v>
      </c>
      <c r="AW54" s="125">
        <f t="shared" si="14"/>
        <v>0</v>
      </c>
      <c r="AX54" s="291">
        <v>0</v>
      </c>
      <c r="AY54" s="125">
        <v>0</v>
      </c>
      <c r="AZ54" s="35"/>
      <c r="BA54" s="35"/>
      <c r="BB54" s="35"/>
      <c r="BC54" s="35"/>
      <c r="BD54" s="35"/>
      <c r="BE54" s="35"/>
      <c r="BF54" s="35"/>
    </row>
    <row r="55" spans="1:58" ht="13">
      <c r="A55" s="18"/>
      <c r="B55" s="41">
        <v>14.2836363636361</v>
      </c>
      <c r="C55" s="16">
        <v>52</v>
      </c>
      <c r="D55" s="250" t="s">
        <v>4601</v>
      </c>
      <c r="E55" s="226">
        <v>52</v>
      </c>
      <c r="F55" s="162" t="s">
        <v>4071</v>
      </c>
      <c r="G55" s="155" t="s">
        <v>4073</v>
      </c>
      <c r="H55" s="156" t="s">
        <v>419</v>
      </c>
      <c r="I55" s="156" t="s">
        <v>640</v>
      </c>
      <c r="J55" s="175">
        <f t="shared" si="24"/>
        <v>10</v>
      </c>
      <c r="K55" s="16">
        <v>10</v>
      </c>
      <c r="L55" s="3"/>
      <c r="M55" s="1"/>
      <c r="N55" s="45">
        <f t="shared" si="25"/>
        <v>10</v>
      </c>
      <c r="O55" s="34"/>
      <c r="P55" s="1"/>
      <c r="Q55" s="45">
        <f t="shared" si="26"/>
        <v>10</v>
      </c>
      <c r="R55" s="34"/>
      <c r="S55" s="1"/>
      <c r="T55" s="45">
        <f t="shared" si="27"/>
        <v>10</v>
      </c>
      <c r="U55" s="34"/>
      <c r="V55" s="1"/>
      <c r="W55" s="45">
        <f t="shared" si="28"/>
        <v>10</v>
      </c>
      <c r="X55" s="34"/>
      <c r="Y55" s="1"/>
      <c r="Z55" s="45">
        <f t="shared" si="29"/>
        <v>10</v>
      </c>
      <c r="AA55" s="34"/>
      <c r="AB55" s="1"/>
      <c r="AC55" s="45">
        <f t="shared" si="30"/>
        <v>10</v>
      </c>
      <c r="AD55" s="3"/>
      <c r="AE55" s="1"/>
      <c r="AF55" s="172">
        <f t="shared" si="31"/>
        <v>10</v>
      </c>
      <c r="AG55" s="34"/>
      <c r="AH55" s="1"/>
      <c r="AI55" s="46">
        <f t="shared" si="32"/>
        <v>10</v>
      </c>
      <c r="AJ55" s="34"/>
      <c r="AK55" s="1"/>
      <c r="AL55" s="46">
        <f t="shared" si="33"/>
        <v>10</v>
      </c>
      <c r="AM55" s="34"/>
      <c r="AN55" s="1"/>
      <c r="AO55" s="46">
        <f t="shared" si="34"/>
        <v>10</v>
      </c>
      <c r="AP55" s="34"/>
      <c r="AQ55" s="1"/>
      <c r="AR55" s="72">
        <f t="shared" si="35"/>
        <v>10</v>
      </c>
      <c r="AS55" s="3"/>
      <c r="AT55" s="1"/>
      <c r="AU55" s="46">
        <f t="shared" si="36"/>
        <v>10</v>
      </c>
      <c r="AV55" s="125">
        <f t="shared" si="37"/>
        <v>0</v>
      </c>
      <c r="AW55" s="125">
        <f t="shared" si="14"/>
        <v>0</v>
      </c>
      <c r="AX55" s="291">
        <v>0</v>
      </c>
      <c r="AY55" s="125">
        <v>0</v>
      </c>
      <c r="AZ55" s="35"/>
      <c r="BA55" s="35"/>
      <c r="BB55" s="35"/>
      <c r="BC55" s="35"/>
      <c r="BD55" s="35"/>
      <c r="BE55" s="35"/>
      <c r="BF55" s="35"/>
    </row>
    <row r="56" spans="1:58" ht="13">
      <c r="A56" s="18"/>
      <c r="B56" s="41">
        <v>14.209999999999701</v>
      </c>
      <c r="C56" s="16">
        <v>53</v>
      </c>
      <c r="D56" s="185" t="s">
        <v>1904</v>
      </c>
      <c r="E56" s="132">
        <v>1</v>
      </c>
      <c r="F56" s="162" t="s">
        <v>1329</v>
      </c>
      <c r="G56" s="155" t="s">
        <v>1330</v>
      </c>
      <c r="H56" s="156" t="s">
        <v>1331</v>
      </c>
      <c r="I56" s="156" t="s">
        <v>640</v>
      </c>
      <c r="J56" s="175">
        <f t="shared" si="23"/>
        <v>22</v>
      </c>
      <c r="K56" s="16">
        <v>6</v>
      </c>
      <c r="L56" s="3">
        <v>10</v>
      </c>
      <c r="M56" s="1">
        <f>2</f>
        <v>2</v>
      </c>
      <c r="N56" s="46">
        <f t="shared" si="1"/>
        <v>14</v>
      </c>
      <c r="O56" s="34"/>
      <c r="P56" s="1"/>
      <c r="Q56" s="46">
        <f t="shared" si="2"/>
        <v>14</v>
      </c>
      <c r="R56" s="34"/>
      <c r="S56" s="1">
        <v>3</v>
      </c>
      <c r="T56" s="46">
        <f t="shared" si="3"/>
        <v>11</v>
      </c>
      <c r="U56" s="34"/>
      <c r="V56" s="1"/>
      <c r="W56" s="46">
        <f t="shared" si="4"/>
        <v>11</v>
      </c>
      <c r="X56" s="34"/>
      <c r="Y56" s="1"/>
      <c r="Z56" s="46">
        <f t="shared" si="5"/>
        <v>11</v>
      </c>
      <c r="AA56" s="34">
        <v>20</v>
      </c>
      <c r="AB56" s="1">
        <v>10</v>
      </c>
      <c r="AC56" s="46">
        <f t="shared" si="6"/>
        <v>21</v>
      </c>
      <c r="AD56" s="3"/>
      <c r="AE56" s="1">
        <v>6</v>
      </c>
      <c r="AF56" s="171">
        <f t="shared" si="7"/>
        <v>15</v>
      </c>
      <c r="AG56" s="34">
        <v>10</v>
      </c>
      <c r="AH56" s="1">
        <v>3</v>
      </c>
      <c r="AI56" s="46">
        <f t="shared" si="8"/>
        <v>22</v>
      </c>
      <c r="AJ56" s="34"/>
      <c r="AK56" s="1"/>
      <c r="AL56" s="46">
        <f t="shared" si="9"/>
        <v>22</v>
      </c>
      <c r="AM56" s="34"/>
      <c r="AN56" s="1"/>
      <c r="AO56" s="46">
        <f t="shared" si="18"/>
        <v>22</v>
      </c>
      <c r="AP56" s="34"/>
      <c r="AQ56" s="1"/>
      <c r="AR56" s="46">
        <f t="shared" si="21"/>
        <v>22</v>
      </c>
      <c r="AS56" s="34"/>
      <c r="AT56" s="1"/>
      <c r="AU56" s="46">
        <f t="shared" si="22"/>
        <v>22</v>
      </c>
      <c r="AV56" s="125">
        <f t="shared" si="13"/>
        <v>40</v>
      </c>
      <c r="AW56" s="125">
        <f t="shared" si="14"/>
        <v>24</v>
      </c>
      <c r="AX56" s="291">
        <v>34</v>
      </c>
      <c r="AY56" s="125">
        <v>14</v>
      </c>
      <c r="AZ56" s="35"/>
      <c r="BA56" s="35"/>
      <c r="BB56" s="35"/>
      <c r="BC56" s="35"/>
      <c r="BD56" s="35"/>
      <c r="BE56" s="35"/>
      <c r="BF56" s="35"/>
    </row>
    <row r="57" spans="1:58" ht="13">
      <c r="A57" s="17" t="s">
        <v>2065</v>
      </c>
      <c r="B57" s="1">
        <v>14.136363636363299</v>
      </c>
      <c r="C57" s="16">
        <v>54</v>
      </c>
      <c r="D57" s="185" t="s">
        <v>1904</v>
      </c>
      <c r="E57" s="132">
        <v>2</v>
      </c>
      <c r="F57" s="162" t="s">
        <v>1332</v>
      </c>
      <c r="G57" s="155" t="s">
        <v>1333</v>
      </c>
      <c r="H57" s="156" t="s">
        <v>1331</v>
      </c>
      <c r="I57" s="156" t="s">
        <v>640</v>
      </c>
      <c r="J57" s="175">
        <f t="shared" si="23"/>
        <v>3</v>
      </c>
      <c r="K57" s="16">
        <v>0</v>
      </c>
      <c r="L57" s="3">
        <v>10</v>
      </c>
      <c r="M57" s="1"/>
      <c r="N57" s="46">
        <f t="shared" ref="N57:N95" si="41">SUM(K57+L57-M57)</f>
        <v>10</v>
      </c>
      <c r="O57" s="34"/>
      <c r="P57" s="1">
        <v>2</v>
      </c>
      <c r="Q57" s="46">
        <f t="shared" ref="Q57:Q95" si="42">SUM(N57+O57-P57)</f>
        <v>8</v>
      </c>
      <c r="R57" s="34"/>
      <c r="S57" s="1">
        <v>2</v>
      </c>
      <c r="T57" s="46">
        <f t="shared" ref="T57:T95" si="43">SUM(Q57+R57-S57)</f>
        <v>6</v>
      </c>
      <c r="U57" s="34"/>
      <c r="V57" s="1">
        <v>2</v>
      </c>
      <c r="W57" s="46">
        <f t="shared" ref="W57:W95" si="44">SUM(T57+U57-V57)</f>
        <v>4</v>
      </c>
      <c r="X57" s="34">
        <v>10</v>
      </c>
      <c r="Y57" s="1"/>
      <c r="Z57" s="46">
        <f t="shared" ref="Z57:Z95" si="45">SUM(W57+X57-Y57)</f>
        <v>14</v>
      </c>
      <c r="AA57" s="34"/>
      <c r="AB57" s="1">
        <v>10</v>
      </c>
      <c r="AC57" s="46">
        <f t="shared" ref="AC57:AC95" si="46">SUM(Z57+AA57-AB57)</f>
        <v>4</v>
      </c>
      <c r="AD57" s="3">
        <v>10</v>
      </c>
      <c r="AE57" s="1">
        <v>4</v>
      </c>
      <c r="AF57" s="171">
        <f t="shared" ref="AF57:AF95" si="47">SUM(AC57+AD57-AE57)</f>
        <v>10</v>
      </c>
      <c r="AG57" s="34"/>
      <c r="AH57" s="1">
        <v>7</v>
      </c>
      <c r="AI57" s="46">
        <f t="shared" ref="AI57:AI95" si="48">SUM(AF57+AG57-AH57)</f>
        <v>3</v>
      </c>
      <c r="AJ57" s="34"/>
      <c r="AK57" s="1"/>
      <c r="AL57" s="46">
        <f t="shared" ref="AL57:AL95" si="49">SUM(AI57+AJ57-AK57)</f>
        <v>3</v>
      </c>
      <c r="AM57" s="34"/>
      <c r="AN57" s="1"/>
      <c r="AO57" s="46">
        <f t="shared" ref="AO57:AO95" si="50">SUM(AL57+AM57-AN57)</f>
        <v>3</v>
      </c>
      <c r="AP57" s="34"/>
      <c r="AQ57" s="1"/>
      <c r="AR57" s="46">
        <f t="shared" ref="AR57:AR95" si="51">SUM(AO57+AP57-AQ57)</f>
        <v>3</v>
      </c>
      <c r="AS57" s="34"/>
      <c r="AT57" s="1"/>
      <c r="AU57" s="46">
        <f t="shared" ref="AU57:AU95" si="52">SUM(AR57+AS57-AT57)</f>
        <v>3</v>
      </c>
      <c r="AV57" s="125">
        <f t="shared" si="13"/>
        <v>30</v>
      </c>
      <c r="AW57" s="125">
        <f t="shared" si="14"/>
        <v>27</v>
      </c>
      <c r="AX57" s="291">
        <v>38</v>
      </c>
      <c r="AY57" s="125">
        <v>15</v>
      </c>
      <c r="AZ57" s="35"/>
      <c r="BA57" s="35"/>
      <c r="BB57" s="35"/>
      <c r="BC57" s="35"/>
      <c r="BD57" s="35"/>
      <c r="BE57" s="35"/>
      <c r="BF57" s="35"/>
    </row>
    <row r="58" spans="1:58" ht="13">
      <c r="A58" s="17" t="s">
        <v>407</v>
      </c>
      <c r="B58" s="22">
        <v>14.062727272726899</v>
      </c>
      <c r="C58" s="200">
        <v>55</v>
      </c>
      <c r="D58" s="185" t="s">
        <v>1904</v>
      </c>
      <c r="E58" s="132">
        <v>3</v>
      </c>
      <c r="F58" s="162" t="s">
        <v>1334</v>
      </c>
      <c r="G58" s="155" t="s">
        <v>1335</v>
      </c>
      <c r="H58" s="156" t="s">
        <v>1331</v>
      </c>
      <c r="I58" s="156" t="s">
        <v>640</v>
      </c>
      <c r="J58" s="175">
        <f t="shared" si="23"/>
        <v>13</v>
      </c>
      <c r="K58" s="16">
        <v>6</v>
      </c>
      <c r="L58" s="3">
        <v>10</v>
      </c>
      <c r="M58" s="1">
        <v>6</v>
      </c>
      <c r="N58" s="46">
        <f t="shared" si="41"/>
        <v>10</v>
      </c>
      <c r="O58" s="34"/>
      <c r="P58" s="1">
        <v>4</v>
      </c>
      <c r="Q58" s="46">
        <f t="shared" si="42"/>
        <v>6</v>
      </c>
      <c r="R58" s="34"/>
      <c r="S58" s="1"/>
      <c r="T58" s="46">
        <f t="shared" si="43"/>
        <v>6</v>
      </c>
      <c r="U58" s="34"/>
      <c r="V58" s="1">
        <v>1</v>
      </c>
      <c r="W58" s="46">
        <f t="shared" si="44"/>
        <v>5</v>
      </c>
      <c r="X58" s="34"/>
      <c r="Y58" s="1">
        <v>5</v>
      </c>
      <c r="Z58" s="46">
        <f t="shared" si="45"/>
        <v>0</v>
      </c>
      <c r="AA58" s="34">
        <v>20</v>
      </c>
      <c r="AB58" s="1"/>
      <c r="AC58" s="46">
        <f t="shared" si="46"/>
        <v>20</v>
      </c>
      <c r="AD58" s="3">
        <v>10</v>
      </c>
      <c r="AE58" s="1">
        <v>7</v>
      </c>
      <c r="AF58" s="171">
        <f t="shared" si="47"/>
        <v>23</v>
      </c>
      <c r="AG58" s="34"/>
      <c r="AH58" s="1">
        <v>10</v>
      </c>
      <c r="AI58" s="46">
        <f t="shared" si="48"/>
        <v>13</v>
      </c>
      <c r="AJ58" s="34"/>
      <c r="AK58" s="1"/>
      <c r="AL58" s="46">
        <f t="shared" si="49"/>
        <v>13</v>
      </c>
      <c r="AM58" s="34"/>
      <c r="AN58" s="1"/>
      <c r="AO58" s="46">
        <f t="shared" si="50"/>
        <v>13</v>
      </c>
      <c r="AP58" s="34"/>
      <c r="AQ58" s="1"/>
      <c r="AR58" s="46">
        <f t="shared" si="51"/>
        <v>13</v>
      </c>
      <c r="AS58" s="34"/>
      <c r="AT58" s="1"/>
      <c r="AU58" s="46">
        <f t="shared" si="52"/>
        <v>13</v>
      </c>
      <c r="AV58" s="125">
        <f t="shared" si="13"/>
        <v>40</v>
      </c>
      <c r="AW58" s="125">
        <f t="shared" si="14"/>
        <v>33</v>
      </c>
      <c r="AX58" s="291">
        <v>45</v>
      </c>
      <c r="AY58" s="125">
        <v>14</v>
      </c>
      <c r="AZ58" s="35"/>
      <c r="BA58" s="35"/>
      <c r="BB58" s="35"/>
      <c r="BC58" s="35"/>
      <c r="BD58" s="35"/>
      <c r="BE58" s="35"/>
      <c r="BF58" s="35"/>
    </row>
    <row r="59" spans="1:58" ht="13">
      <c r="A59" s="17" t="s">
        <v>407</v>
      </c>
      <c r="B59" s="1">
        <v>13.989090909090599</v>
      </c>
      <c r="C59" s="16">
        <v>56</v>
      </c>
      <c r="D59" s="185" t="s">
        <v>1904</v>
      </c>
      <c r="E59" s="132">
        <v>4</v>
      </c>
      <c r="F59" s="162" t="s">
        <v>1336</v>
      </c>
      <c r="G59" s="155" t="s">
        <v>3158</v>
      </c>
      <c r="H59" s="156" t="s">
        <v>1331</v>
      </c>
      <c r="I59" s="156" t="s">
        <v>640</v>
      </c>
      <c r="J59" s="175">
        <f t="shared" si="23"/>
        <v>15</v>
      </c>
      <c r="K59" s="16">
        <v>4</v>
      </c>
      <c r="L59" s="3">
        <v>10</v>
      </c>
      <c r="M59" s="1">
        <v>4</v>
      </c>
      <c r="N59" s="46">
        <f t="shared" si="41"/>
        <v>10</v>
      </c>
      <c r="O59" s="34"/>
      <c r="P59" s="1">
        <v>5</v>
      </c>
      <c r="Q59" s="46">
        <f t="shared" si="42"/>
        <v>5</v>
      </c>
      <c r="R59" s="34"/>
      <c r="S59" s="1">
        <v>1</v>
      </c>
      <c r="T59" s="46">
        <f t="shared" si="43"/>
        <v>4</v>
      </c>
      <c r="U59" s="34"/>
      <c r="V59" s="1">
        <v>1</v>
      </c>
      <c r="W59" s="46">
        <f t="shared" si="44"/>
        <v>3</v>
      </c>
      <c r="X59" s="34">
        <v>10</v>
      </c>
      <c r="Y59" s="1"/>
      <c r="Z59" s="46">
        <f t="shared" si="45"/>
        <v>13</v>
      </c>
      <c r="AA59" s="34"/>
      <c r="AB59" s="1">
        <v>4</v>
      </c>
      <c r="AC59" s="46">
        <f t="shared" si="46"/>
        <v>9</v>
      </c>
      <c r="AD59" s="3">
        <v>10</v>
      </c>
      <c r="AE59" s="1">
        <v>4</v>
      </c>
      <c r="AF59" s="171">
        <f t="shared" si="47"/>
        <v>15</v>
      </c>
      <c r="AG59" s="34"/>
      <c r="AH59" s="1"/>
      <c r="AI59" s="46">
        <f t="shared" si="48"/>
        <v>15</v>
      </c>
      <c r="AJ59" s="34"/>
      <c r="AK59" s="1"/>
      <c r="AL59" s="46">
        <f t="shared" si="49"/>
        <v>15</v>
      </c>
      <c r="AM59" s="34"/>
      <c r="AN59" s="1"/>
      <c r="AO59" s="46">
        <f t="shared" si="50"/>
        <v>15</v>
      </c>
      <c r="AP59" s="34"/>
      <c r="AQ59" s="1"/>
      <c r="AR59" s="46">
        <f t="shared" si="51"/>
        <v>15</v>
      </c>
      <c r="AS59" s="34"/>
      <c r="AT59" s="1"/>
      <c r="AU59" s="46">
        <f t="shared" si="52"/>
        <v>15</v>
      </c>
      <c r="AV59" s="125">
        <f t="shared" si="13"/>
        <v>30</v>
      </c>
      <c r="AW59" s="125">
        <f t="shared" si="14"/>
        <v>19</v>
      </c>
      <c r="AX59" s="291">
        <v>26</v>
      </c>
      <c r="AY59" s="125">
        <v>10</v>
      </c>
      <c r="AZ59" s="35"/>
      <c r="BA59" s="35"/>
      <c r="BB59" s="35"/>
      <c r="BC59" s="35"/>
      <c r="BD59" s="35"/>
      <c r="BE59" s="35"/>
      <c r="BF59" s="35"/>
    </row>
    <row r="60" spans="1:58" ht="13">
      <c r="A60" s="18"/>
      <c r="B60" s="41">
        <v>13.9154545454542</v>
      </c>
      <c r="C60" s="16">
        <v>57</v>
      </c>
      <c r="D60" s="185" t="s">
        <v>1904</v>
      </c>
      <c r="E60" s="132">
        <v>5</v>
      </c>
      <c r="F60" s="162" t="s">
        <v>1911</v>
      </c>
      <c r="G60" s="155" t="s">
        <v>1912</v>
      </c>
      <c r="H60" s="156" t="s">
        <v>1331</v>
      </c>
      <c r="I60" s="156" t="s">
        <v>640</v>
      </c>
      <c r="J60" s="175">
        <f>AU60</f>
        <v>12</v>
      </c>
      <c r="K60" s="16">
        <v>6</v>
      </c>
      <c r="L60" s="3">
        <v>10</v>
      </c>
      <c r="M60" s="1"/>
      <c r="N60" s="46">
        <f>SUM(K60+L60-M60)</f>
        <v>16</v>
      </c>
      <c r="O60" s="34"/>
      <c r="P60" s="1"/>
      <c r="Q60" s="46">
        <f>SUM(N60+O60-P60)</f>
        <v>16</v>
      </c>
      <c r="R60" s="34"/>
      <c r="S60" s="1"/>
      <c r="T60" s="46">
        <f>SUM(Q60+R60-S60)</f>
        <v>16</v>
      </c>
      <c r="U60" s="34"/>
      <c r="V60" s="1">
        <v>1</v>
      </c>
      <c r="W60" s="46">
        <f>SUM(T60+U60-V60)</f>
        <v>15</v>
      </c>
      <c r="X60" s="34"/>
      <c r="Y60" s="1"/>
      <c r="Z60" s="46">
        <f>SUM(W60+X60-Y60)</f>
        <v>15</v>
      </c>
      <c r="AA60" s="34"/>
      <c r="AB60" s="1">
        <v>3</v>
      </c>
      <c r="AC60" s="46">
        <f>SUM(Z60+AA60-AB60)</f>
        <v>12</v>
      </c>
      <c r="AD60" s="3"/>
      <c r="AE60" s="1"/>
      <c r="AF60" s="171">
        <f>SUM(AC60+AD60-AE60)</f>
        <v>12</v>
      </c>
      <c r="AG60" s="34"/>
      <c r="AH60" s="1"/>
      <c r="AI60" s="46">
        <f>SUM(AF60+AG60-AH60)</f>
        <v>12</v>
      </c>
      <c r="AJ60" s="34"/>
      <c r="AK60" s="1"/>
      <c r="AL60" s="46">
        <f>SUM(AI60+AJ60-AK60)</f>
        <v>12</v>
      </c>
      <c r="AM60" s="34"/>
      <c r="AN60" s="1"/>
      <c r="AO60" s="46">
        <f>SUM(AL60+AM60-AN60)</f>
        <v>12</v>
      </c>
      <c r="AP60" s="34"/>
      <c r="AQ60" s="1"/>
      <c r="AR60" s="46">
        <f>SUM(AO60+AP60-AQ60)</f>
        <v>12</v>
      </c>
      <c r="AS60" s="34"/>
      <c r="AT60" s="1"/>
      <c r="AU60" s="46">
        <f>SUM(AR60+AS60-AT60)</f>
        <v>12</v>
      </c>
      <c r="AV60" s="125">
        <f t="shared" si="13"/>
        <v>10</v>
      </c>
      <c r="AW60" s="125">
        <f t="shared" si="14"/>
        <v>4</v>
      </c>
      <c r="AX60" s="291">
        <v>14</v>
      </c>
      <c r="AY60" s="125">
        <v>0</v>
      </c>
      <c r="AZ60" s="35"/>
      <c r="BA60" s="35"/>
      <c r="BB60" s="35"/>
      <c r="BC60" s="35"/>
      <c r="BD60" s="35"/>
      <c r="BE60" s="35"/>
      <c r="BF60" s="35"/>
    </row>
    <row r="61" spans="1:58" ht="13">
      <c r="A61" s="18"/>
      <c r="B61" s="41">
        <v>13.8418181818178</v>
      </c>
      <c r="C61" s="16">
        <v>58</v>
      </c>
      <c r="D61" s="185" t="s">
        <v>1904</v>
      </c>
      <c r="E61" s="132">
        <v>6</v>
      </c>
      <c r="F61" s="162" t="s">
        <v>1337</v>
      </c>
      <c r="G61" s="155" t="s">
        <v>1338</v>
      </c>
      <c r="H61" s="156" t="s">
        <v>1331</v>
      </c>
      <c r="I61" s="156" t="s">
        <v>640</v>
      </c>
      <c r="J61" s="175">
        <f t="shared" si="23"/>
        <v>23</v>
      </c>
      <c r="K61" s="16">
        <v>5</v>
      </c>
      <c r="L61" s="3">
        <v>10</v>
      </c>
      <c r="M61" s="1">
        <v>2</v>
      </c>
      <c r="N61" s="46">
        <f t="shared" si="41"/>
        <v>13</v>
      </c>
      <c r="O61" s="34"/>
      <c r="P61" s="1">
        <v>6</v>
      </c>
      <c r="Q61" s="46">
        <f t="shared" si="42"/>
        <v>7</v>
      </c>
      <c r="R61" s="34"/>
      <c r="S61" s="1">
        <v>3</v>
      </c>
      <c r="T61" s="46">
        <f t="shared" si="43"/>
        <v>4</v>
      </c>
      <c r="U61" s="34"/>
      <c r="V61" s="1"/>
      <c r="W61" s="46">
        <f t="shared" si="44"/>
        <v>4</v>
      </c>
      <c r="X61" s="34">
        <v>10</v>
      </c>
      <c r="Y61" s="1"/>
      <c r="Z61" s="46">
        <f t="shared" si="45"/>
        <v>14</v>
      </c>
      <c r="AA61" s="34"/>
      <c r="AB61" s="1">
        <v>10</v>
      </c>
      <c r="AC61" s="46">
        <f t="shared" si="46"/>
        <v>4</v>
      </c>
      <c r="AD61" s="3">
        <f>10+10+10</f>
        <v>30</v>
      </c>
      <c r="AE61" s="1">
        <v>7</v>
      </c>
      <c r="AF61" s="171">
        <f t="shared" si="47"/>
        <v>27</v>
      </c>
      <c r="AG61" s="34"/>
      <c r="AH61" s="1">
        <v>4</v>
      </c>
      <c r="AI61" s="46">
        <f t="shared" si="48"/>
        <v>23</v>
      </c>
      <c r="AJ61" s="34"/>
      <c r="AK61" s="1"/>
      <c r="AL61" s="46">
        <f t="shared" si="49"/>
        <v>23</v>
      </c>
      <c r="AM61" s="34"/>
      <c r="AN61" s="1"/>
      <c r="AO61" s="46">
        <f t="shared" si="50"/>
        <v>23</v>
      </c>
      <c r="AP61" s="34"/>
      <c r="AQ61" s="1"/>
      <c r="AR61" s="46">
        <f t="shared" si="51"/>
        <v>23</v>
      </c>
      <c r="AS61" s="34"/>
      <c r="AT61" s="1"/>
      <c r="AU61" s="46">
        <f t="shared" si="52"/>
        <v>23</v>
      </c>
      <c r="AV61" s="125">
        <f t="shared" si="13"/>
        <v>50</v>
      </c>
      <c r="AW61" s="125">
        <f t="shared" si="14"/>
        <v>32</v>
      </c>
      <c r="AX61" s="291">
        <v>31</v>
      </c>
      <c r="AY61" s="125">
        <v>37</v>
      </c>
      <c r="AZ61" s="35"/>
      <c r="BA61" s="35"/>
      <c r="BB61" s="35"/>
      <c r="BC61" s="35"/>
      <c r="BD61" s="35"/>
      <c r="BE61" s="35"/>
      <c r="BF61" s="35"/>
    </row>
    <row r="62" spans="1:58" ht="13">
      <c r="A62" s="17" t="s">
        <v>2065</v>
      </c>
      <c r="B62" s="1">
        <v>13.7681818181815</v>
      </c>
      <c r="C62" s="200">
        <v>59</v>
      </c>
      <c r="D62" s="185" t="s">
        <v>1904</v>
      </c>
      <c r="E62" s="132">
        <v>7</v>
      </c>
      <c r="F62" s="162" t="s">
        <v>1339</v>
      </c>
      <c r="G62" s="155" t="s">
        <v>1340</v>
      </c>
      <c r="H62" s="156" t="s">
        <v>1331</v>
      </c>
      <c r="I62" s="156" t="s">
        <v>640</v>
      </c>
      <c r="J62" s="175">
        <f t="shared" si="23"/>
        <v>17</v>
      </c>
      <c r="K62" s="16">
        <v>7</v>
      </c>
      <c r="L62" s="3">
        <v>10</v>
      </c>
      <c r="M62" s="1"/>
      <c r="N62" s="46">
        <f t="shared" si="41"/>
        <v>17</v>
      </c>
      <c r="O62" s="34"/>
      <c r="P62" s="1"/>
      <c r="Q62" s="46">
        <f t="shared" si="42"/>
        <v>17</v>
      </c>
      <c r="R62" s="34">
        <v>10</v>
      </c>
      <c r="S62" s="1"/>
      <c r="T62" s="46">
        <f t="shared" si="43"/>
        <v>27</v>
      </c>
      <c r="U62" s="34"/>
      <c r="V62" s="1">
        <v>17</v>
      </c>
      <c r="W62" s="46">
        <f t="shared" si="44"/>
        <v>10</v>
      </c>
      <c r="X62" s="34"/>
      <c r="Y62" s="1"/>
      <c r="Z62" s="46">
        <f t="shared" si="45"/>
        <v>10</v>
      </c>
      <c r="AA62" s="34"/>
      <c r="AB62" s="1"/>
      <c r="AC62" s="46">
        <f t="shared" si="46"/>
        <v>10</v>
      </c>
      <c r="AD62" s="3"/>
      <c r="AE62" s="1">
        <v>3</v>
      </c>
      <c r="AF62" s="171">
        <f t="shared" si="47"/>
        <v>7</v>
      </c>
      <c r="AG62" s="34">
        <v>10</v>
      </c>
      <c r="AH62" s="1"/>
      <c r="AI62" s="46">
        <f t="shared" si="48"/>
        <v>17</v>
      </c>
      <c r="AJ62" s="34"/>
      <c r="AK62" s="1"/>
      <c r="AL62" s="46">
        <f t="shared" si="49"/>
        <v>17</v>
      </c>
      <c r="AM62" s="34"/>
      <c r="AN62" s="1"/>
      <c r="AO62" s="46">
        <f t="shared" si="50"/>
        <v>17</v>
      </c>
      <c r="AP62" s="34"/>
      <c r="AQ62" s="1"/>
      <c r="AR62" s="46">
        <f t="shared" si="51"/>
        <v>17</v>
      </c>
      <c r="AS62" s="34"/>
      <c r="AT62" s="1"/>
      <c r="AU62" s="46">
        <f t="shared" si="52"/>
        <v>17</v>
      </c>
      <c r="AV62" s="125">
        <f t="shared" si="13"/>
        <v>30</v>
      </c>
      <c r="AW62" s="125">
        <f t="shared" si="14"/>
        <v>20</v>
      </c>
      <c r="AX62" s="291">
        <v>31</v>
      </c>
      <c r="AY62" s="125">
        <v>13</v>
      </c>
      <c r="AZ62" s="35"/>
      <c r="BA62" s="35"/>
      <c r="BB62" s="35"/>
      <c r="BC62" s="35"/>
      <c r="BD62" s="35"/>
      <c r="BE62" s="35"/>
      <c r="BF62" s="35"/>
    </row>
    <row r="63" spans="1:58" ht="13">
      <c r="A63" s="17" t="s">
        <v>407</v>
      </c>
      <c r="B63" s="22">
        <v>13.6945454545451</v>
      </c>
      <c r="C63" s="16">
        <v>60</v>
      </c>
      <c r="D63" s="185" t="s">
        <v>1904</v>
      </c>
      <c r="E63" s="132">
        <v>8</v>
      </c>
      <c r="F63" s="162" t="s">
        <v>1341</v>
      </c>
      <c r="G63" s="155" t="s">
        <v>1342</v>
      </c>
      <c r="H63" s="156" t="s">
        <v>1331</v>
      </c>
      <c r="I63" s="156" t="s">
        <v>640</v>
      </c>
      <c r="J63" s="175">
        <f t="shared" si="23"/>
        <v>10</v>
      </c>
      <c r="K63" s="16">
        <v>2</v>
      </c>
      <c r="L63" s="3">
        <v>10</v>
      </c>
      <c r="M63" s="1"/>
      <c r="N63" s="46">
        <f t="shared" si="41"/>
        <v>12</v>
      </c>
      <c r="O63" s="34"/>
      <c r="P63" s="1">
        <v>2</v>
      </c>
      <c r="Q63" s="46">
        <f t="shared" si="42"/>
        <v>10</v>
      </c>
      <c r="R63" s="34"/>
      <c r="S63" s="1">
        <v>3</v>
      </c>
      <c r="T63" s="46">
        <f t="shared" si="43"/>
        <v>7</v>
      </c>
      <c r="U63" s="34"/>
      <c r="V63" s="1"/>
      <c r="W63" s="46">
        <f t="shared" si="44"/>
        <v>7</v>
      </c>
      <c r="X63" s="34"/>
      <c r="Y63" s="1"/>
      <c r="Z63" s="46">
        <f t="shared" si="45"/>
        <v>7</v>
      </c>
      <c r="AA63" s="34"/>
      <c r="AB63" s="1">
        <v>3</v>
      </c>
      <c r="AC63" s="46">
        <f t="shared" si="46"/>
        <v>4</v>
      </c>
      <c r="AD63" s="3">
        <v>10</v>
      </c>
      <c r="AE63" s="1">
        <v>4</v>
      </c>
      <c r="AF63" s="171">
        <f t="shared" si="47"/>
        <v>10</v>
      </c>
      <c r="AG63" s="34"/>
      <c r="AH63" s="1"/>
      <c r="AI63" s="46">
        <f t="shared" si="48"/>
        <v>10</v>
      </c>
      <c r="AJ63" s="34"/>
      <c r="AK63" s="1"/>
      <c r="AL63" s="46">
        <f t="shared" si="49"/>
        <v>10</v>
      </c>
      <c r="AM63" s="34"/>
      <c r="AN63" s="1"/>
      <c r="AO63" s="46">
        <f t="shared" si="50"/>
        <v>10</v>
      </c>
      <c r="AP63" s="34"/>
      <c r="AQ63" s="1"/>
      <c r="AR63" s="46">
        <f t="shared" si="51"/>
        <v>10</v>
      </c>
      <c r="AS63" s="34"/>
      <c r="AT63" s="1"/>
      <c r="AU63" s="46">
        <f t="shared" si="52"/>
        <v>10</v>
      </c>
      <c r="AV63" s="125">
        <f t="shared" si="13"/>
        <v>20</v>
      </c>
      <c r="AW63" s="125">
        <f t="shared" si="14"/>
        <v>12</v>
      </c>
      <c r="AX63" s="291">
        <v>23</v>
      </c>
      <c r="AY63" s="125">
        <v>20</v>
      </c>
      <c r="AZ63" s="35"/>
      <c r="BA63" s="35"/>
      <c r="BB63" s="35"/>
      <c r="BC63" s="35"/>
      <c r="BD63" s="35"/>
      <c r="BE63" s="35"/>
      <c r="BF63" s="35"/>
    </row>
    <row r="64" spans="1:58" ht="13">
      <c r="A64" s="17" t="s">
        <v>407</v>
      </c>
      <c r="B64" s="1">
        <v>13.6209090909087</v>
      </c>
      <c r="C64" s="16">
        <v>61</v>
      </c>
      <c r="D64" s="185" t="s">
        <v>1904</v>
      </c>
      <c r="E64" s="132">
        <v>9</v>
      </c>
      <c r="F64" s="162" t="s">
        <v>1343</v>
      </c>
      <c r="G64" s="155" t="s">
        <v>3216</v>
      </c>
      <c r="H64" s="156" t="s">
        <v>1331</v>
      </c>
      <c r="I64" s="156" t="s">
        <v>640</v>
      </c>
      <c r="J64" s="175">
        <f t="shared" si="23"/>
        <v>11</v>
      </c>
      <c r="K64" s="16">
        <v>3</v>
      </c>
      <c r="L64" s="3">
        <v>10</v>
      </c>
      <c r="M64" s="1">
        <v>1</v>
      </c>
      <c r="N64" s="46">
        <f t="shared" si="41"/>
        <v>12</v>
      </c>
      <c r="O64" s="34"/>
      <c r="P64" s="1">
        <v>2</v>
      </c>
      <c r="Q64" s="46">
        <f t="shared" si="42"/>
        <v>10</v>
      </c>
      <c r="R64" s="34"/>
      <c r="S64" s="1"/>
      <c r="T64" s="46">
        <f t="shared" si="43"/>
        <v>10</v>
      </c>
      <c r="U64" s="34"/>
      <c r="V64" s="1">
        <v>2</v>
      </c>
      <c r="W64" s="46">
        <f t="shared" si="44"/>
        <v>8</v>
      </c>
      <c r="X64" s="34"/>
      <c r="Y64" s="1"/>
      <c r="Z64" s="46">
        <f t="shared" si="45"/>
        <v>8</v>
      </c>
      <c r="AA64" s="34"/>
      <c r="AB64" s="1">
        <v>6</v>
      </c>
      <c r="AC64" s="46">
        <f t="shared" si="46"/>
        <v>2</v>
      </c>
      <c r="AD64" s="3">
        <v>10</v>
      </c>
      <c r="AE64" s="1"/>
      <c r="AF64" s="171">
        <f t="shared" si="47"/>
        <v>12</v>
      </c>
      <c r="AG64" s="34"/>
      <c r="AH64" s="1">
        <v>1</v>
      </c>
      <c r="AI64" s="46">
        <f t="shared" si="48"/>
        <v>11</v>
      </c>
      <c r="AJ64" s="34"/>
      <c r="AK64" s="1"/>
      <c r="AL64" s="46">
        <f t="shared" si="49"/>
        <v>11</v>
      </c>
      <c r="AM64" s="34"/>
      <c r="AN64" s="1"/>
      <c r="AO64" s="46">
        <f t="shared" si="50"/>
        <v>11</v>
      </c>
      <c r="AP64" s="34"/>
      <c r="AQ64" s="1"/>
      <c r="AR64" s="46">
        <f t="shared" si="51"/>
        <v>11</v>
      </c>
      <c r="AS64" s="34"/>
      <c r="AT64" s="1"/>
      <c r="AU64" s="46">
        <f t="shared" si="52"/>
        <v>11</v>
      </c>
      <c r="AV64" s="125">
        <f t="shared" si="13"/>
        <v>20</v>
      </c>
      <c r="AW64" s="125">
        <f t="shared" si="14"/>
        <v>12</v>
      </c>
      <c r="AX64" s="291">
        <v>33</v>
      </c>
      <c r="AY64" s="125">
        <v>16</v>
      </c>
      <c r="AZ64" s="35"/>
      <c r="BA64" s="35"/>
      <c r="BB64" s="35"/>
      <c r="BC64" s="35"/>
      <c r="BD64" s="35"/>
      <c r="BE64" s="35"/>
      <c r="BF64" s="35"/>
    </row>
    <row r="65" spans="1:58" ht="13">
      <c r="A65" s="18"/>
      <c r="B65" s="41">
        <v>13.5472727272724</v>
      </c>
      <c r="C65" s="16">
        <v>62</v>
      </c>
      <c r="D65" s="185" t="s">
        <v>1904</v>
      </c>
      <c r="E65" s="132">
        <v>10</v>
      </c>
      <c r="F65" s="162" t="s">
        <v>1344</v>
      </c>
      <c r="G65" s="155" t="s">
        <v>3217</v>
      </c>
      <c r="H65" s="156" t="s">
        <v>1331</v>
      </c>
      <c r="I65" s="156" t="s">
        <v>640</v>
      </c>
      <c r="J65" s="175">
        <f t="shared" si="23"/>
        <v>10</v>
      </c>
      <c r="K65" s="16">
        <v>4</v>
      </c>
      <c r="L65" s="3">
        <v>10</v>
      </c>
      <c r="M65" s="1">
        <v>3</v>
      </c>
      <c r="N65" s="46">
        <f t="shared" si="41"/>
        <v>11</v>
      </c>
      <c r="O65" s="34"/>
      <c r="P65" s="1">
        <v>5</v>
      </c>
      <c r="Q65" s="46">
        <f t="shared" si="42"/>
        <v>6</v>
      </c>
      <c r="R65" s="34"/>
      <c r="S65" s="1"/>
      <c r="T65" s="46">
        <f t="shared" si="43"/>
        <v>6</v>
      </c>
      <c r="U65" s="34"/>
      <c r="V65" s="1"/>
      <c r="W65" s="46">
        <f t="shared" si="44"/>
        <v>6</v>
      </c>
      <c r="X65" s="34"/>
      <c r="Y65" s="1"/>
      <c r="Z65" s="46">
        <f t="shared" si="45"/>
        <v>6</v>
      </c>
      <c r="AA65" s="34"/>
      <c r="AB65" s="1">
        <v>5</v>
      </c>
      <c r="AC65" s="46">
        <f t="shared" si="46"/>
        <v>1</v>
      </c>
      <c r="AD65" s="3">
        <v>10</v>
      </c>
      <c r="AE65" s="1">
        <v>1</v>
      </c>
      <c r="AF65" s="171">
        <f t="shared" si="47"/>
        <v>10</v>
      </c>
      <c r="AG65" s="34"/>
      <c r="AH65" s="1"/>
      <c r="AI65" s="46">
        <f t="shared" si="48"/>
        <v>10</v>
      </c>
      <c r="AJ65" s="34"/>
      <c r="AK65" s="1"/>
      <c r="AL65" s="46">
        <f t="shared" si="49"/>
        <v>10</v>
      </c>
      <c r="AM65" s="34"/>
      <c r="AN65" s="1"/>
      <c r="AO65" s="46">
        <f t="shared" si="50"/>
        <v>10</v>
      </c>
      <c r="AP65" s="34"/>
      <c r="AQ65" s="1"/>
      <c r="AR65" s="46">
        <f t="shared" si="51"/>
        <v>10</v>
      </c>
      <c r="AS65" s="34"/>
      <c r="AT65" s="1"/>
      <c r="AU65" s="46">
        <f t="shared" si="52"/>
        <v>10</v>
      </c>
      <c r="AV65" s="125">
        <f t="shared" si="13"/>
        <v>20</v>
      </c>
      <c r="AW65" s="125">
        <f t="shared" si="14"/>
        <v>14</v>
      </c>
      <c r="AX65" s="291">
        <v>33</v>
      </c>
      <c r="AY65" s="125">
        <v>9</v>
      </c>
      <c r="AZ65" s="35"/>
      <c r="BA65" s="35"/>
      <c r="BB65" s="35"/>
      <c r="BC65" s="35"/>
      <c r="BD65" s="35"/>
      <c r="BE65" s="35"/>
      <c r="BF65" s="35"/>
    </row>
    <row r="66" spans="1:58" ht="13">
      <c r="A66" s="18"/>
      <c r="B66" s="41">
        <v>13.473636363636</v>
      </c>
      <c r="C66" s="200">
        <v>63</v>
      </c>
      <c r="D66" s="185" t="s">
        <v>1904</v>
      </c>
      <c r="E66" s="132">
        <v>11</v>
      </c>
      <c r="F66" s="162" t="s">
        <v>1345</v>
      </c>
      <c r="G66" s="155" t="s">
        <v>3218</v>
      </c>
      <c r="H66" s="156" t="s">
        <v>1331</v>
      </c>
      <c r="I66" s="156" t="s">
        <v>640</v>
      </c>
      <c r="J66" s="175">
        <f t="shared" si="23"/>
        <v>10</v>
      </c>
      <c r="K66" s="16">
        <v>10</v>
      </c>
      <c r="L66" s="3">
        <v>10</v>
      </c>
      <c r="M66" s="1"/>
      <c r="N66" s="46">
        <f t="shared" si="41"/>
        <v>20</v>
      </c>
      <c r="O66" s="34"/>
      <c r="P66" s="1"/>
      <c r="Q66" s="46">
        <f t="shared" si="42"/>
        <v>20</v>
      </c>
      <c r="R66" s="34"/>
      <c r="S66" s="1">
        <v>2</v>
      </c>
      <c r="T66" s="46">
        <f t="shared" si="43"/>
        <v>18</v>
      </c>
      <c r="U66" s="34"/>
      <c r="V66" s="1">
        <v>3</v>
      </c>
      <c r="W66" s="46">
        <f t="shared" si="44"/>
        <v>15</v>
      </c>
      <c r="X66" s="34"/>
      <c r="Y66" s="1"/>
      <c r="Z66" s="46">
        <f t="shared" si="45"/>
        <v>15</v>
      </c>
      <c r="AA66" s="34"/>
      <c r="AB66" s="1">
        <v>5</v>
      </c>
      <c r="AC66" s="46">
        <f t="shared" si="46"/>
        <v>10</v>
      </c>
      <c r="AD66" s="3"/>
      <c r="AE66" s="1">
        <v>10</v>
      </c>
      <c r="AF66" s="171">
        <f t="shared" si="47"/>
        <v>0</v>
      </c>
      <c r="AG66" s="34">
        <v>10</v>
      </c>
      <c r="AH66" s="1"/>
      <c r="AI66" s="46">
        <f t="shared" si="48"/>
        <v>10</v>
      </c>
      <c r="AJ66" s="34"/>
      <c r="AK66" s="1"/>
      <c r="AL66" s="46">
        <f t="shared" si="49"/>
        <v>10</v>
      </c>
      <c r="AM66" s="34"/>
      <c r="AN66" s="1"/>
      <c r="AO66" s="46">
        <f t="shared" si="50"/>
        <v>10</v>
      </c>
      <c r="AP66" s="34"/>
      <c r="AQ66" s="1"/>
      <c r="AR66" s="46">
        <f t="shared" si="51"/>
        <v>10</v>
      </c>
      <c r="AS66" s="34"/>
      <c r="AT66" s="1"/>
      <c r="AU66" s="46">
        <f t="shared" si="52"/>
        <v>10</v>
      </c>
      <c r="AV66" s="125">
        <f t="shared" si="13"/>
        <v>20</v>
      </c>
      <c r="AW66" s="125">
        <f t="shared" si="14"/>
        <v>20</v>
      </c>
      <c r="AX66" s="291">
        <v>18</v>
      </c>
      <c r="AY66" s="125">
        <v>22</v>
      </c>
      <c r="AZ66" s="35"/>
      <c r="BA66" s="35"/>
      <c r="BB66" s="35"/>
      <c r="BC66" s="35"/>
      <c r="BD66" s="35"/>
      <c r="BE66" s="35"/>
      <c r="BF66" s="35"/>
    </row>
    <row r="67" spans="1:58" ht="13">
      <c r="A67" s="17" t="s">
        <v>2065</v>
      </c>
      <c r="B67" s="1">
        <v>13.399999999999601</v>
      </c>
      <c r="C67" s="16">
        <v>64</v>
      </c>
      <c r="D67" s="185" t="s">
        <v>1904</v>
      </c>
      <c r="E67" s="132">
        <v>12</v>
      </c>
      <c r="F67" s="162" t="s">
        <v>1346</v>
      </c>
      <c r="G67" s="155" t="s">
        <v>3219</v>
      </c>
      <c r="H67" s="156" t="s">
        <v>1331</v>
      </c>
      <c r="I67" s="156" t="s">
        <v>640</v>
      </c>
      <c r="J67" s="175">
        <f t="shared" si="23"/>
        <v>9</v>
      </c>
      <c r="K67" s="16">
        <v>11</v>
      </c>
      <c r="L67" s="3"/>
      <c r="M67" s="1"/>
      <c r="N67" s="46">
        <f t="shared" si="41"/>
        <v>11</v>
      </c>
      <c r="O67" s="34"/>
      <c r="P67" s="1"/>
      <c r="Q67" s="46">
        <f t="shared" si="42"/>
        <v>11</v>
      </c>
      <c r="R67" s="34"/>
      <c r="S67" s="1"/>
      <c r="T67" s="46">
        <f t="shared" si="43"/>
        <v>11</v>
      </c>
      <c r="U67" s="34"/>
      <c r="V67" s="1"/>
      <c r="W67" s="46">
        <f t="shared" si="44"/>
        <v>11</v>
      </c>
      <c r="X67" s="34"/>
      <c r="Y67" s="1"/>
      <c r="Z67" s="46">
        <f t="shared" si="45"/>
        <v>11</v>
      </c>
      <c r="AA67" s="34"/>
      <c r="AB67" s="1">
        <v>2</v>
      </c>
      <c r="AC67" s="46">
        <f t="shared" si="46"/>
        <v>9</v>
      </c>
      <c r="AD67" s="3"/>
      <c r="AE67" s="1"/>
      <c r="AF67" s="171">
        <f t="shared" si="47"/>
        <v>9</v>
      </c>
      <c r="AG67" s="34"/>
      <c r="AH67" s="1"/>
      <c r="AI67" s="46">
        <f t="shared" si="48"/>
        <v>9</v>
      </c>
      <c r="AJ67" s="34"/>
      <c r="AK67" s="1"/>
      <c r="AL67" s="46">
        <f t="shared" si="49"/>
        <v>9</v>
      </c>
      <c r="AM67" s="34"/>
      <c r="AN67" s="1"/>
      <c r="AO67" s="46">
        <f t="shared" si="50"/>
        <v>9</v>
      </c>
      <c r="AP67" s="34"/>
      <c r="AQ67" s="1"/>
      <c r="AR67" s="46">
        <f t="shared" si="51"/>
        <v>9</v>
      </c>
      <c r="AS67" s="34"/>
      <c r="AT67" s="1"/>
      <c r="AU67" s="46">
        <f t="shared" si="52"/>
        <v>9</v>
      </c>
      <c r="AV67" s="125">
        <f t="shared" si="13"/>
        <v>0</v>
      </c>
      <c r="AW67" s="125">
        <f t="shared" si="14"/>
        <v>2</v>
      </c>
      <c r="AX67" s="291">
        <v>13</v>
      </c>
      <c r="AY67" s="125">
        <v>3</v>
      </c>
      <c r="AZ67" s="35"/>
      <c r="BA67" s="35"/>
      <c r="BB67" s="35"/>
      <c r="BC67" s="35"/>
      <c r="BD67" s="35"/>
      <c r="BE67" s="35"/>
      <c r="BF67" s="35"/>
    </row>
    <row r="68" spans="1:58" ht="13">
      <c r="A68" s="17" t="s">
        <v>407</v>
      </c>
      <c r="B68" s="22">
        <v>13.326363636363199</v>
      </c>
      <c r="C68" s="16">
        <v>65</v>
      </c>
      <c r="D68" s="185" t="s">
        <v>1904</v>
      </c>
      <c r="E68" s="132">
        <v>13</v>
      </c>
      <c r="F68" s="162" t="s">
        <v>1347</v>
      </c>
      <c r="G68" s="155" t="s">
        <v>1348</v>
      </c>
      <c r="H68" s="156" t="s">
        <v>1331</v>
      </c>
      <c r="I68" s="156" t="s">
        <v>640</v>
      </c>
      <c r="J68" s="175">
        <f t="shared" si="23"/>
        <v>11</v>
      </c>
      <c r="K68" s="16">
        <v>7</v>
      </c>
      <c r="L68" s="3">
        <v>10</v>
      </c>
      <c r="M68" s="1"/>
      <c r="N68" s="46">
        <f t="shared" si="41"/>
        <v>17</v>
      </c>
      <c r="O68" s="34"/>
      <c r="P68" s="1">
        <v>3</v>
      </c>
      <c r="Q68" s="46">
        <f t="shared" si="42"/>
        <v>14</v>
      </c>
      <c r="R68" s="34"/>
      <c r="S68" s="1"/>
      <c r="T68" s="46">
        <f t="shared" si="43"/>
        <v>14</v>
      </c>
      <c r="U68" s="34"/>
      <c r="V68" s="1"/>
      <c r="W68" s="46">
        <f t="shared" si="44"/>
        <v>14</v>
      </c>
      <c r="X68" s="34"/>
      <c r="Y68" s="1"/>
      <c r="Z68" s="46">
        <f t="shared" si="45"/>
        <v>14</v>
      </c>
      <c r="AA68" s="34"/>
      <c r="AB68" s="1">
        <v>1</v>
      </c>
      <c r="AC68" s="46">
        <f t="shared" si="46"/>
        <v>13</v>
      </c>
      <c r="AD68" s="3"/>
      <c r="AE68" s="1">
        <v>2</v>
      </c>
      <c r="AF68" s="171">
        <f t="shared" si="47"/>
        <v>11</v>
      </c>
      <c r="AG68" s="34"/>
      <c r="AH68" s="1"/>
      <c r="AI68" s="46">
        <f t="shared" si="48"/>
        <v>11</v>
      </c>
      <c r="AJ68" s="34"/>
      <c r="AK68" s="1"/>
      <c r="AL68" s="46">
        <f t="shared" si="49"/>
        <v>11</v>
      </c>
      <c r="AM68" s="34"/>
      <c r="AN68" s="1"/>
      <c r="AO68" s="46">
        <f t="shared" si="50"/>
        <v>11</v>
      </c>
      <c r="AP68" s="34"/>
      <c r="AQ68" s="1"/>
      <c r="AR68" s="46">
        <f t="shared" si="51"/>
        <v>11</v>
      </c>
      <c r="AS68" s="34"/>
      <c r="AT68" s="1"/>
      <c r="AU68" s="46">
        <f t="shared" si="52"/>
        <v>11</v>
      </c>
      <c r="AV68" s="125">
        <f t="shared" si="13"/>
        <v>10</v>
      </c>
      <c r="AW68" s="125">
        <f t="shared" si="14"/>
        <v>6</v>
      </c>
      <c r="AX68" s="291">
        <v>6</v>
      </c>
      <c r="AY68" s="125">
        <v>2</v>
      </c>
      <c r="AZ68" s="35"/>
      <c r="BA68" s="35"/>
      <c r="BB68" s="35"/>
      <c r="BC68" s="35"/>
      <c r="BD68" s="35"/>
      <c r="BE68" s="35"/>
      <c r="BF68" s="35"/>
    </row>
    <row r="69" spans="1:58" ht="13">
      <c r="A69" s="17" t="s">
        <v>407</v>
      </c>
      <c r="B69" s="1">
        <v>13.252727272726901</v>
      </c>
      <c r="C69" s="16">
        <v>66</v>
      </c>
      <c r="D69" s="185" t="s">
        <v>1904</v>
      </c>
      <c r="E69" s="132">
        <v>14</v>
      </c>
      <c r="F69" s="162" t="s">
        <v>1349</v>
      </c>
      <c r="G69" s="155" t="s">
        <v>1350</v>
      </c>
      <c r="H69" s="156" t="s">
        <v>1331</v>
      </c>
      <c r="I69" s="156" t="s">
        <v>640</v>
      </c>
      <c r="J69" s="175">
        <f t="shared" si="23"/>
        <v>10</v>
      </c>
      <c r="K69" s="16">
        <v>7</v>
      </c>
      <c r="L69" s="3">
        <v>10</v>
      </c>
      <c r="M69" s="1">
        <v>1</v>
      </c>
      <c r="N69" s="46">
        <f t="shared" si="41"/>
        <v>16</v>
      </c>
      <c r="O69" s="34"/>
      <c r="P69" s="1">
        <v>2</v>
      </c>
      <c r="Q69" s="46">
        <f t="shared" si="42"/>
        <v>14</v>
      </c>
      <c r="R69" s="34"/>
      <c r="S69" s="1"/>
      <c r="T69" s="46">
        <f t="shared" si="43"/>
        <v>14</v>
      </c>
      <c r="U69" s="34"/>
      <c r="V69" s="1">
        <v>1</v>
      </c>
      <c r="W69" s="46">
        <f t="shared" si="44"/>
        <v>13</v>
      </c>
      <c r="X69" s="34"/>
      <c r="Y69" s="1"/>
      <c r="Z69" s="46">
        <f t="shared" si="45"/>
        <v>13</v>
      </c>
      <c r="AA69" s="34"/>
      <c r="AB69" s="1">
        <v>13</v>
      </c>
      <c r="AC69" s="46">
        <f t="shared" si="46"/>
        <v>0</v>
      </c>
      <c r="AD69" s="3">
        <v>10</v>
      </c>
      <c r="AE69" s="1"/>
      <c r="AF69" s="171">
        <f t="shared" si="47"/>
        <v>10</v>
      </c>
      <c r="AG69" s="34"/>
      <c r="AH69" s="1"/>
      <c r="AI69" s="46">
        <f t="shared" si="48"/>
        <v>10</v>
      </c>
      <c r="AJ69" s="34"/>
      <c r="AK69" s="1"/>
      <c r="AL69" s="46">
        <f t="shared" si="49"/>
        <v>10</v>
      </c>
      <c r="AM69" s="34"/>
      <c r="AN69" s="1"/>
      <c r="AO69" s="46">
        <f t="shared" si="50"/>
        <v>10</v>
      </c>
      <c r="AP69" s="34"/>
      <c r="AQ69" s="1"/>
      <c r="AR69" s="46">
        <f t="shared" si="51"/>
        <v>10</v>
      </c>
      <c r="AS69" s="34"/>
      <c r="AT69" s="1"/>
      <c r="AU69" s="46">
        <f t="shared" si="52"/>
        <v>10</v>
      </c>
      <c r="AV69" s="125">
        <f t="shared" si="13"/>
        <v>20</v>
      </c>
      <c r="AW69" s="125">
        <f t="shared" si="14"/>
        <v>17</v>
      </c>
      <c r="AX69" s="291">
        <v>33</v>
      </c>
      <c r="AY69" s="125">
        <v>41</v>
      </c>
      <c r="AZ69" s="35"/>
      <c r="BA69" s="35"/>
      <c r="BB69" s="35"/>
      <c r="BC69" s="35"/>
      <c r="BD69" s="35"/>
      <c r="BE69" s="35"/>
      <c r="BF69" s="35"/>
    </row>
    <row r="70" spans="1:58" ht="13">
      <c r="A70" s="18"/>
      <c r="B70" s="41">
        <v>13.179090909090499</v>
      </c>
      <c r="C70" s="200">
        <v>67</v>
      </c>
      <c r="D70" s="185" t="s">
        <v>1904</v>
      </c>
      <c r="E70" s="132">
        <v>15</v>
      </c>
      <c r="F70" s="162" t="s">
        <v>1351</v>
      </c>
      <c r="G70" s="155" t="s">
        <v>1352</v>
      </c>
      <c r="H70" s="156" t="s">
        <v>1331</v>
      </c>
      <c r="I70" s="156" t="s">
        <v>640</v>
      </c>
      <c r="J70" s="175">
        <f t="shared" si="23"/>
        <v>20</v>
      </c>
      <c r="K70" s="16">
        <v>20</v>
      </c>
      <c r="L70" s="3"/>
      <c r="M70" s="1"/>
      <c r="N70" s="46">
        <f t="shared" si="41"/>
        <v>20</v>
      </c>
      <c r="O70" s="34"/>
      <c r="P70" s="1"/>
      <c r="Q70" s="46">
        <f t="shared" si="42"/>
        <v>20</v>
      </c>
      <c r="R70" s="34"/>
      <c r="S70" s="1"/>
      <c r="T70" s="46">
        <f t="shared" si="43"/>
        <v>20</v>
      </c>
      <c r="U70" s="34"/>
      <c r="V70" s="1"/>
      <c r="W70" s="46">
        <f t="shared" si="44"/>
        <v>20</v>
      </c>
      <c r="X70" s="34"/>
      <c r="Y70" s="1"/>
      <c r="Z70" s="46">
        <f t="shared" si="45"/>
        <v>20</v>
      </c>
      <c r="AA70" s="34"/>
      <c r="AB70" s="1"/>
      <c r="AC70" s="46">
        <f t="shared" si="46"/>
        <v>20</v>
      </c>
      <c r="AD70" s="3"/>
      <c r="AE70" s="1"/>
      <c r="AF70" s="171">
        <f t="shared" si="47"/>
        <v>20</v>
      </c>
      <c r="AG70" s="34"/>
      <c r="AH70" s="1"/>
      <c r="AI70" s="46">
        <f t="shared" si="48"/>
        <v>20</v>
      </c>
      <c r="AJ70" s="34"/>
      <c r="AK70" s="1"/>
      <c r="AL70" s="46">
        <f t="shared" si="49"/>
        <v>20</v>
      </c>
      <c r="AM70" s="34"/>
      <c r="AN70" s="1"/>
      <c r="AO70" s="46">
        <f t="shared" si="50"/>
        <v>20</v>
      </c>
      <c r="AP70" s="34"/>
      <c r="AQ70" s="1"/>
      <c r="AR70" s="46">
        <f t="shared" si="51"/>
        <v>20</v>
      </c>
      <c r="AS70" s="34"/>
      <c r="AT70" s="1"/>
      <c r="AU70" s="46">
        <f t="shared" si="52"/>
        <v>20</v>
      </c>
      <c r="AV70" s="125">
        <f t="shared" si="13"/>
        <v>0</v>
      </c>
      <c r="AW70" s="125">
        <f t="shared" si="14"/>
        <v>0</v>
      </c>
      <c r="AX70" s="291">
        <v>1</v>
      </c>
      <c r="AY70" s="125">
        <v>1</v>
      </c>
      <c r="AZ70" s="35"/>
      <c r="BA70" s="35"/>
      <c r="BB70" s="35"/>
      <c r="BC70" s="35"/>
      <c r="BD70" s="35"/>
      <c r="BE70" s="35"/>
      <c r="BF70" s="35"/>
    </row>
    <row r="71" spans="1:58" ht="13">
      <c r="A71" s="18"/>
      <c r="B71" s="41">
        <v>13.1054545454541</v>
      </c>
      <c r="C71" s="16">
        <v>68</v>
      </c>
      <c r="D71" s="185" t="s">
        <v>1904</v>
      </c>
      <c r="E71" s="132">
        <v>16</v>
      </c>
      <c r="F71" s="162" t="s">
        <v>1353</v>
      </c>
      <c r="G71" s="155" t="s">
        <v>3538</v>
      </c>
      <c r="H71" s="156" t="s">
        <v>1331</v>
      </c>
      <c r="I71" s="156" t="s">
        <v>640</v>
      </c>
      <c r="J71" s="175">
        <f t="shared" si="23"/>
        <v>6</v>
      </c>
      <c r="K71" s="16">
        <v>1</v>
      </c>
      <c r="L71" s="3">
        <v>10</v>
      </c>
      <c r="M71" s="1"/>
      <c r="N71" s="46">
        <f t="shared" si="41"/>
        <v>11</v>
      </c>
      <c r="O71" s="34"/>
      <c r="P71" s="1"/>
      <c r="Q71" s="46">
        <f t="shared" si="42"/>
        <v>11</v>
      </c>
      <c r="R71" s="34"/>
      <c r="S71" s="1"/>
      <c r="T71" s="46">
        <f t="shared" si="43"/>
        <v>11</v>
      </c>
      <c r="U71" s="34"/>
      <c r="V71" s="1"/>
      <c r="W71" s="46">
        <f t="shared" si="44"/>
        <v>11</v>
      </c>
      <c r="X71" s="34"/>
      <c r="Y71" s="1"/>
      <c r="Z71" s="46">
        <f t="shared" si="45"/>
        <v>11</v>
      </c>
      <c r="AA71" s="34"/>
      <c r="AB71" s="1"/>
      <c r="AC71" s="46">
        <f t="shared" si="46"/>
        <v>11</v>
      </c>
      <c r="AD71" s="3"/>
      <c r="AE71" s="1">
        <v>1</v>
      </c>
      <c r="AF71" s="171">
        <f t="shared" si="47"/>
        <v>10</v>
      </c>
      <c r="AG71" s="34"/>
      <c r="AH71" s="1">
        <v>4</v>
      </c>
      <c r="AI71" s="46">
        <f t="shared" si="48"/>
        <v>6</v>
      </c>
      <c r="AJ71" s="34"/>
      <c r="AK71" s="1"/>
      <c r="AL71" s="46">
        <f t="shared" si="49"/>
        <v>6</v>
      </c>
      <c r="AM71" s="34"/>
      <c r="AN71" s="1"/>
      <c r="AO71" s="46">
        <f t="shared" si="50"/>
        <v>6</v>
      </c>
      <c r="AP71" s="34"/>
      <c r="AQ71" s="1"/>
      <c r="AR71" s="46">
        <f t="shared" si="51"/>
        <v>6</v>
      </c>
      <c r="AS71" s="34"/>
      <c r="AT71" s="1"/>
      <c r="AU71" s="46">
        <f t="shared" si="52"/>
        <v>6</v>
      </c>
      <c r="AV71" s="125">
        <f t="shared" si="13"/>
        <v>10</v>
      </c>
      <c r="AW71" s="125">
        <f t="shared" si="14"/>
        <v>5</v>
      </c>
      <c r="AX71" s="291">
        <v>23</v>
      </c>
      <c r="AY71" s="125">
        <v>24</v>
      </c>
      <c r="AZ71" s="35"/>
      <c r="BA71" s="35"/>
      <c r="BB71" s="35"/>
      <c r="BC71" s="35"/>
      <c r="BD71" s="35"/>
      <c r="BE71" s="35"/>
      <c r="BF71" s="35"/>
    </row>
    <row r="72" spans="1:58" ht="13">
      <c r="A72" s="17" t="s">
        <v>2065</v>
      </c>
      <c r="B72" s="1">
        <v>13.031818181817799</v>
      </c>
      <c r="C72" s="16">
        <v>69</v>
      </c>
      <c r="D72" s="185" t="s">
        <v>1904</v>
      </c>
      <c r="E72" s="132">
        <v>17</v>
      </c>
      <c r="F72" s="162" t="s">
        <v>1354</v>
      </c>
      <c r="G72" s="155" t="s">
        <v>1355</v>
      </c>
      <c r="H72" s="156" t="s">
        <v>1331</v>
      </c>
      <c r="I72" s="156" t="s">
        <v>640</v>
      </c>
      <c r="J72" s="175">
        <f t="shared" si="23"/>
        <v>10</v>
      </c>
      <c r="K72" s="16">
        <v>10</v>
      </c>
      <c r="L72" s="3"/>
      <c r="M72" s="1">
        <v>9</v>
      </c>
      <c r="N72" s="46">
        <f t="shared" si="41"/>
        <v>1</v>
      </c>
      <c r="O72" s="34"/>
      <c r="P72" s="1"/>
      <c r="Q72" s="46">
        <f t="shared" si="42"/>
        <v>1</v>
      </c>
      <c r="R72" s="34"/>
      <c r="S72" s="1">
        <v>1</v>
      </c>
      <c r="T72" s="46">
        <f t="shared" si="43"/>
        <v>0</v>
      </c>
      <c r="U72" s="34">
        <v>10</v>
      </c>
      <c r="V72" s="1"/>
      <c r="W72" s="46">
        <f t="shared" si="44"/>
        <v>10</v>
      </c>
      <c r="X72" s="34"/>
      <c r="Y72" s="1"/>
      <c r="Z72" s="46">
        <f t="shared" si="45"/>
        <v>10</v>
      </c>
      <c r="AA72" s="34"/>
      <c r="AB72" s="1">
        <v>8</v>
      </c>
      <c r="AC72" s="46">
        <f t="shared" si="46"/>
        <v>2</v>
      </c>
      <c r="AD72" s="3">
        <f>10+10</f>
        <v>20</v>
      </c>
      <c r="AE72" s="1">
        <v>12</v>
      </c>
      <c r="AF72" s="171">
        <f t="shared" si="47"/>
        <v>10</v>
      </c>
      <c r="AG72" s="34"/>
      <c r="AH72" s="1"/>
      <c r="AI72" s="46">
        <f t="shared" si="48"/>
        <v>10</v>
      </c>
      <c r="AJ72" s="34"/>
      <c r="AK72" s="1"/>
      <c r="AL72" s="46">
        <f t="shared" si="49"/>
        <v>10</v>
      </c>
      <c r="AM72" s="34"/>
      <c r="AN72" s="1"/>
      <c r="AO72" s="46">
        <f t="shared" si="50"/>
        <v>10</v>
      </c>
      <c r="AP72" s="34"/>
      <c r="AQ72" s="1"/>
      <c r="AR72" s="46">
        <f t="shared" si="51"/>
        <v>10</v>
      </c>
      <c r="AS72" s="34"/>
      <c r="AT72" s="1"/>
      <c r="AU72" s="46">
        <f t="shared" si="52"/>
        <v>10</v>
      </c>
      <c r="AV72" s="125">
        <f t="shared" si="13"/>
        <v>30</v>
      </c>
      <c r="AW72" s="125">
        <f t="shared" si="14"/>
        <v>30</v>
      </c>
      <c r="AX72" s="291">
        <v>24</v>
      </c>
      <c r="AY72" s="125">
        <v>16</v>
      </c>
      <c r="AZ72" s="35"/>
      <c r="BA72" s="35"/>
      <c r="BB72" s="35"/>
      <c r="BC72" s="35"/>
      <c r="BD72" s="35"/>
      <c r="BE72" s="35"/>
      <c r="BF72" s="35"/>
    </row>
    <row r="73" spans="1:58" ht="13">
      <c r="A73" s="17" t="s">
        <v>407</v>
      </c>
      <c r="B73" s="22">
        <v>12.9581818181814</v>
      </c>
      <c r="C73" s="16">
        <v>70</v>
      </c>
      <c r="D73" s="185" t="s">
        <v>1904</v>
      </c>
      <c r="E73" s="132">
        <v>18</v>
      </c>
      <c r="F73" s="162" t="s">
        <v>1356</v>
      </c>
      <c r="G73" s="155" t="s">
        <v>1357</v>
      </c>
      <c r="H73" s="156" t="s">
        <v>1331</v>
      </c>
      <c r="I73" s="156" t="s">
        <v>640</v>
      </c>
      <c r="J73" s="175">
        <f t="shared" si="23"/>
        <v>11</v>
      </c>
      <c r="K73" s="16">
        <v>5</v>
      </c>
      <c r="L73" s="3">
        <v>10</v>
      </c>
      <c r="M73" s="1">
        <v>3</v>
      </c>
      <c r="N73" s="46">
        <f t="shared" si="41"/>
        <v>12</v>
      </c>
      <c r="O73" s="34"/>
      <c r="P73" s="1">
        <v>12</v>
      </c>
      <c r="Q73" s="46">
        <f t="shared" si="42"/>
        <v>0</v>
      </c>
      <c r="R73" s="34">
        <v>20</v>
      </c>
      <c r="S73" s="1"/>
      <c r="T73" s="46">
        <f t="shared" si="43"/>
        <v>20</v>
      </c>
      <c r="U73" s="34"/>
      <c r="V73" s="1"/>
      <c r="W73" s="46">
        <f t="shared" si="44"/>
        <v>20</v>
      </c>
      <c r="X73" s="34"/>
      <c r="Y73" s="1"/>
      <c r="Z73" s="46">
        <f t="shared" si="45"/>
        <v>20</v>
      </c>
      <c r="AA73" s="34"/>
      <c r="AB73" s="1">
        <v>4</v>
      </c>
      <c r="AC73" s="46">
        <f t="shared" si="46"/>
        <v>16</v>
      </c>
      <c r="AD73" s="3"/>
      <c r="AE73" s="1">
        <v>2</v>
      </c>
      <c r="AF73" s="171">
        <f t="shared" si="47"/>
        <v>14</v>
      </c>
      <c r="AG73" s="34"/>
      <c r="AH73" s="1">
        <v>3</v>
      </c>
      <c r="AI73" s="46">
        <f t="shared" si="48"/>
        <v>11</v>
      </c>
      <c r="AJ73" s="34"/>
      <c r="AK73" s="1"/>
      <c r="AL73" s="46">
        <f t="shared" si="49"/>
        <v>11</v>
      </c>
      <c r="AM73" s="34"/>
      <c r="AN73" s="1"/>
      <c r="AO73" s="46">
        <f t="shared" si="50"/>
        <v>11</v>
      </c>
      <c r="AP73" s="34"/>
      <c r="AQ73" s="1"/>
      <c r="AR73" s="46">
        <f t="shared" si="51"/>
        <v>11</v>
      </c>
      <c r="AS73" s="34"/>
      <c r="AT73" s="1"/>
      <c r="AU73" s="46">
        <f t="shared" si="52"/>
        <v>11</v>
      </c>
      <c r="AV73" s="125">
        <f t="shared" si="13"/>
        <v>30</v>
      </c>
      <c r="AW73" s="125">
        <f t="shared" si="14"/>
        <v>24</v>
      </c>
      <c r="AX73" s="291">
        <v>30</v>
      </c>
      <c r="AY73" s="125">
        <v>29</v>
      </c>
      <c r="AZ73" s="35"/>
      <c r="BA73" s="35"/>
      <c r="BB73" s="35"/>
      <c r="BC73" s="35"/>
      <c r="BD73" s="35"/>
      <c r="BE73" s="35"/>
      <c r="BF73" s="35"/>
    </row>
    <row r="74" spans="1:58" ht="13">
      <c r="A74" s="17" t="s">
        <v>407</v>
      </c>
      <c r="B74" s="1">
        <v>12.884545454545</v>
      </c>
      <c r="C74" s="200">
        <v>71</v>
      </c>
      <c r="D74" s="185" t="s">
        <v>1904</v>
      </c>
      <c r="E74" s="132">
        <v>19</v>
      </c>
      <c r="F74" s="162" t="s">
        <v>1358</v>
      </c>
      <c r="G74" s="155" t="s">
        <v>1359</v>
      </c>
      <c r="H74" s="156" t="s">
        <v>1331</v>
      </c>
      <c r="I74" s="156" t="s">
        <v>640</v>
      </c>
      <c r="J74" s="175">
        <f t="shared" si="23"/>
        <v>10</v>
      </c>
      <c r="K74" s="16">
        <v>5</v>
      </c>
      <c r="L74" s="3">
        <v>10</v>
      </c>
      <c r="M74" s="1"/>
      <c r="N74" s="46">
        <f t="shared" si="41"/>
        <v>15</v>
      </c>
      <c r="O74" s="34"/>
      <c r="P74" s="1">
        <v>5</v>
      </c>
      <c r="Q74" s="46">
        <f t="shared" si="42"/>
        <v>10</v>
      </c>
      <c r="R74" s="34"/>
      <c r="S74" s="1"/>
      <c r="T74" s="46">
        <f t="shared" si="43"/>
        <v>10</v>
      </c>
      <c r="U74" s="34"/>
      <c r="V74" s="1"/>
      <c r="W74" s="46">
        <f t="shared" si="44"/>
        <v>10</v>
      </c>
      <c r="X74" s="34"/>
      <c r="Y74" s="1"/>
      <c r="Z74" s="46">
        <f t="shared" si="45"/>
        <v>10</v>
      </c>
      <c r="AA74" s="34"/>
      <c r="AB74" s="1">
        <v>4</v>
      </c>
      <c r="AC74" s="46">
        <f t="shared" si="46"/>
        <v>6</v>
      </c>
      <c r="AD74" s="3">
        <v>10</v>
      </c>
      <c r="AE74" s="1">
        <v>6</v>
      </c>
      <c r="AF74" s="171">
        <f t="shared" si="47"/>
        <v>10</v>
      </c>
      <c r="AG74" s="34"/>
      <c r="AH74" s="1"/>
      <c r="AI74" s="46">
        <f t="shared" si="48"/>
        <v>10</v>
      </c>
      <c r="AJ74" s="34"/>
      <c r="AK74" s="1"/>
      <c r="AL74" s="46">
        <f t="shared" si="49"/>
        <v>10</v>
      </c>
      <c r="AM74" s="34"/>
      <c r="AN74" s="1"/>
      <c r="AO74" s="46">
        <f t="shared" si="50"/>
        <v>10</v>
      </c>
      <c r="AP74" s="34"/>
      <c r="AQ74" s="1"/>
      <c r="AR74" s="46">
        <f t="shared" si="51"/>
        <v>10</v>
      </c>
      <c r="AS74" s="34"/>
      <c r="AT74" s="1"/>
      <c r="AU74" s="46">
        <f t="shared" si="52"/>
        <v>10</v>
      </c>
      <c r="AV74" s="125">
        <f t="shared" si="13"/>
        <v>20</v>
      </c>
      <c r="AW74" s="125">
        <f t="shared" si="14"/>
        <v>15</v>
      </c>
      <c r="AX74" s="291">
        <v>6</v>
      </c>
      <c r="AY74" s="125">
        <v>4</v>
      </c>
      <c r="AZ74" s="35"/>
      <c r="BA74" s="35"/>
      <c r="BB74" s="35"/>
      <c r="BC74" s="35"/>
      <c r="BD74" s="35"/>
      <c r="BE74" s="35"/>
      <c r="BF74" s="35"/>
    </row>
    <row r="75" spans="1:58" ht="13">
      <c r="A75" s="18"/>
      <c r="B75" s="41">
        <v>12.8109090909087</v>
      </c>
      <c r="C75" s="16">
        <v>72</v>
      </c>
      <c r="D75" s="185" t="s">
        <v>1904</v>
      </c>
      <c r="E75" s="132">
        <v>20</v>
      </c>
      <c r="F75" s="162" t="s">
        <v>1360</v>
      </c>
      <c r="G75" s="155" t="s">
        <v>1361</v>
      </c>
      <c r="H75" s="156" t="s">
        <v>1331</v>
      </c>
      <c r="I75" s="156" t="s">
        <v>640</v>
      </c>
      <c r="J75" s="175">
        <f t="shared" si="23"/>
        <v>5</v>
      </c>
      <c r="K75" s="16">
        <v>4</v>
      </c>
      <c r="L75" s="3">
        <v>10</v>
      </c>
      <c r="M75" s="1"/>
      <c r="N75" s="46">
        <f t="shared" si="41"/>
        <v>14</v>
      </c>
      <c r="O75" s="34"/>
      <c r="P75" s="1">
        <v>6</v>
      </c>
      <c r="Q75" s="46">
        <f t="shared" si="42"/>
        <v>8</v>
      </c>
      <c r="R75" s="34"/>
      <c r="S75" s="1">
        <v>2</v>
      </c>
      <c r="T75" s="46">
        <f t="shared" si="43"/>
        <v>6</v>
      </c>
      <c r="U75" s="34">
        <v>10</v>
      </c>
      <c r="V75" s="1">
        <v>6</v>
      </c>
      <c r="W75" s="46">
        <f t="shared" si="44"/>
        <v>10</v>
      </c>
      <c r="X75" s="34"/>
      <c r="Y75" s="1"/>
      <c r="Z75" s="46">
        <f t="shared" si="45"/>
        <v>10</v>
      </c>
      <c r="AA75" s="34"/>
      <c r="AB75" s="1">
        <v>3</v>
      </c>
      <c r="AC75" s="46">
        <f t="shared" si="46"/>
        <v>7</v>
      </c>
      <c r="AD75" s="3">
        <v>10</v>
      </c>
      <c r="AE75" s="1">
        <v>2</v>
      </c>
      <c r="AF75" s="171">
        <f t="shared" si="47"/>
        <v>15</v>
      </c>
      <c r="AG75" s="34"/>
      <c r="AH75" s="1">
        <v>10</v>
      </c>
      <c r="AI75" s="46">
        <f t="shared" si="48"/>
        <v>5</v>
      </c>
      <c r="AJ75" s="34"/>
      <c r="AK75" s="1"/>
      <c r="AL75" s="46">
        <f t="shared" si="49"/>
        <v>5</v>
      </c>
      <c r="AM75" s="34"/>
      <c r="AN75" s="1"/>
      <c r="AO75" s="46">
        <f t="shared" si="50"/>
        <v>5</v>
      </c>
      <c r="AP75" s="34"/>
      <c r="AQ75" s="1"/>
      <c r="AR75" s="46">
        <f t="shared" si="51"/>
        <v>5</v>
      </c>
      <c r="AS75" s="34"/>
      <c r="AT75" s="1"/>
      <c r="AU75" s="46">
        <f t="shared" si="52"/>
        <v>5</v>
      </c>
      <c r="AV75" s="125">
        <f t="shared" si="13"/>
        <v>30</v>
      </c>
      <c r="AW75" s="125">
        <f t="shared" si="14"/>
        <v>29</v>
      </c>
      <c r="AX75" s="291">
        <v>9</v>
      </c>
      <c r="AY75" s="125">
        <v>20</v>
      </c>
      <c r="AZ75" s="35"/>
      <c r="BA75" s="35"/>
      <c r="BB75" s="35"/>
      <c r="BC75" s="35"/>
      <c r="BD75" s="35"/>
      <c r="BE75" s="35"/>
      <c r="BF75" s="35"/>
    </row>
    <row r="76" spans="1:58" ht="13">
      <c r="A76" s="18"/>
      <c r="B76" s="41">
        <v>12.7372727272723</v>
      </c>
      <c r="C76" s="16">
        <v>73</v>
      </c>
      <c r="D76" s="185" t="s">
        <v>1904</v>
      </c>
      <c r="E76" s="132">
        <v>21</v>
      </c>
      <c r="F76" s="162" t="s">
        <v>1362</v>
      </c>
      <c r="G76" s="155" t="s">
        <v>1363</v>
      </c>
      <c r="H76" s="156" t="s">
        <v>1331</v>
      </c>
      <c r="I76" s="156" t="s">
        <v>640</v>
      </c>
      <c r="J76" s="175">
        <f t="shared" si="23"/>
        <v>10</v>
      </c>
      <c r="K76" s="16">
        <v>9</v>
      </c>
      <c r="L76" s="3"/>
      <c r="M76" s="1">
        <v>5</v>
      </c>
      <c r="N76" s="46">
        <f t="shared" si="41"/>
        <v>4</v>
      </c>
      <c r="O76" s="34"/>
      <c r="P76" s="1">
        <v>2</v>
      </c>
      <c r="Q76" s="46">
        <f t="shared" si="42"/>
        <v>2</v>
      </c>
      <c r="R76" s="34"/>
      <c r="S76" s="1">
        <v>2</v>
      </c>
      <c r="T76" s="46">
        <f t="shared" si="43"/>
        <v>0</v>
      </c>
      <c r="U76" s="34">
        <v>10</v>
      </c>
      <c r="V76" s="1"/>
      <c r="W76" s="46">
        <f t="shared" si="44"/>
        <v>10</v>
      </c>
      <c r="X76" s="34"/>
      <c r="Y76" s="1"/>
      <c r="Z76" s="46">
        <f t="shared" si="45"/>
        <v>10</v>
      </c>
      <c r="AA76" s="34"/>
      <c r="AB76" s="1"/>
      <c r="AC76" s="46">
        <f t="shared" si="46"/>
        <v>10</v>
      </c>
      <c r="AD76" s="3">
        <v>10</v>
      </c>
      <c r="AE76" s="1">
        <v>5</v>
      </c>
      <c r="AF76" s="171">
        <f t="shared" si="47"/>
        <v>15</v>
      </c>
      <c r="AG76" s="34"/>
      <c r="AH76" s="1">
        <v>5</v>
      </c>
      <c r="AI76" s="46">
        <f t="shared" si="48"/>
        <v>10</v>
      </c>
      <c r="AJ76" s="34"/>
      <c r="AK76" s="1"/>
      <c r="AL76" s="46">
        <f t="shared" si="49"/>
        <v>10</v>
      </c>
      <c r="AM76" s="34"/>
      <c r="AN76" s="1"/>
      <c r="AO76" s="46">
        <f t="shared" si="50"/>
        <v>10</v>
      </c>
      <c r="AP76" s="34"/>
      <c r="AQ76" s="1"/>
      <c r="AR76" s="46">
        <f t="shared" si="51"/>
        <v>10</v>
      </c>
      <c r="AS76" s="34"/>
      <c r="AT76" s="1"/>
      <c r="AU76" s="46">
        <f t="shared" si="52"/>
        <v>10</v>
      </c>
      <c r="AV76" s="125">
        <f t="shared" si="13"/>
        <v>20</v>
      </c>
      <c r="AW76" s="125">
        <f t="shared" si="14"/>
        <v>19</v>
      </c>
      <c r="AX76" s="291">
        <v>8</v>
      </c>
      <c r="AY76" s="125">
        <v>14</v>
      </c>
      <c r="AZ76" s="35"/>
      <c r="BA76" s="35"/>
      <c r="BB76" s="35"/>
      <c r="BC76" s="35"/>
      <c r="BD76" s="35"/>
      <c r="BE76" s="35"/>
      <c r="BF76" s="35"/>
    </row>
    <row r="77" spans="1:58" ht="13">
      <c r="A77" s="17" t="s">
        <v>2065</v>
      </c>
      <c r="B77" s="1">
        <v>12.6636363636359</v>
      </c>
      <c r="C77" s="16">
        <v>74</v>
      </c>
      <c r="D77" s="185" t="s">
        <v>1904</v>
      </c>
      <c r="E77" s="132">
        <v>22</v>
      </c>
      <c r="F77" s="162" t="s">
        <v>1364</v>
      </c>
      <c r="G77" s="155" t="s">
        <v>3539</v>
      </c>
      <c r="H77" s="156" t="s">
        <v>1331</v>
      </c>
      <c r="I77" s="156" t="s">
        <v>640</v>
      </c>
      <c r="J77" s="175">
        <f t="shared" si="23"/>
        <v>14</v>
      </c>
      <c r="K77" s="16">
        <v>8</v>
      </c>
      <c r="L77" s="3"/>
      <c r="M77" s="1">
        <v>5</v>
      </c>
      <c r="N77" s="46">
        <f t="shared" si="41"/>
        <v>3</v>
      </c>
      <c r="O77" s="34"/>
      <c r="P77" s="1"/>
      <c r="Q77" s="46">
        <f t="shared" si="42"/>
        <v>3</v>
      </c>
      <c r="R77" s="34"/>
      <c r="S77" s="1"/>
      <c r="T77" s="46">
        <f t="shared" si="43"/>
        <v>3</v>
      </c>
      <c r="U77" s="34">
        <v>10</v>
      </c>
      <c r="V77" s="1">
        <v>1</v>
      </c>
      <c r="W77" s="46">
        <f t="shared" si="44"/>
        <v>12</v>
      </c>
      <c r="X77" s="34"/>
      <c r="Y77" s="1"/>
      <c r="Z77" s="46">
        <f t="shared" si="45"/>
        <v>12</v>
      </c>
      <c r="AA77" s="34"/>
      <c r="AB77" s="1">
        <v>12</v>
      </c>
      <c r="AC77" s="46">
        <f t="shared" si="46"/>
        <v>0</v>
      </c>
      <c r="AD77" s="3">
        <f>10+10</f>
        <v>20</v>
      </c>
      <c r="AE77" s="1">
        <v>6</v>
      </c>
      <c r="AF77" s="171">
        <f t="shared" si="47"/>
        <v>14</v>
      </c>
      <c r="AG77" s="34"/>
      <c r="AH77" s="1"/>
      <c r="AI77" s="46">
        <f t="shared" si="48"/>
        <v>14</v>
      </c>
      <c r="AJ77" s="34"/>
      <c r="AK77" s="1"/>
      <c r="AL77" s="46">
        <f t="shared" si="49"/>
        <v>14</v>
      </c>
      <c r="AM77" s="34"/>
      <c r="AN77" s="1"/>
      <c r="AO77" s="46">
        <f t="shared" si="50"/>
        <v>14</v>
      </c>
      <c r="AP77" s="34"/>
      <c r="AQ77" s="1"/>
      <c r="AR77" s="46">
        <f t="shared" si="51"/>
        <v>14</v>
      </c>
      <c r="AS77" s="34"/>
      <c r="AT77" s="1"/>
      <c r="AU77" s="46">
        <f t="shared" si="52"/>
        <v>14</v>
      </c>
      <c r="AV77" s="125">
        <f t="shared" si="13"/>
        <v>30</v>
      </c>
      <c r="AW77" s="125">
        <f t="shared" si="14"/>
        <v>24</v>
      </c>
      <c r="AX77" s="291">
        <v>21</v>
      </c>
      <c r="AY77" s="125">
        <v>22</v>
      </c>
      <c r="AZ77" s="35"/>
      <c r="BA77" s="35"/>
      <c r="BB77" s="35"/>
      <c r="BC77" s="35"/>
      <c r="BD77" s="35"/>
      <c r="BE77" s="35"/>
      <c r="BF77" s="35"/>
    </row>
    <row r="78" spans="1:58" ht="13">
      <c r="A78" s="17" t="s">
        <v>407</v>
      </c>
      <c r="B78" s="22">
        <v>12.589999999999501</v>
      </c>
      <c r="C78" s="200">
        <v>75</v>
      </c>
      <c r="D78" s="185" t="s">
        <v>1904</v>
      </c>
      <c r="E78" s="132">
        <v>23</v>
      </c>
      <c r="F78" s="162" t="s">
        <v>1365</v>
      </c>
      <c r="G78" s="155" t="s">
        <v>1366</v>
      </c>
      <c r="H78" s="156" t="s">
        <v>1331</v>
      </c>
      <c r="I78" s="156" t="s">
        <v>640</v>
      </c>
      <c r="J78" s="175">
        <f t="shared" si="23"/>
        <v>11</v>
      </c>
      <c r="K78" s="16">
        <v>13</v>
      </c>
      <c r="L78" s="3"/>
      <c r="M78" s="1"/>
      <c r="N78" s="46">
        <f t="shared" si="41"/>
        <v>13</v>
      </c>
      <c r="O78" s="34"/>
      <c r="P78" s="1"/>
      <c r="Q78" s="46">
        <f t="shared" si="42"/>
        <v>13</v>
      </c>
      <c r="R78" s="34"/>
      <c r="S78" s="1"/>
      <c r="T78" s="46">
        <f t="shared" si="43"/>
        <v>13</v>
      </c>
      <c r="U78" s="34"/>
      <c r="V78" s="1">
        <v>2</v>
      </c>
      <c r="W78" s="46">
        <f t="shared" si="44"/>
        <v>11</v>
      </c>
      <c r="X78" s="34"/>
      <c r="Y78" s="1"/>
      <c r="Z78" s="46">
        <f t="shared" si="45"/>
        <v>11</v>
      </c>
      <c r="AA78" s="34"/>
      <c r="AB78" s="1"/>
      <c r="AC78" s="46">
        <f t="shared" si="46"/>
        <v>11</v>
      </c>
      <c r="AD78" s="3"/>
      <c r="AE78" s="1"/>
      <c r="AF78" s="171">
        <f t="shared" si="47"/>
        <v>11</v>
      </c>
      <c r="AG78" s="34"/>
      <c r="AH78" s="1"/>
      <c r="AI78" s="46">
        <f t="shared" si="48"/>
        <v>11</v>
      </c>
      <c r="AJ78" s="34"/>
      <c r="AK78" s="1"/>
      <c r="AL78" s="46">
        <f t="shared" si="49"/>
        <v>11</v>
      </c>
      <c r="AM78" s="34"/>
      <c r="AN78" s="1"/>
      <c r="AO78" s="46">
        <f t="shared" si="50"/>
        <v>11</v>
      </c>
      <c r="AP78" s="34"/>
      <c r="AQ78" s="1"/>
      <c r="AR78" s="46">
        <f t="shared" si="51"/>
        <v>11</v>
      </c>
      <c r="AS78" s="34"/>
      <c r="AT78" s="1"/>
      <c r="AU78" s="46">
        <f t="shared" si="52"/>
        <v>11</v>
      </c>
      <c r="AV78" s="125">
        <f t="shared" si="13"/>
        <v>0</v>
      </c>
      <c r="AW78" s="125">
        <f t="shared" si="14"/>
        <v>2</v>
      </c>
      <c r="AX78" s="291">
        <v>9</v>
      </c>
      <c r="AY78" s="125">
        <v>1</v>
      </c>
      <c r="AZ78" s="35"/>
      <c r="BA78" s="35"/>
      <c r="BB78" s="35"/>
      <c r="BC78" s="35"/>
      <c r="BD78" s="35"/>
      <c r="BE78" s="35"/>
      <c r="BF78" s="35"/>
    </row>
    <row r="79" spans="1:58" ht="13">
      <c r="A79" s="17" t="s">
        <v>407</v>
      </c>
      <c r="B79" s="1">
        <v>12.5163636363632</v>
      </c>
      <c r="C79" s="16">
        <v>76</v>
      </c>
      <c r="D79" s="185" t="s">
        <v>1904</v>
      </c>
      <c r="E79" s="132">
        <v>24</v>
      </c>
      <c r="F79" s="162" t="s">
        <v>1367</v>
      </c>
      <c r="G79" s="155" t="s">
        <v>1368</v>
      </c>
      <c r="H79" s="156" t="s">
        <v>1331</v>
      </c>
      <c r="I79" s="156" t="s">
        <v>640</v>
      </c>
      <c r="J79" s="175">
        <f t="shared" si="23"/>
        <v>17</v>
      </c>
      <c r="K79" s="16">
        <v>10</v>
      </c>
      <c r="L79" s="3"/>
      <c r="M79" s="1"/>
      <c r="N79" s="46">
        <f t="shared" si="41"/>
        <v>10</v>
      </c>
      <c r="O79" s="34"/>
      <c r="P79" s="1">
        <v>1</v>
      </c>
      <c r="Q79" s="46">
        <f t="shared" si="42"/>
        <v>9</v>
      </c>
      <c r="R79" s="34"/>
      <c r="S79" s="1">
        <v>5</v>
      </c>
      <c r="T79" s="46">
        <f t="shared" si="43"/>
        <v>4</v>
      </c>
      <c r="U79" s="34"/>
      <c r="V79" s="1"/>
      <c r="W79" s="46">
        <f t="shared" si="44"/>
        <v>4</v>
      </c>
      <c r="X79" s="34"/>
      <c r="Y79" s="1"/>
      <c r="Z79" s="46">
        <f t="shared" si="45"/>
        <v>4</v>
      </c>
      <c r="AA79" s="34"/>
      <c r="AB79" s="1">
        <v>4</v>
      </c>
      <c r="AC79" s="46">
        <f t="shared" si="46"/>
        <v>0</v>
      </c>
      <c r="AD79" s="3">
        <f>10+10+10</f>
        <v>30</v>
      </c>
      <c r="AE79" s="1">
        <v>12</v>
      </c>
      <c r="AF79" s="171">
        <f t="shared" si="47"/>
        <v>18</v>
      </c>
      <c r="AG79" s="34"/>
      <c r="AH79" s="1">
        <v>1</v>
      </c>
      <c r="AI79" s="46">
        <f t="shared" si="48"/>
        <v>17</v>
      </c>
      <c r="AJ79" s="34"/>
      <c r="AK79" s="1"/>
      <c r="AL79" s="46">
        <f t="shared" si="49"/>
        <v>17</v>
      </c>
      <c r="AM79" s="34"/>
      <c r="AN79" s="1"/>
      <c r="AO79" s="46">
        <f t="shared" si="50"/>
        <v>17</v>
      </c>
      <c r="AP79" s="34"/>
      <c r="AQ79" s="1"/>
      <c r="AR79" s="46">
        <f t="shared" si="51"/>
        <v>17</v>
      </c>
      <c r="AS79" s="34"/>
      <c r="AT79" s="1"/>
      <c r="AU79" s="46">
        <f t="shared" si="52"/>
        <v>17</v>
      </c>
      <c r="AV79" s="125">
        <f t="shared" si="13"/>
        <v>30</v>
      </c>
      <c r="AW79" s="125">
        <f t="shared" si="14"/>
        <v>23</v>
      </c>
      <c r="AX79" s="291">
        <v>2</v>
      </c>
      <c r="AY79" s="125">
        <v>8</v>
      </c>
      <c r="AZ79" s="35"/>
      <c r="BA79" s="35"/>
      <c r="BB79" s="35"/>
      <c r="BC79" s="35"/>
      <c r="BD79" s="35"/>
      <c r="BE79" s="35"/>
      <c r="BF79" s="35"/>
    </row>
    <row r="80" spans="1:58" ht="13">
      <c r="A80" s="18"/>
      <c r="B80" s="41">
        <v>12.442727272726801</v>
      </c>
      <c r="C80" s="16">
        <v>77</v>
      </c>
      <c r="D80" s="185" t="s">
        <v>1904</v>
      </c>
      <c r="E80" s="132">
        <v>25</v>
      </c>
      <c r="F80" s="162" t="s">
        <v>1369</v>
      </c>
      <c r="G80" s="155" t="s">
        <v>1370</v>
      </c>
      <c r="H80" s="156" t="s">
        <v>1331</v>
      </c>
      <c r="I80" s="156" t="s">
        <v>640</v>
      </c>
      <c r="J80" s="175">
        <f t="shared" si="23"/>
        <v>6</v>
      </c>
      <c r="K80" s="16">
        <v>14</v>
      </c>
      <c r="L80" s="3"/>
      <c r="M80" s="1">
        <f>14-6</f>
        <v>8</v>
      </c>
      <c r="N80" s="46">
        <f t="shared" si="41"/>
        <v>6</v>
      </c>
      <c r="O80" s="34"/>
      <c r="P80" s="1">
        <v>6</v>
      </c>
      <c r="Q80" s="46">
        <f t="shared" si="42"/>
        <v>0</v>
      </c>
      <c r="R80" s="34">
        <v>20</v>
      </c>
      <c r="S80" s="1"/>
      <c r="T80" s="46">
        <f t="shared" si="43"/>
        <v>20</v>
      </c>
      <c r="U80" s="34"/>
      <c r="V80" s="1"/>
      <c r="W80" s="46">
        <f t="shared" si="44"/>
        <v>20</v>
      </c>
      <c r="X80" s="34"/>
      <c r="Y80" s="1"/>
      <c r="Z80" s="46">
        <f t="shared" si="45"/>
        <v>20</v>
      </c>
      <c r="AA80" s="34"/>
      <c r="AB80" s="1">
        <v>13</v>
      </c>
      <c r="AC80" s="46">
        <f t="shared" si="46"/>
        <v>7</v>
      </c>
      <c r="AD80" s="3">
        <v>10</v>
      </c>
      <c r="AE80" s="1">
        <v>2</v>
      </c>
      <c r="AF80" s="171">
        <f t="shared" si="47"/>
        <v>15</v>
      </c>
      <c r="AG80" s="34"/>
      <c r="AH80" s="1">
        <v>9</v>
      </c>
      <c r="AI80" s="46">
        <f t="shared" si="48"/>
        <v>6</v>
      </c>
      <c r="AJ80" s="34"/>
      <c r="AK80" s="1"/>
      <c r="AL80" s="46">
        <f t="shared" si="49"/>
        <v>6</v>
      </c>
      <c r="AM80" s="34"/>
      <c r="AN80" s="1"/>
      <c r="AO80" s="46">
        <f t="shared" si="50"/>
        <v>6</v>
      </c>
      <c r="AP80" s="34"/>
      <c r="AQ80" s="1"/>
      <c r="AR80" s="46">
        <f t="shared" si="51"/>
        <v>6</v>
      </c>
      <c r="AS80" s="34"/>
      <c r="AT80" s="1"/>
      <c r="AU80" s="46">
        <f t="shared" si="52"/>
        <v>6</v>
      </c>
      <c r="AV80" s="125">
        <f t="shared" si="13"/>
        <v>30</v>
      </c>
      <c r="AW80" s="125">
        <f t="shared" si="14"/>
        <v>38</v>
      </c>
      <c r="AX80" s="291">
        <v>15</v>
      </c>
      <c r="AY80" s="125">
        <v>17</v>
      </c>
      <c r="AZ80" s="35"/>
      <c r="BA80" s="35"/>
      <c r="BB80" s="35"/>
      <c r="BC80" s="35"/>
      <c r="BD80" s="35"/>
      <c r="BE80" s="35"/>
      <c r="BF80" s="35"/>
    </row>
    <row r="81" spans="1:58" ht="13">
      <c r="A81" s="18"/>
      <c r="B81" s="41">
        <v>12.369090909090399</v>
      </c>
      <c r="C81" s="16">
        <v>78</v>
      </c>
      <c r="D81" s="185" t="s">
        <v>1904</v>
      </c>
      <c r="E81" s="132">
        <v>26</v>
      </c>
      <c r="F81" s="257" t="s">
        <v>1371</v>
      </c>
      <c r="G81" s="207" t="s">
        <v>1372</v>
      </c>
      <c r="H81" s="156" t="s">
        <v>1331</v>
      </c>
      <c r="I81" s="156" t="s">
        <v>640</v>
      </c>
      <c r="J81" s="175">
        <f t="shared" si="23"/>
        <v>11</v>
      </c>
      <c r="K81" s="16">
        <v>8</v>
      </c>
      <c r="L81" s="3"/>
      <c r="M81" s="1">
        <v>5</v>
      </c>
      <c r="N81" s="46">
        <f t="shared" si="41"/>
        <v>3</v>
      </c>
      <c r="O81" s="34"/>
      <c r="P81" s="1">
        <v>1</v>
      </c>
      <c r="Q81" s="46">
        <f t="shared" si="42"/>
        <v>2</v>
      </c>
      <c r="R81" s="34"/>
      <c r="S81" s="1">
        <v>1</v>
      </c>
      <c r="T81" s="46">
        <f t="shared" si="43"/>
        <v>1</v>
      </c>
      <c r="U81" s="34">
        <v>10</v>
      </c>
      <c r="V81" s="1">
        <v>1</v>
      </c>
      <c r="W81" s="46">
        <f t="shared" si="44"/>
        <v>10</v>
      </c>
      <c r="X81" s="34"/>
      <c r="Y81" s="1"/>
      <c r="Z81" s="46">
        <f t="shared" si="45"/>
        <v>10</v>
      </c>
      <c r="AA81" s="34"/>
      <c r="AB81" s="1">
        <v>1</v>
      </c>
      <c r="AC81" s="46">
        <f t="shared" si="46"/>
        <v>9</v>
      </c>
      <c r="AD81" s="3">
        <v>10</v>
      </c>
      <c r="AE81" s="1">
        <v>8</v>
      </c>
      <c r="AF81" s="171">
        <f t="shared" si="47"/>
        <v>11</v>
      </c>
      <c r="AG81" s="34"/>
      <c r="AH81" s="1"/>
      <c r="AI81" s="46">
        <f t="shared" si="48"/>
        <v>11</v>
      </c>
      <c r="AJ81" s="34"/>
      <c r="AK81" s="1"/>
      <c r="AL81" s="46">
        <f t="shared" si="49"/>
        <v>11</v>
      </c>
      <c r="AM81" s="34"/>
      <c r="AN81" s="1"/>
      <c r="AO81" s="46">
        <f t="shared" si="50"/>
        <v>11</v>
      </c>
      <c r="AP81" s="34"/>
      <c r="AQ81" s="1"/>
      <c r="AR81" s="46">
        <f t="shared" si="51"/>
        <v>11</v>
      </c>
      <c r="AS81" s="34"/>
      <c r="AT81" s="1"/>
      <c r="AU81" s="46">
        <f t="shared" si="52"/>
        <v>11</v>
      </c>
      <c r="AV81" s="125">
        <f t="shared" si="13"/>
        <v>20</v>
      </c>
      <c r="AW81" s="125">
        <f t="shared" si="14"/>
        <v>17</v>
      </c>
      <c r="AX81" s="291">
        <v>17</v>
      </c>
      <c r="AY81" s="125">
        <v>28</v>
      </c>
      <c r="AZ81" s="35"/>
      <c r="BA81" s="35"/>
      <c r="BB81" s="35"/>
      <c r="BC81" s="35"/>
      <c r="BD81" s="35"/>
      <c r="BE81" s="35"/>
      <c r="BF81" s="35"/>
    </row>
    <row r="82" spans="1:58" ht="13">
      <c r="A82" s="17" t="s">
        <v>2065</v>
      </c>
      <c r="B82" s="1">
        <v>12.295454545454101</v>
      </c>
      <c r="C82" s="200">
        <v>79</v>
      </c>
      <c r="D82" s="185" t="s">
        <v>1904</v>
      </c>
      <c r="E82" s="132">
        <v>27</v>
      </c>
      <c r="F82" s="257" t="s">
        <v>1373</v>
      </c>
      <c r="G82" s="207" t="s">
        <v>3159</v>
      </c>
      <c r="H82" s="156" t="s">
        <v>1331</v>
      </c>
      <c r="I82" s="156" t="s">
        <v>640</v>
      </c>
      <c r="J82" s="175">
        <f t="shared" si="23"/>
        <v>8</v>
      </c>
      <c r="K82" s="16">
        <v>14</v>
      </c>
      <c r="L82" s="3"/>
      <c r="M82" s="1">
        <v>1</v>
      </c>
      <c r="N82" s="46">
        <f t="shared" si="41"/>
        <v>13</v>
      </c>
      <c r="O82" s="34"/>
      <c r="P82" s="1">
        <v>1</v>
      </c>
      <c r="Q82" s="46">
        <f t="shared" si="42"/>
        <v>12</v>
      </c>
      <c r="R82" s="34"/>
      <c r="S82" s="1"/>
      <c r="T82" s="46">
        <f t="shared" si="43"/>
        <v>12</v>
      </c>
      <c r="U82" s="34"/>
      <c r="V82" s="1"/>
      <c r="W82" s="46">
        <f t="shared" si="44"/>
        <v>12</v>
      </c>
      <c r="X82" s="34"/>
      <c r="Y82" s="1"/>
      <c r="Z82" s="46">
        <f t="shared" si="45"/>
        <v>12</v>
      </c>
      <c r="AA82" s="34"/>
      <c r="AB82" s="1">
        <v>2</v>
      </c>
      <c r="AC82" s="46">
        <f t="shared" si="46"/>
        <v>10</v>
      </c>
      <c r="AD82" s="3"/>
      <c r="AE82" s="1">
        <v>2</v>
      </c>
      <c r="AF82" s="171">
        <f t="shared" si="47"/>
        <v>8</v>
      </c>
      <c r="AG82" s="34"/>
      <c r="AH82" s="1"/>
      <c r="AI82" s="46">
        <f t="shared" si="48"/>
        <v>8</v>
      </c>
      <c r="AJ82" s="34"/>
      <c r="AK82" s="1"/>
      <c r="AL82" s="46">
        <f t="shared" si="49"/>
        <v>8</v>
      </c>
      <c r="AM82" s="34"/>
      <c r="AN82" s="1"/>
      <c r="AO82" s="46">
        <f t="shared" si="50"/>
        <v>8</v>
      </c>
      <c r="AP82" s="34"/>
      <c r="AQ82" s="1"/>
      <c r="AR82" s="46">
        <f t="shared" si="51"/>
        <v>8</v>
      </c>
      <c r="AS82" s="34"/>
      <c r="AT82" s="1"/>
      <c r="AU82" s="46">
        <f t="shared" si="52"/>
        <v>8</v>
      </c>
      <c r="AV82" s="125">
        <f t="shared" si="13"/>
        <v>0</v>
      </c>
      <c r="AW82" s="125">
        <f t="shared" si="14"/>
        <v>6</v>
      </c>
      <c r="AX82" s="291">
        <v>12</v>
      </c>
      <c r="AY82" s="125">
        <v>5</v>
      </c>
      <c r="AZ82" s="35"/>
      <c r="BA82" s="35"/>
      <c r="BB82" s="35"/>
      <c r="BC82" s="35"/>
      <c r="BD82" s="35"/>
      <c r="BE82" s="35"/>
      <c r="BF82" s="35"/>
    </row>
    <row r="83" spans="1:58" ht="13">
      <c r="A83" s="17" t="s">
        <v>407</v>
      </c>
      <c r="B83" s="22">
        <v>12.221818181817699</v>
      </c>
      <c r="C83" s="16">
        <v>80</v>
      </c>
      <c r="D83" s="185" t="s">
        <v>1904</v>
      </c>
      <c r="E83" s="132">
        <v>28</v>
      </c>
      <c r="F83" s="162" t="s">
        <v>1374</v>
      </c>
      <c r="G83" s="155" t="s">
        <v>1375</v>
      </c>
      <c r="H83" s="156" t="s">
        <v>1331</v>
      </c>
      <c r="I83" s="156" t="s">
        <v>640</v>
      </c>
      <c r="J83" s="175">
        <f t="shared" si="23"/>
        <v>7</v>
      </c>
      <c r="K83" s="16">
        <v>13</v>
      </c>
      <c r="L83" s="3"/>
      <c r="M83" s="1">
        <v>1</v>
      </c>
      <c r="N83" s="46">
        <f t="shared" si="41"/>
        <v>12</v>
      </c>
      <c r="O83" s="34"/>
      <c r="P83" s="1">
        <v>2</v>
      </c>
      <c r="Q83" s="46">
        <f t="shared" si="42"/>
        <v>10</v>
      </c>
      <c r="R83" s="34"/>
      <c r="S83" s="1"/>
      <c r="T83" s="46">
        <f t="shared" si="43"/>
        <v>10</v>
      </c>
      <c r="U83" s="34"/>
      <c r="V83" s="1">
        <v>1</v>
      </c>
      <c r="W83" s="46">
        <f t="shared" si="44"/>
        <v>9</v>
      </c>
      <c r="X83" s="34"/>
      <c r="Y83" s="1"/>
      <c r="Z83" s="46">
        <f t="shared" si="45"/>
        <v>9</v>
      </c>
      <c r="AA83" s="34"/>
      <c r="AB83" s="1">
        <v>2</v>
      </c>
      <c r="AC83" s="46">
        <f t="shared" si="46"/>
        <v>7</v>
      </c>
      <c r="AD83" s="3"/>
      <c r="AE83" s="1"/>
      <c r="AF83" s="171">
        <f t="shared" si="47"/>
        <v>7</v>
      </c>
      <c r="AG83" s="34"/>
      <c r="AH83" s="1"/>
      <c r="AI83" s="46">
        <f t="shared" si="48"/>
        <v>7</v>
      </c>
      <c r="AJ83" s="34"/>
      <c r="AK83" s="1"/>
      <c r="AL83" s="46">
        <f t="shared" si="49"/>
        <v>7</v>
      </c>
      <c r="AM83" s="34"/>
      <c r="AN83" s="1"/>
      <c r="AO83" s="46">
        <f t="shared" si="50"/>
        <v>7</v>
      </c>
      <c r="AP83" s="34"/>
      <c r="AQ83" s="1"/>
      <c r="AR83" s="46">
        <f t="shared" si="51"/>
        <v>7</v>
      </c>
      <c r="AS83" s="34"/>
      <c r="AT83" s="1"/>
      <c r="AU83" s="46">
        <f t="shared" si="52"/>
        <v>7</v>
      </c>
      <c r="AV83" s="125">
        <f t="shared" si="13"/>
        <v>0</v>
      </c>
      <c r="AW83" s="125">
        <f t="shared" si="14"/>
        <v>6</v>
      </c>
      <c r="AX83" s="291">
        <v>13</v>
      </c>
      <c r="AY83" s="125">
        <v>5</v>
      </c>
      <c r="AZ83" s="35"/>
      <c r="BA83" s="35"/>
      <c r="BB83" s="35"/>
      <c r="BC83" s="35"/>
      <c r="BD83" s="35"/>
      <c r="BE83" s="35"/>
      <c r="BF83" s="35"/>
    </row>
    <row r="84" spans="1:58" ht="13">
      <c r="A84" s="17" t="s">
        <v>407</v>
      </c>
      <c r="B84" s="1">
        <v>12.1481818181813</v>
      </c>
      <c r="C84" s="16">
        <v>81</v>
      </c>
      <c r="D84" s="186" t="s">
        <v>1902</v>
      </c>
      <c r="E84" s="131">
        <v>1</v>
      </c>
      <c r="F84" s="162" t="s">
        <v>1376</v>
      </c>
      <c r="G84" s="155" t="s">
        <v>1377</v>
      </c>
      <c r="H84" s="156" t="s">
        <v>1331</v>
      </c>
      <c r="I84" s="156" t="s">
        <v>640</v>
      </c>
      <c r="J84" s="175">
        <f t="shared" si="23"/>
        <v>9</v>
      </c>
      <c r="K84" s="16">
        <v>8</v>
      </c>
      <c r="L84" s="3"/>
      <c r="M84" s="1">
        <v>1</v>
      </c>
      <c r="N84" s="46">
        <f t="shared" si="41"/>
        <v>7</v>
      </c>
      <c r="O84" s="34"/>
      <c r="P84" s="1"/>
      <c r="Q84" s="46">
        <f t="shared" si="42"/>
        <v>7</v>
      </c>
      <c r="R84" s="34"/>
      <c r="S84" s="1"/>
      <c r="T84" s="46">
        <f t="shared" si="43"/>
        <v>7</v>
      </c>
      <c r="U84" s="34"/>
      <c r="V84" s="1"/>
      <c r="W84" s="46">
        <f t="shared" si="44"/>
        <v>7</v>
      </c>
      <c r="X84" s="34"/>
      <c r="Y84" s="1"/>
      <c r="Z84" s="46">
        <f t="shared" si="45"/>
        <v>7</v>
      </c>
      <c r="AA84" s="34"/>
      <c r="AB84" s="1">
        <v>4</v>
      </c>
      <c r="AC84" s="46">
        <f t="shared" si="46"/>
        <v>3</v>
      </c>
      <c r="AD84" s="3">
        <v>10</v>
      </c>
      <c r="AE84" s="1">
        <v>3</v>
      </c>
      <c r="AF84" s="171">
        <f t="shared" si="47"/>
        <v>10</v>
      </c>
      <c r="AG84" s="34"/>
      <c r="AH84" s="1">
        <v>1</v>
      </c>
      <c r="AI84" s="46">
        <f t="shared" si="48"/>
        <v>9</v>
      </c>
      <c r="AJ84" s="34"/>
      <c r="AK84" s="1"/>
      <c r="AL84" s="46">
        <f t="shared" si="49"/>
        <v>9</v>
      </c>
      <c r="AM84" s="34"/>
      <c r="AN84" s="1"/>
      <c r="AO84" s="46">
        <f t="shared" si="50"/>
        <v>9</v>
      </c>
      <c r="AP84" s="34"/>
      <c r="AQ84" s="1"/>
      <c r="AR84" s="46">
        <f t="shared" si="51"/>
        <v>9</v>
      </c>
      <c r="AS84" s="34"/>
      <c r="AT84" s="1"/>
      <c r="AU84" s="46">
        <f t="shared" si="52"/>
        <v>9</v>
      </c>
      <c r="AV84" s="125">
        <f t="shared" si="13"/>
        <v>10</v>
      </c>
      <c r="AW84" s="125">
        <f t="shared" si="14"/>
        <v>9</v>
      </c>
      <c r="AX84" s="291">
        <v>11</v>
      </c>
      <c r="AY84" s="125">
        <v>8</v>
      </c>
      <c r="AZ84" s="35"/>
      <c r="BA84" s="35"/>
      <c r="BB84" s="35"/>
      <c r="BC84" s="35"/>
      <c r="BD84" s="35"/>
      <c r="BE84" s="35"/>
      <c r="BF84" s="35"/>
    </row>
    <row r="85" spans="1:58" ht="13">
      <c r="A85" s="18"/>
      <c r="B85" s="41">
        <v>12.074545454545</v>
      </c>
      <c r="C85" s="16">
        <v>82</v>
      </c>
      <c r="D85" s="186" t="s">
        <v>1902</v>
      </c>
      <c r="E85" s="131">
        <v>2</v>
      </c>
      <c r="F85" s="162" t="s">
        <v>1378</v>
      </c>
      <c r="G85" s="155" t="s">
        <v>1379</v>
      </c>
      <c r="H85" s="156" t="s">
        <v>1331</v>
      </c>
      <c r="I85" s="156" t="s">
        <v>640</v>
      </c>
      <c r="J85" s="175">
        <f t="shared" si="23"/>
        <v>10</v>
      </c>
      <c r="K85" s="16">
        <v>9</v>
      </c>
      <c r="L85" s="3"/>
      <c r="M85" s="1">
        <v>7</v>
      </c>
      <c r="N85" s="46">
        <f t="shared" si="41"/>
        <v>2</v>
      </c>
      <c r="O85" s="34">
        <v>20</v>
      </c>
      <c r="P85" s="1">
        <v>4</v>
      </c>
      <c r="Q85" s="46">
        <f t="shared" si="42"/>
        <v>18</v>
      </c>
      <c r="R85" s="34"/>
      <c r="S85" s="1"/>
      <c r="T85" s="46">
        <f t="shared" si="43"/>
        <v>18</v>
      </c>
      <c r="U85" s="34"/>
      <c r="V85" s="1"/>
      <c r="W85" s="46">
        <f t="shared" si="44"/>
        <v>18</v>
      </c>
      <c r="X85" s="34"/>
      <c r="Y85" s="1"/>
      <c r="Z85" s="46">
        <f t="shared" si="45"/>
        <v>18</v>
      </c>
      <c r="AA85" s="34"/>
      <c r="AB85" s="1">
        <v>1</v>
      </c>
      <c r="AC85" s="46">
        <f t="shared" si="46"/>
        <v>17</v>
      </c>
      <c r="AD85" s="3"/>
      <c r="AE85" s="1"/>
      <c r="AF85" s="171">
        <f t="shared" si="47"/>
        <v>17</v>
      </c>
      <c r="AG85" s="34"/>
      <c r="AH85" s="1">
        <f>5+2</f>
        <v>7</v>
      </c>
      <c r="AI85" s="46">
        <f t="shared" si="48"/>
        <v>10</v>
      </c>
      <c r="AJ85" s="34"/>
      <c r="AK85" s="1"/>
      <c r="AL85" s="46">
        <f t="shared" si="49"/>
        <v>10</v>
      </c>
      <c r="AM85" s="34"/>
      <c r="AN85" s="1"/>
      <c r="AO85" s="46">
        <f t="shared" si="50"/>
        <v>10</v>
      </c>
      <c r="AP85" s="34"/>
      <c r="AQ85" s="1"/>
      <c r="AR85" s="46">
        <f t="shared" si="51"/>
        <v>10</v>
      </c>
      <c r="AS85" s="34"/>
      <c r="AT85" s="1"/>
      <c r="AU85" s="46">
        <f t="shared" si="52"/>
        <v>10</v>
      </c>
      <c r="AV85" s="125">
        <f t="shared" si="13"/>
        <v>20</v>
      </c>
      <c r="AW85" s="125">
        <f t="shared" si="14"/>
        <v>19</v>
      </c>
      <c r="AX85" s="291">
        <v>11</v>
      </c>
      <c r="AY85" s="125">
        <v>10</v>
      </c>
      <c r="AZ85" s="35"/>
      <c r="BA85" s="35"/>
      <c r="BB85" s="35"/>
      <c r="BC85" s="35"/>
      <c r="BD85" s="35"/>
      <c r="BE85" s="35"/>
      <c r="BF85" s="35"/>
    </row>
    <row r="86" spans="1:58" ht="13">
      <c r="A86" s="18"/>
      <c r="B86" s="41">
        <v>12.0009090909086</v>
      </c>
      <c r="C86" s="200">
        <v>83</v>
      </c>
      <c r="D86" s="186" t="s">
        <v>1902</v>
      </c>
      <c r="E86" s="131">
        <v>3</v>
      </c>
      <c r="F86" s="162" t="s">
        <v>1380</v>
      </c>
      <c r="G86" s="155" t="s">
        <v>1381</v>
      </c>
      <c r="H86" s="156" t="s">
        <v>1331</v>
      </c>
      <c r="I86" s="156" t="s">
        <v>640</v>
      </c>
      <c r="J86" s="175">
        <f t="shared" si="23"/>
        <v>3</v>
      </c>
      <c r="K86" s="16">
        <v>6</v>
      </c>
      <c r="L86" s="3"/>
      <c r="M86" s="1"/>
      <c r="N86" s="46">
        <f t="shared" si="41"/>
        <v>6</v>
      </c>
      <c r="O86" s="34"/>
      <c r="P86" s="1"/>
      <c r="Q86" s="46">
        <f t="shared" si="42"/>
        <v>6</v>
      </c>
      <c r="R86" s="34"/>
      <c r="S86" s="1"/>
      <c r="T86" s="46">
        <f t="shared" si="43"/>
        <v>6</v>
      </c>
      <c r="U86" s="34"/>
      <c r="V86" s="1"/>
      <c r="W86" s="46">
        <f t="shared" si="44"/>
        <v>6</v>
      </c>
      <c r="X86" s="34"/>
      <c r="Y86" s="1"/>
      <c r="Z86" s="46">
        <f t="shared" si="45"/>
        <v>6</v>
      </c>
      <c r="AA86" s="34"/>
      <c r="AB86" s="1"/>
      <c r="AC86" s="46">
        <f t="shared" si="46"/>
        <v>6</v>
      </c>
      <c r="AD86" s="3"/>
      <c r="AE86" s="1"/>
      <c r="AF86" s="171">
        <f t="shared" si="47"/>
        <v>6</v>
      </c>
      <c r="AG86" s="34"/>
      <c r="AH86" s="1">
        <v>3</v>
      </c>
      <c r="AI86" s="46">
        <f t="shared" si="48"/>
        <v>3</v>
      </c>
      <c r="AJ86" s="34"/>
      <c r="AK86" s="1"/>
      <c r="AL86" s="46">
        <f t="shared" si="49"/>
        <v>3</v>
      </c>
      <c r="AM86" s="34"/>
      <c r="AN86" s="1"/>
      <c r="AO86" s="46">
        <f t="shared" si="50"/>
        <v>3</v>
      </c>
      <c r="AP86" s="34"/>
      <c r="AQ86" s="1"/>
      <c r="AR86" s="46">
        <f t="shared" si="51"/>
        <v>3</v>
      </c>
      <c r="AS86" s="34"/>
      <c r="AT86" s="1"/>
      <c r="AU86" s="46">
        <f t="shared" si="52"/>
        <v>3</v>
      </c>
      <c r="AV86" s="125">
        <f t="shared" ref="AV86:AV158" si="53">SUM(L86+O86+R86+U86+X86+AA86+AD86+AG86+AJ86+AM86+AP86+AS86)</f>
        <v>0</v>
      </c>
      <c r="AW86" s="125">
        <f t="shared" ref="AW86:AW158" si="54">SUM(M86+P86+S86+V86+Y86+AB86+AE86+AH86+AK86+AN86+AQ86+AT86)</f>
        <v>3</v>
      </c>
      <c r="AX86" s="291">
        <v>0</v>
      </c>
      <c r="AY86" s="125">
        <v>0</v>
      </c>
      <c r="AZ86" s="35"/>
      <c r="BA86" s="35"/>
      <c r="BB86" s="35"/>
      <c r="BC86" s="35"/>
      <c r="BD86" s="35"/>
      <c r="BE86" s="35"/>
      <c r="BF86" s="35"/>
    </row>
    <row r="87" spans="1:58" ht="13">
      <c r="A87" s="17" t="s">
        <v>2065</v>
      </c>
      <c r="B87" s="1">
        <v>11.9272727272722</v>
      </c>
      <c r="C87" s="16">
        <v>84</v>
      </c>
      <c r="D87" s="186" t="s">
        <v>1902</v>
      </c>
      <c r="E87" s="131">
        <v>4</v>
      </c>
      <c r="F87" s="162" t="s">
        <v>1382</v>
      </c>
      <c r="G87" s="155" t="s">
        <v>1383</v>
      </c>
      <c r="H87" s="156" t="s">
        <v>1331</v>
      </c>
      <c r="I87" s="156" t="s">
        <v>640</v>
      </c>
      <c r="J87" s="175">
        <f t="shared" si="23"/>
        <v>11</v>
      </c>
      <c r="K87" s="16">
        <v>11</v>
      </c>
      <c r="L87" s="3"/>
      <c r="M87" s="1"/>
      <c r="N87" s="46">
        <f t="shared" si="41"/>
        <v>11</v>
      </c>
      <c r="O87" s="34"/>
      <c r="P87" s="1"/>
      <c r="Q87" s="46">
        <f t="shared" si="42"/>
        <v>11</v>
      </c>
      <c r="R87" s="34"/>
      <c r="S87" s="1"/>
      <c r="T87" s="46">
        <f t="shared" si="43"/>
        <v>11</v>
      </c>
      <c r="U87" s="34"/>
      <c r="V87" s="1"/>
      <c r="W87" s="46">
        <f t="shared" si="44"/>
        <v>11</v>
      </c>
      <c r="X87" s="34"/>
      <c r="Y87" s="1"/>
      <c r="Z87" s="46">
        <f t="shared" si="45"/>
        <v>11</v>
      </c>
      <c r="AA87" s="34"/>
      <c r="AB87" s="1"/>
      <c r="AC87" s="46">
        <f t="shared" si="46"/>
        <v>11</v>
      </c>
      <c r="AD87" s="3"/>
      <c r="AE87" s="1"/>
      <c r="AF87" s="171">
        <f t="shared" si="47"/>
        <v>11</v>
      </c>
      <c r="AG87" s="34"/>
      <c r="AH87" s="1"/>
      <c r="AI87" s="46">
        <f t="shared" si="48"/>
        <v>11</v>
      </c>
      <c r="AJ87" s="34"/>
      <c r="AK87" s="1"/>
      <c r="AL87" s="46">
        <f t="shared" si="49"/>
        <v>11</v>
      </c>
      <c r="AM87" s="34"/>
      <c r="AN87" s="1"/>
      <c r="AO87" s="46">
        <f t="shared" si="50"/>
        <v>11</v>
      </c>
      <c r="AP87" s="34"/>
      <c r="AQ87" s="1"/>
      <c r="AR87" s="46">
        <f t="shared" si="51"/>
        <v>11</v>
      </c>
      <c r="AS87" s="34"/>
      <c r="AT87" s="1"/>
      <c r="AU87" s="46">
        <f t="shared" si="52"/>
        <v>11</v>
      </c>
      <c r="AV87" s="125">
        <f t="shared" si="53"/>
        <v>0</v>
      </c>
      <c r="AW87" s="125">
        <f t="shared" si="54"/>
        <v>0</v>
      </c>
      <c r="AX87" s="291">
        <v>0</v>
      </c>
      <c r="AY87" s="125">
        <v>1</v>
      </c>
      <c r="AZ87" s="35"/>
      <c r="BA87" s="35"/>
      <c r="BB87" s="35"/>
      <c r="BC87" s="35"/>
      <c r="BD87" s="35"/>
      <c r="BE87" s="35"/>
      <c r="BF87" s="35"/>
    </row>
    <row r="88" spans="1:58" ht="13">
      <c r="A88" s="17" t="s">
        <v>407</v>
      </c>
      <c r="B88" s="22">
        <v>11.8536363636358</v>
      </c>
      <c r="C88" s="16">
        <v>85</v>
      </c>
      <c r="D88" s="186" t="s">
        <v>1902</v>
      </c>
      <c r="E88" s="131">
        <v>5</v>
      </c>
      <c r="F88" s="162" t="s">
        <v>1384</v>
      </c>
      <c r="G88" s="155" t="s">
        <v>1385</v>
      </c>
      <c r="H88" s="156" t="s">
        <v>1331</v>
      </c>
      <c r="I88" s="156" t="s">
        <v>640</v>
      </c>
      <c r="J88" s="175">
        <f t="shared" si="23"/>
        <v>13</v>
      </c>
      <c r="K88" s="16">
        <v>18</v>
      </c>
      <c r="L88" s="3"/>
      <c r="M88" s="1"/>
      <c r="N88" s="46">
        <f t="shared" si="41"/>
        <v>18</v>
      </c>
      <c r="O88" s="34"/>
      <c r="P88" s="1">
        <v>1</v>
      </c>
      <c r="Q88" s="46">
        <f t="shared" si="42"/>
        <v>17</v>
      </c>
      <c r="R88" s="34"/>
      <c r="S88" s="1"/>
      <c r="T88" s="46">
        <f t="shared" si="43"/>
        <v>17</v>
      </c>
      <c r="U88" s="34"/>
      <c r="V88" s="1"/>
      <c r="W88" s="46">
        <f t="shared" si="44"/>
        <v>17</v>
      </c>
      <c r="X88" s="34"/>
      <c r="Y88" s="1"/>
      <c r="Z88" s="46">
        <f t="shared" si="45"/>
        <v>17</v>
      </c>
      <c r="AA88" s="34"/>
      <c r="AB88" s="1">
        <v>3</v>
      </c>
      <c r="AC88" s="46">
        <f t="shared" si="46"/>
        <v>14</v>
      </c>
      <c r="AD88" s="3"/>
      <c r="AE88" s="1"/>
      <c r="AF88" s="171">
        <f t="shared" si="47"/>
        <v>14</v>
      </c>
      <c r="AG88" s="34"/>
      <c r="AH88" s="1">
        <v>1</v>
      </c>
      <c r="AI88" s="46">
        <f t="shared" si="48"/>
        <v>13</v>
      </c>
      <c r="AJ88" s="34"/>
      <c r="AK88" s="1"/>
      <c r="AL88" s="46">
        <f t="shared" si="49"/>
        <v>13</v>
      </c>
      <c r="AM88" s="34"/>
      <c r="AN88" s="1"/>
      <c r="AO88" s="46">
        <f t="shared" si="50"/>
        <v>13</v>
      </c>
      <c r="AP88" s="34"/>
      <c r="AQ88" s="1"/>
      <c r="AR88" s="46">
        <f t="shared" si="51"/>
        <v>13</v>
      </c>
      <c r="AS88" s="34"/>
      <c r="AT88" s="1"/>
      <c r="AU88" s="46">
        <f t="shared" si="52"/>
        <v>13</v>
      </c>
      <c r="AV88" s="125">
        <f t="shared" si="53"/>
        <v>0</v>
      </c>
      <c r="AW88" s="125">
        <f t="shared" si="54"/>
        <v>5</v>
      </c>
      <c r="AX88" s="291">
        <v>1</v>
      </c>
      <c r="AY88" s="125">
        <v>6</v>
      </c>
      <c r="AZ88" s="35"/>
      <c r="BA88" s="35"/>
      <c r="BB88" s="35"/>
      <c r="BC88" s="35"/>
      <c r="BD88" s="35"/>
      <c r="BE88" s="35"/>
      <c r="BF88" s="35"/>
    </row>
    <row r="89" spans="1:58" ht="13">
      <c r="A89" s="17" t="s">
        <v>407</v>
      </c>
      <c r="B89" s="1">
        <v>11.7799999999995</v>
      </c>
      <c r="C89" s="16">
        <v>86</v>
      </c>
      <c r="D89" s="186" t="s">
        <v>1902</v>
      </c>
      <c r="E89" s="131">
        <v>6</v>
      </c>
      <c r="F89" s="162" t="s">
        <v>1386</v>
      </c>
      <c r="G89" s="155" t="s">
        <v>1387</v>
      </c>
      <c r="H89" s="156" t="s">
        <v>1331</v>
      </c>
      <c r="I89" s="156" t="s">
        <v>640</v>
      </c>
      <c r="J89" s="175">
        <f t="shared" si="23"/>
        <v>0</v>
      </c>
      <c r="K89" s="16">
        <v>15</v>
      </c>
      <c r="L89" s="3"/>
      <c r="M89" s="1"/>
      <c r="N89" s="46">
        <f t="shared" si="41"/>
        <v>15</v>
      </c>
      <c r="O89" s="34"/>
      <c r="P89" s="1">
        <v>4</v>
      </c>
      <c r="Q89" s="46">
        <f t="shared" si="42"/>
        <v>11</v>
      </c>
      <c r="R89" s="34"/>
      <c r="S89" s="1">
        <v>1</v>
      </c>
      <c r="T89" s="46">
        <f t="shared" si="43"/>
        <v>10</v>
      </c>
      <c r="U89" s="34"/>
      <c r="V89" s="1"/>
      <c r="W89" s="46">
        <f t="shared" si="44"/>
        <v>10</v>
      </c>
      <c r="X89" s="34"/>
      <c r="Y89" s="1"/>
      <c r="Z89" s="46">
        <f t="shared" si="45"/>
        <v>10</v>
      </c>
      <c r="AA89" s="34"/>
      <c r="AB89" s="1">
        <v>4</v>
      </c>
      <c r="AC89" s="46">
        <f t="shared" si="46"/>
        <v>6</v>
      </c>
      <c r="AD89" s="3"/>
      <c r="AE89" s="1">
        <v>6</v>
      </c>
      <c r="AF89" s="171">
        <f t="shared" si="47"/>
        <v>0</v>
      </c>
      <c r="AG89" s="34"/>
      <c r="AH89" s="1"/>
      <c r="AI89" s="46">
        <f t="shared" si="48"/>
        <v>0</v>
      </c>
      <c r="AJ89" s="34"/>
      <c r="AK89" s="1"/>
      <c r="AL89" s="46">
        <f t="shared" si="49"/>
        <v>0</v>
      </c>
      <c r="AM89" s="34"/>
      <c r="AN89" s="1"/>
      <c r="AO89" s="46">
        <f t="shared" si="50"/>
        <v>0</v>
      </c>
      <c r="AP89" s="34"/>
      <c r="AQ89" s="1"/>
      <c r="AR89" s="46">
        <f t="shared" si="51"/>
        <v>0</v>
      </c>
      <c r="AS89" s="34"/>
      <c r="AT89" s="1"/>
      <c r="AU89" s="46">
        <f t="shared" si="52"/>
        <v>0</v>
      </c>
      <c r="AV89" s="125">
        <f t="shared" si="53"/>
        <v>0</v>
      </c>
      <c r="AW89" s="125">
        <f t="shared" si="54"/>
        <v>15</v>
      </c>
      <c r="AX89" s="291">
        <v>5</v>
      </c>
      <c r="AY89" s="125">
        <v>10</v>
      </c>
      <c r="AZ89" s="35"/>
      <c r="BA89" s="35"/>
      <c r="BB89" s="35"/>
      <c r="BC89" s="35"/>
      <c r="BD89" s="35"/>
      <c r="BE89" s="35"/>
      <c r="BF89" s="35"/>
    </row>
    <row r="90" spans="1:58" ht="13">
      <c r="A90" s="18"/>
      <c r="B90" s="41">
        <v>11.706363636363101</v>
      </c>
      <c r="C90" s="200">
        <v>87</v>
      </c>
      <c r="D90" s="186" t="s">
        <v>1902</v>
      </c>
      <c r="E90" s="131">
        <v>7</v>
      </c>
      <c r="F90" s="162" t="s">
        <v>1388</v>
      </c>
      <c r="G90" s="155" t="s">
        <v>1389</v>
      </c>
      <c r="H90" s="156" t="s">
        <v>1331</v>
      </c>
      <c r="I90" s="156" t="s">
        <v>640</v>
      </c>
      <c r="J90" s="175">
        <f t="shared" si="23"/>
        <v>13</v>
      </c>
      <c r="K90" s="16">
        <v>18</v>
      </c>
      <c r="L90" s="3"/>
      <c r="M90" s="1">
        <v>2</v>
      </c>
      <c r="N90" s="46">
        <f t="shared" si="41"/>
        <v>16</v>
      </c>
      <c r="O90" s="34"/>
      <c r="P90" s="1">
        <v>3</v>
      </c>
      <c r="Q90" s="46">
        <f t="shared" si="42"/>
        <v>13</v>
      </c>
      <c r="R90" s="34"/>
      <c r="S90" s="1"/>
      <c r="T90" s="46">
        <f t="shared" si="43"/>
        <v>13</v>
      </c>
      <c r="U90" s="34"/>
      <c r="V90" s="1"/>
      <c r="W90" s="46">
        <f t="shared" si="44"/>
        <v>13</v>
      </c>
      <c r="X90" s="34"/>
      <c r="Y90" s="1"/>
      <c r="Z90" s="46">
        <f t="shared" si="45"/>
        <v>13</v>
      </c>
      <c r="AA90" s="34"/>
      <c r="AB90" s="1">
        <v>8</v>
      </c>
      <c r="AC90" s="46">
        <f t="shared" si="46"/>
        <v>5</v>
      </c>
      <c r="AD90" s="3">
        <v>10</v>
      </c>
      <c r="AE90" s="1">
        <v>2</v>
      </c>
      <c r="AF90" s="171">
        <f t="shared" si="47"/>
        <v>13</v>
      </c>
      <c r="AG90" s="34"/>
      <c r="AH90" s="1"/>
      <c r="AI90" s="46">
        <f t="shared" si="48"/>
        <v>13</v>
      </c>
      <c r="AJ90" s="34"/>
      <c r="AK90" s="1"/>
      <c r="AL90" s="46">
        <f t="shared" si="49"/>
        <v>13</v>
      </c>
      <c r="AM90" s="34"/>
      <c r="AN90" s="1"/>
      <c r="AO90" s="46">
        <f t="shared" si="50"/>
        <v>13</v>
      </c>
      <c r="AP90" s="34"/>
      <c r="AQ90" s="1"/>
      <c r="AR90" s="46">
        <f t="shared" si="51"/>
        <v>13</v>
      </c>
      <c r="AS90" s="34"/>
      <c r="AT90" s="1"/>
      <c r="AU90" s="46">
        <f t="shared" si="52"/>
        <v>13</v>
      </c>
      <c r="AV90" s="125">
        <f t="shared" si="53"/>
        <v>10</v>
      </c>
      <c r="AW90" s="125">
        <f t="shared" si="54"/>
        <v>15</v>
      </c>
      <c r="AX90" s="291">
        <v>8</v>
      </c>
      <c r="AY90" s="125">
        <v>5</v>
      </c>
      <c r="AZ90" s="35"/>
      <c r="BA90" s="35"/>
      <c r="BB90" s="35"/>
      <c r="BC90" s="35"/>
      <c r="BD90" s="35"/>
      <c r="BE90" s="35"/>
      <c r="BF90" s="35"/>
    </row>
    <row r="91" spans="1:58" ht="13">
      <c r="A91" s="18"/>
      <c r="B91" s="41">
        <v>11.632727272726701</v>
      </c>
      <c r="C91" s="16">
        <v>88</v>
      </c>
      <c r="D91" s="186" t="s">
        <v>1902</v>
      </c>
      <c r="E91" s="131">
        <v>8</v>
      </c>
      <c r="F91" s="162" t="s">
        <v>1390</v>
      </c>
      <c r="G91" s="155" t="s">
        <v>1391</v>
      </c>
      <c r="H91" s="156" t="s">
        <v>1331</v>
      </c>
      <c r="I91" s="156" t="s">
        <v>640</v>
      </c>
      <c r="J91" s="175">
        <f t="shared" si="23"/>
        <v>15</v>
      </c>
      <c r="K91" s="16">
        <v>12</v>
      </c>
      <c r="L91" s="3"/>
      <c r="M91" s="1">
        <v>4</v>
      </c>
      <c r="N91" s="46">
        <f t="shared" si="41"/>
        <v>8</v>
      </c>
      <c r="O91" s="34"/>
      <c r="P91" s="1">
        <v>6</v>
      </c>
      <c r="Q91" s="46">
        <f t="shared" si="42"/>
        <v>2</v>
      </c>
      <c r="R91" s="34"/>
      <c r="S91" s="1">
        <v>1</v>
      </c>
      <c r="T91" s="46">
        <f t="shared" si="43"/>
        <v>1</v>
      </c>
      <c r="U91" s="34"/>
      <c r="V91" s="1"/>
      <c r="W91" s="46">
        <f t="shared" si="44"/>
        <v>1</v>
      </c>
      <c r="X91" s="34">
        <v>10</v>
      </c>
      <c r="Y91" s="1"/>
      <c r="Z91" s="46">
        <f t="shared" si="45"/>
        <v>11</v>
      </c>
      <c r="AA91" s="34"/>
      <c r="AB91" s="1">
        <v>3</v>
      </c>
      <c r="AC91" s="46">
        <f t="shared" si="46"/>
        <v>8</v>
      </c>
      <c r="AD91" s="3"/>
      <c r="AE91" s="1">
        <v>2</v>
      </c>
      <c r="AF91" s="171">
        <f t="shared" si="47"/>
        <v>6</v>
      </c>
      <c r="AG91" s="34">
        <v>10</v>
      </c>
      <c r="AH91" s="1">
        <v>1</v>
      </c>
      <c r="AI91" s="46">
        <f t="shared" si="48"/>
        <v>15</v>
      </c>
      <c r="AJ91" s="34"/>
      <c r="AK91" s="1"/>
      <c r="AL91" s="46">
        <f t="shared" si="49"/>
        <v>15</v>
      </c>
      <c r="AM91" s="34"/>
      <c r="AN91" s="1"/>
      <c r="AO91" s="46">
        <f t="shared" si="50"/>
        <v>15</v>
      </c>
      <c r="AP91" s="34"/>
      <c r="AQ91" s="1"/>
      <c r="AR91" s="46">
        <f t="shared" si="51"/>
        <v>15</v>
      </c>
      <c r="AS91" s="34"/>
      <c r="AT91" s="1"/>
      <c r="AU91" s="46">
        <f t="shared" si="52"/>
        <v>15</v>
      </c>
      <c r="AV91" s="125">
        <f t="shared" si="53"/>
        <v>20</v>
      </c>
      <c r="AW91" s="125">
        <f t="shared" si="54"/>
        <v>17</v>
      </c>
      <c r="AX91" s="291">
        <v>6</v>
      </c>
      <c r="AY91" s="125">
        <v>4</v>
      </c>
      <c r="AZ91" s="35"/>
      <c r="BA91" s="35"/>
      <c r="BB91" s="35"/>
      <c r="BC91" s="35"/>
      <c r="BD91" s="35"/>
      <c r="BE91" s="35"/>
      <c r="BF91" s="35"/>
    </row>
    <row r="92" spans="1:58" ht="13">
      <c r="A92" s="17" t="s">
        <v>2065</v>
      </c>
      <c r="B92" s="1">
        <v>11.559090909090401</v>
      </c>
      <c r="C92" s="16">
        <v>89</v>
      </c>
      <c r="D92" s="186" t="s">
        <v>1902</v>
      </c>
      <c r="E92" s="131">
        <v>9</v>
      </c>
      <c r="F92" s="162" t="s">
        <v>1392</v>
      </c>
      <c r="G92" s="155" t="s">
        <v>1393</v>
      </c>
      <c r="H92" s="156" t="s">
        <v>1331</v>
      </c>
      <c r="I92" s="156" t="s">
        <v>640</v>
      </c>
      <c r="J92" s="175">
        <f t="shared" si="23"/>
        <v>16</v>
      </c>
      <c r="K92" s="16">
        <v>0</v>
      </c>
      <c r="L92" s="3">
        <v>10</v>
      </c>
      <c r="M92" s="1"/>
      <c r="N92" s="46">
        <f t="shared" si="41"/>
        <v>10</v>
      </c>
      <c r="O92" s="34"/>
      <c r="P92" s="1"/>
      <c r="Q92" s="46">
        <f t="shared" si="42"/>
        <v>10</v>
      </c>
      <c r="R92" s="34"/>
      <c r="S92" s="1"/>
      <c r="T92" s="46">
        <f t="shared" si="43"/>
        <v>10</v>
      </c>
      <c r="U92" s="34"/>
      <c r="V92" s="1"/>
      <c r="W92" s="46">
        <f t="shared" si="44"/>
        <v>10</v>
      </c>
      <c r="X92" s="34"/>
      <c r="Y92" s="1"/>
      <c r="Z92" s="46">
        <f t="shared" si="45"/>
        <v>10</v>
      </c>
      <c r="AA92" s="34"/>
      <c r="AB92" s="1">
        <v>4</v>
      </c>
      <c r="AC92" s="46">
        <f t="shared" si="46"/>
        <v>6</v>
      </c>
      <c r="AD92" s="3">
        <v>10</v>
      </c>
      <c r="AE92" s="1"/>
      <c r="AF92" s="171">
        <f t="shared" si="47"/>
        <v>16</v>
      </c>
      <c r="AG92" s="34"/>
      <c r="AH92" s="1"/>
      <c r="AI92" s="46">
        <f t="shared" si="48"/>
        <v>16</v>
      </c>
      <c r="AJ92" s="34"/>
      <c r="AK92" s="1"/>
      <c r="AL92" s="46">
        <f t="shared" si="49"/>
        <v>16</v>
      </c>
      <c r="AM92" s="34"/>
      <c r="AN92" s="1"/>
      <c r="AO92" s="46">
        <f t="shared" si="50"/>
        <v>16</v>
      </c>
      <c r="AP92" s="34"/>
      <c r="AQ92" s="1"/>
      <c r="AR92" s="46">
        <f t="shared" si="51"/>
        <v>16</v>
      </c>
      <c r="AS92" s="34"/>
      <c r="AT92" s="1"/>
      <c r="AU92" s="46">
        <f t="shared" si="52"/>
        <v>16</v>
      </c>
      <c r="AV92" s="125">
        <f t="shared" si="53"/>
        <v>20</v>
      </c>
      <c r="AW92" s="125">
        <f t="shared" si="54"/>
        <v>4</v>
      </c>
      <c r="AX92" s="291">
        <v>7</v>
      </c>
      <c r="AY92" s="125">
        <v>18</v>
      </c>
      <c r="AZ92" s="35"/>
      <c r="BA92" s="35"/>
      <c r="BB92" s="35"/>
      <c r="BC92" s="35"/>
      <c r="BD92" s="35"/>
      <c r="BE92" s="35"/>
      <c r="BF92" s="35"/>
    </row>
    <row r="93" spans="1:58" ht="13">
      <c r="A93" s="17" t="s">
        <v>407</v>
      </c>
      <c r="B93" s="22">
        <v>11.485454545453999</v>
      </c>
      <c r="C93" s="16">
        <v>90</v>
      </c>
      <c r="D93" s="186" t="s">
        <v>1902</v>
      </c>
      <c r="E93" s="131">
        <v>10</v>
      </c>
      <c r="F93" s="162" t="s">
        <v>1394</v>
      </c>
      <c r="G93" s="155" t="s">
        <v>1395</v>
      </c>
      <c r="H93" s="156" t="s">
        <v>1331</v>
      </c>
      <c r="I93" s="156" t="s">
        <v>640</v>
      </c>
      <c r="J93" s="175">
        <f t="shared" si="23"/>
        <v>5</v>
      </c>
      <c r="K93" s="16">
        <v>6</v>
      </c>
      <c r="L93" s="42"/>
      <c r="M93" s="1"/>
      <c r="N93" s="46">
        <f t="shared" si="41"/>
        <v>6</v>
      </c>
      <c r="O93" s="34"/>
      <c r="P93" s="1"/>
      <c r="Q93" s="46">
        <f t="shared" si="42"/>
        <v>6</v>
      </c>
      <c r="R93" s="34"/>
      <c r="S93" s="1"/>
      <c r="T93" s="46">
        <f t="shared" si="43"/>
        <v>6</v>
      </c>
      <c r="U93" s="34"/>
      <c r="V93" s="1"/>
      <c r="W93" s="46">
        <f t="shared" si="44"/>
        <v>6</v>
      </c>
      <c r="X93" s="34"/>
      <c r="Y93" s="1"/>
      <c r="Z93" s="46">
        <f t="shared" si="45"/>
        <v>6</v>
      </c>
      <c r="AA93" s="34"/>
      <c r="AB93" s="1"/>
      <c r="AC93" s="46">
        <f t="shared" si="46"/>
        <v>6</v>
      </c>
      <c r="AD93" s="3"/>
      <c r="AE93" s="1">
        <v>1</v>
      </c>
      <c r="AF93" s="171">
        <f t="shared" si="47"/>
        <v>5</v>
      </c>
      <c r="AG93" s="34"/>
      <c r="AH93" s="1"/>
      <c r="AI93" s="46">
        <f t="shared" si="48"/>
        <v>5</v>
      </c>
      <c r="AJ93" s="34"/>
      <c r="AK93" s="1"/>
      <c r="AL93" s="46">
        <f t="shared" si="49"/>
        <v>5</v>
      </c>
      <c r="AM93" s="34"/>
      <c r="AN93" s="1"/>
      <c r="AO93" s="46">
        <f t="shared" si="50"/>
        <v>5</v>
      </c>
      <c r="AP93" s="34"/>
      <c r="AQ93" s="1"/>
      <c r="AR93" s="46">
        <f t="shared" si="51"/>
        <v>5</v>
      </c>
      <c r="AS93" s="34"/>
      <c r="AT93" s="1"/>
      <c r="AU93" s="46">
        <f t="shared" si="52"/>
        <v>5</v>
      </c>
      <c r="AV93" s="125">
        <f t="shared" si="53"/>
        <v>0</v>
      </c>
      <c r="AW93" s="125">
        <f t="shared" si="54"/>
        <v>1</v>
      </c>
      <c r="AX93" s="291">
        <v>13</v>
      </c>
      <c r="AY93" s="125">
        <v>14</v>
      </c>
      <c r="AZ93" s="35"/>
      <c r="BA93" s="35"/>
      <c r="BB93" s="35"/>
      <c r="BC93" s="35"/>
      <c r="BD93" s="35"/>
      <c r="BE93" s="35"/>
      <c r="BF93" s="35"/>
    </row>
    <row r="94" spans="1:58" ht="13">
      <c r="A94" s="17" t="s">
        <v>407</v>
      </c>
      <c r="B94" s="1">
        <v>11.411818181817599</v>
      </c>
      <c r="C94" s="200">
        <v>91</v>
      </c>
      <c r="D94" s="186" t="s">
        <v>1902</v>
      </c>
      <c r="E94" s="131">
        <v>11</v>
      </c>
      <c r="F94" s="162" t="s">
        <v>1396</v>
      </c>
      <c r="G94" s="155" t="s">
        <v>1397</v>
      </c>
      <c r="H94" s="156" t="s">
        <v>1331</v>
      </c>
      <c r="I94" s="156" t="s">
        <v>640</v>
      </c>
      <c r="J94" s="175">
        <f t="shared" si="23"/>
        <v>10</v>
      </c>
      <c r="K94" s="16">
        <v>12</v>
      </c>
      <c r="L94" s="3"/>
      <c r="M94" s="1">
        <v>9</v>
      </c>
      <c r="N94" s="46">
        <f t="shared" si="41"/>
        <v>3</v>
      </c>
      <c r="O94" s="34"/>
      <c r="P94" s="1">
        <v>3</v>
      </c>
      <c r="Q94" s="46">
        <f t="shared" si="42"/>
        <v>0</v>
      </c>
      <c r="R94" s="34"/>
      <c r="S94" s="1"/>
      <c r="T94" s="46">
        <f t="shared" si="43"/>
        <v>0</v>
      </c>
      <c r="U94" s="34">
        <v>10</v>
      </c>
      <c r="V94" s="1"/>
      <c r="W94" s="46">
        <f t="shared" si="44"/>
        <v>10</v>
      </c>
      <c r="X94" s="34"/>
      <c r="Y94" s="1"/>
      <c r="Z94" s="46">
        <f t="shared" si="45"/>
        <v>10</v>
      </c>
      <c r="AA94" s="34"/>
      <c r="AB94" s="1">
        <v>5</v>
      </c>
      <c r="AC94" s="46">
        <f t="shared" si="46"/>
        <v>5</v>
      </c>
      <c r="AD94" s="3">
        <v>10</v>
      </c>
      <c r="AE94" s="1"/>
      <c r="AF94" s="171">
        <f t="shared" si="47"/>
        <v>15</v>
      </c>
      <c r="AG94" s="34"/>
      <c r="AH94" s="1">
        <v>5</v>
      </c>
      <c r="AI94" s="46">
        <f t="shared" si="48"/>
        <v>10</v>
      </c>
      <c r="AJ94" s="34"/>
      <c r="AK94" s="1"/>
      <c r="AL94" s="46">
        <f t="shared" si="49"/>
        <v>10</v>
      </c>
      <c r="AM94" s="34"/>
      <c r="AN94" s="1"/>
      <c r="AO94" s="46">
        <f t="shared" si="50"/>
        <v>10</v>
      </c>
      <c r="AP94" s="34"/>
      <c r="AQ94" s="1"/>
      <c r="AR94" s="46">
        <f t="shared" si="51"/>
        <v>10</v>
      </c>
      <c r="AS94" s="34"/>
      <c r="AT94" s="1"/>
      <c r="AU94" s="46">
        <f t="shared" si="52"/>
        <v>10</v>
      </c>
      <c r="AV94" s="125">
        <f t="shared" si="53"/>
        <v>20</v>
      </c>
      <c r="AW94" s="125">
        <f t="shared" si="54"/>
        <v>22</v>
      </c>
      <c r="AX94" s="291">
        <v>14</v>
      </c>
      <c r="AY94" s="125">
        <v>10</v>
      </c>
      <c r="AZ94" s="35"/>
      <c r="BA94" s="35"/>
      <c r="BB94" s="35"/>
      <c r="BC94" s="35"/>
      <c r="BD94" s="35"/>
      <c r="BE94" s="35"/>
      <c r="BF94" s="35"/>
    </row>
    <row r="95" spans="1:58" ht="13">
      <c r="A95" s="18"/>
      <c r="B95" s="41">
        <v>11.338181818181299</v>
      </c>
      <c r="C95" s="16">
        <v>92</v>
      </c>
      <c r="D95" s="186" t="s">
        <v>1902</v>
      </c>
      <c r="E95" s="131">
        <v>12</v>
      </c>
      <c r="F95" s="162" t="s">
        <v>1398</v>
      </c>
      <c r="G95" s="155" t="s">
        <v>1399</v>
      </c>
      <c r="H95" s="156" t="s">
        <v>1331</v>
      </c>
      <c r="I95" s="156" t="s">
        <v>640</v>
      </c>
      <c r="J95" s="175">
        <f t="shared" si="23"/>
        <v>7</v>
      </c>
      <c r="K95" s="16">
        <v>9</v>
      </c>
      <c r="L95" s="3"/>
      <c r="M95" s="1"/>
      <c r="N95" s="46">
        <f t="shared" si="41"/>
        <v>9</v>
      </c>
      <c r="O95" s="34"/>
      <c r="P95" s="1"/>
      <c r="Q95" s="46">
        <f t="shared" si="42"/>
        <v>9</v>
      </c>
      <c r="R95" s="34"/>
      <c r="S95" s="1">
        <v>1</v>
      </c>
      <c r="T95" s="46">
        <f t="shared" si="43"/>
        <v>8</v>
      </c>
      <c r="U95" s="34"/>
      <c r="V95" s="1"/>
      <c r="W95" s="46">
        <f t="shared" si="44"/>
        <v>8</v>
      </c>
      <c r="X95" s="34"/>
      <c r="Y95" s="1"/>
      <c r="Z95" s="46">
        <f t="shared" si="45"/>
        <v>8</v>
      </c>
      <c r="AA95" s="34"/>
      <c r="AB95" s="1">
        <v>1</v>
      </c>
      <c r="AC95" s="46">
        <f t="shared" si="46"/>
        <v>7</v>
      </c>
      <c r="AD95" s="3"/>
      <c r="AE95" s="1"/>
      <c r="AF95" s="171">
        <f t="shared" si="47"/>
        <v>7</v>
      </c>
      <c r="AG95" s="34"/>
      <c r="AH95" s="1"/>
      <c r="AI95" s="46">
        <f t="shared" si="48"/>
        <v>7</v>
      </c>
      <c r="AJ95" s="34"/>
      <c r="AK95" s="1"/>
      <c r="AL95" s="46">
        <f t="shared" si="49"/>
        <v>7</v>
      </c>
      <c r="AM95" s="34"/>
      <c r="AN95" s="1"/>
      <c r="AO95" s="46">
        <f t="shared" si="50"/>
        <v>7</v>
      </c>
      <c r="AP95" s="34"/>
      <c r="AQ95" s="1"/>
      <c r="AR95" s="46">
        <f t="shared" si="51"/>
        <v>7</v>
      </c>
      <c r="AS95" s="34"/>
      <c r="AT95" s="1"/>
      <c r="AU95" s="46">
        <f t="shared" si="52"/>
        <v>7</v>
      </c>
      <c r="AV95" s="125">
        <f t="shared" si="53"/>
        <v>0</v>
      </c>
      <c r="AW95" s="125">
        <f t="shared" si="54"/>
        <v>2</v>
      </c>
      <c r="AX95" s="291">
        <v>8</v>
      </c>
      <c r="AY95" s="125">
        <v>7</v>
      </c>
      <c r="AZ95" s="35"/>
      <c r="BA95" s="35"/>
      <c r="BB95" s="35"/>
      <c r="BC95" s="35"/>
      <c r="BD95" s="35"/>
      <c r="BE95" s="35"/>
      <c r="BF95" s="35"/>
    </row>
    <row r="96" spans="1:58" ht="13">
      <c r="A96" s="18"/>
      <c r="B96" s="41">
        <v>11.2645454545449</v>
      </c>
      <c r="C96" s="16">
        <v>93</v>
      </c>
      <c r="D96" s="186" t="s">
        <v>1902</v>
      </c>
      <c r="E96" s="131">
        <v>13</v>
      </c>
      <c r="F96" s="162" t="s">
        <v>3069</v>
      </c>
      <c r="G96" s="155" t="s">
        <v>3070</v>
      </c>
      <c r="H96" s="156" t="s">
        <v>1331</v>
      </c>
      <c r="I96" s="156" t="s">
        <v>640</v>
      </c>
      <c r="J96" s="175">
        <f t="shared" ref="J96:J106" si="55">AU96</f>
        <v>4</v>
      </c>
      <c r="K96" s="16">
        <v>4</v>
      </c>
      <c r="L96" s="3"/>
      <c r="M96" s="1"/>
      <c r="N96" s="45">
        <f t="shared" ref="N96:N110" si="56">SUM(K96+L96-M96)</f>
        <v>4</v>
      </c>
      <c r="O96" s="34"/>
      <c r="P96" s="1"/>
      <c r="Q96" s="45">
        <f t="shared" ref="Q96:Q116" si="57">SUM(N96+O96-P96)</f>
        <v>4</v>
      </c>
      <c r="R96" s="34"/>
      <c r="S96" s="1"/>
      <c r="T96" s="45">
        <f t="shared" ref="T96:T116" si="58">SUM(Q96+R96-S96)</f>
        <v>4</v>
      </c>
      <c r="U96" s="34"/>
      <c r="V96" s="1"/>
      <c r="W96" s="45">
        <f t="shared" ref="W96:W116" si="59">SUM(T96+U96-V96)</f>
        <v>4</v>
      </c>
      <c r="X96" s="34"/>
      <c r="Y96" s="1"/>
      <c r="Z96" s="45">
        <f t="shared" ref="Z96:Z116" si="60">SUM(W96+X96-Y96)</f>
        <v>4</v>
      </c>
      <c r="AA96" s="34">
        <v>10</v>
      </c>
      <c r="AB96" s="1">
        <v>10</v>
      </c>
      <c r="AC96" s="45">
        <f t="shared" ref="AC96:AC116" si="61">SUM(Z96+AA96-AB96)</f>
        <v>4</v>
      </c>
      <c r="AD96" s="3"/>
      <c r="AE96" s="1"/>
      <c r="AF96" s="172">
        <f t="shared" ref="AF96:AF116" si="62">SUM(AC96+AD96-AE96)</f>
        <v>4</v>
      </c>
      <c r="AG96" s="34"/>
      <c r="AH96" s="1"/>
      <c r="AI96" s="46">
        <f t="shared" ref="AI96:AI116" si="63">SUM(AF96+AG96-AH96)</f>
        <v>4</v>
      </c>
      <c r="AJ96" s="34"/>
      <c r="AK96" s="1"/>
      <c r="AL96" s="46">
        <f t="shared" ref="AL96:AL116" si="64">SUM(AI96+AJ96-AK96)</f>
        <v>4</v>
      </c>
      <c r="AM96" s="34"/>
      <c r="AN96" s="1"/>
      <c r="AO96" s="46">
        <f t="shared" ref="AO96:AO116" si="65">SUM(AL96+AM96-AN96)</f>
        <v>4</v>
      </c>
      <c r="AP96" s="34"/>
      <c r="AQ96" s="1"/>
      <c r="AR96" s="72">
        <f t="shared" ref="AR96:AR116" si="66">SUM(AO96+AP96-AQ96)</f>
        <v>4</v>
      </c>
      <c r="AS96" s="3"/>
      <c r="AT96" s="1"/>
      <c r="AU96" s="46">
        <f t="shared" ref="AU96:AU116" si="67">SUM(AR96+AS96-AT96)</f>
        <v>4</v>
      </c>
      <c r="AV96" s="125">
        <f t="shared" si="53"/>
        <v>10</v>
      </c>
      <c r="AW96" s="125">
        <f t="shared" si="54"/>
        <v>10</v>
      </c>
      <c r="AX96" s="291">
        <v>5</v>
      </c>
      <c r="AY96" s="125">
        <v>6</v>
      </c>
      <c r="AZ96" s="35"/>
      <c r="BA96" s="35"/>
      <c r="BB96" s="35"/>
      <c r="BC96" s="35"/>
      <c r="BD96" s="35"/>
      <c r="BE96" s="35"/>
      <c r="BF96" s="35"/>
    </row>
    <row r="97" spans="1:58" ht="13">
      <c r="A97" s="17" t="s">
        <v>2065</v>
      </c>
      <c r="B97" s="1">
        <v>11.1909090909085</v>
      </c>
      <c r="C97" s="16">
        <v>94</v>
      </c>
      <c r="D97" s="186" t="s">
        <v>1902</v>
      </c>
      <c r="E97" s="131">
        <v>14</v>
      </c>
      <c r="F97" s="162" t="s">
        <v>4163</v>
      </c>
      <c r="G97" s="155" t="s">
        <v>4164</v>
      </c>
      <c r="H97" s="156" t="s">
        <v>1331</v>
      </c>
      <c r="I97" s="156" t="s">
        <v>640</v>
      </c>
      <c r="J97" s="175">
        <f t="shared" si="55"/>
        <v>26</v>
      </c>
      <c r="K97" s="16">
        <v>26</v>
      </c>
      <c r="L97" s="3"/>
      <c r="M97" s="1"/>
      <c r="N97" s="45">
        <f>SUM(K97+L97-M97)</f>
        <v>26</v>
      </c>
      <c r="O97" s="34"/>
      <c r="P97" s="1"/>
      <c r="Q97" s="45">
        <f>SUM(N97+O97-P97)</f>
        <v>26</v>
      </c>
      <c r="R97" s="34"/>
      <c r="S97" s="1"/>
      <c r="T97" s="45">
        <f>SUM(Q97+R97-S97)</f>
        <v>26</v>
      </c>
      <c r="U97" s="34"/>
      <c r="V97" s="1"/>
      <c r="W97" s="45">
        <f>SUM(T97+U97-V97)</f>
        <v>26</v>
      </c>
      <c r="X97" s="34"/>
      <c r="Y97" s="1"/>
      <c r="Z97" s="45">
        <f>SUM(W97+X97-Y97)</f>
        <v>26</v>
      </c>
      <c r="AA97" s="34"/>
      <c r="AB97" s="1"/>
      <c r="AC97" s="45">
        <f>SUM(Z97+AA97-AB97)</f>
        <v>26</v>
      </c>
      <c r="AD97" s="3"/>
      <c r="AE97" s="1"/>
      <c r="AF97" s="172">
        <f>SUM(AC97+AD97-AE97)</f>
        <v>26</v>
      </c>
      <c r="AG97" s="34"/>
      <c r="AH97" s="1"/>
      <c r="AI97" s="46">
        <f>SUM(AF97+AG97-AH97)</f>
        <v>26</v>
      </c>
      <c r="AJ97" s="34"/>
      <c r="AK97" s="1"/>
      <c r="AL97" s="46">
        <f>SUM(AI97+AJ97-AK97)</f>
        <v>26</v>
      </c>
      <c r="AM97" s="34"/>
      <c r="AN97" s="1"/>
      <c r="AO97" s="46">
        <f>SUM(AL97+AM97-AN97)</f>
        <v>26</v>
      </c>
      <c r="AP97" s="34"/>
      <c r="AQ97" s="1"/>
      <c r="AR97" s="72">
        <f>SUM(AO97+AP97-AQ97)</f>
        <v>26</v>
      </c>
      <c r="AS97" s="3"/>
      <c r="AT97" s="1"/>
      <c r="AU97" s="46">
        <f>SUM(AR97+AS97-AT97)</f>
        <v>26</v>
      </c>
      <c r="AV97" s="125">
        <f t="shared" ref="AV97:AW99" si="68">SUM(L97+O97+R97+U97+X97+AA97+AD97+AG97+AJ97+AM97+AP97+AS97)</f>
        <v>0</v>
      </c>
      <c r="AW97" s="125">
        <f t="shared" si="68"/>
        <v>0</v>
      </c>
      <c r="AX97" s="291">
        <v>14</v>
      </c>
      <c r="AY97" s="125">
        <v>0</v>
      </c>
      <c r="AZ97" s="35"/>
      <c r="BA97" s="35"/>
      <c r="BB97" s="35"/>
      <c r="BC97" s="35"/>
      <c r="BD97" s="35"/>
      <c r="BE97" s="35"/>
      <c r="BF97" s="35"/>
    </row>
    <row r="98" spans="1:58" ht="13">
      <c r="A98" s="17" t="s">
        <v>407</v>
      </c>
      <c r="B98" s="22">
        <v>11.1172727272722</v>
      </c>
      <c r="C98" s="200">
        <v>95</v>
      </c>
      <c r="D98" s="186" t="s">
        <v>1902</v>
      </c>
      <c r="E98" s="131">
        <v>15</v>
      </c>
      <c r="F98" s="162" t="s">
        <v>4165</v>
      </c>
      <c r="G98" s="155" t="s">
        <v>4166</v>
      </c>
      <c r="H98" s="156" t="s">
        <v>1331</v>
      </c>
      <c r="I98" s="156" t="s">
        <v>640</v>
      </c>
      <c r="J98" s="175">
        <f t="shared" si="55"/>
        <v>24</v>
      </c>
      <c r="K98" s="16">
        <v>5</v>
      </c>
      <c r="L98" s="3"/>
      <c r="M98" s="1"/>
      <c r="N98" s="45">
        <f>SUM(K98+L98-M98)</f>
        <v>5</v>
      </c>
      <c r="O98" s="34"/>
      <c r="P98" s="1"/>
      <c r="Q98" s="45">
        <f>SUM(N98+O98-P98)</f>
        <v>5</v>
      </c>
      <c r="R98" s="34"/>
      <c r="S98" s="1"/>
      <c r="T98" s="45">
        <f>SUM(Q98+R98-S98)</f>
        <v>5</v>
      </c>
      <c r="U98" s="34"/>
      <c r="V98" s="1">
        <v>1</v>
      </c>
      <c r="W98" s="45">
        <f>SUM(T98+U98-V98)</f>
        <v>4</v>
      </c>
      <c r="X98" s="34"/>
      <c r="Y98" s="1"/>
      <c r="Z98" s="45">
        <f>SUM(W98+X98-Y98)</f>
        <v>4</v>
      </c>
      <c r="AA98" s="34"/>
      <c r="AB98" s="1"/>
      <c r="AC98" s="45">
        <f>SUM(Z98+AA98-AB98)</f>
        <v>4</v>
      </c>
      <c r="AD98" s="3">
        <f>10+10</f>
        <v>20</v>
      </c>
      <c r="AE98" s="1"/>
      <c r="AF98" s="172">
        <f>SUM(AC98+AD98-AE98)</f>
        <v>24</v>
      </c>
      <c r="AG98" s="34"/>
      <c r="AH98" s="1"/>
      <c r="AI98" s="46">
        <f>SUM(AF98+AG98-AH98)</f>
        <v>24</v>
      </c>
      <c r="AJ98" s="34"/>
      <c r="AK98" s="1"/>
      <c r="AL98" s="46">
        <f>SUM(AI98+AJ98-AK98)</f>
        <v>24</v>
      </c>
      <c r="AM98" s="34"/>
      <c r="AN98" s="1"/>
      <c r="AO98" s="46">
        <f>SUM(AL98+AM98-AN98)</f>
        <v>24</v>
      </c>
      <c r="AP98" s="34"/>
      <c r="AQ98" s="1"/>
      <c r="AR98" s="46">
        <f>SUM(AO98+AP98-AQ98)</f>
        <v>24</v>
      </c>
      <c r="AS98" s="34"/>
      <c r="AT98" s="1"/>
      <c r="AU98" s="46">
        <f>SUM(AR98+AS98-AT98)</f>
        <v>24</v>
      </c>
      <c r="AV98" s="125">
        <f t="shared" si="68"/>
        <v>20</v>
      </c>
      <c r="AW98" s="125">
        <f t="shared" si="68"/>
        <v>1</v>
      </c>
      <c r="AX98" s="291">
        <v>5</v>
      </c>
      <c r="AY98" s="125">
        <v>0</v>
      </c>
      <c r="AZ98" s="35"/>
      <c r="BA98" s="35"/>
      <c r="BB98" s="35"/>
      <c r="BC98" s="35"/>
      <c r="BD98" s="35"/>
      <c r="BE98" s="35"/>
      <c r="BF98" s="35"/>
    </row>
    <row r="99" spans="1:58" ht="13">
      <c r="A99" s="17" t="s">
        <v>407</v>
      </c>
      <c r="B99" s="1">
        <v>11.0436363636358</v>
      </c>
      <c r="C99" s="16">
        <v>96</v>
      </c>
      <c r="D99" s="186" t="s">
        <v>1902</v>
      </c>
      <c r="E99" s="131">
        <v>16</v>
      </c>
      <c r="F99" s="162" t="s">
        <v>4082</v>
      </c>
      <c r="G99" s="155" t="s">
        <v>4083</v>
      </c>
      <c r="H99" s="156" t="s">
        <v>1331</v>
      </c>
      <c r="I99" s="156" t="s">
        <v>640</v>
      </c>
      <c r="J99" s="175">
        <f t="shared" si="55"/>
        <v>10</v>
      </c>
      <c r="K99" s="16">
        <v>10</v>
      </c>
      <c r="L99" s="3"/>
      <c r="M99" s="1"/>
      <c r="N99" s="45">
        <f t="shared" si="56"/>
        <v>10</v>
      </c>
      <c r="O99" s="34"/>
      <c r="P99" s="1">
        <v>5</v>
      </c>
      <c r="Q99" s="45">
        <f t="shared" si="57"/>
        <v>5</v>
      </c>
      <c r="R99" s="34"/>
      <c r="S99" s="1"/>
      <c r="T99" s="45">
        <f t="shared" si="58"/>
        <v>5</v>
      </c>
      <c r="U99" s="34"/>
      <c r="V99" s="1"/>
      <c r="W99" s="45">
        <f t="shared" si="59"/>
        <v>5</v>
      </c>
      <c r="X99" s="34"/>
      <c r="Y99" s="1"/>
      <c r="Z99" s="45">
        <f t="shared" si="60"/>
        <v>5</v>
      </c>
      <c r="AA99" s="34"/>
      <c r="AB99" s="1">
        <v>2</v>
      </c>
      <c r="AC99" s="45">
        <f t="shared" si="61"/>
        <v>3</v>
      </c>
      <c r="AD99" s="3"/>
      <c r="AE99" s="1">
        <v>1</v>
      </c>
      <c r="AF99" s="172">
        <f t="shared" si="62"/>
        <v>2</v>
      </c>
      <c r="AG99" s="34">
        <v>10</v>
      </c>
      <c r="AH99" s="1">
        <v>2</v>
      </c>
      <c r="AI99" s="46">
        <f t="shared" si="63"/>
        <v>10</v>
      </c>
      <c r="AJ99" s="34"/>
      <c r="AK99" s="1"/>
      <c r="AL99" s="46">
        <f t="shared" si="64"/>
        <v>10</v>
      </c>
      <c r="AM99" s="34"/>
      <c r="AN99" s="1"/>
      <c r="AO99" s="46">
        <f t="shared" si="65"/>
        <v>10</v>
      </c>
      <c r="AP99" s="34"/>
      <c r="AQ99" s="1"/>
      <c r="AR99" s="72">
        <f t="shared" si="66"/>
        <v>10</v>
      </c>
      <c r="AS99" s="3"/>
      <c r="AT99" s="1"/>
      <c r="AU99" s="46">
        <f t="shared" si="67"/>
        <v>10</v>
      </c>
      <c r="AV99" s="125">
        <f t="shared" si="68"/>
        <v>10</v>
      </c>
      <c r="AW99" s="125">
        <f t="shared" si="68"/>
        <v>10</v>
      </c>
      <c r="AX99" s="291">
        <v>10</v>
      </c>
      <c r="AY99" s="125">
        <v>10</v>
      </c>
      <c r="AZ99" s="35"/>
      <c r="BA99" s="35"/>
      <c r="BB99" s="35"/>
      <c r="BC99" s="35"/>
      <c r="BD99" s="35"/>
      <c r="BE99" s="35"/>
      <c r="BF99" s="35"/>
    </row>
    <row r="100" spans="1:58" ht="13">
      <c r="A100" s="18"/>
      <c r="B100" s="41">
        <v>10.9699999999994</v>
      </c>
      <c r="C100" s="16">
        <v>97</v>
      </c>
      <c r="D100" s="186" t="s">
        <v>1902</v>
      </c>
      <c r="E100" s="131">
        <v>17</v>
      </c>
      <c r="F100" s="162" t="s">
        <v>4320</v>
      </c>
      <c r="G100" s="155" t="s">
        <v>4321</v>
      </c>
      <c r="H100" s="156" t="s">
        <v>1089</v>
      </c>
      <c r="I100" s="156" t="s">
        <v>640</v>
      </c>
      <c r="J100" s="175">
        <f>AU100</f>
        <v>19</v>
      </c>
      <c r="K100" s="16">
        <v>20</v>
      </c>
      <c r="L100" s="3"/>
      <c r="M100" s="1"/>
      <c r="N100" s="45">
        <f>SUM(K100+L100-M100)</f>
        <v>20</v>
      </c>
      <c r="O100" s="34"/>
      <c r="P100" s="1">
        <v>1</v>
      </c>
      <c r="Q100" s="45">
        <f>SUM(N100+O100-P100)</f>
        <v>19</v>
      </c>
      <c r="R100" s="34"/>
      <c r="S100" s="1"/>
      <c r="T100" s="45">
        <f>SUM(Q100+R100-S100)</f>
        <v>19</v>
      </c>
      <c r="U100" s="34"/>
      <c r="V100" s="1"/>
      <c r="W100" s="45">
        <f>SUM(T100+U100-V100)</f>
        <v>19</v>
      </c>
      <c r="X100" s="34"/>
      <c r="Y100" s="1"/>
      <c r="Z100" s="45">
        <f>SUM(W100+X100-Y100)</f>
        <v>19</v>
      </c>
      <c r="AA100" s="34"/>
      <c r="AB100" s="1"/>
      <c r="AC100" s="45">
        <f>SUM(Z100+AA100-AB100)</f>
        <v>19</v>
      </c>
      <c r="AD100" s="3"/>
      <c r="AE100" s="1"/>
      <c r="AF100" s="172">
        <f>SUM(AC100+AD100-AE100)</f>
        <v>19</v>
      </c>
      <c r="AG100" s="34"/>
      <c r="AH100" s="1"/>
      <c r="AI100" s="46">
        <f>SUM(AF100+AG100-AH100)</f>
        <v>19</v>
      </c>
      <c r="AJ100" s="34"/>
      <c r="AK100" s="1"/>
      <c r="AL100" s="46">
        <f>SUM(AI100+AJ100-AK100)</f>
        <v>19</v>
      </c>
      <c r="AM100" s="34"/>
      <c r="AN100" s="1"/>
      <c r="AO100" s="46">
        <f>SUM(AL100+AM100-AN100)</f>
        <v>19</v>
      </c>
      <c r="AP100" s="34"/>
      <c r="AQ100" s="1"/>
      <c r="AR100" s="72">
        <f>SUM(AO100+AP100-AQ100)</f>
        <v>19</v>
      </c>
      <c r="AS100" s="3"/>
      <c r="AT100" s="1"/>
      <c r="AU100" s="46">
        <f>SUM(AR100+AS100-AT100)</f>
        <v>19</v>
      </c>
      <c r="AV100" s="125">
        <f>SUM(L100+O100+R100+U100+X100+AA100+AD100+AG100+AJ100+AM100+AP100+AS100)</f>
        <v>0</v>
      </c>
      <c r="AW100" s="125">
        <f>SUM(M100+P100+S100+V100+Y100+AB100+AE100+AH100+AK100+AN100+AQ100+AT100)</f>
        <v>1</v>
      </c>
      <c r="AX100" s="291">
        <v>0</v>
      </c>
      <c r="AY100" s="125">
        <v>0</v>
      </c>
      <c r="AZ100" s="35"/>
      <c r="BA100" s="35"/>
      <c r="BB100" s="35"/>
      <c r="BC100" s="35"/>
      <c r="BD100" s="35"/>
      <c r="BE100" s="35"/>
      <c r="BF100" s="35"/>
    </row>
    <row r="101" spans="1:58" ht="13">
      <c r="A101" s="18"/>
      <c r="B101" s="41">
        <v>10.896363636363001</v>
      </c>
      <c r="C101" s="16">
        <v>98</v>
      </c>
      <c r="D101" s="186" t="s">
        <v>1902</v>
      </c>
      <c r="E101" s="131">
        <v>18</v>
      </c>
      <c r="F101" s="162" t="s">
        <v>4315</v>
      </c>
      <c r="G101" s="155" t="s">
        <v>4316</v>
      </c>
      <c r="H101" s="156" t="s">
        <v>419</v>
      </c>
      <c r="I101" s="156" t="s">
        <v>640</v>
      </c>
      <c r="J101" s="175">
        <f>AU101</f>
        <v>34</v>
      </c>
      <c r="K101" s="16">
        <v>40</v>
      </c>
      <c r="L101" s="3"/>
      <c r="M101" s="1"/>
      <c r="N101" s="45">
        <f>SUM(K101+L101-M101)</f>
        <v>40</v>
      </c>
      <c r="O101" s="34"/>
      <c r="P101" s="1">
        <v>4</v>
      </c>
      <c r="Q101" s="45">
        <f>SUM(N101+O101-P101)</f>
        <v>36</v>
      </c>
      <c r="R101" s="34"/>
      <c r="S101" s="1"/>
      <c r="T101" s="45">
        <f>SUM(Q101+R101-S101)</f>
        <v>36</v>
      </c>
      <c r="U101" s="34"/>
      <c r="V101" s="1"/>
      <c r="W101" s="45">
        <f>SUM(T101+U101-V101)</f>
        <v>36</v>
      </c>
      <c r="X101" s="34"/>
      <c r="Y101" s="1"/>
      <c r="Z101" s="45">
        <f>SUM(W101+X101-Y101)</f>
        <v>36</v>
      </c>
      <c r="AA101" s="34"/>
      <c r="AB101" s="1"/>
      <c r="AC101" s="45">
        <f>SUM(Z101+AA101-AB101)</f>
        <v>36</v>
      </c>
      <c r="AD101" s="3"/>
      <c r="AE101" s="1">
        <v>2</v>
      </c>
      <c r="AF101" s="172">
        <f>SUM(AC101+AD101-AE101)</f>
        <v>34</v>
      </c>
      <c r="AG101" s="34"/>
      <c r="AH101" s="1"/>
      <c r="AI101" s="46">
        <f>SUM(AF101+AG101-AH101)</f>
        <v>34</v>
      </c>
      <c r="AJ101" s="34"/>
      <c r="AK101" s="1"/>
      <c r="AL101" s="46">
        <f>SUM(AI101+AJ101-AK101)</f>
        <v>34</v>
      </c>
      <c r="AM101" s="34"/>
      <c r="AN101" s="1"/>
      <c r="AO101" s="46">
        <f>SUM(AL101+AM101-AN101)</f>
        <v>34</v>
      </c>
      <c r="AP101" s="34"/>
      <c r="AQ101" s="1"/>
      <c r="AR101" s="72">
        <f>SUM(AO101+AP101-AQ101)</f>
        <v>34</v>
      </c>
      <c r="AS101" s="3"/>
      <c r="AT101" s="1"/>
      <c r="AU101" s="46">
        <f>SUM(AR101+AS101-AT101)</f>
        <v>34</v>
      </c>
      <c r="AV101" s="125">
        <f>SUM(L101+O101+R101+U101+X101+AA101+AD101+AG101+AJ101+AM101+AP101+AS101)</f>
        <v>0</v>
      </c>
      <c r="AW101" s="125">
        <f>SUM(M101+P101+S101+V101+Y101+AB101+AE101+AH101+AK101+AN101+AQ101+AT101)</f>
        <v>6</v>
      </c>
      <c r="AX101" s="291">
        <v>0</v>
      </c>
      <c r="AY101" s="125">
        <v>0</v>
      </c>
      <c r="AZ101" s="35"/>
      <c r="BA101" s="35"/>
      <c r="BB101" s="35"/>
      <c r="BC101" s="35"/>
      <c r="BD101" s="35"/>
      <c r="BE101" s="35"/>
      <c r="BF101" s="35"/>
    </row>
    <row r="102" spans="1:58" ht="13">
      <c r="A102" s="17" t="s">
        <v>2065</v>
      </c>
      <c r="B102" s="1">
        <v>10.8227272727267</v>
      </c>
      <c r="C102" s="200">
        <v>99</v>
      </c>
      <c r="D102" s="186" t="s">
        <v>1902</v>
      </c>
      <c r="E102" s="131">
        <v>19</v>
      </c>
      <c r="F102" s="162" t="s">
        <v>2711</v>
      </c>
      <c r="G102" s="155" t="s">
        <v>2712</v>
      </c>
      <c r="H102" s="156" t="s">
        <v>423</v>
      </c>
      <c r="I102" s="156" t="s">
        <v>629</v>
      </c>
      <c r="J102" s="175">
        <f t="shared" si="55"/>
        <v>1</v>
      </c>
      <c r="K102" s="16">
        <v>15</v>
      </c>
      <c r="L102" s="3"/>
      <c r="M102" s="1"/>
      <c r="N102" s="45">
        <f t="shared" si="56"/>
        <v>15</v>
      </c>
      <c r="O102" s="34"/>
      <c r="P102" s="1">
        <v>2</v>
      </c>
      <c r="Q102" s="45">
        <f t="shared" si="57"/>
        <v>13</v>
      </c>
      <c r="R102" s="34"/>
      <c r="S102" s="1"/>
      <c r="T102" s="45">
        <f t="shared" si="58"/>
        <v>13</v>
      </c>
      <c r="U102" s="34"/>
      <c r="V102" s="1"/>
      <c r="W102" s="45">
        <f t="shared" si="59"/>
        <v>13</v>
      </c>
      <c r="X102" s="34"/>
      <c r="Y102" s="1"/>
      <c r="Z102" s="45">
        <f t="shared" si="60"/>
        <v>13</v>
      </c>
      <c r="AA102" s="34"/>
      <c r="AB102" s="1">
        <v>8</v>
      </c>
      <c r="AC102" s="45">
        <f t="shared" si="61"/>
        <v>5</v>
      </c>
      <c r="AD102" s="3"/>
      <c r="AE102" s="1">
        <v>1</v>
      </c>
      <c r="AF102" s="172">
        <f t="shared" si="62"/>
        <v>4</v>
      </c>
      <c r="AG102" s="34"/>
      <c r="AH102" s="1">
        <v>3</v>
      </c>
      <c r="AI102" s="46">
        <f t="shared" si="63"/>
        <v>1</v>
      </c>
      <c r="AJ102" s="34"/>
      <c r="AK102" s="1"/>
      <c r="AL102" s="46">
        <f t="shared" si="64"/>
        <v>1</v>
      </c>
      <c r="AM102" s="34"/>
      <c r="AN102" s="1"/>
      <c r="AO102" s="46">
        <f t="shared" si="65"/>
        <v>1</v>
      </c>
      <c r="AP102" s="34"/>
      <c r="AQ102" s="1"/>
      <c r="AR102" s="72">
        <f t="shared" si="66"/>
        <v>1</v>
      </c>
      <c r="AS102" s="3"/>
      <c r="AT102" s="1"/>
      <c r="AU102" s="46">
        <f t="shared" si="67"/>
        <v>1</v>
      </c>
      <c r="AV102" s="125">
        <f t="shared" si="53"/>
        <v>0</v>
      </c>
      <c r="AW102" s="125">
        <f t="shared" si="54"/>
        <v>14</v>
      </c>
      <c r="AX102" s="291">
        <v>25</v>
      </c>
      <c r="AY102" s="125">
        <v>20</v>
      </c>
      <c r="AZ102" s="35"/>
      <c r="BA102" s="35"/>
      <c r="BB102" s="35"/>
      <c r="BC102" s="35"/>
      <c r="BD102" s="35"/>
      <c r="BE102" s="35"/>
      <c r="BF102" s="35"/>
    </row>
    <row r="103" spans="1:58" ht="13">
      <c r="A103" s="17" t="s">
        <v>407</v>
      </c>
      <c r="B103" s="22">
        <v>10.749090909090301</v>
      </c>
      <c r="C103" s="16">
        <v>100</v>
      </c>
      <c r="D103" s="186" t="s">
        <v>1902</v>
      </c>
      <c r="E103" s="131">
        <v>20</v>
      </c>
      <c r="F103" s="32" t="s">
        <v>4495</v>
      </c>
      <c r="G103" s="27" t="s">
        <v>4496</v>
      </c>
      <c r="H103" s="110" t="s">
        <v>1089</v>
      </c>
      <c r="I103" s="156" t="s">
        <v>640</v>
      </c>
      <c r="J103" s="175">
        <f>AU103</f>
        <v>2</v>
      </c>
      <c r="K103" s="16">
        <v>10</v>
      </c>
      <c r="L103" s="3"/>
      <c r="M103" s="1"/>
      <c r="N103" s="45">
        <f>SUM(K103+L103-M103)</f>
        <v>10</v>
      </c>
      <c r="O103" s="34"/>
      <c r="P103" s="1"/>
      <c r="Q103" s="45">
        <f>SUM(N103+O103-P103)</f>
        <v>10</v>
      </c>
      <c r="R103" s="34"/>
      <c r="S103" s="1">
        <v>8</v>
      </c>
      <c r="T103" s="45">
        <f>SUM(Q103+R103-S103)</f>
        <v>2</v>
      </c>
      <c r="U103" s="34"/>
      <c r="V103" s="1"/>
      <c r="W103" s="45">
        <f>SUM(T103+U103-V103)</f>
        <v>2</v>
      </c>
      <c r="X103" s="34"/>
      <c r="Y103" s="1"/>
      <c r="Z103" s="45">
        <f>SUM(W103+X103-Y103)</f>
        <v>2</v>
      </c>
      <c r="AA103" s="34"/>
      <c r="AB103" s="1"/>
      <c r="AC103" s="45">
        <f>SUM(Z103+AA103-AB103)</f>
        <v>2</v>
      </c>
      <c r="AD103" s="3"/>
      <c r="AE103" s="1"/>
      <c r="AF103" s="172">
        <f>SUM(AC103+AD103-AE103)</f>
        <v>2</v>
      </c>
      <c r="AG103" s="34"/>
      <c r="AH103" s="1"/>
      <c r="AI103" s="46">
        <f>SUM(AF103+AG103-AH103)</f>
        <v>2</v>
      </c>
      <c r="AJ103" s="34"/>
      <c r="AK103" s="1"/>
      <c r="AL103" s="46">
        <f>SUM(AI103+AJ103-AK103)</f>
        <v>2</v>
      </c>
      <c r="AM103" s="34"/>
      <c r="AN103" s="1"/>
      <c r="AO103" s="46">
        <f>SUM(AL103+AM103-AN103)</f>
        <v>2</v>
      </c>
      <c r="AP103" s="34"/>
      <c r="AQ103" s="1"/>
      <c r="AR103" s="72">
        <f>SUM(AO103+AP103-AQ103)</f>
        <v>2</v>
      </c>
      <c r="AS103" s="3"/>
      <c r="AT103" s="1"/>
      <c r="AU103" s="46">
        <f>SUM(AR103+AS103-AT103)</f>
        <v>2</v>
      </c>
      <c r="AV103" s="125">
        <f t="shared" ref="AV103:AW104" si="69">SUM(L103+O103+R103+U103+X103+AA103+AD103+AG103+AJ103+AM103+AP103+AS103)</f>
        <v>0</v>
      </c>
      <c r="AW103" s="125">
        <f t="shared" si="69"/>
        <v>8</v>
      </c>
      <c r="AX103" s="291">
        <v>0</v>
      </c>
      <c r="AY103" s="125">
        <v>0</v>
      </c>
      <c r="AZ103" s="35"/>
      <c r="BA103" s="35"/>
      <c r="BB103" s="35"/>
      <c r="BC103" s="35"/>
      <c r="BD103" s="35"/>
      <c r="BE103" s="35"/>
      <c r="BF103" s="35"/>
    </row>
    <row r="104" spans="1:58" ht="13">
      <c r="A104" s="17" t="s">
        <v>407</v>
      </c>
      <c r="B104" s="1">
        <v>10.675454545453899</v>
      </c>
      <c r="C104" s="16">
        <v>101</v>
      </c>
      <c r="D104" s="186" t="s">
        <v>1902</v>
      </c>
      <c r="E104" s="131">
        <v>21</v>
      </c>
      <c r="F104" s="32" t="s">
        <v>4511</v>
      </c>
      <c r="G104" s="27" t="s">
        <v>4512</v>
      </c>
      <c r="H104" s="110" t="s">
        <v>1089</v>
      </c>
      <c r="I104" s="156" t="s">
        <v>629</v>
      </c>
      <c r="J104" s="175">
        <f>AU104</f>
        <v>2</v>
      </c>
      <c r="K104" s="16">
        <v>10</v>
      </c>
      <c r="L104" s="3"/>
      <c r="M104" s="1"/>
      <c r="N104" s="45">
        <f>SUM(K104+L104-M104)</f>
        <v>10</v>
      </c>
      <c r="O104" s="34"/>
      <c r="P104" s="1"/>
      <c r="Q104" s="45">
        <f>SUM(N104+O104-P104)</f>
        <v>10</v>
      </c>
      <c r="R104" s="34"/>
      <c r="S104" s="1">
        <v>8</v>
      </c>
      <c r="T104" s="45">
        <f>SUM(Q104+R104-S104)</f>
        <v>2</v>
      </c>
      <c r="U104" s="34"/>
      <c r="V104" s="1"/>
      <c r="W104" s="45">
        <f>SUM(T104+U104-V104)</f>
        <v>2</v>
      </c>
      <c r="X104" s="34"/>
      <c r="Y104" s="1"/>
      <c r="Z104" s="45">
        <f>SUM(W104+X104-Y104)</f>
        <v>2</v>
      </c>
      <c r="AA104" s="34"/>
      <c r="AB104" s="1"/>
      <c r="AC104" s="45">
        <f>SUM(Z104+AA104-AB104)</f>
        <v>2</v>
      </c>
      <c r="AD104" s="3"/>
      <c r="AE104" s="1"/>
      <c r="AF104" s="172">
        <f>SUM(AC104+AD104-AE104)</f>
        <v>2</v>
      </c>
      <c r="AG104" s="34"/>
      <c r="AH104" s="1"/>
      <c r="AI104" s="46">
        <f>SUM(AF104+AG104-AH104)</f>
        <v>2</v>
      </c>
      <c r="AJ104" s="34"/>
      <c r="AK104" s="1"/>
      <c r="AL104" s="46">
        <f>SUM(AI104+AJ104-AK104)</f>
        <v>2</v>
      </c>
      <c r="AM104" s="34"/>
      <c r="AN104" s="1"/>
      <c r="AO104" s="46">
        <f>SUM(AL104+AM104-AN104)</f>
        <v>2</v>
      </c>
      <c r="AP104" s="34"/>
      <c r="AQ104" s="1"/>
      <c r="AR104" s="72">
        <f>SUM(AO104+AP104-AQ104)</f>
        <v>2</v>
      </c>
      <c r="AS104" s="3"/>
      <c r="AT104" s="1"/>
      <c r="AU104" s="46">
        <f>SUM(AR104+AS104-AT104)</f>
        <v>2</v>
      </c>
      <c r="AV104" s="125">
        <f t="shared" si="69"/>
        <v>0</v>
      </c>
      <c r="AW104" s="125">
        <f t="shared" si="69"/>
        <v>8</v>
      </c>
      <c r="AX104" s="291">
        <v>0</v>
      </c>
      <c r="AY104" s="125">
        <v>0</v>
      </c>
      <c r="AZ104" s="35"/>
      <c r="BA104" s="35"/>
      <c r="BB104" s="35"/>
      <c r="BC104" s="35"/>
      <c r="BD104" s="35"/>
      <c r="BE104" s="35"/>
      <c r="BF104" s="35"/>
    </row>
    <row r="105" spans="1:58" ht="13">
      <c r="A105" s="18"/>
      <c r="B105" s="41">
        <v>10.601818181817601</v>
      </c>
      <c r="C105" s="16">
        <v>102</v>
      </c>
      <c r="D105" s="186" t="s">
        <v>1902</v>
      </c>
      <c r="E105" s="131">
        <v>22</v>
      </c>
      <c r="F105" s="162" t="s">
        <v>3214</v>
      </c>
      <c r="G105" s="155" t="s">
        <v>3215</v>
      </c>
      <c r="H105" s="156" t="s">
        <v>423</v>
      </c>
      <c r="I105" s="156" t="s">
        <v>629</v>
      </c>
      <c r="J105" s="175">
        <f t="shared" si="55"/>
        <v>2</v>
      </c>
      <c r="K105" s="16">
        <v>2</v>
      </c>
      <c r="L105" s="3"/>
      <c r="M105" s="1"/>
      <c r="N105" s="45">
        <f t="shared" si="56"/>
        <v>2</v>
      </c>
      <c r="O105" s="34"/>
      <c r="P105" s="1"/>
      <c r="Q105" s="45">
        <f t="shared" si="57"/>
        <v>2</v>
      </c>
      <c r="R105" s="34"/>
      <c r="S105" s="1"/>
      <c r="T105" s="45">
        <f t="shared" si="58"/>
        <v>2</v>
      </c>
      <c r="U105" s="34"/>
      <c r="V105" s="1"/>
      <c r="W105" s="45">
        <f t="shared" si="59"/>
        <v>2</v>
      </c>
      <c r="X105" s="34"/>
      <c r="Y105" s="1"/>
      <c r="Z105" s="45">
        <f t="shared" si="60"/>
        <v>2</v>
      </c>
      <c r="AA105" s="34"/>
      <c r="AB105" s="1"/>
      <c r="AC105" s="45">
        <f t="shared" si="61"/>
        <v>2</v>
      </c>
      <c r="AD105" s="3"/>
      <c r="AE105" s="1"/>
      <c r="AF105" s="172">
        <f t="shared" si="62"/>
        <v>2</v>
      </c>
      <c r="AG105" s="34"/>
      <c r="AH105" s="1"/>
      <c r="AI105" s="46">
        <f t="shared" si="63"/>
        <v>2</v>
      </c>
      <c r="AJ105" s="34"/>
      <c r="AK105" s="1"/>
      <c r="AL105" s="46">
        <f t="shared" si="64"/>
        <v>2</v>
      </c>
      <c r="AM105" s="34"/>
      <c r="AN105" s="1"/>
      <c r="AO105" s="46">
        <f t="shared" si="65"/>
        <v>2</v>
      </c>
      <c r="AP105" s="34"/>
      <c r="AQ105" s="1"/>
      <c r="AR105" s="72">
        <f t="shared" si="66"/>
        <v>2</v>
      </c>
      <c r="AS105" s="3"/>
      <c r="AT105" s="1"/>
      <c r="AU105" s="46">
        <f t="shared" si="67"/>
        <v>2</v>
      </c>
      <c r="AV105" s="125">
        <f t="shared" si="53"/>
        <v>0</v>
      </c>
      <c r="AW105" s="125">
        <f t="shared" si="54"/>
        <v>0</v>
      </c>
      <c r="AX105" s="291">
        <v>0</v>
      </c>
      <c r="AY105" s="125">
        <v>2</v>
      </c>
      <c r="AZ105" s="35"/>
      <c r="BA105" s="35"/>
      <c r="BB105" s="35"/>
      <c r="BC105" s="35"/>
      <c r="BD105" s="35"/>
      <c r="BE105" s="35"/>
      <c r="BF105" s="35"/>
    </row>
    <row r="106" spans="1:58" ht="13">
      <c r="A106" s="18"/>
      <c r="B106" s="41">
        <v>10.528181818181199</v>
      </c>
      <c r="C106" s="200">
        <v>103</v>
      </c>
      <c r="D106" s="186" t="s">
        <v>1902</v>
      </c>
      <c r="E106" s="131">
        <v>23</v>
      </c>
      <c r="F106" s="162" t="s">
        <v>1896</v>
      </c>
      <c r="G106" s="155" t="s">
        <v>3213</v>
      </c>
      <c r="H106" s="156" t="s">
        <v>419</v>
      </c>
      <c r="I106" s="156" t="s">
        <v>640</v>
      </c>
      <c r="J106" s="175">
        <f t="shared" si="55"/>
        <v>9</v>
      </c>
      <c r="K106" s="16">
        <v>9</v>
      </c>
      <c r="L106" s="3"/>
      <c r="M106" s="1"/>
      <c r="N106" s="46">
        <f t="shared" si="56"/>
        <v>9</v>
      </c>
      <c r="O106" s="34"/>
      <c r="P106" s="1"/>
      <c r="Q106" s="46">
        <f t="shared" si="57"/>
        <v>9</v>
      </c>
      <c r="R106" s="34"/>
      <c r="S106" s="1"/>
      <c r="T106" s="46">
        <f t="shared" si="58"/>
        <v>9</v>
      </c>
      <c r="U106" s="34"/>
      <c r="V106" s="1"/>
      <c r="W106" s="46">
        <f t="shared" si="59"/>
        <v>9</v>
      </c>
      <c r="X106" s="34"/>
      <c r="Y106" s="1"/>
      <c r="Z106" s="46">
        <f t="shared" si="60"/>
        <v>9</v>
      </c>
      <c r="AA106" s="34"/>
      <c r="AB106" s="1"/>
      <c r="AC106" s="46">
        <f t="shared" si="61"/>
        <v>9</v>
      </c>
      <c r="AD106" s="3"/>
      <c r="AE106" s="1"/>
      <c r="AF106" s="171">
        <f t="shared" si="62"/>
        <v>9</v>
      </c>
      <c r="AG106" s="34"/>
      <c r="AH106" s="1"/>
      <c r="AI106" s="46">
        <f t="shared" si="63"/>
        <v>9</v>
      </c>
      <c r="AJ106" s="34"/>
      <c r="AK106" s="1"/>
      <c r="AL106" s="46">
        <f t="shared" si="64"/>
        <v>9</v>
      </c>
      <c r="AM106" s="34"/>
      <c r="AN106" s="1"/>
      <c r="AO106" s="46">
        <f t="shared" si="65"/>
        <v>9</v>
      </c>
      <c r="AP106" s="34"/>
      <c r="AQ106" s="1"/>
      <c r="AR106" s="46">
        <f t="shared" si="66"/>
        <v>9</v>
      </c>
      <c r="AS106" s="34"/>
      <c r="AT106" s="1"/>
      <c r="AU106" s="46">
        <f t="shared" si="67"/>
        <v>9</v>
      </c>
      <c r="AV106" s="125">
        <f t="shared" si="53"/>
        <v>0</v>
      </c>
      <c r="AW106" s="125">
        <f t="shared" si="54"/>
        <v>0</v>
      </c>
      <c r="AX106" s="291">
        <v>0</v>
      </c>
      <c r="AY106" s="125">
        <v>4</v>
      </c>
      <c r="AZ106" s="35"/>
      <c r="BA106" s="35"/>
      <c r="BB106" s="35"/>
      <c r="BC106" s="35"/>
      <c r="BD106" s="35"/>
      <c r="BE106" s="35"/>
      <c r="BF106" s="35"/>
    </row>
    <row r="107" spans="1:58" ht="13">
      <c r="A107" s="17" t="s">
        <v>2065</v>
      </c>
      <c r="B107" s="1">
        <v>10.4545454545448</v>
      </c>
      <c r="C107" s="16">
        <v>104</v>
      </c>
      <c r="D107" s="186" t="s">
        <v>1902</v>
      </c>
      <c r="E107" s="131">
        <v>24</v>
      </c>
      <c r="F107" s="162" t="s">
        <v>1400</v>
      </c>
      <c r="G107" s="155" t="s">
        <v>1401</v>
      </c>
      <c r="H107" s="156" t="s">
        <v>419</v>
      </c>
      <c r="I107" s="156" t="s">
        <v>640</v>
      </c>
      <c r="J107" s="175">
        <f t="shared" si="23"/>
        <v>10</v>
      </c>
      <c r="K107" s="16">
        <v>11</v>
      </c>
      <c r="L107" s="3"/>
      <c r="M107" s="1"/>
      <c r="N107" s="46">
        <f t="shared" si="56"/>
        <v>11</v>
      </c>
      <c r="O107" s="34"/>
      <c r="P107" s="1"/>
      <c r="Q107" s="46">
        <f t="shared" si="57"/>
        <v>11</v>
      </c>
      <c r="R107" s="34"/>
      <c r="S107" s="1">
        <v>1</v>
      </c>
      <c r="T107" s="46">
        <f t="shared" si="58"/>
        <v>10</v>
      </c>
      <c r="U107" s="34"/>
      <c r="V107" s="1"/>
      <c r="W107" s="46">
        <f t="shared" si="59"/>
        <v>10</v>
      </c>
      <c r="X107" s="34"/>
      <c r="Y107" s="1"/>
      <c r="Z107" s="46">
        <f t="shared" si="60"/>
        <v>10</v>
      </c>
      <c r="AA107" s="34"/>
      <c r="AB107" s="1"/>
      <c r="AC107" s="46">
        <f t="shared" si="61"/>
        <v>10</v>
      </c>
      <c r="AD107" s="3"/>
      <c r="AE107" s="1"/>
      <c r="AF107" s="171">
        <f t="shared" si="62"/>
        <v>10</v>
      </c>
      <c r="AG107" s="34"/>
      <c r="AH107" s="1"/>
      <c r="AI107" s="46">
        <f t="shared" si="63"/>
        <v>10</v>
      </c>
      <c r="AJ107" s="34"/>
      <c r="AK107" s="1"/>
      <c r="AL107" s="46">
        <f t="shared" si="64"/>
        <v>10</v>
      </c>
      <c r="AM107" s="34"/>
      <c r="AN107" s="1"/>
      <c r="AO107" s="46">
        <f t="shared" si="65"/>
        <v>10</v>
      </c>
      <c r="AP107" s="34"/>
      <c r="AQ107" s="1"/>
      <c r="AR107" s="46">
        <f t="shared" si="66"/>
        <v>10</v>
      </c>
      <c r="AS107" s="34"/>
      <c r="AT107" s="1"/>
      <c r="AU107" s="46">
        <f t="shared" si="67"/>
        <v>10</v>
      </c>
      <c r="AV107" s="125">
        <f t="shared" si="53"/>
        <v>0</v>
      </c>
      <c r="AW107" s="125">
        <f t="shared" si="54"/>
        <v>1</v>
      </c>
      <c r="AX107" s="291">
        <v>9</v>
      </c>
      <c r="AY107" s="125">
        <v>17</v>
      </c>
      <c r="AZ107" s="35"/>
      <c r="BA107" s="35"/>
      <c r="BB107" s="35"/>
      <c r="BC107" s="35"/>
      <c r="BD107" s="35"/>
      <c r="BE107" s="35"/>
      <c r="BF107" s="35"/>
    </row>
    <row r="108" spans="1:58" ht="13">
      <c r="A108" s="17" t="s">
        <v>407</v>
      </c>
      <c r="B108" s="22">
        <v>10.380909090908499</v>
      </c>
      <c r="C108" s="16">
        <v>105</v>
      </c>
      <c r="D108" s="186" t="s">
        <v>1902</v>
      </c>
      <c r="E108" s="131">
        <v>25</v>
      </c>
      <c r="F108" s="162" t="s">
        <v>287</v>
      </c>
      <c r="G108" s="155" t="s">
        <v>1402</v>
      </c>
      <c r="H108" s="156" t="s">
        <v>419</v>
      </c>
      <c r="I108" s="156" t="s">
        <v>640</v>
      </c>
      <c r="J108" s="175">
        <f t="shared" si="23"/>
        <v>6</v>
      </c>
      <c r="K108" s="16">
        <v>8</v>
      </c>
      <c r="L108" s="3"/>
      <c r="M108" s="1"/>
      <c r="N108" s="46">
        <f t="shared" si="56"/>
        <v>8</v>
      </c>
      <c r="O108" s="34"/>
      <c r="P108" s="1"/>
      <c r="Q108" s="46">
        <f t="shared" si="57"/>
        <v>8</v>
      </c>
      <c r="R108" s="34"/>
      <c r="S108" s="1">
        <v>2</v>
      </c>
      <c r="T108" s="46">
        <f t="shared" si="58"/>
        <v>6</v>
      </c>
      <c r="U108" s="34"/>
      <c r="V108" s="1"/>
      <c r="W108" s="46">
        <f t="shared" si="59"/>
        <v>6</v>
      </c>
      <c r="X108" s="34"/>
      <c r="Y108" s="1"/>
      <c r="Z108" s="46">
        <f t="shared" si="60"/>
        <v>6</v>
      </c>
      <c r="AA108" s="34"/>
      <c r="AB108" s="1"/>
      <c r="AC108" s="46">
        <f t="shared" si="61"/>
        <v>6</v>
      </c>
      <c r="AD108" s="3"/>
      <c r="AE108" s="1"/>
      <c r="AF108" s="171">
        <f t="shared" si="62"/>
        <v>6</v>
      </c>
      <c r="AG108" s="34"/>
      <c r="AH108" s="1"/>
      <c r="AI108" s="46">
        <f t="shared" si="63"/>
        <v>6</v>
      </c>
      <c r="AJ108" s="34"/>
      <c r="AK108" s="1"/>
      <c r="AL108" s="46">
        <f t="shared" si="64"/>
        <v>6</v>
      </c>
      <c r="AM108" s="34"/>
      <c r="AN108" s="1"/>
      <c r="AO108" s="46">
        <f t="shared" si="65"/>
        <v>6</v>
      </c>
      <c r="AP108" s="34"/>
      <c r="AQ108" s="1"/>
      <c r="AR108" s="46">
        <f t="shared" si="66"/>
        <v>6</v>
      </c>
      <c r="AS108" s="34"/>
      <c r="AT108" s="1"/>
      <c r="AU108" s="46">
        <f t="shared" si="67"/>
        <v>6</v>
      </c>
      <c r="AV108" s="125">
        <f t="shared" si="53"/>
        <v>0</v>
      </c>
      <c r="AW108" s="125">
        <f t="shared" si="54"/>
        <v>2</v>
      </c>
      <c r="AX108" s="291">
        <v>16</v>
      </c>
      <c r="AY108" s="125">
        <v>6</v>
      </c>
      <c r="AZ108" s="35"/>
      <c r="BA108" s="35"/>
      <c r="BB108" s="35"/>
      <c r="BC108" s="35"/>
      <c r="BD108" s="35"/>
      <c r="BE108" s="35"/>
      <c r="BF108" s="35"/>
    </row>
    <row r="109" spans="1:58" ht="13">
      <c r="A109" s="17" t="s">
        <v>407</v>
      </c>
      <c r="B109" s="1">
        <v>10.3072727272721</v>
      </c>
      <c r="C109" s="16">
        <v>106</v>
      </c>
      <c r="D109" s="186" t="s">
        <v>1902</v>
      </c>
      <c r="E109" s="131">
        <v>26</v>
      </c>
      <c r="F109" s="162" t="s">
        <v>375</v>
      </c>
      <c r="G109" s="155" t="s">
        <v>376</v>
      </c>
      <c r="H109" s="156" t="s">
        <v>419</v>
      </c>
      <c r="I109" s="156" t="s">
        <v>640</v>
      </c>
      <c r="J109" s="175">
        <f t="shared" si="23"/>
        <v>2</v>
      </c>
      <c r="K109" s="16">
        <v>3</v>
      </c>
      <c r="L109" s="3"/>
      <c r="M109" s="1"/>
      <c r="N109" s="46">
        <f t="shared" si="56"/>
        <v>3</v>
      </c>
      <c r="O109" s="34"/>
      <c r="P109" s="1"/>
      <c r="Q109" s="46">
        <f t="shared" si="57"/>
        <v>3</v>
      </c>
      <c r="R109" s="34"/>
      <c r="S109" s="1">
        <v>1</v>
      </c>
      <c r="T109" s="46">
        <f t="shared" si="58"/>
        <v>2</v>
      </c>
      <c r="U109" s="34"/>
      <c r="V109" s="1"/>
      <c r="W109" s="46">
        <f t="shared" si="59"/>
        <v>2</v>
      </c>
      <c r="X109" s="34"/>
      <c r="Y109" s="1"/>
      <c r="Z109" s="46">
        <f t="shared" si="60"/>
        <v>2</v>
      </c>
      <c r="AA109" s="34"/>
      <c r="AB109" s="1"/>
      <c r="AC109" s="46">
        <f t="shared" si="61"/>
        <v>2</v>
      </c>
      <c r="AD109" s="3"/>
      <c r="AE109" s="1"/>
      <c r="AF109" s="171">
        <f t="shared" si="62"/>
        <v>2</v>
      </c>
      <c r="AG109" s="34"/>
      <c r="AH109" s="1"/>
      <c r="AI109" s="46">
        <f t="shared" si="63"/>
        <v>2</v>
      </c>
      <c r="AJ109" s="34"/>
      <c r="AK109" s="1"/>
      <c r="AL109" s="46">
        <f t="shared" si="64"/>
        <v>2</v>
      </c>
      <c r="AM109" s="34"/>
      <c r="AN109" s="1"/>
      <c r="AO109" s="46">
        <f t="shared" si="65"/>
        <v>2</v>
      </c>
      <c r="AP109" s="34"/>
      <c r="AQ109" s="1"/>
      <c r="AR109" s="46">
        <f t="shared" si="66"/>
        <v>2</v>
      </c>
      <c r="AS109" s="34"/>
      <c r="AT109" s="1"/>
      <c r="AU109" s="46">
        <f t="shared" si="67"/>
        <v>2</v>
      </c>
      <c r="AV109" s="125">
        <f t="shared" si="53"/>
        <v>0</v>
      </c>
      <c r="AW109" s="125">
        <f t="shared" si="54"/>
        <v>1</v>
      </c>
      <c r="AX109" s="291">
        <v>0</v>
      </c>
      <c r="AY109" s="125">
        <v>0</v>
      </c>
      <c r="AZ109" s="35"/>
      <c r="BA109" s="35"/>
      <c r="BB109" s="35"/>
      <c r="BC109" s="35"/>
      <c r="BD109" s="35"/>
      <c r="BE109" s="35"/>
      <c r="BF109" s="35"/>
    </row>
    <row r="110" spans="1:58" ht="13">
      <c r="A110" s="18"/>
      <c r="B110" s="41">
        <v>10.2336363636357</v>
      </c>
      <c r="C110" s="200">
        <v>107</v>
      </c>
      <c r="D110" s="186" t="s">
        <v>1902</v>
      </c>
      <c r="E110" s="131">
        <v>27</v>
      </c>
      <c r="F110" s="162" t="s">
        <v>320</v>
      </c>
      <c r="G110" s="155" t="s">
        <v>321</v>
      </c>
      <c r="H110" s="156" t="s">
        <v>419</v>
      </c>
      <c r="I110" s="156" t="s">
        <v>640</v>
      </c>
      <c r="J110" s="175">
        <f t="shared" si="23"/>
        <v>1</v>
      </c>
      <c r="K110" s="16">
        <v>1</v>
      </c>
      <c r="L110" s="3"/>
      <c r="M110" s="1"/>
      <c r="N110" s="46">
        <f t="shared" si="56"/>
        <v>1</v>
      </c>
      <c r="O110" s="34"/>
      <c r="P110" s="1"/>
      <c r="Q110" s="46">
        <f t="shared" si="57"/>
        <v>1</v>
      </c>
      <c r="R110" s="34"/>
      <c r="S110" s="1"/>
      <c r="T110" s="46">
        <f t="shared" si="58"/>
        <v>1</v>
      </c>
      <c r="U110" s="34"/>
      <c r="V110" s="1"/>
      <c r="W110" s="46">
        <f t="shared" si="59"/>
        <v>1</v>
      </c>
      <c r="X110" s="34"/>
      <c r="Y110" s="1"/>
      <c r="Z110" s="46">
        <f t="shared" si="60"/>
        <v>1</v>
      </c>
      <c r="AA110" s="34"/>
      <c r="AB110" s="1"/>
      <c r="AC110" s="46">
        <f t="shared" si="61"/>
        <v>1</v>
      </c>
      <c r="AD110" s="3"/>
      <c r="AE110" s="1"/>
      <c r="AF110" s="171">
        <f t="shared" si="62"/>
        <v>1</v>
      </c>
      <c r="AG110" s="34"/>
      <c r="AH110" s="1"/>
      <c r="AI110" s="46">
        <f t="shared" si="63"/>
        <v>1</v>
      </c>
      <c r="AJ110" s="34"/>
      <c r="AK110" s="1"/>
      <c r="AL110" s="46">
        <f t="shared" si="64"/>
        <v>1</v>
      </c>
      <c r="AM110" s="34"/>
      <c r="AN110" s="1"/>
      <c r="AO110" s="46">
        <f t="shared" si="65"/>
        <v>1</v>
      </c>
      <c r="AP110" s="34"/>
      <c r="AQ110" s="1"/>
      <c r="AR110" s="46">
        <f t="shared" si="66"/>
        <v>1</v>
      </c>
      <c r="AS110" s="34"/>
      <c r="AT110" s="1"/>
      <c r="AU110" s="46">
        <f t="shared" si="67"/>
        <v>1</v>
      </c>
      <c r="AV110" s="125">
        <f t="shared" si="53"/>
        <v>0</v>
      </c>
      <c r="AW110" s="125">
        <f t="shared" si="54"/>
        <v>0</v>
      </c>
      <c r="AX110" s="291">
        <v>2</v>
      </c>
      <c r="AY110" s="125">
        <v>1</v>
      </c>
      <c r="AZ110" s="35"/>
      <c r="BA110" s="35"/>
      <c r="BB110" s="35"/>
      <c r="BC110" s="35"/>
      <c r="BD110" s="35"/>
      <c r="BE110" s="35"/>
      <c r="BF110" s="35"/>
    </row>
    <row r="111" spans="1:58" ht="13">
      <c r="A111" s="18"/>
      <c r="B111" s="41">
        <v>10.1599999999993</v>
      </c>
      <c r="C111" s="16">
        <v>108</v>
      </c>
      <c r="D111" s="186" t="s">
        <v>1902</v>
      </c>
      <c r="E111" s="131">
        <v>28</v>
      </c>
      <c r="F111" s="258" t="s">
        <v>2588</v>
      </c>
      <c r="G111" s="155" t="s">
        <v>2589</v>
      </c>
      <c r="H111" s="156" t="s">
        <v>419</v>
      </c>
      <c r="I111" s="156" t="s">
        <v>640</v>
      </c>
      <c r="J111" s="175">
        <f t="shared" ref="J111:J112" si="70">AU111</f>
        <v>900</v>
      </c>
      <c r="K111" s="16">
        <v>900</v>
      </c>
      <c r="L111" s="3"/>
      <c r="M111" s="1"/>
      <c r="N111" s="45">
        <f t="shared" ref="N111:N119" si="71">SUM(K111+L111-M111)</f>
        <v>900</v>
      </c>
      <c r="O111" s="34"/>
      <c r="P111" s="1"/>
      <c r="Q111" s="45">
        <f t="shared" si="57"/>
        <v>900</v>
      </c>
      <c r="R111" s="34"/>
      <c r="S111" s="1"/>
      <c r="T111" s="45">
        <f t="shared" si="58"/>
        <v>900</v>
      </c>
      <c r="U111" s="34"/>
      <c r="V111" s="1"/>
      <c r="W111" s="45">
        <f t="shared" si="59"/>
        <v>900</v>
      </c>
      <c r="X111" s="34"/>
      <c r="Y111" s="1"/>
      <c r="Z111" s="45">
        <f t="shared" si="60"/>
        <v>900</v>
      </c>
      <c r="AA111" s="34"/>
      <c r="AB111" s="1"/>
      <c r="AC111" s="45">
        <f t="shared" si="61"/>
        <v>900</v>
      </c>
      <c r="AD111" s="3"/>
      <c r="AE111" s="1"/>
      <c r="AF111" s="172">
        <f t="shared" si="62"/>
        <v>900</v>
      </c>
      <c r="AG111" s="34"/>
      <c r="AH111" s="1"/>
      <c r="AI111" s="46">
        <f t="shared" si="63"/>
        <v>900</v>
      </c>
      <c r="AJ111" s="34"/>
      <c r="AK111" s="1"/>
      <c r="AL111" s="46">
        <f t="shared" si="64"/>
        <v>900</v>
      </c>
      <c r="AM111" s="34"/>
      <c r="AN111" s="1"/>
      <c r="AO111" s="46">
        <f t="shared" si="65"/>
        <v>900</v>
      </c>
      <c r="AP111" s="34"/>
      <c r="AQ111" s="1"/>
      <c r="AR111" s="72">
        <f t="shared" si="66"/>
        <v>900</v>
      </c>
      <c r="AS111" s="3"/>
      <c r="AT111" s="1"/>
      <c r="AU111" s="46">
        <f t="shared" si="67"/>
        <v>900</v>
      </c>
      <c r="AV111" s="125">
        <f t="shared" si="53"/>
        <v>0</v>
      </c>
      <c r="AW111" s="125">
        <f t="shared" si="54"/>
        <v>0</v>
      </c>
      <c r="AX111" s="291">
        <v>0</v>
      </c>
      <c r="AY111" s="125">
        <v>0</v>
      </c>
      <c r="AZ111" s="35"/>
      <c r="BA111" s="35"/>
      <c r="BB111" s="35"/>
      <c r="BC111" s="35"/>
      <c r="BD111" s="35"/>
      <c r="BE111" s="35"/>
      <c r="BF111" s="35"/>
    </row>
    <row r="112" spans="1:58" ht="13">
      <c r="A112" s="17" t="s">
        <v>2065</v>
      </c>
      <c r="B112" s="1">
        <v>10.086363636363</v>
      </c>
      <c r="C112" s="16">
        <v>109</v>
      </c>
      <c r="D112" s="186" t="s">
        <v>1902</v>
      </c>
      <c r="E112" s="131">
        <v>29</v>
      </c>
      <c r="F112" s="259" t="s">
        <v>3044</v>
      </c>
      <c r="G112" s="164" t="s">
        <v>3045</v>
      </c>
      <c r="H112" s="156" t="s">
        <v>3001</v>
      </c>
      <c r="I112" s="156" t="s">
        <v>640</v>
      </c>
      <c r="J112" s="175">
        <f t="shared" si="70"/>
        <v>3</v>
      </c>
      <c r="K112" s="16">
        <v>3</v>
      </c>
      <c r="L112" s="1"/>
      <c r="M112" s="1"/>
      <c r="N112" s="45">
        <f>SUM(K112+L112-M112)</f>
        <v>3</v>
      </c>
      <c r="O112" s="34"/>
      <c r="P112" s="1"/>
      <c r="Q112" s="45">
        <f t="shared" si="57"/>
        <v>3</v>
      </c>
      <c r="R112" s="34"/>
      <c r="S112" s="1"/>
      <c r="T112" s="45">
        <f t="shared" si="58"/>
        <v>3</v>
      </c>
      <c r="U112" s="34"/>
      <c r="V112" s="1"/>
      <c r="W112" s="45">
        <f t="shared" si="59"/>
        <v>3</v>
      </c>
      <c r="X112" s="34"/>
      <c r="Y112" s="1"/>
      <c r="Z112" s="45">
        <f t="shared" si="60"/>
        <v>3</v>
      </c>
      <c r="AA112" s="34"/>
      <c r="AB112" s="1"/>
      <c r="AC112" s="45">
        <f t="shared" si="61"/>
        <v>3</v>
      </c>
      <c r="AD112" s="3"/>
      <c r="AE112" s="1"/>
      <c r="AF112" s="172">
        <f t="shared" si="62"/>
        <v>3</v>
      </c>
      <c r="AG112" s="34"/>
      <c r="AH112" s="1"/>
      <c r="AI112" s="46">
        <f t="shared" si="63"/>
        <v>3</v>
      </c>
      <c r="AJ112" s="34"/>
      <c r="AK112" s="1"/>
      <c r="AL112" s="46">
        <f t="shared" si="64"/>
        <v>3</v>
      </c>
      <c r="AM112" s="34"/>
      <c r="AN112" s="1"/>
      <c r="AO112" s="46">
        <f t="shared" si="65"/>
        <v>3</v>
      </c>
      <c r="AP112" s="34"/>
      <c r="AQ112" s="1"/>
      <c r="AR112" s="72">
        <f t="shared" si="66"/>
        <v>3</v>
      </c>
      <c r="AS112" s="3"/>
      <c r="AT112" s="1"/>
      <c r="AU112" s="46">
        <f t="shared" si="67"/>
        <v>3</v>
      </c>
      <c r="AV112" s="125">
        <f t="shared" si="53"/>
        <v>0</v>
      </c>
      <c r="AW112" s="125">
        <f t="shared" si="54"/>
        <v>0</v>
      </c>
      <c r="AX112" s="291">
        <v>0</v>
      </c>
      <c r="AY112" s="125">
        <v>0</v>
      </c>
      <c r="AZ112" s="35"/>
      <c r="BA112" s="35"/>
      <c r="BB112" s="35"/>
      <c r="BC112" s="35"/>
      <c r="BD112" s="35"/>
      <c r="BE112" s="35"/>
      <c r="BF112" s="35"/>
    </row>
    <row r="113" spans="1:58" ht="13">
      <c r="A113" s="17" t="s">
        <v>407</v>
      </c>
      <c r="B113" s="22">
        <v>10.0127272727266</v>
      </c>
      <c r="C113" s="16">
        <v>110</v>
      </c>
      <c r="D113" s="186" t="s">
        <v>1902</v>
      </c>
      <c r="E113" s="131">
        <v>30</v>
      </c>
      <c r="F113" s="162" t="s">
        <v>2426</v>
      </c>
      <c r="G113" s="155" t="s">
        <v>2429</v>
      </c>
      <c r="H113" s="156" t="s">
        <v>2432</v>
      </c>
      <c r="I113" s="156" t="s">
        <v>640</v>
      </c>
      <c r="J113" s="175">
        <f t="shared" ref="J113:J147" si="72">AU113</f>
        <v>5</v>
      </c>
      <c r="K113" s="16">
        <v>5</v>
      </c>
      <c r="L113" s="3"/>
      <c r="M113" s="1"/>
      <c r="N113" s="45">
        <f t="shared" si="71"/>
        <v>5</v>
      </c>
      <c r="O113" s="34"/>
      <c r="P113" s="1"/>
      <c r="Q113" s="45">
        <f t="shared" si="57"/>
        <v>5</v>
      </c>
      <c r="R113" s="34"/>
      <c r="S113" s="1"/>
      <c r="T113" s="45">
        <f t="shared" si="58"/>
        <v>5</v>
      </c>
      <c r="U113" s="34"/>
      <c r="V113" s="1"/>
      <c r="W113" s="45">
        <f t="shared" si="59"/>
        <v>5</v>
      </c>
      <c r="X113" s="34"/>
      <c r="Y113" s="1"/>
      <c r="Z113" s="45">
        <f t="shared" si="60"/>
        <v>5</v>
      </c>
      <c r="AA113" s="34"/>
      <c r="AB113" s="1"/>
      <c r="AC113" s="45">
        <f t="shared" si="61"/>
        <v>5</v>
      </c>
      <c r="AD113" s="3"/>
      <c r="AE113" s="1"/>
      <c r="AF113" s="172">
        <f t="shared" si="62"/>
        <v>5</v>
      </c>
      <c r="AG113" s="34"/>
      <c r="AH113" s="1"/>
      <c r="AI113" s="46">
        <f t="shared" si="63"/>
        <v>5</v>
      </c>
      <c r="AJ113" s="34"/>
      <c r="AK113" s="1"/>
      <c r="AL113" s="46">
        <f t="shared" si="64"/>
        <v>5</v>
      </c>
      <c r="AM113" s="34"/>
      <c r="AN113" s="1"/>
      <c r="AO113" s="46">
        <f t="shared" si="65"/>
        <v>5</v>
      </c>
      <c r="AP113" s="34"/>
      <c r="AQ113" s="1"/>
      <c r="AR113" s="72">
        <f t="shared" si="66"/>
        <v>5</v>
      </c>
      <c r="AS113" s="3"/>
      <c r="AT113" s="1"/>
      <c r="AU113" s="46">
        <f t="shared" si="67"/>
        <v>5</v>
      </c>
      <c r="AV113" s="125">
        <f t="shared" si="53"/>
        <v>0</v>
      </c>
      <c r="AW113" s="125">
        <f t="shared" si="54"/>
        <v>0</v>
      </c>
      <c r="AX113" s="291">
        <v>2</v>
      </c>
      <c r="AY113" s="125">
        <v>0</v>
      </c>
      <c r="AZ113" s="35"/>
      <c r="BA113" s="35"/>
      <c r="BB113" s="35"/>
      <c r="BC113" s="35"/>
      <c r="BD113" s="35"/>
      <c r="BE113" s="35"/>
      <c r="BF113" s="35"/>
    </row>
    <row r="114" spans="1:58" ht="13">
      <c r="A114" s="17" t="s">
        <v>407</v>
      </c>
      <c r="B114" s="1">
        <v>9.9390909090902309</v>
      </c>
      <c r="C114" s="200">
        <v>111</v>
      </c>
      <c r="D114" s="186" t="s">
        <v>1902</v>
      </c>
      <c r="E114" s="131">
        <v>31</v>
      </c>
      <c r="F114" s="162" t="s">
        <v>2427</v>
      </c>
      <c r="G114" s="155" t="s">
        <v>2430</v>
      </c>
      <c r="H114" s="156" t="s">
        <v>2432</v>
      </c>
      <c r="I114" s="156" t="s">
        <v>640</v>
      </c>
      <c r="J114" s="175">
        <f t="shared" si="72"/>
        <v>7</v>
      </c>
      <c r="K114" s="16">
        <v>7</v>
      </c>
      <c r="L114" s="3"/>
      <c r="M114" s="1"/>
      <c r="N114" s="45">
        <f t="shared" si="71"/>
        <v>7</v>
      </c>
      <c r="O114" s="34"/>
      <c r="P114" s="1"/>
      <c r="Q114" s="45">
        <f t="shared" si="57"/>
        <v>7</v>
      </c>
      <c r="R114" s="34"/>
      <c r="S114" s="1"/>
      <c r="T114" s="45">
        <f t="shared" si="58"/>
        <v>7</v>
      </c>
      <c r="U114" s="34"/>
      <c r="V114" s="1"/>
      <c r="W114" s="45">
        <f t="shared" si="59"/>
        <v>7</v>
      </c>
      <c r="X114" s="34"/>
      <c r="Y114" s="1"/>
      <c r="Z114" s="45">
        <f t="shared" si="60"/>
        <v>7</v>
      </c>
      <c r="AA114" s="34"/>
      <c r="AB114" s="1"/>
      <c r="AC114" s="45">
        <f t="shared" si="61"/>
        <v>7</v>
      </c>
      <c r="AD114" s="3"/>
      <c r="AE114" s="1"/>
      <c r="AF114" s="172">
        <f t="shared" si="62"/>
        <v>7</v>
      </c>
      <c r="AG114" s="34"/>
      <c r="AH114" s="1"/>
      <c r="AI114" s="46">
        <f t="shared" si="63"/>
        <v>7</v>
      </c>
      <c r="AJ114" s="34"/>
      <c r="AK114" s="1"/>
      <c r="AL114" s="46">
        <f t="shared" si="64"/>
        <v>7</v>
      </c>
      <c r="AM114" s="34"/>
      <c r="AN114" s="1"/>
      <c r="AO114" s="46">
        <f t="shared" si="65"/>
        <v>7</v>
      </c>
      <c r="AP114" s="34"/>
      <c r="AQ114" s="1"/>
      <c r="AR114" s="72">
        <f t="shared" si="66"/>
        <v>7</v>
      </c>
      <c r="AS114" s="3"/>
      <c r="AT114" s="1"/>
      <c r="AU114" s="46">
        <f t="shared" si="67"/>
        <v>7</v>
      </c>
      <c r="AV114" s="125">
        <f t="shared" si="53"/>
        <v>0</v>
      </c>
      <c r="AW114" s="125">
        <f t="shared" si="54"/>
        <v>0</v>
      </c>
      <c r="AX114" s="291">
        <v>0</v>
      </c>
      <c r="AY114" s="125">
        <v>0</v>
      </c>
      <c r="AZ114" s="35"/>
      <c r="BA114" s="35"/>
      <c r="BB114" s="35"/>
      <c r="BC114" s="35"/>
      <c r="BD114" s="35"/>
      <c r="BE114" s="35"/>
      <c r="BF114" s="35"/>
    </row>
    <row r="115" spans="1:58" ht="13">
      <c r="A115" s="18"/>
      <c r="B115" s="41">
        <v>9.8654545454538596</v>
      </c>
      <c r="C115" s="16">
        <v>112</v>
      </c>
      <c r="D115" s="186" t="s">
        <v>1902</v>
      </c>
      <c r="E115" s="131">
        <v>32</v>
      </c>
      <c r="F115" s="162" t="s">
        <v>2428</v>
      </c>
      <c r="G115" s="155" t="s">
        <v>2431</v>
      </c>
      <c r="H115" s="156" t="s">
        <v>2432</v>
      </c>
      <c r="I115" s="156" t="s">
        <v>640</v>
      </c>
      <c r="J115" s="175">
        <f t="shared" si="72"/>
        <v>4</v>
      </c>
      <c r="K115" s="16">
        <v>4</v>
      </c>
      <c r="L115" s="3"/>
      <c r="M115" s="1"/>
      <c r="N115" s="45">
        <f t="shared" si="71"/>
        <v>4</v>
      </c>
      <c r="O115" s="34"/>
      <c r="P115" s="1"/>
      <c r="Q115" s="45">
        <f t="shared" si="57"/>
        <v>4</v>
      </c>
      <c r="R115" s="34"/>
      <c r="S115" s="1"/>
      <c r="T115" s="45">
        <f t="shared" si="58"/>
        <v>4</v>
      </c>
      <c r="U115" s="34"/>
      <c r="V115" s="1"/>
      <c r="W115" s="45">
        <f t="shared" si="59"/>
        <v>4</v>
      </c>
      <c r="X115" s="34"/>
      <c r="Y115" s="1"/>
      <c r="Z115" s="45">
        <f t="shared" si="60"/>
        <v>4</v>
      </c>
      <c r="AA115" s="34"/>
      <c r="AB115" s="1"/>
      <c r="AC115" s="45">
        <f t="shared" si="61"/>
        <v>4</v>
      </c>
      <c r="AD115" s="3"/>
      <c r="AE115" s="1"/>
      <c r="AF115" s="172">
        <f t="shared" si="62"/>
        <v>4</v>
      </c>
      <c r="AG115" s="34"/>
      <c r="AH115" s="1"/>
      <c r="AI115" s="46">
        <f t="shared" si="63"/>
        <v>4</v>
      </c>
      <c r="AJ115" s="34"/>
      <c r="AK115" s="1"/>
      <c r="AL115" s="46">
        <f t="shared" si="64"/>
        <v>4</v>
      </c>
      <c r="AM115" s="34"/>
      <c r="AN115" s="1"/>
      <c r="AO115" s="46">
        <f t="shared" si="65"/>
        <v>4</v>
      </c>
      <c r="AP115" s="34"/>
      <c r="AQ115" s="1"/>
      <c r="AR115" s="72">
        <f t="shared" si="66"/>
        <v>4</v>
      </c>
      <c r="AS115" s="3"/>
      <c r="AT115" s="1"/>
      <c r="AU115" s="46">
        <f t="shared" si="67"/>
        <v>4</v>
      </c>
      <c r="AV115" s="125">
        <f t="shared" si="53"/>
        <v>0</v>
      </c>
      <c r="AW115" s="125">
        <f t="shared" si="54"/>
        <v>0</v>
      </c>
      <c r="AX115" s="291">
        <v>1</v>
      </c>
      <c r="AY115" s="125">
        <v>1</v>
      </c>
      <c r="AZ115" s="35"/>
      <c r="BA115" s="35"/>
      <c r="BB115" s="35"/>
      <c r="BC115" s="35"/>
      <c r="BD115" s="35"/>
      <c r="BE115" s="35"/>
      <c r="BF115" s="35"/>
    </row>
    <row r="116" spans="1:58" ht="13">
      <c r="A116" s="18"/>
      <c r="B116" s="41">
        <v>9.7918181818174901</v>
      </c>
      <c r="C116" s="16">
        <v>113</v>
      </c>
      <c r="D116" s="185" t="s">
        <v>1903</v>
      </c>
      <c r="E116" s="132">
        <v>1</v>
      </c>
      <c r="F116" s="162" t="s">
        <v>3032</v>
      </c>
      <c r="G116" s="155" t="s">
        <v>3033</v>
      </c>
      <c r="H116" s="156" t="s">
        <v>419</v>
      </c>
      <c r="I116" s="156" t="s">
        <v>640</v>
      </c>
      <c r="J116" s="175">
        <f>AU116</f>
        <v>0</v>
      </c>
      <c r="K116" s="16">
        <v>8</v>
      </c>
      <c r="L116" s="3"/>
      <c r="M116" s="1"/>
      <c r="N116" s="45">
        <f>SUM(K116+L116-M116)</f>
        <v>8</v>
      </c>
      <c r="O116" s="34"/>
      <c r="P116" s="1"/>
      <c r="Q116" s="45">
        <f t="shared" si="57"/>
        <v>8</v>
      </c>
      <c r="R116" s="34"/>
      <c r="S116" s="1">
        <v>8</v>
      </c>
      <c r="T116" s="45">
        <f t="shared" si="58"/>
        <v>0</v>
      </c>
      <c r="U116" s="34"/>
      <c r="V116" s="1"/>
      <c r="W116" s="45">
        <f t="shared" si="59"/>
        <v>0</v>
      </c>
      <c r="X116" s="34"/>
      <c r="Y116" s="1"/>
      <c r="Z116" s="45">
        <f t="shared" si="60"/>
        <v>0</v>
      </c>
      <c r="AA116" s="34"/>
      <c r="AB116" s="1"/>
      <c r="AC116" s="45">
        <f t="shared" si="61"/>
        <v>0</v>
      </c>
      <c r="AD116" s="3"/>
      <c r="AE116" s="1"/>
      <c r="AF116" s="172">
        <f t="shared" si="62"/>
        <v>0</v>
      </c>
      <c r="AG116" s="34"/>
      <c r="AH116" s="1"/>
      <c r="AI116" s="46">
        <f t="shared" si="63"/>
        <v>0</v>
      </c>
      <c r="AJ116" s="34"/>
      <c r="AK116" s="1"/>
      <c r="AL116" s="46">
        <f t="shared" si="64"/>
        <v>0</v>
      </c>
      <c r="AM116" s="34"/>
      <c r="AN116" s="1"/>
      <c r="AO116" s="46">
        <f t="shared" si="65"/>
        <v>0</v>
      </c>
      <c r="AP116" s="34"/>
      <c r="AQ116" s="1"/>
      <c r="AR116" s="72">
        <f t="shared" si="66"/>
        <v>0</v>
      </c>
      <c r="AS116" s="3"/>
      <c r="AT116" s="1"/>
      <c r="AU116" s="46">
        <f t="shared" si="67"/>
        <v>0</v>
      </c>
      <c r="AV116" s="125">
        <f>SUM(L116+O116+R116+U116+X116+AA116+AD116+AG116+AJ116+AM116+AP116+AS116)</f>
        <v>0</v>
      </c>
      <c r="AW116" s="125">
        <f>SUM(M116+P116+S116+V116+Y116+AB116+AE116+AH116+AK116+AN116+AQ116+AT116)</f>
        <v>8</v>
      </c>
      <c r="AX116" s="291">
        <v>3</v>
      </c>
      <c r="AY116" s="125">
        <v>2</v>
      </c>
      <c r="AZ116" s="35"/>
      <c r="BA116" s="35"/>
      <c r="BB116" s="35"/>
      <c r="BC116" s="35"/>
      <c r="BD116" s="35"/>
      <c r="BE116" s="35"/>
      <c r="BF116" s="35"/>
    </row>
    <row r="117" spans="1:58" ht="13">
      <c r="A117" s="17" t="s">
        <v>2065</v>
      </c>
      <c r="B117" s="1">
        <v>9.7181818181811206</v>
      </c>
      <c r="C117" s="16">
        <v>114</v>
      </c>
      <c r="D117" s="185" t="s">
        <v>1903</v>
      </c>
      <c r="E117" s="132">
        <v>2</v>
      </c>
      <c r="F117" s="162" t="s">
        <v>1414</v>
      </c>
      <c r="G117" s="155" t="s">
        <v>1415</v>
      </c>
      <c r="H117" s="156" t="s">
        <v>1639</v>
      </c>
      <c r="I117" s="156" t="s">
        <v>640</v>
      </c>
      <c r="J117" s="176">
        <f t="shared" ref="J117:J122" si="73">AU117</f>
        <v>2000</v>
      </c>
      <c r="K117" s="16">
        <v>1300</v>
      </c>
      <c r="L117" s="3"/>
      <c r="M117" s="1"/>
      <c r="N117" s="45">
        <f t="shared" si="71"/>
        <v>1300</v>
      </c>
      <c r="O117" s="34"/>
      <c r="P117" s="1"/>
      <c r="Q117" s="46">
        <f t="shared" ref="Q117:Q122" si="74">SUM(N117+O117-P117)</f>
        <v>1300</v>
      </c>
      <c r="R117" s="34">
        <v>1000</v>
      </c>
      <c r="S117" s="1">
        <v>1300</v>
      </c>
      <c r="T117" s="46">
        <f t="shared" ref="T117:T122" si="75">SUM(Q117+R117-S117)</f>
        <v>1000</v>
      </c>
      <c r="U117" s="34"/>
      <c r="V117" s="1"/>
      <c r="W117" s="46">
        <f t="shared" ref="W117:W122" si="76">SUM(T117+U117-V117)</f>
        <v>1000</v>
      </c>
      <c r="X117" s="34"/>
      <c r="Y117" s="1"/>
      <c r="Z117" s="46">
        <f t="shared" ref="Z117:Z122" si="77">SUM(W117+X117-Y117)</f>
        <v>1000</v>
      </c>
      <c r="AA117" s="34"/>
      <c r="AB117" s="1">
        <v>1000</v>
      </c>
      <c r="AC117" s="46">
        <f t="shared" ref="AC117:AC122" si="78">SUM(Z117+AA117-AB117)</f>
        <v>0</v>
      </c>
      <c r="AD117" s="3">
        <v>2000</v>
      </c>
      <c r="AE117" s="1"/>
      <c r="AF117" s="171">
        <f t="shared" ref="AF117:AF122" si="79">SUM(AC117+AD117-AE117)</f>
        <v>2000</v>
      </c>
      <c r="AG117" s="34"/>
      <c r="AH117" s="1"/>
      <c r="AI117" s="46">
        <f t="shared" ref="AI117:AI122" si="80">SUM(AF117+AG117-AH117)</f>
        <v>2000</v>
      </c>
      <c r="AJ117" s="34"/>
      <c r="AK117" s="1"/>
      <c r="AL117" s="46">
        <f t="shared" ref="AL117:AL122" si="81">SUM(AI117+AJ117-AK117)</f>
        <v>2000</v>
      </c>
      <c r="AM117" s="34"/>
      <c r="AN117" s="1"/>
      <c r="AO117" s="46">
        <f t="shared" ref="AO117:AO122" si="82">SUM(AL117+AM117-AN117)</f>
        <v>2000</v>
      </c>
      <c r="AP117" s="34"/>
      <c r="AQ117" s="1"/>
      <c r="AR117" s="46">
        <f t="shared" ref="AR117:AR122" si="83">SUM(AO117+AP117-AQ117)</f>
        <v>2000</v>
      </c>
      <c r="AS117" s="34"/>
      <c r="AT117" s="1"/>
      <c r="AU117" s="46">
        <f t="shared" ref="AU117:AU122" si="84">SUM(AR117+AS117-AT117)</f>
        <v>2000</v>
      </c>
      <c r="AV117" s="125">
        <f t="shared" si="53"/>
        <v>3000</v>
      </c>
      <c r="AW117" s="125">
        <f t="shared" si="54"/>
        <v>2300</v>
      </c>
      <c r="AX117" s="291">
        <v>2600</v>
      </c>
      <c r="AY117" s="125">
        <v>2800</v>
      </c>
      <c r="AZ117" s="35"/>
      <c r="BA117" s="35"/>
      <c r="BB117" s="35"/>
      <c r="BC117" s="35"/>
      <c r="BD117" s="35"/>
      <c r="BE117" s="35"/>
      <c r="BF117" s="35"/>
    </row>
    <row r="118" spans="1:58" ht="13">
      <c r="A118" s="17" t="s">
        <v>407</v>
      </c>
      <c r="B118" s="22">
        <v>9.6445454545447493</v>
      </c>
      <c r="C118" s="200">
        <v>115</v>
      </c>
      <c r="D118" s="185" t="s">
        <v>1903</v>
      </c>
      <c r="E118" s="132">
        <v>3</v>
      </c>
      <c r="F118" s="162" t="s">
        <v>1416</v>
      </c>
      <c r="G118" s="155" t="s">
        <v>1417</v>
      </c>
      <c r="H118" s="156" t="s">
        <v>1639</v>
      </c>
      <c r="I118" s="156" t="s">
        <v>640</v>
      </c>
      <c r="J118" s="176">
        <f t="shared" si="73"/>
        <v>1000</v>
      </c>
      <c r="K118" s="16">
        <v>1300</v>
      </c>
      <c r="L118" s="3">
        <v>1000</v>
      </c>
      <c r="M118" s="1">
        <v>1300</v>
      </c>
      <c r="N118" s="45">
        <f t="shared" si="71"/>
        <v>1000</v>
      </c>
      <c r="O118" s="34"/>
      <c r="P118" s="1"/>
      <c r="Q118" s="46">
        <f t="shared" si="74"/>
        <v>1000</v>
      </c>
      <c r="R118" s="34">
        <v>1000</v>
      </c>
      <c r="S118" s="1">
        <v>100</v>
      </c>
      <c r="T118" s="46">
        <f t="shared" si="75"/>
        <v>1900</v>
      </c>
      <c r="U118" s="34"/>
      <c r="V118" s="1"/>
      <c r="W118" s="46">
        <f t="shared" si="76"/>
        <v>1900</v>
      </c>
      <c r="X118" s="34"/>
      <c r="Y118" s="1"/>
      <c r="Z118" s="46">
        <f t="shared" si="77"/>
        <v>1900</v>
      </c>
      <c r="AA118" s="34"/>
      <c r="AB118" s="1">
        <v>1900</v>
      </c>
      <c r="AC118" s="46">
        <f t="shared" si="78"/>
        <v>0</v>
      </c>
      <c r="AD118" s="3">
        <v>1000</v>
      </c>
      <c r="AE118" s="1"/>
      <c r="AF118" s="171">
        <f t="shared" si="79"/>
        <v>1000</v>
      </c>
      <c r="AG118" s="34"/>
      <c r="AH118" s="1"/>
      <c r="AI118" s="46">
        <f t="shared" si="80"/>
        <v>1000</v>
      </c>
      <c r="AJ118" s="34"/>
      <c r="AK118" s="1"/>
      <c r="AL118" s="46">
        <f t="shared" si="81"/>
        <v>1000</v>
      </c>
      <c r="AM118" s="34"/>
      <c r="AN118" s="1"/>
      <c r="AO118" s="46">
        <f t="shared" si="82"/>
        <v>1000</v>
      </c>
      <c r="AP118" s="34"/>
      <c r="AQ118" s="1"/>
      <c r="AR118" s="46">
        <f t="shared" si="83"/>
        <v>1000</v>
      </c>
      <c r="AS118" s="34"/>
      <c r="AT118" s="1"/>
      <c r="AU118" s="46">
        <f t="shared" si="84"/>
        <v>1000</v>
      </c>
      <c r="AV118" s="125">
        <f t="shared" si="53"/>
        <v>3000</v>
      </c>
      <c r="AW118" s="125">
        <f t="shared" si="54"/>
        <v>3300</v>
      </c>
      <c r="AX118" s="291">
        <v>6200</v>
      </c>
      <c r="AY118" s="125">
        <v>4500</v>
      </c>
      <c r="AZ118" s="35"/>
      <c r="BA118" s="35"/>
      <c r="BB118" s="35"/>
      <c r="BC118" s="35"/>
      <c r="BD118" s="35"/>
      <c r="BE118" s="35"/>
      <c r="BF118" s="35"/>
    </row>
    <row r="119" spans="1:58" ht="13">
      <c r="A119" s="17" t="s">
        <v>407</v>
      </c>
      <c r="B119" s="1">
        <v>9.5709090909083798</v>
      </c>
      <c r="C119" s="16">
        <v>116</v>
      </c>
      <c r="D119" s="185" t="s">
        <v>1903</v>
      </c>
      <c r="E119" s="132">
        <v>4</v>
      </c>
      <c r="F119" s="162" t="s">
        <v>1418</v>
      </c>
      <c r="G119" s="155" t="s">
        <v>3550</v>
      </c>
      <c r="H119" s="156" t="s">
        <v>1639</v>
      </c>
      <c r="I119" s="156" t="s">
        <v>640</v>
      </c>
      <c r="J119" s="176">
        <f t="shared" si="73"/>
        <v>1600</v>
      </c>
      <c r="K119" s="16">
        <v>0</v>
      </c>
      <c r="L119" s="3">
        <v>1000</v>
      </c>
      <c r="M119" s="1"/>
      <c r="N119" s="45">
        <f t="shared" si="71"/>
        <v>1000</v>
      </c>
      <c r="O119" s="34"/>
      <c r="P119" s="1"/>
      <c r="Q119" s="46">
        <f t="shared" si="74"/>
        <v>1000</v>
      </c>
      <c r="R119" s="34">
        <v>2000</v>
      </c>
      <c r="S119" s="1">
        <v>1000</v>
      </c>
      <c r="T119" s="46">
        <f t="shared" si="75"/>
        <v>2000</v>
      </c>
      <c r="U119" s="34"/>
      <c r="V119" s="1"/>
      <c r="W119" s="46">
        <f t="shared" si="76"/>
        <v>2000</v>
      </c>
      <c r="X119" s="34"/>
      <c r="Y119" s="1"/>
      <c r="Z119" s="46">
        <f t="shared" si="77"/>
        <v>2000</v>
      </c>
      <c r="AA119" s="34"/>
      <c r="AB119" s="1">
        <v>1400</v>
      </c>
      <c r="AC119" s="46">
        <f t="shared" si="78"/>
        <v>600</v>
      </c>
      <c r="AD119" s="3">
        <v>1000</v>
      </c>
      <c r="AE119" s="1"/>
      <c r="AF119" s="171">
        <f t="shared" si="79"/>
        <v>1600</v>
      </c>
      <c r="AG119" s="34"/>
      <c r="AH119" s="1"/>
      <c r="AI119" s="46">
        <f t="shared" si="80"/>
        <v>1600</v>
      </c>
      <c r="AJ119" s="34"/>
      <c r="AK119" s="1"/>
      <c r="AL119" s="46">
        <f t="shared" si="81"/>
        <v>1600</v>
      </c>
      <c r="AM119" s="34"/>
      <c r="AN119" s="1"/>
      <c r="AO119" s="46">
        <f t="shared" si="82"/>
        <v>1600</v>
      </c>
      <c r="AP119" s="34"/>
      <c r="AQ119" s="1"/>
      <c r="AR119" s="46">
        <f t="shared" si="83"/>
        <v>1600</v>
      </c>
      <c r="AS119" s="34"/>
      <c r="AT119" s="1"/>
      <c r="AU119" s="46">
        <f t="shared" si="84"/>
        <v>1600</v>
      </c>
      <c r="AV119" s="125">
        <f t="shared" si="53"/>
        <v>4000</v>
      </c>
      <c r="AW119" s="125">
        <f t="shared" si="54"/>
        <v>2400</v>
      </c>
      <c r="AX119" s="291">
        <v>8600</v>
      </c>
      <c r="AY119" s="125">
        <v>5700</v>
      </c>
      <c r="AZ119" s="35"/>
      <c r="BA119" s="35"/>
      <c r="BB119" s="35"/>
      <c r="BC119" s="35"/>
      <c r="BD119" s="35"/>
      <c r="BE119" s="35"/>
      <c r="BF119" s="35"/>
    </row>
    <row r="120" spans="1:58" ht="13">
      <c r="A120" s="18"/>
      <c r="B120" s="41">
        <v>9.4972727272720103</v>
      </c>
      <c r="C120" s="16">
        <v>117</v>
      </c>
      <c r="D120" s="185" t="s">
        <v>1903</v>
      </c>
      <c r="E120" s="132">
        <v>5</v>
      </c>
      <c r="F120" s="162" t="s">
        <v>1420</v>
      </c>
      <c r="G120" s="155" t="s">
        <v>1421</v>
      </c>
      <c r="H120" s="156" t="s">
        <v>1419</v>
      </c>
      <c r="I120" s="156" t="s">
        <v>640</v>
      </c>
      <c r="J120" s="176">
        <f t="shared" si="73"/>
        <v>20</v>
      </c>
      <c r="K120" s="16">
        <v>20</v>
      </c>
      <c r="L120" s="3"/>
      <c r="M120" s="1"/>
      <c r="N120" s="46">
        <f>SUM(K120+L120-M120)</f>
        <v>20</v>
      </c>
      <c r="O120" s="34"/>
      <c r="P120" s="1"/>
      <c r="Q120" s="46">
        <f t="shared" si="74"/>
        <v>20</v>
      </c>
      <c r="R120" s="34"/>
      <c r="S120" s="1"/>
      <c r="T120" s="46">
        <f t="shared" si="75"/>
        <v>20</v>
      </c>
      <c r="U120" s="34"/>
      <c r="V120" s="1"/>
      <c r="W120" s="46">
        <f t="shared" si="76"/>
        <v>20</v>
      </c>
      <c r="X120" s="34"/>
      <c r="Y120" s="1"/>
      <c r="Z120" s="46">
        <f t="shared" si="77"/>
        <v>20</v>
      </c>
      <c r="AA120" s="34"/>
      <c r="AB120" s="1"/>
      <c r="AC120" s="46">
        <f t="shared" si="78"/>
        <v>20</v>
      </c>
      <c r="AD120" s="3"/>
      <c r="AE120" s="1"/>
      <c r="AF120" s="171">
        <f t="shared" si="79"/>
        <v>20</v>
      </c>
      <c r="AG120" s="34"/>
      <c r="AH120" s="1"/>
      <c r="AI120" s="46">
        <f t="shared" si="80"/>
        <v>20</v>
      </c>
      <c r="AJ120" s="34"/>
      <c r="AK120" s="1"/>
      <c r="AL120" s="46">
        <f t="shared" si="81"/>
        <v>20</v>
      </c>
      <c r="AM120" s="34"/>
      <c r="AN120" s="1"/>
      <c r="AO120" s="46">
        <f t="shared" si="82"/>
        <v>20</v>
      </c>
      <c r="AP120" s="34"/>
      <c r="AQ120" s="1"/>
      <c r="AR120" s="46">
        <f t="shared" si="83"/>
        <v>20</v>
      </c>
      <c r="AS120" s="34"/>
      <c r="AT120" s="1"/>
      <c r="AU120" s="46">
        <f t="shared" si="84"/>
        <v>20</v>
      </c>
      <c r="AV120" s="125">
        <f t="shared" si="53"/>
        <v>0</v>
      </c>
      <c r="AW120" s="125">
        <f t="shared" si="54"/>
        <v>0</v>
      </c>
      <c r="AX120" s="291">
        <v>0</v>
      </c>
      <c r="AY120" s="125">
        <v>10</v>
      </c>
      <c r="AZ120" s="35"/>
      <c r="BA120" s="35"/>
      <c r="BB120" s="35"/>
      <c r="BC120" s="35"/>
      <c r="BD120" s="35"/>
      <c r="BE120" s="35"/>
      <c r="BF120" s="35"/>
    </row>
    <row r="121" spans="1:58" ht="13">
      <c r="A121" s="18"/>
      <c r="B121" s="41">
        <v>9.4236363636356408</v>
      </c>
      <c r="C121" s="16">
        <v>118</v>
      </c>
      <c r="D121" s="185" t="s">
        <v>1903</v>
      </c>
      <c r="E121" s="132">
        <v>6</v>
      </c>
      <c r="F121" s="162" t="s">
        <v>1422</v>
      </c>
      <c r="G121" s="155" t="s">
        <v>1423</v>
      </c>
      <c r="H121" s="156" t="s">
        <v>1419</v>
      </c>
      <c r="I121" s="156" t="s">
        <v>640</v>
      </c>
      <c r="J121" s="176">
        <f t="shared" si="73"/>
        <v>40</v>
      </c>
      <c r="K121" s="16">
        <v>40</v>
      </c>
      <c r="L121" s="3"/>
      <c r="M121" s="1"/>
      <c r="N121" s="46">
        <f>SUM(K121+L121-M121)</f>
        <v>40</v>
      </c>
      <c r="O121" s="34"/>
      <c r="P121" s="1"/>
      <c r="Q121" s="46">
        <f t="shared" si="74"/>
        <v>40</v>
      </c>
      <c r="R121" s="34"/>
      <c r="S121" s="1"/>
      <c r="T121" s="46">
        <f t="shared" si="75"/>
        <v>40</v>
      </c>
      <c r="U121" s="34"/>
      <c r="V121" s="1"/>
      <c r="W121" s="46">
        <f t="shared" si="76"/>
        <v>40</v>
      </c>
      <c r="X121" s="34"/>
      <c r="Y121" s="1"/>
      <c r="Z121" s="46">
        <f t="shared" si="77"/>
        <v>40</v>
      </c>
      <c r="AA121" s="34"/>
      <c r="AB121" s="1"/>
      <c r="AC121" s="46">
        <f t="shared" si="78"/>
        <v>40</v>
      </c>
      <c r="AD121" s="3"/>
      <c r="AE121" s="1"/>
      <c r="AF121" s="171">
        <f t="shared" si="79"/>
        <v>40</v>
      </c>
      <c r="AG121" s="34"/>
      <c r="AH121" s="1"/>
      <c r="AI121" s="46">
        <f t="shared" si="80"/>
        <v>40</v>
      </c>
      <c r="AJ121" s="34"/>
      <c r="AK121" s="1"/>
      <c r="AL121" s="46">
        <f t="shared" si="81"/>
        <v>40</v>
      </c>
      <c r="AM121" s="34"/>
      <c r="AN121" s="1"/>
      <c r="AO121" s="46">
        <f t="shared" si="82"/>
        <v>40</v>
      </c>
      <c r="AP121" s="34"/>
      <c r="AQ121" s="1"/>
      <c r="AR121" s="46">
        <f t="shared" si="83"/>
        <v>40</v>
      </c>
      <c r="AS121" s="34"/>
      <c r="AT121" s="1"/>
      <c r="AU121" s="46">
        <f t="shared" si="84"/>
        <v>40</v>
      </c>
      <c r="AV121" s="125">
        <f t="shared" si="53"/>
        <v>0</v>
      </c>
      <c r="AW121" s="125">
        <f t="shared" si="54"/>
        <v>0</v>
      </c>
      <c r="AX121" s="291">
        <v>0</v>
      </c>
      <c r="AY121" s="125">
        <v>20</v>
      </c>
      <c r="AZ121" s="35"/>
      <c r="BA121" s="35"/>
      <c r="BB121" s="35"/>
      <c r="BC121" s="35"/>
      <c r="BD121" s="35"/>
      <c r="BE121" s="35"/>
      <c r="BF121" s="35"/>
    </row>
    <row r="122" spans="1:58" ht="13">
      <c r="A122" s="17" t="s">
        <v>2065</v>
      </c>
      <c r="B122" s="1">
        <v>9.3499999999992696</v>
      </c>
      <c r="C122" s="200">
        <v>119</v>
      </c>
      <c r="D122" s="185" t="s">
        <v>1903</v>
      </c>
      <c r="E122" s="132">
        <v>7</v>
      </c>
      <c r="F122" s="162" t="s">
        <v>1424</v>
      </c>
      <c r="G122" s="155" t="s">
        <v>1425</v>
      </c>
      <c r="H122" s="156" t="s">
        <v>1419</v>
      </c>
      <c r="I122" s="156" t="s">
        <v>640</v>
      </c>
      <c r="J122" s="176">
        <f t="shared" si="73"/>
        <v>20</v>
      </c>
      <c r="K122" s="16">
        <v>20</v>
      </c>
      <c r="L122" s="3"/>
      <c r="M122" s="1"/>
      <c r="N122" s="46">
        <f>SUM(K122+L122-M122)</f>
        <v>20</v>
      </c>
      <c r="O122" s="34"/>
      <c r="P122" s="1"/>
      <c r="Q122" s="46">
        <f t="shared" si="74"/>
        <v>20</v>
      </c>
      <c r="R122" s="34"/>
      <c r="S122" s="1"/>
      <c r="T122" s="46">
        <f t="shared" si="75"/>
        <v>20</v>
      </c>
      <c r="U122" s="34"/>
      <c r="V122" s="1"/>
      <c r="W122" s="46">
        <f t="shared" si="76"/>
        <v>20</v>
      </c>
      <c r="X122" s="34"/>
      <c r="Y122" s="1"/>
      <c r="Z122" s="46">
        <f t="shared" si="77"/>
        <v>20</v>
      </c>
      <c r="AA122" s="34"/>
      <c r="AB122" s="1"/>
      <c r="AC122" s="46">
        <f t="shared" si="78"/>
        <v>20</v>
      </c>
      <c r="AD122" s="3"/>
      <c r="AE122" s="1"/>
      <c r="AF122" s="171">
        <f t="shared" si="79"/>
        <v>20</v>
      </c>
      <c r="AG122" s="34"/>
      <c r="AH122" s="1"/>
      <c r="AI122" s="46">
        <f t="shared" si="80"/>
        <v>20</v>
      </c>
      <c r="AJ122" s="34"/>
      <c r="AK122" s="1"/>
      <c r="AL122" s="46">
        <f t="shared" si="81"/>
        <v>20</v>
      </c>
      <c r="AM122" s="34"/>
      <c r="AN122" s="1"/>
      <c r="AO122" s="46">
        <f t="shared" si="82"/>
        <v>20</v>
      </c>
      <c r="AP122" s="34"/>
      <c r="AQ122" s="1"/>
      <c r="AR122" s="46">
        <f t="shared" si="83"/>
        <v>20</v>
      </c>
      <c r="AS122" s="34"/>
      <c r="AT122" s="1"/>
      <c r="AU122" s="46">
        <f t="shared" si="84"/>
        <v>20</v>
      </c>
      <c r="AV122" s="125">
        <f t="shared" si="53"/>
        <v>0</v>
      </c>
      <c r="AW122" s="125">
        <f t="shared" si="54"/>
        <v>0</v>
      </c>
      <c r="AX122" s="291">
        <v>0</v>
      </c>
      <c r="AY122" s="125">
        <v>0</v>
      </c>
      <c r="AZ122" s="35"/>
      <c r="BA122" s="35"/>
      <c r="BB122" s="35"/>
      <c r="BC122" s="35"/>
      <c r="BD122" s="35"/>
      <c r="BE122" s="35"/>
      <c r="BF122" s="35"/>
    </row>
    <row r="123" spans="1:58" ht="13">
      <c r="A123" s="17" t="s">
        <v>407</v>
      </c>
      <c r="B123" s="22">
        <v>9.2763636363629001</v>
      </c>
      <c r="C123" s="16">
        <v>120</v>
      </c>
      <c r="D123" s="218" t="s">
        <v>3572</v>
      </c>
      <c r="E123" s="131">
        <v>1</v>
      </c>
      <c r="F123" s="162" t="s">
        <v>2199</v>
      </c>
      <c r="G123" s="155" t="s">
        <v>2200</v>
      </c>
      <c r="H123" s="156" t="s">
        <v>419</v>
      </c>
      <c r="I123" s="156" t="s">
        <v>629</v>
      </c>
      <c r="J123" s="175">
        <f t="shared" si="72"/>
        <v>8</v>
      </c>
      <c r="K123" s="16">
        <v>20</v>
      </c>
      <c r="L123" s="3"/>
      <c r="M123" s="1"/>
      <c r="N123" s="45">
        <f t="shared" ref="N123:N147" si="85">SUM(K123+L123-M123)</f>
        <v>20</v>
      </c>
      <c r="O123" s="34"/>
      <c r="P123" s="1"/>
      <c r="Q123" s="45">
        <f t="shared" ref="Q123:Q147" si="86">SUM(N123+O123-P123)</f>
        <v>20</v>
      </c>
      <c r="R123" s="34"/>
      <c r="S123" s="1">
        <v>12</v>
      </c>
      <c r="T123" s="45">
        <f t="shared" ref="T123:T147" si="87">SUM(Q123+R123-S123)</f>
        <v>8</v>
      </c>
      <c r="U123" s="34"/>
      <c r="V123" s="1"/>
      <c r="W123" s="45">
        <f t="shared" ref="W123:W147" si="88">SUM(T123+U123-V123)</f>
        <v>8</v>
      </c>
      <c r="X123" s="34"/>
      <c r="Y123" s="1"/>
      <c r="Z123" s="45">
        <f t="shared" ref="Z123:Z147" si="89">SUM(W123+X123-Y123)</f>
        <v>8</v>
      </c>
      <c r="AA123" s="34"/>
      <c r="AB123" s="1"/>
      <c r="AC123" s="45">
        <f t="shared" ref="AC123:AC147" si="90">SUM(Z123+AA123-AB123)</f>
        <v>8</v>
      </c>
      <c r="AD123" s="3"/>
      <c r="AE123" s="1"/>
      <c r="AF123" s="172">
        <f t="shared" ref="AF123:AF147" si="91">SUM(AC123+AD123-AE123)</f>
        <v>8</v>
      </c>
      <c r="AG123" s="34"/>
      <c r="AH123" s="1"/>
      <c r="AI123" s="46">
        <f t="shared" ref="AI123:AI147" si="92">SUM(AF123+AG123-AH123)</f>
        <v>8</v>
      </c>
      <c r="AJ123" s="34"/>
      <c r="AK123" s="1"/>
      <c r="AL123" s="46">
        <f t="shared" ref="AL123:AL147" si="93">SUM(AI123+AJ123-AK123)</f>
        <v>8</v>
      </c>
      <c r="AM123" s="34"/>
      <c r="AN123" s="1"/>
      <c r="AO123" s="46">
        <f t="shared" ref="AO123:AO147" si="94">SUM(AL123+AM123-AN123)</f>
        <v>8</v>
      </c>
      <c r="AP123" s="34"/>
      <c r="AQ123" s="1"/>
      <c r="AR123" s="72">
        <f t="shared" ref="AR123:AR147" si="95">SUM(AO123+AP123-AQ123)</f>
        <v>8</v>
      </c>
      <c r="AS123" s="3"/>
      <c r="AT123" s="1"/>
      <c r="AU123" s="46">
        <f t="shared" ref="AU123:AU147" si="96">SUM(AR123+AS123-AT123)</f>
        <v>8</v>
      </c>
      <c r="AV123" s="125">
        <f t="shared" si="53"/>
        <v>0</v>
      </c>
      <c r="AW123" s="125">
        <f t="shared" si="54"/>
        <v>12</v>
      </c>
      <c r="AX123" s="291">
        <v>0</v>
      </c>
      <c r="AY123" s="125">
        <v>3</v>
      </c>
      <c r="AZ123" s="35"/>
      <c r="BA123" s="35"/>
      <c r="BB123" s="35"/>
      <c r="BC123" s="35"/>
      <c r="BD123" s="35"/>
      <c r="BE123" s="35"/>
      <c r="BF123" s="35"/>
    </row>
    <row r="124" spans="1:58" ht="13">
      <c r="A124" s="17" t="s">
        <v>407</v>
      </c>
      <c r="B124" s="1">
        <v>9.2027272727265306</v>
      </c>
      <c r="C124" s="16">
        <v>121</v>
      </c>
      <c r="D124" s="218" t="s">
        <v>3572</v>
      </c>
      <c r="E124" s="131">
        <v>2</v>
      </c>
      <c r="F124" s="162" t="s">
        <v>2420</v>
      </c>
      <c r="G124" s="155" t="s">
        <v>2637</v>
      </c>
      <c r="H124" s="156" t="s">
        <v>419</v>
      </c>
      <c r="I124" s="156" t="s">
        <v>629</v>
      </c>
      <c r="J124" s="175">
        <f t="shared" si="72"/>
        <v>0</v>
      </c>
      <c r="K124" s="16">
        <v>2</v>
      </c>
      <c r="L124" s="3"/>
      <c r="M124" s="1"/>
      <c r="N124" s="45">
        <f t="shared" si="85"/>
        <v>2</v>
      </c>
      <c r="O124" s="34"/>
      <c r="P124" s="1"/>
      <c r="Q124" s="45">
        <f t="shared" si="86"/>
        <v>2</v>
      </c>
      <c r="R124" s="34"/>
      <c r="S124" s="1">
        <v>2</v>
      </c>
      <c r="T124" s="45">
        <f t="shared" si="87"/>
        <v>0</v>
      </c>
      <c r="U124" s="34"/>
      <c r="V124" s="1"/>
      <c r="W124" s="45">
        <f t="shared" si="88"/>
        <v>0</v>
      </c>
      <c r="X124" s="34"/>
      <c r="Y124" s="1"/>
      <c r="Z124" s="45">
        <f t="shared" si="89"/>
        <v>0</v>
      </c>
      <c r="AA124" s="34"/>
      <c r="AB124" s="1"/>
      <c r="AC124" s="45">
        <f t="shared" si="90"/>
        <v>0</v>
      </c>
      <c r="AD124" s="3"/>
      <c r="AE124" s="1"/>
      <c r="AF124" s="172">
        <f t="shared" si="91"/>
        <v>0</v>
      </c>
      <c r="AG124" s="34"/>
      <c r="AH124" s="1"/>
      <c r="AI124" s="46">
        <f t="shared" si="92"/>
        <v>0</v>
      </c>
      <c r="AJ124" s="34"/>
      <c r="AK124" s="1"/>
      <c r="AL124" s="46">
        <f t="shared" si="93"/>
        <v>0</v>
      </c>
      <c r="AM124" s="34"/>
      <c r="AN124" s="1"/>
      <c r="AO124" s="46">
        <f t="shared" si="94"/>
        <v>0</v>
      </c>
      <c r="AP124" s="34"/>
      <c r="AQ124" s="1"/>
      <c r="AR124" s="72">
        <f t="shared" si="95"/>
        <v>0</v>
      </c>
      <c r="AS124" s="3"/>
      <c r="AT124" s="1"/>
      <c r="AU124" s="46">
        <f t="shared" si="96"/>
        <v>0</v>
      </c>
      <c r="AV124" s="125">
        <f t="shared" si="53"/>
        <v>0</v>
      </c>
      <c r="AW124" s="125">
        <f t="shared" si="54"/>
        <v>2</v>
      </c>
      <c r="AX124" s="291">
        <v>3</v>
      </c>
      <c r="AY124" s="125">
        <v>4</v>
      </c>
      <c r="AZ124" s="35"/>
      <c r="BA124" s="35"/>
      <c r="BB124" s="35"/>
      <c r="BC124" s="35"/>
      <c r="BD124" s="35"/>
      <c r="BE124" s="35"/>
      <c r="BF124" s="35"/>
    </row>
    <row r="125" spans="1:58" ht="13">
      <c r="A125" s="18"/>
      <c r="B125" s="41">
        <v>9.1290909090901593</v>
      </c>
      <c r="C125" s="16">
        <v>122</v>
      </c>
      <c r="D125" s="218" t="s">
        <v>3572</v>
      </c>
      <c r="E125" s="131">
        <v>3</v>
      </c>
      <c r="F125" s="162" t="s">
        <v>2421</v>
      </c>
      <c r="G125" s="155" t="s">
        <v>2425</v>
      </c>
      <c r="H125" s="156" t="s">
        <v>419</v>
      </c>
      <c r="I125" s="156" t="s">
        <v>629</v>
      </c>
      <c r="J125" s="175">
        <f t="shared" si="72"/>
        <v>0</v>
      </c>
      <c r="K125" s="16">
        <v>0</v>
      </c>
      <c r="L125" s="3"/>
      <c r="M125" s="1"/>
      <c r="N125" s="45">
        <f t="shared" si="85"/>
        <v>0</v>
      </c>
      <c r="O125" s="34"/>
      <c r="P125" s="1"/>
      <c r="Q125" s="45">
        <f t="shared" si="86"/>
        <v>0</v>
      </c>
      <c r="R125" s="34"/>
      <c r="S125" s="1"/>
      <c r="T125" s="45">
        <f t="shared" si="87"/>
        <v>0</v>
      </c>
      <c r="U125" s="34"/>
      <c r="V125" s="1"/>
      <c r="W125" s="45">
        <f t="shared" si="88"/>
        <v>0</v>
      </c>
      <c r="X125" s="34"/>
      <c r="Y125" s="1"/>
      <c r="Z125" s="45">
        <f t="shared" si="89"/>
        <v>0</v>
      </c>
      <c r="AA125" s="34"/>
      <c r="AB125" s="1"/>
      <c r="AC125" s="45">
        <f t="shared" si="90"/>
        <v>0</v>
      </c>
      <c r="AD125" s="3"/>
      <c r="AE125" s="1"/>
      <c r="AF125" s="172">
        <f t="shared" si="91"/>
        <v>0</v>
      </c>
      <c r="AG125" s="34"/>
      <c r="AH125" s="1"/>
      <c r="AI125" s="46">
        <f t="shared" si="92"/>
        <v>0</v>
      </c>
      <c r="AJ125" s="34"/>
      <c r="AK125" s="1"/>
      <c r="AL125" s="46">
        <f t="shared" si="93"/>
        <v>0</v>
      </c>
      <c r="AM125" s="34"/>
      <c r="AN125" s="1"/>
      <c r="AO125" s="46">
        <f t="shared" si="94"/>
        <v>0</v>
      </c>
      <c r="AP125" s="34"/>
      <c r="AQ125" s="1"/>
      <c r="AR125" s="72">
        <f t="shared" si="95"/>
        <v>0</v>
      </c>
      <c r="AS125" s="3"/>
      <c r="AT125" s="1"/>
      <c r="AU125" s="46">
        <f t="shared" si="96"/>
        <v>0</v>
      </c>
      <c r="AV125" s="125">
        <f t="shared" si="53"/>
        <v>0</v>
      </c>
      <c r="AW125" s="125">
        <f t="shared" si="54"/>
        <v>0</v>
      </c>
      <c r="AX125" s="291">
        <v>2</v>
      </c>
      <c r="AY125" s="125">
        <v>5</v>
      </c>
      <c r="AZ125" s="35"/>
      <c r="BA125" s="35"/>
      <c r="BB125" s="35"/>
      <c r="BC125" s="35"/>
      <c r="BD125" s="35"/>
      <c r="BE125" s="35"/>
      <c r="BF125" s="35"/>
    </row>
    <row r="126" spans="1:58" ht="13">
      <c r="A126" s="18"/>
      <c r="B126" s="41">
        <v>9.0554545454537898</v>
      </c>
      <c r="C126" s="200">
        <v>123</v>
      </c>
      <c r="D126" s="218" t="s">
        <v>3572</v>
      </c>
      <c r="E126" s="131">
        <v>4</v>
      </c>
      <c r="F126" s="162" t="s">
        <v>2434</v>
      </c>
      <c r="G126" s="155" t="s">
        <v>2433</v>
      </c>
      <c r="H126" s="156" t="s">
        <v>419</v>
      </c>
      <c r="I126" s="156" t="s">
        <v>629</v>
      </c>
      <c r="J126" s="175">
        <f t="shared" si="72"/>
        <v>0</v>
      </c>
      <c r="K126" s="16">
        <v>0</v>
      </c>
      <c r="L126" s="3"/>
      <c r="M126" s="1"/>
      <c r="N126" s="45">
        <f t="shared" si="85"/>
        <v>0</v>
      </c>
      <c r="O126" s="34"/>
      <c r="P126" s="1"/>
      <c r="Q126" s="45">
        <f t="shared" si="86"/>
        <v>0</v>
      </c>
      <c r="R126" s="34"/>
      <c r="S126" s="1"/>
      <c r="T126" s="45">
        <f t="shared" si="87"/>
        <v>0</v>
      </c>
      <c r="U126" s="34"/>
      <c r="V126" s="1"/>
      <c r="W126" s="45">
        <f t="shared" si="88"/>
        <v>0</v>
      </c>
      <c r="X126" s="34"/>
      <c r="Y126" s="1"/>
      <c r="Z126" s="45">
        <f t="shared" si="89"/>
        <v>0</v>
      </c>
      <c r="AA126" s="34"/>
      <c r="AB126" s="1"/>
      <c r="AC126" s="45">
        <f t="shared" si="90"/>
        <v>0</v>
      </c>
      <c r="AD126" s="3"/>
      <c r="AE126" s="1"/>
      <c r="AF126" s="172">
        <f t="shared" si="91"/>
        <v>0</v>
      </c>
      <c r="AG126" s="34"/>
      <c r="AH126" s="1"/>
      <c r="AI126" s="46">
        <f t="shared" si="92"/>
        <v>0</v>
      </c>
      <c r="AJ126" s="34"/>
      <c r="AK126" s="1"/>
      <c r="AL126" s="46">
        <f t="shared" si="93"/>
        <v>0</v>
      </c>
      <c r="AM126" s="34"/>
      <c r="AN126" s="1"/>
      <c r="AO126" s="46">
        <f t="shared" si="94"/>
        <v>0</v>
      </c>
      <c r="AP126" s="34"/>
      <c r="AQ126" s="1"/>
      <c r="AR126" s="72">
        <f t="shared" si="95"/>
        <v>0</v>
      </c>
      <c r="AS126" s="3"/>
      <c r="AT126" s="1"/>
      <c r="AU126" s="46">
        <f t="shared" si="96"/>
        <v>0</v>
      </c>
      <c r="AV126" s="125">
        <f t="shared" si="53"/>
        <v>0</v>
      </c>
      <c r="AW126" s="125">
        <f t="shared" si="54"/>
        <v>0</v>
      </c>
      <c r="AX126" s="291">
        <v>0</v>
      </c>
      <c r="AY126" s="125">
        <v>0</v>
      </c>
      <c r="AZ126" s="35"/>
      <c r="BA126" s="35"/>
      <c r="BB126" s="35"/>
      <c r="BC126" s="35"/>
      <c r="BD126" s="35"/>
      <c r="BE126" s="35"/>
      <c r="BF126" s="35"/>
    </row>
    <row r="127" spans="1:58" ht="13">
      <c r="A127" s="17" t="s">
        <v>2065</v>
      </c>
      <c r="B127" s="1">
        <v>8.9818181818174203</v>
      </c>
      <c r="C127" s="16">
        <v>124</v>
      </c>
      <c r="D127" s="218" t="s">
        <v>3572</v>
      </c>
      <c r="E127" s="131">
        <v>5</v>
      </c>
      <c r="F127" s="162" t="s">
        <v>2360</v>
      </c>
      <c r="G127" s="155" t="s">
        <v>2361</v>
      </c>
      <c r="H127" s="156" t="s">
        <v>419</v>
      </c>
      <c r="I127" s="156" t="s">
        <v>629</v>
      </c>
      <c r="J127" s="175">
        <f t="shared" si="72"/>
        <v>10</v>
      </c>
      <c r="K127" s="16">
        <v>10</v>
      </c>
      <c r="L127" s="3"/>
      <c r="M127" s="1"/>
      <c r="N127" s="45">
        <f t="shared" si="85"/>
        <v>10</v>
      </c>
      <c r="O127" s="34"/>
      <c r="P127" s="1"/>
      <c r="Q127" s="45">
        <f t="shared" si="86"/>
        <v>10</v>
      </c>
      <c r="R127" s="34"/>
      <c r="S127" s="1"/>
      <c r="T127" s="45">
        <f t="shared" si="87"/>
        <v>10</v>
      </c>
      <c r="U127" s="34"/>
      <c r="V127" s="1"/>
      <c r="W127" s="45">
        <f t="shared" si="88"/>
        <v>10</v>
      </c>
      <c r="X127" s="34"/>
      <c r="Y127" s="1"/>
      <c r="Z127" s="45">
        <f t="shared" si="89"/>
        <v>10</v>
      </c>
      <c r="AA127" s="34"/>
      <c r="AB127" s="1"/>
      <c r="AC127" s="45">
        <f t="shared" si="90"/>
        <v>10</v>
      </c>
      <c r="AD127" s="3"/>
      <c r="AE127" s="1"/>
      <c r="AF127" s="172">
        <f t="shared" si="91"/>
        <v>10</v>
      </c>
      <c r="AG127" s="34"/>
      <c r="AH127" s="1"/>
      <c r="AI127" s="46">
        <f t="shared" si="92"/>
        <v>10</v>
      </c>
      <c r="AJ127" s="34"/>
      <c r="AK127" s="1"/>
      <c r="AL127" s="46">
        <f t="shared" si="93"/>
        <v>10</v>
      </c>
      <c r="AM127" s="34"/>
      <c r="AN127" s="1"/>
      <c r="AO127" s="46">
        <f t="shared" si="94"/>
        <v>10</v>
      </c>
      <c r="AP127" s="34"/>
      <c r="AQ127" s="1"/>
      <c r="AR127" s="72">
        <f t="shared" si="95"/>
        <v>10</v>
      </c>
      <c r="AS127" s="3"/>
      <c r="AT127" s="1"/>
      <c r="AU127" s="46">
        <f t="shared" si="96"/>
        <v>10</v>
      </c>
      <c r="AV127" s="125">
        <f t="shared" si="53"/>
        <v>0</v>
      </c>
      <c r="AW127" s="125">
        <f t="shared" si="54"/>
        <v>0</v>
      </c>
      <c r="AX127" s="291">
        <v>1</v>
      </c>
      <c r="AY127" s="125">
        <v>0</v>
      </c>
      <c r="AZ127" s="35"/>
      <c r="BA127" s="35"/>
      <c r="BB127" s="35"/>
      <c r="BC127" s="35"/>
      <c r="BD127" s="35"/>
      <c r="BE127" s="35"/>
      <c r="BF127" s="35"/>
    </row>
    <row r="128" spans="1:58" ht="13">
      <c r="A128" s="17" t="s">
        <v>407</v>
      </c>
      <c r="B128" s="22">
        <v>8.9081818181810508</v>
      </c>
      <c r="C128" s="16">
        <v>125</v>
      </c>
      <c r="D128" s="218" t="s">
        <v>3572</v>
      </c>
      <c r="E128" s="131">
        <v>6</v>
      </c>
      <c r="F128" s="162" t="s">
        <v>2195</v>
      </c>
      <c r="G128" s="155" t="s">
        <v>2196</v>
      </c>
      <c r="H128" s="156" t="s">
        <v>419</v>
      </c>
      <c r="I128" s="156" t="s">
        <v>629</v>
      </c>
      <c r="J128" s="175">
        <f t="shared" si="72"/>
        <v>0</v>
      </c>
      <c r="K128" s="16">
        <v>1</v>
      </c>
      <c r="L128" s="3"/>
      <c r="M128" s="1"/>
      <c r="N128" s="45">
        <f t="shared" si="85"/>
        <v>1</v>
      </c>
      <c r="O128" s="34"/>
      <c r="P128" s="1"/>
      <c r="Q128" s="45">
        <f t="shared" si="86"/>
        <v>1</v>
      </c>
      <c r="R128" s="34"/>
      <c r="S128" s="1">
        <v>1</v>
      </c>
      <c r="T128" s="45">
        <f t="shared" si="87"/>
        <v>0</v>
      </c>
      <c r="U128" s="34"/>
      <c r="V128" s="1"/>
      <c r="W128" s="45">
        <f t="shared" si="88"/>
        <v>0</v>
      </c>
      <c r="X128" s="34"/>
      <c r="Y128" s="1"/>
      <c r="Z128" s="45">
        <f t="shared" si="89"/>
        <v>0</v>
      </c>
      <c r="AA128" s="34"/>
      <c r="AB128" s="1"/>
      <c r="AC128" s="45">
        <f t="shared" si="90"/>
        <v>0</v>
      </c>
      <c r="AD128" s="3"/>
      <c r="AE128" s="1"/>
      <c r="AF128" s="172">
        <f t="shared" si="91"/>
        <v>0</v>
      </c>
      <c r="AG128" s="34"/>
      <c r="AH128" s="1"/>
      <c r="AI128" s="46">
        <f t="shared" si="92"/>
        <v>0</v>
      </c>
      <c r="AJ128" s="34"/>
      <c r="AK128" s="1"/>
      <c r="AL128" s="46">
        <f t="shared" si="93"/>
        <v>0</v>
      </c>
      <c r="AM128" s="34"/>
      <c r="AN128" s="1"/>
      <c r="AO128" s="46">
        <f t="shared" si="94"/>
        <v>0</v>
      </c>
      <c r="AP128" s="34"/>
      <c r="AQ128" s="1"/>
      <c r="AR128" s="72">
        <f t="shared" si="95"/>
        <v>0</v>
      </c>
      <c r="AS128" s="3"/>
      <c r="AT128" s="1"/>
      <c r="AU128" s="46">
        <f t="shared" si="96"/>
        <v>0</v>
      </c>
      <c r="AV128" s="125">
        <f t="shared" si="53"/>
        <v>0</v>
      </c>
      <c r="AW128" s="125">
        <f t="shared" si="54"/>
        <v>1</v>
      </c>
      <c r="AX128" s="291">
        <v>0</v>
      </c>
      <c r="AY128" s="125">
        <v>3</v>
      </c>
      <c r="AZ128" s="35"/>
      <c r="BA128" s="35"/>
      <c r="BB128" s="35"/>
      <c r="BC128" s="35"/>
      <c r="BD128" s="35"/>
      <c r="BE128" s="35"/>
      <c r="BF128" s="35"/>
    </row>
    <row r="129" spans="1:58" ht="13">
      <c r="A129" s="17" t="s">
        <v>407</v>
      </c>
      <c r="B129" s="1">
        <v>8.8345454545446795</v>
      </c>
      <c r="C129" s="16">
        <v>126</v>
      </c>
      <c r="D129" s="218" t="s">
        <v>3572</v>
      </c>
      <c r="E129" s="131">
        <v>7</v>
      </c>
      <c r="F129" s="162" t="s">
        <v>2701</v>
      </c>
      <c r="G129" s="155" t="s">
        <v>2423</v>
      </c>
      <c r="H129" s="156" t="s">
        <v>419</v>
      </c>
      <c r="I129" s="156" t="s">
        <v>629</v>
      </c>
      <c r="J129" s="175">
        <f t="shared" si="72"/>
        <v>0</v>
      </c>
      <c r="K129" s="16">
        <v>0</v>
      </c>
      <c r="L129" s="3"/>
      <c r="M129" s="1"/>
      <c r="N129" s="45">
        <f t="shared" si="85"/>
        <v>0</v>
      </c>
      <c r="O129" s="34"/>
      <c r="P129" s="1"/>
      <c r="Q129" s="45">
        <f t="shared" si="86"/>
        <v>0</v>
      </c>
      <c r="R129" s="34"/>
      <c r="S129" s="1"/>
      <c r="T129" s="45">
        <f t="shared" si="87"/>
        <v>0</v>
      </c>
      <c r="U129" s="34"/>
      <c r="V129" s="1"/>
      <c r="W129" s="45">
        <f t="shared" si="88"/>
        <v>0</v>
      </c>
      <c r="X129" s="34"/>
      <c r="Y129" s="1"/>
      <c r="Z129" s="45">
        <f t="shared" si="89"/>
        <v>0</v>
      </c>
      <c r="AA129" s="34"/>
      <c r="AB129" s="1"/>
      <c r="AC129" s="45">
        <f t="shared" si="90"/>
        <v>0</v>
      </c>
      <c r="AD129" s="3"/>
      <c r="AE129" s="1"/>
      <c r="AF129" s="172">
        <f t="shared" si="91"/>
        <v>0</v>
      </c>
      <c r="AG129" s="34"/>
      <c r="AH129" s="1"/>
      <c r="AI129" s="46">
        <f t="shared" si="92"/>
        <v>0</v>
      </c>
      <c r="AJ129" s="34"/>
      <c r="AK129" s="1"/>
      <c r="AL129" s="46">
        <f t="shared" si="93"/>
        <v>0</v>
      </c>
      <c r="AM129" s="34"/>
      <c r="AN129" s="1"/>
      <c r="AO129" s="46">
        <f t="shared" si="94"/>
        <v>0</v>
      </c>
      <c r="AP129" s="34"/>
      <c r="AQ129" s="1"/>
      <c r="AR129" s="72">
        <f t="shared" si="95"/>
        <v>0</v>
      </c>
      <c r="AS129" s="3"/>
      <c r="AT129" s="1"/>
      <c r="AU129" s="46">
        <f t="shared" si="96"/>
        <v>0</v>
      </c>
      <c r="AV129" s="125">
        <f t="shared" si="53"/>
        <v>0</v>
      </c>
      <c r="AW129" s="125">
        <f t="shared" si="54"/>
        <v>0</v>
      </c>
      <c r="AX129" s="291">
        <v>1</v>
      </c>
      <c r="AY129" s="125">
        <v>4</v>
      </c>
      <c r="AZ129" s="35"/>
      <c r="BA129" s="35"/>
      <c r="BB129" s="35"/>
      <c r="BC129" s="35"/>
      <c r="BD129" s="35"/>
      <c r="BE129" s="35"/>
      <c r="BF129" s="35"/>
    </row>
    <row r="130" spans="1:58" ht="13">
      <c r="A130" s="18"/>
      <c r="B130" s="41">
        <v>8.76090909090831</v>
      </c>
      <c r="C130" s="200">
        <v>127</v>
      </c>
      <c r="D130" s="218" t="s">
        <v>3572</v>
      </c>
      <c r="E130" s="131">
        <v>8</v>
      </c>
      <c r="F130" s="162" t="s">
        <v>2702</v>
      </c>
      <c r="G130" s="155" t="s">
        <v>2424</v>
      </c>
      <c r="H130" s="156" t="s">
        <v>419</v>
      </c>
      <c r="I130" s="156" t="s">
        <v>629</v>
      </c>
      <c r="J130" s="175">
        <f t="shared" si="72"/>
        <v>14</v>
      </c>
      <c r="K130" s="16">
        <v>14</v>
      </c>
      <c r="L130" s="3"/>
      <c r="M130" s="1"/>
      <c r="N130" s="45">
        <f t="shared" si="85"/>
        <v>14</v>
      </c>
      <c r="O130" s="34"/>
      <c r="P130" s="1"/>
      <c r="Q130" s="45">
        <f t="shared" si="86"/>
        <v>14</v>
      </c>
      <c r="R130" s="34"/>
      <c r="S130" s="1"/>
      <c r="T130" s="45">
        <f t="shared" si="87"/>
        <v>14</v>
      </c>
      <c r="U130" s="34"/>
      <c r="V130" s="1"/>
      <c r="W130" s="45">
        <f t="shared" si="88"/>
        <v>14</v>
      </c>
      <c r="X130" s="34"/>
      <c r="Y130" s="1"/>
      <c r="Z130" s="45">
        <f t="shared" si="89"/>
        <v>14</v>
      </c>
      <c r="AA130" s="34"/>
      <c r="AB130" s="1"/>
      <c r="AC130" s="45">
        <f t="shared" si="90"/>
        <v>14</v>
      </c>
      <c r="AD130" s="3"/>
      <c r="AE130" s="1"/>
      <c r="AF130" s="172">
        <f t="shared" si="91"/>
        <v>14</v>
      </c>
      <c r="AG130" s="34"/>
      <c r="AH130" s="1"/>
      <c r="AI130" s="46">
        <f t="shared" si="92"/>
        <v>14</v>
      </c>
      <c r="AJ130" s="34"/>
      <c r="AK130" s="1"/>
      <c r="AL130" s="46">
        <f t="shared" si="93"/>
        <v>14</v>
      </c>
      <c r="AM130" s="34"/>
      <c r="AN130" s="1"/>
      <c r="AO130" s="46">
        <f t="shared" si="94"/>
        <v>14</v>
      </c>
      <c r="AP130" s="34"/>
      <c r="AQ130" s="1"/>
      <c r="AR130" s="72">
        <f t="shared" si="95"/>
        <v>14</v>
      </c>
      <c r="AS130" s="3"/>
      <c r="AT130" s="1"/>
      <c r="AU130" s="46">
        <f t="shared" si="96"/>
        <v>14</v>
      </c>
      <c r="AV130" s="125">
        <f t="shared" si="53"/>
        <v>0</v>
      </c>
      <c r="AW130" s="125">
        <f t="shared" si="54"/>
        <v>0</v>
      </c>
      <c r="AX130" s="291">
        <v>3</v>
      </c>
      <c r="AY130" s="125">
        <v>1</v>
      </c>
      <c r="AZ130" s="35"/>
      <c r="BA130" s="35"/>
      <c r="BB130" s="35"/>
      <c r="BC130" s="35"/>
      <c r="BD130" s="35"/>
      <c r="BE130" s="35"/>
      <c r="BF130" s="35"/>
    </row>
    <row r="131" spans="1:58" ht="13">
      <c r="A131" s="18"/>
      <c r="B131" s="41">
        <v>8.6872727272719406</v>
      </c>
      <c r="C131" s="16">
        <v>128</v>
      </c>
      <c r="D131" s="218" t="s">
        <v>3572</v>
      </c>
      <c r="E131" s="131">
        <v>9</v>
      </c>
      <c r="F131" s="162" t="s">
        <v>1512</v>
      </c>
      <c r="G131" s="155" t="s">
        <v>1513</v>
      </c>
      <c r="H131" s="156" t="s">
        <v>419</v>
      </c>
      <c r="I131" s="156" t="s">
        <v>629</v>
      </c>
      <c r="J131" s="175">
        <f t="shared" si="72"/>
        <v>46</v>
      </c>
      <c r="K131" s="16">
        <v>46</v>
      </c>
      <c r="L131" s="3"/>
      <c r="M131" s="1"/>
      <c r="N131" s="45">
        <f t="shared" si="85"/>
        <v>46</v>
      </c>
      <c r="O131" s="34"/>
      <c r="P131" s="1"/>
      <c r="Q131" s="45">
        <f t="shared" si="86"/>
        <v>46</v>
      </c>
      <c r="R131" s="34"/>
      <c r="S131" s="1"/>
      <c r="T131" s="45">
        <f t="shared" si="87"/>
        <v>46</v>
      </c>
      <c r="U131" s="34"/>
      <c r="V131" s="1"/>
      <c r="W131" s="45">
        <f t="shared" si="88"/>
        <v>46</v>
      </c>
      <c r="X131" s="34"/>
      <c r="Y131" s="1"/>
      <c r="Z131" s="45">
        <f t="shared" si="89"/>
        <v>46</v>
      </c>
      <c r="AA131" s="34"/>
      <c r="AB131" s="1"/>
      <c r="AC131" s="45">
        <f t="shared" si="90"/>
        <v>46</v>
      </c>
      <c r="AD131" s="3"/>
      <c r="AE131" s="1"/>
      <c r="AF131" s="172">
        <f t="shared" si="91"/>
        <v>46</v>
      </c>
      <c r="AG131" s="34"/>
      <c r="AH131" s="1"/>
      <c r="AI131" s="46">
        <f t="shared" si="92"/>
        <v>46</v>
      </c>
      <c r="AJ131" s="34"/>
      <c r="AK131" s="1"/>
      <c r="AL131" s="46">
        <f t="shared" si="93"/>
        <v>46</v>
      </c>
      <c r="AM131" s="34"/>
      <c r="AN131" s="1"/>
      <c r="AO131" s="46">
        <f t="shared" si="94"/>
        <v>46</v>
      </c>
      <c r="AP131" s="34"/>
      <c r="AQ131" s="1"/>
      <c r="AR131" s="72">
        <f t="shared" si="95"/>
        <v>46</v>
      </c>
      <c r="AS131" s="3"/>
      <c r="AT131" s="1"/>
      <c r="AU131" s="46">
        <f t="shared" si="96"/>
        <v>46</v>
      </c>
      <c r="AV131" s="125">
        <f t="shared" si="53"/>
        <v>0</v>
      </c>
      <c r="AW131" s="125">
        <f t="shared" si="54"/>
        <v>0</v>
      </c>
      <c r="AX131" s="291">
        <v>3</v>
      </c>
      <c r="AY131" s="125">
        <v>0</v>
      </c>
      <c r="AZ131" s="35"/>
      <c r="BA131" s="35"/>
      <c r="BB131" s="35"/>
      <c r="BC131" s="35"/>
      <c r="BD131" s="35"/>
      <c r="BE131" s="35"/>
      <c r="BF131" s="35"/>
    </row>
    <row r="132" spans="1:58" ht="13">
      <c r="A132" s="17" t="s">
        <v>2065</v>
      </c>
      <c r="B132" s="1">
        <v>8.6136363636355693</v>
      </c>
      <c r="C132" s="16">
        <v>129</v>
      </c>
      <c r="D132" s="218" t="s">
        <v>3572</v>
      </c>
      <c r="E132" s="131">
        <v>10</v>
      </c>
      <c r="F132" s="162" t="s">
        <v>1514</v>
      </c>
      <c r="G132" s="155" t="s">
        <v>1515</v>
      </c>
      <c r="H132" s="156" t="s">
        <v>419</v>
      </c>
      <c r="I132" s="156" t="s">
        <v>629</v>
      </c>
      <c r="J132" s="175">
        <f t="shared" si="72"/>
        <v>21</v>
      </c>
      <c r="K132" s="16">
        <v>28</v>
      </c>
      <c r="L132" s="3"/>
      <c r="M132" s="1"/>
      <c r="N132" s="45">
        <f t="shared" si="85"/>
        <v>28</v>
      </c>
      <c r="O132" s="34"/>
      <c r="P132" s="1"/>
      <c r="Q132" s="45">
        <f t="shared" si="86"/>
        <v>28</v>
      </c>
      <c r="R132" s="34"/>
      <c r="S132" s="1">
        <v>7</v>
      </c>
      <c r="T132" s="45">
        <f t="shared" si="87"/>
        <v>21</v>
      </c>
      <c r="U132" s="34"/>
      <c r="V132" s="1"/>
      <c r="W132" s="45">
        <f t="shared" si="88"/>
        <v>21</v>
      </c>
      <c r="X132" s="34"/>
      <c r="Y132" s="1"/>
      <c r="Z132" s="45">
        <f t="shared" si="89"/>
        <v>21</v>
      </c>
      <c r="AA132" s="34"/>
      <c r="AB132" s="1"/>
      <c r="AC132" s="45">
        <f t="shared" si="90"/>
        <v>21</v>
      </c>
      <c r="AD132" s="3"/>
      <c r="AE132" s="1"/>
      <c r="AF132" s="172">
        <f t="shared" si="91"/>
        <v>21</v>
      </c>
      <c r="AG132" s="34"/>
      <c r="AH132" s="1"/>
      <c r="AI132" s="46">
        <f t="shared" si="92"/>
        <v>21</v>
      </c>
      <c r="AJ132" s="34"/>
      <c r="AK132" s="1"/>
      <c r="AL132" s="46">
        <f t="shared" si="93"/>
        <v>21</v>
      </c>
      <c r="AM132" s="34"/>
      <c r="AN132" s="1"/>
      <c r="AO132" s="46">
        <f t="shared" si="94"/>
        <v>21</v>
      </c>
      <c r="AP132" s="34"/>
      <c r="AQ132" s="1"/>
      <c r="AR132" s="72">
        <f t="shared" si="95"/>
        <v>21</v>
      </c>
      <c r="AS132" s="3"/>
      <c r="AT132" s="1"/>
      <c r="AU132" s="46">
        <f t="shared" si="96"/>
        <v>21</v>
      </c>
      <c r="AV132" s="125">
        <f t="shared" si="53"/>
        <v>0</v>
      </c>
      <c r="AW132" s="125">
        <f t="shared" si="54"/>
        <v>7</v>
      </c>
      <c r="AX132" s="291">
        <v>6</v>
      </c>
      <c r="AY132" s="125">
        <v>0</v>
      </c>
      <c r="AZ132" s="35"/>
      <c r="BA132" s="35"/>
      <c r="BB132" s="35"/>
      <c r="BC132" s="35"/>
      <c r="BD132" s="35"/>
      <c r="BE132" s="35"/>
      <c r="BF132" s="35"/>
    </row>
    <row r="133" spans="1:58" ht="13">
      <c r="A133" s="17" t="s">
        <v>407</v>
      </c>
      <c r="B133" s="22">
        <v>8.5399999999991998</v>
      </c>
      <c r="C133" s="16">
        <v>130</v>
      </c>
      <c r="D133" s="218" t="s">
        <v>3572</v>
      </c>
      <c r="E133" s="131">
        <v>11</v>
      </c>
      <c r="F133" s="162" t="s">
        <v>1516</v>
      </c>
      <c r="G133" s="155" t="s">
        <v>1517</v>
      </c>
      <c r="H133" s="156" t="s">
        <v>419</v>
      </c>
      <c r="I133" s="156" t="s">
        <v>629</v>
      </c>
      <c r="J133" s="175">
        <f t="shared" si="72"/>
        <v>10</v>
      </c>
      <c r="K133" s="16">
        <v>8</v>
      </c>
      <c r="L133" s="3"/>
      <c r="M133" s="1"/>
      <c r="N133" s="45">
        <f t="shared" si="85"/>
        <v>8</v>
      </c>
      <c r="O133" s="34"/>
      <c r="P133" s="1"/>
      <c r="Q133" s="45">
        <f t="shared" si="86"/>
        <v>8</v>
      </c>
      <c r="R133" s="34">
        <v>10</v>
      </c>
      <c r="S133" s="1">
        <v>8</v>
      </c>
      <c r="T133" s="45">
        <f t="shared" si="87"/>
        <v>10</v>
      </c>
      <c r="U133" s="34"/>
      <c r="V133" s="1"/>
      <c r="W133" s="45">
        <f t="shared" si="88"/>
        <v>10</v>
      </c>
      <c r="X133" s="34"/>
      <c r="Y133" s="1"/>
      <c r="Z133" s="45">
        <f t="shared" si="89"/>
        <v>10</v>
      </c>
      <c r="AA133" s="34"/>
      <c r="AB133" s="1"/>
      <c r="AC133" s="45">
        <f t="shared" si="90"/>
        <v>10</v>
      </c>
      <c r="AD133" s="3"/>
      <c r="AE133" s="1"/>
      <c r="AF133" s="172">
        <f t="shared" si="91"/>
        <v>10</v>
      </c>
      <c r="AG133" s="34"/>
      <c r="AH133" s="1"/>
      <c r="AI133" s="46">
        <f t="shared" si="92"/>
        <v>10</v>
      </c>
      <c r="AJ133" s="34"/>
      <c r="AK133" s="1"/>
      <c r="AL133" s="46">
        <f t="shared" si="93"/>
        <v>10</v>
      </c>
      <c r="AM133" s="34"/>
      <c r="AN133" s="1"/>
      <c r="AO133" s="46">
        <f t="shared" si="94"/>
        <v>10</v>
      </c>
      <c r="AP133" s="34"/>
      <c r="AQ133" s="1"/>
      <c r="AR133" s="72">
        <f t="shared" si="95"/>
        <v>10</v>
      </c>
      <c r="AS133" s="3"/>
      <c r="AT133" s="1"/>
      <c r="AU133" s="46">
        <f t="shared" si="96"/>
        <v>10</v>
      </c>
      <c r="AV133" s="125">
        <f t="shared" si="53"/>
        <v>10</v>
      </c>
      <c r="AW133" s="125">
        <f t="shared" si="54"/>
        <v>8</v>
      </c>
      <c r="AX133" s="291">
        <v>5</v>
      </c>
      <c r="AY133" s="125">
        <v>1</v>
      </c>
      <c r="AZ133" s="35"/>
      <c r="BA133" s="35"/>
      <c r="BB133" s="35"/>
      <c r="BC133" s="35"/>
      <c r="BD133" s="35"/>
      <c r="BE133" s="35"/>
      <c r="BF133" s="35"/>
    </row>
    <row r="134" spans="1:58" ht="13">
      <c r="A134" s="17" t="s">
        <v>407</v>
      </c>
      <c r="B134" s="1">
        <v>8.4663636363628303</v>
      </c>
      <c r="C134" s="200">
        <v>131</v>
      </c>
      <c r="D134" s="218" t="s">
        <v>3572</v>
      </c>
      <c r="E134" s="131">
        <v>12</v>
      </c>
      <c r="F134" s="162" t="s">
        <v>2419</v>
      </c>
      <c r="G134" s="155" t="s">
        <v>2422</v>
      </c>
      <c r="H134" s="156" t="s">
        <v>419</v>
      </c>
      <c r="I134" s="156" t="s">
        <v>629</v>
      </c>
      <c r="J134" s="175">
        <f t="shared" si="72"/>
        <v>0</v>
      </c>
      <c r="K134" s="16">
        <v>5</v>
      </c>
      <c r="L134" s="3"/>
      <c r="M134" s="1"/>
      <c r="N134" s="45">
        <f t="shared" si="85"/>
        <v>5</v>
      </c>
      <c r="O134" s="34"/>
      <c r="P134" s="1"/>
      <c r="Q134" s="45">
        <f t="shared" si="86"/>
        <v>5</v>
      </c>
      <c r="R134" s="34"/>
      <c r="S134" s="1">
        <v>5</v>
      </c>
      <c r="T134" s="45">
        <f t="shared" si="87"/>
        <v>0</v>
      </c>
      <c r="U134" s="34"/>
      <c r="V134" s="1"/>
      <c r="W134" s="45">
        <f t="shared" si="88"/>
        <v>0</v>
      </c>
      <c r="X134" s="34"/>
      <c r="Y134" s="1"/>
      <c r="Z134" s="45">
        <f t="shared" si="89"/>
        <v>0</v>
      </c>
      <c r="AA134" s="34"/>
      <c r="AB134" s="1"/>
      <c r="AC134" s="45">
        <f t="shared" si="90"/>
        <v>0</v>
      </c>
      <c r="AD134" s="3"/>
      <c r="AE134" s="1"/>
      <c r="AF134" s="172">
        <f t="shared" si="91"/>
        <v>0</v>
      </c>
      <c r="AG134" s="34"/>
      <c r="AH134" s="1"/>
      <c r="AI134" s="46">
        <f t="shared" si="92"/>
        <v>0</v>
      </c>
      <c r="AJ134" s="34"/>
      <c r="AK134" s="1"/>
      <c r="AL134" s="46">
        <f t="shared" si="93"/>
        <v>0</v>
      </c>
      <c r="AM134" s="34"/>
      <c r="AN134" s="1"/>
      <c r="AO134" s="46">
        <f t="shared" si="94"/>
        <v>0</v>
      </c>
      <c r="AP134" s="34"/>
      <c r="AQ134" s="1"/>
      <c r="AR134" s="72">
        <f t="shared" si="95"/>
        <v>0</v>
      </c>
      <c r="AS134" s="3"/>
      <c r="AT134" s="1"/>
      <c r="AU134" s="46">
        <f t="shared" si="96"/>
        <v>0</v>
      </c>
      <c r="AV134" s="125">
        <f t="shared" si="53"/>
        <v>0</v>
      </c>
      <c r="AW134" s="125">
        <f t="shared" si="54"/>
        <v>5</v>
      </c>
      <c r="AX134" s="291">
        <v>0</v>
      </c>
      <c r="AY134" s="125">
        <v>0</v>
      </c>
      <c r="AZ134" s="35"/>
      <c r="BA134" s="35"/>
      <c r="BB134" s="35"/>
      <c r="BC134" s="35"/>
      <c r="BD134" s="35"/>
      <c r="BE134" s="35"/>
      <c r="BF134" s="35"/>
    </row>
    <row r="135" spans="1:58" ht="13">
      <c r="A135" s="18"/>
      <c r="B135" s="41">
        <v>8.3927272727264608</v>
      </c>
      <c r="C135" s="16">
        <v>132</v>
      </c>
      <c r="D135" s="218" t="s">
        <v>3572</v>
      </c>
      <c r="E135" s="131">
        <v>13</v>
      </c>
      <c r="F135" s="162" t="s">
        <v>767</v>
      </c>
      <c r="G135" s="155" t="s">
        <v>2640</v>
      </c>
      <c r="H135" s="156" t="s">
        <v>419</v>
      </c>
      <c r="I135" s="156" t="s">
        <v>629</v>
      </c>
      <c r="J135" s="175">
        <f>AU135</f>
        <v>13</v>
      </c>
      <c r="K135" s="16">
        <v>7</v>
      </c>
      <c r="L135" s="3"/>
      <c r="M135" s="1">
        <v>5</v>
      </c>
      <c r="N135" s="45">
        <f>SUM(K135+L135-M135)</f>
        <v>2</v>
      </c>
      <c r="O135" s="34"/>
      <c r="P135" s="1"/>
      <c r="Q135" s="45">
        <f>SUM(N135+O135-P135)</f>
        <v>2</v>
      </c>
      <c r="R135" s="34">
        <v>12</v>
      </c>
      <c r="S135" s="1">
        <v>1</v>
      </c>
      <c r="T135" s="45">
        <f>SUM(Q135+R135-S135)</f>
        <v>13</v>
      </c>
      <c r="U135" s="34"/>
      <c r="V135" s="1"/>
      <c r="W135" s="45">
        <f>SUM(T135+U135-V135)</f>
        <v>13</v>
      </c>
      <c r="X135" s="34"/>
      <c r="Y135" s="1"/>
      <c r="Z135" s="45">
        <f>SUM(W135+X135-Y135)</f>
        <v>13</v>
      </c>
      <c r="AA135" s="34"/>
      <c r="AB135" s="1"/>
      <c r="AC135" s="45">
        <f>SUM(Z135+AA135-AB135)</f>
        <v>13</v>
      </c>
      <c r="AD135" s="3"/>
      <c r="AE135" s="1"/>
      <c r="AF135" s="172">
        <f>SUM(AC135+AD135-AE135)</f>
        <v>13</v>
      </c>
      <c r="AG135" s="34"/>
      <c r="AH135" s="1"/>
      <c r="AI135" s="46">
        <f>SUM(AF135+AG135-AH135)</f>
        <v>13</v>
      </c>
      <c r="AJ135" s="34"/>
      <c r="AK135" s="1"/>
      <c r="AL135" s="46">
        <f>SUM(AI135+AJ135-AK135)</f>
        <v>13</v>
      </c>
      <c r="AM135" s="34"/>
      <c r="AN135" s="1"/>
      <c r="AO135" s="46">
        <f>SUM(AL135+AM135-AN135)</f>
        <v>13</v>
      </c>
      <c r="AP135" s="34"/>
      <c r="AQ135" s="1"/>
      <c r="AR135" s="72">
        <f>SUM(AO135+AP135-AQ135)</f>
        <v>13</v>
      </c>
      <c r="AS135" s="3"/>
      <c r="AT135" s="1"/>
      <c r="AU135" s="46">
        <f>SUM(AR135+AS135-AT135)</f>
        <v>13</v>
      </c>
      <c r="AV135" s="125">
        <f>SUM(L135+O135+R135+U135+X135+AA135+AD135+AG135+AJ135+AM135+AP135+AS135)</f>
        <v>12</v>
      </c>
      <c r="AW135" s="125">
        <f>SUM(M135+P135+S135+V135+Y135+AB135+AE135+AH135+AK135+AN135+AQ135+AT135)</f>
        <v>6</v>
      </c>
      <c r="AX135" s="291">
        <v>5</v>
      </c>
      <c r="AY135" s="125">
        <v>4</v>
      </c>
      <c r="AZ135" s="35"/>
      <c r="BA135" s="35"/>
      <c r="BB135" s="35"/>
      <c r="BC135" s="35"/>
      <c r="BD135" s="35"/>
      <c r="BE135" s="35"/>
      <c r="BF135" s="35"/>
    </row>
    <row r="136" spans="1:58" ht="13">
      <c r="A136" s="18"/>
      <c r="B136" s="41">
        <v>8.3190909090900895</v>
      </c>
      <c r="C136" s="16">
        <v>133</v>
      </c>
      <c r="D136" s="218" t="s">
        <v>3572</v>
      </c>
      <c r="E136" s="131">
        <v>14</v>
      </c>
      <c r="F136" s="162" t="s">
        <v>1026</v>
      </c>
      <c r="G136" s="155" t="s">
        <v>2638</v>
      </c>
      <c r="H136" s="156" t="s">
        <v>419</v>
      </c>
      <c r="I136" s="156" t="s">
        <v>629</v>
      </c>
      <c r="J136" s="175">
        <f t="shared" si="72"/>
        <v>6</v>
      </c>
      <c r="K136" s="16">
        <v>6</v>
      </c>
      <c r="L136" s="3"/>
      <c r="M136" s="1"/>
      <c r="N136" s="45">
        <f t="shared" si="85"/>
        <v>6</v>
      </c>
      <c r="O136" s="34"/>
      <c r="P136" s="1"/>
      <c r="Q136" s="45">
        <f t="shared" si="86"/>
        <v>6</v>
      </c>
      <c r="R136" s="34"/>
      <c r="S136" s="1"/>
      <c r="T136" s="45">
        <f t="shared" si="87"/>
        <v>6</v>
      </c>
      <c r="U136" s="34"/>
      <c r="V136" s="1"/>
      <c r="W136" s="45">
        <f t="shared" si="88"/>
        <v>6</v>
      </c>
      <c r="X136" s="34"/>
      <c r="Y136" s="1"/>
      <c r="Z136" s="45">
        <f t="shared" si="89"/>
        <v>6</v>
      </c>
      <c r="AA136" s="34"/>
      <c r="AB136" s="1"/>
      <c r="AC136" s="45">
        <f t="shared" si="90"/>
        <v>6</v>
      </c>
      <c r="AD136" s="3"/>
      <c r="AE136" s="1"/>
      <c r="AF136" s="172">
        <f t="shared" si="91"/>
        <v>6</v>
      </c>
      <c r="AG136" s="34"/>
      <c r="AH136" s="1"/>
      <c r="AI136" s="46">
        <f t="shared" si="92"/>
        <v>6</v>
      </c>
      <c r="AJ136" s="34"/>
      <c r="AK136" s="1"/>
      <c r="AL136" s="46">
        <f t="shared" si="93"/>
        <v>6</v>
      </c>
      <c r="AM136" s="34"/>
      <c r="AN136" s="1"/>
      <c r="AO136" s="46">
        <f t="shared" si="94"/>
        <v>6</v>
      </c>
      <c r="AP136" s="34"/>
      <c r="AQ136" s="1"/>
      <c r="AR136" s="72">
        <f t="shared" si="95"/>
        <v>6</v>
      </c>
      <c r="AS136" s="3"/>
      <c r="AT136" s="1"/>
      <c r="AU136" s="46">
        <f t="shared" si="96"/>
        <v>6</v>
      </c>
      <c r="AV136" s="125">
        <f t="shared" si="53"/>
        <v>0</v>
      </c>
      <c r="AW136" s="125">
        <f t="shared" si="54"/>
        <v>0</v>
      </c>
      <c r="AX136" s="291">
        <v>1</v>
      </c>
      <c r="AY136" s="125">
        <v>0</v>
      </c>
      <c r="AZ136" s="35"/>
      <c r="BA136" s="35"/>
      <c r="BB136" s="35"/>
      <c r="BC136" s="35"/>
      <c r="BD136" s="35"/>
      <c r="BE136" s="35"/>
      <c r="BF136" s="35"/>
    </row>
    <row r="137" spans="1:58" ht="13">
      <c r="A137" s="17" t="s">
        <v>2065</v>
      </c>
      <c r="B137" s="1">
        <v>8.24545454545372</v>
      </c>
      <c r="C137" s="16">
        <v>134</v>
      </c>
      <c r="D137" s="218" t="s">
        <v>3572</v>
      </c>
      <c r="E137" s="131">
        <v>15</v>
      </c>
      <c r="F137" s="162" t="s">
        <v>2055</v>
      </c>
      <c r="G137" s="155" t="s">
        <v>2639</v>
      </c>
      <c r="H137" s="156" t="s">
        <v>419</v>
      </c>
      <c r="I137" s="156" t="s">
        <v>629</v>
      </c>
      <c r="J137" s="175">
        <f t="shared" si="72"/>
        <v>3</v>
      </c>
      <c r="K137" s="16">
        <v>3</v>
      </c>
      <c r="L137" s="3"/>
      <c r="M137" s="1"/>
      <c r="N137" s="45">
        <f t="shared" si="85"/>
        <v>3</v>
      </c>
      <c r="O137" s="34"/>
      <c r="P137" s="1"/>
      <c r="Q137" s="45">
        <f t="shared" si="86"/>
        <v>3</v>
      </c>
      <c r="R137" s="34"/>
      <c r="S137" s="1"/>
      <c r="T137" s="45">
        <f t="shared" si="87"/>
        <v>3</v>
      </c>
      <c r="U137" s="34"/>
      <c r="V137" s="1"/>
      <c r="W137" s="45">
        <f t="shared" si="88"/>
        <v>3</v>
      </c>
      <c r="X137" s="34"/>
      <c r="Y137" s="1"/>
      <c r="Z137" s="45">
        <f t="shared" si="89"/>
        <v>3</v>
      </c>
      <c r="AA137" s="34"/>
      <c r="AB137" s="1"/>
      <c r="AC137" s="45">
        <f t="shared" si="90"/>
        <v>3</v>
      </c>
      <c r="AD137" s="3"/>
      <c r="AE137" s="1"/>
      <c r="AF137" s="172">
        <f t="shared" si="91"/>
        <v>3</v>
      </c>
      <c r="AG137" s="34"/>
      <c r="AH137" s="1"/>
      <c r="AI137" s="46">
        <f t="shared" si="92"/>
        <v>3</v>
      </c>
      <c r="AJ137" s="34"/>
      <c r="AK137" s="1"/>
      <c r="AL137" s="46">
        <f t="shared" si="93"/>
        <v>3</v>
      </c>
      <c r="AM137" s="34"/>
      <c r="AN137" s="1"/>
      <c r="AO137" s="46">
        <f t="shared" si="94"/>
        <v>3</v>
      </c>
      <c r="AP137" s="34"/>
      <c r="AQ137" s="1"/>
      <c r="AR137" s="72">
        <f t="shared" si="95"/>
        <v>3</v>
      </c>
      <c r="AS137" s="3"/>
      <c r="AT137" s="1"/>
      <c r="AU137" s="46">
        <f t="shared" si="96"/>
        <v>3</v>
      </c>
      <c r="AV137" s="125">
        <f t="shared" si="53"/>
        <v>0</v>
      </c>
      <c r="AW137" s="125">
        <f t="shared" si="54"/>
        <v>0</v>
      </c>
      <c r="AX137" s="291">
        <v>0</v>
      </c>
      <c r="AY137" s="125">
        <v>0</v>
      </c>
      <c r="AZ137" s="35"/>
      <c r="BA137" s="35"/>
      <c r="BB137" s="35"/>
      <c r="BC137" s="35"/>
      <c r="BD137" s="35"/>
      <c r="BE137" s="35"/>
      <c r="BF137" s="35"/>
    </row>
    <row r="138" spans="1:58" ht="13">
      <c r="A138" s="17" t="s">
        <v>407</v>
      </c>
      <c r="B138" s="22">
        <v>8.1718181818173505</v>
      </c>
      <c r="C138" s="200">
        <v>135</v>
      </c>
      <c r="D138" s="218" t="s">
        <v>3572</v>
      </c>
      <c r="E138" s="131">
        <v>16</v>
      </c>
      <c r="F138" s="162" t="s">
        <v>179</v>
      </c>
      <c r="G138" s="155" t="s">
        <v>2123</v>
      </c>
      <c r="H138" s="156" t="s">
        <v>419</v>
      </c>
      <c r="I138" s="156" t="s">
        <v>629</v>
      </c>
      <c r="J138" s="175">
        <f t="shared" si="72"/>
        <v>3</v>
      </c>
      <c r="K138" s="16">
        <v>3</v>
      </c>
      <c r="L138" s="3"/>
      <c r="M138" s="1"/>
      <c r="N138" s="45">
        <f t="shared" si="85"/>
        <v>3</v>
      </c>
      <c r="O138" s="34"/>
      <c r="P138" s="1"/>
      <c r="Q138" s="45">
        <f t="shared" si="86"/>
        <v>3</v>
      </c>
      <c r="R138" s="34"/>
      <c r="S138" s="1"/>
      <c r="T138" s="45">
        <f t="shared" si="87"/>
        <v>3</v>
      </c>
      <c r="U138" s="34"/>
      <c r="V138" s="1"/>
      <c r="W138" s="45">
        <f t="shared" si="88"/>
        <v>3</v>
      </c>
      <c r="X138" s="34"/>
      <c r="Y138" s="1"/>
      <c r="Z138" s="45">
        <f t="shared" si="89"/>
        <v>3</v>
      </c>
      <c r="AA138" s="34"/>
      <c r="AB138" s="1"/>
      <c r="AC138" s="45">
        <f t="shared" si="90"/>
        <v>3</v>
      </c>
      <c r="AD138" s="3"/>
      <c r="AE138" s="1"/>
      <c r="AF138" s="172">
        <f t="shared" si="91"/>
        <v>3</v>
      </c>
      <c r="AG138" s="34"/>
      <c r="AH138" s="1"/>
      <c r="AI138" s="46">
        <f t="shared" si="92"/>
        <v>3</v>
      </c>
      <c r="AJ138" s="34"/>
      <c r="AK138" s="1"/>
      <c r="AL138" s="46">
        <f t="shared" si="93"/>
        <v>3</v>
      </c>
      <c r="AM138" s="34"/>
      <c r="AN138" s="1"/>
      <c r="AO138" s="46">
        <f t="shared" si="94"/>
        <v>3</v>
      </c>
      <c r="AP138" s="34"/>
      <c r="AQ138" s="1"/>
      <c r="AR138" s="72">
        <f t="shared" si="95"/>
        <v>3</v>
      </c>
      <c r="AS138" s="3"/>
      <c r="AT138" s="1"/>
      <c r="AU138" s="46">
        <f t="shared" si="96"/>
        <v>3</v>
      </c>
      <c r="AV138" s="125">
        <f t="shared" si="53"/>
        <v>0</v>
      </c>
      <c r="AW138" s="125">
        <f t="shared" si="54"/>
        <v>0</v>
      </c>
      <c r="AX138" s="291">
        <v>0</v>
      </c>
      <c r="AY138" s="125">
        <v>0</v>
      </c>
      <c r="AZ138" s="35"/>
      <c r="BA138" s="35"/>
      <c r="BB138" s="35"/>
      <c r="BC138" s="35"/>
      <c r="BD138" s="35"/>
      <c r="BE138" s="35"/>
      <c r="BF138" s="35"/>
    </row>
    <row r="139" spans="1:58" ht="13">
      <c r="A139" s="17" t="s">
        <v>407</v>
      </c>
      <c r="B139" s="1">
        <v>8.0981818181809793</v>
      </c>
      <c r="C139" s="16">
        <v>136</v>
      </c>
      <c r="D139" s="218" t="s">
        <v>3572</v>
      </c>
      <c r="E139" s="131">
        <v>17</v>
      </c>
      <c r="F139" s="162" t="s">
        <v>2592</v>
      </c>
      <c r="G139" s="155" t="s">
        <v>2593</v>
      </c>
      <c r="H139" s="156" t="s">
        <v>1089</v>
      </c>
      <c r="I139" s="156" t="s">
        <v>629</v>
      </c>
      <c r="J139" s="175">
        <f t="shared" si="72"/>
        <v>5</v>
      </c>
      <c r="K139" s="16">
        <v>5</v>
      </c>
      <c r="L139" s="3"/>
      <c r="M139" s="1"/>
      <c r="N139" s="45">
        <f t="shared" si="85"/>
        <v>5</v>
      </c>
      <c r="O139" s="34"/>
      <c r="P139" s="1"/>
      <c r="Q139" s="45">
        <f t="shared" si="86"/>
        <v>5</v>
      </c>
      <c r="R139" s="34"/>
      <c r="S139" s="1"/>
      <c r="T139" s="45">
        <f t="shared" si="87"/>
        <v>5</v>
      </c>
      <c r="U139" s="34"/>
      <c r="V139" s="1"/>
      <c r="W139" s="45">
        <f t="shared" si="88"/>
        <v>5</v>
      </c>
      <c r="X139" s="34"/>
      <c r="Y139" s="1"/>
      <c r="Z139" s="45">
        <f t="shared" si="89"/>
        <v>5</v>
      </c>
      <c r="AA139" s="34"/>
      <c r="AB139" s="1"/>
      <c r="AC139" s="45">
        <f t="shared" si="90"/>
        <v>5</v>
      </c>
      <c r="AD139" s="3"/>
      <c r="AE139" s="1"/>
      <c r="AF139" s="172">
        <f t="shared" si="91"/>
        <v>5</v>
      </c>
      <c r="AG139" s="34"/>
      <c r="AH139" s="1"/>
      <c r="AI139" s="46">
        <f t="shared" si="92"/>
        <v>5</v>
      </c>
      <c r="AJ139" s="34"/>
      <c r="AK139" s="1"/>
      <c r="AL139" s="46">
        <f t="shared" si="93"/>
        <v>5</v>
      </c>
      <c r="AM139" s="34"/>
      <c r="AN139" s="1"/>
      <c r="AO139" s="46">
        <f t="shared" si="94"/>
        <v>5</v>
      </c>
      <c r="AP139" s="34"/>
      <c r="AQ139" s="1"/>
      <c r="AR139" s="72">
        <f t="shared" si="95"/>
        <v>5</v>
      </c>
      <c r="AS139" s="3"/>
      <c r="AT139" s="1"/>
      <c r="AU139" s="46">
        <f t="shared" si="96"/>
        <v>5</v>
      </c>
      <c r="AV139" s="125">
        <f t="shared" si="53"/>
        <v>0</v>
      </c>
      <c r="AW139" s="125">
        <f t="shared" si="54"/>
        <v>0</v>
      </c>
      <c r="AX139" s="291">
        <v>0</v>
      </c>
      <c r="AY139" s="125">
        <v>0</v>
      </c>
      <c r="AZ139" s="35"/>
      <c r="BA139" s="35"/>
      <c r="BB139" s="35"/>
      <c r="BC139" s="35"/>
      <c r="BD139" s="35"/>
      <c r="BE139" s="35"/>
      <c r="BF139" s="35"/>
    </row>
    <row r="140" spans="1:58" ht="13">
      <c r="A140" s="18"/>
      <c r="B140" s="41">
        <v>8.0245454545446098</v>
      </c>
      <c r="C140" s="16">
        <v>137</v>
      </c>
      <c r="D140" s="218" t="s">
        <v>3572</v>
      </c>
      <c r="E140" s="131">
        <v>18</v>
      </c>
      <c r="F140" s="162" t="s">
        <v>1901</v>
      </c>
      <c r="G140" s="155" t="s">
        <v>1900</v>
      </c>
      <c r="H140" s="156" t="s">
        <v>1089</v>
      </c>
      <c r="I140" s="156" t="s">
        <v>629</v>
      </c>
      <c r="J140" s="175">
        <f t="shared" si="72"/>
        <v>6</v>
      </c>
      <c r="K140" s="16">
        <v>6</v>
      </c>
      <c r="L140" s="3"/>
      <c r="M140" s="1"/>
      <c r="N140" s="45">
        <f t="shared" si="85"/>
        <v>6</v>
      </c>
      <c r="O140" s="34"/>
      <c r="P140" s="1"/>
      <c r="Q140" s="45">
        <f t="shared" si="86"/>
        <v>6</v>
      </c>
      <c r="R140" s="34"/>
      <c r="S140" s="1"/>
      <c r="T140" s="45">
        <f t="shared" si="87"/>
        <v>6</v>
      </c>
      <c r="U140" s="34"/>
      <c r="V140" s="1"/>
      <c r="W140" s="45">
        <f t="shared" si="88"/>
        <v>6</v>
      </c>
      <c r="X140" s="34"/>
      <c r="Y140" s="1"/>
      <c r="Z140" s="45">
        <f t="shared" si="89"/>
        <v>6</v>
      </c>
      <c r="AA140" s="34"/>
      <c r="AB140" s="1"/>
      <c r="AC140" s="45">
        <f t="shared" si="90"/>
        <v>6</v>
      </c>
      <c r="AD140" s="3"/>
      <c r="AE140" s="1"/>
      <c r="AF140" s="172">
        <f t="shared" si="91"/>
        <v>6</v>
      </c>
      <c r="AG140" s="34"/>
      <c r="AH140" s="1"/>
      <c r="AI140" s="46">
        <f t="shared" si="92"/>
        <v>6</v>
      </c>
      <c r="AJ140" s="34"/>
      <c r="AK140" s="1"/>
      <c r="AL140" s="46">
        <f t="shared" si="93"/>
        <v>6</v>
      </c>
      <c r="AM140" s="34"/>
      <c r="AN140" s="1"/>
      <c r="AO140" s="46">
        <f t="shared" si="94"/>
        <v>6</v>
      </c>
      <c r="AP140" s="34"/>
      <c r="AQ140" s="1"/>
      <c r="AR140" s="72">
        <f t="shared" si="95"/>
        <v>6</v>
      </c>
      <c r="AS140" s="3"/>
      <c r="AT140" s="1"/>
      <c r="AU140" s="46">
        <f t="shared" si="96"/>
        <v>6</v>
      </c>
      <c r="AV140" s="125">
        <f t="shared" si="53"/>
        <v>0</v>
      </c>
      <c r="AW140" s="125">
        <f t="shared" si="54"/>
        <v>0</v>
      </c>
      <c r="AX140" s="291">
        <v>1</v>
      </c>
      <c r="AY140" s="125">
        <v>0</v>
      </c>
      <c r="AZ140" s="35"/>
      <c r="BA140" s="35"/>
      <c r="BB140" s="35"/>
      <c r="BC140" s="35"/>
      <c r="BD140" s="35"/>
      <c r="BE140" s="35"/>
      <c r="BF140" s="35"/>
    </row>
    <row r="141" spans="1:58" ht="13">
      <c r="A141" s="18"/>
      <c r="B141" s="41">
        <v>7.9509090909082403</v>
      </c>
      <c r="C141" s="16">
        <v>138</v>
      </c>
      <c r="D141" s="218" t="s">
        <v>3572</v>
      </c>
      <c r="E141" s="131">
        <v>19</v>
      </c>
      <c r="F141" s="162" t="s">
        <v>2528</v>
      </c>
      <c r="G141" s="155" t="s">
        <v>2527</v>
      </c>
      <c r="H141" s="156" t="s">
        <v>1089</v>
      </c>
      <c r="I141" s="156" t="s">
        <v>629</v>
      </c>
      <c r="J141" s="175">
        <f t="shared" si="72"/>
        <v>5</v>
      </c>
      <c r="K141" s="16">
        <v>5</v>
      </c>
      <c r="L141" s="3"/>
      <c r="M141" s="1"/>
      <c r="N141" s="45">
        <f t="shared" si="85"/>
        <v>5</v>
      </c>
      <c r="O141" s="34"/>
      <c r="P141" s="1"/>
      <c r="Q141" s="45">
        <f t="shared" si="86"/>
        <v>5</v>
      </c>
      <c r="R141" s="34"/>
      <c r="S141" s="1"/>
      <c r="T141" s="45">
        <f t="shared" si="87"/>
        <v>5</v>
      </c>
      <c r="U141" s="34"/>
      <c r="V141" s="1"/>
      <c r="W141" s="45">
        <f t="shared" si="88"/>
        <v>5</v>
      </c>
      <c r="X141" s="34"/>
      <c r="Y141" s="1"/>
      <c r="Z141" s="45">
        <f t="shared" si="89"/>
        <v>5</v>
      </c>
      <c r="AA141" s="34"/>
      <c r="AB141" s="1"/>
      <c r="AC141" s="45">
        <f t="shared" si="90"/>
        <v>5</v>
      </c>
      <c r="AD141" s="3"/>
      <c r="AE141" s="1"/>
      <c r="AF141" s="172">
        <f t="shared" si="91"/>
        <v>5</v>
      </c>
      <c r="AG141" s="34"/>
      <c r="AH141" s="1"/>
      <c r="AI141" s="46">
        <f t="shared" si="92"/>
        <v>5</v>
      </c>
      <c r="AJ141" s="34"/>
      <c r="AK141" s="1"/>
      <c r="AL141" s="46">
        <f t="shared" si="93"/>
        <v>5</v>
      </c>
      <c r="AM141" s="34"/>
      <c r="AN141" s="1"/>
      <c r="AO141" s="46">
        <f t="shared" si="94"/>
        <v>5</v>
      </c>
      <c r="AP141" s="34"/>
      <c r="AQ141" s="1"/>
      <c r="AR141" s="72">
        <f t="shared" si="95"/>
        <v>5</v>
      </c>
      <c r="AS141" s="3"/>
      <c r="AT141" s="1"/>
      <c r="AU141" s="46">
        <f t="shared" si="96"/>
        <v>5</v>
      </c>
      <c r="AV141" s="125">
        <f t="shared" si="53"/>
        <v>0</v>
      </c>
      <c r="AW141" s="125">
        <f t="shared" si="54"/>
        <v>0</v>
      </c>
      <c r="AX141" s="291">
        <v>4</v>
      </c>
      <c r="AY141" s="125">
        <v>0</v>
      </c>
      <c r="AZ141" s="35"/>
      <c r="BA141" s="35"/>
      <c r="BB141" s="35"/>
      <c r="BC141" s="35"/>
      <c r="BD141" s="35"/>
      <c r="BE141" s="35"/>
      <c r="BF141" s="35"/>
    </row>
    <row r="142" spans="1:58" ht="13">
      <c r="A142" s="17" t="s">
        <v>2065</v>
      </c>
      <c r="B142" s="1">
        <v>7.8772727272718397</v>
      </c>
      <c r="C142" s="200">
        <v>139</v>
      </c>
      <c r="D142" s="218" t="s">
        <v>3572</v>
      </c>
      <c r="E142" s="131">
        <v>20</v>
      </c>
      <c r="F142" s="162" t="s">
        <v>3091</v>
      </c>
      <c r="G142" s="155" t="s">
        <v>3092</v>
      </c>
      <c r="H142" s="156" t="s">
        <v>1089</v>
      </c>
      <c r="I142" s="156" t="s">
        <v>517</v>
      </c>
      <c r="J142" s="175">
        <f>AU142</f>
        <v>3</v>
      </c>
      <c r="K142" s="16">
        <v>3</v>
      </c>
      <c r="L142" s="3"/>
      <c r="M142" s="1"/>
      <c r="N142" s="45">
        <f>SUM(K142+L142-M142)</f>
        <v>3</v>
      </c>
      <c r="O142" s="34"/>
      <c r="P142" s="1"/>
      <c r="Q142" s="45">
        <f>SUM(N142+O142-P142)</f>
        <v>3</v>
      </c>
      <c r="R142" s="34"/>
      <c r="S142" s="1"/>
      <c r="T142" s="45">
        <f>SUM(Q142+R142-S142)</f>
        <v>3</v>
      </c>
      <c r="U142" s="34"/>
      <c r="V142" s="1"/>
      <c r="W142" s="45">
        <f>SUM(T142+U142-V142)</f>
        <v>3</v>
      </c>
      <c r="X142" s="34"/>
      <c r="Y142" s="1"/>
      <c r="Z142" s="45">
        <f>SUM(W142+X142-Y142)</f>
        <v>3</v>
      </c>
      <c r="AA142" s="34"/>
      <c r="AB142" s="1"/>
      <c r="AC142" s="45">
        <f>SUM(Z142+AA142-AB142)</f>
        <v>3</v>
      </c>
      <c r="AD142" s="3"/>
      <c r="AE142" s="1"/>
      <c r="AF142" s="172">
        <f>SUM(AC142+AD142-AE142)</f>
        <v>3</v>
      </c>
      <c r="AG142" s="34"/>
      <c r="AH142" s="1"/>
      <c r="AI142" s="46">
        <f>SUM(AF142+AG142-AH142)</f>
        <v>3</v>
      </c>
      <c r="AJ142" s="34"/>
      <c r="AK142" s="1"/>
      <c r="AL142" s="46">
        <f>SUM(AI142+AJ142-AK142)</f>
        <v>3</v>
      </c>
      <c r="AM142" s="34"/>
      <c r="AN142" s="1"/>
      <c r="AO142" s="46">
        <f>SUM(AL142+AM142-AN142)</f>
        <v>3</v>
      </c>
      <c r="AP142" s="34"/>
      <c r="AQ142" s="1"/>
      <c r="AR142" s="72">
        <f>SUM(AO142+AP142-AQ142)</f>
        <v>3</v>
      </c>
      <c r="AS142" s="3"/>
      <c r="AT142" s="1"/>
      <c r="AU142" s="46">
        <f>SUM(AR142+AS142-AT142)</f>
        <v>3</v>
      </c>
      <c r="AV142" s="125">
        <f>SUM(L142+O142+R142+U142+X142+AA142+AD142+AG142+AJ142+AM142+AP142+AS142)</f>
        <v>0</v>
      </c>
      <c r="AW142" s="125">
        <f>SUM(M142+P142+S142+V142+Y142+AB142+AE142+AH142+AK142+AN142+AQ142+AT142)</f>
        <v>0</v>
      </c>
      <c r="AX142" s="291">
        <v>0</v>
      </c>
      <c r="AY142" s="125">
        <v>0</v>
      </c>
      <c r="AZ142" s="35"/>
      <c r="BA142" s="35"/>
      <c r="BB142" s="35"/>
      <c r="BC142" s="35"/>
      <c r="BD142" s="35"/>
      <c r="BE142" s="35"/>
      <c r="BF142" s="35"/>
    </row>
    <row r="143" spans="1:58" ht="13">
      <c r="A143" s="17" t="s">
        <v>407</v>
      </c>
      <c r="B143" s="22">
        <v>7.8036363636355404</v>
      </c>
      <c r="C143" s="16">
        <v>140</v>
      </c>
      <c r="D143" s="218" t="s">
        <v>3572</v>
      </c>
      <c r="E143" s="131">
        <v>21</v>
      </c>
      <c r="F143" s="162" t="s">
        <v>3109</v>
      </c>
      <c r="G143" s="155" t="s">
        <v>3110</v>
      </c>
      <c r="H143" s="156" t="s">
        <v>1089</v>
      </c>
      <c r="I143" s="156" t="s">
        <v>517</v>
      </c>
      <c r="J143" s="175">
        <f>AU143</f>
        <v>6</v>
      </c>
      <c r="K143" s="16">
        <v>6</v>
      </c>
      <c r="L143" s="3"/>
      <c r="M143" s="1"/>
      <c r="N143" s="46">
        <f>SUM(K143+L143-M143)</f>
        <v>6</v>
      </c>
      <c r="O143" s="34"/>
      <c r="P143" s="1"/>
      <c r="Q143" s="46">
        <f>SUM(N143+O143-P143)</f>
        <v>6</v>
      </c>
      <c r="R143" s="34"/>
      <c r="S143" s="1"/>
      <c r="T143" s="46">
        <f>SUM(Q143+R143-S143)</f>
        <v>6</v>
      </c>
      <c r="U143" s="34"/>
      <c r="V143" s="1"/>
      <c r="W143" s="46">
        <f>SUM(T143+U143-V143)</f>
        <v>6</v>
      </c>
      <c r="X143" s="34"/>
      <c r="Y143" s="1"/>
      <c r="Z143" s="46">
        <f>SUM(W143+X143-Y143)</f>
        <v>6</v>
      </c>
      <c r="AA143" s="34"/>
      <c r="AB143" s="1"/>
      <c r="AC143" s="46">
        <f>SUM(Z143+AA143-AB143)</f>
        <v>6</v>
      </c>
      <c r="AD143" s="3"/>
      <c r="AE143" s="1"/>
      <c r="AF143" s="171">
        <f>SUM(AC143+AD143-AE143)</f>
        <v>6</v>
      </c>
      <c r="AG143" s="34"/>
      <c r="AH143" s="1"/>
      <c r="AI143" s="46">
        <f>SUM(AF143+AG143-AH143)</f>
        <v>6</v>
      </c>
      <c r="AJ143" s="34"/>
      <c r="AK143" s="1"/>
      <c r="AL143" s="46">
        <f>SUM(AI143+AJ143-AK143)</f>
        <v>6</v>
      </c>
      <c r="AM143" s="34"/>
      <c r="AN143" s="1"/>
      <c r="AO143" s="46">
        <f>SUM(AL143+AM143-AN143)</f>
        <v>6</v>
      </c>
      <c r="AP143" s="34"/>
      <c r="AQ143" s="1"/>
      <c r="AR143" s="46">
        <f>SUM(AO143+AP143-AQ143)</f>
        <v>6</v>
      </c>
      <c r="AS143" s="34"/>
      <c r="AT143" s="1"/>
      <c r="AU143" s="46">
        <f>SUM(AR143+AS143-AT143)</f>
        <v>6</v>
      </c>
      <c r="AV143" s="125">
        <f>SUM(L143+O143+R143+U143+X143+AA143+AD143+AG143+AJ143+AM143+AP143+AS143)</f>
        <v>0</v>
      </c>
      <c r="AW143" s="125">
        <f>SUM(M143+P143+S143+V143+Y143+AB143+AE143+AH143+AK143+AN143+AQ143+AT143)</f>
        <v>0</v>
      </c>
      <c r="AX143" s="291">
        <v>3</v>
      </c>
      <c r="AY143" s="125">
        <v>2</v>
      </c>
      <c r="AZ143" s="35"/>
      <c r="BA143" s="35"/>
      <c r="BB143" s="35"/>
      <c r="BC143" s="35"/>
      <c r="BD143" s="35"/>
      <c r="BE143" s="35"/>
      <c r="BF143" s="35"/>
    </row>
    <row r="144" spans="1:58" ht="13">
      <c r="A144" s="17" t="s">
        <v>407</v>
      </c>
      <c r="B144" s="1">
        <v>7.7299999999991398</v>
      </c>
      <c r="C144" s="16">
        <v>141</v>
      </c>
      <c r="D144" s="218" t="s">
        <v>3572</v>
      </c>
      <c r="E144" s="131">
        <v>22</v>
      </c>
      <c r="F144" s="162" t="s">
        <v>2641</v>
      </c>
      <c r="G144" s="155" t="s">
        <v>2642</v>
      </c>
      <c r="H144" s="156" t="s">
        <v>419</v>
      </c>
      <c r="I144" s="156" t="s">
        <v>629</v>
      </c>
      <c r="J144" s="175">
        <f t="shared" si="72"/>
        <v>2</v>
      </c>
      <c r="K144" s="16">
        <v>2</v>
      </c>
      <c r="L144" s="3"/>
      <c r="M144" s="1"/>
      <c r="N144" s="45">
        <f t="shared" si="85"/>
        <v>2</v>
      </c>
      <c r="O144" s="34"/>
      <c r="P144" s="1"/>
      <c r="Q144" s="45">
        <f t="shared" si="86"/>
        <v>2</v>
      </c>
      <c r="R144" s="34"/>
      <c r="S144" s="1"/>
      <c r="T144" s="45">
        <f t="shared" si="87"/>
        <v>2</v>
      </c>
      <c r="U144" s="34"/>
      <c r="V144" s="1"/>
      <c r="W144" s="45">
        <f t="shared" si="88"/>
        <v>2</v>
      </c>
      <c r="X144" s="34"/>
      <c r="Y144" s="1"/>
      <c r="Z144" s="45">
        <f t="shared" si="89"/>
        <v>2</v>
      </c>
      <c r="AA144" s="34"/>
      <c r="AB144" s="1"/>
      <c r="AC144" s="45">
        <f t="shared" si="90"/>
        <v>2</v>
      </c>
      <c r="AD144" s="3"/>
      <c r="AE144" s="1"/>
      <c r="AF144" s="172">
        <f t="shared" si="91"/>
        <v>2</v>
      </c>
      <c r="AG144" s="34"/>
      <c r="AH144" s="1"/>
      <c r="AI144" s="46">
        <f t="shared" si="92"/>
        <v>2</v>
      </c>
      <c r="AJ144" s="34"/>
      <c r="AK144" s="1"/>
      <c r="AL144" s="46">
        <f t="shared" si="93"/>
        <v>2</v>
      </c>
      <c r="AM144" s="34"/>
      <c r="AN144" s="1"/>
      <c r="AO144" s="46">
        <f t="shared" si="94"/>
        <v>2</v>
      </c>
      <c r="AP144" s="34"/>
      <c r="AQ144" s="1"/>
      <c r="AR144" s="72">
        <f t="shared" si="95"/>
        <v>2</v>
      </c>
      <c r="AS144" s="3"/>
      <c r="AT144" s="1"/>
      <c r="AU144" s="46">
        <f t="shared" si="96"/>
        <v>2</v>
      </c>
      <c r="AV144" s="125">
        <f t="shared" si="53"/>
        <v>0</v>
      </c>
      <c r="AW144" s="125">
        <f t="shared" si="54"/>
        <v>0</v>
      </c>
      <c r="AX144" s="291">
        <v>1</v>
      </c>
      <c r="AY144" s="125">
        <v>0</v>
      </c>
      <c r="AZ144" s="35"/>
      <c r="BA144" s="35"/>
      <c r="BB144" s="35"/>
      <c r="BC144" s="35"/>
      <c r="BD144" s="35"/>
      <c r="BE144" s="35"/>
      <c r="BF144" s="35"/>
    </row>
    <row r="145" spans="1:58" ht="13">
      <c r="A145" s="18"/>
      <c r="B145" s="41">
        <v>7.6563636363627401</v>
      </c>
      <c r="C145" s="16">
        <v>142</v>
      </c>
      <c r="D145" s="218" t="s">
        <v>3572</v>
      </c>
      <c r="E145" s="131">
        <v>23</v>
      </c>
      <c r="F145" s="162" t="s">
        <v>1840</v>
      </c>
      <c r="G145" s="155" t="s">
        <v>2647</v>
      </c>
      <c r="H145" s="156" t="s">
        <v>419</v>
      </c>
      <c r="I145" s="156" t="s">
        <v>629</v>
      </c>
      <c r="J145" s="175">
        <f t="shared" si="72"/>
        <v>1</v>
      </c>
      <c r="K145" s="16">
        <v>1</v>
      </c>
      <c r="L145" s="3"/>
      <c r="M145" s="1"/>
      <c r="N145" s="45">
        <f t="shared" si="85"/>
        <v>1</v>
      </c>
      <c r="O145" s="34"/>
      <c r="P145" s="1"/>
      <c r="Q145" s="45">
        <f t="shared" si="86"/>
        <v>1</v>
      </c>
      <c r="R145" s="34"/>
      <c r="S145" s="1"/>
      <c r="T145" s="45">
        <f t="shared" si="87"/>
        <v>1</v>
      </c>
      <c r="U145" s="34"/>
      <c r="V145" s="1"/>
      <c r="W145" s="45">
        <f t="shared" si="88"/>
        <v>1</v>
      </c>
      <c r="X145" s="34"/>
      <c r="Y145" s="1"/>
      <c r="Z145" s="45">
        <f t="shared" si="89"/>
        <v>1</v>
      </c>
      <c r="AA145" s="34"/>
      <c r="AB145" s="1"/>
      <c r="AC145" s="45">
        <f t="shared" si="90"/>
        <v>1</v>
      </c>
      <c r="AD145" s="3"/>
      <c r="AE145" s="1"/>
      <c r="AF145" s="172">
        <f t="shared" si="91"/>
        <v>1</v>
      </c>
      <c r="AG145" s="34"/>
      <c r="AH145" s="1"/>
      <c r="AI145" s="46">
        <f t="shared" si="92"/>
        <v>1</v>
      </c>
      <c r="AJ145" s="34"/>
      <c r="AK145" s="1"/>
      <c r="AL145" s="46">
        <f t="shared" si="93"/>
        <v>1</v>
      </c>
      <c r="AM145" s="34"/>
      <c r="AN145" s="1"/>
      <c r="AO145" s="46">
        <f t="shared" si="94"/>
        <v>1</v>
      </c>
      <c r="AP145" s="34"/>
      <c r="AQ145" s="1"/>
      <c r="AR145" s="72">
        <f t="shared" si="95"/>
        <v>1</v>
      </c>
      <c r="AS145" s="3"/>
      <c r="AT145" s="1"/>
      <c r="AU145" s="46">
        <f t="shared" si="96"/>
        <v>1</v>
      </c>
      <c r="AV145" s="125">
        <f t="shared" si="53"/>
        <v>0</v>
      </c>
      <c r="AW145" s="125">
        <f t="shared" si="54"/>
        <v>0</v>
      </c>
      <c r="AX145" s="291">
        <v>0</v>
      </c>
      <c r="AY145" s="125">
        <v>0</v>
      </c>
      <c r="AZ145" s="35"/>
      <c r="BA145" s="35"/>
      <c r="BB145" s="35"/>
      <c r="BC145" s="35"/>
      <c r="BD145" s="35"/>
      <c r="BE145" s="35"/>
      <c r="BF145" s="35"/>
    </row>
    <row r="146" spans="1:58" ht="13">
      <c r="A146" s="18"/>
      <c r="B146" s="41">
        <v>7.5827272727264399</v>
      </c>
      <c r="C146" s="200">
        <v>143</v>
      </c>
      <c r="D146" s="218" t="s">
        <v>3572</v>
      </c>
      <c r="E146" s="131">
        <v>24</v>
      </c>
      <c r="F146" s="162" t="s">
        <v>3193</v>
      </c>
      <c r="G146" s="155" t="s">
        <v>3194</v>
      </c>
      <c r="H146" s="156" t="s">
        <v>419</v>
      </c>
      <c r="I146" s="156" t="s">
        <v>629</v>
      </c>
      <c r="J146" s="175">
        <f>AU146</f>
        <v>3</v>
      </c>
      <c r="K146" s="16">
        <v>3</v>
      </c>
      <c r="L146" s="3"/>
      <c r="M146" s="1"/>
      <c r="N146" s="45">
        <f>SUM(K146+L146-M146)</f>
        <v>3</v>
      </c>
      <c r="O146" s="34"/>
      <c r="P146" s="1"/>
      <c r="Q146" s="45">
        <f>SUM(N146+O146-P146)</f>
        <v>3</v>
      </c>
      <c r="R146" s="34"/>
      <c r="S146" s="1"/>
      <c r="T146" s="45">
        <f>SUM(Q146+R146-S146)</f>
        <v>3</v>
      </c>
      <c r="U146" s="34"/>
      <c r="V146" s="1"/>
      <c r="W146" s="45">
        <f>SUM(T146+U146-V146)</f>
        <v>3</v>
      </c>
      <c r="X146" s="34"/>
      <c r="Y146" s="1"/>
      <c r="Z146" s="45">
        <f>SUM(W146+X146-Y146)</f>
        <v>3</v>
      </c>
      <c r="AA146" s="34"/>
      <c r="AB146" s="1"/>
      <c r="AC146" s="45">
        <f>SUM(Z146+AA146-AB146)</f>
        <v>3</v>
      </c>
      <c r="AD146" s="3"/>
      <c r="AE146" s="1"/>
      <c r="AF146" s="172">
        <f>SUM(AC146+AD146-AE146)</f>
        <v>3</v>
      </c>
      <c r="AG146" s="34"/>
      <c r="AH146" s="1"/>
      <c r="AI146" s="46">
        <f>SUM(AF146+AG146-AH146)</f>
        <v>3</v>
      </c>
      <c r="AJ146" s="34"/>
      <c r="AK146" s="1"/>
      <c r="AL146" s="46">
        <f>SUM(AI146+AJ146-AK146)</f>
        <v>3</v>
      </c>
      <c r="AM146" s="34"/>
      <c r="AN146" s="1"/>
      <c r="AO146" s="46">
        <f>SUM(AL146+AM146-AN146)</f>
        <v>3</v>
      </c>
      <c r="AP146" s="34"/>
      <c r="AQ146" s="1"/>
      <c r="AR146" s="72">
        <f>SUM(AO146+AP146-AQ146)</f>
        <v>3</v>
      </c>
      <c r="AS146" s="3"/>
      <c r="AT146" s="1"/>
      <c r="AU146" s="46">
        <f>SUM(AR146+AS146-AT146)</f>
        <v>3</v>
      </c>
      <c r="AV146" s="125">
        <f>SUM(L146+O146+R146+U146+X146+AA146+AD146+AG146+AJ146+AM146+AP146+AS146)</f>
        <v>0</v>
      </c>
      <c r="AW146" s="125">
        <f>SUM(M146+P146+S146+V146+Y146+AB146+AE146+AH146+AK146+AN146+AQ146+AT146)</f>
        <v>0</v>
      </c>
      <c r="AX146" s="291">
        <v>0</v>
      </c>
      <c r="AY146" s="125">
        <v>0</v>
      </c>
      <c r="AZ146" s="35"/>
      <c r="BA146" s="35"/>
      <c r="BB146" s="35"/>
      <c r="BC146" s="35"/>
      <c r="BD146" s="35"/>
      <c r="BE146" s="35"/>
      <c r="BF146" s="35"/>
    </row>
    <row r="147" spans="1:58" ht="13">
      <c r="A147" s="17" t="s">
        <v>2065</v>
      </c>
      <c r="B147" s="1">
        <v>7.5090909090900402</v>
      </c>
      <c r="C147" s="16">
        <v>144</v>
      </c>
      <c r="D147" s="218" t="s">
        <v>3572</v>
      </c>
      <c r="E147" s="131">
        <v>25</v>
      </c>
      <c r="F147" s="162" t="s">
        <v>1921</v>
      </c>
      <c r="G147" s="155" t="s">
        <v>2643</v>
      </c>
      <c r="H147" s="156" t="s">
        <v>419</v>
      </c>
      <c r="I147" s="156" t="s">
        <v>629</v>
      </c>
      <c r="J147" s="175">
        <f t="shared" si="72"/>
        <v>4</v>
      </c>
      <c r="K147" s="16">
        <v>4</v>
      </c>
      <c r="L147" s="3"/>
      <c r="M147" s="1"/>
      <c r="N147" s="45">
        <f t="shared" si="85"/>
        <v>4</v>
      </c>
      <c r="O147" s="34"/>
      <c r="P147" s="1"/>
      <c r="Q147" s="45">
        <f t="shared" si="86"/>
        <v>4</v>
      </c>
      <c r="R147" s="34"/>
      <c r="S147" s="1"/>
      <c r="T147" s="45">
        <f t="shared" si="87"/>
        <v>4</v>
      </c>
      <c r="U147" s="34"/>
      <c r="V147" s="1"/>
      <c r="W147" s="45">
        <f t="shared" si="88"/>
        <v>4</v>
      </c>
      <c r="X147" s="34"/>
      <c r="Y147" s="1"/>
      <c r="Z147" s="45">
        <f t="shared" si="89"/>
        <v>4</v>
      </c>
      <c r="AA147" s="34"/>
      <c r="AB147" s="1"/>
      <c r="AC147" s="45">
        <f t="shared" si="90"/>
        <v>4</v>
      </c>
      <c r="AD147" s="3"/>
      <c r="AE147" s="1"/>
      <c r="AF147" s="172">
        <f t="shared" si="91"/>
        <v>4</v>
      </c>
      <c r="AG147" s="34"/>
      <c r="AH147" s="1"/>
      <c r="AI147" s="46">
        <f t="shared" si="92"/>
        <v>4</v>
      </c>
      <c r="AJ147" s="34"/>
      <c r="AK147" s="1"/>
      <c r="AL147" s="46">
        <f t="shared" si="93"/>
        <v>4</v>
      </c>
      <c r="AM147" s="34"/>
      <c r="AN147" s="1"/>
      <c r="AO147" s="46">
        <f t="shared" si="94"/>
        <v>4</v>
      </c>
      <c r="AP147" s="34"/>
      <c r="AQ147" s="1"/>
      <c r="AR147" s="72">
        <f t="shared" si="95"/>
        <v>4</v>
      </c>
      <c r="AS147" s="3"/>
      <c r="AT147" s="1"/>
      <c r="AU147" s="46">
        <f t="shared" si="96"/>
        <v>4</v>
      </c>
      <c r="AV147" s="125">
        <f t="shared" si="53"/>
        <v>0</v>
      </c>
      <c r="AW147" s="125">
        <f t="shared" si="54"/>
        <v>0</v>
      </c>
      <c r="AX147" s="291">
        <v>0</v>
      </c>
      <c r="AY147" s="125">
        <v>0</v>
      </c>
      <c r="AZ147" s="35"/>
      <c r="BA147" s="35"/>
      <c r="BB147" s="35"/>
      <c r="BC147" s="35"/>
      <c r="BD147" s="35"/>
      <c r="BE147" s="35"/>
      <c r="BF147" s="35"/>
    </row>
    <row r="148" spans="1:58" ht="13">
      <c r="A148" s="17" t="s">
        <v>407</v>
      </c>
      <c r="B148" s="22">
        <v>7.4354545454536396</v>
      </c>
      <c r="C148" s="16">
        <v>145</v>
      </c>
      <c r="D148" s="218" t="s">
        <v>3572</v>
      </c>
      <c r="E148" s="131">
        <v>26</v>
      </c>
      <c r="F148" s="162" t="s">
        <v>2506</v>
      </c>
      <c r="G148" s="155" t="s">
        <v>2507</v>
      </c>
      <c r="H148" s="156" t="s">
        <v>419</v>
      </c>
      <c r="I148" s="156" t="s">
        <v>629</v>
      </c>
      <c r="J148" s="175">
        <f t="shared" ref="J148:J155" si="97">AU148</f>
        <v>4</v>
      </c>
      <c r="K148" s="16">
        <v>4</v>
      </c>
      <c r="L148" s="3"/>
      <c r="M148" s="1"/>
      <c r="N148" s="45">
        <f t="shared" ref="N148:N155" si="98">SUM(K148+L148-M148)</f>
        <v>4</v>
      </c>
      <c r="O148" s="34"/>
      <c r="P148" s="1"/>
      <c r="Q148" s="45">
        <f t="shared" ref="Q148:Q155" si="99">SUM(N148+O148-P148)</f>
        <v>4</v>
      </c>
      <c r="R148" s="34"/>
      <c r="S148" s="1"/>
      <c r="T148" s="45">
        <f t="shared" ref="T148:T155" si="100">SUM(Q148+R148-S148)</f>
        <v>4</v>
      </c>
      <c r="U148" s="34"/>
      <c r="V148" s="1"/>
      <c r="W148" s="45">
        <f t="shared" ref="W148:W155" si="101">SUM(T148+U148-V148)</f>
        <v>4</v>
      </c>
      <c r="X148" s="34"/>
      <c r="Y148" s="1"/>
      <c r="Z148" s="45">
        <f t="shared" ref="Z148:Z155" si="102">SUM(W148+X148-Y148)</f>
        <v>4</v>
      </c>
      <c r="AA148" s="34"/>
      <c r="AB148" s="1"/>
      <c r="AC148" s="45">
        <f t="shared" ref="AC148:AC155" si="103">SUM(Z148+AA148-AB148)</f>
        <v>4</v>
      </c>
      <c r="AD148" s="3"/>
      <c r="AE148" s="1"/>
      <c r="AF148" s="172">
        <f t="shared" ref="AF148:AF155" si="104">SUM(AC148+AD148-AE148)</f>
        <v>4</v>
      </c>
      <c r="AG148" s="34"/>
      <c r="AH148" s="1"/>
      <c r="AI148" s="46">
        <f t="shared" ref="AI148:AI155" si="105">SUM(AF148+AG148-AH148)</f>
        <v>4</v>
      </c>
      <c r="AJ148" s="34"/>
      <c r="AK148" s="1"/>
      <c r="AL148" s="46">
        <f t="shared" ref="AL148:AL155" si="106">SUM(AI148+AJ148-AK148)</f>
        <v>4</v>
      </c>
      <c r="AM148" s="34"/>
      <c r="AN148" s="1"/>
      <c r="AO148" s="46">
        <f t="shared" ref="AO148:AO155" si="107">SUM(AL148+AM148-AN148)</f>
        <v>4</v>
      </c>
      <c r="AP148" s="34"/>
      <c r="AQ148" s="1"/>
      <c r="AR148" s="72">
        <f t="shared" ref="AR148:AR155" si="108">SUM(AO148+AP148-AQ148)</f>
        <v>4</v>
      </c>
      <c r="AS148" s="3"/>
      <c r="AT148" s="1"/>
      <c r="AU148" s="46">
        <f t="shared" ref="AU148:AU155" si="109">SUM(AR148+AS148-AT148)</f>
        <v>4</v>
      </c>
      <c r="AV148" s="125">
        <f t="shared" si="53"/>
        <v>0</v>
      </c>
      <c r="AW148" s="125">
        <f t="shared" si="54"/>
        <v>0</v>
      </c>
      <c r="AX148" s="291">
        <v>1</v>
      </c>
      <c r="AY148" s="125">
        <v>1</v>
      </c>
      <c r="AZ148" s="35"/>
      <c r="BA148" s="35"/>
      <c r="BB148" s="35"/>
      <c r="BC148" s="35"/>
      <c r="BD148" s="35"/>
      <c r="BE148" s="35"/>
      <c r="BF148" s="35"/>
    </row>
    <row r="149" spans="1:58" ht="13">
      <c r="A149" s="17" t="s">
        <v>407</v>
      </c>
      <c r="B149" s="1">
        <v>7.3618181818172399</v>
      </c>
      <c r="C149" s="16">
        <v>146</v>
      </c>
      <c r="D149" s="218" t="s">
        <v>3572</v>
      </c>
      <c r="E149" s="131">
        <v>27</v>
      </c>
      <c r="F149" s="162" t="s">
        <v>2644</v>
      </c>
      <c r="G149" s="155" t="s">
        <v>2645</v>
      </c>
      <c r="H149" s="156" t="s">
        <v>419</v>
      </c>
      <c r="I149" s="156" t="s">
        <v>629</v>
      </c>
      <c r="J149" s="175">
        <f t="shared" si="97"/>
        <v>1</v>
      </c>
      <c r="K149" s="16">
        <v>2</v>
      </c>
      <c r="L149" s="3"/>
      <c r="M149" s="1"/>
      <c r="N149" s="45">
        <f t="shared" si="98"/>
        <v>2</v>
      </c>
      <c r="O149" s="34"/>
      <c r="P149" s="1">
        <v>1</v>
      </c>
      <c r="Q149" s="45">
        <f t="shared" si="99"/>
        <v>1</v>
      </c>
      <c r="R149" s="34"/>
      <c r="S149" s="1"/>
      <c r="T149" s="45">
        <f t="shared" si="100"/>
        <v>1</v>
      </c>
      <c r="U149" s="34"/>
      <c r="V149" s="1"/>
      <c r="W149" s="45">
        <f t="shared" si="101"/>
        <v>1</v>
      </c>
      <c r="X149" s="34"/>
      <c r="Y149" s="1"/>
      <c r="Z149" s="45">
        <f t="shared" si="102"/>
        <v>1</v>
      </c>
      <c r="AA149" s="34"/>
      <c r="AB149" s="1"/>
      <c r="AC149" s="45">
        <f t="shared" si="103"/>
        <v>1</v>
      </c>
      <c r="AD149" s="3"/>
      <c r="AE149" s="1"/>
      <c r="AF149" s="172">
        <f t="shared" si="104"/>
        <v>1</v>
      </c>
      <c r="AG149" s="34"/>
      <c r="AH149" s="1"/>
      <c r="AI149" s="46">
        <f t="shared" si="105"/>
        <v>1</v>
      </c>
      <c r="AJ149" s="34"/>
      <c r="AK149" s="1"/>
      <c r="AL149" s="46">
        <f t="shared" si="106"/>
        <v>1</v>
      </c>
      <c r="AM149" s="34"/>
      <c r="AN149" s="1"/>
      <c r="AO149" s="46">
        <f t="shared" si="107"/>
        <v>1</v>
      </c>
      <c r="AP149" s="34"/>
      <c r="AQ149" s="1"/>
      <c r="AR149" s="72">
        <f t="shared" si="108"/>
        <v>1</v>
      </c>
      <c r="AS149" s="3"/>
      <c r="AT149" s="1"/>
      <c r="AU149" s="46">
        <f t="shared" si="109"/>
        <v>1</v>
      </c>
      <c r="AV149" s="125">
        <f t="shared" si="53"/>
        <v>0</v>
      </c>
      <c r="AW149" s="125">
        <f t="shared" si="54"/>
        <v>1</v>
      </c>
      <c r="AX149" s="291">
        <v>0</v>
      </c>
      <c r="AY149" s="125">
        <v>0</v>
      </c>
      <c r="AZ149" s="35"/>
      <c r="BA149" s="35"/>
      <c r="BB149" s="35"/>
      <c r="BC149" s="35"/>
      <c r="BD149" s="35"/>
      <c r="BE149" s="35"/>
      <c r="BF149" s="35"/>
    </row>
    <row r="150" spans="1:58" ht="13">
      <c r="A150" s="18"/>
      <c r="B150" s="41">
        <v>7.2881818181809397</v>
      </c>
      <c r="C150" s="200">
        <v>147</v>
      </c>
      <c r="D150" s="218" t="s">
        <v>3572</v>
      </c>
      <c r="E150" s="131">
        <v>28</v>
      </c>
      <c r="F150" s="162" t="s">
        <v>4103</v>
      </c>
      <c r="G150" s="155" t="s">
        <v>4104</v>
      </c>
      <c r="H150" s="156" t="s">
        <v>4107</v>
      </c>
      <c r="I150" s="156" t="s">
        <v>640</v>
      </c>
      <c r="J150" s="175">
        <f t="shared" si="97"/>
        <v>3</v>
      </c>
      <c r="K150" s="16">
        <v>4</v>
      </c>
      <c r="L150" s="3"/>
      <c r="M150" s="1"/>
      <c r="N150" s="45">
        <f t="shared" si="98"/>
        <v>4</v>
      </c>
      <c r="O150" s="34"/>
      <c r="P150" s="1"/>
      <c r="Q150" s="45">
        <f t="shared" si="99"/>
        <v>4</v>
      </c>
      <c r="R150" s="34"/>
      <c r="S150" s="1"/>
      <c r="T150" s="45">
        <f t="shared" si="100"/>
        <v>4</v>
      </c>
      <c r="U150" s="34"/>
      <c r="V150" s="1"/>
      <c r="W150" s="45">
        <f t="shared" si="101"/>
        <v>4</v>
      </c>
      <c r="X150" s="34"/>
      <c r="Y150" s="1"/>
      <c r="Z150" s="45">
        <f t="shared" si="102"/>
        <v>4</v>
      </c>
      <c r="AA150" s="34"/>
      <c r="AB150" s="1"/>
      <c r="AC150" s="45">
        <f t="shared" si="103"/>
        <v>4</v>
      </c>
      <c r="AD150" s="3"/>
      <c r="AE150" s="1">
        <v>1</v>
      </c>
      <c r="AF150" s="172">
        <f t="shared" si="104"/>
        <v>3</v>
      </c>
      <c r="AG150" s="34"/>
      <c r="AH150" s="1"/>
      <c r="AI150" s="46">
        <f t="shared" si="105"/>
        <v>3</v>
      </c>
      <c r="AJ150" s="34"/>
      <c r="AK150" s="1"/>
      <c r="AL150" s="46">
        <f t="shared" si="106"/>
        <v>3</v>
      </c>
      <c r="AM150" s="34"/>
      <c r="AN150" s="1"/>
      <c r="AO150" s="46">
        <f t="shared" si="107"/>
        <v>3</v>
      </c>
      <c r="AP150" s="34"/>
      <c r="AQ150" s="1"/>
      <c r="AR150" s="72">
        <f t="shared" si="108"/>
        <v>3</v>
      </c>
      <c r="AS150" s="3"/>
      <c r="AT150" s="1"/>
      <c r="AU150" s="46">
        <f t="shared" si="109"/>
        <v>3</v>
      </c>
      <c r="AV150" s="125">
        <f t="shared" ref="AV150:AW152" si="110">SUM(L150+O150+R150+U150+X150+AA150+AD150+AG150+AJ150+AM150+AP150+AS150)</f>
        <v>0</v>
      </c>
      <c r="AW150" s="125">
        <f t="shared" si="110"/>
        <v>1</v>
      </c>
      <c r="AX150" s="291">
        <v>0</v>
      </c>
      <c r="AY150" s="125">
        <v>0</v>
      </c>
      <c r="AZ150" s="35"/>
      <c r="BA150" s="35"/>
      <c r="BB150" s="35"/>
      <c r="BC150" s="35"/>
      <c r="BD150" s="35"/>
      <c r="BE150" s="35"/>
      <c r="BF150" s="35"/>
    </row>
    <row r="151" spans="1:58" ht="13">
      <c r="A151" s="18"/>
      <c r="B151" s="41">
        <v>7.21454545454454</v>
      </c>
      <c r="C151" s="16">
        <v>148</v>
      </c>
      <c r="D151" s="218" t="s">
        <v>3572</v>
      </c>
      <c r="E151" s="131">
        <v>29</v>
      </c>
      <c r="F151" s="162" t="s">
        <v>4105</v>
      </c>
      <c r="G151" s="155" t="s">
        <v>4106</v>
      </c>
      <c r="H151" s="156" t="s">
        <v>4107</v>
      </c>
      <c r="I151" s="156" t="s">
        <v>640</v>
      </c>
      <c r="J151" s="175">
        <f t="shared" si="97"/>
        <v>4</v>
      </c>
      <c r="K151" s="16">
        <v>4</v>
      </c>
      <c r="L151" s="1"/>
      <c r="M151" s="1"/>
      <c r="N151" s="45">
        <f t="shared" si="98"/>
        <v>4</v>
      </c>
      <c r="O151" s="34"/>
      <c r="P151" s="1"/>
      <c r="Q151" s="45">
        <f t="shared" si="99"/>
        <v>4</v>
      </c>
      <c r="R151" s="34"/>
      <c r="S151" s="1"/>
      <c r="T151" s="45">
        <f t="shared" si="100"/>
        <v>4</v>
      </c>
      <c r="U151" s="34"/>
      <c r="V151" s="1"/>
      <c r="W151" s="45">
        <f t="shared" si="101"/>
        <v>4</v>
      </c>
      <c r="X151" s="34"/>
      <c r="Y151" s="1"/>
      <c r="Z151" s="45">
        <f t="shared" si="102"/>
        <v>4</v>
      </c>
      <c r="AA151" s="34"/>
      <c r="AB151" s="1"/>
      <c r="AC151" s="45">
        <f t="shared" si="103"/>
        <v>4</v>
      </c>
      <c r="AD151" s="3"/>
      <c r="AE151" s="1"/>
      <c r="AF151" s="172">
        <f t="shared" si="104"/>
        <v>4</v>
      </c>
      <c r="AG151" s="34"/>
      <c r="AH151" s="1"/>
      <c r="AI151" s="46">
        <f t="shared" si="105"/>
        <v>4</v>
      </c>
      <c r="AJ151" s="34"/>
      <c r="AK151" s="1"/>
      <c r="AL151" s="46">
        <f t="shared" si="106"/>
        <v>4</v>
      </c>
      <c r="AM151" s="34"/>
      <c r="AN151" s="1"/>
      <c r="AO151" s="46">
        <f t="shared" si="107"/>
        <v>4</v>
      </c>
      <c r="AP151" s="34"/>
      <c r="AQ151" s="1"/>
      <c r="AR151" s="72">
        <f t="shared" si="108"/>
        <v>4</v>
      </c>
      <c r="AS151" s="3"/>
      <c r="AT151" s="1"/>
      <c r="AU151" s="46">
        <f t="shared" si="109"/>
        <v>4</v>
      </c>
      <c r="AV151" s="125">
        <f t="shared" si="110"/>
        <v>0</v>
      </c>
      <c r="AW151" s="125">
        <f t="shared" si="110"/>
        <v>0</v>
      </c>
      <c r="AX151" s="291">
        <v>0</v>
      </c>
      <c r="AY151" s="125">
        <v>0</v>
      </c>
      <c r="AZ151" s="35"/>
      <c r="BA151" s="35"/>
      <c r="BB151" s="35"/>
      <c r="BC151" s="35"/>
      <c r="BD151" s="35"/>
      <c r="BE151" s="35"/>
      <c r="BF151" s="35"/>
    </row>
    <row r="152" spans="1:58" ht="13">
      <c r="A152" s="17" t="s">
        <v>2065</v>
      </c>
      <c r="B152" s="1">
        <v>7.1409090909081403</v>
      </c>
      <c r="C152" s="16">
        <v>149</v>
      </c>
      <c r="D152" s="218" t="s">
        <v>3572</v>
      </c>
      <c r="E152" s="131">
        <v>30</v>
      </c>
      <c r="F152" s="162" t="s">
        <v>4123</v>
      </c>
      <c r="G152" s="155" t="s">
        <v>4124</v>
      </c>
      <c r="H152" s="156" t="s">
        <v>4107</v>
      </c>
      <c r="I152" s="156" t="s">
        <v>640</v>
      </c>
      <c r="J152" s="175">
        <f t="shared" si="97"/>
        <v>4</v>
      </c>
      <c r="K152" s="16">
        <v>4</v>
      </c>
      <c r="L152" s="3"/>
      <c r="M152" s="1"/>
      <c r="N152" s="45">
        <f t="shared" si="98"/>
        <v>4</v>
      </c>
      <c r="O152" s="34"/>
      <c r="P152" s="1"/>
      <c r="Q152" s="45">
        <f t="shared" si="99"/>
        <v>4</v>
      </c>
      <c r="R152" s="34"/>
      <c r="S152" s="1"/>
      <c r="T152" s="45">
        <f t="shared" si="100"/>
        <v>4</v>
      </c>
      <c r="U152" s="34"/>
      <c r="V152" s="1"/>
      <c r="W152" s="45">
        <f t="shared" si="101"/>
        <v>4</v>
      </c>
      <c r="X152" s="34"/>
      <c r="Y152" s="1"/>
      <c r="Z152" s="45">
        <f t="shared" si="102"/>
        <v>4</v>
      </c>
      <c r="AA152" s="34"/>
      <c r="AB152" s="1"/>
      <c r="AC152" s="45">
        <f t="shared" si="103"/>
        <v>4</v>
      </c>
      <c r="AD152" s="3"/>
      <c r="AE152" s="1"/>
      <c r="AF152" s="172">
        <f t="shared" si="104"/>
        <v>4</v>
      </c>
      <c r="AG152" s="34"/>
      <c r="AH152" s="1"/>
      <c r="AI152" s="46">
        <f t="shared" si="105"/>
        <v>4</v>
      </c>
      <c r="AJ152" s="34"/>
      <c r="AK152" s="1"/>
      <c r="AL152" s="46">
        <f t="shared" si="106"/>
        <v>4</v>
      </c>
      <c r="AM152" s="34"/>
      <c r="AN152" s="1"/>
      <c r="AO152" s="46">
        <f t="shared" si="107"/>
        <v>4</v>
      </c>
      <c r="AP152" s="34"/>
      <c r="AQ152" s="1"/>
      <c r="AR152" s="72">
        <f t="shared" si="108"/>
        <v>4</v>
      </c>
      <c r="AS152" s="3"/>
      <c r="AT152" s="1"/>
      <c r="AU152" s="46">
        <f t="shared" si="109"/>
        <v>4</v>
      </c>
      <c r="AV152" s="125">
        <f t="shared" si="110"/>
        <v>0</v>
      </c>
      <c r="AW152" s="125">
        <f t="shared" si="110"/>
        <v>0</v>
      </c>
      <c r="AX152" s="291">
        <v>0</v>
      </c>
      <c r="AY152" s="125">
        <v>0</v>
      </c>
      <c r="AZ152" s="35"/>
      <c r="BA152" s="35"/>
      <c r="BB152" s="35"/>
      <c r="BC152" s="35"/>
      <c r="BD152" s="35"/>
      <c r="BE152" s="35"/>
      <c r="BF152" s="35"/>
    </row>
    <row r="153" spans="1:58" ht="13">
      <c r="A153" s="17" t="s">
        <v>407</v>
      </c>
      <c r="B153" s="22">
        <v>7.0672727272718401</v>
      </c>
      <c r="C153" s="16">
        <v>150</v>
      </c>
      <c r="D153" s="219" t="s">
        <v>1859</v>
      </c>
      <c r="E153" s="131">
        <v>31</v>
      </c>
      <c r="F153" s="162" t="s">
        <v>144</v>
      </c>
      <c r="G153" s="155" t="s">
        <v>4124</v>
      </c>
      <c r="H153" s="156" t="s">
        <v>419</v>
      </c>
      <c r="I153" s="156" t="s">
        <v>629</v>
      </c>
      <c r="J153" s="175">
        <f t="shared" si="97"/>
        <v>3</v>
      </c>
      <c r="K153" s="16">
        <v>3</v>
      </c>
      <c r="L153" s="3"/>
      <c r="M153" s="1"/>
      <c r="N153" s="45">
        <f t="shared" si="98"/>
        <v>3</v>
      </c>
      <c r="O153" s="34"/>
      <c r="P153" s="1"/>
      <c r="Q153" s="45">
        <f t="shared" si="99"/>
        <v>3</v>
      </c>
      <c r="R153" s="34"/>
      <c r="S153" s="1"/>
      <c r="T153" s="45">
        <f t="shared" si="100"/>
        <v>3</v>
      </c>
      <c r="U153" s="34"/>
      <c r="V153" s="1"/>
      <c r="W153" s="45">
        <f t="shared" si="101"/>
        <v>3</v>
      </c>
      <c r="X153" s="34"/>
      <c r="Y153" s="1"/>
      <c r="Z153" s="45">
        <f t="shared" si="102"/>
        <v>3</v>
      </c>
      <c r="AA153" s="34"/>
      <c r="AB153" s="1"/>
      <c r="AC153" s="45">
        <f t="shared" si="103"/>
        <v>3</v>
      </c>
      <c r="AD153" s="3"/>
      <c r="AE153" s="1"/>
      <c r="AF153" s="172">
        <f t="shared" si="104"/>
        <v>3</v>
      </c>
      <c r="AG153" s="34"/>
      <c r="AH153" s="1"/>
      <c r="AI153" s="46">
        <f t="shared" si="105"/>
        <v>3</v>
      </c>
      <c r="AJ153" s="34"/>
      <c r="AK153" s="1"/>
      <c r="AL153" s="46">
        <f t="shared" si="106"/>
        <v>3</v>
      </c>
      <c r="AM153" s="34"/>
      <c r="AN153" s="1"/>
      <c r="AO153" s="46">
        <f t="shared" si="107"/>
        <v>3</v>
      </c>
      <c r="AP153" s="34"/>
      <c r="AQ153" s="1"/>
      <c r="AR153" s="72">
        <f t="shared" si="108"/>
        <v>3</v>
      </c>
      <c r="AS153" s="3"/>
      <c r="AT153" s="1"/>
      <c r="AU153" s="46">
        <f t="shared" si="109"/>
        <v>3</v>
      </c>
      <c r="AV153" s="125">
        <f t="shared" si="53"/>
        <v>0</v>
      </c>
      <c r="AW153" s="125">
        <f t="shared" si="54"/>
        <v>0</v>
      </c>
      <c r="AX153" s="291">
        <v>0</v>
      </c>
      <c r="AY153" s="125">
        <v>0</v>
      </c>
      <c r="AZ153" s="35"/>
      <c r="BA153" s="35"/>
      <c r="BB153" s="35"/>
      <c r="BC153" s="35"/>
      <c r="BD153" s="35"/>
      <c r="BE153" s="35"/>
      <c r="BF153" s="35"/>
    </row>
    <row r="154" spans="1:58" ht="13">
      <c r="A154" s="17" t="s">
        <v>407</v>
      </c>
      <c r="B154" s="1">
        <v>6.9936363636354404</v>
      </c>
      <c r="C154" s="200">
        <v>151</v>
      </c>
      <c r="D154" s="219" t="s">
        <v>1859</v>
      </c>
      <c r="E154" s="131">
        <v>32</v>
      </c>
      <c r="F154" s="162" t="s">
        <v>104</v>
      </c>
      <c r="G154" s="155" t="s">
        <v>2124</v>
      </c>
      <c r="H154" s="156" t="s">
        <v>419</v>
      </c>
      <c r="I154" s="156" t="s">
        <v>629</v>
      </c>
      <c r="J154" s="175">
        <f t="shared" si="97"/>
        <v>2</v>
      </c>
      <c r="K154" s="16">
        <v>2</v>
      </c>
      <c r="L154" s="3"/>
      <c r="M154" s="1"/>
      <c r="N154" s="45">
        <f t="shared" si="98"/>
        <v>2</v>
      </c>
      <c r="O154" s="34"/>
      <c r="P154" s="1"/>
      <c r="Q154" s="45">
        <f t="shared" si="99"/>
        <v>2</v>
      </c>
      <c r="R154" s="34"/>
      <c r="S154" s="1"/>
      <c r="T154" s="45">
        <f t="shared" si="100"/>
        <v>2</v>
      </c>
      <c r="U154" s="34"/>
      <c r="V154" s="1"/>
      <c r="W154" s="45">
        <f t="shared" si="101"/>
        <v>2</v>
      </c>
      <c r="X154" s="34"/>
      <c r="Y154" s="1"/>
      <c r="Z154" s="45">
        <f t="shared" si="102"/>
        <v>2</v>
      </c>
      <c r="AA154" s="34"/>
      <c r="AB154" s="1"/>
      <c r="AC154" s="45">
        <f t="shared" si="103"/>
        <v>2</v>
      </c>
      <c r="AD154" s="3"/>
      <c r="AE154" s="1"/>
      <c r="AF154" s="172">
        <f t="shared" si="104"/>
        <v>2</v>
      </c>
      <c r="AG154" s="34"/>
      <c r="AH154" s="1"/>
      <c r="AI154" s="46">
        <f t="shared" si="105"/>
        <v>2</v>
      </c>
      <c r="AJ154" s="34"/>
      <c r="AK154" s="1"/>
      <c r="AL154" s="46">
        <f t="shared" si="106"/>
        <v>2</v>
      </c>
      <c r="AM154" s="34"/>
      <c r="AN154" s="1"/>
      <c r="AO154" s="46">
        <f t="shared" si="107"/>
        <v>2</v>
      </c>
      <c r="AP154" s="34"/>
      <c r="AQ154" s="1"/>
      <c r="AR154" s="72">
        <f t="shared" si="108"/>
        <v>2</v>
      </c>
      <c r="AS154" s="3"/>
      <c r="AT154" s="1"/>
      <c r="AU154" s="46">
        <f t="shared" si="109"/>
        <v>2</v>
      </c>
      <c r="AV154" s="125">
        <f t="shared" si="53"/>
        <v>0</v>
      </c>
      <c r="AW154" s="125">
        <f t="shared" si="54"/>
        <v>0</v>
      </c>
      <c r="AX154" s="291">
        <v>0</v>
      </c>
      <c r="AY154" s="125">
        <v>0</v>
      </c>
      <c r="AZ154" s="35"/>
      <c r="BA154" s="35"/>
      <c r="BB154" s="35"/>
      <c r="BC154" s="35"/>
      <c r="BD154" s="35"/>
      <c r="BE154" s="35"/>
      <c r="BF154" s="35"/>
    </row>
    <row r="155" spans="1:58" ht="13">
      <c r="A155" s="18"/>
      <c r="B155" s="41">
        <v>6.9199999999990398</v>
      </c>
      <c r="C155" s="16">
        <v>152</v>
      </c>
      <c r="D155" s="219" t="s">
        <v>1859</v>
      </c>
      <c r="E155" s="131">
        <v>33</v>
      </c>
      <c r="F155" s="162" t="s">
        <v>2668</v>
      </c>
      <c r="G155" s="155" t="s">
        <v>2669</v>
      </c>
      <c r="H155" s="156" t="s">
        <v>1089</v>
      </c>
      <c r="I155" s="156" t="s">
        <v>640</v>
      </c>
      <c r="J155" s="175">
        <f t="shared" si="97"/>
        <v>1</v>
      </c>
      <c r="K155" s="16">
        <v>4</v>
      </c>
      <c r="L155" s="3"/>
      <c r="M155" s="1"/>
      <c r="N155" s="45">
        <f t="shared" si="98"/>
        <v>4</v>
      </c>
      <c r="O155" s="34"/>
      <c r="P155" s="1"/>
      <c r="Q155" s="45">
        <f t="shared" si="99"/>
        <v>4</v>
      </c>
      <c r="R155" s="34"/>
      <c r="S155" s="1">
        <v>3</v>
      </c>
      <c r="T155" s="45">
        <f t="shared" si="100"/>
        <v>1</v>
      </c>
      <c r="U155" s="34"/>
      <c r="V155" s="1"/>
      <c r="W155" s="45">
        <f t="shared" si="101"/>
        <v>1</v>
      </c>
      <c r="X155" s="34"/>
      <c r="Y155" s="1"/>
      <c r="Z155" s="45">
        <f t="shared" si="102"/>
        <v>1</v>
      </c>
      <c r="AA155" s="34"/>
      <c r="AB155" s="1"/>
      <c r="AC155" s="45">
        <f t="shared" si="103"/>
        <v>1</v>
      </c>
      <c r="AD155" s="3"/>
      <c r="AE155" s="1"/>
      <c r="AF155" s="172">
        <f t="shared" si="104"/>
        <v>1</v>
      </c>
      <c r="AG155" s="34"/>
      <c r="AH155" s="1"/>
      <c r="AI155" s="46">
        <f t="shared" si="105"/>
        <v>1</v>
      </c>
      <c r="AJ155" s="34"/>
      <c r="AK155" s="1"/>
      <c r="AL155" s="46">
        <f t="shared" si="106"/>
        <v>1</v>
      </c>
      <c r="AM155" s="34"/>
      <c r="AN155" s="1"/>
      <c r="AO155" s="46">
        <f t="shared" si="107"/>
        <v>1</v>
      </c>
      <c r="AP155" s="34"/>
      <c r="AQ155" s="1"/>
      <c r="AR155" s="72">
        <f t="shared" si="108"/>
        <v>1</v>
      </c>
      <c r="AS155" s="3"/>
      <c r="AT155" s="1"/>
      <c r="AU155" s="46">
        <f t="shared" si="109"/>
        <v>1</v>
      </c>
      <c r="AV155" s="125">
        <f>SUM(L155+O155+R155+U155+X155+AA155+AD155+AG155+AJ155+AM155+AP155+AS155)</f>
        <v>0</v>
      </c>
      <c r="AW155" s="125">
        <f>SUM(M155+P155+S155+V155+Y155+AB155+AE155+AH155+AK155+AN155+AQ155+AT155)</f>
        <v>3</v>
      </c>
      <c r="AX155" s="291">
        <v>3</v>
      </c>
      <c r="AY155" s="125">
        <v>3</v>
      </c>
      <c r="AZ155" s="35"/>
      <c r="BA155" s="35"/>
      <c r="BB155" s="35"/>
      <c r="BC155" s="35"/>
      <c r="BD155" s="35"/>
      <c r="BE155" s="35"/>
      <c r="BF155" s="35"/>
    </row>
    <row r="156" spans="1:58" ht="13">
      <c r="A156" s="18"/>
      <c r="B156" s="41">
        <v>6.8463636363627396</v>
      </c>
      <c r="C156" s="16">
        <v>153</v>
      </c>
      <c r="D156" s="219" t="s">
        <v>1859</v>
      </c>
      <c r="E156" s="131">
        <v>34</v>
      </c>
      <c r="F156" s="162" t="s">
        <v>2202</v>
      </c>
      <c r="G156" s="155" t="s">
        <v>2201</v>
      </c>
      <c r="H156" s="156" t="s">
        <v>419</v>
      </c>
      <c r="I156" s="156" t="s">
        <v>629</v>
      </c>
      <c r="J156" s="175">
        <f t="shared" ref="J156:J166" si="111">AU156</f>
        <v>2</v>
      </c>
      <c r="K156" s="16">
        <v>70</v>
      </c>
      <c r="L156" s="3"/>
      <c r="M156" s="1">
        <v>30</v>
      </c>
      <c r="N156" s="45">
        <f t="shared" ref="N156:N166" si="112">SUM(K156+L156-M156)</f>
        <v>40</v>
      </c>
      <c r="O156" s="34"/>
      <c r="P156" s="1">
        <v>30</v>
      </c>
      <c r="Q156" s="45">
        <f t="shared" ref="Q156:Q166" si="113">SUM(N156+O156-P156)</f>
        <v>10</v>
      </c>
      <c r="R156" s="34">
        <v>20</v>
      </c>
      <c r="S156" s="1">
        <v>25</v>
      </c>
      <c r="T156" s="45">
        <f t="shared" ref="T156:T166" si="114">SUM(Q156+R156-S156)</f>
        <v>5</v>
      </c>
      <c r="U156" s="34"/>
      <c r="V156" s="1">
        <v>3</v>
      </c>
      <c r="W156" s="45">
        <f t="shared" ref="W156:W166" si="115">SUM(T156+U156-V156)</f>
        <v>2</v>
      </c>
      <c r="X156" s="34"/>
      <c r="Y156" s="1"/>
      <c r="Z156" s="45">
        <f t="shared" ref="Z156:Z166" si="116">SUM(W156+X156-Y156)</f>
        <v>2</v>
      </c>
      <c r="AA156" s="34">
        <v>20</v>
      </c>
      <c r="AB156" s="1"/>
      <c r="AC156" s="45">
        <f t="shared" ref="AC156:AC166" si="117">SUM(Z156+AA156-AB156)</f>
        <v>22</v>
      </c>
      <c r="AD156" s="3"/>
      <c r="AE156" s="1">
        <v>10</v>
      </c>
      <c r="AF156" s="172">
        <f t="shared" ref="AF156:AF166" si="118">SUM(AC156+AD156-AE156)</f>
        <v>12</v>
      </c>
      <c r="AG156" s="34"/>
      <c r="AH156" s="1">
        <v>10</v>
      </c>
      <c r="AI156" s="46">
        <f t="shared" ref="AI156:AI166" si="119">SUM(AF156+AG156-AH156)</f>
        <v>2</v>
      </c>
      <c r="AJ156" s="34"/>
      <c r="AK156" s="1"/>
      <c r="AL156" s="46">
        <f t="shared" ref="AL156:AL166" si="120">SUM(AI156+AJ156-AK156)</f>
        <v>2</v>
      </c>
      <c r="AM156" s="34"/>
      <c r="AN156" s="1"/>
      <c r="AO156" s="46">
        <f t="shared" ref="AO156:AO166" si="121">SUM(AL156+AM156-AN156)</f>
        <v>2</v>
      </c>
      <c r="AP156" s="34"/>
      <c r="AQ156" s="1"/>
      <c r="AR156" s="72">
        <f t="shared" ref="AR156:AR166" si="122">SUM(AO156+AP156-AQ156)</f>
        <v>2</v>
      </c>
      <c r="AS156" s="3"/>
      <c r="AT156" s="1"/>
      <c r="AU156" s="46">
        <f t="shared" ref="AU156:AU166" si="123">SUM(AR156+AS156-AT156)</f>
        <v>2</v>
      </c>
      <c r="AV156" s="125">
        <f t="shared" si="53"/>
        <v>40</v>
      </c>
      <c r="AW156" s="125">
        <f t="shared" si="54"/>
        <v>108</v>
      </c>
      <c r="AX156" s="291">
        <v>85</v>
      </c>
      <c r="AY156" s="125">
        <v>110</v>
      </c>
      <c r="AZ156" s="35"/>
      <c r="BA156" s="35"/>
      <c r="BB156" s="35"/>
      <c r="BC156" s="35"/>
      <c r="BD156" s="35"/>
      <c r="BE156" s="35"/>
      <c r="BF156" s="35"/>
    </row>
    <row r="157" spans="1:58" ht="13">
      <c r="A157" s="17" t="s">
        <v>2065</v>
      </c>
      <c r="B157" s="1">
        <v>6.7727272727263399</v>
      </c>
      <c r="C157" s="16">
        <v>154</v>
      </c>
      <c r="D157" s="219" t="s">
        <v>1859</v>
      </c>
      <c r="E157" s="131">
        <v>35</v>
      </c>
      <c r="F157" s="162" t="s">
        <v>2204</v>
      </c>
      <c r="G157" s="155" t="s">
        <v>2203</v>
      </c>
      <c r="H157" s="156" t="s">
        <v>419</v>
      </c>
      <c r="I157" s="156" t="s">
        <v>629</v>
      </c>
      <c r="J157" s="175">
        <f t="shared" si="111"/>
        <v>6</v>
      </c>
      <c r="K157" s="16">
        <v>21</v>
      </c>
      <c r="L157" s="3">
        <v>20</v>
      </c>
      <c r="M157" s="1">
        <v>5</v>
      </c>
      <c r="N157" s="45">
        <f t="shared" si="112"/>
        <v>36</v>
      </c>
      <c r="O157" s="34"/>
      <c r="P157" s="1">
        <v>20</v>
      </c>
      <c r="Q157" s="45">
        <f t="shared" si="113"/>
        <v>16</v>
      </c>
      <c r="R157" s="34">
        <v>20</v>
      </c>
      <c r="S157" s="1">
        <v>10</v>
      </c>
      <c r="T157" s="45">
        <f t="shared" si="114"/>
        <v>26</v>
      </c>
      <c r="U157" s="34"/>
      <c r="V157" s="1">
        <v>4</v>
      </c>
      <c r="W157" s="45">
        <f t="shared" si="115"/>
        <v>22</v>
      </c>
      <c r="X157" s="34"/>
      <c r="Y157" s="1">
        <v>10</v>
      </c>
      <c r="Z157" s="45">
        <f t="shared" si="116"/>
        <v>12</v>
      </c>
      <c r="AA157" s="34">
        <v>20</v>
      </c>
      <c r="AB157" s="1">
        <v>10</v>
      </c>
      <c r="AC157" s="45">
        <f t="shared" si="117"/>
        <v>22</v>
      </c>
      <c r="AD157" s="3"/>
      <c r="AE157" s="1">
        <v>6</v>
      </c>
      <c r="AF157" s="172">
        <f t="shared" si="118"/>
        <v>16</v>
      </c>
      <c r="AG157" s="34"/>
      <c r="AH157" s="1">
        <v>10</v>
      </c>
      <c r="AI157" s="46">
        <f t="shared" si="119"/>
        <v>6</v>
      </c>
      <c r="AJ157" s="34"/>
      <c r="AK157" s="1"/>
      <c r="AL157" s="46">
        <f t="shared" si="120"/>
        <v>6</v>
      </c>
      <c r="AM157" s="34"/>
      <c r="AN157" s="1"/>
      <c r="AO157" s="46">
        <f t="shared" si="121"/>
        <v>6</v>
      </c>
      <c r="AP157" s="34"/>
      <c r="AQ157" s="1"/>
      <c r="AR157" s="72">
        <f t="shared" si="122"/>
        <v>6</v>
      </c>
      <c r="AS157" s="3"/>
      <c r="AT157" s="1"/>
      <c r="AU157" s="46">
        <f t="shared" si="123"/>
        <v>6</v>
      </c>
      <c r="AV157" s="125">
        <f t="shared" si="53"/>
        <v>60</v>
      </c>
      <c r="AW157" s="125">
        <f t="shared" si="54"/>
        <v>75</v>
      </c>
      <c r="AX157" s="291">
        <v>59</v>
      </c>
      <c r="AY157" s="125">
        <v>65</v>
      </c>
      <c r="AZ157" s="35"/>
      <c r="BA157" s="35"/>
      <c r="BB157" s="35"/>
      <c r="BC157" s="35"/>
      <c r="BD157" s="35"/>
      <c r="BE157" s="35"/>
      <c r="BF157" s="35"/>
    </row>
    <row r="158" spans="1:58" ht="13">
      <c r="A158" s="17" t="s">
        <v>407</v>
      </c>
      <c r="B158" s="22">
        <v>6.6990909090899402</v>
      </c>
      <c r="C158" s="200">
        <v>155</v>
      </c>
      <c r="D158" s="219" t="s">
        <v>1859</v>
      </c>
      <c r="E158" s="131">
        <v>36</v>
      </c>
      <c r="F158" s="162" t="s">
        <v>1426</v>
      </c>
      <c r="G158" s="155" t="s">
        <v>1427</v>
      </c>
      <c r="H158" s="156" t="s">
        <v>419</v>
      </c>
      <c r="I158" s="156" t="s">
        <v>640</v>
      </c>
      <c r="J158" s="176">
        <f t="shared" ref="J158:J163" si="124">AU158</f>
        <v>100</v>
      </c>
      <c r="K158" s="16">
        <v>100</v>
      </c>
      <c r="L158" s="3"/>
      <c r="M158" s="1"/>
      <c r="N158" s="46">
        <f t="shared" ref="N158:N163" si="125">SUM(K158+L158-M158)</f>
        <v>100</v>
      </c>
      <c r="O158" s="34"/>
      <c r="P158" s="1"/>
      <c r="Q158" s="46">
        <f t="shared" ref="Q158:Q163" si="126">SUM(N158+O158-P158)</f>
        <v>100</v>
      </c>
      <c r="R158" s="34"/>
      <c r="S158" s="1"/>
      <c r="T158" s="46">
        <f t="shared" ref="T158:T163" si="127">SUM(Q158+R158-S158)</f>
        <v>100</v>
      </c>
      <c r="U158" s="34"/>
      <c r="V158" s="1"/>
      <c r="W158" s="46">
        <f t="shared" ref="W158:W163" si="128">SUM(T158+U158-V158)</f>
        <v>100</v>
      </c>
      <c r="X158" s="34"/>
      <c r="Y158" s="1"/>
      <c r="Z158" s="46">
        <f t="shared" ref="Z158:Z163" si="129">SUM(W158+X158-Y158)</f>
        <v>100</v>
      </c>
      <c r="AA158" s="34"/>
      <c r="AB158" s="1"/>
      <c r="AC158" s="46">
        <f t="shared" ref="AC158:AC163" si="130">SUM(Z158+AA158-AB158)</f>
        <v>100</v>
      </c>
      <c r="AD158" s="3"/>
      <c r="AE158" s="1"/>
      <c r="AF158" s="171">
        <f t="shared" ref="AF158:AF163" si="131">SUM(AC158+AD158-AE158)</f>
        <v>100</v>
      </c>
      <c r="AG158" s="34"/>
      <c r="AH158" s="1"/>
      <c r="AI158" s="46">
        <f t="shared" ref="AI158:AI163" si="132">SUM(AF158+AG158-AH158)</f>
        <v>100</v>
      </c>
      <c r="AJ158" s="34"/>
      <c r="AK158" s="1"/>
      <c r="AL158" s="46">
        <f t="shared" ref="AL158:AL163" si="133">SUM(AI158+AJ158-AK158)</f>
        <v>100</v>
      </c>
      <c r="AM158" s="34"/>
      <c r="AN158" s="1"/>
      <c r="AO158" s="46">
        <f t="shared" ref="AO158:AO163" si="134">SUM(AL158+AM158-AN158)</f>
        <v>100</v>
      </c>
      <c r="AP158" s="34"/>
      <c r="AQ158" s="1"/>
      <c r="AR158" s="46">
        <f t="shared" ref="AR158:AR163" si="135">SUM(AO158+AP158-AQ158)</f>
        <v>100</v>
      </c>
      <c r="AS158" s="34"/>
      <c r="AT158" s="1"/>
      <c r="AU158" s="46">
        <f t="shared" ref="AU158:AU163" si="136">SUM(AR158+AS158-AT158)</f>
        <v>100</v>
      </c>
      <c r="AV158" s="125">
        <f t="shared" si="53"/>
        <v>0</v>
      </c>
      <c r="AW158" s="125">
        <f t="shared" si="54"/>
        <v>0</v>
      </c>
      <c r="AX158" s="291">
        <v>0</v>
      </c>
      <c r="AY158" s="125">
        <v>100</v>
      </c>
      <c r="AZ158" s="35"/>
      <c r="BA158" s="35"/>
      <c r="BB158" s="35"/>
      <c r="BC158" s="35"/>
      <c r="BD158" s="35"/>
      <c r="BE158" s="35"/>
      <c r="BF158" s="35"/>
    </row>
    <row r="159" spans="1:58" ht="13">
      <c r="A159" s="17" t="s">
        <v>407</v>
      </c>
      <c r="B159" s="1">
        <v>6.6254545454535396</v>
      </c>
      <c r="C159" s="16">
        <v>156</v>
      </c>
      <c r="D159" s="219" t="s">
        <v>1859</v>
      </c>
      <c r="E159" s="131">
        <v>37</v>
      </c>
      <c r="F159" s="162" t="s">
        <v>1245</v>
      </c>
      <c r="G159" s="155" t="s">
        <v>1246</v>
      </c>
      <c r="H159" s="156" t="s">
        <v>419</v>
      </c>
      <c r="I159" s="156" t="s">
        <v>640</v>
      </c>
      <c r="J159" s="175">
        <f t="shared" si="124"/>
        <v>100</v>
      </c>
      <c r="K159" s="16">
        <v>100</v>
      </c>
      <c r="L159" s="3"/>
      <c r="M159" s="1"/>
      <c r="N159" s="46">
        <f t="shared" si="125"/>
        <v>100</v>
      </c>
      <c r="O159" s="34"/>
      <c r="P159" s="1"/>
      <c r="Q159" s="46">
        <f t="shared" si="126"/>
        <v>100</v>
      </c>
      <c r="R159" s="34"/>
      <c r="S159" s="1"/>
      <c r="T159" s="46">
        <f t="shared" si="127"/>
        <v>100</v>
      </c>
      <c r="U159" s="34"/>
      <c r="V159" s="1"/>
      <c r="W159" s="46">
        <f t="shared" si="128"/>
        <v>100</v>
      </c>
      <c r="X159" s="34"/>
      <c r="Y159" s="1"/>
      <c r="Z159" s="46">
        <f t="shared" si="129"/>
        <v>100</v>
      </c>
      <c r="AA159" s="34"/>
      <c r="AB159" s="1"/>
      <c r="AC159" s="46">
        <f t="shared" si="130"/>
        <v>100</v>
      </c>
      <c r="AD159" s="3"/>
      <c r="AE159" s="1"/>
      <c r="AF159" s="171">
        <f t="shared" si="131"/>
        <v>100</v>
      </c>
      <c r="AG159" s="34"/>
      <c r="AH159" s="1"/>
      <c r="AI159" s="46">
        <f t="shared" si="132"/>
        <v>100</v>
      </c>
      <c r="AJ159" s="34"/>
      <c r="AK159" s="1"/>
      <c r="AL159" s="46">
        <f t="shared" si="133"/>
        <v>100</v>
      </c>
      <c r="AM159" s="34"/>
      <c r="AN159" s="1"/>
      <c r="AO159" s="46">
        <f t="shared" si="134"/>
        <v>100</v>
      </c>
      <c r="AP159" s="34"/>
      <c r="AQ159" s="1"/>
      <c r="AR159" s="46">
        <f t="shared" si="135"/>
        <v>100</v>
      </c>
      <c r="AS159" s="34"/>
      <c r="AT159" s="1"/>
      <c r="AU159" s="46">
        <f t="shared" si="136"/>
        <v>100</v>
      </c>
      <c r="AV159" s="125">
        <f t="shared" ref="AV159:AV244" si="137">SUM(L159+O159+R159+U159+X159+AA159+AD159+AG159+AJ159+AM159+AP159+AS159)</f>
        <v>0</v>
      </c>
      <c r="AW159" s="125">
        <f t="shared" ref="AW159:AW244" si="138">SUM(M159+P159+S159+V159+Y159+AB159+AE159+AH159+AK159+AN159+AQ159+AT159)</f>
        <v>0</v>
      </c>
      <c r="AX159" s="291">
        <v>400</v>
      </c>
      <c r="AY159" s="125">
        <v>400</v>
      </c>
      <c r="AZ159" s="35"/>
      <c r="BA159" s="35"/>
      <c r="BB159" s="35"/>
      <c r="BC159" s="35"/>
      <c r="BD159" s="35"/>
      <c r="BE159" s="35"/>
      <c r="BF159" s="35"/>
    </row>
    <row r="160" spans="1:58" ht="13">
      <c r="A160" s="18"/>
      <c r="B160" s="41">
        <v>6.5518181818172403</v>
      </c>
      <c r="C160" s="16">
        <v>157</v>
      </c>
      <c r="D160" s="219" t="s">
        <v>1859</v>
      </c>
      <c r="E160" s="131">
        <v>38</v>
      </c>
      <c r="F160" s="259" t="s">
        <v>1428</v>
      </c>
      <c r="G160" s="164" t="s">
        <v>1429</v>
      </c>
      <c r="H160" s="156" t="s">
        <v>419</v>
      </c>
      <c r="I160" s="156" t="s">
        <v>640</v>
      </c>
      <c r="J160" s="177">
        <f t="shared" si="124"/>
        <v>100</v>
      </c>
      <c r="K160" s="16">
        <v>100</v>
      </c>
      <c r="L160" s="3"/>
      <c r="M160" s="1"/>
      <c r="N160" s="46">
        <f t="shared" si="125"/>
        <v>100</v>
      </c>
      <c r="O160" s="34"/>
      <c r="P160" s="1"/>
      <c r="Q160" s="46">
        <f t="shared" si="126"/>
        <v>100</v>
      </c>
      <c r="R160" s="34"/>
      <c r="S160" s="1"/>
      <c r="T160" s="46">
        <f t="shared" si="127"/>
        <v>100</v>
      </c>
      <c r="U160" s="34"/>
      <c r="V160" s="1"/>
      <c r="W160" s="46">
        <f t="shared" si="128"/>
        <v>100</v>
      </c>
      <c r="X160" s="34"/>
      <c r="Y160" s="1"/>
      <c r="Z160" s="46">
        <f t="shared" si="129"/>
        <v>100</v>
      </c>
      <c r="AA160" s="34"/>
      <c r="AB160" s="1"/>
      <c r="AC160" s="46">
        <f t="shared" si="130"/>
        <v>100</v>
      </c>
      <c r="AD160" s="3"/>
      <c r="AE160" s="1"/>
      <c r="AF160" s="171">
        <f t="shared" si="131"/>
        <v>100</v>
      </c>
      <c r="AG160" s="34"/>
      <c r="AH160" s="1"/>
      <c r="AI160" s="46">
        <f t="shared" si="132"/>
        <v>100</v>
      </c>
      <c r="AJ160" s="34"/>
      <c r="AK160" s="1"/>
      <c r="AL160" s="46">
        <f t="shared" si="133"/>
        <v>100</v>
      </c>
      <c r="AM160" s="34"/>
      <c r="AN160" s="1"/>
      <c r="AO160" s="46">
        <f t="shared" si="134"/>
        <v>100</v>
      </c>
      <c r="AP160" s="34"/>
      <c r="AQ160" s="1"/>
      <c r="AR160" s="46">
        <f t="shared" si="135"/>
        <v>100</v>
      </c>
      <c r="AS160" s="34"/>
      <c r="AT160" s="1"/>
      <c r="AU160" s="46">
        <f t="shared" si="136"/>
        <v>100</v>
      </c>
      <c r="AV160" s="125">
        <f t="shared" si="137"/>
        <v>0</v>
      </c>
      <c r="AW160" s="125">
        <f t="shared" si="138"/>
        <v>0</v>
      </c>
      <c r="AX160" s="291">
        <v>0</v>
      </c>
      <c r="AY160" s="125">
        <v>100</v>
      </c>
      <c r="AZ160" s="35"/>
      <c r="BA160" s="35"/>
      <c r="BB160" s="35"/>
      <c r="BC160" s="35"/>
      <c r="BD160" s="35"/>
      <c r="BE160" s="35"/>
      <c r="BF160" s="35"/>
    </row>
    <row r="161" spans="1:296" ht="13">
      <c r="A161" s="18"/>
      <c r="B161" s="41">
        <v>6.4781818181808397</v>
      </c>
      <c r="C161" s="16">
        <v>158</v>
      </c>
      <c r="D161" s="81"/>
      <c r="E161" s="16"/>
      <c r="F161" s="162" t="s">
        <v>3199</v>
      </c>
      <c r="G161" s="155" t="s">
        <v>4040</v>
      </c>
      <c r="H161" s="156" t="s">
        <v>419</v>
      </c>
      <c r="I161" s="156" t="s">
        <v>2855</v>
      </c>
      <c r="J161" s="175">
        <f t="shared" si="124"/>
        <v>200</v>
      </c>
      <c r="K161" s="16">
        <v>200</v>
      </c>
      <c r="L161" s="3"/>
      <c r="M161" s="1"/>
      <c r="N161" s="45">
        <f t="shared" si="125"/>
        <v>200</v>
      </c>
      <c r="O161" s="34"/>
      <c r="P161" s="1"/>
      <c r="Q161" s="45">
        <f t="shared" si="126"/>
        <v>200</v>
      </c>
      <c r="R161" s="34"/>
      <c r="S161" s="1"/>
      <c r="T161" s="45">
        <f t="shared" si="127"/>
        <v>200</v>
      </c>
      <c r="U161" s="34"/>
      <c r="V161" s="1"/>
      <c r="W161" s="45">
        <f t="shared" si="128"/>
        <v>200</v>
      </c>
      <c r="X161" s="34"/>
      <c r="Y161" s="1"/>
      <c r="Z161" s="45">
        <f t="shared" si="129"/>
        <v>200</v>
      </c>
      <c r="AA161" s="34"/>
      <c r="AB161" s="1"/>
      <c r="AC161" s="45">
        <f t="shared" si="130"/>
        <v>200</v>
      </c>
      <c r="AD161" s="3"/>
      <c r="AE161" s="1"/>
      <c r="AF161" s="172">
        <f t="shared" si="131"/>
        <v>200</v>
      </c>
      <c r="AG161" s="34"/>
      <c r="AH161" s="1"/>
      <c r="AI161" s="46">
        <f t="shared" si="132"/>
        <v>200</v>
      </c>
      <c r="AJ161" s="34"/>
      <c r="AK161" s="1"/>
      <c r="AL161" s="46">
        <f t="shared" si="133"/>
        <v>200</v>
      </c>
      <c r="AM161" s="34"/>
      <c r="AN161" s="1"/>
      <c r="AO161" s="46">
        <f t="shared" si="134"/>
        <v>200</v>
      </c>
      <c r="AP161" s="34"/>
      <c r="AQ161" s="1"/>
      <c r="AR161" s="72">
        <f t="shared" si="135"/>
        <v>200</v>
      </c>
      <c r="AS161" s="3"/>
      <c r="AT161" s="1"/>
      <c r="AU161" s="46">
        <f t="shared" si="136"/>
        <v>200</v>
      </c>
      <c r="AV161" s="125">
        <f t="shared" ref="AV161:AW163" si="139">SUM(L161+O161+R161+U161+X161+AA161+AD161+AG161+AJ161+AM161+AP161+AS161)</f>
        <v>0</v>
      </c>
      <c r="AW161" s="125">
        <f t="shared" si="139"/>
        <v>0</v>
      </c>
      <c r="AX161" s="291">
        <v>0</v>
      </c>
      <c r="AY161" s="125">
        <v>0</v>
      </c>
      <c r="AZ161" s="35"/>
      <c r="BA161" s="35"/>
      <c r="BB161" s="35"/>
      <c r="BC161" s="35"/>
      <c r="BD161" s="35"/>
      <c r="BE161" s="35"/>
      <c r="BF161" s="35"/>
    </row>
    <row r="162" spans="1:296" s="2" customFormat="1" ht="13">
      <c r="A162" s="17" t="s">
        <v>2065</v>
      </c>
      <c r="B162" s="1">
        <v>6.40454545454444</v>
      </c>
      <c r="C162" s="200">
        <v>159</v>
      </c>
      <c r="D162" s="219" t="s">
        <v>1859</v>
      </c>
      <c r="E162" s="131">
        <v>39</v>
      </c>
      <c r="F162" s="162" t="s">
        <v>1262</v>
      </c>
      <c r="G162" s="155" t="s">
        <v>1263</v>
      </c>
      <c r="H162" s="156" t="s">
        <v>419</v>
      </c>
      <c r="I162" s="156" t="s">
        <v>640</v>
      </c>
      <c r="J162" s="175">
        <f t="shared" si="124"/>
        <v>0</v>
      </c>
      <c r="K162" s="16">
        <v>10</v>
      </c>
      <c r="L162" s="3"/>
      <c r="M162" s="1"/>
      <c r="N162" s="46">
        <f t="shared" si="125"/>
        <v>10</v>
      </c>
      <c r="O162" s="34"/>
      <c r="P162" s="1"/>
      <c r="Q162" s="46">
        <f t="shared" si="126"/>
        <v>10</v>
      </c>
      <c r="R162" s="34"/>
      <c r="S162" s="1">
        <f>10-3</f>
        <v>7</v>
      </c>
      <c r="T162" s="46">
        <f t="shared" si="127"/>
        <v>3</v>
      </c>
      <c r="U162" s="34"/>
      <c r="V162" s="1"/>
      <c r="W162" s="46">
        <f t="shared" si="128"/>
        <v>3</v>
      </c>
      <c r="X162" s="34"/>
      <c r="Y162" s="1"/>
      <c r="Z162" s="46">
        <f t="shared" si="129"/>
        <v>3</v>
      </c>
      <c r="AA162" s="34"/>
      <c r="AB162" s="1"/>
      <c r="AC162" s="46">
        <f t="shared" si="130"/>
        <v>3</v>
      </c>
      <c r="AD162" s="3"/>
      <c r="AE162" s="1">
        <v>3</v>
      </c>
      <c r="AF162" s="171">
        <f t="shared" si="131"/>
        <v>0</v>
      </c>
      <c r="AG162" s="34"/>
      <c r="AH162" s="1"/>
      <c r="AI162" s="46">
        <f t="shared" si="132"/>
        <v>0</v>
      </c>
      <c r="AJ162" s="34"/>
      <c r="AK162" s="1"/>
      <c r="AL162" s="46">
        <f t="shared" si="133"/>
        <v>0</v>
      </c>
      <c r="AM162" s="34"/>
      <c r="AN162" s="1"/>
      <c r="AO162" s="46">
        <f t="shared" si="134"/>
        <v>0</v>
      </c>
      <c r="AP162" s="34"/>
      <c r="AQ162" s="1"/>
      <c r="AR162" s="46">
        <f t="shared" si="135"/>
        <v>0</v>
      </c>
      <c r="AS162" s="34"/>
      <c r="AT162" s="1"/>
      <c r="AU162" s="46">
        <f t="shared" si="136"/>
        <v>0</v>
      </c>
      <c r="AV162" s="125">
        <f t="shared" si="139"/>
        <v>0</v>
      </c>
      <c r="AW162" s="125">
        <f t="shared" si="139"/>
        <v>10</v>
      </c>
      <c r="AX162" s="291">
        <v>23</v>
      </c>
      <c r="AY162" s="125">
        <v>12</v>
      </c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  <c r="JF162" s="35"/>
      <c r="JG162" s="35"/>
      <c r="JH162" s="35"/>
      <c r="JI162" s="35"/>
      <c r="JJ162" s="35"/>
      <c r="JK162" s="35"/>
      <c r="JL162" s="35"/>
      <c r="JM162" s="35"/>
      <c r="JN162" s="35"/>
      <c r="JO162" s="35"/>
      <c r="JP162" s="35"/>
      <c r="JQ162" s="35"/>
      <c r="JR162" s="35"/>
      <c r="JS162" s="35"/>
      <c r="JT162" s="35"/>
      <c r="JU162" s="35"/>
      <c r="JV162" s="35"/>
      <c r="JW162" s="35"/>
      <c r="JX162" s="35"/>
      <c r="JY162" s="35"/>
      <c r="JZ162" s="35"/>
      <c r="KA162" s="35"/>
      <c r="KB162" s="35"/>
      <c r="KC162" s="35"/>
      <c r="KD162" s="35"/>
      <c r="KE162" s="35"/>
      <c r="KF162" s="35"/>
      <c r="KG162" s="35"/>
      <c r="KH162" s="35"/>
      <c r="KI162" s="35"/>
      <c r="KJ162" s="35"/>
    </row>
    <row r="163" spans="1:296" ht="13">
      <c r="A163" s="17" t="s">
        <v>407</v>
      </c>
      <c r="B163" s="22">
        <v>6.3309090909081398</v>
      </c>
      <c r="C163" s="16">
        <v>160</v>
      </c>
      <c r="D163" s="219" t="s">
        <v>1859</v>
      </c>
      <c r="E163" s="131">
        <v>40</v>
      </c>
      <c r="F163" s="162" t="s">
        <v>1260</v>
      </c>
      <c r="G163" s="155" t="s">
        <v>2965</v>
      </c>
      <c r="H163" s="156" t="s">
        <v>419</v>
      </c>
      <c r="I163" s="156" t="s">
        <v>640</v>
      </c>
      <c r="J163" s="175">
        <f t="shared" si="124"/>
        <v>0</v>
      </c>
      <c r="K163" s="16">
        <v>10</v>
      </c>
      <c r="L163" s="3"/>
      <c r="M163" s="1">
        <v>10</v>
      </c>
      <c r="N163" s="45">
        <f t="shared" si="125"/>
        <v>0</v>
      </c>
      <c r="O163" s="34"/>
      <c r="P163" s="1"/>
      <c r="Q163" s="45">
        <f t="shared" si="126"/>
        <v>0</v>
      </c>
      <c r="R163" s="34"/>
      <c r="S163" s="1"/>
      <c r="T163" s="45">
        <f t="shared" si="127"/>
        <v>0</v>
      </c>
      <c r="U163" s="34"/>
      <c r="V163" s="1"/>
      <c r="W163" s="45">
        <f t="shared" si="128"/>
        <v>0</v>
      </c>
      <c r="X163" s="34"/>
      <c r="Y163" s="1"/>
      <c r="Z163" s="45">
        <f t="shared" si="129"/>
        <v>0</v>
      </c>
      <c r="AA163" s="34"/>
      <c r="AB163" s="1"/>
      <c r="AC163" s="45">
        <f t="shared" si="130"/>
        <v>0</v>
      </c>
      <c r="AD163" s="3"/>
      <c r="AE163" s="1"/>
      <c r="AF163" s="172">
        <f t="shared" si="131"/>
        <v>0</v>
      </c>
      <c r="AG163" s="34"/>
      <c r="AH163" s="1"/>
      <c r="AI163" s="46">
        <f t="shared" si="132"/>
        <v>0</v>
      </c>
      <c r="AJ163" s="34"/>
      <c r="AK163" s="1"/>
      <c r="AL163" s="46">
        <f t="shared" si="133"/>
        <v>0</v>
      </c>
      <c r="AM163" s="34"/>
      <c r="AN163" s="1"/>
      <c r="AO163" s="46">
        <f t="shared" si="134"/>
        <v>0</v>
      </c>
      <c r="AP163" s="34"/>
      <c r="AQ163" s="1"/>
      <c r="AR163" s="72">
        <f t="shared" si="135"/>
        <v>0</v>
      </c>
      <c r="AS163" s="3"/>
      <c r="AT163" s="1"/>
      <c r="AU163" s="46">
        <f t="shared" si="136"/>
        <v>0</v>
      </c>
      <c r="AV163" s="125">
        <f t="shared" si="139"/>
        <v>0</v>
      </c>
      <c r="AW163" s="125">
        <f t="shared" si="139"/>
        <v>10</v>
      </c>
      <c r="AX163" s="291">
        <v>10</v>
      </c>
      <c r="AY163" s="125">
        <v>40</v>
      </c>
      <c r="AZ163" s="35"/>
      <c r="BA163" s="35"/>
      <c r="BB163" s="35"/>
      <c r="BC163" s="35"/>
      <c r="BD163" s="35"/>
      <c r="BE163" s="35"/>
      <c r="BF163" s="35"/>
    </row>
    <row r="164" spans="1:296" ht="13">
      <c r="A164" s="17" t="s">
        <v>407</v>
      </c>
      <c r="B164" s="1">
        <v>6.2572727272717401</v>
      </c>
      <c r="C164" s="16">
        <v>161</v>
      </c>
      <c r="D164" s="219" t="s">
        <v>1859</v>
      </c>
      <c r="E164" s="131">
        <v>41</v>
      </c>
      <c r="F164" s="162" t="s">
        <v>2742</v>
      </c>
      <c r="G164" s="155" t="s">
        <v>2741</v>
      </c>
      <c r="H164" s="156" t="s">
        <v>419</v>
      </c>
      <c r="I164" s="156" t="s">
        <v>640</v>
      </c>
      <c r="J164" s="175">
        <f t="shared" si="111"/>
        <v>0</v>
      </c>
      <c r="K164" s="16">
        <v>0</v>
      </c>
      <c r="L164" s="3"/>
      <c r="M164" s="1"/>
      <c r="N164" s="45">
        <f t="shared" si="112"/>
        <v>0</v>
      </c>
      <c r="O164" s="34"/>
      <c r="P164" s="1"/>
      <c r="Q164" s="45">
        <f t="shared" si="113"/>
        <v>0</v>
      </c>
      <c r="R164" s="34"/>
      <c r="S164" s="1"/>
      <c r="T164" s="45">
        <f t="shared" si="114"/>
        <v>0</v>
      </c>
      <c r="U164" s="34"/>
      <c r="V164" s="1"/>
      <c r="W164" s="45">
        <f t="shared" si="115"/>
        <v>0</v>
      </c>
      <c r="X164" s="34"/>
      <c r="Y164" s="1"/>
      <c r="Z164" s="45">
        <f t="shared" si="116"/>
        <v>0</v>
      </c>
      <c r="AA164" s="34"/>
      <c r="AB164" s="1"/>
      <c r="AC164" s="45">
        <f t="shared" si="117"/>
        <v>0</v>
      </c>
      <c r="AD164" s="3"/>
      <c r="AE164" s="1"/>
      <c r="AF164" s="172">
        <f t="shared" si="118"/>
        <v>0</v>
      </c>
      <c r="AG164" s="34"/>
      <c r="AH164" s="1"/>
      <c r="AI164" s="46">
        <f t="shared" si="119"/>
        <v>0</v>
      </c>
      <c r="AJ164" s="34"/>
      <c r="AK164" s="1"/>
      <c r="AL164" s="46">
        <f t="shared" si="120"/>
        <v>0</v>
      </c>
      <c r="AM164" s="34"/>
      <c r="AN164" s="1"/>
      <c r="AO164" s="46">
        <f t="shared" si="121"/>
        <v>0</v>
      </c>
      <c r="AP164" s="34"/>
      <c r="AQ164" s="1"/>
      <c r="AR164" s="72">
        <f t="shared" si="122"/>
        <v>0</v>
      </c>
      <c r="AS164" s="3"/>
      <c r="AT164" s="1"/>
      <c r="AU164" s="46">
        <f t="shared" si="123"/>
        <v>0</v>
      </c>
      <c r="AV164" s="125">
        <f t="shared" si="137"/>
        <v>0</v>
      </c>
      <c r="AW164" s="125">
        <f t="shared" si="138"/>
        <v>0</v>
      </c>
      <c r="AX164" s="291">
        <v>50</v>
      </c>
      <c r="AY164" s="125">
        <v>50</v>
      </c>
      <c r="AZ164" s="35"/>
      <c r="BA164" s="35"/>
      <c r="BB164" s="35"/>
      <c r="BC164" s="35"/>
      <c r="BD164" s="35"/>
      <c r="BE164" s="35"/>
      <c r="BF164" s="35"/>
    </row>
    <row r="165" spans="1:296" ht="13">
      <c r="A165" s="18"/>
      <c r="B165" s="41">
        <v>6.1836363636353404</v>
      </c>
      <c r="C165" s="16">
        <v>162</v>
      </c>
      <c r="D165" s="219" t="s">
        <v>1859</v>
      </c>
      <c r="E165" s="131">
        <v>42</v>
      </c>
      <c r="F165" s="162" t="s">
        <v>2620</v>
      </c>
      <c r="G165" s="155" t="s">
        <v>2621</v>
      </c>
      <c r="H165" s="156" t="s">
        <v>419</v>
      </c>
      <c r="I165" s="156" t="s">
        <v>640</v>
      </c>
      <c r="J165" s="175">
        <f>AU165</f>
        <v>30</v>
      </c>
      <c r="K165" s="16">
        <v>30</v>
      </c>
      <c r="L165" s="3"/>
      <c r="M165" s="1"/>
      <c r="N165" s="45">
        <f>SUM(K165+L165-M165)</f>
        <v>30</v>
      </c>
      <c r="O165" s="34"/>
      <c r="P165" s="1"/>
      <c r="Q165" s="45">
        <f>SUM(N165+O165-P165)</f>
        <v>30</v>
      </c>
      <c r="R165" s="34"/>
      <c r="S165" s="1"/>
      <c r="T165" s="45">
        <f>SUM(Q165+R165-S165)</f>
        <v>30</v>
      </c>
      <c r="U165" s="34"/>
      <c r="V165" s="1"/>
      <c r="W165" s="45">
        <f>SUM(T165+U165-V165)</f>
        <v>30</v>
      </c>
      <c r="X165" s="34"/>
      <c r="Y165" s="1"/>
      <c r="Z165" s="45">
        <f>SUM(W165+X165-Y165)</f>
        <v>30</v>
      </c>
      <c r="AA165" s="34"/>
      <c r="AB165" s="1"/>
      <c r="AC165" s="45">
        <f>SUM(Z165+AA165-AB165)</f>
        <v>30</v>
      </c>
      <c r="AD165" s="3"/>
      <c r="AE165" s="1"/>
      <c r="AF165" s="172">
        <f>SUM(AC165+AD165-AE165)</f>
        <v>30</v>
      </c>
      <c r="AG165" s="34"/>
      <c r="AH165" s="1"/>
      <c r="AI165" s="46">
        <f>SUM(AF165+AG165-AH165)</f>
        <v>30</v>
      </c>
      <c r="AJ165" s="34"/>
      <c r="AK165" s="1"/>
      <c r="AL165" s="46">
        <f>SUM(AI165+AJ165-AK165)</f>
        <v>30</v>
      </c>
      <c r="AM165" s="34"/>
      <c r="AN165" s="1"/>
      <c r="AO165" s="46">
        <f>SUM(AL165+AM165-AN165)</f>
        <v>30</v>
      </c>
      <c r="AP165" s="34"/>
      <c r="AQ165" s="1"/>
      <c r="AR165" s="72">
        <f>SUM(AO165+AP165-AQ165)</f>
        <v>30</v>
      </c>
      <c r="AS165" s="3"/>
      <c r="AT165" s="1"/>
      <c r="AU165" s="46">
        <f>SUM(AR165+AS165-AT165)</f>
        <v>30</v>
      </c>
      <c r="AV165" s="125">
        <f t="shared" si="137"/>
        <v>0</v>
      </c>
      <c r="AW165" s="125">
        <f t="shared" si="138"/>
        <v>0</v>
      </c>
      <c r="AX165" s="291">
        <v>0</v>
      </c>
      <c r="AY165" s="125">
        <v>0</v>
      </c>
      <c r="AZ165" s="35"/>
      <c r="BA165" s="35"/>
      <c r="BB165" s="35"/>
      <c r="BC165" s="35"/>
      <c r="BD165" s="35"/>
      <c r="BE165" s="35"/>
      <c r="BF165" s="35"/>
    </row>
    <row r="166" spans="1:296" ht="13">
      <c r="A166" s="18"/>
      <c r="B166" s="41">
        <v>6.1099999999990402</v>
      </c>
      <c r="C166" s="200">
        <v>163</v>
      </c>
      <c r="D166" s="219" t="s">
        <v>1859</v>
      </c>
      <c r="E166" s="131">
        <v>43</v>
      </c>
      <c r="F166" s="162" t="s">
        <v>2744</v>
      </c>
      <c r="G166" s="155" t="s">
        <v>2743</v>
      </c>
      <c r="H166" s="156" t="s">
        <v>419</v>
      </c>
      <c r="I166" s="156" t="s">
        <v>640</v>
      </c>
      <c r="J166" s="175">
        <f t="shared" si="111"/>
        <v>30</v>
      </c>
      <c r="K166" s="16">
        <v>30</v>
      </c>
      <c r="L166" s="3"/>
      <c r="M166" s="1"/>
      <c r="N166" s="45">
        <f t="shared" si="112"/>
        <v>30</v>
      </c>
      <c r="O166" s="34"/>
      <c r="P166" s="1"/>
      <c r="Q166" s="45">
        <f t="shared" si="113"/>
        <v>30</v>
      </c>
      <c r="R166" s="34"/>
      <c r="S166" s="1"/>
      <c r="T166" s="45">
        <f t="shared" si="114"/>
        <v>30</v>
      </c>
      <c r="U166" s="34"/>
      <c r="V166" s="1"/>
      <c r="W166" s="45">
        <f t="shared" si="115"/>
        <v>30</v>
      </c>
      <c r="X166" s="34"/>
      <c r="Y166" s="1"/>
      <c r="Z166" s="45">
        <f t="shared" si="116"/>
        <v>30</v>
      </c>
      <c r="AA166" s="34"/>
      <c r="AB166" s="1"/>
      <c r="AC166" s="45">
        <f t="shared" si="117"/>
        <v>30</v>
      </c>
      <c r="AD166" s="3"/>
      <c r="AE166" s="1"/>
      <c r="AF166" s="172">
        <f t="shared" si="118"/>
        <v>30</v>
      </c>
      <c r="AG166" s="34"/>
      <c r="AH166" s="1"/>
      <c r="AI166" s="46">
        <f t="shared" si="119"/>
        <v>30</v>
      </c>
      <c r="AJ166" s="34"/>
      <c r="AK166" s="1"/>
      <c r="AL166" s="46">
        <f t="shared" si="120"/>
        <v>30</v>
      </c>
      <c r="AM166" s="34"/>
      <c r="AN166" s="1"/>
      <c r="AO166" s="46">
        <f t="shared" si="121"/>
        <v>30</v>
      </c>
      <c r="AP166" s="34"/>
      <c r="AQ166" s="1"/>
      <c r="AR166" s="72">
        <f t="shared" si="122"/>
        <v>30</v>
      </c>
      <c r="AS166" s="3"/>
      <c r="AT166" s="1"/>
      <c r="AU166" s="46">
        <f t="shared" si="123"/>
        <v>30</v>
      </c>
      <c r="AV166" s="125">
        <f t="shared" si="137"/>
        <v>0</v>
      </c>
      <c r="AW166" s="125">
        <f t="shared" si="138"/>
        <v>0</v>
      </c>
      <c r="AX166" s="291">
        <v>0</v>
      </c>
      <c r="AY166" s="125">
        <v>0</v>
      </c>
      <c r="AZ166" s="35"/>
      <c r="BA166" s="35"/>
      <c r="BB166" s="35"/>
      <c r="BC166" s="35"/>
      <c r="BD166" s="35"/>
      <c r="BE166" s="35"/>
      <c r="BF166" s="35"/>
    </row>
    <row r="167" spans="1:296" ht="13">
      <c r="A167" s="17" t="s">
        <v>2065</v>
      </c>
      <c r="B167" s="1">
        <v>6.0363636363626396</v>
      </c>
      <c r="C167" s="16">
        <v>164</v>
      </c>
      <c r="D167" s="219" t="s">
        <v>1859</v>
      </c>
      <c r="E167" s="131">
        <v>44</v>
      </c>
      <c r="F167" s="162" t="s">
        <v>1239</v>
      </c>
      <c r="G167" s="155" t="s">
        <v>1240</v>
      </c>
      <c r="H167" s="156" t="s">
        <v>419</v>
      </c>
      <c r="I167" s="156" t="s">
        <v>640</v>
      </c>
      <c r="J167" s="175">
        <f>AU167</f>
        <v>1000</v>
      </c>
      <c r="K167" s="16">
        <v>1000</v>
      </c>
      <c r="L167" s="3"/>
      <c r="M167" s="1"/>
      <c r="N167" s="45">
        <f>SUM(K167+L167-M167)</f>
        <v>1000</v>
      </c>
      <c r="O167" s="34"/>
      <c r="P167" s="1"/>
      <c r="Q167" s="45">
        <f>SUM(N167+O167-P167)</f>
        <v>1000</v>
      </c>
      <c r="R167" s="34"/>
      <c r="S167" s="1"/>
      <c r="T167" s="45">
        <f>SUM(Q167+R167-S167)</f>
        <v>1000</v>
      </c>
      <c r="U167" s="34"/>
      <c r="V167" s="1"/>
      <c r="W167" s="45">
        <f>SUM(T167+U167-V167)</f>
        <v>1000</v>
      </c>
      <c r="X167" s="34"/>
      <c r="Y167" s="1"/>
      <c r="Z167" s="45">
        <f>SUM(W167+X167-Y167)</f>
        <v>1000</v>
      </c>
      <c r="AA167" s="34"/>
      <c r="AB167" s="1"/>
      <c r="AC167" s="45">
        <f>SUM(Z167+AA167-AB167)</f>
        <v>1000</v>
      </c>
      <c r="AD167" s="3"/>
      <c r="AE167" s="1"/>
      <c r="AF167" s="172">
        <f>SUM(AC167+AD167-AE167)</f>
        <v>1000</v>
      </c>
      <c r="AG167" s="34"/>
      <c r="AH167" s="1"/>
      <c r="AI167" s="46">
        <f>SUM(AF167+AG167-AH167)</f>
        <v>1000</v>
      </c>
      <c r="AJ167" s="34"/>
      <c r="AK167" s="1"/>
      <c r="AL167" s="46">
        <f>SUM(AI167+AJ167-AK167)</f>
        <v>1000</v>
      </c>
      <c r="AM167" s="34"/>
      <c r="AN167" s="1"/>
      <c r="AO167" s="46">
        <f>SUM(AL167+AM167-AN167)</f>
        <v>1000</v>
      </c>
      <c r="AP167" s="34"/>
      <c r="AQ167" s="1"/>
      <c r="AR167" s="72">
        <f>SUM(AO167+AP167-AQ167)</f>
        <v>1000</v>
      </c>
      <c r="AS167" s="3"/>
      <c r="AT167" s="1"/>
      <c r="AU167" s="46">
        <f>SUM(AR167+AS167-AT167)</f>
        <v>1000</v>
      </c>
      <c r="AV167" s="125">
        <f>SUM(L167+O167+R167+U167+X167+AA167+AD167+AG167+AJ167+AM167+AP167+AS167)</f>
        <v>0</v>
      </c>
      <c r="AW167" s="125">
        <f>SUM(M167+P167+S167+V167+Y167+AB167+AE167+AH167+AK167+AN167+AQ167+AT167)</f>
        <v>0</v>
      </c>
      <c r="AX167" s="291">
        <v>0</v>
      </c>
      <c r="AY167" s="125">
        <v>0</v>
      </c>
      <c r="AZ167" s="35"/>
      <c r="BA167" s="35"/>
      <c r="BB167" s="35"/>
      <c r="BC167" s="35"/>
      <c r="BD167" s="35"/>
      <c r="BE167" s="35"/>
      <c r="BF167" s="35"/>
    </row>
    <row r="168" spans="1:296" ht="13">
      <c r="A168" s="17" t="s">
        <v>407</v>
      </c>
      <c r="B168" s="22">
        <v>5.9627272727262399</v>
      </c>
      <c r="C168" s="16">
        <v>165</v>
      </c>
      <c r="D168" s="220" t="s">
        <v>1925</v>
      </c>
      <c r="E168" s="131">
        <v>45</v>
      </c>
      <c r="F168" s="162" t="s">
        <v>2745</v>
      </c>
      <c r="G168" s="155" t="s">
        <v>2746</v>
      </c>
      <c r="H168" s="156" t="s">
        <v>419</v>
      </c>
      <c r="I168" s="156" t="s">
        <v>640</v>
      </c>
      <c r="J168" s="175">
        <f t="shared" ref="J168:J181" si="140">AU168</f>
        <v>37</v>
      </c>
      <c r="K168" s="16">
        <v>37</v>
      </c>
      <c r="L168" s="3"/>
      <c r="M168" s="1"/>
      <c r="N168" s="45">
        <f t="shared" ref="N168:N181" si="141">SUM(K168+L168-M168)</f>
        <v>37</v>
      </c>
      <c r="O168" s="34"/>
      <c r="P168" s="1"/>
      <c r="Q168" s="45">
        <f t="shared" ref="Q168:Q181" si="142">SUM(N168+O168-P168)</f>
        <v>37</v>
      </c>
      <c r="R168" s="34"/>
      <c r="S168" s="1"/>
      <c r="T168" s="45">
        <f t="shared" ref="T168:T181" si="143">SUM(Q168+R168-S168)</f>
        <v>37</v>
      </c>
      <c r="U168" s="34"/>
      <c r="V168" s="1"/>
      <c r="W168" s="45">
        <f t="shared" ref="W168:W181" si="144">SUM(T168+U168-V168)</f>
        <v>37</v>
      </c>
      <c r="X168" s="34"/>
      <c r="Y168" s="1"/>
      <c r="Z168" s="45">
        <f t="shared" ref="Z168:Z181" si="145">SUM(W168+X168-Y168)</f>
        <v>37</v>
      </c>
      <c r="AA168" s="34"/>
      <c r="AB168" s="1"/>
      <c r="AC168" s="45">
        <f t="shared" ref="AC168:AC181" si="146">SUM(Z168+AA168-AB168)</f>
        <v>37</v>
      </c>
      <c r="AD168" s="3"/>
      <c r="AE168" s="1"/>
      <c r="AF168" s="172">
        <f t="shared" ref="AF168:AF181" si="147">SUM(AC168+AD168-AE168)</f>
        <v>37</v>
      </c>
      <c r="AG168" s="34"/>
      <c r="AH168" s="1"/>
      <c r="AI168" s="46">
        <f t="shared" ref="AI168:AI181" si="148">SUM(AF168+AG168-AH168)</f>
        <v>37</v>
      </c>
      <c r="AJ168" s="34"/>
      <c r="AK168" s="1"/>
      <c r="AL168" s="46">
        <f t="shared" ref="AL168:AL181" si="149">SUM(AI168+AJ168-AK168)</f>
        <v>37</v>
      </c>
      <c r="AM168" s="34"/>
      <c r="AN168" s="1"/>
      <c r="AO168" s="46">
        <f t="shared" ref="AO168:AO181" si="150">SUM(AL168+AM168-AN168)</f>
        <v>37</v>
      </c>
      <c r="AP168" s="34"/>
      <c r="AQ168" s="1"/>
      <c r="AR168" s="72">
        <f t="shared" ref="AR168:AR181" si="151">SUM(AO168+AP168-AQ168)</f>
        <v>37</v>
      </c>
      <c r="AS168" s="3"/>
      <c r="AT168" s="1"/>
      <c r="AU168" s="46">
        <f t="shared" ref="AU168:AU181" si="152">SUM(AR168+AS168-AT168)</f>
        <v>37</v>
      </c>
      <c r="AV168" s="125">
        <f t="shared" si="137"/>
        <v>0</v>
      </c>
      <c r="AW168" s="125">
        <f t="shared" si="138"/>
        <v>0</v>
      </c>
      <c r="AX168" s="291">
        <v>0</v>
      </c>
      <c r="AY168" s="125">
        <v>2</v>
      </c>
      <c r="AZ168" s="35"/>
      <c r="BA168" s="35"/>
      <c r="BB168" s="35"/>
      <c r="BC168" s="35"/>
      <c r="BD168" s="35"/>
      <c r="BE168" s="35"/>
      <c r="BF168" s="35"/>
    </row>
    <row r="169" spans="1:296" ht="13">
      <c r="A169" s="17" t="s">
        <v>407</v>
      </c>
      <c r="B169" s="1">
        <v>5.8890909090898402</v>
      </c>
      <c r="C169" s="16">
        <v>166</v>
      </c>
      <c r="D169" s="220" t="s">
        <v>1925</v>
      </c>
      <c r="E169" s="131">
        <v>46</v>
      </c>
      <c r="F169" s="162" t="s">
        <v>1597</v>
      </c>
      <c r="G169" s="155" t="s">
        <v>3540</v>
      </c>
      <c r="H169" s="156" t="s">
        <v>419</v>
      </c>
      <c r="I169" s="156" t="s">
        <v>640</v>
      </c>
      <c r="J169" s="175">
        <f>AU169</f>
        <v>0</v>
      </c>
      <c r="K169" s="16">
        <v>0</v>
      </c>
      <c r="L169" s="3"/>
      <c r="M169" s="1"/>
      <c r="N169" s="46">
        <f>SUM(K169+L169-M169)</f>
        <v>0</v>
      </c>
      <c r="O169" s="34"/>
      <c r="P169" s="1"/>
      <c r="Q169" s="46">
        <f>SUM(N169+O169-P169)</f>
        <v>0</v>
      </c>
      <c r="R169" s="34"/>
      <c r="S169" s="1"/>
      <c r="T169" s="46">
        <f>SUM(Q169+R169-S169)</f>
        <v>0</v>
      </c>
      <c r="U169" s="34"/>
      <c r="V169" s="1"/>
      <c r="W169" s="46">
        <f>SUM(T169+U169-V169)</f>
        <v>0</v>
      </c>
      <c r="X169" s="34"/>
      <c r="Y169" s="1"/>
      <c r="Z169" s="46">
        <f>SUM(W169+X169-Y169)</f>
        <v>0</v>
      </c>
      <c r="AA169" s="34"/>
      <c r="AB169" s="1"/>
      <c r="AC169" s="46">
        <f>SUM(Z169+AA169-AB169)</f>
        <v>0</v>
      </c>
      <c r="AD169" s="3"/>
      <c r="AE169" s="1"/>
      <c r="AF169" s="171">
        <f>SUM(AC169+AD169-AE169)</f>
        <v>0</v>
      </c>
      <c r="AG169" s="34"/>
      <c r="AH169" s="1"/>
      <c r="AI169" s="46">
        <f>SUM(AF169+AG169-AH169)</f>
        <v>0</v>
      </c>
      <c r="AJ169" s="34"/>
      <c r="AK169" s="1"/>
      <c r="AL169" s="46">
        <f>SUM(AI169+AJ169-AK169)</f>
        <v>0</v>
      </c>
      <c r="AM169" s="34"/>
      <c r="AN169" s="1"/>
      <c r="AO169" s="46">
        <f>SUM(AL169+AM169-AN169)</f>
        <v>0</v>
      </c>
      <c r="AP169" s="34"/>
      <c r="AQ169" s="1"/>
      <c r="AR169" s="46">
        <f>SUM(AO169+AP169-AQ169)</f>
        <v>0</v>
      </c>
      <c r="AS169" s="34"/>
      <c r="AT169" s="1"/>
      <c r="AU169" s="46">
        <f>SUM(AR169+AS169-AT169)</f>
        <v>0</v>
      </c>
      <c r="AV169" s="125">
        <f t="shared" si="137"/>
        <v>0</v>
      </c>
      <c r="AW169" s="125">
        <f t="shared" si="138"/>
        <v>0</v>
      </c>
      <c r="AX169" s="291">
        <v>0</v>
      </c>
      <c r="AY169" s="125">
        <v>1000</v>
      </c>
      <c r="AZ169" s="35"/>
      <c r="BA169" s="35"/>
      <c r="BB169" s="35"/>
      <c r="BC169" s="35"/>
      <c r="BD169" s="35"/>
      <c r="BE169" s="35"/>
      <c r="BF169" s="35"/>
    </row>
    <row r="170" spans="1:296" ht="13">
      <c r="A170" s="18"/>
      <c r="B170" s="41">
        <v>5.81545454545354</v>
      </c>
      <c r="C170" s="200">
        <v>167</v>
      </c>
      <c r="D170" s="220" t="s">
        <v>1925</v>
      </c>
      <c r="E170" s="131">
        <v>47</v>
      </c>
      <c r="F170" s="162" t="s">
        <v>79</v>
      </c>
      <c r="G170" s="155" t="s">
        <v>80</v>
      </c>
      <c r="H170" s="156" t="s">
        <v>419</v>
      </c>
      <c r="I170" s="156" t="s">
        <v>640</v>
      </c>
      <c r="J170" s="176">
        <f>AU170</f>
        <v>0</v>
      </c>
      <c r="K170" s="16">
        <v>10</v>
      </c>
      <c r="L170" s="3"/>
      <c r="M170" s="1"/>
      <c r="N170" s="46">
        <f>SUM(K170+L170-M170)</f>
        <v>10</v>
      </c>
      <c r="O170" s="34"/>
      <c r="P170" s="1"/>
      <c r="Q170" s="46">
        <f>SUM(N170+O170-P170)</f>
        <v>10</v>
      </c>
      <c r="R170" s="34"/>
      <c r="S170" s="1"/>
      <c r="T170" s="46">
        <f>SUM(Q170+R170-S170)</f>
        <v>10</v>
      </c>
      <c r="U170" s="34"/>
      <c r="V170" s="1"/>
      <c r="W170" s="46">
        <f>SUM(T170+U170-V170)</f>
        <v>10</v>
      </c>
      <c r="X170" s="34"/>
      <c r="Y170" s="1"/>
      <c r="Z170" s="46">
        <f>SUM(W170+X170-Y170)</f>
        <v>10</v>
      </c>
      <c r="AA170" s="34"/>
      <c r="AB170" s="1"/>
      <c r="AC170" s="46">
        <f>SUM(Z170+AA170-AB170)</f>
        <v>10</v>
      </c>
      <c r="AD170" s="3"/>
      <c r="AE170" s="1">
        <v>10</v>
      </c>
      <c r="AF170" s="171">
        <f>SUM(AC170+AD170-AE170)</f>
        <v>0</v>
      </c>
      <c r="AG170" s="34"/>
      <c r="AH170" s="1"/>
      <c r="AI170" s="46">
        <f>SUM(AF170+AG170-AH170)</f>
        <v>0</v>
      </c>
      <c r="AJ170" s="34"/>
      <c r="AK170" s="1"/>
      <c r="AL170" s="46">
        <f>SUM(AI170+AJ170-AK170)</f>
        <v>0</v>
      </c>
      <c r="AM170" s="34"/>
      <c r="AN170" s="1"/>
      <c r="AO170" s="46">
        <f>SUM(AL170+AM170-AN170)</f>
        <v>0</v>
      </c>
      <c r="AP170" s="34"/>
      <c r="AQ170" s="1"/>
      <c r="AR170" s="46">
        <f>SUM(AO170+AP170-AQ170)</f>
        <v>0</v>
      </c>
      <c r="AS170" s="34"/>
      <c r="AT170" s="1"/>
      <c r="AU170" s="46">
        <f>SUM(AR170+AS170-AT170)</f>
        <v>0</v>
      </c>
      <c r="AV170" s="125">
        <f t="shared" si="137"/>
        <v>0</v>
      </c>
      <c r="AW170" s="125">
        <f t="shared" si="138"/>
        <v>10</v>
      </c>
      <c r="AX170" s="291">
        <v>85</v>
      </c>
      <c r="AY170" s="125">
        <v>22</v>
      </c>
      <c r="AZ170" s="35"/>
      <c r="BA170" s="35"/>
      <c r="BB170" s="35"/>
      <c r="BC170" s="35"/>
      <c r="BD170" s="35"/>
      <c r="BE170" s="35"/>
      <c r="BF170" s="35"/>
    </row>
    <row r="171" spans="1:296" ht="13">
      <c r="A171" s="18"/>
      <c r="B171" s="41">
        <v>5.7418181818171403</v>
      </c>
      <c r="C171" s="16">
        <v>168</v>
      </c>
      <c r="D171" s="220" t="s">
        <v>1925</v>
      </c>
      <c r="E171" s="131">
        <v>48</v>
      </c>
      <c r="F171" s="162" t="s">
        <v>395</v>
      </c>
      <c r="G171" s="155" t="s">
        <v>396</v>
      </c>
      <c r="H171" s="156" t="s">
        <v>419</v>
      </c>
      <c r="I171" s="156" t="s">
        <v>640</v>
      </c>
      <c r="J171" s="175">
        <f>AU171</f>
        <v>0</v>
      </c>
      <c r="K171" s="16">
        <v>59</v>
      </c>
      <c r="L171" s="3"/>
      <c r="M171" s="1"/>
      <c r="N171" s="46">
        <f>SUM(K171+L171-M171)</f>
        <v>59</v>
      </c>
      <c r="O171" s="34"/>
      <c r="P171" s="1"/>
      <c r="Q171" s="46">
        <f>SUM(N171+O171-P171)</f>
        <v>59</v>
      </c>
      <c r="R171" s="34"/>
      <c r="S171" s="1">
        <v>50</v>
      </c>
      <c r="T171" s="46">
        <f>SUM(Q171+R171-S171)</f>
        <v>9</v>
      </c>
      <c r="U171" s="34"/>
      <c r="V171" s="1"/>
      <c r="W171" s="46">
        <f>SUM(T171+U171-V171)</f>
        <v>9</v>
      </c>
      <c r="X171" s="34"/>
      <c r="Y171" s="1"/>
      <c r="Z171" s="46">
        <f>SUM(W171+X171-Y171)</f>
        <v>9</v>
      </c>
      <c r="AA171" s="34"/>
      <c r="AB171" s="1"/>
      <c r="AC171" s="46">
        <f>SUM(Z171+AA171-AB171)</f>
        <v>9</v>
      </c>
      <c r="AD171" s="3"/>
      <c r="AE171" s="1">
        <v>9</v>
      </c>
      <c r="AF171" s="171">
        <f>SUM(AC171+AD171-AE171)</f>
        <v>0</v>
      </c>
      <c r="AG171" s="34"/>
      <c r="AH171" s="1"/>
      <c r="AI171" s="46">
        <f>SUM(AF171+AG171-AH171)</f>
        <v>0</v>
      </c>
      <c r="AJ171" s="34"/>
      <c r="AK171" s="1"/>
      <c r="AL171" s="46">
        <f>SUM(AI171+AJ171-AK171)</f>
        <v>0</v>
      </c>
      <c r="AM171" s="34"/>
      <c r="AN171" s="1"/>
      <c r="AO171" s="46">
        <f>SUM(AL171+AM171-AN171)</f>
        <v>0</v>
      </c>
      <c r="AP171" s="34"/>
      <c r="AQ171" s="1"/>
      <c r="AR171" s="46">
        <f>SUM(AO171+AP171-AQ171)</f>
        <v>0</v>
      </c>
      <c r="AS171" s="34"/>
      <c r="AT171" s="1"/>
      <c r="AU171" s="46">
        <f>SUM(AR171+AS171-AT171)</f>
        <v>0</v>
      </c>
      <c r="AV171" s="125">
        <f t="shared" si="137"/>
        <v>0</v>
      </c>
      <c r="AW171" s="125">
        <f t="shared" si="138"/>
        <v>59</v>
      </c>
      <c r="AX171" s="291">
        <v>103</v>
      </c>
      <c r="AY171" s="125">
        <v>47</v>
      </c>
      <c r="AZ171" s="35"/>
      <c r="BA171" s="35"/>
      <c r="BB171" s="35"/>
      <c r="BC171" s="35"/>
      <c r="BD171" s="35"/>
      <c r="BE171" s="35"/>
      <c r="BF171" s="35"/>
    </row>
    <row r="172" spans="1:296" ht="13">
      <c r="A172" s="17" t="s">
        <v>2065</v>
      </c>
      <c r="B172" s="1">
        <v>5.6681818181807397</v>
      </c>
      <c r="C172" s="16">
        <v>169</v>
      </c>
      <c r="D172" s="220" t="s">
        <v>1925</v>
      </c>
      <c r="E172" s="131">
        <v>49</v>
      </c>
      <c r="F172" s="162" t="s">
        <v>1189</v>
      </c>
      <c r="G172" s="155" t="s">
        <v>1190</v>
      </c>
      <c r="H172" s="156" t="s">
        <v>419</v>
      </c>
      <c r="I172" s="156" t="s">
        <v>640</v>
      </c>
      <c r="J172" s="175">
        <f t="shared" si="140"/>
        <v>0</v>
      </c>
      <c r="K172" s="16">
        <v>100</v>
      </c>
      <c r="L172" s="3"/>
      <c r="M172" s="1"/>
      <c r="N172" s="45">
        <f t="shared" si="141"/>
        <v>100</v>
      </c>
      <c r="O172" s="34"/>
      <c r="P172" s="1"/>
      <c r="Q172" s="45">
        <f t="shared" si="142"/>
        <v>100</v>
      </c>
      <c r="R172" s="34"/>
      <c r="S172" s="1">
        <v>1</v>
      </c>
      <c r="T172" s="45">
        <f t="shared" si="143"/>
        <v>99</v>
      </c>
      <c r="U172" s="34"/>
      <c r="V172" s="1">
        <v>99</v>
      </c>
      <c r="W172" s="45">
        <f t="shared" si="144"/>
        <v>0</v>
      </c>
      <c r="X172" s="34"/>
      <c r="Y172" s="1"/>
      <c r="Z172" s="45">
        <f t="shared" si="145"/>
        <v>0</v>
      </c>
      <c r="AA172" s="34"/>
      <c r="AB172" s="1"/>
      <c r="AC172" s="45">
        <f t="shared" si="146"/>
        <v>0</v>
      </c>
      <c r="AD172" s="3"/>
      <c r="AE172" s="1"/>
      <c r="AF172" s="172">
        <f t="shared" si="147"/>
        <v>0</v>
      </c>
      <c r="AG172" s="34"/>
      <c r="AH172" s="1"/>
      <c r="AI172" s="46">
        <f t="shared" si="148"/>
        <v>0</v>
      </c>
      <c r="AJ172" s="34"/>
      <c r="AK172" s="1"/>
      <c r="AL172" s="46">
        <f t="shared" si="149"/>
        <v>0</v>
      </c>
      <c r="AM172" s="34"/>
      <c r="AN172" s="1"/>
      <c r="AO172" s="46">
        <f t="shared" si="150"/>
        <v>0</v>
      </c>
      <c r="AP172" s="34"/>
      <c r="AQ172" s="1"/>
      <c r="AR172" s="72">
        <f t="shared" si="151"/>
        <v>0</v>
      </c>
      <c r="AS172" s="3"/>
      <c r="AT172" s="1"/>
      <c r="AU172" s="46">
        <f t="shared" si="152"/>
        <v>0</v>
      </c>
      <c r="AV172" s="125">
        <f t="shared" si="137"/>
        <v>0</v>
      </c>
      <c r="AW172" s="125">
        <f t="shared" si="138"/>
        <v>100</v>
      </c>
      <c r="AX172" s="291">
        <v>1675</v>
      </c>
      <c r="AY172" s="125">
        <v>306</v>
      </c>
      <c r="AZ172" s="35"/>
      <c r="BA172" s="35"/>
      <c r="BB172" s="35"/>
      <c r="BC172" s="35"/>
      <c r="BD172" s="35"/>
      <c r="BE172" s="35"/>
      <c r="BF172" s="35"/>
    </row>
    <row r="173" spans="1:296" ht="13">
      <c r="A173" s="17" t="s">
        <v>407</v>
      </c>
      <c r="B173" s="22">
        <v>5.5945454545444404</v>
      </c>
      <c r="C173" s="16">
        <v>170</v>
      </c>
      <c r="D173" s="220" t="s">
        <v>1925</v>
      </c>
      <c r="E173" s="131">
        <v>50</v>
      </c>
      <c r="F173" s="162" t="s">
        <v>2670</v>
      </c>
      <c r="G173" s="155" t="s">
        <v>2671</v>
      </c>
      <c r="H173" s="156" t="s">
        <v>419</v>
      </c>
      <c r="I173" s="156" t="s">
        <v>640</v>
      </c>
      <c r="J173" s="175">
        <f t="shared" si="140"/>
        <v>0</v>
      </c>
      <c r="K173" s="16">
        <v>2000</v>
      </c>
      <c r="L173" s="3"/>
      <c r="M173" s="1"/>
      <c r="N173" s="45">
        <f t="shared" si="141"/>
        <v>2000</v>
      </c>
      <c r="O173" s="34"/>
      <c r="P173" s="1"/>
      <c r="Q173" s="45">
        <f t="shared" si="142"/>
        <v>2000</v>
      </c>
      <c r="R173" s="34"/>
      <c r="S173" s="1"/>
      <c r="T173" s="45">
        <f t="shared" si="143"/>
        <v>2000</v>
      </c>
      <c r="U173" s="34"/>
      <c r="V173" s="1">
        <v>2000</v>
      </c>
      <c r="W173" s="45">
        <f t="shared" si="144"/>
        <v>0</v>
      </c>
      <c r="X173" s="34"/>
      <c r="Y173" s="1"/>
      <c r="Z173" s="45">
        <f t="shared" si="145"/>
        <v>0</v>
      </c>
      <c r="AA173" s="34"/>
      <c r="AB173" s="1"/>
      <c r="AC173" s="45">
        <f t="shared" si="146"/>
        <v>0</v>
      </c>
      <c r="AD173" s="3"/>
      <c r="AE173" s="1"/>
      <c r="AF173" s="172">
        <f t="shared" si="147"/>
        <v>0</v>
      </c>
      <c r="AG173" s="34"/>
      <c r="AH173" s="1"/>
      <c r="AI173" s="46">
        <f t="shared" si="148"/>
        <v>0</v>
      </c>
      <c r="AJ173" s="34"/>
      <c r="AK173" s="1"/>
      <c r="AL173" s="46">
        <f t="shared" si="149"/>
        <v>0</v>
      </c>
      <c r="AM173" s="34"/>
      <c r="AN173" s="1"/>
      <c r="AO173" s="46">
        <f t="shared" si="150"/>
        <v>0</v>
      </c>
      <c r="AP173" s="34"/>
      <c r="AQ173" s="1"/>
      <c r="AR173" s="72">
        <f t="shared" si="151"/>
        <v>0</v>
      </c>
      <c r="AS173" s="3"/>
      <c r="AT173" s="1"/>
      <c r="AU173" s="46">
        <f t="shared" si="152"/>
        <v>0</v>
      </c>
      <c r="AV173" s="125">
        <f t="shared" si="137"/>
        <v>0</v>
      </c>
      <c r="AW173" s="125">
        <f t="shared" si="138"/>
        <v>2000</v>
      </c>
      <c r="AX173" s="291">
        <v>1500</v>
      </c>
      <c r="AY173" s="125">
        <v>2088</v>
      </c>
      <c r="AZ173" s="35"/>
      <c r="BA173" s="35"/>
      <c r="BB173" s="35"/>
      <c r="BC173" s="35"/>
      <c r="BD173" s="35"/>
      <c r="BE173" s="35"/>
      <c r="BF173" s="35"/>
    </row>
    <row r="174" spans="1:296" ht="13">
      <c r="A174" s="17" t="s">
        <v>407</v>
      </c>
      <c r="B174" s="1">
        <v>5.5209090909080398</v>
      </c>
      <c r="C174" s="200">
        <v>171</v>
      </c>
      <c r="D174" s="186" t="s">
        <v>1902</v>
      </c>
      <c r="E174" s="131">
        <v>25</v>
      </c>
      <c r="F174" s="162" t="s">
        <v>2417</v>
      </c>
      <c r="G174" s="155" t="s">
        <v>2418</v>
      </c>
      <c r="H174" s="156" t="s">
        <v>1089</v>
      </c>
      <c r="I174" s="156" t="s">
        <v>640</v>
      </c>
      <c r="J174" s="175">
        <f>AU174</f>
        <v>0</v>
      </c>
      <c r="K174" s="16">
        <v>0</v>
      </c>
      <c r="L174" s="3"/>
      <c r="M174" s="1"/>
      <c r="N174" s="45">
        <f>SUM(K174+L174-M174)</f>
        <v>0</v>
      </c>
      <c r="O174" s="34"/>
      <c r="P174" s="1"/>
      <c r="Q174" s="45">
        <f>SUM(N174+O174-P174)</f>
        <v>0</v>
      </c>
      <c r="R174" s="34"/>
      <c r="S174" s="1"/>
      <c r="T174" s="45">
        <f>SUM(Q174+R174-S174)</f>
        <v>0</v>
      </c>
      <c r="U174" s="34"/>
      <c r="V174" s="1"/>
      <c r="W174" s="45">
        <f>SUM(T174+U174-V174)</f>
        <v>0</v>
      </c>
      <c r="X174" s="34"/>
      <c r="Y174" s="1"/>
      <c r="Z174" s="45">
        <f>SUM(W174+X174-Y174)</f>
        <v>0</v>
      </c>
      <c r="AA174" s="34"/>
      <c r="AB174" s="1"/>
      <c r="AC174" s="45">
        <f>SUM(Z174+AA174-AB174)</f>
        <v>0</v>
      </c>
      <c r="AD174" s="3"/>
      <c r="AE174" s="1"/>
      <c r="AF174" s="172">
        <f>SUM(AC174+AD174-AE174)</f>
        <v>0</v>
      </c>
      <c r="AG174" s="34"/>
      <c r="AH174" s="1"/>
      <c r="AI174" s="46">
        <f>SUM(AF174+AG174-AH174)</f>
        <v>0</v>
      </c>
      <c r="AJ174" s="34"/>
      <c r="AK174" s="1"/>
      <c r="AL174" s="46">
        <f>SUM(AI174+AJ174-AK174)</f>
        <v>0</v>
      </c>
      <c r="AM174" s="34"/>
      <c r="AN174" s="1"/>
      <c r="AO174" s="46">
        <f>SUM(AL174+AM174-AN174)</f>
        <v>0</v>
      </c>
      <c r="AP174" s="34"/>
      <c r="AQ174" s="1"/>
      <c r="AR174" s="72">
        <f>SUM(AO174+AP174-AQ174)</f>
        <v>0</v>
      </c>
      <c r="AS174" s="3"/>
      <c r="AT174" s="1"/>
      <c r="AU174" s="46">
        <f>SUM(AR174+AS174-AT174)</f>
        <v>0</v>
      </c>
      <c r="AV174" s="125">
        <f>SUM(L174+O174+R174+U174+X174+AA174+AD174+AG174+AJ174+AM174+AP174+AS174)</f>
        <v>0</v>
      </c>
      <c r="AW174" s="125">
        <f>SUM(M174+P174+S174+V174+Y174+AB174+AE174+AH174+AK174+AN174+AQ174+AT174)</f>
        <v>0</v>
      </c>
      <c r="AX174" s="291">
        <v>3000</v>
      </c>
      <c r="AY174" s="125">
        <v>0</v>
      </c>
      <c r="AZ174" s="35"/>
      <c r="BA174" s="35"/>
      <c r="BB174" s="35"/>
      <c r="BC174" s="35"/>
      <c r="BD174" s="35"/>
      <c r="BE174" s="35"/>
      <c r="BF174" s="35"/>
    </row>
    <row r="175" spans="1:296" ht="13">
      <c r="A175" s="18"/>
      <c r="B175" s="41">
        <v>5.4472727272716401</v>
      </c>
      <c r="C175" s="16">
        <v>172</v>
      </c>
      <c r="D175" s="220" t="s">
        <v>1925</v>
      </c>
      <c r="E175" s="131">
        <v>51</v>
      </c>
      <c r="F175" s="162" t="s">
        <v>2652</v>
      </c>
      <c r="G175" s="155" t="s">
        <v>3569</v>
      </c>
      <c r="H175" s="156" t="s">
        <v>419</v>
      </c>
      <c r="I175" s="156" t="s">
        <v>640</v>
      </c>
      <c r="J175" s="175">
        <f t="shared" si="140"/>
        <v>1000</v>
      </c>
      <c r="K175" s="16">
        <v>2000</v>
      </c>
      <c r="L175" s="3"/>
      <c r="M175" s="1"/>
      <c r="N175" s="45">
        <f t="shared" si="141"/>
        <v>2000</v>
      </c>
      <c r="O175" s="34"/>
      <c r="P175" s="1"/>
      <c r="Q175" s="45">
        <f t="shared" si="142"/>
        <v>2000</v>
      </c>
      <c r="R175" s="34"/>
      <c r="S175" s="1"/>
      <c r="T175" s="45">
        <f t="shared" si="143"/>
        <v>2000</v>
      </c>
      <c r="U175" s="34"/>
      <c r="V175" s="1">
        <v>1000</v>
      </c>
      <c r="W175" s="45">
        <f t="shared" si="144"/>
        <v>1000</v>
      </c>
      <c r="X175" s="34"/>
      <c r="Y175" s="1"/>
      <c r="Z175" s="45">
        <f t="shared" si="145"/>
        <v>1000</v>
      </c>
      <c r="AA175" s="34"/>
      <c r="AB175" s="1"/>
      <c r="AC175" s="45">
        <f t="shared" si="146"/>
        <v>1000</v>
      </c>
      <c r="AD175" s="3"/>
      <c r="AE175" s="1"/>
      <c r="AF175" s="172">
        <f t="shared" si="147"/>
        <v>1000</v>
      </c>
      <c r="AG175" s="34"/>
      <c r="AH175" s="1"/>
      <c r="AI175" s="46">
        <f t="shared" si="148"/>
        <v>1000</v>
      </c>
      <c r="AJ175" s="34"/>
      <c r="AK175" s="1"/>
      <c r="AL175" s="46">
        <f t="shared" si="149"/>
        <v>1000</v>
      </c>
      <c r="AM175" s="34"/>
      <c r="AN175" s="1"/>
      <c r="AO175" s="46">
        <f t="shared" si="150"/>
        <v>1000</v>
      </c>
      <c r="AP175" s="34"/>
      <c r="AQ175" s="1"/>
      <c r="AR175" s="72">
        <f t="shared" si="151"/>
        <v>1000</v>
      </c>
      <c r="AS175" s="3"/>
      <c r="AT175" s="1"/>
      <c r="AU175" s="46">
        <f t="shared" si="152"/>
        <v>1000</v>
      </c>
      <c r="AV175" s="125">
        <f t="shared" si="137"/>
        <v>0</v>
      </c>
      <c r="AW175" s="125">
        <f t="shared" si="138"/>
        <v>1000</v>
      </c>
      <c r="AX175" s="291">
        <v>2000</v>
      </c>
      <c r="AY175" s="125">
        <v>58</v>
      </c>
      <c r="AZ175" s="35"/>
      <c r="BA175" s="35"/>
      <c r="BB175" s="35"/>
      <c r="BC175" s="35"/>
      <c r="BD175" s="35"/>
      <c r="BE175" s="35"/>
      <c r="BF175" s="35"/>
    </row>
    <row r="176" spans="1:296" ht="13">
      <c r="A176" s="18"/>
      <c r="B176" s="41">
        <v>5.3736363636353399</v>
      </c>
      <c r="C176" s="16">
        <v>173</v>
      </c>
      <c r="D176" s="220" t="s">
        <v>1925</v>
      </c>
      <c r="E176" s="131">
        <v>52</v>
      </c>
      <c r="F176" s="162" t="s">
        <v>3965</v>
      </c>
      <c r="G176" s="155" t="s">
        <v>3966</v>
      </c>
      <c r="H176" s="156" t="s">
        <v>419</v>
      </c>
      <c r="I176" s="156" t="s">
        <v>640</v>
      </c>
      <c r="J176" s="175">
        <f>AU176</f>
        <v>3500</v>
      </c>
      <c r="K176" s="16">
        <v>4000</v>
      </c>
      <c r="L176" s="3"/>
      <c r="M176" s="1"/>
      <c r="N176" s="45">
        <f>SUM(K176+L176-M176)</f>
        <v>4000</v>
      </c>
      <c r="O176" s="34"/>
      <c r="P176" s="1"/>
      <c r="Q176" s="45">
        <f>SUM(N176+O176-P176)</f>
        <v>4000</v>
      </c>
      <c r="R176" s="34"/>
      <c r="S176" s="1"/>
      <c r="T176" s="45">
        <f>SUM(Q176+R176-S176)</f>
        <v>4000</v>
      </c>
      <c r="U176" s="34"/>
      <c r="V176" s="1">
        <v>4000</v>
      </c>
      <c r="W176" s="45">
        <f>SUM(T176+U176-V176)</f>
        <v>0</v>
      </c>
      <c r="X176" s="34"/>
      <c r="Y176" s="1"/>
      <c r="Z176" s="45">
        <f>SUM(W176+X176-Y176)</f>
        <v>0</v>
      </c>
      <c r="AA176" s="34"/>
      <c r="AB176" s="1"/>
      <c r="AC176" s="45">
        <f>SUM(Z176+AA176-AB176)</f>
        <v>0</v>
      </c>
      <c r="AD176" s="3">
        <v>4000</v>
      </c>
      <c r="AE176" s="1">
        <v>500</v>
      </c>
      <c r="AF176" s="172">
        <f>SUM(AC176+AD176-AE176)</f>
        <v>3500</v>
      </c>
      <c r="AG176" s="34"/>
      <c r="AH176" s="1"/>
      <c r="AI176" s="46">
        <f>SUM(AF176+AG176-AH176)</f>
        <v>3500</v>
      </c>
      <c r="AJ176" s="34"/>
      <c r="AK176" s="1"/>
      <c r="AL176" s="46">
        <f>SUM(AI176+AJ176-AK176)</f>
        <v>3500</v>
      </c>
      <c r="AM176" s="34"/>
      <c r="AN176" s="1"/>
      <c r="AO176" s="46">
        <f>SUM(AL176+AM176-AN176)</f>
        <v>3500</v>
      </c>
      <c r="AP176" s="34"/>
      <c r="AQ176" s="1"/>
      <c r="AR176" s="72">
        <f>SUM(AO176+AP176-AQ176)</f>
        <v>3500</v>
      </c>
      <c r="AS176" s="3"/>
      <c r="AT176" s="1"/>
      <c r="AU176" s="46">
        <f>SUM(AR176+AS176-AT176)</f>
        <v>3500</v>
      </c>
      <c r="AV176" s="125">
        <f>SUM(L176+O176+R176+U176+X176+AA176+AD176+AG176+AJ176+AM176+AP176+AS176)</f>
        <v>4000</v>
      </c>
      <c r="AW176" s="125">
        <f>SUM(M176+P176+S176+V176+Y176+AB176+AE176+AH176+AK176+AN176+AQ176+AT176)</f>
        <v>4500</v>
      </c>
      <c r="AX176" s="291">
        <v>1000</v>
      </c>
      <c r="AY176" s="125">
        <v>4000</v>
      </c>
      <c r="AZ176" s="35"/>
      <c r="BA176" s="35"/>
      <c r="BB176" s="35"/>
      <c r="BC176" s="35"/>
      <c r="BD176" s="35"/>
      <c r="BE176" s="35"/>
      <c r="BF176" s="35"/>
    </row>
    <row r="177" spans="1:58" ht="13">
      <c r="A177" s="17" t="s">
        <v>2065</v>
      </c>
      <c r="B177" s="1">
        <v>5.2999999999989402</v>
      </c>
      <c r="C177" s="16">
        <v>174</v>
      </c>
      <c r="D177" s="221" t="s">
        <v>3573</v>
      </c>
      <c r="E177" s="131">
        <v>52</v>
      </c>
      <c r="F177" s="162" t="s">
        <v>1518</v>
      </c>
      <c r="G177" s="155" t="s">
        <v>1519</v>
      </c>
      <c r="H177" s="156" t="s">
        <v>419</v>
      </c>
      <c r="I177" s="156" t="s">
        <v>2</v>
      </c>
      <c r="J177" s="175">
        <f t="shared" si="140"/>
        <v>17</v>
      </c>
      <c r="K177" s="16">
        <v>17</v>
      </c>
      <c r="L177" s="3"/>
      <c r="M177" s="1"/>
      <c r="N177" s="45">
        <f t="shared" si="141"/>
        <v>17</v>
      </c>
      <c r="O177" s="34"/>
      <c r="P177" s="1"/>
      <c r="Q177" s="45">
        <f t="shared" si="142"/>
        <v>17</v>
      </c>
      <c r="R177" s="34"/>
      <c r="S177" s="1"/>
      <c r="T177" s="45">
        <f t="shared" si="143"/>
        <v>17</v>
      </c>
      <c r="U177" s="34"/>
      <c r="V177" s="1"/>
      <c r="W177" s="45">
        <f t="shared" si="144"/>
        <v>17</v>
      </c>
      <c r="X177" s="34"/>
      <c r="Y177" s="1"/>
      <c r="Z177" s="45">
        <f t="shared" si="145"/>
        <v>17</v>
      </c>
      <c r="AA177" s="34"/>
      <c r="AB177" s="1"/>
      <c r="AC177" s="45">
        <f t="shared" si="146"/>
        <v>17</v>
      </c>
      <c r="AD177" s="3"/>
      <c r="AE177" s="1"/>
      <c r="AF177" s="172">
        <f t="shared" si="147"/>
        <v>17</v>
      </c>
      <c r="AG177" s="34"/>
      <c r="AH177" s="1"/>
      <c r="AI177" s="46">
        <f t="shared" si="148"/>
        <v>17</v>
      </c>
      <c r="AJ177" s="34"/>
      <c r="AK177" s="1"/>
      <c r="AL177" s="46">
        <f t="shared" si="149"/>
        <v>17</v>
      </c>
      <c r="AM177" s="34"/>
      <c r="AN177" s="1"/>
      <c r="AO177" s="46">
        <f t="shared" si="150"/>
        <v>17</v>
      </c>
      <c r="AP177" s="34"/>
      <c r="AQ177" s="1"/>
      <c r="AR177" s="72">
        <f t="shared" si="151"/>
        <v>17</v>
      </c>
      <c r="AS177" s="3"/>
      <c r="AT177" s="1"/>
      <c r="AU177" s="46">
        <f t="shared" si="152"/>
        <v>17</v>
      </c>
      <c r="AV177" s="125">
        <f t="shared" si="137"/>
        <v>0</v>
      </c>
      <c r="AW177" s="125">
        <f t="shared" si="138"/>
        <v>0</v>
      </c>
      <c r="AX177" s="291">
        <v>0</v>
      </c>
      <c r="AY177" s="125">
        <v>2</v>
      </c>
      <c r="AZ177" s="35"/>
      <c r="BA177" s="35"/>
      <c r="BB177" s="35"/>
      <c r="BC177" s="35"/>
      <c r="BD177" s="35"/>
      <c r="BE177" s="35"/>
      <c r="BF177" s="35"/>
    </row>
    <row r="178" spans="1:58" ht="13">
      <c r="A178" s="17" t="s">
        <v>407</v>
      </c>
      <c r="B178" s="22">
        <v>5.2263636363625396</v>
      </c>
      <c r="C178" s="200">
        <v>175</v>
      </c>
      <c r="D178" s="221" t="s">
        <v>3573</v>
      </c>
      <c r="E178" s="131">
        <v>53</v>
      </c>
      <c r="F178" s="162" t="s">
        <v>1520</v>
      </c>
      <c r="G178" s="155" t="s">
        <v>1521</v>
      </c>
      <c r="H178" s="156" t="s">
        <v>419</v>
      </c>
      <c r="I178" s="156" t="s">
        <v>517</v>
      </c>
      <c r="J178" s="175">
        <f t="shared" si="140"/>
        <v>50</v>
      </c>
      <c r="K178" s="16">
        <v>50</v>
      </c>
      <c r="L178" s="3"/>
      <c r="M178" s="1"/>
      <c r="N178" s="45">
        <f t="shared" si="141"/>
        <v>50</v>
      </c>
      <c r="O178" s="34"/>
      <c r="P178" s="1"/>
      <c r="Q178" s="45">
        <f t="shared" si="142"/>
        <v>50</v>
      </c>
      <c r="R178" s="34"/>
      <c r="S178" s="1"/>
      <c r="T178" s="45">
        <f t="shared" si="143"/>
        <v>50</v>
      </c>
      <c r="U178" s="34"/>
      <c r="V178" s="1"/>
      <c r="W178" s="45">
        <f t="shared" si="144"/>
        <v>50</v>
      </c>
      <c r="X178" s="34"/>
      <c r="Y178" s="1"/>
      <c r="Z178" s="45">
        <f t="shared" si="145"/>
        <v>50</v>
      </c>
      <c r="AA178" s="34"/>
      <c r="AB178" s="1"/>
      <c r="AC178" s="45">
        <f t="shared" si="146"/>
        <v>50</v>
      </c>
      <c r="AD178" s="3"/>
      <c r="AE178" s="1"/>
      <c r="AF178" s="172">
        <f t="shared" si="147"/>
        <v>50</v>
      </c>
      <c r="AG178" s="34"/>
      <c r="AH178" s="1"/>
      <c r="AI178" s="46">
        <f t="shared" si="148"/>
        <v>50</v>
      </c>
      <c r="AJ178" s="34"/>
      <c r="AK178" s="1"/>
      <c r="AL178" s="46">
        <f t="shared" si="149"/>
        <v>50</v>
      </c>
      <c r="AM178" s="34"/>
      <c r="AN178" s="1"/>
      <c r="AO178" s="46">
        <f t="shared" si="150"/>
        <v>50</v>
      </c>
      <c r="AP178" s="34"/>
      <c r="AQ178" s="1"/>
      <c r="AR178" s="72">
        <f t="shared" si="151"/>
        <v>50</v>
      </c>
      <c r="AS178" s="3"/>
      <c r="AT178" s="1"/>
      <c r="AU178" s="46">
        <f t="shared" si="152"/>
        <v>50</v>
      </c>
      <c r="AV178" s="125">
        <f t="shared" si="137"/>
        <v>0</v>
      </c>
      <c r="AW178" s="125">
        <f t="shared" si="138"/>
        <v>0</v>
      </c>
      <c r="AX178" s="291">
        <v>0</v>
      </c>
      <c r="AY178" s="125">
        <v>0</v>
      </c>
      <c r="AZ178" s="35"/>
      <c r="BA178" s="35"/>
      <c r="BB178" s="35"/>
      <c r="BC178" s="35"/>
      <c r="BD178" s="35"/>
      <c r="BE178" s="35"/>
      <c r="BF178" s="35"/>
    </row>
    <row r="179" spans="1:58" ht="13">
      <c r="A179" s="17" t="s">
        <v>407</v>
      </c>
      <c r="B179" s="1">
        <v>5.15272727272614</v>
      </c>
      <c r="C179" s="16">
        <v>176</v>
      </c>
      <c r="D179" s="221" t="s">
        <v>3573</v>
      </c>
      <c r="E179" s="131">
        <v>54</v>
      </c>
      <c r="F179" s="162" t="s">
        <v>1409</v>
      </c>
      <c r="G179" s="155" t="s">
        <v>1410</v>
      </c>
      <c r="H179" s="156" t="s">
        <v>419</v>
      </c>
      <c r="I179" s="156" t="s">
        <v>640</v>
      </c>
      <c r="J179" s="175">
        <f>AU179</f>
        <v>36</v>
      </c>
      <c r="K179" s="16">
        <v>36</v>
      </c>
      <c r="L179" s="3"/>
      <c r="M179" s="1"/>
      <c r="N179" s="46">
        <f>SUM(K179+L179-M179)</f>
        <v>36</v>
      </c>
      <c r="O179" s="34"/>
      <c r="P179" s="1"/>
      <c r="Q179" s="46">
        <f>SUM(N179+O179-P179)</f>
        <v>36</v>
      </c>
      <c r="R179" s="34"/>
      <c r="S179" s="1"/>
      <c r="T179" s="46">
        <f>SUM(Q179+R179-S179)</f>
        <v>36</v>
      </c>
      <c r="U179" s="34"/>
      <c r="V179" s="1"/>
      <c r="W179" s="46">
        <f>SUM(T179+U179-V179)</f>
        <v>36</v>
      </c>
      <c r="X179" s="34"/>
      <c r="Y179" s="1"/>
      <c r="Z179" s="46">
        <f>SUM(W179+X179-Y179)</f>
        <v>36</v>
      </c>
      <c r="AA179" s="34"/>
      <c r="AB179" s="1"/>
      <c r="AC179" s="46">
        <f>SUM(Z179+AA179-AB179)</f>
        <v>36</v>
      </c>
      <c r="AD179" s="3"/>
      <c r="AE179" s="1"/>
      <c r="AF179" s="171">
        <f>SUM(AC179+AD179-AE179)</f>
        <v>36</v>
      </c>
      <c r="AG179" s="34"/>
      <c r="AH179" s="1"/>
      <c r="AI179" s="46">
        <f>SUM(AF179+AG179-AH179)</f>
        <v>36</v>
      </c>
      <c r="AJ179" s="34"/>
      <c r="AK179" s="1"/>
      <c r="AL179" s="46">
        <f>SUM(AI179+AJ179-AK179)</f>
        <v>36</v>
      </c>
      <c r="AM179" s="34"/>
      <c r="AN179" s="1"/>
      <c r="AO179" s="46">
        <f>SUM(AL179+AM179-AN179)</f>
        <v>36</v>
      </c>
      <c r="AP179" s="34"/>
      <c r="AQ179" s="1"/>
      <c r="AR179" s="46">
        <f>SUM(AO179+AP179-AQ179)</f>
        <v>36</v>
      </c>
      <c r="AS179" s="34"/>
      <c r="AT179" s="1"/>
      <c r="AU179" s="46">
        <f>SUM(AR179+AS179-AT179)</f>
        <v>36</v>
      </c>
      <c r="AV179" s="125">
        <f t="shared" si="137"/>
        <v>0</v>
      </c>
      <c r="AW179" s="125">
        <f t="shared" si="138"/>
        <v>0</v>
      </c>
      <c r="AX179" s="291">
        <v>164</v>
      </c>
      <c r="AY179" s="125">
        <v>100</v>
      </c>
      <c r="AZ179" s="35"/>
      <c r="BA179" s="35"/>
      <c r="BB179" s="35"/>
      <c r="BC179" s="35"/>
      <c r="BD179" s="35"/>
      <c r="BE179" s="35"/>
      <c r="BF179" s="35"/>
    </row>
    <row r="180" spans="1:58" ht="13">
      <c r="A180" s="18"/>
      <c r="B180" s="41">
        <v>5.0790909090898397</v>
      </c>
      <c r="C180" s="16">
        <v>177</v>
      </c>
      <c r="D180" s="221" t="s">
        <v>3573</v>
      </c>
      <c r="E180" s="131">
        <v>55</v>
      </c>
      <c r="F180" s="162" t="s">
        <v>1411</v>
      </c>
      <c r="G180" s="155" t="s">
        <v>3568</v>
      </c>
      <c r="H180" s="156" t="s">
        <v>419</v>
      </c>
      <c r="I180" s="156" t="s">
        <v>640</v>
      </c>
      <c r="J180" s="175">
        <f>AU180</f>
        <v>56</v>
      </c>
      <c r="K180" s="16">
        <v>100</v>
      </c>
      <c r="L180" s="3"/>
      <c r="M180" s="1">
        <v>20</v>
      </c>
      <c r="N180" s="46">
        <f>SUM(K180+L180-M180)</f>
        <v>80</v>
      </c>
      <c r="O180" s="34"/>
      <c r="P180" s="1">
        <v>20</v>
      </c>
      <c r="Q180" s="46">
        <f>SUM(N180+O180-P180)</f>
        <v>60</v>
      </c>
      <c r="R180" s="34"/>
      <c r="S180" s="1">
        <v>4</v>
      </c>
      <c r="T180" s="46">
        <f>SUM(Q180+R180-S180)</f>
        <v>56</v>
      </c>
      <c r="U180" s="34"/>
      <c r="V180" s="1"/>
      <c r="W180" s="46">
        <f>SUM(T180+U180-V180)</f>
        <v>56</v>
      </c>
      <c r="X180" s="34"/>
      <c r="Y180" s="1"/>
      <c r="Z180" s="46">
        <f>SUM(W180+X180-Y180)</f>
        <v>56</v>
      </c>
      <c r="AA180" s="34"/>
      <c r="AB180" s="1"/>
      <c r="AC180" s="46">
        <f>SUM(Z180+AA180-AB180)</f>
        <v>56</v>
      </c>
      <c r="AD180" s="3"/>
      <c r="AE180" s="1"/>
      <c r="AF180" s="171">
        <f>SUM(AC180+AD180-AE180)</f>
        <v>56</v>
      </c>
      <c r="AG180" s="34"/>
      <c r="AH180" s="1"/>
      <c r="AI180" s="46">
        <f>SUM(AF180+AG180-AH180)</f>
        <v>56</v>
      </c>
      <c r="AJ180" s="34"/>
      <c r="AK180" s="1"/>
      <c r="AL180" s="46">
        <f>SUM(AI180+AJ180-AK180)</f>
        <v>56</v>
      </c>
      <c r="AM180" s="34"/>
      <c r="AN180" s="1"/>
      <c r="AO180" s="46">
        <f>SUM(AL180+AM180-AN180)</f>
        <v>56</v>
      </c>
      <c r="AP180" s="34"/>
      <c r="AQ180" s="1"/>
      <c r="AR180" s="46">
        <f>SUM(AO180+AP180-AQ180)</f>
        <v>56</v>
      </c>
      <c r="AS180" s="34"/>
      <c r="AT180" s="1"/>
      <c r="AU180" s="46">
        <f>SUM(AR180+AS180-AT180)</f>
        <v>56</v>
      </c>
      <c r="AV180" s="125">
        <f t="shared" si="137"/>
        <v>0</v>
      </c>
      <c r="AW180" s="125">
        <f t="shared" si="138"/>
        <v>44</v>
      </c>
      <c r="AX180" s="291">
        <v>75</v>
      </c>
      <c r="AY180" s="125">
        <v>125</v>
      </c>
      <c r="AZ180" s="35"/>
      <c r="BA180" s="35"/>
      <c r="BB180" s="35"/>
      <c r="BC180" s="35"/>
      <c r="BD180" s="35"/>
      <c r="BE180" s="35"/>
      <c r="BF180" s="35"/>
    </row>
    <row r="181" spans="1:58" ht="13">
      <c r="A181" s="18"/>
      <c r="B181" s="41">
        <v>5.00545454545344</v>
      </c>
      <c r="C181" s="16">
        <v>178</v>
      </c>
      <c r="D181" s="221" t="s">
        <v>3573</v>
      </c>
      <c r="E181" s="131">
        <v>56</v>
      </c>
      <c r="F181" s="162" t="s">
        <v>2351</v>
      </c>
      <c r="G181" s="155" t="s">
        <v>2376</v>
      </c>
      <c r="H181" s="156" t="s">
        <v>419</v>
      </c>
      <c r="I181" s="156" t="s">
        <v>629</v>
      </c>
      <c r="J181" s="175">
        <f t="shared" si="140"/>
        <v>100</v>
      </c>
      <c r="K181" s="16">
        <v>150</v>
      </c>
      <c r="L181" s="3"/>
      <c r="M181" s="1"/>
      <c r="N181" s="45">
        <f t="shared" si="141"/>
        <v>150</v>
      </c>
      <c r="O181" s="34"/>
      <c r="P181" s="1">
        <v>50</v>
      </c>
      <c r="Q181" s="45">
        <f t="shared" si="142"/>
        <v>100</v>
      </c>
      <c r="R181" s="34"/>
      <c r="S181" s="1"/>
      <c r="T181" s="45">
        <f t="shared" si="143"/>
        <v>100</v>
      </c>
      <c r="U181" s="34"/>
      <c r="V181" s="1"/>
      <c r="W181" s="45">
        <f t="shared" si="144"/>
        <v>100</v>
      </c>
      <c r="X181" s="34"/>
      <c r="Y181" s="1"/>
      <c r="Z181" s="45">
        <f t="shared" si="145"/>
        <v>100</v>
      </c>
      <c r="AA181" s="34"/>
      <c r="AB181" s="1"/>
      <c r="AC181" s="45">
        <f t="shared" si="146"/>
        <v>100</v>
      </c>
      <c r="AD181" s="3"/>
      <c r="AE181" s="1"/>
      <c r="AF181" s="172">
        <f t="shared" si="147"/>
        <v>100</v>
      </c>
      <c r="AG181" s="34"/>
      <c r="AH181" s="1"/>
      <c r="AI181" s="46">
        <f t="shared" si="148"/>
        <v>100</v>
      </c>
      <c r="AJ181" s="34"/>
      <c r="AK181" s="1"/>
      <c r="AL181" s="46">
        <f t="shared" si="149"/>
        <v>100</v>
      </c>
      <c r="AM181" s="34"/>
      <c r="AN181" s="1"/>
      <c r="AO181" s="46">
        <f t="shared" si="150"/>
        <v>100</v>
      </c>
      <c r="AP181" s="34"/>
      <c r="AQ181" s="1"/>
      <c r="AR181" s="72">
        <f t="shared" si="151"/>
        <v>100</v>
      </c>
      <c r="AS181" s="3"/>
      <c r="AT181" s="1"/>
      <c r="AU181" s="46">
        <f t="shared" si="152"/>
        <v>100</v>
      </c>
      <c r="AV181" s="125">
        <f t="shared" si="137"/>
        <v>0</v>
      </c>
      <c r="AW181" s="125">
        <f t="shared" si="138"/>
        <v>50</v>
      </c>
      <c r="AX181" s="291">
        <v>0</v>
      </c>
      <c r="AY181" s="125">
        <v>0</v>
      </c>
      <c r="AZ181" s="35"/>
      <c r="BA181" s="35"/>
      <c r="BB181" s="35"/>
      <c r="BC181" s="35"/>
      <c r="BD181" s="35"/>
      <c r="BE181" s="35"/>
      <c r="BF181" s="35"/>
    </row>
    <row r="182" spans="1:58" ht="13">
      <c r="A182" s="17" t="s">
        <v>2065</v>
      </c>
      <c r="B182" s="1">
        <v>4.9318181818170403</v>
      </c>
      <c r="C182" s="200">
        <v>179</v>
      </c>
      <c r="D182" s="221" t="s">
        <v>3573</v>
      </c>
      <c r="E182" s="131">
        <v>57</v>
      </c>
      <c r="F182" s="259" t="s">
        <v>1407</v>
      </c>
      <c r="G182" s="164" t="s">
        <v>1408</v>
      </c>
      <c r="H182" s="156" t="s">
        <v>419</v>
      </c>
      <c r="I182" s="156" t="s">
        <v>640</v>
      </c>
      <c r="J182" s="175">
        <f t="shared" ref="J182:J189" si="153">AU182</f>
        <v>0</v>
      </c>
      <c r="K182" s="16">
        <v>50</v>
      </c>
      <c r="L182" s="3"/>
      <c r="M182" s="1"/>
      <c r="N182" s="46">
        <f t="shared" ref="N182:N198" si="154">SUM(K182+L182-M182)</f>
        <v>50</v>
      </c>
      <c r="O182" s="34"/>
      <c r="P182" s="1">
        <v>50</v>
      </c>
      <c r="Q182" s="46">
        <f t="shared" ref="Q182:Q191" si="155">SUM(N182+O182-P182)</f>
        <v>0</v>
      </c>
      <c r="R182" s="34"/>
      <c r="S182" s="1"/>
      <c r="T182" s="46">
        <f t="shared" ref="T182:T191" si="156">SUM(Q182+R182-S182)</f>
        <v>0</v>
      </c>
      <c r="U182" s="34"/>
      <c r="V182" s="1"/>
      <c r="W182" s="46">
        <f t="shared" ref="W182:W191" si="157">SUM(T182+U182-V182)</f>
        <v>0</v>
      </c>
      <c r="X182" s="34"/>
      <c r="Y182" s="1"/>
      <c r="Z182" s="46">
        <f t="shared" ref="Z182:Z191" si="158">SUM(W182+X182-Y182)</f>
        <v>0</v>
      </c>
      <c r="AA182" s="34"/>
      <c r="AB182" s="1"/>
      <c r="AC182" s="46">
        <f t="shared" ref="AC182:AC191" si="159">SUM(Z182+AA182-AB182)</f>
        <v>0</v>
      </c>
      <c r="AD182" s="3"/>
      <c r="AE182" s="1"/>
      <c r="AF182" s="171">
        <f t="shared" ref="AF182:AF191" si="160">SUM(AC182+AD182-AE182)</f>
        <v>0</v>
      </c>
      <c r="AG182" s="34"/>
      <c r="AH182" s="1"/>
      <c r="AI182" s="46">
        <f t="shared" ref="AI182:AI191" si="161">SUM(AF182+AG182-AH182)</f>
        <v>0</v>
      </c>
      <c r="AJ182" s="34"/>
      <c r="AK182" s="1"/>
      <c r="AL182" s="46">
        <f t="shared" ref="AL182:AL191" si="162">SUM(AI182+AJ182-AK182)</f>
        <v>0</v>
      </c>
      <c r="AM182" s="34"/>
      <c r="AN182" s="1"/>
      <c r="AO182" s="46">
        <f t="shared" ref="AO182:AO198" si="163">SUM(AL182+AM182-AN182)</f>
        <v>0</v>
      </c>
      <c r="AP182" s="34"/>
      <c r="AQ182" s="1"/>
      <c r="AR182" s="46">
        <f t="shared" ref="AR182:AR198" si="164">SUM(AO182+AP182-AQ182)</f>
        <v>0</v>
      </c>
      <c r="AS182" s="34"/>
      <c r="AT182" s="1"/>
      <c r="AU182" s="46">
        <f t="shared" ref="AU182:AU198" si="165">SUM(AR182+AS182-AT182)</f>
        <v>0</v>
      </c>
      <c r="AV182" s="125">
        <f t="shared" si="137"/>
        <v>0</v>
      </c>
      <c r="AW182" s="125">
        <f t="shared" si="138"/>
        <v>50</v>
      </c>
      <c r="AX182" s="291">
        <v>0</v>
      </c>
      <c r="AY182" s="125">
        <v>0</v>
      </c>
      <c r="AZ182" s="35"/>
      <c r="BA182" s="35"/>
      <c r="BB182" s="35"/>
      <c r="BC182" s="35"/>
      <c r="BD182" s="35"/>
      <c r="BE182" s="35"/>
      <c r="BF182" s="35"/>
    </row>
    <row r="183" spans="1:58" ht="13">
      <c r="A183" s="17" t="s">
        <v>407</v>
      </c>
      <c r="B183" s="22">
        <v>4.8581818181807401</v>
      </c>
      <c r="C183" s="16">
        <v>180</v>
      </c>
      <c r="D183" s="244" t="s">
        <v>3573</v>
      </c>
      <c r="E183" s="245">
        <v>58</v>
      </c>
      <c r="F183" s="258" t="s">
        <v>1898</v>
      </c>
      <c r="G183" s="155" t="s">
        <v>1899</v>
      </c>
      <c r="H183" s="156" t="s">
        <v>419</v>
      </c>
      <c r="I183" s="156" t="s">
        <v>640</v>
      </c>
      <c r="J183" s="175">
        <f t="shared" si="153"/>
        <v>82</v>
      </c>
      <c r="K183" s="16">
        <v>100</v>
      </c>
      <c r="L183" s="3"/>
      <c r="M183" s="1">
        <v>8</v>
      </c>
      <c r="N183" s="46">
        <f t="shared" si="154"/>
        <v>92</v>
      </c>
      <c r="O183" s="34"/>
      <c r="P183" s="1">
        <v>10</v>
      </c>
      <c r="Q183" s="46">
        <f t="shared" si="155"/>
        <v>82</v>
      </c>
      <c r="R183" s="34"/>
      <c r="S183" s="1"/>
      <c r="T183" s="46">
        <f t="shared" si="156"/>
        <v>82</v>
      </c>
      <c r="U183" s="34"/>
      <c r="V183" s="1"/>
      <c r="W183" s="46">
        <f t="shared" si="157"/>
        <v>82</v>
      </c>
      <c r="X183" s="34"/>
      <c r="Y183" s="1"/>
      <c r="Z183" s="46">
        <f t="shared" si="158"/>
        <v>82</v>
      </c>
      <c r="AA183" s="34"/>
      <c r="AB183" s="1"/>
      <c r="AC183" s="46">
        <f t="shared" si="159"/>
        <v>82</v>
      </c>
      <c r="AD183" s="3"/>
      <c r="AE183" s="1"/>
      <c r="AF183" s="171">
        <f t="shared" si="160"/>
        <v>82</v>
      </c>
      <c r="AG183" s="34"/>
      <c r="AH183" s="1"/>
      <c r="AI183" s="46">
        <f t="shared" si="161"/>
        <v>82</v>
      </c>
      <c r="AJ183" s="34"/>
      <c r="AK183" s="1"/>
      <c r="AL183" s="46">
        <f t="shared" si="162"/>
        <v>82</v>
      </c>
      <c r="AM183" s="34"/>
      <c r="AN183" s="1"/>
      <c r="AO183" s="46">
        <f t="shared" si="163"/>
        <v>82</v>
      </c>
      <c r="AP183" s="34"/>
      <c r="AQ183" s="1"/>
      <c r="AR183" s="46">
        <f t="shared" si="164"/>
        <v>82</v>
      </c>
      <c r="AS183" s="34"/>
      <c r="AT183" s="1"/>
      <c r="AU183" s="46">
        <f t="shared" si="165"/>
        <v>82</v>
      </c>
      <c r="AV183" s="125">
        <f t="shared" si="137"/>
        <v>0</v>
      </c>
      <c r="AW183" s="125">
        <f t="shared" si="138"/>
        <v>18</v>
      </c>
      <c r="AX183" s="291">
        <v>0</v>
      </c>
      <c r="AY183" s="125">
        <v>0</v>
      </c>
      <c r="AZ183" s="35"/>
      <c r="BA183" s="35"/>
      <c r="BB183" s="35"/>
      <c r="BC183" s="35"/>
      <c r="BD183" s="35"/>
      <c r="BE183" s="35"/>
      <c r="BF183" s="35"/>
    </row>
    <row r="184" spans="1:58" ht="13">
      <c r="A184" s="17" t="s">
        <v>407</v>
      </c>
      <c r="B184" s="1">
        <v>4.7845454545443404</v>
      </c>
      <c r="C184" s="16">
        <v>181</v>
      </c>
      <c r="D184" s="186" t="s">
        <v>1902</v>
      </c>
      <c r="E184" s="131">
        <v>29</v>
      </c>
      <c r="F184" s="258" t="s">
        <v>1403</v>
      </c>
      <c r="G184" s="155" t="s">
        <v>1404</v>
      </c>
      <c r="H184" s="156" t="s">
        <v>419</v>
      </c>
      <c r="I184" s="156" t="s">
        <v>640</v>
      </c>
      <c r="J184" s="175">
        <f>AU184</f>
        <v>0</v>
      </c>
      <c r="K184" s="16">
        <v>0</v>
      </c>
      <c r="L184" s="3"/>
      <c r="M184" s="1"/>
      <c r="N184" s="45">
        <f>SUM(K184+L184-M184)</f>
        <v>0</v>
      </c>
      <c r="O184" s="34"/>
      <c r="P184" s="1"/>
      <c r="Q184" s="46">
        <f>SUM(N184+O184-P184)</f>
        <v>0</v>
      </c>
      <c r="R184" s="34"/>
      <c r="S184" s="1"/>
      <c r="T184" s="46">
        <f>SUM(Q184+R184-S184)</f>
        <v>0</v>
      </c>
      <c r="U184" s="34"/>
      <c r="V184" s="1"/>
      <c r="W184" s="46">
        <f>SUM(T184+U184-V184)</f>
        <v>0</v>
      </c>
      <c r="X184" s="34"/>
      <c r="Y184" s="1"/>
      <c r="Z184" s="46">
        <f>SUM(W184+X184-Y184)</f>
        <v>0</v>
      </c>
      <c r="AA184" s="34"/>
      <c r="AB184" s="1"/>
      <c r="AC184" s="46">
        <f>SUM(Z184+AA184-AB184)</f>
        <v>0</v>
      </c>
      <c r="AD184" s="3"/>
      <c r="AE184" s="1"/>
      <c r="AF184" s="171">
        <f>SUM(AC184+AD184-AE184)</f>
        <v>0</v>
      </c>
      <c r="AG184" s="34"/>
      <c r="AH184" s="1"/>
      <c r="AI184" s="46">
        <f>SUM(AF184+AG184-AH184)</f>
        <v>0</v>
      </c>
      <c r="AJ184" s="34"/>
      <c r="AK184" s="1"/>
      <c r="AL184" s="46">
        <f>SUM(AI184+AJ184-AK184)</f>
        <v>0</v>
      </c>
      <c r="AM184" s="34"/>
      <c r="AN184" s="1"/>
      <c r="AO184" s="46">
        <f>SUM(AL184+AM184-AN184)</f>
        <v>0</v>
      </c>
      <c r="AP184" s="34"/>
      <c r="AQ184" s="1"/>
      <c r="AR184" s="46">
        <f>SUM(AO184+AP184-AQ184)</f>
        <v>0</v>
      </c>
      <c r="AS184" s="34"/>
      <c r="AT184" s="1"/>
      <c r="AU184" s="46">
        <f>SUM(AR184+AS184-AT184)</f>
        <v>0</v>
      </c>
      <c r="AV184" s="125">
        <f>SUM(L184+O184+R184+U184+X184+AA184+AD184+AG184+AJ184+AM184+AP184+AS184)</f>
        <v>0</v>
      </c>
      <c r="AW184" s="125">
        <f>SUM(M184+P184+S184+V184+Y184+AB184+AE184+AH184+AK184+AN184+AQ184+AT184)</f>
        <v>0</v>
      </c>
      <c r="AX184" s="291">
        <v>0</v>
      </c>
      <c r="AY184" s="125">
        <v>0</v>
      </c>
      <c r="AZ184" s="35"/>
      <c r="BA184" s="35"/>
      <c r="BB184" s="35"/>
      <c r="BC184" s="35"/>
      <c r="BD184" s="35"/>
      <c r="BE184" s="35"/>
      <c r="BF184" s="35"/>
    </row>
    <row r="185" spans="1:58" ht="13">
      <c r="A185" s="18"/>
      <c r="B185" s="41">
        <v>4.7109090909079399</v>
      </c>
      <c r="C185" s="16">
        <v>182</v>
      </c>
      <c r="D185" s="186" t="s">
        <v>1902</v>
      </c>
      <c r="E185" s="131">
        <v>30</v>
      </c>
      <c r="F185" s="258" t="s">
        <v>1897</v>
      </c>
      <c r="G185" s="155" t="s">
        <v>2410</v>
      </c>
      <c r="H185" s="156" t="s">
        <v>419</v>
      </c>
      <c r="I185" s="156" t="s">
        <v>640</v>
      </c>
      <c r="J185" s="175">
        <f>AU185</f>
        <v>0</v>
      </c>
      <c r="K185" s="16">
        <v>0</v>
      </c>
      <c r="L185" s="3"/>
      <c r="M185" s="1"/>
      <c r="N185" s="45">
        <f>SUM(K185+L185-M185)</f>
        <v>0</v>
      </c>
      <c r="O185" s="34"/>
      <c r="P185" s="1"/>
      <c r="Q185" s="46">
        <f>SUM(N185+O185-P185)</f>
        <v>0</v>
      </c>
      <c r="R185" s="34"/>
      <c r="S185" s="1"/>
      <c r="T185" s="46">
        <f>SUM(Q185+R185-S185)</f>
        <v>0</v>
      </c>
      <c r="U185" s="34"/>
      <c r="V185" s="1"/>
      <c r="W185" s="46">
        <f>SUM(T185+U185-V185)</f>
        <v>0</v>
      </c>
      <c r="X185" s="34"/>
      <c r="Y185" s="1"/>
      <c r="Z185" s="46">
        <f>SUM(W185+X185-Y185)</f>
        <v>0</v>
      </c>
      <c r="AA185" s="34"/>
      <c r="AB185" s="1"/>
      <c r="AC185" s="46">
        <f>SUM(Z185+AA185-AB185)</f>
        <v>0</v>
      </c>
      <c r="AD185" s="3"/>
      <c r="AE185" s="1"/>
      <c r="AF185" s="171">
        <f>SUM(AC185+AD185-AE185)</f>
        <v>0</v>
      </c>
      <c r="AG185" s="34"/>
      <c r="AH185" s="1"/>
      <c r="AI185" s="46">
        <f>SUM(AF185+AG185-AH185)</f>
        <v>0</v>
      </c>
      <c r="AJ185" s="34"/>
      <c r="AK185" s="1"/>
      <c r="AL185" s="46">
        <f>SUM(AI185+AJ185-AK185)</f>
        <v>0</v>
      </c>
      <c r="AM185" s="34"/>
      <c r="AN185" s="1"/>
      <c r="AO185" s="46">
        <f>SUM(AL185+AM185-AN185)</f>
        <v>0</v>
      </c>
      <c r="AP185" s="34"/>
      <c r="AQ185" s="1"/>
      <c r="AR185" s="46">
        <f>SUM(AO185+AP185-AQ185)</f>
        <v>0</v>
      </c>
      <c r="AS185" s="34"/>
      <c r="AT185" s="1"/>
      <c r="AU185" s="46">
        <f>SUM(AR185+AS185-AT185)</f>
        <v>0</v>
      </c>
      <c r="AV185" s="125">
        <f>SUM(L185+O185+R185+U185+X185+AA185+AD185+AG185+AJ185+AM185+AP185+AS185)</f>
        <v>0</v>
      </c>
      <c r="AW185" s="125">
        <f>SUM(M185+P185+S185+V185+Y185+AB185+AE185+AH185+AK185+AN185+AQ185+AT185)</f>
        <v>0</v>
      </c>
      <c r="AX185" s="291">
        <v>0</v>
      </c>
      <c r="AY185" s="125">
        <v>0</v>
      </c>
      <c r="AZ185" s="35"/>
      <c r="BA185" s="35"/>
      <c r="BB185" s="35"/>
      <c r="BC185" s="35"/>
      <c r="BD185" s="35"/>
      <c r="BE185" s="35"/>
      <c r="BF185" s="35"/>
    </row>
    <row r="186" spans="1:58" ht="13">
      <c r="A186" s="18"/>
      <c r="B186" s="41">
        <v>4.6372727272716396</v>
      </c>
      <c r="C186" s="200">
        <v>183</v>
      </c>
      <c r="D186" s="240" t="s">
        <v>1036</v>
      </c>
      <c r="E186" s="241">
        <v>1</v>
      </c>
      <c r="F186" s="162" t="s">
        <v>4344</v>
      </c>
      <c r="G186" s="155" t="s">
        <v>4345</v>
      </c>
      <c r="H186" s="156" t="s">
        <v>1089</v>
      </c>
      <c r="I186" s="156" t="s">
        <v>640</v>
      </c>
      <c r="J186" s="175">
        <f t="shared" si="153"/>
        <v>75</v>
      </c>
      <c r="K186" s="16">
        <v>45</v>
      </c>
      <c r="L186" s="3">
        <v>50</v>
      </c>
      <c r="M186" s="1">
        <v>12</v>
      </c>
      <c r="N186" s="45">
        <f t="shared" ref="N186:N191" si="166">SUM(K186+L186-M186)</f>
        <v>83</v>
      </c>
      <c r="O186" s="34"/>
      <c r="P186" s="1">
        <v>12</v>
      </c>
      <c r="Q186" s="45">
        <f t="shared" si="155"/>
        <v>71</v>
      </c>
      <c r="R186" s="34"/>
      <c r="S186" s="1">
        <v>22</v>
      </c>
      <c r="T186" s="45">
        <f t="shared" si="156"/>
        <v>49</v>
      </c>
      <c r="U186" s="34"/>
      <c r="V186" s="1"/>
      <c r="W186" s="45">
        <f t="shared" si="157"/>
        <v>49</v>
      </c>
      <c r="X186" s="34"/>
      <c r="Y186" s="1"/>
      <c r="Z186" s="45">
        <f t="shared" si="158"/>
        <v>49</v>
      </c>
      <c r="AA186" s="34"/>
      <c r="AB186" s="1">
        <v>49</v>
      </c>
      <c r="AC186" s="45">
        <f t="shared" si="159"/>
        <v>0</v>
      </c>
      <c r="AD186" s="3">
        <v>75</v>
      </c>
      <c r="AE186" s="1"/>
      <c r="AF186" s="172">
        <f t="shared" si="160"/>
        <v>75</v>
      </c>
      <c r="AG186" s="34"/>
      <c r="AH186" s="1"/>
      <c r="AI186" s="46">
        <f t="shared" si="161"/>
        <v>75</v>
      </c>
      <c r="AJ186" s="34"/>
      <c r="AK186" s="1"/>
      <c r="AL186" s="46">
        <f t="shared" si="162"/>
        <v>75</v>
      </c>
      <c r="AM186" s="34"/>
      <c r="AN186" s="1"/>
      <c r="AO186" s="46">
        <f t="shared" ref="AO186:AO191" si="167">SUM(AL186+AM186-AN186)</f>
        <v>75</v>
      </c>
      <c r="AP186" s="34"/>
      <c r="AQ186" s="1"/>
      <c r="AR186" s="72">
        <f t="shared" ref="AR186:AR191" si="168">SUM(AO186+AP186-AQ186)</f>
        <v>75</v>
      </c>
      <c r="AS186" s="3"/>
      <c r="AT186" s="1"/>
      <c r="AU186" s="46">
        <f t="shared" ref="AU186:AU191" si="169">SUM(AR186+AS186-AT186)</f>
        <v>75</v>
      </c>
      <c r="AV186" s="125">
        <f t="shared" ref="AV186:AW188" si="170">SUM(L186+O186+R186+U186+X186+AA186+AD186+AG186+AJ186+AM186+AP186+AS186)</f>
        <v>125</v>
      </c>
      <c r="AW186" s="125">
        <f t="shared" si="170"/>
        <v>95</v>
      </c>
      <c r="AX186" s="291">
        <v>0</v>
      </c>
      <c r="AY186" s="125">
        <v>0</v>
      </c>
      <c r="AZ186" s="35"/>
      <c r="BA186" s="35"/>
      <c r="BB186" s="35"/>
      <c r="BC186" s="35"/>
      <c r="BD186" s="35"/>
      <c r="BE186" s="35"/>
      <c r="BF186" s="35"/>
    </row>
    <row r="187" spans="1:58" ht="13">
      <c r="A187" s="17" t="s">
        <v>2065</v>
      </c>
      <c r="B187" s="1">
        <v>4.5636363636352399</v>
      </c>
      <c r="C187" s="16">
        <v>184</v>
      </c>
      <c r="D187" s="218" t="s">
        <v>1036</v>
      </c>
      <c r="E187" s="124">
        <v>2</v>
      </c>
      <c r="F187" s="162" t="s">
        <v>4041</v>
      </c>
      <c r="G187" s="155" t="s">
        <v>4346</v>
      </c>
      <c r="H187" s="156" t="s">
        <v>1089</v>
      </c>
      <c r="I187" s="156" t="s">
        <v>640</v>
      </c>
      <c r="J187" s="175">
        <f t="shared" si="153"/>
        <v>0</v>
      </c>
      <c r="K187" s="16">
        <v>50</v>
      </c>
      <c r="L187" s="3"/>
      <c r="M187" s="1">
        <v>50</v>
      </c>
      <c r="N187" s="45">
        <f t="shared" si="166"/>
        <v>0</v>
      </c>
      <c r="O187" s="34"/>
      <c r="P187" s="1"/>
      <c r="Q187" s="45">
        <f t="shared" si="155"/>
        <v>0</v>
      </c>
      <c r="R187" s="34"/>
      <c r="S187" s="1"/>
      <c r="T187" s="45">
        <f t="shared" si="156"/>
        <v>0</v>
      </c>
      <c r="U187" s="34"/>
      <c r="V187" s="1"/>
      <c r="W187" s="45">
        <f t="shared" si="157"/>
        <v>0</v>
      </c>
      <c r="X187" s="34"/>
      <c r="Y187" s="1"/>
      <c r="Z187" s="45">
        <f t="shared" si="158"/>
        <v>0</v>
      </c>
      <c r="AA187" s="34"/>
      <c r="AB187" s="1"/>
      <c r="AC187" s="45">
        <f t="shared" si="159"/>
        <v>0</v>
      </c>
      <c r="AD187" s="3"/>
      <c r="AE187" s="1"/>
      <c r="AF187" s="172">
        <f t="shared" si="160"/>
        <v>0</v>
      </c>
      <c r="AG187" s="34"/>
      <c r="AH187" s="1"/>
      <c r="AI187" s="46">
        <f t="shared" si="161"/>
        <v>0</v>
      </c>
      <c r="AJ187" s="34"/>
      <c r="AK187" s="1"/>
      <c r="AL187" s="46">
        <f t="shared" si="162"/>
        <v>0</v>
      </c>
      <c r="AM187" s="34"/>
      <c r="AN187" s="1"/>
      <c r="AO187" s="46">
        <f t="shared" si="167"/>
        <v>0</v>
      </c>
      <c r="AP187" s="34"/>
      <c r="AQ187" s="1"/>
      <c r="AR187" s="72">
        <f t="shared" si="168"/>
        <v>0</v>
      </c>
      <c r="AS187" s="3"/>
      <c r="AT187" s="1"/>
      <c r="AU187" s="46">
        <f t="shared" si="169"/>
        <v>0</v>
      </c>
      <c r="AV187" s="125">
        <f t="shared" si="170"/>
        <v>0</v>
      </c>
      <c r="AW187" s="125">
        <f t="shared" si="170"/>
        <v>50</v>
      </c>
      <c r="AX187" s="291">
        <v>0</v>
      </c>
      <c r="AY187" s="125">
        <v>0</v>
      </c>
      <c r="AZ187" s="35"/>
      <c r="BA187" s="35"/>
      <c r="BB187" s="35"/>
      <c r="BC187" s="35"/>
      <c r="BD187" s="35"/>
      <c r="BE187" s="35"/>
      <c r="BF187" s="35"/>
    </row>
    <row r="188" spans="1:58" ht="13">
      <c r="A188" s="17" t="s">
        <v>407</v>
      </c>
      <c r="B188" s="22">
        <v>4.4899999999988403</v>
      </c>
      <c r="C188" s="16">
        <v>185</v>
      </c>
      <c r="D188" s="218" t="s">
        <v>1036</v>
      </c>
      <c r="E188" s="124">
        <v>3</v>
      </c>
      <c r="F188" s="162" t="s">
        <v>4042</v>
      </c>
      <c r="G188" s="155" t="s">
        <v>4347</v>
      </c>
      <c r="H188" s="156" t="s">
        <v>1089</v>
      </c>
      <c r="I188" s="156" t="s">
        <v>640</v>
      </c>
      <c r="J188" s="175">
        <f t="shared" si="153"/>
        <v>0</v>
      </c>
      <c r="K188" s="16">
        <v>50</v>
      </c>
      <c r="L188" s="3"/>
      <c r="M188" s="1"/>
      <c r="N188" s="45">
        <f t="shared" si="166"/>
        <v>50</v>
      </c>
      <c r="O188" s="34"/>
      <c r="P188" s="1">
        <v>50</v>
      </c>
      <c r="Q188" s="45">
        <f t="shared" si="155"/>
        <v>0</v>
      </c>
      <c r="R188" s="34"/>
      <c r="S188" s="1"/>
      <c r="T188" s="45">
        <f t="shared" si="156"/>
        <v>0</v>
      </c>
      <c r="U188" s="34"/>
      <c r="V188" s="1"/>
      <c r="W188" s="45">
        <f t="shared" si="157"/>
        <v>0</v>
      </c>
      <c r="X188" s="34"/>
      <c r="Y188" s="1"/>
      <c r="Z188" s="45">
        <f t="shared" si="158"/>
        <v>0</v>
      </c>
      <c r="AA188" s="34"/>
      <c r="AB188" s="1"/>
      <c r="AC188" s="45">
        <f t="shared" si="159"/>
        <v>0</v>
      </c>
      <c r="AD188" s="3"/>
      <c r="AE188" s="1"/>
      <c r="AF188" s="172">
        <f t="shared" si="160"/>
        <v>0</v>
      </c>
      <c r="AG188" s="34"/>
      <c r="AH188" s="1"/>
      <c r="AI188" s="46">
        <f t="shared" si="161"/>
        <v>0</v>
      </c>
      <c r="AJ188" s="34"/>
      <c r="AK188" s="1"/>
      <c r="AL188" s="46">
        <f t="shared" si="162"/>
        <v>0</v>
      </c>
      <c r="AM188" s="34"/>
      <c r="AN188" s="1"/>
      <c r="AO188" s="46">
        <f t="shared" si="167"/>
        <v>0</v>
      </c>
      <c r="AP188" s="34"/>
      <c r="AQ188" s="1"/>
      <c r="AR188" s="46">
        <f t="shared" si="168"/>
        <v>0</v>
      </c>
      <c r="AS188" s="34"/>
      <c r="AT188" s="1"/>
      <c r="AU188" s="46">
        <f t="shared" si="169"/>
        <v>0</v>
      </c>
      <c r="AV188" s="125">
        <f t="shared" si="170"/>
        <v>0</v>
      </c>
      <c r="AW188" s="125">
        <f t="shared" si="170"/>
        <v>50</v>
      </c>
      <c r="AX188" s="291">
        <v>0</v>
      </c>
      <c r="AY188" s="125">
        <v>0</v>
      </c>
      <c r="AZ188" s="35"/>
      <c r="BA188" s="35"/>
      <c r="BB188" s="35"/>
      <c r="BC188" s="35"/>
      <c r="BD188" s="35"/>
      <c r="BE188" s="35"/>
      <c r="BF188" s="35"/>
    </row>
    <row r="189" spans="1:58" ht="13">
      <c r="A189" s="17" t="s">
        <v>407</v>
      </c>
      <c r="B189" s="1">
        <v>4.41636363636254</v>
      </c>
      <c r="C189" s="16">
        <v>186</v>
      </c>
      <c r="D189" s="218" t="s">
        <v>1036</v>
      </c>
      <c r="E189" s="124">
        <v>4</v>
      </c>
      <c r="F189" s="162" t="s">
        <v>4043</v>
      </c>
      <c r="G189" s="155" t="s">
        <v>4334</v>
      </c>
      <c r="H189" s="156" t="s">
        <v>1089</v>
      </c>
      <c r="I189" s="156" t="s">
        <v>640</v>
      </c>
      <c r="J189" s="175">
        <f t="shared" si="153"/>
        <v>560</v>
      </c>
      <c r="K189" s="16">
        <v>120</v>
      </c>
      <c r="L189" s="3"/>
      <c r="M189" s="1"/>
      <c r="N189" s="45">
        <f t="shared" si="166"/>
        <v>120</v>
      </c>
      <c r="O189" s="34"/>
      <c r="P189" s="1">
        <v>60</v>
      </c>
      <c r="Q189" s="45">
        <f t="shared" si="155"/>
        <v>60</v>
      </c>
      <c r="R189" s="34"/>
      <c r="S189" s="1"/>
      <c r="T189" s="45">
        <f t="shared" si="156"/>
        <v>60</v>
      </c>
      <c r="U189" s="34"/>
      <c r="V189" s="1"/>
      <c r="W189" s="45">
        <f t="shared" si="157"/>
        <v>60</v>
      </c>
      <c r="X189" s="34"/>
      <c r="Y189" s="1"/>
      <c r="Z189" s="45">
        <f t="shared" si="158"/>
        <v>60</v>
      </c>
      <c r="AA189" s="34"/>
      <c r="AB189" s="1"/>
      <c r="AC189" s="45">
        <f t="shared" si="159"/>
        <v>60</v>
      </c>
      <c r="AD189" s="3">
        <v>500</v>
      </c>
      <c r="AE189" s="1"/>
      <c r="AF189" s="172">
        <f t="shared" si="160"/>
        <v>560</v>
      </c>
      <c r="AG189" s="34"/>
      <c r="AH189" s="1"/>
      <c r="AI189" s="46">
        <f t="shared" si="161"/>
        <v>560</v>
      </c>
      <c r="AJ189" s="34"/>
      <c r="AK189" s="1"/>
      <c r="AL189" s="46">
        <f t="shared" si="162"/>
        <v>560</v>
      </c>
      <c r="AM189" s="34"/>
      <c r="AN189" s="1"/>
      <c r="AO189" s="46">
        <f t="shared" si="167"/>
        <v>560</v>
      </c>
      <c r="AP189" s="34"/>
      <c r="AQ189" s="1"/>
      <c r="AR189" s="72">
        <f t="shared" si="168"/>
        <v>560</v>
      </c>
      <c r="AS189" s="3"/>
      <c r="AT189" s="1"/>
      <c r="AU189" s="46">
        <f t="shared" si="169"/>
        <v>560</v>
      </c>
      <c r="AV189" s="125">
        <f t="shared" ref="AV189:AW191" si="171">SUM(L189+O189+R189+U189+X189+AA189+AD189+AG189+AJ189+AM189+AP189+AS189)</f>
        <v>500</v>
      </c>
      <c r="AW189" s="125">
        <f t="shared" si="171"/>
        <v>60</v>
      </c>
      <c r="AX189" s="291">
        <v>0</v>
      </c>
      <c r="AY189" s="125">
        <v>0</v>
      </c>
      <c r="AZ189" s="35"/>
      <c r="BA189" s="35"/>
      <c r="BB189" s="35"/>
      <c r="BC189" s="35"/>
      <c r="BD189" s="35"/>
      <c r="BE189" s="35"/>
      <c r="BF189" s="35"/>
    </row>
    <row r="190" spans="1:58" ht="13">
      <c r="A190" s="18"/>
      <c r="B190" s="41">
        <v>4.3427272727261403</v>
      </c>
      <c r="C190" s="200">
        <v>187</v>
      </c>
      <c r="D190" s="218" t="s">
        <v>1036</v>
      </c>
      <c r="E190" s="124">
        <v>5</v>
      </c>
      <c r="F190" s="162" t="s">
        <v>2351</v>
      </c>
      <c r="G190" s="155" t="s">
        <v>4887</v>
      </c>
      <c r="H190" s="156" t="s">
        <v>1089</v>
      </c>
      <c r="I190" s="156" t="s">
        <v>640</v>
      </c>
      <c r="J190" s="175">
        <v>0</v>
      </c>
      <c r="K190" s="16">
        <v>0</v>
      </c>
      <c r="L190" s="3"/>
      <c r="M190" s="1"/>
      <c r="N190" s="45">
        <f t="shared" si="166"/>
        <v>0</v>
      </c>
      <c r="O190" s="34"/>
      <c r="P190" s="1"/>
      <c r="Q190" s="45">
        <f t="shared" si="155"/>
        <v>0</v>
      </c>
      <c r="R190" s="34"/>
      <c r="S190" s="1"/>
      <c r="T190" s="45">
        <f t="shared" si="156"/>
        <v>0</v>
      </c>
      <c r="U190" s="34"/>
      <c r="V190" s="1"/>
      <c r="W190" s="45">
        <f t="shared" si="157"/>
        <v>0</v>
      </c>
      <c r="X190" s="34"/>
      <c r="Y190" s="1"/>
      <c r="Z190" s="45">
        <f t="shared" si="158"/>
        <v>0</v>
      </c>
      <c r="AA190" s="34"/>
      <c r="AB190" s="1"/>
      <c r="AC190" s="45">
        <f t="shared" si="159"/>
        <v>0</v>
      </c>
      <c r="AD190" s="3"/>
      <c r="AE190" s="1"/>
      <c r="AF190" s="172">
        <f t="shared" si="160"/>
        <v>0</v>
      </c>
      <c r="AG190" s="34"/>
      <c r="AH190" s="1"/>
      <c r="AI190" s="46">
        <f t="shared" si="161"/>
        <v>0</v>
      </c>
      <c r="AJ190" s="34"/>
      <c r="AK190" s="1"/>
      <c r="AL190" s="46">
        <f t="shared" si="162"/>
        <v>0</v>
      </c>
      <c r="AM190" s="34"/>
      <c r="AN190" s="1"/>
      <c r="AO190" s="46">
        <f t="shared" si="167"/>
        <v>0</v>
      </c>
      <c r="AP190" s="34"/>
      <c r="AQ190" s="1"/>
      <c r="AR190" s="72">
        <f t="shared" si="168"/>
        <v>0</v>
      </c>
      <c r="AS190" s="3"/>
      <c r="AT190" s="1"/>
      <c r="AU190" s="46">
        <f t="shared" si="169"/>
        <v>0</v>
      </c>
      <c r="AV190" s="125">
        <f t="shared" si="171"/>
        <v>0</v>
      </c>
      <c r="AW190" s="125">
        <f t="shared" si="171"/>
        <v>0</v>
      </c>
      <c r="AX190" s="291">
        <v>0</v>
      </c>
      <c r="AY190" s="125">
        <v>0</v>
      </c>
      <c r="AZ190" s="35"/>
      <c r="BA190" s="35"/>
      <c r="BB190" s="35"/>
      <c r="BC190" s="35"/>
      <c r="BD190" s="35"/>
      <c r="BE190" s="35"/>
      <c r="BF190" s="35"/>
    </row>
    <row r="191" spans="1:58" ht="13">
      <c r="A191" s="18"/>
      <c r="B191" s="41">
        <v>4.2690909090897398</v>
      </c>
      <c r="C191" s="16">
        <v>188</v>
      </c>
      <c r="D191" s="218" t="s">
        <v>1036</v>
      </c>
      <c r="E191" s="243">
        <v>6</v>
      </c>
      <c r="F191" s="162" t="s">
        <v>4328</v>
      </c>
      <c r="G191" s="155" t="s">
        <v>4333</v>
      </c>
      <c r="H191" s="156" t="s">
        <v>1089</v>
      </c>
      <c r="I191" s="156" t="s">
        <v>640</v>
      </c>
      <c r="J191" s="175">
        <f>AU191</f>
        <v>50</v>
      </c>
      <c r="K191" s="16">
        <v>100</v>
      </c>
      <c r="L191" s="3"/>
      <c r="M191" s="1">
        <v>50</v>
      </c>
      <c r="N191" s="45">
        <f t="shared" si="166"/>
        <v>50</v>
      </c>
      <c r="O191" s="34"/>
      <c r="P191" s="1"/>
      <c r="Q191" s="45">
        <f t="shared" si="155"/>
        <v>50</v>
      </c>
      <c r="R191" s="34"/>
      <c r="S191" s="1"/>
      <c r="T191" s="45">
        <f t="shared" si="156"/>
        <v>50</v>
      </c>
      <c r="U191" s="34"/>
      <c r="V191" s="1"/>
      <c r="W191" s="45">
        <f t="shared" si="157"/>
        <v>50</v>
      </c>
      <c r="X191" s="34"/>
      <c r="Y191" s="1"/>
      <c r="Z191" s="45">
        <f t="shared" si="158"/>
        <v>50</v>
      </c>
      <c r="AA191" s="34"/>
      <c r="AB191" s="1"/>
      <c r="AC191" s="45">
        <f t="shared" si="159"/>
        <v>50</v>
      </c>
      <c r="AD191" s="3"/>
      <c r="AE191" s="1"/>
      <c r="AF191" s="172">
        <f t="shared" si="160"/>
        <v>50</v>
      </c>
      <c r="AG191" s="34"/>
      <c r="AH191" s="1"/>
      <c r="AI191" s="46">
        <f t="shared" si="161"/>
        <v>50</v>
      </c>
      <c r="AJ191" s="34"/>
      <c r="AK191" s="1"/>
      <c r="AL191" s="46">
        <f t="shared" si="162"/>
        <v>50</v>
      </c>
      <c r="AM191" s="34"/>
      <c r="AN191" s="1"/>
      <c r="AO191" s="46">
        <f t="shared" si="167"/>
        <v>50</v>
      </c>
      <c r="AP191" s="34"/>
      <c r="AQ191" s="1"/>
      <c r="AR191" s="72">
        <f t="shared" si="168"/>
        <v>50</v>
      </c>
      <c r="AS191" s="3"/>
      <c r="AT191" s="1"/>
      <c r="AU191" s="46">
        <f t="shared" si="169"/>
        <v>50</v>
      </c>
      <c r="AV191" s="125">
        <f t="shared" si="171"/>
        <v>0</v>
      </c>
      <c r="AW191" s="125">
        <f t="shared" si="171"/>
        <v>50</v>
      </c>
      <c r="AX191" s="291">
        <v>0</v>
      </c>
      <c r="AY191" s="125">
        <v>0</v>
      </c>
      <c r="AZ191" s="35"/>
      <c r="BA191" s="35"/>
      <c r="BB191" s="35"/>
      <c r="BC191" s="35"/>
      <c r="BD191" s="35"/>
      <c r="BE191" s="35"/>
      <c r="BF191" s="35"/>
    </row>
    <row r="192" spans="1:58" ht="13">
      <c r="A192" s="17" t="s">
        <v>2065</v>
      </c>
      <c r="B192" s="1">
        <v>4.1954545454533401</v>
      </c>
      <c r="C192" s="16">
        <v>189</v>
      </c>
      <c r="D192" s="246" t="s">
        <v>1036</v>
      </c>
      <c r="E192" s="226">
        <v>59</v>
      </c>
      <c r="F192" s="162" t="s">
        <v>2678</v>
      </c>
      <c r="G192" s="155" t="s">
        <v>3546</v>
      </c>
      <c r="H192" s="156" t="s">
        <v>421</v>
      </c>
      <c r="I192" s="156" t="s">
        <v>640</v>
      </c>
      <c r="J192" s="175">
        <f t="shared" ref="J192:J198" si="172">AU192</f>
        <v>49</v>
      </c>
      <c r="K192" s="16">
        <v>49</v>
      </c>
      <c r="L192" s="3"/>
      <c r="M192" s="1"/>
      <c r="N192" s="45">
        <f t="shared" si="154"/>
        <v>49</v>
      </c>
      <c r="O192" s="34"/>
      <c r="P192" s="1"/>
      <c r="Q192" s="45">
        <f t="shared" ref="Q192:Q198" si="173">SUM(N192+O192-P192)</f>
        <v>49</v>
      </c>
      <c r="R192" s="34"/>
      <c r="S192" s="1"/>
      <c r="T192" s="45">
        <f t="shared" ref="T192:T198" si="174">SUM(Q192+R192-S192)</f>
        <v>49</v>
      </c>
      <c r="U192" s="34"/>
      <c r="V192" s="1"/>
      <c r="W192" s="45">
        <f t="shared" ref="W192:W198" si="175">SUM(T192+U192-V192)</f>
        <v>49</v>
      </c>
      <c r="X192" s="34"/>
      <c r="Y192" s="1"/>
      <c r="Z192" s="45">
        <f t="shared" ref="Z192:Z198" si="176">SUM(W192+X192-Y192)</f>
        <v>49</v>
      </c>
      <c r="AA192" s="34"/>
      <c r="AB192" s="1"/>
      <c r="AC192" s="45">
        <f t="shared" ref="AC192:AC198" si="177">SUM(Z192+AA192-AB192)</f>
        <v>49</v>
      </c>
      <c r="AD192" s="3"/>
      <c r="AE192" s="1"/>
      <c r="AF192" s="172">
        <f t="shared" ref="AF192:AF198" si="178">SUM(AC192+AD192-AE192)</f>
        <v>49</v>
      </c>
      <c r="AG192" s="34"/>
      <c r="AH192" s="1"/>
      <c r="AI192" s="46">
        <f t="shared" ref="AI192:AI198" si="179">SUM(AF192+AG192-AH192)</f>
        <v>49</v>
      </c>
      <c r="AJ192" s="34"/>
      <c r="AK192" s="1"/>
      <c r="AL192" s="46">
        <f t="shared" ref="AL192:AL198" si="180">SUM(AI192+AJ192-AK192)</f>
        <v>49</v>
      </c>
      <c r="AM192" s="34"/>
      <c r="AN192" s="1"/>
      <c r="AO192" s="46">
        <f t="shared" si="163"/>
        <v>49</v>
      </c>
      <c r="AP192" s="34"/>
      <c r="AQ192" s="1"/>
      <c r="AR192" s="72">
        <f t="shared" si="164"/>
        <v>49</v>
      </c>
      <c r="AS192" s="3"/>
      <c r="AT192" s="1"/>
      <c r="AU192" s="46">
        <f t="shared" si="165"/>
        <v>49</v>
      </c>
      <c r="AV192" s="125">
        <f t="shared" si="137"/>
        <v>0</v>
      </c>
      <c r="AW192" s="125">
        <f t="shared" si="138"/>
        <v>0</v>
      </c>
      <c r="AX192" s="291">
        <v>0</v>
      </c>
      <c r="AY192" s="125">
        <v>0</v>
      </c>
      <c r="AZ192" s="35"/>
      <c r="BA192" s="35"/>
      <c r="BB192" s="35"/>
      <c r="BC192" s="35"/>
      <c r="BD192" s="35"/>
      <c r="BE192" s="35"/>
      <c r="BF192" s="35"/>
    </row>
    <row r="193" spans="1:58" ht="13">
      <c r="A193" s="17" t="s">
        <v>407</v>
      </c>
      <c r="B193" s="22">
        <v>4.1218181818170399</v>
      </c>
      <c r="C193" s="16">
        <v>190</v>
      </c>
      <c r="D193" s="187" t="s">
        <v>1036</v>
      </c>
      <c r="E193" s="131">
        <v>60</v>
      </c>
      <c r="F193" s="162" t="s">
        <v>2679</v>
      </c>
      <c r="G193" s="155" t="s">
        <v>3547</v>
      </c>
      <c r="H193" s="156" t="s">
        <v>421</v>
      </c>
      <c r="I193" s="156" t="s">
        <v>640</v>
      </c>
      <c r="J193" s="175">
        <f t="shared" si="172"/>
        <v>34</v>
      </c>
      <c r="K193" s="16">
        <v>34</v>
      </c>
      <c r="L193" s="3"/>
      <c r="M193" s="1"/>
      <c r="N193" s="45">
        <f t="shared" si="154"/>
        <v>34</v>
      </c>
      <c r="O193" s="34"/>
      <c r="P193" s="1"/>
      <c r="Q193" s="45">
        <f t="shared" si="173"/>
        <v>34</v>
      </c>
      <c r="R193" s="34"/>
      <c r="S193" s="1"/>
      <c r="T193" s="45">
        <f t="shared" si="174"/>
        <v>34</v>
      </c>
      <c r="U193" s="34"/>
      <c r="V193" s="1"/>
      <c r="W193" s="45">
        <f t="shared" si="175"/>
        <v>34</v>
      </c>
      <c r="X193" s="34"/>
      <c r="Y193" s="1"/>
      <c r="Z193" s="45">
        <f t="shared" si="176"/>
        <v>34</v>
      </c>
      <c r="AA193" s="34"/>
      <c r="AB193" s="1"/>
      <c r="AC193" s="45">
        <f t="shared" si="177"/>
        <v>34</v>
      </c>
      <c r="AD193" s="3"/>
      <c r="AE193" s="1"/>
      <c r="AF193" s="172">
        <f t="shared" si="178"/>
        <v>34</v>
      </c>
      <c r="AG193" s="34"/>
      <c r="AH193" s="1"/>
      <c r="AI193" s="46">
        <f t="shared" si="179"/>
        <v>34</v>
      </c>
      <c r="AJ193" s="34"/>
      <c r="AK193" s="1"/>
      <c r="AL193" s="46">
        <f t="shared" si="180"/>
        <v>34</v>
      </c>
      <c r="AM193" s="34"/>
      <c r="AN193" s="1"/>
      <c r="AO193" s="46">
        <f t="shared" si="163"/>
        <v>34</v>
      </c>
      <c r="AP193" s="34"/>
      <c r="AQ193" s="1"/>
      <c r="AR193" s="72">
        <f t="shared" si="164"/>
        <v>34</v>
      </c>
      <c r="AS193" s="3"/>
      <c r="AT193" s="1"/>
      <c r="AU193" s="46">
        <f t="shared" si="165"/>
        <v>34</v>
      </c>
      <c r="AV193" s="125">
        <f t="shared" si="137"/>
        <v>0</v>
      </c>
      <c r="AW193" s="125">
        <f t="shared" si="138"/>
        <v>0</v>
      </c>
      <c r="AX193" s="291">
        <v>0</v>
      </c>
      <c r="AY193" s="125">
        <v>0</v>
      </c>
      <c r="AZ193" s="35"/>
      <c r="BA193" s="35"/>
      <c r="BB193" s="35"/>
      <c r="BC193" s="35"/>
      <c r="BD193" s="35"/>
      <c r="BE193" s="35"/>
      <c r="BF193" s="35"/>
    </row>
    <row r="194" spans="1:58" ht="13">
      <c r="A194" s="17" t="s">
        <v>407</v>
      </c>
      <c r="B194" s="1">
        <v>4.0481818181806402</v>
      </c>
      <c r="C194" s="200">
        <v>191</v>
      </c>
      <c r="D194" s="187" t="s">
        <v>1036</v>
      </c>
      <c r="E194" s="131">
        <v>61</v>
      </c>
      <c r="F194" s="162" t="s">
        <v>2680</v>
      </c>
      <c r="G194" s="155" t="s">
        <v>3548</v>
      </c>
      <c r="H194" s="156" t="s">
        <v>421</v>
      </c>
      <c r="I194" s="156" t="s">
        <v>640</v>
      </c>
      <c r="J194" s="175">
        <f t="shared" si="172"/>
        <v>16</v>
      </c>
      <c r="K194" s="16">
        <v>16</v>
      </c>
      <c r="L194" s="3"/>
      <c r="M194" s="1"/>
      <c r="N194" s="45">
        <f t="shared" si="154"/>
        <v>16</v>
      </c>
      <c r="O194" s="34"/>
      <c r="P194" s="1"/>
      <c r="Q194" s="45">
        <f t="shared" si="173"/>
        <v>16</v>
      </c>
      <c r="R194" s="34"/>
      <c r="S194" s="1"/>
      <c r="T194" s="45">
        <f t="shared" si="174"/>
        <v>16</v>
      </c>
      <c r="U194" s="34"/>
      <c r="V194" s="1"/>
      <c r="W194" s="45">
        <f t="shared" si="175"/>
        <v>16</v>
      </c>
      <c r="X194" s="34"/>
      <c r="Y194" s="1"/>
      <c r="Z194" s="45">
        <f t="shared" si="176"/>
        <v>16</v>
      </c>
      <c r="AA194" s="34"/>
      <c r="AB194" s="1"/>
      <c r="AC194" s="45">
        <f t="shared" si="177"/>
        <v>16</v>
      </c>
      <c r="AD194" s="3"/>
      <c r="AE194" s="1"/>
      <c r="AF194" s="172">
        <f t="shared" si="178"/>
        <v>16</v>
      </c>
      <c r="AG194" s="34"/>
      <c r="AH194" s="1"/>
      <c r="AI194" s="46">
        <f t="shared" si="179"/>
        <v>16</v>
      </c>
      <c r="AJ194" s="34"/>
      <c r="AK194" s="1"/>
      <c r="AL194" s="46">
        <f t="shared" si="180"/>
        <v>16</v>
      </c>
      <c r="AM194" s="34"/>
      <c r="AN194" s="1"/>
      <c r="AO194" s="46">
        <f t="shared" si="163"/>
        <v>16</v>
      </c>
      <c r="AP194" s="34"/>
      <c r="AQ194" s="1"/>
      <c r="AR194" s="72">
        <f t="shared" si="164"/>
        <v>16</v>
      </c>
      <c r="AS194" s="3"/>
      <c r="AT194" s="1"/>
      <c r="AU194" s="46">
        <f t="shared" si="165"/>
        <v>16</v>
      </c>
      <c r="AV194" s="125">
        <f t="shared" si="137"/>
        <v>0</v>
      </c>
      <c r="AW194" s="125">
        <f t="shared" si="138"/>
        <v>0</v>
      </c>
      <c r="AX194" s="291">
        <v>0</v>
      </c>
      <c r="AY194" s="125">
        <v>0</v>
      </c>
      <c r="AZ194" s="35"/>
      <c r="BA194" s="35"/>
      <c r="BB194" s="35"/>
      <c r="BC194" s="35"/>
      <c r="BD194" s="35"/>
      <c r="BE194" s="35"/>
      <c r="BF194" s="35"/>
    </row>
    <row r="195" spans="1:58" ht="13">
      <c r="A195" s="18"/>
      <c r="B195" s="41">
        <v>3.97454545454424</v>
      </c>
      <c r="C195" s="16">
        <v>192</v>
      </c>
      <c r="D195" s="187" t="s">
        <v>1036</v>
      </c>
      <c r="E195" s="131">
        <v>62</v>
      </c>
      <c r="F195" s="162" t="s">
        <v>2186</v>
      </c>
      <c r="G195" s="155" t="s">
        <v>2187</v>
      </c>
      <c r="H195" s="156" t="s">
        <v>1089</v>
      </c>
      <c r="I195" s="156" t="s">
        <v>629</v>
      </c>
      <c r="J195" s="175">
        <f t="shared" si="172"/>
        <v>0</v>
      </c>
      <c r="K195" s="16">
        <v>40</v>
      </c>
      <c r="L195" s="3"/>
      <c r="M195" s="1"/>
      <c r="N195" s="45">
        <f t="shared" si="154"/>
        <v>40</v>
      </c>
      <c r="O195" s="34"/>
      <c r="P195" s="1"/>
      <c r="Q195" s="45">
        <f t="shared" si="173"/>
        <v>40</v>
      </c>
      <c r="R195" s="34"/>
      <c r="S195" s="1">
        <v>40</v>
      </c>
      <c r="T195" s="45">
        <f t="shared" si="174"/>
        <v>0</v>
      </c>
      <c r="U195" s="34"/>
      <c r="V195" s="1"/>
      <c r="W195" s="45">
        <f t="shared" si="175"/>
        <v>0</v>
      </c>
      <c r="X195" s="34"/>
      <c r="Y195" s="1"/>
      <c r="Z195" s="45">
        <f t="shared" si="176"/>
        <v>0</v>
      </c>
      <c r="AA195" s="34"/>
      <c r="AB195" s="1"/>
      <c r="AC195" s="45">
        <f t="shared" si="177"/>
        <v>0</v>
      </c>
      <c r="AD195" s="3"/>
      <c r="AE195" s="1"/>
      <c r="AF195" s="172">
        <f t="shared" si="178"/>
        <v>0</v>
      </c>
      <c r="AG195" s="34"/>
      <c r="AH195" s="1"/>
      <c r="AI195" s="46">
        <f t="shared" si="179"/>
        <v>0</v>
      </c>
      <c r="AJ195" s="34"/>
      <c r="AK195" s="1"/>
      <c r="AL195" s="46">
        <f t="shared" si="180"/>
        <v>0</v>
      </c>
      <c r="AM195" s="34"/>
      <c r="AN195" s="1"/>
      <c r="AO195" s="46">
        <f t="shared" si="163"/>
        <v>0</v>
      </c>
      <c r="AP195" s="34"/>
      <c r="AQ195" s="1"/>
      <c r="AR195" s="72">
        <f t="shared" si="164"/>
        <v>0</v>
      </c>
      <c r="AS195" s="3"/>
      <c r="AT195" s="1"/>
      <c r="AU195" s="46">
        <f t="shared" si="165"/>
        <v>0</v>
      </c>
      <c r="AV195" s="125">
        <f t="shared" si="137"/>
        <v>0</v>
      </c>
      <c r="AW195" s="125">
        <f t="shared" si="138"/>
        <v>40</v>
      </c>
      <c r="AX195" s="291">
        <v>0</v>
      </c>
      <c r="AY195" s="125">
        <v>36</v>
      </c>
      <c r="AZ195" s="35"/>
      <c r="BA195" s="35"/>
      <c r="BB195" s="35"/>
      <c r="BC195" s="35"/>
      <c r="BD195" s="35"/>
      <c r="BE195" s="35"/>
      <c r="BF195" s="35"/>
    </row>
    <row r="196" spans="1:58" ht="13">
      <c r="A196" s="18"/>
      <c r="B196" s="41">
        <v>3.9009090909079398</v>
      </c>
      <c r="C196" s="16">
        <v>193</v>
      </c>
      <c r="D196" s="187" t="s">
        <v>1036</v>
      </c>
      <c r="E196" s="131">
        <v>63</v>
      </c>
      <c r="F196" s="162" t="s">
        <v>2188</v>
      </c>
      <c r="G196" s="155" t="s">
        <v>2189</v>
      </c>
      <c r="H196" s="156" t="s">
        <v>1089</v>
      </c>
      <c r="I196" s="156" t="s">
        <v>629</v>
      </c>
      <c r="J196" s="175">
        <f t="shared" si="172"/>
        <v>0</v>
      </c>
      <c r="K196" s="16">
        <v>20</v>
      </c>
      <c r="L196" s="60"/>
      <c r="M196" s="59"/>
      <c r="N196" s="74">
        <f t="shared" si="154"/>
        <v>20</v>
      </c>
      <c r="O196" s="58"/>
      <c r="P196" s="59"/>
      <c r="Q196" s="74">
        <f t="shared" si="173"/>
        <v>20</v>
      </c>
      <c r="R196" s="58"/>
      <c r="S196" s="59">
        <v>20</v>
      </c>
      <c r="T196" s="74">
        <f t="shared" si="174"/>
        <v>0</v>
      </c>
      <c r="U196" s="58"/>
      <c r="V196" s="59"/>
      <c r="W196" s="74">
        <f t="shared" si="175"/>
        <v>0</v>
      </c>
      <c r="X196" s="58"/>
      <c r="Y196" s="59"/>
      <c r="Z196" s="74">
        <f t="shared" si="176"/>
        <v>0</v>
      </c>
      <c r="AA196" s="58"/>
      <c r="AB196" s="59"/>
      <c r="AC196" s="74">
        <f t="shared" si="177"/>
        <v>0</v>
      </c>
      <c r="AD196" s="60"/>
      <c r="AE196" s="59"/>
      <c r="AF196" s="174">
        <f t="shared" si="178"/>
        <v>0</v>
      </c>
      <c r="AG196" s="58"/>
      <c r="AH196" s="59"/>
      <c r="AI196" s="71">
        <f t="shared" si="179"/>
        <v>0</v>
      </c>
      <c r="AJ196" s="58"/>
      <c r="AK196" s="59"/>
      <c r="AL196" s="71">
        <f t="shared" si="180"/>
        <v>0</v>
      </c>
      <c r="AM196" s="58"/>
      <c r="AN196" s="59"/>
      <c r="AO196" s="71">
        <f t="shared" si="163"/>
        <v>0</v>
      </c>
      <c r="AP196" s="58"/>
      <c r="AQ196" s="59"/>
      <c r="AR196" s="123">
        <f t="shared" si="164"/>
        <v>0</v>
      </c>
      <c r="AS196" s="60"/>
      <c r="AT196" s="59"/>
      <c r="AU196" s="71">
        <f t="shared" si="165"/>
        <v>0</v>
      </c>
      <c r="AV196" s="125">
        <f t="shared" si="137"/>
        <v>0</v>
      </c>
      <c r="AW196" s="125">
        <f t="shared" si="138"/>
        <v>20</v>
      </c>
      <c r="AX196" s="291">
        <v>0</v>
      </c>
      <c r="AY196" s="125">
        <v>46</v>
      </c>
      <c r="AZ196" s="35"/>
      <c r="BA196" s="35"/>
      <c r="BB196" s="35"/>
      <c r="BC196" s="35"/>
      <c r="BD196" s="35"/>
      <c r="BE196" s="35"/>
      <c r="BF196" s="35"/>
    </row>
    <row r="197" spans="1:58" ht="13">
      <c r="A197" s="17" t="s">
        <v>2065</v>
      </c>
      <c r="B197" s="1">
        <v>3.8272727272715401</v>
      </c>
      <c r="C197" s="16">
        <v>194</v>
      </c>
      <c r="D197" s="187" t="s">
        <v>1036</v>
      </c>
      <c r="E197" s="131">
        <v>64</v>
      </c>
      <c r="F197" s="162" t="s">
        <v>2190</v>
      </c>
      <c r="G197" s="155" t="s">
        <v>2191</v>
      </c>
      <c r="H197" s="156" t="s">
        <v>1089</v>
      </c>
      <c r="I197" s="156" t="s">
        <v>629</v>
      </c>
      <c r="J197" s="175">
        <f t="shared" si="172"/>
        <v>8</v>
      </c>
      <c r="K197" s="16">
        <v>8</v>
      </c>
      <c r="L197" s="1"/>
      <c r="M197" s="1"/>
      <c r="N197" s="46">
        <f t="shared" si="154"/>
        <v>8</v>
      </c>
      <c r="O197" s="34"/>
      <c r="P197" s="1"/>
      <c r="Q197" s="46">
        <f t="shared" si="173"/>
        <v>8</v>
      </c>
      <c r="R197" s="34"/>
      <c r="S197" s="1"/>
      <c r="T197" s="46">
        <f t="shared" si="174"/>
        <v>8</v>
      </c>
      <c r="U197" s="34"/>
      <c r="V197" s="1"/>
      <c r="W197" s="46">
        <f t="shared" si="175"/>
        <v>8</v>
      </c>
      <c r="X197" s="34"/>
      <c r="Y197" s="1"/>
      <c r="Z197" s="46">
        <f t="shared" si="176"/>
        <v>8</v>
      </c>
      <c r="AA197" s="34"/>
      <c r="AB197" s="1"/>
      <c r="AC197" s="46">
        <f t="shared" si="177"/>
        <v>8</v>
      </c>
      <c r="AD197" s="3"/>
      <c r="AE197" s="1"/>
      <c r="AF197" s="171">
        <f t="shared" si="178"/>
        <v>8</v>
      </c>
      <c r="AG197" s="34"/>
      <c r="AH197" s="1"/>
      <c r="AI197" s="46">
        <f t="shared" si="179"/>
        <v>8</v>
      </c>
      <c r="AJ197" s="34"/>
      <c r="AK197" s="1"/>
      <c r="AL197" s="46">
        <f t="shared" si="180"/>
        <v>8</v>
      </c>
      <c r="AM197" s="34"/>
      <c r="AN197" s="1"/>
      <c r="AO197" s="46">
        <f t="shared" si="163"/>
        <v>8</v>
      </c>
      <c r="AP197" s="34"/>
      <c r="AQ197" s="1"/>
      <c r="AR197" s="72">
        <f t="shared" si="164"/>
        <v>8</v>
      </c>
      <c r="AS197" s="3"/>
      <c r="AT197" s="1"/>
      <c r="AU197" s="46">
        <f t="shared" si="165"/>
        <v>8</v>
      </c>
      <c r="AV197" s="125">
        <f t="shared" si="137"/>
        <v>0</v>
      </c>
      <c r="AW197" s="125">
        <f t="shared" si="138"/>
        <v>0</v>
      </c>
      <c r="AX197" s="291">
        <v>0</v>
      </c>
      <c r="AY197" s="125">
        <v>0</v>
      </c>
      <c r="AZ197" s="35"/>
      <c r="BA197" s="35"/>
      <c r="BB197" s="35"/>
      <c r="BC197" s="35"/>
      <c r="BD197" s="35"/>
      <c r="BE197" s="35"/>
      <c r="BF197" s="35"/>
    </row>
    <row r="198" spans="1:58" ht="13">
      <c r="A198" s="17" t="s">
        <v>407</v>
      </c>
      <c r="B198" s="22">
        <v>3.75363636363514</v>
      </c>
      <c r="C198" s="200">
        <v>195</v>
      </c>
      <c r="D198" s="187" t="s">
        <v>1036</v>
      </c>
      <c r="E198" s="131">
        <v>65</v>
      </c>
      <c r="F198" s="162" t="s">
        <v>2192</v>
      </c>
      <c r="G198" s="155" t="s">
        <v>2193</v>
      </c>
      <c r="H198" s="156" t="s">
        <v>1089</v>
      </c>
      <c r="I198" s="156" t="s">
        <v>629</v>
      </c>
      <c r="J198" s="175">
        <f t="shared" si="172"/>
        <v>10</v>
      </c>
      <c r="K198" s="16">
        <v>10</v>
      </c>
      <c r="L198" s="1"/>
      <c r="M198" s="1"/>
      <c r="N198" s="46">
        <f t="shared" si="154"/>
        <v>10</v>
      </c>
      <c r="O198" s="34"/>
      <c r="P198" s="1"/>
      <c r="Q198" s="46">
        <f t="shared" si="173"/>
        <v>10</v>
      </c>
      <c r="R198" s="34"/>
      <c r="S198" s="1"/>
      <c r="T198" s="46">
        <f t="shared" si="174"/>
        <v>10</v>
      </c>
      <c r="U198" s="34"/>
      <c r="V198" s="1"/>
      <c r="W198" s="46">
        <f t="shared" si="175"/>
        <v>10</v>
      </c>
      <c r="X198" s="34"/>
      <c r="Y198" s="1"/>
      <c r="Z198" s="46">
        <f t="shared" si="176"/>
        <v>10</v>
      </c>
      <c r="AA198" s="34"/>
      <c r="AB198" s="1"/>
      <c r="AC198" s="46">
        <f t="shared" si="177"/>
        <v>10</v>
      </c>
      <c r="AD198" s="3"/>
      <c r="AE198" s="1"/>
      <c r="AF198" s="171">
        <f t="shared" si="178"/>
        <v>10</v>
      </c>
      <c r="AG198" s="34"/>
      <c r="AH198" s="1"/>
      <c r="AI198" s="46">
        <f t="shared" si="179"/>
        <v>10</v>
      </c>
      <c r="AJ198" s="34"/>
      <c r="AK198" s="1"/>
      <c r="AL198" s="46">
        <f t="shared" si="180"/>
        <v>10</v>
      </c>
      <c r="AM198" s="34"/>
      <c r="AN198" s="1"/>
      <c r="AO198" s="46">
        <f t="shared" si="163"/>
        <v>10</v>
      </c>
      <c r="AP198" s="34"/>
      <c r="AQ198" s="1"/>
      <c r="AR198" s="72">
        <f t="shared" si="164"/>
        <v>10</v>
      </c>
      <c r="AS198" s="3"/>
      <c r="AT198" s="1"/>
      <c r="AU198" s="46">
        <f t="shared" si="165"/>
        <v>10</v>
      </c>
      <c r="AV198" s="125">
        <f t="shared" si="137"/>
        <v>0</v>
      </c>
      <c r="AW198" s="125">
        <f t="shared" si="138"/>
        <v>0</v>
      </c>
      <c r="AX198" s="291">
        <v>0</v>
      </c>
      <c r="AY198" s="125">
        <v>0</v>
      </c>
      <c r="AZ198" s="35"/>
      <c r="BA198" s="35"/>
      <c r="BB198" s="35"/>
      <c r="BC198" s="35"/>
      <c r="BD198" s="35"/>
      <c r="BE198" s="35"/>
      <c r="BF198" s="35"/>
    </row>
    <row r="199" spans="1:58" ht="13">
      <c r="A199" s="17" t="s">
        <v>407</v>
      </c>
      <c r="B199" s="1">
        <v>3.6799999999988402</v>
      </c>
      <c r="C199" s="16">
        <v>196</v>
      </c>
      <c r="D199" s="187" t="s">
        <v>1036</v>
      </c>
      <c r="E199" s="131">
        <v>66</v>
      </c>
      <c r="F199" s="162" t="s">
        <v>1615</v>
      </c>
      <c r="G199" s="155" t="s">
        <v>1616</v>
      </c>
      <c r="H199" s="156" t="s">
        <v>1845</v>
      </c>
      <c r="I199" s="156" t="s">
        <v>2</v>
      </c>
      <c r="J199" s="175">
        <f t="shared" ref="J199:J220" si="181">AU199</f>
        <v>200</v>
      </c>
      <c r="K199" s="16">
        <v>200</v>
      </c>
      <c r="L199" s="3"/>
      <c r="M199" s="1"/>
      <c r="N199" s="46">
        <f t="shared" ref="N199:N244" si="182">SUM(K199+L199-M199)</f>
        <v>200</v>
      </c>
      <c r="O199" s="34"/>
      <c r="P199" s="1"/>
      <c r="Q199" s="46">
        <f t="shared" ref="Q199:Q244" si="183">SUM(N199+O199-P199)</f>
        <v>200</v>
      </c>
      <c r="R199" s="34"/>
      <c r="S199" s="1"/>
      <c r="T199" s="46">
        <f t="shared" ref="T199:T244" si="184">SUM(Q199+R199-S199)</f>
        <v>200</v>
      </c>
      <c r="U199" s="34"/>
      <c r="V199" s="1"/>
      <c r="W199" s="46">
        <f t="shared" ref="W199:W244" si="185">SUM(T199+U199-V199)</f>
        <v>200</v>
      </c>
      <c r="X199" s="34"/>
      <c r="Y199" s="1"/>
      <c r="Z199" s="46">
        <f t="shared" ref="Z199:Z244" si="186">SUM(W199+X199-Y199)</f>
        <v>200</v>
      </c>
      <c r="AA199" s="34"/>
      <c r="AB199" s="1"/>
      <c r="AC199" s="46">
        <f t="shared" ref="AC199:AC244" si="187">SUM(Z199+AA199-AB199)</f>
        <v>200</v>
      </c>
      <c r="AD199" s="3"/>
      <c r="AE199" s="1"/>
      <c r="AF199" s="171">
        <f t="shared" ref="AF199:AF244" si="188">SUM(AC199+AD199-AE199)</f>
        <v>200</v>
      </c>
      <c r="AG199" s="34"/>
      <c r="AH199" s="1"/>
      <c r="AI199" s="46">
        <f t="shared" ref="AI199:AI244" si="189">SUM(AF199+AG199-AH199)</f>
        <v>200</v>
      </c>
      <c r="AJ199" s="34"/>
      <c r="AK199" s="1"/>
      <c r="AL199" s="46">
        <f t="shared" ref="AL199:AL244" si="190">SUM(AI199+AJ199-AK199)</f>
        <v>200</v>
      </c>
      <c r="AM199" s="34"/>
      <c r="AN199" s="1"/>
      <c r="AO199" s="46">
        <f t="shared" ref="AO199:AO220" si="191">SUM(AL199+AM199-AN199)</f>
        <v>200</v>
      </c>
      <c r="AP199" s="34"/>
      <c r="AQ199" s="1"/>
      <c r="AR199" s="46">
        <f t="shared" ref="AR199:AR220" si="192">SUM(AO199+AP199-AQ199)</f>
        <v>200</v>
      </c>
      <c r="AS199" s="34"/>
      <c r="AT199" s="1"/>
      <c r="AU199" s="46">
        <f t="shared" ref="AU199:AU220" si="193">SUM(AR199+AS199-AT199)</f>
        <v>200</v>
      </c>
      <c r="AV199" s="125">
        <f t="shared" si="137"/>
        <v>0</v>
      </c>
      <c r="AW199" s="125">
        <f t="shared" si="138"/>
        <v>0</v>
      </c>
      <c r="AX199" s="291">
        <v>0</v>
      </c>
      <c r="AY199" s="125">
        <v>0</v>
      </c>
      <c r="AZ199" s="35"/>
      <c r="BA199" s="35"/>
      <c r="BB199" s="35"/>
      <c r="BC199" s="35"/>
      <c r="BD199" s="35"/>
      <c r="BE199" s="35"/>
      <c r="BF199" s="35"/>
    </row>
    <row r="200" spans="1:58" ht="13">
      <c r="A200" s="18"/>
      <c r="B200" s="41">
        <v>3.6063636363624401</v>
      </c>
      <c r="C200" s="16">
        <v>197</v>
      </c>
      <c r="D200" s="187" t="s">
        <v>1036</v>
      </c>
      <c r="E200" s="131">
        <v>67</v>
      </c>
      <c r="F200" s="162" t="s">
        <v>1617</v>
      </c>
      <c r="G200" s="155" t="s">
        <v>1618</v>
      </c>
      <c r="H200" s="156" t="s">
        <v>1845</v>
      </c>
      <c r="I200" s="156" t="s">
        <v>2</v>
      </c>
      <c r="J200" s="175">
        <f t="shared" si="181"/>
        <v>0</v>
      </c>
      <c r="K200" s="16">
        <v>0</v>
      </c>
      <c r="L200" s="3"/>
      <c r="M200" s="1"/>
      <c r="N200" s="46">
        <f t="shared" si="182"/>
        <v>0</v>
      </c>
      <c r="O200" s="34"/>
      <c r="P200" s="1"/>
      <c r="Q200" s="46">
        <f t="shared" si="183"/>
        <v>0</v>
      </c>
      <c r="R200" s="34"/>
      <c r="S200" s="1"/>
      <c r="T200" s="46">
        <f t="shared" si="184"/>
        <v>0</v>
      </c>
      <c r="U200" s="34"/>
      <c r="V200" s="1"/>
      <c r="W200" s="46">
        <f t="shared" si="185"/>
        <v>0</v>
      </c>
      <c r="X200" s="34"/>
      <c r="Y200" s="1"/>
      <c r="Z200" s="46">
        <f t="shared" si="186"/>
        <v>0</v>
      </c>
      <c r="AA200" s="34"/>
      <c r="AB200" s="1"/>
      <c r="AC200" s="46">
        <f t="shared" si="187"/>
        <v>0</v>
      </c>
      <c r="AD200" s="3"/>
      <c r="AE200" s="1"/>
      <c r="AF200" s="171">
        <f t="shared" si="188"/>
        <v>0</v>
      </c>
      <c r="AG200" s="34"/>
      <c r="AH200" s="1"/>
      <c r="AI200" s="46">
        <f t="shared" si="189"/>
        <v>0</v>
      </c>
      <c r="AJ200" s="34"/>
      <c r="AK200" s="1"/>
      <c r="AL200" s="46">
        <f t="shared" si="190"/>
        <v>0</v>
      </c>
      <c r="AM200" s="34"/>
      <c r="AN200" s="1"/>
      <c r="AO200" s="46">
        <f t="shared" si="191"/>
        <v>0</v>
      </c>
      <c r="AP200" s="34"/>
      <c r="AQ200" s="1"/>
      <c r="AR200" s="46">
        <f t="shared" si="192"/>
        <v>0</v>
      </c>
      <c r="AS200" s="34"/>
      <c r="AT200" s="1"/>
      <c r="AU200" s="46">
        <f t="shared" si="193"/>
        <v>0</v>
      </c>
      <c r="AV200" s="125">
        <f t="shared" si="137"/>
        <v>0</v>
      </c>
      <c r="AW200" s="125">
        <f t="shared" si="138"/>
        <v>0</v>
      </c>
      <c r="AX200" s="291">
        <v>0</v>
      </c>
      <c r="AY200" s="125">
        <v>0</v>
      </c>
      <c r="AZ200" s="35"/>
      <c r="BA200" s="35"/>
      <c r="BB200" s="35"/>
      <c r="BC200" s="35"/>
      <c r="BD200" s="35"/>
      <c r="BE200" s="35"/>
      <c r="BF200" s="35"/>
    </row>
    <row r="201" spans="1:58" ht="13">
      <c r="A201" s="18"/>
      <c r="B201" s="41">
        <v>3.5327272727260399</v>
      </c>
      <c r="C201" s="16">
        <v>198</v>
      </c>
      <c r="D201" s="187" t="s">
        <v>1036</v>
      </c>
      <c r="E201" s="131">
        <v>68</v>
      </c>
      <c r="F201" s="162" t="s">
        <v>1619</v>
      </c>
      <c r="G201" s="155" t="s">
        <v>1620</v>
      </c>
      <c r="H201" s="156" t="s">
        <v>1845</v>
      </c>
      <c r="I201" s="156" t="s">
        <v>2</v>
      </c>
      <c r="J201" s="175">
        <f t="shared" si="181"/>
        <v>0</v>
      </c>
      <c r="K201" s="16">
        <v>0</v>
      </c>
      <c r="L201" s="3"/>
      <c r="M201" s="1"/>
      <c r="N201" s="46">
        <f t="shared" si="182"/>
        <v>0</v>
      </c>
      <c r="O201" s="34"/>
      <c r="P201" s="1"/>
      <c r="Q201" s="46">
        <f t="shared" si="183"/>
        <v>0</v>
      </c>
      <c r="R201" s="34"/>
      <c r="S201" s="1"/>
      <c r="T201" s="46">
        <f t="shared" si="184"/>
        <v>0</v>
      </c>
      <c r="U201" s="34"/>
      <c r="V201" s="1"/>
      <c r="W201" s="46">
        <f t="shared" si="185"/>
        <v>0</v>
      </c>
      <c r="X201" s="34"/>
      <c r="Y201" s="1"/>
      <c r="Z201" s="46">
        <f t="shared" si="186"/>
        <v>0</v>
      </c>
      <c r="AA201" s="34"/>
      <c r="AB201" s="1"/>
      <c r="AC201" s="46">
        <f t="shared" si="187"/>
        <v>0</v>
      </c>
      <c r="AD201" s="3"/>
      <c r="AE201" s="1"/>
      <c r="AF201" s="171">
        <f t="shared" si="188"/>
        <v>0</v>
      </c>
      <c r="AG201" s="34"/>
      <c r="AH201" s="1"/>
      <c r="AI201" s="46">
        <f t="shared" si="189"/>
        <v>0</v>
      </c>
      <c r="AJ201" s="34"/>
      <c r="AK201" s="1"/>
      <c r="AL201" s="46">
        <f t="shared" si="190"/>
        <v>0</v>
      </c>
      <c r="AM201" s="34"/>
      <c r="AN201" s="1"/>
      <c r="AO201" s="46">
        <f t="shared" si="191"/>
        <v>0</v>
      </c>
      <c r="AP201" s="34"/>
      <c r="AQ201" s="1"/>
      <c r="AR201" s="46">
        <f t="shared" si="192"/>
        <v>0</v>
      </c>
      <c r="AS201" s="34"/>
      <c r="AT201" s="1"/>
      <c r="AU201" s="46">
        <f t="shared" si="193"/>
        <v>0</v>
      </c>
      <c r="AV201" s="125">
        <f t="shared" si="137"/>
        <v>0</v>
      </c>
      <c r="AW201" s="125">
        <f t="shared" si="138"/>
        <v>0</v>
      </c>
      <c r="AX201" s="291">
        <v>0</v>
      </c>
      <c r="AY201" s="125">
        <v>0</v>
      </c>
      <c r="AZ201" s="35"/>
      <c r="BA201" s="35"/>
      <c r="BB201" s="35"/>
      <c r="BC201" s="35"/>
      <c r="BD201" s="35"/>
      <c r="BE201" s="35"/>
      <c r="BF201" s="35"/>
    </row>
    <row r="202" spans="1:58" ht="13">
      <c r="A202" s="17" t="s">
        <v>2065</v>
      </c>
      <c r="B202" s="1">
        <v>3.4590909090896398</v>
      </c>
      <c r="C202" s="200">
        <v>199</v>
      </c>
      <c r="D202" s="187" t="s">
        <v>1036</v>
      </c>
      <c r="E202" s="131">
        <v>69</v>
      </c>
      <c r="F202" s="162" t="s">
        <v>1621</v>
      </c>
      <c r="G202" s="155" t="s">
        <v>1622</v>
      </c>
      <c r="H202" s="156" t="s">
        <v>1845</v>
      </c>
      <c r="I202" s="156" t="s">
        <v>2</v>
      </c>
      <c r="J202" s="175">
        <f t="shared" si="181"/>
        <v>0</v>
      </c>
      <c r="K202" s="16">
        <v>0</v>
      </c>
      <c r="L202" s="3"/>
      <c r="M202" s="1"/>
      <c r="N202" s="46">
        <f t="shared" si="182"/>
        <v>0</v>
      </c>
      <c r="O202" s="34"/>
      <c r="P202" s="1"/>
      <c r="Q202" s="46">
        <f t="shared" si="183"/>
        <v>0</v>
      </c>
      <c r="R202" s="34"/>
      <c r="S202" s="1"/>
      <c r="T202" s="46">
        <f t="shared" si="184"/>
        <v>0</v>
      </c>
      <c r="U202" s="34"/>
      <c r="V202" s="1"/>
      <c r="W202" s="46">
        <f t="shared" si="185"/>
        <v>0</v>
      </c>
      <c r="X202" s="34"/>
      <c r="Y202" s="1"/>
      <c r="Z202" s="46">
        <f t="shared" si="186"/>
        <v>0</v>
      </c>
      <c r="AA202" s="34"/>
      <c r="AB202" s="1"/>
      <c r="AC202" s="46">
        <f t="shared" si="187"/>
        <v>0</v>
      </c>
      <c r="AD202" s="3"/>
      <c r="AE202" s="1"/>
      <c r="AF202" s="171">
        <f t="shared" si="188"/>
        <v>0</v>
      </c>
      <c r="AG202" s="34"/>
      <c r="AH202" s="1"/>
      <c r="AI202" s="46">
        <f t="shared" si="189"/>
        <v>0</v>
      </c>
      <c r="AJ202" s="34"/>
      <c r="AK202" s="1"/>
      <c r="AL202" s="46">
        <f t="shared" si="190"/>
        <v>0</v>
      </c>
      <c r="AM202" s="34"/>
      <c r="AN202" s="1"/>
      <c r="AO202" s="46">
        <f t="shared" si="191"/>
        <v>0</v>
      </c>
      <c r="AP202" s="34"/>
      <c r="AQ202" s="1"/>
      <c r="AR202" s="46">
        <f t="shared" si="192"/>
        <v>0</v>
      </c>
      <c r="AS202" s="34"/>
      <c r="AT202" s="1"/>
      <c r="AU202" s="46">
        <f t="shared" si="193"/>
        <v>0</v>
      </c>
      <c r="AV202" s="125">
        <f t="shared" si="137"/>
        <v>0</v>
      </c>
      <c r="AW202" s="125">
        <f t="shared" si="138"/>
        <v>0</v>
      </c>
      <c r="AX202" s="291">
        <v>0</v>
      </c>
      <c r="AY202" s="125">
        <v>0</v>
      </c>
      <c r="AZ202" s="35"/>
      <c r="BA202" s="35"/>
      <c r="BB202" s="35"/>
      <c r="BC202" s="35"/>
      <c r="BD202" s="35"/>
      <c r="BE202" s="35"/>
      <c r="BF202" s="35"/>
    </row>
    <row r="203" spans="1:58" ht="13">
      <c r="A203" s="17" t="s">
        <v>407</v>
      </c>
      <c r="B203" s="22">
        <v>3.38545454545334</v>
      </c>
      <c r="C203" s="16">
        <v>200</v>
      </c>
      <c r="D203" s="187" t="s">
        <v>1036</v>
      </c>
      <c r="E203" s="131">
        <v>70</v>
      </c>
      <c r="F203" s="162" t="s">
        <v>1623</v>
      </c>
      <c r="G203" s="155" t="s">
        <v>1624</v>
      </c>
      <c r="H203" s="156" t="s">
        <v>1845</v>
      </c>
      <c r="I203" s="156" t="s">
        <v>2</v>
      </c>
      <c r="J203" s="175">
        <f t="shared" si="181"/>
        <v>0</v>
      </c>
      <c r="K203" s="16">
        <v>0</v>
      </c>
      <c r="L203" s="3"/>
      <c r="M203" s="1"/>
      <c r="N203" s="46">
        <f t="shared" si="182"/>
        <v>0</v>
      </c>
      <c r="O203" s="34"/>
      <c r="P203" s="1"/>
      <c r="Q203" s="46">
        <f t="shared" si="183"/>
        <v>0</v>
      </c>
      <c r="R203" s="34"/>
      <c r="S203" s="1"/>
      <c r="T203" s="46">
        <f t="shared" si="184"/>
        <v>0</v>
      </c>
      <c r="U203" s="34"/>
      <c r="V203" s="1"/>
      <c r="W203" s="46">
        <f t="shared" si="185"/>
        <v>0</v>
      </c>
      <c r="X203" s="34"/>
      <c r="Y203" s="1"/>
      <c r="Z203" s="46">
        <f t="shared" si="186"/>
        <v>0</v>
      </c>
      <c r="AA203" s="34"/>
      <c r="AB203" s="1"/>
      <c r="AC203" s="46">
        <f t="shared" si="187"/>
        <v>0</v>
      </c>
      <c r="AD203" s="3"/>
      <c r="AE203" s="1"/>
      <c r="AF203" s="171">
        <f t="shared" si="188"/>
        <v>0</v>
      </c>
      <c r="AG203" s="34"/>
      <c r="AH203" s="1"/>
      <c r="AI203" s="46">
        <f t="shared" si="189"/>
        <v>0</v>
      </c>
      <c r="AJ203" s="34"/>
      <c r="AK203" s="1"/>
      <c r="AL203" s="46">
        <f t="shared" si="190"/>
        <v>0</v>
      </c>
      <c r="AM203" s="34"/>
      <c r="AN203" s="1"/>
      <c r="AO203" s="46">
        <f t="shared" si="191"/>
        <v>0</v>
      </c>
      <c r="AP203" s="34"/>
      <c r="AQ203" s="1"/>
      <c r="AR203" s="46">
        <f t="shared" si="192"/>
        <v>0</v>
      </c>
      <c r="AS203" s="34"/>
      <c r="AT203" s="1"/>
      <c r="AU203" s="46">
        <f t="shared" si="193"/>
        <v>0</v>
      </c>
      <c r="AV203" s="125">
        <f t="shared" si="137"/>
        <v>0</v>
      </c>
      <c r="AW203" s="125">
        <f t="shared" si="138"/>
        <v>0</v>
      </c>
      <c r="AX203" s="291">
        <v>0</v>
      </c>
      <c r="AY203" s="125">
        <v>0</v>
      </c>
      <c r="AZ203" s="35"/>
      <c r="BA203" s="35"/>
      <c r="BB203" s="35"/>
      <c r="BC203" s="35"/>
      <c r="BD203" s="35"/>
      <c r="BE203" s="35"/>
      <c r="BF203" s="35"/>
    </row>
    <row r="204" spans="1:58" ht="13">
      <c r="A204" s="17" t="s">
        <v>407</v>
      </c>
      <c r="B204" s="1">
        <v>3.3118181818169399</v>
      </c>
      <c r="C204" s="16">
        <v>201</v>
      </c>
      <c r="D204" s="187" t="s">
        <v>1036</v>
      </c>
      <c r="E204" s="131">
        <v>71</v>
      </c>
      <c r="F204" s="162" t="s">
        <v>1625</v>
      </c>
      <c r="G204" s="155" t="s">
        <v>1626</v>
      </c>
      <c r="H204" s="156" t="s">
        <v>1844</v>
      </c>
      <c r="I204" s="156" t="s">
        <v>640</v>
      </c>
      <c r="J204" s="175">
        <f t="shared" si="181"/>
        <v>20</v>
      </c>
      <c r="K204" s="16">
        <v>20</v>
      </c>
      <c r="L204" s="3"/>
      <c r="M204" s="1"/>
      <c r="N204" s="46">
        <f t="shared" si="182"/>
        <v>20</v>
      </c>
      <c r="O204" s="34"/>
      <c r="P204" s="1"/>
      <c r="Q204" s="46">
        <f t="shared" si="183"/>
        <v>20</v>
      </c>
      <c r="R204" s="34"/>
      <c r="S204" s="1"/>
      <c r="T204" s="46">
        <f t="shared" si="184"/>
        <v>20</v>
      </c>
      <c r="U204" s="34"/>
      <c r="V204" s="1"/>
      <c r="W204" s="46">
        <f t="shared" si="185"/>
        <v>20</v>
      </c>
      <c r="X204" s="34"/>
      <c r="Y204" s="1"/>
      <c r="Z204" s="46">
        <f t="shared" si="186"/>
        <v>20</v>
      </c>
      <c r="AA204" s="34"/>
      <c r="AB204" s="1"/>
      <c r="AC204" s="46">
        <f t="shared" si="187"/>
        <v>20</v>
      </c>
      <c r="AD204" s="3"/>
      <c r="AE204" s="1"/>
      <c r="AF204" s="171">
        <f t="shared" si="188"/>
        <v>20</v>
      </c>
      <c r="AG204" s="34"/>
      <c r="AH204" s="1"/>
      <c r="AI204" s="46">
        <f t="shared" si="189"/>
        <v>20</v>
      </c>
      <c r="AJ204" s="34"/>
      <c r="AK204" s="1"/>
      <c r="AL204" s="46">
        <f t="shared" si="190"/>
        <v>20</v>
      </c>
      <c r="AM204" s="34"/>
      <c r="AN204" s="1"/>
      <c r="AO204" s="46">
        <f t="shared" si="191"/>
        <v>20</v>
      </c>
      <c r="AP204" s="34"/>
      <c r="AQ204" s="1"/>
      <c r="AR204" s="46">
        <f t="shared" si="192"/>
        <v>20</v>
      </c>
      <c r="AS204" s="34"/>
      <c r="AT204" s="1"/>
      <c r="AU204" s="46">
        <f t="shared" si="193"/>
        <v>20</v>
      </c>
      <c r="AV204" s="125">
        <f t="shared" si="137"/>
        <v>0</v>
      </c>
      <c r="AW204" s="125">
        <f t="shared" si="138"/>
        <v>0</v>
      </c>
      <c r="AX204" s="291">
        <v>0</v>
      </c>
      <c r="AY204" s="125">
        <v>0</v>
      </c>
      <c r="AZ204" s="35"/>
      <c r="BA204" s="35"/>
      <c r="BB204" s="35"/>
      <c r="BC204" s="35"/>
      <c r="BD204" s="35"/>
      <c r="BE204" s="35"/>
      <c r="BF204" s="35"/>
    </row>
    <row r="205" spans="1:58" ht="13">
      <c r="A205" s="18"/>
      <c r="B205" s="41">
        <v>3.2381818181805402</v>
      </c>
      <c r="C205" s="16">
        <v>202</v>
      </c>
      <c r="D205" s="187" t="s">
        <v>1036</v>
      </c>
      <c r="E205" s="131">
        <v>72</v>
      </c>
      <c r="F205" s="256" t="s">
        <v>3067</v>
      </c>
      <c r="G205" s="155" t="s">
        <v>3068</v>
      </c>
      <c r="H205" s="156" t="s">
        <v>1844</v>
      </c>
      <c r="I205" s="156" t="s">
        <v>517</v>
      </c>
      <c r="J205" s="175">
        <f>AU205</f>
        <v>20</v>
      </c>
      <c r="K205" s="16">
        <v>20</v>
      </c>
      <c r="L205" s="3"/>
      <c r="M205" s="1"/>
      <c r="N205" s="45">
        <f>SUM(K205+L205-M205)</f>
        <v>20</v>
      </c>
      <c r="O205" s="34"/>
      <c r="P205" s="1"/>
      <c r="Q205" s="45">
        <f>SUM(N205+O205-P205)</f>
        <v>20</v>
      </c>
      <c r="R205" s="34"/>
      <c r="S205" s="1"/>
      <c r="T205" s="45">
        <f>SUM(Q205+R205-S205)</f>
        <v>20</v>
      </c>
      <c r="U205" s="34"/>
      <c r="V205" s="1"/>
      <c r="W205" s="45">
        <f>SUM(T205+U205-V205)</f>
        <v>20</v>
      </c>
      <c r="X205" s="34"/>
      <c r="Y205" s="1"/>
      <c r="Z205" s="45">
        <f>SUM(W205+X205-Y205)</f>
        <v>20</v>
      </c>
      <c r="AA205" s="34"/>
      <c r="AB205" s="1"/>
      <c r="AC205" s="45">
        <f>SUM(Z205+AA205-AB205)</f>
        <v>20</v>
      </c>
      <c r="AD205" s="3"/>
      <c r="AE205" s="1"/>
      <c r="AF205" s="172">
        <f>SUM(AC205+AD205-AE205)</f>
        <v>20</v>
      </c>
      <c r="AG205" s="34"/>
      <c r="AH205" s="1"/>
      <c r="AI205" s="46">
        <f>SUM(AF205+AG205-AH205)</f>
        <v>20</v>
      </c>
      <c r="AJ205" s="34"/>
      <c r="AK205" s="1"/>
      <c r="AL205" s="46">
        <f>SUM(AI205+AJ205-AK205)</f>
        <v>20</v>
      </c>
      <c r="AM205" s="34"/>
      <c r="AN205" s="1"/>
      <c r="AO205" s="46">
        <f>SUM(AL205+AM205-AN205)</f>
        <v>20</v>
      </c>
      <c r="AP205" s="34"/>
      <c r="AQ205" s="1"/>
      <c r="AR205" s="72">
        <f>SUM(AO205+AP205-AQ205)</f>
        <v>20</v>
      </c>
      <c r="AS205" s="3"/>
      <c r="AT205" s="1"/>
      <c r="AU205" s="46">
        <f>SUM(AR205+AS205-AT205)</f>
        <v>20</v>
      </c>
      <c r="AV205" s="125">
        <f t="shared" si="137"/>
        <v>0</v>
      </c>
      <c r="AW205" s="125">
        <f t="shared" si="138"/>
        <v>0</v>
      </c>
      <c r="AX205" s="291">
        <v>0</v>
      </c>
      <c r="AY205" s="125">
        <v>0</v>
      </c>
      <c r="AZ205" s="35"/>
      <c r="BA205" s="35"/>
      <c r="BB205" s="35"/>
      <c r="BC205" s="35"/>
      <c r="BD205" s="35"/>
      <c r="BE205" s="35"/>
      <c r="BF205" s="35"/>
    </row>
    <row r="206" spans="1:58" ht="13">
      <c r="A206" s="18"/>
      <c r="B206" s="41">
        <v>3.16454545454424</v>
      </c>
      <c r="C206" s="200">
        <v>203</v>
      </c>
      <c r="D206" s="187" t="s">
        <v>1036</v>
      </c>
      <c r="E206" s="131">
        <v>73</v>
      </c>
      <c r="F206" s="162" t="s">
        <v>1631</v>
      </c>
      <c r="G206" s="155" t="s">
        <v>1632</v>
      </c>
      <c r="H206" s="156" t="s">
        <v>1844</v>
      </c>
      <c r="I206" s="156" t="s">
        <v>2</v>
      </c>
      <c r="J206" s="175">
        <f>AU206</f>
        <v>20</v>
      </c>
      <c r="K206" s="16">
        <v>20</v>
      </c>
      <c r="L206" s="3"/>
      <c r="M206" s="1"/>
      <c r="N206" s="46">
        <f>SUM(K206+L206-M206)</f>
        <v>20</v>
      </c>
      <c r="O206" s="34"/>
      <c r="P206" s="1"/>
      <c r="Q206" s="46">
        <f>SUM(N206+O206-P206)</f>
        <v>20</v>
      </c>
      <c r="R206" s="34"/>
      <c r="S206" s="1"/>
      <c r="T206" s="46">
        <f>SUM(Q206+R206-S206)</f>
        <v>20</v>
      </c>
      <c r="U206" s="34"/>
      <c r="V206" s="1"/>
      <c r="W206" s="46">
        <f>SUM(T206+U206-V206)</f>
        <v>20</v>
      </c>
      <c r="X206" s="34"/>
      <c r="Y206" s="1"/>
      <c r="Z206" s="46">
        <f>SUM(W206+X206-Y206)</f>
        <v>20</v>
      </c>
      <c r="AA206" s="34"/>
      <c r="AB206" s="1"/>
      <c r="AC206" s="46">
        <f>SUM(Z206+AA206-AB206)</f>
        <v>20</v>
      </c>
      <c r="AD206" s="3"/>
      <c r="AE206" s="1"/>
      <c r="AF206" s="171">
        <f>SUM(AC206+AD206-AE206)</f>
        <v>20</v>
      </c>
      <c r="AG206" s="34"/>
      <c r="AH206" s="1"/>
      <c r="AI206" s="46">
        <f>SUM(AF206+AG206-AH206)</f>
        <v>20</v>
      </c>
      <c r="AJ206" s="34"/>
      <c r="AK206" s="1"/>
      <c r="AL206" s="46">
        <f>SUM(AI206+AJ206-AK206)</f>
        <v>20</v>
      </c>
      <c r="AM206" s="34"/>
      <c r="AN206" s="1"/>
      <c r="AO206" s="46">
        <f>SUM(AL206+AM206-AN206)</f>
        <v>20</v>
      </c>
      <c r="AP206" s="34"/>
      <c r="AQ206" s="1"/>
      <c r="AR206" s="46">
        <f>SUM(AO206+AP206-AQ206)</f>
        <v>20</v>
      </c>
      <c r="AS206" s="34"/>
      <c r="AT206" s="1"/>
      <c r="AU206" s="46">
        <f>SUM(AR206+AS206-AT206)</f>
        <v>20</v>
      </c>
      <c r="AV206" s="125">
        <f>SUM(L206+O206+R206+U206+X206+AA206+AD206+AG206+AJ206+AM206+AP206+AS206)</f>
        <v>0</v>
      </c>
      <c r="AW206" s="125">
        <f>SUM(M206+P206+S206+V206+Y206+AB206+AE206+AH206+AK206+AN206+AQ206+AT206)</f>
        <v>0</v>
      </c>
      <c r="AX206" s="291">
        <v>0</v>
      </c>
      <c r="AY206" s="125">
        <v>0</v>
      </c>
      <c r="AZ206" s="35"/>
      <c r="BA206" s="35"/>
      <c r="BB206" s="35"/>
      <c r="BC206" s="35"/>
      <c r="BD206" s="35"/>
      <c r="BE206" s="35"/>
      <c r="BF206" s="35"/>
    </row>
    <row r="207" spans="1:58" ht="13">
      <c r="A207" s="17" t="s">
        <v>2065</v>
      </c>
      <c r="B207" s="1">
        <v>3.0909090909078398</v>
      </c>
      <c r="C207" s="16">
        <v>204</v>
      </c>
      <c r="D207" s="187" t="s">
        <v>1036</v>
      </c>
      <c r="E207" s="131">
        <v>74</v>
      </c>
      <c r="F207" s="162" t="s">
        <v>1627</v>
      </c>
      <c r="G207" s="155" t="s">
        <v>1628</v>
      </c>
      <c r="H207" s="156" t="s">
        <v>1844</v>
      </c>
      <c r="I207" s="156" t="s">
        <v>640</v>
      </c>
      <c r="J207" s="175">
        <f t="shared" si="181"/>
        <v>0</v>
      </c>
      <c r="K207" s="16">
        <v>0</v>
      </c>
      <c r="L207" s="3"/>
      <c r="M207" s="1"/>
      <c r="N207" s="46">
        <f t="shared" si="182"/>
        <v>0</v>
      </c>
      <c r="O207" s="34"/>
      <c r="P207" s="1"/>
      <c r="Q207" s="46">
        <f t="shared" si="183"/>
        <v>0</v>
      </c>
      <c r="R207" s="34"/>
      <c r="S207" s="1"/>
      <c r="T207" s="46">
        <f t="shared" si="184"/>
        <v>0</v>
      </c>
      <c r="U207" s="34"/>
      <c r="V207" s="1"/>
      <c r="W207" s="46">
        <f t="shared" si="185"/>
        <v>0</v>
      </c>
      <c r="X207" s="34"/>
      <c r="Y207" s="1"/>
      <c r="Z207" s="46">
        <f t="shared" si="186"/>
        <v>0</v>
      </c>
      <c r="AA207" s="34"/>
      <c r="AB207" s="1"/>
      <c r="AC207" s="46">
        <f t="shared" si="187"/>
        <v>0</v>
      </c>
      <c r="AD207" s="3"/>
      <c r="AE207" s="1"/>
      <c r="AF207" s="171">
        <f t="shared" si="188"/>
        <v>0</v>
      </c>
      <c r="AG207" s="34"/>
      <c r="AH207" s="1"/>
      <c r="AI207" s="46">
        <f t="shared" si="189"/>
        <v>0</v>
      </c>
      <c r="AJ207" s="34"/>
      <c r="AK207" s="1"/>
      <c r="AL207" s="46">
        <f t="shared" si="190"/>
        <v>0</v>
      </c>
      <c r="AM207" s="34"/>
      <c r="AN207" s="1"/>
      <c r="AO207" s="46">
        <f t="shared" si="191"/>
        <v>0</v>
      </c>
      <c r="AP207" s="34"/>
      <c r="AQ207" s="1"/>
      <c r="AR207" s="46">
        <f t="shared" si="192"/>
        <v>0</v>
      </c>
      <c r="AS207" s="34"/>
      <c r="AT207" s="1"/>
      <c r="AU207" s="46">
        <f t="shared" si="193"/>
        <v>0</v>
      </c>
      <c r="AV207" s="125">
        <f t="shared" si="137"/>
        <v>0</v>
      </c>
      <c r="AW207" s="125">
        <f t="shared" si="138"/>
        <v>0</v>
      </c>
      <c r="AX207" s="291">
        <v>0</v>
      </c>
      <c r="AY207" s="125">
        <v>0</v>
      </c>
      <c r="AZ207" s="35"/>
      <c r="BA207" s="35"/>
      <c r="BB207" s="35"/>
      <c r="BC207" s="35"/>
      <c r="BD207" s="35"/>
      <c r="BE207" s="35"/>
      <c r="BF207" s="35"/>
    </row>
    <row r="208" spans="1:58" ht="13">
      <c r="A208" s="17" t="s">
        <v>407</v>
      </c>
      <c r="B208" s="22">
        <v>3.0172727272714401</v>
      </c>
      <c r="C208" s="16">
        <v>205</v>
      </c>
      <c r="D208" s="187" t="s">
        <v>1036</v>
      </c>
      <c r="E208" s="131">
        <v>75</v>
      </c>
      <c r="F208" s="162" t="s">
        <v>1629</v>
      </c>
      <c r="G208" s="155" t="s">
        <v>1630</v>
      </c>
      <c r="H208" s="156" t="s">
        <v>1844</v>
      </c>
      <c r="I208" s="156" t="s">
        <v>2</v>
      </c>
      <c r="J208" s="175">
        <f t="shared" si="181"/>
        <v>0</v>
      </c>
      <c r="K208" s="16">
        <v>0</v>
      </c>
      <c r="L208" s="3"/>
      <c r="M208" s="1"/>
      <c r="N208" s="46">
        <f t="shared" si="182"/>
        <v>0</v>
      </c>
      <c r="O208" s="34"/>
      <c r="P208" s="1"/>
      <c r="Q208" s="46">
        <f t="shared" si="183"/>
        <v>0</v>
      </c>
      <c r="R208" s="34"/>
      <c r="S208" s="1"/>
      <c r="T208" s="46">
        <f t="shared" si="184"/>
        <v>0</v>
      </c>
      <c r="U208" s="34"/>
      <c r="V208" s="1"/>
      <c r="W208" s="46">
        <f t="shared" si="185"/>
        <v>0</v>
      </c>
      <c r="X208" s="34"/>
      <c r="Y208" s="1"/>
      <c r="Z208" s="46">
        <f t="shared" si="186"/>
        <v>0</v>
      </c>
      <c r="AA208" s="34"/>
      <c r="AB208" s="1"/>
      <c r="AC208" s="46">
        <f t="shared" si="187"/>
        <v>0</v>
      </c>
      <c r="AD208" s="3"/>
      <c r="AE208" s="1"/>
      <c r="AF208" s="171">
        <f t="shared" si="188"/>
        <v>0</v>
      </c>
      <c r="AG208" s="34"/>
      <c r="AH208" s="1"/>
      <c r="AI208" s="46">
        <f t="shared" si="189"/>
        <v>0</v>
      </c>
      <c r="AJ208" s="34"/>
      <c r="AK208" s="1"/>
      <c r="AL208" s="46">
        <f t="shared" si="190"/>
        <v>0</v>
      </c>
      <c r="AM208" s="34"/>
      <c r="AN208" s="1"/>
      <c r="AO208" s="46">
        <f t="shared" si="191"/>
        <v>0</v>
      </c>
      <c r="AP208" s="34"/>
      <c r="AQ208" s="1"/>
      <c r="AR208" s="46">
        <f t="shared" si="192"/>
        <v>0</v>
      </c>
      <c r="AS208" s="34"/>
      <c r="AT208" s="1"/>
      <c r="AU208" s="46">
        <f t="shared" si="193"/>
        <v>0</v>
      </c>
      <c r="AV208" s="125">
        <f t="shared" si="137"/>
        <v>0</v>
      </c>
      <c r="AW208" s="125">
        <f t="shared" si="138"/>
        <v>0</v>
      </c>
      <c r="AX208" s="291">
        <v>0</v>
      </c>
      <c r="AY208" s="125">
        <v>0</v>
      </c>
      <c r="AZ208" s="35"/>
      <c r="BA208" s="35"/>
      <c r="BB208" s="35"/>
      <c r="BC208" s="35"/>
      <c r="BD208" s="35"/>
      <c r="BE208" s="35"/>
      <c r="BF208" s="35"/>
    </row>
    <row r="209" spans="1:58" ht="13">
      <c r="A209" s="17" t="s">
        <v>407</v>
      </c>
      <c r="B209" s="1">
        <v>2.9436363636351399</v>
      </c>
      <c r="C209" s="16">
        <v>206</v>
      </c>
      <c r="D209" s="187" t="s">
        <v>1036</v>
      </c>
      <c r="E209" s="131">
        <v>76</v>
      </c>
      <c r="F209" s="162" t="s">
        <v>1557</v>
      </c>
      <c r="G209" s="155" t="s">
        <v>3575</v>
      </c>
      <c r="H209" s="156" t="s">
        <v>419</v>
      </c>
      <c r="I209" s="156" t="s">
        <v>2</v>
      </c>
      <c r="J209" s="175">
        <f t="shared" si="181"/>
        <v>0</v>
      </c>
      <c r="K209" s="16">
        <v>0</v>
      </c>
      <c r="L209" s="3"/>
      <c r="M209" s="1"/>
      <c r="N209" s="46">
        <f t="shared" si="182"/>
        <v>0</v>
      </c>
      <c r="O209" s="34"/>
      <c r="P209" s="1"/>
      <c r="Q209" s="46">
        <f t="shared" si="183"/>
        <v>0</v>
      </c>
      <c r="R209" s="34"/>
      <c r="S209" s="1"/>
      <c r="T209" s="46">
        <f t="shared" si="184"/>
        <v>0</v>
      </c>
      <c r="U209" s="34"/>
      <c r="V209" s="1"/>
      <c r="W209" s="46">
        <f t="shared" si="185"/>
        <v>0</v>
      </c>
      <c r="X209" s="34"/>
      <c r="Y209" s="1"/>
      <c r="Z209" s="46">
        <f t="shared" si="186"/>
        <v>0</v>
      </c>
      <c r="AA209" s="34"/>
      <c r="AB209" s="1"/>
      <c r="AC209" s="46">
        <f t="shared" si="187"/>
        <v>0</v>
      </c>
      <c r="AD209" s="3"/>
      <c r="AE209" s="1"/>
      <c r="AF209" s="171">
        <f t="shared" si="188"/>
        <v>0</v>
      </c>
      <c r="AG209" s="34"/>
      <c r="AH209" s="1"/>
      <c r="AI209" s="46">
        <f t="shared" si="189"/>
        <v>0</v>
      </c>
      <c r="AJ209" s="34"/>
      <c r="AK209" s="1"/>
      <c r="AL209" s="46">
        <f t="shared" si="190"/>
        <v>0</v>
      </c>
      <c r="AM209" s="34"/>
      <c r="AN209" s="1"/>
      <c r="AO209" s="46">
        <f t="shared" si="191"/>
        <v>0</v>
      </c>
      <c r="AP209" s="34"/>
      <c r="AQ209" s="1"/>
      <c r="AR209" s="46">
        <f t="shared" si="192"/>
        <v>0</v>
      </c>
      <c r="AS209" s="34"/>
      <c r="AT209" s="1"/>
      <c r="AU209" s="46">
        <f t="shared" si="193"/>
        <v>0</v>
      </c>
      <c r="AV209" s="125">
        <f t="shared" si="137"/>
        <v>0</v>
      </c>
      <c r="AW209" s="125">
        <f t="shared" si="138"/>
        <v>0</v>
      </c>
      <c r="AX209" s="291">
        <v>0</v>
      </c>
      <c r="AY209" s="125">
        <v>0</v>
      </c>
      <c r="AZ209" s="35"/>
      <c r="BA209" s="35"/>
      <c r="BB209" s="35"/>
      <c r="BC209" s="35"/>
      <c r="BD209" s="35"/>
      <c r="BE209" s="35"/>
      <c r="BF209" s="35"/>
    </row>
    <row r="210" spans="1:58" ht="13">
      <c r="A210" s="18"/>
      <c r="B210" s="41">
        <v>2.8699999999987398</v>
      </c>
      <c r="C210" s="200">
        <v>207</v>
      </c>
      <c r="D210" s="187" t="s">
        <v>1036</v>
      </c>
      <c r="E210" s="131">
        <v>77</v>
      </c>
      <c r="F210" s="162" t="s">
        <v>2285</v>
      </c>
      <c r="G210" s="155" t="s">
        <v>4408</v>
      </c>
      <c r="H210" s="156" t="s">
        <v>1089</v>
      </c>
      <c r="I210" s="156" t="s">
        <v>640</v>
      </c>
      <c r="J210" s="175">
        <f>AU210</f>
        <v>200</v>
      </c>
      <c r="K210" s="16">
        <v>200</v>
      </c>
      <c r="L210" s="3"/>
      <c r="M210" s="1"/>
      <c r="N210" s="45">
        <f>SUM(K210+L210-M210)</f>
        <v>200</v>
      </c>
      <c r="O210" s="34"/>
      <c r="P210" s="1"/>
      <c r="Q210" s="45">
        <f>SUM(N210+O210-P210)</f>
        <v>200</v>
      </c>
      <c r="R210" s="34"/>
      <c r="S210" s="1"/>
      <c r="T210" s="45">
        <f>SUM(Q210+R210-S210)</f>
        <v>200</v>
      </c>
      <c r="U210" s="34"/>
      <c r="V210" s="1"/>
      <c r="W210" s="45">
        <f>SUM(T210+U210-V210)</f>
        <v>200</v>
      </c>
      <c r="X210" s="34"/>
      <c r="Y210" s="1"/>
      <c r="Z210" s="45">
        <f>SUM(W210+X210-Y210)</f>
        <v>200</v>
      </c>
      <c r="AA210" s="34"/>
      <c r="AB210" s="1"/>
      <c r="AC210" s="45">
        <f>SUM(Z210+AA210-AB210)</f>
        <v>200</v>
      </c>
      <c r="AD210" s="3"/>
      <c r="AE210" s="1"/>
      <c r="AF210" s="172">
        <f>SUM(AC210+AD210-AE210)</f>
        <v>200</v>
      </c>
      <c r="AG210" s="34"/>
      <c r="AH210" s="1"/>
      <c r="AI210" s="46">
        <f>SUM(AF210+AG210-AH210)</f>
        <v>200</v>
      </c>
      <c r="AJ210" s="34"/>
      <c r="AK210" s="1"/>
      <c r="AL210" s="46">
        <f>SUM(AI210+AJ210-AK210)</f>
        <v>200</v>
      </c>
      <c r="AM210" s="34"/>
      <c r="AN210" s="1"/>
      <c r="AO210" s="46">
        <f>SUM(AL210+AM210-AN210)</f>
        <v>200</v>
      </c>
      <c r="AP210" s="34"/>
      <c r="AQ210" s="1"/>
      <c r="AR210" s="72">
        <f>SUM(AO210+AP210-AQ210)</f>
        <v>200</v>
      </c>
      <c r="AS210" s="3"/>
      <c r="AT210" s="1"/>
      <c r="AU210" s="46">
        <f>SUM(AR210+AS210-AT210)</f>
        <v>200</v>
      </c>
      <c r="AV210" s="125">
        <f>SUM(L210+O210+R210+U210+X210+AA210+AD210+AG210+AJ210+AM210+AP210+AS210)</f>
        <v>0</v>
      </c>
      <c r="AW210" s="125">
        <f>SUM(M210+P210+S210+V210+Y210+AB210+AE210+AH210+AK210+AN210+AQ210+AT210)</f>
        <v>0</v>
      </c>
      <c r="AX210" s="291">
        <v>0</v>
      </c>
      <c r="AY210" s="125">
        <v>0</v>
      </c>
      <c r="AZ210" s="35"/>
      <c r="BA210" s="35"/>
      <c r="BB210" s="35"/>
      <c r="BC210" s="35"/>
      <c r="BD210" s="35"/>
      <c r="BE210" s="35"/>
      <c r="BF210" s="35"/>
    </row>
    <row r="211" spans="1:58" ht="13">
      <c r="A211" s="18"/>
      <c r="B211" s="41">
        <v>2.7963636363623401</v>
      </c>
      <c r="C211" s="16">
        <v>208</v>
      </c>
      <c r="D211" s="187" t="s">
        <v>1036</v>
      </c>
      <c r="E211" s="131">
        <v>78</v>
      </c>
      <c r="F211" s="32" t="s">
        <v>2288</v>
      </c>
      <c r="G211" s="27" t="s">
        <v>4409</v>
      </c>
      <c r="H211" s="156" t="s">
        <v>1089</v>
      </c>
      <c r="I211" s="156" t="s">
        <v>640</v>
      </c>
      <c r="J211" s="175">
        <f>AU211</f>
        <v>0</v>
      </c>
      <c r="K211" s="16">
        <v>200</v>
      </c>
      <c r="L211" s="3"/>
      <c r="M211" s="1">
        <v>200</v>
      </c>
      <c r="N211" s="45">
        <f>SUM(K211+L211-M211)</f>
        <v>0</v>
      </c>
      <c r="O211" s="34"/>
      <c r="P211" s="1"/>
      <c r="Q211" s="45">
        <f>SUM(N211+O211-P211)</f>
        <v>0</v>
      </c>
      <c r="R211" s="34"/>
      <c r="S211" s="1"/>
      <c r="T211" s="45">
        <f>SUM(Q211+R211-S211)</f>
        <v>0</v>
      </c>
      <c r="U211" s="34"/>
      <c r="V211" s="1"/>
      <c r="W211" s="45">
        <f>SUM(T211+U211-V211)</f>
        <v>0</v>
      </c>
      <c r="X211" s="34"/>
      <c r="Y211" s="1"/>
      <c r="Z211" s="45">
        <f>SUM(W211+X211-Y211)</f>
        <v>0</v>
      </c>
      <c r="AA211" s="34"/>
      <c r="AB211" s="1"/>
      <c r="AC211" s="45">
        <f>SUM(Z211+AA211-AB211)</f>
        <v>0</v>
      </c>
      <c r="AD211" s="3"/>
      <c r="AE211" s="1"/>
      <c r="AF211" s="172">
        <f>SUM(AC211+AD211-AE211)</f>
        <v>0</v>
      </c>
      <c r="AG211" s="34"/>
      <c r="AH211" s="1"/>
      <c r="AI211" s="46">
        <f>SUM(AF211+AG211-AH211)</f>
        <v>0</v>
      </c>
      <c r="AJ211" s="34"/>
      <c r="AK211" s="1"/>
      <c r="AL211" s="46">
        <f>SUM(AI211+AJ211-AK211)</f>
        <v>0</v>
      </c>
      <c r="AM211" s="34"/>
      <c r="AN211" s="1"/>
      <c r="AO211" s="46">
        <f>SUM(AL211+AM211-AN211)</f>
        <v>0</v>
      </c>
      <c r="AP211" s="34"/>
      <c r="AQ211" s="1"/>
      <c r="AR211" s="72">
        <f>SUM(AO211+AP211-AQ211)</f>
        <v>0</v>
      </c>
      <c r="AS211" s="3"/>
      <c r="AT211" s="1"/>
      <c r="AU211" s="46">
        <f>SUM(AR211+AS211-AT211)</f>
        <v>0</v>
      </c>
      <c r="AV211" s="125">
        <f>SUM(L211+O211+R211+U211+X211+AA211+AD211+AG211+AJ211+AM211+AP211+AS211)</f>
        <v>0</v>
      </c>
      <c r="AW211" s="125">
        <f>SUM(M211+P211+S211+V211+Y211+AB211+AE211+AH211+AK211+AN211+AQ211+AT211)</f>
        <v>200</v>
      </c>
      <c r="AX211" s="291">
        <v>0</v>
      </c>
      <c r="AY211" s="125">
        <v>0</v>
      </c>
      <c r="AZ211" s="35"/>
      <c r="BA211" s="35"/>
      <c r="BB211" s="35"/>
      <c r="BC211" s="35"/>
      <c r="BD211" s="35"/>
      <c r="BE211" s="35"/>
      <c r="BF211" s="35"/>
    </row>
    <row r="212" spans="1:58" ht="13">
      <c r="A212" s="17" t="s">
        <v>2065</v>
      </c>
      <c r="B212" s="1">
        <v>2.72272727272594</v>
      </c>
      <c r="C212" s="16">
        <v>209</v>
      </c>
      <c r="D212" s="187" t="s">
        <v>1036</v>
      </c>
      <c r="E212" s="131">
        <v>79</v>
      </c>
      <c r="F212" s="162" t="s">
        <v>1558</v>
      </c>
      <c r="G212" s="155" t="s">
        <v>3576</v>
      </c>
      <c r="H212" s="156" t="s">
        <v>1089</v>
      </c>
      <c r="I212" s="156" t="s">
        <v>640</v>
      </c>
      <c r="J212" s="175">
        <f t="shared" si="181"/>
        <v>200</v>
      </c>
      <c r="K212" s="16">
        <v>200</v>
      </c>
      <c r="L212" s="3"/>
      <c r="M212" s="1"/>
      <c r="N212" s="46">
        <f t="shared" si="182"/>
        <v>200</v>
      </c>
      <c r="O212" s="34"/>
      <c r="P212" s="1"/>
      <c r="Q212" s="46">
        <f t="shared" si="183"/>
        <v>200</v>
      </c>
      <c r="R212" s="34"/>
      <c r="S212" s="1"/>
      <c r="T212" s="46">
        <f t="shared" si="184"/>
        <v>200</v>
      </c>
      <c r="U212" s="34"/>
      <c r="V212" s="1"/>
      <c r="W212" s="46">
        <f t="shared" si="185"/>
        <v>200</v>
      </c>
      <c r="X212" s="34"/>
      <c r="Y212" s="1"/>
      <c r="Z212" s="46">
        <f t="shared" si="186"/>
        <v>200</v>
      </c>
      <c r="AA212" s="34"/>
      <c r="AB212" s="1"/>
      <c r="AC212" s="46">
        <f t="shared" si="187"/>
        <v>200</v>
      </c>
      <c r="AD212" s="3"/>
      <c r="AE212" s="1"/>
      <c r="AF212" s="171">
        <f t="shared" si="188"/>
        <v>200</v>
      </c>
      <c r="AG212" s="34"/>
      <c r="AH212" s="1"/>
      <c r="AI212" s="46">
        <f t="shared" si="189"/>
        <v>200</v>
      </c>
      <c r="AJ212" s="34"/>
      <c r="AK212" s="1"/>
      <c r="AL212" s="46">
        <f t="shared" si="190"/>
        <v>200</v>
      </c>
      <c r="AM212" s="34"/>
      <c r="AN212" s="1"/>
      <c r="AO212" s="46">
        <f t="shared" si="191"/>
        <v>200</v>
      </c>
      <c r="AP212" s="34"/>
      <c r="AQ212" s="1"/>
      <c r="AR212" s="46">
        <f t="shared" si="192"/>
        <v>200</v>
      </c>
      <c r="AS212" s="34"/>
      <c r="AT212" s="1"/>
      <c r="AU212" s="46">
        <f t="shared" si="193"/>
        <v>200</v>
      </c>
      <c r="AV212" s="125">
        <f t="shared" si="137"/>
        <v>0</v>
      </c>
      <c r="AW212" s="125">
        <f t="shared" si="138"/>
        <v>0</v>
      </c>
      <c r="AX212" s="291">
        <v>0</v>
      </c>
      <c r="AY212" s="125">
        <v>0</v>
      </c>
      <c r="AZ212" s="35"/>
      <c r="BA212" s="35"/>
      <c r="BB212" s="35"/>
      <c r="BC212" s="35"/>
      <c r="BD212" s="35"/>
      <c r="BE212" s="35"/>
      <c r="BF212" s="35"/>
    </row>
    <row r="213" spans="1:58" ht="13">
      <c r="A213" s="17" t="s">
        <v>407</v>
      </c>
      <c r="B213" s="22">
        <v>2.6490909090896402</v>
      </c>
      <c r="C213" s="16">
        <v>210</v>
      </c>
      <c r="D213" s="187" t="s">
        <v>1036</v>
      </c>
      <c r="E213" s="131">
        <v>80</v>
      </c>
      <c r="F213" s="32" t="s">
        <v>2297</v>
      </c>
      <c r="G213" s="27" t="s">
        <v>4410</v>
      </c>
      <c r="H213" s="156" t="s">
        <v>1089</v>
      </c>
      <c r="I213" s="156" t="s">
        <v>640</v>
      </c>
      <c r="J213" s="175">
        <f>AU213</f>
        <v>200</v>
      </c>
      <c r="K213" s="16">
        <v>200</v>
      </c>
      <c r="L213" s="3"/>
      <c r="M213" s="1"/>
      <c r="N213" s="45">
        <f>SUM(K213+L213-M213)</f>
        <v>200</v>
      </c>
      <c r="O213" s="34"/>
      <c r="P213" s="1"/>
      <c r="Q213" s="45">
        <f>SUM(N213+O213-P213)</f>
        <v>200</v>
      </c>
      <c r="R213" s="34"/>
      <c r="S213" s="1"/>
      <c r="T213" s="45">
        <f>SUM(Q213+R213-S213)</f>
        <v>200</v>
      </c>
      <c r="U213" s="34"/>
      <c r="V213" s="1"/>
      <c r="W213" s="45">
        <f>SUM(T213+U213-V213)</f>
        <v>200</v>
      </c>
      <c r="X213" s="34"/>
      <c r="Y213" s="1"/>
      <c r="Z213" s="45">
        <f>SUM(W213+X213-Y213)</f>
        <v>200</v>
      </c>
      <c r="AA213" s="34"/>
      <c r="AB213" s="1"/>
      <c r="AC213" s="45">
        <f>SUM(Z213+AA213-AB213)</f>
        <v>200</v>
      </c>
      <c r="AD213" s="3"/>
      <c r="AE213" s="1"/>
      <c r="AF213" s="172">
        <f>SUM(AC213+AD213-AE213)</f>
        <v>200</v>
      </c>
      <c r="AG213" s="34"/>
      <c r="AH213" s="1"/>
      <c r="AI213" s="46">
        <f>SUM(AF213+AG213-AH213)</f>
        <v>200</v>
      </c>
      <c r="AJ213" s="34"/>
      <c r="AK213" s="1"/>
      <c r="AL213" s="46">
        <f>SUM(AI213+AJ213-AK213)</f>
        <v>200</v>
      </c>
      <c r="AM213" s="34"/>
      <c r="AN213" s="1"/>
      <c r="AO213" s="46">
        <f>SUM(AL213+AM213-AN213)</f>
        <v>200</v>
      </c>
      <c r="AP213" s="34"/>
      <c r="AQ213" s="1"/>
      <c r="AR213" s="46">
        <f>SUM(AO213+AP213-AQ213)</f>
        <v>200</v>
      </c>
      <c r="AS213" s="34"/>
      <c r="AT213" s="1"/>
      <c r="AU213" s="46">
        <f>SUM(AR213+AS213-AT213)</f>
        <v>200</v>
      </c>
      <c r="AV213" s="125">
        <f>SUM(L213+O213+R213+U213+X213+AA213+AD213+AG213+AJ213+AM213+AP213+AS213)</f>
        <v>0</v>
      </c>
      <c r="AW213" s="125">
        <f>SUM(M213+P213+S213+V213+Y213+AB213+AE213+AH213+AK213+AN213+AQ213+AT213)</f>
        <v>0</v>
      </c>
      <c r="AX213" s="291">
        <v>0</v>
      </c>
      <c r="AY213" s="125">
        <v>0</v>
      </c>
      <c r="AZ213" s="35"/>
      <c r="BA213" s="35"/>
      <c r="BB213" s="35"/>
      <c r="BC213" s="35"/>
      <c r="BD213" s="35"/>
      <c r="BE213" s="35"/>
      <c r="BF213" s="35"/>
    </row>
    <row r="214" spans="1:58" ht="13">
      <c r="A214" s="17" t="s">
        <v>407</v>
      </c>
      <c r="B214" s="1">
        <v>2.57545454545324</v>
      </c>
      <c r="C214" s="200">
        <v>211</v>
      </c>
      <c r="D214" s="187" t="s">
        <v>1036</v>
      </c>
      <c r="E214" s="131">
        <v>81</v>
      </c>
      <c r="F214" s="162" t="s">
        <v>1560</v>
      </c>
      <c r="G214" s="155" t="s">
        <v>1561</v>
      </c>
      <c r="H214" s="156" t="s">
        <v>4009</v>
      </c>
      <c r="I214" s="156" t="s">
        <v>640</v>
      </c>
      <c r="J214" s="175">
        <f t="shared" si="181"/>
        <v>10</v>
      </c>
      <c r="K214" s="16">
        <v>10</v>
      </c>
      <c r="L214" s="3"/>
      <c r="M214" s="1"/>
      <c r="N214" s="46">
        <f t="shared" si="182"/>
        <v>10</v>
      </c>
      <c r="O214" s="34"/>
      <c r="P214" s="1"/>
      <c r="Q214" s="46">
        <f t="shared" si="183"/>
        <v>10</v>
      </c>
      <c r="R214" s="34"/>
      <c r="S214" s="1"/>
      <c r="T214" s="46">
        <f t="shared" si="184"/>
        <v>10</v>
      </c>
      <c r="U214" s="34"/>
      <c r="V214" s="1"/>
      <c r="W214" s="46">
        <f t="shared" si="185"/>
        <v>10</v>
      </c>
      <c r="X214" s="34"/>
      <c r="Y214" s="1"/>
      <c r="Z214" s="46">
        <f t="shared" si="186"/>
        <v>10</v>
      </c>
      <c r="AA214" s="34"/>
      <c r="AB214" s="1"/>
      <c r="AC214" s="46">
        <f t="shared" si="187"/>
        <v>10</v>
      </c>
      <c r="AD214" s="3"/>
      <c r="AE214" s="1"/>
      <c r="AF214" s="171">
        <f t="shared" si="188"/>
        <v>10</v>
      </c>
      <c r="AG214" s="34"/>
      <c r="AH214" s="1"/>
      <c r="AI214" s="46">
        <f t="shared" si="189"/>
        <v>10</v>
      </c>
      <c r="AJ214" s="34"/>
      <c r="AK214" s="1"/>
      <c r="AL214" s="46">
        <f t="shared" si="190"/>
        <v>10</v>
      </c>
      <c r="AM214" s="34"/>
      <c r="AN214" s="1"/>
      <c r="AO214" s="46">
        <f t="shared" si="191"/>
        <v>10</v>
      </c>
      <c r="AP214" s="34"/>
      <c r="AQ214" s="1"/>
      <c r="AR214" s="46">
        <f t="shared" si="192"/>
        <v>10</v>
      </c>
      <c r="AS214" s="34"/>
      <c r="AT214" s="1"/>
      <c r="AU214" s="46">
        <f t="shared" si="193"/>
        <v>10</v>
      </c>
      <c r="AV214" s="125">
        <f t="shared" si="137"/>
        <v>0</v>
      </c>
      <c r="AW214" s="125">
        <f t="shared" si="138"/>
        <v>0</v>
      </c>
      <c r="AX214" s="291">
        <v>0</v>
      </c>
      <c r="AY214" s="125">
        <v>9</v>
      </c>
      <c r="AZ214" s="35"/>
      <c r="BA214" s="35"/>
      <c r="BB214" s="35"/>
      <c r="BC214" s="35"/>
      <c r="BD214" s="35"/>
      <c r="BE214" s="35"/>
      <c r="BF214" s="35"/>
    </row>
    <row r="215" spans="1:58" ht="13">
      <c r="A215" s="18"/>
      <c r="B215" s="41">
        <v>2.5018181818168399</v>
      </c>
      <c r="C215" s="16">
        <v>212</v>
      </c>
      <c r="D215" s="187" t="s">
        <v>1036</v>
      </c>
      <c r="E215" s="131">
        <v>82</v>
      </c>
      <c r="F215" s="162" t="s">
        <v>1562</v>
      </c>
      <c r="G215" s="155" t="s">
        <v>1563</v>
      </c>
      <c r="H215" s="156" t="s">
        <v>4009</v>
      </c>
      <c r="I215" s="156" t="s">
        <v>640</v>
      </c>
      <c r="J215" s="175">
        <f t="shared" si="181"/>
        <v>8</v>
      </c>
      <c r="K215" s="16">
        <v>8</v>
      </c>
      <c r="L215" s="3"/>
      <c r="M215" s="1"/>
      <c r="N215" s="46">
        <f t="shared" si="182"/>
        <v>8</v>
      </c>
      <c r="O215" s="34"/>
      <c r="P215" s="1"/>
      <c r="Q215" s="46">
        <f t="shared" si="183"/>
        <v>8</v>
      </c>
      <c r="R215" s="34"/>
      <c r="S215" s="1"/>
      <c r="T215" s="46">
        <f t="shared" si="184"/>
        <v>8</v>
      </c>
      <c r="U215" s="34"/>
      <c r="V215" s="1"/>
      <c r="W215" s="46">
        <f t="shared" si="185"/>
        <v>8</v>
      </c>
      <c r="X215" s="34"/>
      <c r="Y215" s="1"/>
      <c r="Z215" s="46">
        <f t="shared" si="186"/>
        <v>8</v>
      </c>
      <c r="AA215" s="34"/>
      <c r="AB215" s="1"/>
      <c r="AC215" s="46">
        <f t="shared" si="187"/>
        <v>8</v>
      </c>
      <c r="AD215" s="3"/>
      <c r="AE215" s="1"/>
      <c r="AF215" s="171">
        <f t="shared" si="188"/>
        <v>8</v>
      </c>
      <c r="AG215" s="34"/>
      <c r="AH215" s="1"/>
      <c r="AI215" s="46">
        <f t="shared" si="189"/>
        <v>8</v>
      </c>
      <c r="AJ215" s="34"/>
      <c r="AK215" s="1"/>
      <c r="AL215" s="46">
        <f t="shared" si="190"/>
        <v>8</v>
      </c>
      <c r="AM215" s="34"/>
      <c r="AN215" s="1"/>
      <c r="AO215" s="46">
        <f t="shared" si="191"/>
        <v>8</v>
      </c>
      <c r="AP215" s="34"/>
      <c r="AQ215" s="1"/>
      <c r="AR215" s="46">
        <f t="shared" si="192"/>
        <v>8</v>
      </c>
      <c r="AS215" s="34"/>
      <c r="AT215" s="1"/>
      <c r="AU215" s="46">
        <f t="shared" si="193"/>
        <v>8</v>
      </c>
      <c r="AV215" s="125">
        <f t="shared" si="137"/>
        <v>0</v>
      </c>
      <c r="AW215" s="125">
        <f t="shared" si="138"/>
        <v>0</v>
      </c>
      <c r="AX215" s="291">
        <v>0</v>
      </c>
      <c r="AY215" s="125">
        <v>0</v>
      </c>
      <c r="AZ215" s="35"/>
      <c r="BA215" s="35"/>
      <c r="BB215" s="35"/>
      <c r="BC215" s="35"/>
      <c r="BD215" s="35"/>
      <c r="BE215" s="35"/>
      <c r="BF215" s="35"/>
    </row>
    <row r="216" spans="1:58" ht="13">
      <c r="A216" s="18"/>
      <c r="B216" s="41">
        <v>2.4281818181805401</v>
      </c>
      <c r="C216" s="16">
        <v>213</v>
      </c>
      <c r="D216" s="187" t="s">
        <v>1036</v>
      </c>
      <c r="E216" s="131">
        <v>83</v>
      </c>
      <c r="F216" s="162" t="s">
        <v>1564</v>
      </c>
      <c r="G216" s="155" t="s">
        <v>1565</v>
      </c>
      <c r="H216" s="156" t="s">
        <v>4009</v>
      </c>
      <c r="I216" s="156" t="s">
        <v>640</v>
      </c>
      <c r="J216" s="175">
        <f t="shared" si="181"/>
        <v>100</v>
      </c>
      <c r="K216" s="16">
        <v>100</v>
      </c>
      <c r="L216" s="3"/>
      <c r="M216" s="1"/>
      <c r="N216" s="46">
        <f t="shared" si="182"/>
        <v>100</v>
      </c>
      <c r="O216" s="34"/>
      <c r="P216" s="1"/>
      <c r="Q216" s="46">
        <f t="shared" si="183"/>
        <v>100</v>
      </c>
      <c r="R216" s="34"/>
      <c r="S216" s="1"/>
      <c r="T216" s="46">
        <f t="shared" si="184"/>
        <v>100</v>
      </c>
      <c r="U216" s="34"/>
      <c r="V216" s="1"/>
      <c r="W216" s="46">
        <f t="shared" si="185"/>
        <v>100</v>
      </c>
      <c r="X216" s="34"/>
      <c r="Y216" s="1"/>
      <c r="Z216" s="46">
        <f t="shared" si="186"/>
        <v>100</v>
      </c>
      <c r="AA216" s="34"/>
      <c r="AB216" s="1"/>
      <c r="AC216" s="46">
        <f t="shared" si="187"/>
        <v>100</v>
      </c>
      <c r="AD216" s="3"/>
      <c r="AE216" s="1"/>
      <c r="AF216" s="171">
        <f t="shared" si="188"/>
        <v>100</v>
      </c>
      <c r="AG216" s="34"/>
      <c r="AH216" s="1"/>
      <c r="AI216" s="46">
        <f t="shared" si="189"/>
        <v>100</v>
      </c>
      <c r="AJ216" s="34"/>
      <c r="AK216" s="1"/>
      <c r="AL216" s="46">
        <f t="shared" si="190"/>
        <v>100</v>
      </c>
      <c r="AM216" s="34"/>
      <c r="AN216" s="1"/>
      <c r="AO216" s="46">
        <f t="shared" si="191"/>
        <v>100</v>
      </c>
      <c r="AP216" s="34"/>
      <c r="AQ216" s="1"/>
      <c r="AR216" s="46">
        <f t="shared" si="192"/>
        <v>100</v>
      </c>
      <c r="AS216" s="34"/>
      <c r="AT216" s="1"/>
      <c r="AU216" s="46">
        <f t="shared" si="193"/>
        <v>100</v>
      </c>
      <c r="AV216" s="125">
        <f t="shared" si="137"/>
        <v>0</v>
      </c>
      <c r="AW216" s="125">
        <f t="shared" si="138"/>
        <v>0</v>
      </c>
      <c r="AX216" s="291">
        <v>0</v>
      </c>
      <c r="AY216" s="125">
        <v>8</v>
      </c>
      <c r="AZ216" s="35"/>
      <c r="BA216" s="35"/>
      <c r="BB216" s="35"/>
      <c r="BC216" s="35"/>
      <c r="BD216" s="35"/>
      <c r="BE216" s="35"/>
      <c r="BF216" s="35"/>
    </row>
    <row r="217" spans="1:58" ht="13">
      <c r="A217" s="17" t="s">
        <v>2065</v>
      </c>
      <c r="B217" s="1">
        <v>2.35454545454414</v>
      </c>
      <c r="C217" s="16">
        <v>214</v>
      </c>
      <c r="D217" s="187" t="s">
        <v>1036</v>
      </c>
      <c r="E217" s="131">
        <v>84</v>
      </c>
      <c r="F217" s="162" t="s">
        <v>1566</v>
      </c>
      <c r="G217" s="155" t="s">
        <v>1567</v>
      </c>
      <c r="H217" s="156" t="s">
        <v>4009</v>
      </c>
      <c r="I217" s="156" t="s">
        <v>640</v>
      </c>
      <c r="J217" s="175">
        <f t="shared" si="181"/>
        <v>29</v>
      </c>
      <c r="K217" s="16">
        <v>29</v>
      </c>
      <c r="L217" s="3"/>
      <c r="M217" s="1"/>
      <c r="N217" s="46">
        <f t="shared" si="182"/>
        <v>29</v>
      </c>
      <c r="O217" s="34"/>
      <c r="P217" s="1"/>
      <c r="Q217" s="46">
        <f t="shared" si="183"/>
        <v>29</v>
      </c>
      <c r="R217" s="34"/>
      <c r="S217" s="1"/>
      <c r="T217" s="46">
        <f t="shared" si="184"/>
        <v>29</v>
      </c>
      <c r="U217" s="34"/>
      <c r="V217" s="1"/>
      <c r="W217" s="46">
        <f t="shared" si="185"/>
        <v>29</v>
      </c>
      <c r="X217" s="34"/>
      <c r="Y217" s="1"/>
      <c r="Z217" s="46">
        <f t="shared" si="186"/>
        <v>29</v>
      </c>
      <c r="AA217" s="34"/>
      <c r="AB217" s="1"/>
      <c r="AC217" s="46">
        <f t="shared" si="187"/>
        <v>29</v>
      </c>
      <c r="AD217" s="3"/>
      <c r="AE217" s="1"/>
      <c r="AF217" s="171">
        <f t="shared" si="188"/>
        <v>29</v>
      </c>
      <c r="AG217" s="34"/>
      <c r="AH217" s="1"/>
      <c r="AI217" s="46">
        <f t="shared" si="189"/>
        <v>29</v>
      </c>
      <c r="AJ217" s="34"/>
      <c r="AK217" s="1"/>
      <c r="AL217" s="46">
        <f t="shared" si="190"/>
        <v>29</v>
      </c>
      <c r="AM217" s="34"/>
      <c r="AN217" s="1"/>
      <c r="AO217" s="46">
        <f t="shared" si="191"/>
        <v>29</v>
      </c>
      <c r="AP217" s="34"/>
      <c r="AQ217" s="1"/>
      <c r="AR217" s="46">
        <f t="shared" si="192"/>
        <v>29</v>
      </c>
      <c r="AS217" s="34"/>
      <c r="AT217" s="1"/>
      <c r="AU217" s="46">
        <f t="shared" si="193"/>
        <v>29</v>
      </c>
      <c r="AV217" s="125">
        <f t="shared" si="137"/>
        <v>0</v>
      </c>
      <c r="AW217" s="125">
        <f t="shared" si="138"/>
        <v>0</v>
      </c>
      <c r="AX217" s="291">
        <v>0</v>
      </c>
      <c r="AY217" s="125">
        <v>0</v>
      </c>
      <c r="AZ217" s="35"/>
      <c r="BA217" s="35"/>
      <c r="BB217" s="35"/>
      <c r="BC217" s="35"/>
      <c r="BD217" s="35"/>
      <c r="BE217" s="35"/>
      <c r="BF217" s="35"/>
    </row>
    <row r="218" spans="1:58" ht="13">
      <c r="A218" s="17" t="s">
        <v>407</v>
      </c>
      <c r="B218" s="22">
        <v>2.2809090909077399</v>
      </c>
      <c r="C218" s="200">
        <v>215</v>
      </c>
      <c r="D218" s="187" t="s">
        <v>1036</v>
      </c>
      <c r="E218" s="131">
        <v>85</v>
      </c>
      <c r="F218" s="162" t="s">
        <v>1568</v>
      </c>
      <c r="G218" s="155" t="s">
        <v>1569</v>
      </c>
      <c r="H218" s="156" t="s">
        <v>4009</v>
      </c>
      <c r="I218" s="156" t="s">
        <v>640</v>
      </c>
      <c r="J218" s="175">
        <f t="shared" si="181"/>
        <v>20</v>
      </c>
      <c r="K218" s="16">
        <v>20</v>
      </c>
      <c r="L218" s="3"/>
      <c r="M218" s="1"/>
      <c r="N218" s="46">
        <f t="shared" si="182"/>
        <v>20</v>
      </c>
      <c r="O218" s="34"/>
      <c r="P218" s="1"/>
      <c r="Q218" s="46">
        <f t="shared" si="183"/>
        <v>20</v>
      </c>
      <c r="R218" s="34"/>
      <c r="S218" s="1"/>
      <c r="T218" s="46">
        <f t="shared" si="184"/>
        <v>20</v>
      </c>
      <c r="U218" s="34"/>
      <c r="V218" s="1"/>
      <c r="W218" s="46">
        <f t="shared" si="185"/>
        <v>20</v>
      </c>
      <c r="X218" s="34"/>
      <c r="Y218" s="1"/>
      <c r="Z218" s="46">
        <f t="shared" si="186"/>
        <v>20</v>
      </c>
      <c r="AA218" s="34"/>
      <c r="AB218" s="1"/>
      <c r="AC218" s="46">
        <f t="shared" si="187"/>
        <v>20</v>
      </c>
      <c r="AD218" s="3"/>
      <c r="AE218" s="1"/>
      <c r="AF218" s="171">
        <f t="shared" si="188"/>
        <v>20</v>
      </c>
      <c r="AG218" s="34"/>
      <c r="AH218" s="1"/>
      <c r="AI218" s="46">
        <f t="shared" si="189"/>
        <v>20</v>
      </c>
      <c r="AJ218" s="34"/>
      <c r="AK218" s="1"/>
      <c r="AL218" s="46">
        <f t="shared" si="190"/>
        <v>20</v>
      </c>
      <c r="AM218" s="34"/>
      <c r="AN218" s="1"/>
      <c r="AO218" s="46">
        <f t="shared" si="191"/>
        <v>20</v>
      </c>
      <c r="AP218" s="34"/>
      <c r="AQ218" s="1"/>
      <c r="AR218" s="46">
        <f t="shared" si="192"/>
        <v>20</v>
      </c>
      <c r="AS218" s="34"/>
      <c r="AT218" s="1"/>
      <c r="AU218" s="46">
        <f t="shared" si="193"/>
        <v>20</v>
      </c>
      <c r="AV218" s="125">
        <f t="shared" si="137"/>
        <v>0</v>
      </c>
      <c r="AW218" s="125">
        <f t="shared" si="138"/>
        <v>0</v>
      </c>
      <c r="AX218" s="291">
        <v>0</v>
      </c>
      <c r="AY218" s="125">
        <v>9</v>
      </c>
      <c r="AZ218" s="35"/>
      <c r="BA218" s="35"/>
      <c r="BB218" s="35"/>
      <c r="BC218" s="35"/>
      <c r="BD218" s="35"/>
      <c r="BE218" s="35"/>
      <c r="BF218" s="35"/>
    </row>
    <row r="219" spans="1:58" ht="13">
      <c r="A219" s="17" t="s">
        <v>407</v>
      </c>
      <c r="B219" s="1">
        <v>2.2072727272714401</v>
      </c>
      <c r="C219" s="16">
        <v>216</v>
      </c>
      <c r="D219" s="187" t="s">
        <v>1036</v>
      </c>
      <c r="E219" s="131">
        <v>86</v>
      </c>
      <c r="F219" s="162" t="s">
        <v>1570</v>
      </c>
      <c r="G219" s="155" t="s">
        <v>1571</v>
      </c>
      <c r="H219" s="156" t="s">
        <v>4009</v>
      </c>
      <c r="I219" s="156" t="s">
        <v>640</v>
      </c>
      <c r="J219" s="175">
        <f t="shared" si="181"/>
        <v>100</v>
      </c>
      <c r="K219" s="16">
        <v>100</v>
      </c>
      <c r="L219" s="3"/>
      <c r="M219" s="1"/>
      <c r="N219" s="46">
        <f t="shared" si="182"/>
        <v>100</v>
      </c>
      <c r="O219" s="34"/>
      <c r="P219" s="1"/>
      <c r="Q219" s="46">
        <f t="shared" si="183"/>
        <v>100</v>
      </c>
      <c r="R219" s="34"/>
      <c r="S219" s="1"/>
      <c r="T219" s="46">
        <f t="shared" si="184"/>
        <v>100</v>
      </c>
      <c r="U219" s="34"/>
      <c r="V219" s="1"/>
      <c r="W219" s="46">
        <f t="shared" si="185"/>
        <v>100</v>
      </c>
      <c r="X219" s="34"/>
      <c r="Y219" s="1"/>
      <c r="Z219" s="46">
        <f t="shared" si="186"/>
        <v>100</v>
      </c>
      <c r="AA219" s="34"/>
      <c r="AB219" s="1"/>
      <c r="AC219" s="46">
        <f t="shared" si="187"/>
        <v>100</v>
      </c>
      <c r="AD219" s="3"/>
      <c r="AE219" s="1"/>
      <c r="AF219" s="171">
        <f t="shared" si="188"/>
        <v>100</v>
      </c>
      <c r="AG219" s="34"/>
      <c r="AH219" s="1"/>
      <c r="AI219" s="46">
        <f t="shared" si="189"/>
        <v>100</v>
      </c>
      <c r="AJ219" s="34"/>
      <c r="AK219" s="1"/>
      <c r="AL219" s="46">
        <f t="shared" si="190"/>
        <v>100</v>
      </c>
      <c r="AM219" s="34"/>
      <c r="AN219" s="1"/>
      <c r="AO219" s="46">
        <f t="shared" si="191"/>
        <v>100</v>
      </c>
      <c r="AP219" s="34"/>
      <c r="AQ219" s="1"/>
      <c r="AR219" s="46">
        <f t="shared" si="192"/>
        <v>100</v>
      </c>
      <c r="AS219" s="34"/>
      <c r="AT219" s="1"/>
      <c r="AU219" s="46">
        <f t="shared" si="193"/>
        <v>100</v>
      </c>
      <c r="AV219" s="125">
        <f t="shared" si="137"/>
        <v>0</v>
      </c>
      <c r="AW219" s="125">
        <f t="shared" si="138"/>
        <v>0</v>
      </c>
      <c r="AX219" s="291">
        <v>0</v>
      </c>
      <c r="AY219" s="125">
        <v>40</v>
      </c>
      <c r="AZ219" s="35"/>
      <c r="BA219" s="35"/>
      <c r="BB219" s="35"/>
      <c r="BC219" s="35"/>
      <c r="BD219" s="35"/>
      <c r="BE219" s="35"/>
      <c r="BF219" s="35"/>
    </row>
    <row r="220" spans="1:58" ht="13">
      <c r="A220" s="18"/>
      <c r="B220" s="41">
        <v>2.1336363636350399</v>
      </c>
      <c r="C220" s="16">
        <v>217</v>
      </c>
      <c r="D220" s="187" t="s">
        <v>1036</v>
      </c>
      <c r="E220" s="131">
        <v>87</v>
      </c>
      <c r="F220" s="162" t="s">
        <v>1572</v>
      </c>
      <c r="G220" s="155" t="s">
        <v>1573</v>
      </c>
      <c r="H220" s="156" t="s">
        <v>4009</v>
      </c>
      <c r="I220" s="156" t="s">
        <v>640</v>
      </c>
      <c r="J220" s="175">
        <f t="shared" si="181"/>
        <v>0</v>
      </c>
      <c r="K220" s="16">
        <v>0</v>
      </c>
      <c r="L220" s="3"/>
      <c r="M220" s="1"/>
      <c r="N220" s="46">
        <f t="shared" si="182"/>
        <v>0</v>
      </c>
      <c r="O220" s="34"/>
      <c r="P220" s="1"/>
      <c r="Q220" s="46">
        <f t="shared" si="183"/>
        <v>0</v>
      </c>
      <c r="R220" s="34"/>
      <c r="S220" s="1"/>
      <c r="T220" s="46">
        <f t="shared" si="184"/>
        <v>0</v>
      </c>
      <c r="U220" s="34"/>
      <c r="V220" s="1"/>
      <c r="W220" s="46">
        <f t="shared" si="185"/>
        <v>0</v>
      </c>
      <c r="X220" s="34"/>
      <c r="Y220" s="1"/>
      <c r="Z220" s="46">
        <f t="shared" si="186"/>
        <v>0</v>
      </c>
      <c r="AA220" s="34"/>
      <c r="AB220" s="1"/>
      <c r="AC220" s="46">
        <f t="shared" si="187"/>
        <v>0</v>
      </c>
      <c r="AD220" s="3"/>
      <c r="AE220" s="1"/>
      <c r="AF220" s="171">
        <f t="shared" si="188"/>
        <v>0</v>
      </c>
      <c r="AG220" s="34"/>
      <c r="AH220" s="1"/>
      <c r="AI220" s="46">
        <f t="shared" si="189"/>
        <v>0</v>
      </c>
      <c r="AJ220" s="34"/>
      <c r="AK220" s="1"/>
      <c r="AL220" s="46">
        <f t="shared" si="190"/>
        <v>0</v>
      </c>
      <c r="AM220" s="34"/>
      <c r="AN220" s="1"/>
      <c r="AO220" s="46">
        <f t="shared" si="191"/>
        <v>0</v>
      </c>
      <c r="AP220" s="34"/>
      <c r="AQ220" s="1"/>
      <c r="AR220" s="46">
        <f t="shared" si="192"/>
        <v>0</v>
      </c>
      <c r="AS220" s="34"/>
      <c r="AT220" s="1"/>
      <c r="AU220" s="46">
        <f t="shared" si="193"/>
        <v>0</v>
      </c>
      <c r="AV220" s="125">
        <f t="shared" si="137"/>
        <v>0</v>
      </c>
      <c r="AW220" s="125">
        <f t="shared" si="138"/>
        <v>0</v>
      </c>
      <c r="AX220" s="291">
        <v>0</v>
      </c>
      <c r="AY220" s="125">
        <v>6</v>
      </c>
      <c r="AZ220" s="35"/>
      <c r="BA220" s="35"/>
      <c r="BB220" s="35"/>
      <c r="BC220" s="35"/>
      <c r="BD220" s="35"/>
      <c r="BE220" s="35"/>
      <c r="BF220" s="35"/>
    </row>
    <row r="221" spans="1:58" ht="13">
      <c r="A221" s="18"/>
      <c r="B221" s="41">
        <v>2.0599999999986398</v>
      </c>
      <c r="C221" s="16">
        <v>218</v>
      </c>
      <c r="D221" s="187" t="s">
        <v>1036</v>
      </c>
      <c r="E221" s="131">
        <v>88</v>
      </c>
      <c r="F221" s="162" t="s">
        <v>356</v>
      </c>
      <c r="G221" s="289" t="s">
        <v>357</v>
      </c>
      <c r="H221" s="156" t="s">
        <v>425</v>
      </c>
      <c r="I221" s="156" t="s">
        <v>640</v>
      </c>
      <c r="J221" s="175">
        <f t="shared" ref="J221:J244" si="194">AU221</f>
        <v>20</v>
      </c>
      <c r="K221" s="16">
        <v>20</v>
      </c>
      <c r="L221" s="3"/>
      <c r="M221" s="1"/>
      <c r="N221" s="46">
        <f>SUM(K221+L221-M221)</f>
        <v>20</v>
      </c>
      <c r="O221" s="34"/>
      <c r="P221" s="1"/>
      <c r="Q221" s="46">
        <f>SUM(N221+O221-P221)</f>
        <v>20</v>
      </c>
      <c r="R221" s="34"/>
      <c r="S221" s="1"/>
      <c r="T221" s="46">
        <f>SUM(Q221+R221-S221)</f>
        <v>20</v>
      </c>
      <c r="U221" s="34"/>
      <c r="V221" s="1"/>
      <c r="W221" s="46">
        <f>SUM(T221+U221-V221)</f>
        <v>20</v>
      </c>
      <c r="X221" s="34"/>
      <c r="Y221" s="1"/>
      <c r="Z221" s="46">
        <f>SUM(W221+X221-Y221)</f>
        <v>20</v>
      </c>
      <c r="AA221" s="34"/>
      <c r="AB221" s="1"/>
      <c r="AC221" s="46">
        <f>SUM(Z221+AA221-AB221)</f>
        <v>20</v>
      </c>
      <c r="AD221" s="3"/>
      <c r="AE221" s="1"/>
      <c r="AF221" s="171">
        <f>SUM(AC221+AD221-AE221)</f>
        <v>20</v>
      </c>
      <c r="AG221" s="34"/>
      <c r="AH221" s="1"/>
      <c r="AI221" s="46">
        <f>SUM(AF221+AG221-AH221)</f>
        <v>20</v>
      </c>
      <c r="AJ221" s="34"/>
      <c r="AK221" s="1"/>
      <c r="AL221" s="46">
        <f>SUM(AI221+AJ221-AK221)</f>
        <v>20</v>
      </c>
      <c r="AM221" s="34"/>
      <c r="AN221" s="1"/>
      <c r="AO221" s="46">
        <f t="shared" ref="AO221:AO244" si="195">SUM(AL221+AM221-AN221)</f>
        <v>20</v>
      </c>
      <c r="AP221" s="34"/>
      <c r="AQ221" s="1"/>
      <c r="AR221" s="46">
        <f t="shared" ref="AR221:AR244" si="196">SUM(AO221+AP221-AQ221)</f>
        <v>20</v>
      </c>
      <c r="AS221" s="34"/>
      <c r="AT221" s="1"/>
      <c r="AU221" s="46">
        <f t="shared" ref="AU221:AU244" si="197">SUM(AR221+AS221-AT221)</f>
        <v>20</v>
      </c>
      <c r="AV221" s="125">
        <f t="shared" si="137"/>
        <v>0</v>
      </c>
      <c r="AW221" s="125">
        <f t="shared" si="138"/>
        <v>0</v>
      </c>
      <c r="AX221" s="291">
        <v>0</v>
      </c>
      <c r="AY221" s="125">
        <v>0</v>
      </c>
      <c r="AZ221" s="35"/>
      <c r="BA221" s="35"/>
      <c r="BB221" s="35"/>
      <c r="BC221" s="35"/>
      <c r="BD221" s="35"/>
      <c r="BE221" s="35"/>
      <c r="BF221" s="35"/>
    </row>
    <row r="222" spans="1:58" ht="13">
      <c r="A222" s="17" t="s">
        <v>2065</v>
      </c>
      <c r="B222" s="1">
        <v>1.9863636363622399</v>
      </c>
      <c r="C222" s="200">
        <v>219</v>
      </c>
      <c r="D222" s="187" t="s">
        <v>1036</v>
      </c>
      <c r="E222" s="131">
        <v>89</v>
      </c>
      <c r="F222" s="162" t="s">
        <v>254</v>
      </c>
      <c r="G222" s="289" t="s">
        <v>255</v>
      </c>
      <c r="H222" s="156" t="s">
        <v>425</v>
      </c>
      <c r="I222" s="156" t="s">
        <v>640</v>
      </c>
      <c r="J222" s="175">
        <f t="shared" si="194"/>
        <v>13</v>
      </c>
      <c r="K222" s="16">
        <v>13</v>
      </c>
      <c r="L222" s="3"/>
      <c r="M222" s="1"/>
      <c r="N222" s="46">
        <f>SUM(K222+L222-M222)</f>
        <v>13</v>
      </c>
      <c r="O222" s="34"/>
      <c r="P222" s="1"/>
      <c r="Q222" s="46">
        <f>SUM(N222+O222-P222)</f>
        <v>13</v>
      </c>
      <c r="R222" s="34"/>
      <c r="S222" s="1"/>
      <c r="T222" s="46">
        <f>SUM(Q222+R222-S222)</f>
        <v>13</v>
      </c>
      <c r="U222" s="34"/>
      <c r="V222" s="1"/>
      <c r="W222" s="46">
        <f>SUM(T222+U222-V222)</f>
        <v>13</v>
      </c>
      <c r="X222" s="34"/>
      <c r="Y222" s="1"/>
      <c r="Z222" s="46">
        <f>SUM(W222+X222-Y222)</f>
        <v>13</v>
      </c>
      <c r="AA222" s="34"/>
      <c r="AB222" s="1"/>
      <c r="AC222" s="46">
        <f>SUM(Z222+AA222-AB222)</f>
        <v>13</v>
      </c>
      <c r="AD222" s="3"/>
      <c r="AE222" s="1"/>
      <c r="AF222" s="171">
        <f>SUM(AC222+AD222-AE222)</f>
        <v>13</v>
      </c>
      <c r="AG222" s="34"/>
      <c r="AH222" s="1"/>
      <c r="AI222" s="46">
        <f>SUM(AF222+AG222-AH222)</f>
        <v>13</v>
      </c>
      <c r="AJ222" s="34"/>
      <c r="AK222" s="1"/>
      <c r="AL222" s="46">
        <f>SUM(AI222+AJ222-AK222)</f>
        <v>13</v>
      </c>
      <c r="AM222" s="34"/>
      <c r="AN222" s="1"/>
      <c r="AO222" s="46">
        <f t="shared" si="195"/>
        <v>13</v>
      </c>
      <c r="AP222" s="34"/>
      <c r="AQ222" s="1"/>
      <c r="AR222" s="46">
        <f t="shared" si="196"/>
        <v>13</v>
      </c>
      <c r="AS222" s="34"/>
      <c r="AT222" s="1"/>
      <c r="AU222" s="46">
        <f t="shared" si="197"/>
        <v>13</v>
      </c>
      <c r="AV222" s="125">
        <f t="shared" si="137"/>
        <v>0</v>
      </c>
      <c r="AW222" s="125">
        <f t="shared" si="138"/>
        <v>0</v>
      </c>
      <c r="AX222" s="291">
        <v>0</v>
      </c>
      <c r="AY222" s="125">
        <v>0</v>
      </c>
      <c r="AZ222" s="35"/>
      <c r="BA222" s="35"/>
      <c r="BB222" s="35"/>
      <c r="BC222" s="35"/>
      <c r="BD222" s="35"/>
      <c r="BE222" s="35"/>
      <c r="BF222" s="35"/>
    </row>
    <row r="223" spans="1:58" ht="13">
      <c r="A223" s="17" t="s">
        <v>407</v>
      </c>
      <c r="B223" s="22">
        <v>1.9127272727259399</v>
      </c>
      <c r="C223" s="16">
        <v>220</v>
      </c>
      <c r="D223" s="187" t="s">
        <v>1036</v>
      </c>
      <c r="E223" s="131">
        <v>90</v>
      </c>
      <c r="F223" s="162" t="s">
        <v>2696</v>
      </c>
      <c r="G223" s="155" t="s">
        <v>2697</v>
      </c>
      <c r="H223" s="156" t="s">
        <v>2698</v>
      </c>
      <c r="I223" s="156" t="s">
        <v>640</v>
      </c>
      <c r="J223" s="175">
        <f t="shared" si="194"/>
        <v>10</v>
      </c>
      <c r="K223" s="16">
        <v>10</v>
      </c>
      <c r="L223" s="3"/>
      <c r="M223" s="1"/>
      <c r="N223" s="45">
        <f>SUM(K223+L223-M223)</f>
        <v>10</v>
      </c>
      <c r="O223" s="34"/>
      <c r="P223" s="1"/>
      <c r="Q223" s="45">
        <f>SUM(N223+O223-P223)</f>
        <v>10</v>
      </c>
      <c r="R223" s="34"/>
      <c r="S223" s="1"/>
      <c r="T223" s="45">
        <f>SUM(Q223+R223-S223)</f>
        <v>10</v>
      </c>
      <c r="U223" s="34"/>
      <c r="V223" s="1"/>
      <c r="W223" s="45">
        <f>SUM(T223+U223-V223)</f>
        <v>10</v>
      </c>
      <c r="X223" s="34"/>
      <c r="Y223" s="1"/>
      <c r="Z223" s="45">
        <f>SUM(W223+X223-Y223)</f>
        <v>10</v>
      </c>
      <c r="AA223" s="34"/>
      <c r="AB223" s="1"/>
      <c r="AC223" s="45">
        <f>SUM(Z223+AA223-AB223)</f>
        <v>10</v>
      </c>
      <c r="AD223" s="3"/>
      <c r="AE223" s="1"/>
      <c r="AF223" s="172">
        <f>SUM(AC223+AD223-AE223)</f>
        <v>10</v>
      </c>
      <c r="AG223" s="34"/>
      <c r="AH223" s="1"/>
      <c r="AI223" s="46">
        <f>SUM(AF223+AG223-AH223)</f>
        <v>10</v>
      </c>
      <c r="AJ223" s="34"/>
      <c r="AK223" s="1"/>
      <c r="AL223" s="46">
        <f>SUM(AI223+AJ223-AK223)</f>
        <v>10</v>
      </c>
      <c r="AM223" s="34"/>
      <c r="AN223" s="1"/>
      <c r="AO223" s="46">
        <f t="shared" si="195"/>
        <v>10</v>
      </c>
      <c r="AP223" s="34"/>
      <c r="AQ223" s="1"/>
      <c r="AR223" s="72">
        <f t="shared" si="196"/>
        <v>10</v>
      </c>
      <c r="AS223" s="3"/>
      <c r="AT223" s="1"/>
      <c r="AU223" s="46">
        <f t="shared" si="197"/>
        <v>10</v>
      </c>
      <c r="AV223" s="125">
        <f t="shared" si="137"/>
        <v>0</v>
      </c>
      <c r="AW223" s="125">
        <f t="shared" si="138"/>
        <v>0</v>
      </c>
      <c r="AX223" s="291">
        <v>0</v>
      </c>
      <c r="AY223" s="125">
        <v>0</v>
      </c>
      <c r="AZ223" s="35"/>
      <c r="BA223" s="35"/>
      <c r="BB223" s="35"/>
      <c r="BC223" s="35"/>
      <c r="BD223" s="35"/>
      <c r="BE223" s="35"/>
      <c r="BF223" s="35"/>
    </row>
    <row r="224" spans="1:58" ht="13">
      <c r="A224" s="17" t="s">
        <v>407</v>
      </c>
      <c r="B224" s="1">
        <v>1.83909090908954</v>
      </c>
      <c r="C224" s="16">
        <v>221</v>
      </c>
      <c r="D224" s="270" t="s">
        <v>4625</v>
      </c>
      <c r="E224" s="271">
        <v>1</v>
      </c>
      <c r="F224" s="162" t="s">
        <v>4074</v>
      </c>
      <c r="G224" s="155" t="s">
        <v>4075</v>
      </c>
      <c r="H224" s="156" t="s">
        <v>3989</v>
      </c>
      <c r="I224" s="156" t="s">
        <v>640</v>
      </c>
      <c r="J224" s="175">
        <f t="shared" ref="J224:J234" si="198">AU224</f>
        <v>2</v>
      </c>
      <c r="K224" s="16">
        <v>2</v>
      </c>
      <c r="L224" s="3"/>
      <c r="M224" s="1"/>
      <c r="N224" s="45">
        <f t="shared" ref="N224:N234" si="199">SUM(K224+L224-M224)</f>
        <v>2</v>
      </c>
      <c r="O224" s="34"/>
      <c r="P224" s="1"/>
      <c r="Q224" s="45">
        <f>SUM(N224+O224-P224)</f>
        <v>2</v>
      </c>
      <c r="R224" s="34"/>
      <c r="S224" s="1"/>
      <c r="T224" s="45">
        <f>SUM(Q224+R224-S224)</f>
        <v>2</v>
      </c>
      <c r="U224" s="34"/>
      <c r="V224" s="1"/>
      <c r="W224" s="45">
        <f>SUM(T224+U224-V224)</f>
        <v>2</v>
      </c>
      <c r="X224" s="34"/>
      <c r="Y224" s="1"/>
      <c r="Z224" s="45">
        <f>SUM(W224+X224-Y224)</f>
        <v>2</v>
      </c>
      <c r="AA224" s="34"/>
      <c r="AB224" s="1"/>
      <c r="AC224" s="45">
        <f>SUM(Z224+AA224-AB224)</f>
        <v>2</v>
      </c>
      <c r="AD224" s="3"/>
      <c r="AE224" s="1"/>
      <c r="AF224" s="172">
        <f>SUM(AC224+AD224-AE224)</f>
        <v>2</v>
      </c>
      <c r="AG224" s="34"/>
      <c r="AH224" s="1"/>
      <c r="AI224" s="46">
        <f>SUM(AF224+AG224-AH224)</f>
        <v>2</v>
      </c>
      <c r="AJ224" s="34"/>
      <c r="AK224" s="1"/>
      <c r="AL224" s="46">
        <f>SUM(AI224+AJ224-AK224)</f>
        <v>2</v>
      </c>
      <c r="AM224" s="34"/>
      <c r="AN224" s="1"/>
      <c r="AO224" s="46">
        <f t="shared" ref="AO224:AO234" si="200">SUM(AL224+AM224-AN224)</f>
        <v>2</v>
      </c>
      <c r="AP224" s="34"/>
      <c r="AQ224" s="1"/>
      <c r="AR224" s="72">
        <f>SUM(AO224+AP224-AQ224)</f>
        <v>2</v>
      </c>
      <c r="AS224" s="3"/>
      <c r="AT224" s="1"/>
      <c r="AU224" s="46">
        <f>SUM(AR224+AS224-AT224)</f>
        <v>2</v>
      </c>
      <c r="AV224" s="125">
        <f t="shared" ref="AV224:AW229" si="201">SUM(L224+O224+R224+U224+X224+AA224+AD224+AG224+AJ224+AM224+AP224+AS224)</f>
        <v>0</v>
      </c>
      <c r="AW224" s="125">
        <f t="shared" si="201"/>
        <v>0</v>
      </c>
      <c r="AX224" s="291">
        <v>0</v>
      </c>
      <c r="AY224" s="125">
        <v>0</v>
      </c>
      <c r="AZ224" s="35"/>
      <c r="BA224" s="35"/>
      <c r="BB224" s="35"/>
      <c r="BC224" s="35"/>
      <c r="BD224" s="35"/>
      <c r="BE224" s="35"/>
      <c r="BF224" s="35"/>
    </row>
    <row r="225" spans="1:58" ht="13">
      <c r="A225" s="18"/>
      <c r="B225" s="41">
        <v>1.7654545454531401</v>
      </c>
      <c r="C225" s="16">
        <v>222</v>
      </c>
      <c r="D225" s="185" t="s">
        <v>4625</v>
      </c>
      <c r="E225" s="268">
        <v>2</v>
      </c>
      <c r="F225" s="32" t="s">
        <v>4095</v>
      </c>
      <c r="G225" s="27" t="s">
        <v>4096</v>
      </c>
      <c r="H225" s="110" t="s">
        <v>3989</v>
      </c>
      <c r="I225" s="110" t="s">
        <v>640</v>
      </c>
      <c r="J225" s="175">
        <f t="shared" si="198"/>
        <v>1</v>
      </c>
      <c r="K225" s="16">
        <v>2</v>
      </c>
      <c r="L225" s="3"/>
      <c r="M225" s="1"/>
      <c r="N225" s="45">
        <f t="shared" si="199"/>
        <v>2</v>
      </c>
      <c r="O225" s="34"/>
      <c r="P225" s="1"/>
      <c r="Q225" s="45">
        <f t="shared" ref="Q225" si="202">SUM(N225+O225-P225)</f>
        <v>2</v>
      </c>
      <c r="R225" s="34">
        <v>1</v>
      </c>
      <c r="S225" s="1">
        <v>1</v>
      </c>
      <c r="T225" s="45">
        <f t="shared" ref="T225" si="203">SUM(Q225+R225-S225)</f>
        <v>2</v>
      </c>
      <c r="U225" s="34"/>
      <c r="V225" s="1"/>
      <c r="W225" s="45">
        <f t="shared" ref="W225" si="204">SUM(T225+U225-V225)</f>
        <v>2</v>
      </c>
      <c r="X225" s="34"/>
      <c r="Y225" s="1"/>
      <c r="Z225" s="45">
        <f t="shared" ref="Z225" si="205">SUM(W225+X225-Y225)</f>
        <v>2</v>
      </c>
      <c r="AA225" s="34"/>
      <c r="AB225" s="1"/>
      <c r="AC225" s="45">
        <f t="shared" ref="AC225" si="206">SUM(Z225+AA225-AB225)</f>
        <v>2</v>
      </c>
      <c r="AD225" s="3"/>
      <c r="AE225" s="1">
        <v>1</v>
      </c>
      <c r="AF225" s="172">
        <f t="shared" ref="AF225" si="207">SUM(AC225+AD225-AE225)</f>
        <v>1</v>
      </c>
      <c r="AG225" s="34"/>
      <c r="AH225" s="1"/>
      <c r="AI225" s="46">
        <f t="shared" ref="AI225" si="208">SUM(AF225+AG225-AH225)</f>
        <v>1</v>
      </c>
      <c r="AJ225" s="34"/>
      <c r="AK225" s="1"/>
      <c r="AL225" s="46">
        <f t="shared" ref="AL225" si="209">SUM(AI225+AJ225-AK225)</f>
        <v>1</v>
      </c>
      <c r="AM225" s="34"/>
      <c r="AN225" s="1"/>
      <c r="AO225" s="46">
        <f t="shared" si="200"/>
        <v>1</v>
      </c>
      <c r="AP225" s="34"/>
      <c r="AQ225" s="1"/>
      <c r="AR225" s="72">
        <f t="shared" ref="AR225" si="210">SUM(AO225+AP225-AQ225)</f>
        <v>1</v>
      </c>
      <c r="AS225" s="3"/>
      <c r="AT225" s="1"/>
      <c r="AU225" s="46">
        <f t="shared" ref="AU225" si="211">SUM(AR225+AS225-AT225)</f>
        <v>1</v>
      </c>
      <c r="AV225" s="125">
        <f t="shared" si="201"/>
        <v>1</v>
      </c>
      <c r="AW225" s="125">
        <f t="shared" si="201"/>
        <v>2</v>
      </c>
      <c r="AX225" s="291">
        <v>0</v>
      </c>
      <c r="AY225" s="125">
        <v>0</v>
      </c>
      <c r="AZ225" s="35"/>
      <c r="BA225" s="35"/>
      <c r="BB225" s="35"/>
      <c r="BC225" s="35"/>
      <c r="BD225" s="35"/>
      <c r="BE225" s="35"/>
      <c r="BF225" s="35"/>
    </row>
    <row r="226" spans="1:58" ht="13">
      <c r="A226" s="18"/>
      <c r="B226" s="41">
        <v>1.6918181818168401</v>
      </c>
      <c r="C226" s="200">
        <v>223</v>
      </c>
      <c r="D226" s="185" t="s">
        <v>4625</v>
      </c>
      <c r="E226" s="268">
        <v>3</v>
      </c>
      <c r="F226" s="32" t="s">
        <v>3981</v>
      </c>
      <c r="G226" s="27" t="s">
        <v>3982</v>
      </c>
      <c r="H226" s="110" t="s">
        <v>3989</v>
      </c>
      <c r="I226" s="156" t="s">
        <v>640</v>
      </c>
      <c r="J226" s="175">
        <f t="shared" si="198"/>
        <v>0</v>
      </c>
      <c r="K226" s="16">
        <v>1</v>
      </c>
      <c r="L226" s="3"/>
      <c r="M226" s="1"/>
      <c r="N226" s="45">
        <f t="shared" si="199"/>
        <v>1</v>
      </c>
      <c r="O226" s="34"/>
      <c r="P226" s="1"/>
      <c r="Q226" s="45">
        <f t="shared" ref="Q226:Q234" si="212">SUM(N226+O226-P226)</f>
        <v>1</v>
      </c>
      <c r="R226" s="34"/>
      <c r="S226" s="1"/>
      <c r="T226" s="45">
        <f t="shared" ref="T226:T234" si="213">SUM(Q226+R226-S226)</f>
        <v>1</v>
      </c>
      <c r="U226" s="34"/>
      <c r="V226" s="1"/>
      <c r="W226" s="45">
        <f t="shared" ref="W226:W234" si="214">SUM(T226+U226-V226)</f>
        <v>1</v>
      </c>
      <c r="X226" s="34"/>
      <c r="Y226" s="1"/>
      <c r="Z226" s="45">
        <f t="shared" ref="Z226:Z234" si="215">SUM(W226+X226-Y226)</f>
        <v>1</v>
      </c>
      <c r="AA226" s="34"/>
      <c r="AB226" s="1"/>
      <c r="AC226" s="45">
        <f t="shared" ref="AC226:AC234" si="216">SUM(Z226+AA226-AB226)</f>
        <v>1</v>
      </c>
      <c r="AD226" s="3"/>
      <c r="AE226" s="1">
        <v>1</v>
      </c>
      <c r="AF226" s="172">
        <f t="shared" ref="AF226:AF234" si="217">SUM(AC226+AD226-AE226)</f>
        <v>0</v>
      </c>
      <c r="AG226" s="34"/>
      <c r="AH226" s="1"/>
      <c r="AI226" s="46">
        <f t="shared" ref="AI226:AI234" si="218">SUM(AF226+AG226-AH226)</f>
        <v>0</v>
      </c>
      <c r="AJ226" s="34"/>
      <c r="AK226" s="1"/>
      <c r="AL226" s="46">
        <f t="shared" ref="AL226:AL234" si="219">SUM(AI226+AJ226-AK226)</f>
        <v>0</v>
      </c>
      <c r="AM226" s="34"/>
      <c r="AN226" s="1"/>
      <c r="AO226" s="46">
        <f t="shared" si="200"/>
        <v>0</v>
      </c>
      <c r="AP226" s="34"/>
      <c r="AQ226" s="1"/>
      <c r="AR226" s="72">
        <f t="shared" ref="AR226:AR234" si="220">SUM(AO226+AP226-AQ226)</f>
        <v>0</v>
      </c>
      <c r="AS226" s="3"/>
      <c r="AT226" s="1"/>
      <c r="AU226" s="46">
        <f t="shared" ref="AU226:AU234" si="221">SUM(AR226+AS226-AT226)</f>
        <v>0</v>
      </c>
      <c r="AV226" s="125">
        <f t="shared" si="201"/>
        <v>0</v>
      </c>
      <c r="AW226" s="125">
        <f t="shared" si="201"/>
        <v>1</v>
      </c>
      <c r="AX226" s="291">
        <v>0</v>
      </c>
      <c r="AY226" s="125">
        <v>0</v>
      </c>
      <c r="AZ226" s="35"/>
      <c r="BA226" s="35"/>
      <c r="BB226" s="35"/>
      <c r="BC226" s="35"/>
      <c r="BD226" s="35"/>
      <c r="BE226" s="35"/>
      <c r="BF226" s="35"/>
    </row>
    <row r="227" spans="1:58" ht="13">
      <c r="A227" s="17" t="s">
        <v>2065</v>
      </c>
      <c r="B227" s="1">
        <v>1.6181818181804399</v>
      </c>
      <c r="C227" s="16">
        <v>224</v>
      </c>
      <c r="D227" s="185" t="s">
        <v>4625</v>
      </c>
      <c r="E227" s="268">
        <v>4</v>
      </c>
      <c r="F227" s="32" t="s">
        <v>4439</v>
      </c>
      <c r="G227" s="27" t="s">
        <v>4440</v>
      </c>
      <c r="H227" s="110" t="s">
        <v>3989</v>
      </c>
      <c r="I227" s="110" t="s">
        <v>640</v>
      </c>
      <c r="J227" s="175">
        <f t="shared" si="198"/>
        <v>2</v>
      </c>
      <c r="K227" s="16">
        <v>2</v>
      </c>
      <c r="L227" s="3"/>
      <c r="M227" s="1"/>
      <c r="N227" s="45">
        <f t="shared" si="199"/>
        <v>2</v>
      </c>
      <c r="O227" s="34"/>
      <c r="P227" s="1"/>
      <c r="Q227" s="45">
        <f t="shared" si="212"/>
        <v>2</v>
      </c>
      <c r="R227" s="34"/>
      <c r="S227" s="1"/>
      <c r="T227" s="45">
        <f t="shared" si="213"/>
        <v>2</v>
      </c>
      <c r="U227" s="34"/>
      <c r="V227" s="1"/>
      <c r="W227" s="45">
        <f t="shared" si="214"/>
        <v>2</v>
      </c>
      <c r="X227" s="34"/>
      <c r="Y227" s="1"/>
      <c r="Z227" s="45">
        <f t="shared" si="215"/>
        <v>2</v>
      </c>
      <c r="AA227" s="34"/>
      <c r="AB227" s="1"/>
      <c r="AC227" s="45">
        <f t="shared" si="216"/>
        <v>2</v>
      </c>
      <c r="AD227" s="3"/>
      <c r="AE227" s="1"/>
      <c r="AF227" s="172">
        <f t="shared" si="217"/>
        <v>2</v>
      </c>
      <c r="AG227" s="34"/>
      <c r="AH227" s="1"/>
      <c r="AI227" s="46">
        <f t="shared" si="218"/>
        <v>2</v>
      </c>
      <c r="AJ227" s="34"/>
      <c r="AK227" s="1"/>
      <c r="AL227" s="46">
        <f t="shared" si="219"/>
        <v>2</v>
      </c>
      <c r="AM227" s="34"/>
      <c r="AN227" s="1"/>
      <c r="AO227" s="46">
        <f t="shared" si="200"/>
        <v>2</v>
      </c>
      <c r="AP227" s="34"/>
      <c r="AQ227" s="1"/>
      <c r="AR227" s="72">
        <f t="shared" si="220"/>
        <v>2</v>
      </c>
      <c r="AS227" s="3"/>
      <c r="AT227" s="1"/>
      <c r="AU227" s="46">
        <f t="shared" si="221"/>
        <v>2</v>
      </c>
      <c r="AV227" s="125">
        <f t="shared" si="201"/>
        <v>0</v>
      </c>
      <c r="AW227" s="125">
        <f t="shared" si="201"/>
        <v>0</v>
      </c>
      <c r="AX227" s="291">
        <v>0</v>
      </c>
      <c r="AY227" s="125">
        <v>0</v>
      </c>
      <c r="AZ227" s="35"/>
      <c r="BA227" s="35"/>
      <c r="BB227" s="35"/>
      <c r="BC227" s="35"/>
      <c r="BD227" s="35"/>
      <c r="BE227" s="35"/>
      <c r="BF227" s="35"/>
    </row>
    <row r="228" spans="1:58" ht="13">
      <c r="A228" s="17" t="s">
        <v>407</v>
      </c>
      <c r="B228" s="22">
        <v>1.54454545454404</v>
      </c>
      <c r="C228" s="16">
        <v>225</v>
      </c>
      <c r="D228" s="185" t="s">
        <v>4625</v>
      </c>
      <c r="E228" s="268">
        <v>5</v>
      </c>
      <c r="F228" s="32" t="s">
        <v>3987</v>
      </c>
      <c r="G228" s="27" t="s">
        <v>3988</v>
      </c>
      <c r="H228" s="110" t="s">
        <v>3989</v>
      </c>
      <c r="I228" s="156" t="s">
        <v>640</v>
      </c>
      <c r="J228" s="175">
        <f t="shared" si="198"/>
        <v>1</v>
      </c>
      <c r="K228" s="16">
        <v>1</v>
      </c>
      <c r="L228" s="3"/>
      <c r="M228" s="1"/>
      <c r="N228" s="45">
        <f t="shared" si="199"/>
        <v>1</v>
      </c>
      <c r="O228" s="34"/>
      <c r="P228" s="1"/>
      <c r="Q228" s="45">
        <f t="shared" si="212"/>
        <v>1</v>
      </c>
      <c r="R228" s="34"/>
      <c r="S228" s="1"/>
      <c r="T228" s="45">
        <f t="shared" si="213"/>
        <v>1</v>
      </c>
      <c r="U228" s="34"/>
      <c r="V228" s="1"/>
      <c r="W228" s="45">
        <f t="shared" si="214"/>
        <v>1</v>
      </c>
      <c r="X228" s="34"/>
      <c r="Y228" s="1"/>
      <c r="Z228" s="45">
        <f t="shared" si="215"/>
        <v>1</v>
      </c>
      <c r="AA228" s="34"/>
      <c r="AB228" s="1"/>
      <c r="AC228" s="45">
        <f t="shared" si="216"/>
        <v>1</v>
      </c>
      <c r="AD228" s="3"/>
      <c r="AE228" s="1"/>
      <c r="AF228" s="172">
        <f t="shared" si="217"/>
        <v>1</v>
      </c>
      <c r="AG228" s="34"/>
      <c r="AH228" s="1"/>
      <c r="AI228" s="46">
        <f t="shared" si="218"/>
        <v>1</v>
      </c>
      <c r="AJ228" s="34"/>
      <c r="AK228" s="1"/>
      <c r="AL228" s="46">
        <f t="shared" si="219"/>
        <v>1</v>
      </c>
      <c r="AM228" s="34"/>
      <c r="AN228" s="1"/>
      <c r="AO228" s="46">
        <f t="shared" si="200"/>
        <v>1</v>
      </c>
      <c r="AP228" s="34"/>
      <c r="AQ228" s="1"/>
      <c r="AR228" s="72">
        <f t="shared" si="220"/>
        <v>1</v>
      </c>
      <c r="AS228" s="3"/>
      <c r="AT228" s="1"/>
      <c r="AU228" s="46">
        <f t="shared" si="221"/>
        <v>1</v>
      </c>
      <c r="AV228" s="125">
        <f t="shared" si="201"/>
        <v>0</v>
      </c>
      <c r="AW228" s="125">
        <f t="shared" si="201"/>
        <v>0</v>
      </c>
      <c r="AX228" s="291">
        <v>0</v>
      </c>
      <c r="AY228" s="125">
        <v>0</v>
      </c>
      <c r="AZ228" s="35"/>
      <c r="BA228" s="35"/>
      <c r="BB228" s="35"/>
      <c r="BC228" s="35"/>
      <c r="BD228" s="35"/>
      <c r="BE228" s="35"/>
      <c r="BF228" s="35"/>
    </row>
    <row r="229" spans="1:58" ht="13">
      <c r="A229" s="17" t="s">
        <v>407</v>
      </c>
      <c r="B229" s="1">
        <v>1.47090909090774</v>
      </c>
      <c r="C229" s="16">
        <v>226</v>
      </c>
      <c r="D229" s="185" t="s">
        <v>4625</v>
      </c>
      <c r="E229" s="268">
        <v>6</v>
      </c>
      <c r="F229" s="32" t="s">
        <v>3983</v>
      </c>
      <c r="G229" s="27" t="s">
        <v>3984</v>
      </c>
      <c r="H229" s="156" t="s">
        <v>3989</v>
      </c>
      <c r="I229" s="110" t="s">
        <v>640</v>
      </c>
      <c r="J229" s="175">
        <f t="shared" si="198"/>
        <v>1</v>
      </c>
      <c r="K229" s="16">
        <v>2</v>
      </c>
      <c r="L229" s="3"/>
      <c r="M229" s="1"/>
      <c r="N229" s="45">
        <f t="shared" si="199"/>
        <v>2</v>
      </c>
      <c r="O229" s="34"/>
      <c r="P229" s="1"/>
      <c r="Q229" s="45">
        <f t="shared" si="212"/>
        <v>2</v>
      </c>
      <c r="R229" s="34"/>
      <c r="S229" s="1"/>
      <c r="T229" s="45">
        <f t="shared" si="213"/>
        <v>2</v>
      </c>
      <c r="U229" s="34"/>
      <c r="V229" s="1"/>
      <c r="W229" s="45">
        <f t="shared" si="214"/>
        <v>2</v>
      </c>
      <c r="X229" s="34"/>
      <c r="Y229" s="1"/>
      <c r="Z229" s="45">
        <f t="shared" si="215"/>
        <v>2</v>
      </c>
      <c r="AA229" s="34"/>
      <c r="AB229" s="1"/>
      <c r="AC229" s="45">
        <f t="shared" si="216"/>
        <v>2</v>
      </c>
      <c r="AD229" s="3"/>
      <c r="AE229" s="1">
        <v>1</v>
      </c>
      <c r="AF229" s="172">
        <f t="shared" si="217"/>
        <v>1</v>
      </c>
      <c r="AG229" s="34"/>
      <c r="AH229" s="1"/>
      <c r="AI229" s="46">
        <f t="shared" si="218"/>
        <v>1</v>
      </c>
      <c r="AJ229" s="34"/>
      <c r="AK229" s="1"/>
      <c r="AL229" s="46">
        <f t="shared" si="219"/>
        <v>1</v>
      </c>
      <c r="AM229" s="34"/>
      <c r="AN229" s="1"/>
      <c r="AO229" s="46">
        <f t="shared" si="200"/>
        <v>1</v>
      </c>
      <c r="AP229" s="34"/>
      <c r="AQ229" s="1"/>
      <c r="AR229" s="72">
        <f t="shared" si="220"/>
        <v>1</v>
      </c>
      <c r="AS229" s="3"/>
      <c r="AT229" s="1"/>
      <c r="AU229" s="46">
        <f t="shared" si="221"/>
        <v>1</v>
      </c>
      <c r="AV229" s="125">
        <f t="shared" si="201"/>
        <v>0</v>
      </c>
      <c r="AW229" s="125">
        <f t="shared" si="201"/>
        <v>1</v>
      </c>
      <c r="AX229" s="291">
        <v>0</v>
      </c>
      <c r="AY229" s="125">
        <v>0</v>
      </c>
      <c r="AZ229" s="35"/>
      <c r="BA229" s="35"/>
      <c r="BB229" s="35"/>
      <c r="BC229" s="35"/>
      <c r="BD229" s="35"/>
      <c r="BE229" s="35"/>
      <c r="BF229" s="35"/>
    </row>
    <row r="230" spans="1:58" ht="13">
      <c r="A230" s="18"/>
      <c r="B230" s="41">
        <v>1.3972727272713401</v>
      </c>
      <c r="C230" s="200">
        <v>227</v>
      </c>
      <c r="D230" s="185" t="s">
        <v>4625</v>
      </c>
      <c r="E230" s="268">
        <v>7</v>
      </c>
      <c r="F230" s="162" t="s">
        <v>4078</v>
      </c>
      <c r="G230" s="155" t="s">
        <v>4079</v>
      </c>
      <c r="H230" s="110" t="s">
        <v>3989</v>
      </c>
      <c r="I230" s="156" t="s">
        <v>640</v>
      </c>
      <c r="J230" s="175">
        <f t="shared" si="198"/>
        <v>1</v>
      </c>
      <c r="K230" s="16">
        <v>1</v>
      </c>
      <c r="L230" s="3"/>
      <c r="M230" s="1"/>
      <c r="N230" s="46">
        <f t="shared" si="199"/>
        <v>1</v>
      </c>
      <c r="O230" s="34"/>
      <c r="P230" s="1"/>
      <c r="Q230" s="46">
        <f t="shared" si="212"/>
        <v>1</v>
      </c>
      <c r="R230" s="34"/>
      <c r="S230" s="1"/>
      <c r="T230" s="46">
        <f t="shared" si="213"/>
        <v>1</v>
      </c>
      <c r="U230" s="34"/>
      <c r="V230" s="1"/>
      <c r="W230" s="46">
        <f t="shared" si="214"/>
        <v>1</v>
      </c>
      <c r="X230" s="34"/>
      <c r="Y230" s="1"/>
      <c r="Z230" s="46">
        <f t="shared" si="215"/>
        <v>1</v>
      </c>
      <c r="AA230" s="34"/>
      <c r="AB230" s="1"/>
      <c r="AC230" s="46">
        <f t="shared" si="216"/>
        <v>1</v>
      </c>
      <c r="AD230" s="3">
        <v>1</v>
      </c>
      <c r="AE230" s="1">
        <v>1</v>
      </c>
      <c r="AF230" s="171">
        <f t="shared" si="217"/>
        <v>1</v>
      </c>
      <c r="AG230" s="34"/>
      <c r="AH230" s="1"/>
      <c r="AI230" s="46">
        <f t="shared" si="218"/>
        <v>1</v>
      </c>
      <c r="AJ230" s="34"/>
      <c r="AK230" s="1"/>
      <c r="AL230" s="46">
        <f t="shared" si="219"/>
        <v>1</v>
      </c>
      <c r="AM230" s="34"/>
      <c r="AN230" s="1"/>
      <c r="AO230" s="46">
        <f t="shared" si="200"/>
        <v>1</v>
      </c>
      <c r="AP230" s="34"/>
      <c r="AQ230" s="1"/>
      <c r="AR230" s="46">
        <f t="shared" si="220"/>
        <v>1</v>
      </c>
      <c r="AS230" s="34"/>
      <c r="AT230" s="1"/>
      <c r="AU230" s="46">
        <f t="shared" si="221"/>
        <v>1</v>
      </c>
      <c r="AV230" s="125">
        <f t="shared" ref="AV230:AW234" si="222">SUM(L230+O230+R230+U230+X230+AA230+AD230+AG230+AJ230+AM230+AP230+AS230)</f>
        <v>1</v>
      </c>
      <c r="AW230" s="125">
        <f t="shared" si="222"/>
        <v>1</v>
      </c>
      <c r="AX230" s="291">
        <v>0</v>
      </c>
      <c r="AY230" s="125">
        <v>1</v>
      </c>
      <c r="AZ230" s="35"/>
      <c r="BA230" s="35"/>
      <c r="BB230" s="35"/>
      <c r="BC230" s="35"/>
      <c r="BD230" s="35"/>
      <c r="BE230" s="35"/>
      <c r="BF230" s="35"/>
    </row>
    <row r="231" spans="1:58" ht="13">
      <c r="A231" s="18"/>
      <c r="B231" s="41">
        <v>1.32363636363494</v>
      </c>
      <c r="C231" s="16">
        <v>228</v>
      </c>
      <c r="D231" s="185" t="s">
        <v>4625</v>
      </c>
      <c r="E231" s="268">
        <v>8</v>
      </c>
      <c r="F231" s="162" t="s">
        <v>2706</v>
      </c>
      <c r="G231" s="155" t="s">
        <v>2707</v>
      </c>
      <c r="H231" s="110" t="s">
        <v>3989</v>
      </c>
      <c r="I231" s="110" t="s">
        <v>640</v>
      </c>
      <c r="J231" s="175">
        <f t="shared" si="198"/>
        <v>5</v>
      </c>
      <c r="K231" s="16">
        <v>5</v>
      </c>
      <c r="L231" s="3"/>
      <c r="M231" s="1"/>
      <c r="N231" s="45">
        <f t="shared" si="199"/>
        <v>5</v>
      </c>
      <c r="O231" s="34"/>
      <c r="P231" s="1"/>
      <c r="Q231" s="45">
        <f t="shared" si="212"/>
        <v>5</v>
      </c>
      <c r="R231" s="34"/>
      <c r="S231" s="1"/>
      <c r="T231" s="45">
        <f t="shared" si="213"/>
        <v>5</v>
      </c>
      <c r="U231" s="34"/>
      <c r="V231" s="1"/>
      <c r="W231" s="45">
        <f t="shared" si="214"/>
        <v>5</v>
      </c>
      <c r="X231" s="34"/>
      <c r="Y231" s="1"/>
      <c r="Z231" s="45">
        <f t="shared" si="215"/>
        <v>5</v>
      </c>
      <c r="AA231" s="34"/>
      <c r="AB231" s="1"/>
      <c r="AC231" s="45">
        <f t="shared" si="216"/>
        <v>5</v>
      </c>
      <c r="AD231" s="3"/>
      <c r="AE231" s="1"/>
      <c r="AF231" s="172">
        <f t="shared" si="217"/>
        <v>5</v>
      </c>
      <c r="AG231" s="34"/>
      <c r="AH231" s="1"/>
      <c r="AI231" s="46">
        <f t="shared" si="218"/>
        <v>5</v>
      </c>
      <c r="AJ231" s="34"/>
      <c r="AK231" s="1"/>
      <c r="AL231" s="46">
        <f t="shared" si="219"/>
        <v>5</v>
      </c>
      <c r="AM231" s="34"/>
      <c r="AN231" s="1"/>
      <c r="AO231" s="46">
        <f t="shared" si="200"/>
        <v>5</v>
      </c>
      <c r="AP231" s="34"/>
      <c r="AQ231" s="1"/>
      <c r="AR231" s="72">
        <f t="shared" si="220"/>
        <v>5</v>
      </c>
      <c r="AS231" s="3"/>
      <c r="AT231" s="1"/>
      <c r="AU231" s="46">
        <f t="shared" si="221"/>
        <v>5</v>
      </c>
      <c r="AV231" s="125">
        <f t="shared" si="222"/>
        <v>0</v>
      </c>
      <c r="AW231" s="125">
        <f t="shared" si="222"/>
        <v>0</v>
      </c>
      <c r="AX231" s="291">
        <v>0</v>
      </c>
      <c r="AY231" s="125">
        <v>1</v>
      </c>
      <c r="AZ231" s="35"/>
      <c r="BA231" s="35"/>
      <c r="BB231" s="35"/>
      <c r="BC231" s="35"/>
      <c r="BD231" s="35"/>
      <c r="BE231" s="35"/>
      <c r="BF231" s="35"/>
    </row>
    <row r="232" spans="1:58" ht="13">
      <c r="A232" s="17" t="s">
        <v>2065</v>
      </c>
      <c r="B232" s="1">
        <v>1.2499999999985401</v>
      </c>
      <c r="C232" s="16">
        <v>229</v>
      </c>
      <c r="D232" s="185" t="s">
        <v>4625</v>
      </c>
      <c r="E232" s="268">
        <v>9</v>
      </c>
      <c r="F232" s="162" t="s">
        <v>4097</v>
      </c>
      <c r="G232" s="155" t="s">
        <v>4098</v>
      </c>
      <c r="H232" s="110" t="s">
        <v>3989</v>
      </c>
      <c r="I232" s="156" t="s">
        <v>640</v>
      </c>
      <c r="J232" s="175">
        <f t="shared" si="198"/>
        <v>0</v>
      </c>
      <c r="K232" s="16">
        <v>2</v>
      </c>
      <c r="L232" s="3"/>
      <c r="M232" s="1"/>
      <c r="N232" s="46">
        <f t="shared" si="199"/>
        <v>2</v>
      </c>
      <c r="O232" s="34"/>
      <c r="P232" s="1"/>
      <c r="Q232" s="46">
        <f t="shared" si="212"/>
        <v>2</v>
      </c>
      <c r="R232" s="34"/>
      <c r="S232" s="1"/>
      <c r="T232" s="46">
        <f t="shared" si="213"/>
        <v>2</v>
      </c>
      <c r="U232" s="34"/>
      <c r="V232" s="1"/>
      <c r="W232" s="46">
        <f t="shared" si="214"/>
        <v>2</v>
      </c>
      <c r="X232" s="34"/>
      <c r="Y232" s="1"/>
      <c r="Z232" s="46">
        <f t="shared" si="215"/>
        <v>2</v>
      </c>
      <c r="AA232" s="34"/>
      <c r="AB232" s="1"/>
      <c r="AC232" s="46">
        <f t="shared" si="216"/>
        <v>2</v>
      </c>
      <c r="AD232" s="3"/>
      <c r="AE232" s="1">
        <f>1+1</f>
        <v>2</v>
      </c>
      <c r="AF232" s="171">
        <f t="shared" si="217"/>
        <v>0</v>
      </c>
      <c r="AG232" s="34"/>
      <c r="AH232" s="1"/>
      <c r="AI232" s="46">
        <f t="shared" si="218"/>
        <v>0</v>
      </c>
      <c r="AJ232" s="34"/>
      <c r="AK232" s="1"/>
      <c r="AL232" s="46">
        <f t="shared" si="219"/>
        <v>0</v>
      </c>
      <c r="AM232" s="34"/>
      <c r="AN232" s="1"/>
      <c r="AO232" s="46">
        <f t="shared" si="200"/>
        <v>0</v>
      </c>
      <c r="AP232" s="34"/>
      <c r="AQ232" s="1"/>
      <c r="AR232" s="46">
        <f t="shared" si="220"/>
        <v>0</v>
      </c>
      <c r="AS232" s="34"/>
      <c r="AT232" s="1"/>
      <c r="AU232" s="46">
        <f t="shared" si="221"/>
        <v>0</v>
      </c>
      <c r="AV232" s="125">
        <f t="shared" si="222"/>
        <v>0</v>
      </c>
      <c r="AW232" s="125">
        <f t="shared" si="222"/>
        <v>2</v>
      </c>
      <c r="AX232" s="291">
        <v>0</v>
      </c>
      <c r="AY232" s="125">
        <v>1</v>
      </c>
      <c r="AZ232" s="35"/>
      <c r="BA232" s="35"/>
      <c r="BB232" s="35"/>
      <c r="BC232" s="35"/>
      <c r="BD232" s="35"/>
      <c r="BE232" s="35"/>
      <c r="BF232" s="35"/>
    </row>
    <row r="233" spans="1:58" ht="13">
      <c r="A233" s="17" t="s">
        <v>407</v>
      </c>
      <c r="B233" s="22">
        <v>1.1763636363622401</v>
      </c>
      <c r="C233" s="16">
        <v>230</v>
      </c>
      <c r="D233" s="185" t="s">
        <v>4625</v>
      </c>
      <c r="E233" s="268">
        <v>10</v>
      </c>
      <c r="F233" s="162" t="s">
        <v>4087</v>
      </c>
      <c r="G233" s="155" t="s">
        <v>4088</v>
      </c>
      <c r="H233" s="110" t="s">
        <v>3989</v>
      </c>
      <c r="I233" s="110" t="s">
        <v>640</v>
      </c>
      <c r="J233" s="175">
        <f t="shared" si="198"/>
        <v>1</v>
      </c>
      <c r="K233" s="16">
        <v>1</v>
      </c>
      <c r="L233" s="3"/>
      <c r="M233" s="1"/>
      <c r="N233" s="45">
        <f t="shared" si="199"/>
        <v>1</v>
      </c>
      <c r="O233" s="34"/>
      <c r="P233" s="1"/>
      <c r="Q233" s="45">
        <f t="shared" si="212"/>
        <v>1</v>
      </c>
      <c r="R233" s="34">
        <v>1</v>
      </c>
      <c r="S233" s="1">
        <v>1</v>
      </c>
      <c r="T233" s="45">
        <f t="shared" si="213"/>
        <v>1</v>
      </c>
      <c r="U233" s="34"/>
      <c r="V233" s="1"/>
      <c r="W233" s="45">
        <f t="shared" si="214"/>
        <v>1</v>
      </c>
      <c r="X233" s="34"/>
      <c r="Y233" s="1"/>
      <c r="Z233" s="45">
        <f t="shared" si="215"/>
        <v>1</v>
      </c>
      <c r="AA233" s="34"/>
      <c r="AB233" s="1"/>
      <c r="AC233" s="45">
        <f t="shared" si="216"/>
        <v>1</v>
      </c>
      <c r="AD233" s="3"/>
      <c r="AE233" s="1"/>
      <c r="AF233" s="172">
        <f t="shared" si="217"/>
        <v>1</v>
      </c>
      <c r="AG233" s="34"/>
      <c r="AH233" s="1"/>
      <c r="AI233" s="46">
        <f t="shared" si="218"/>
        <v>1</v>
      </c>
      <c r="AJ233" s="34"/>
      <c r="AK233" s="1"/>
      <c r="AL233" s="46">
        <f t="shared" si="219"/>
        <v>1</v>
      </c>
      <c r="AM233" s="34"/>
      <c r="AN233" s="1"/>
      <c r="AO233" s="46">
        <f t="shared" si="200"/>
        <v>1</v>
      </c>
      <c r="AP233" s="34"/>
      <c r="AQ233" s="1"/>
      <c r="AR233" s="72">
        <f t="shared" si="220"/>
        <v>1</v>
      </c>
      <c r="AS233" s="3"/>
      <c r="AT233" s="1"/>
      <c r="AU233" s="46">
        <f t="shared" si="221"/>
        <v>1</v>
      </c>
      <c r="AV233" s="125">
        <f t="shared" si="222"/>
        <v>1</v>
      </c>
      <c r="AW233" s="125">
        <f t="shared" si="222"/>
        <v>1</v>
      </c>
      <c r="AX233" s="291">
        <v>0</v>
      </c>
      <c r="AY233" s="125">
        <v>0</v>
      </c>
      <c r="AZ233" s="35"/>
      <c r="BA233" s="35"/>
      <c r="BB233" s="35"/>
      <c r="BC233" s="35"/>
      <c r="BD233" s="35"/>
      <c r="BE233" s="35"/>
      <c r="BF233" s="35"/>
    </row>
    <row r="234" spans="1:58" ht="13">
      <c r="A234" s="17" t="s">
        <v>407</v>
      </c>
      <c r="B234" s="1">
        <v>1.1027272727258399</v>
      </c>
      <c r="C234" s="200">
        <v>231</v>
      </c>
      <c r="D234" s="272" t="s">
        <v>4625</v>
      </c>
      <c r="E234" s="273">
        <v>11</v>
      </c>
      <c r="F234" s="162" t="s">
        <v>3993</v>
      </c>
      <c r="G234" s="155" t="s">
        <v>3994</v>
      </c>
      <c r="H234" s="156" t="s">
        <v>3989</v>
      </c>
      <c r="I234" s="156" t="s">
        <v>640</v>
      </c>
      <c r="J234" s="175">
        <f t="shared" si="198"/>
        <v>2</v>
      </c>
      <c r="K234" s="16">
        <v>2</v>
      </c>
      <c r="L234" s="3"/>
      <c r="M234" s="1"/>
      <c r="N234" s="45">
        <f t="shared" si="199"/>
        <v>2</v>
      </c>
      <c r="O234" s="34"/>
      <c r="P234" s="1"/>
      <c r="Q234" s="45">
        <f t="shared" si="212"/>
        <v>2</v>
      </c>
      <c r="R234" s="34"/>
      <c r="S234" s="1"/>
      <c r="T234" s="45">
        <f t="shared" si="213"/>
        <v>2</v>
      </c>
      <c r="U234" s="34"/>
      <c r="V234" s="1"/>
      <c r="W234" s="45">
        <f t="shared" si="214"/>
        <v>2</v>
      </c>
      <c r="X234" s="34"/>
      <c r="Y234" s="1"/>
      <c r="Z234" s="45">
        <f t="shared" si="215"/>
        <v>2</v>
      </c>
      <c r="AA234" s="34"/>
      <c r="AB234" s="1"/>
      <c r="AC234" s="45">
        <f t="shared" si="216"/>
        <v>2</v>
      </c>
      <c r="AD234" s="3"/>
      <c r="AE234" s="1"/>
      <c r="AF234" s="172">
        <f t="shared" si="217"/>
        <v>2</v>
      </c>
      <c r="AG234" s="34"/>
      <c r="AH234" s="1"/>
      <c r="AI234" s="46">
        <f t="shared" si="218"/>
        <v>2</v>
      </c>
      <c r="AJ234" s="34"/>
      <c r="AK234" s="1"/>
      <c r="AL234" s="46">
        <f t="shared" si="219"/>
        <v>2</v>
      </c>
      <c r="AM234" s="34"/>
      <c r="AN234" s="1"/>
      <c r="AO234" s="46">
        <f t="shared" si="200"/>
        <v>2</v>
      </c>
      <c r="AP234" s="34"/>
      <c r="AQ234" s="1"/>
      <c r="AR234" s="72">
        <f t="shared" si="220"/>
        <v>2</v>
      </c>
      <c r="AS234" s="3"/>
      <c r="AT234" s="1"/>
      <c r="AU234" s="46">
        <f t="shared" si="221"/>
        <v>2</v>
      </c>
      <c r="AV234" s="125">
        <f t="shared" si="222"/>
        <v>0</v>
      </c>
      <c r="AW234" s="125">
        <f t="shared" si="222"/>
        <v>0</v>
      </c>
      <c r="AX234" s="291">
        <v>0</v>
      </c>
      <c r="AY234" s="125">
        <v>3</v>
      </c>
      <c r="AZ234" s="35"/>
      <c r="BA234" s="35"/>
      <c r="BB234" s="35"/>
      <c r="BC234" s="35"/>
      <c r="BD234" s="35"/>
      <c r="BE234" s="35"/>
      <c r="BF234" s="35"/>
    </row>
    <row r="235" spans="1:58" ht="13">
      <c r="A235" s="18"/>
      <c r="B235" s="41">
        <v>0.95545454545314001</v>
      </c>
      <c r="C235" s="16">
        <v>232</v>
      </c>
      <c r="D235" s="270" t="s">
        <v>4634</v>
      </c>
      <c r="E235" s="271">
        <v>1</v>
      </c>
      <c r="F235" s="162" t="s">
        <v>4627</v>
      </c>
      <c r="G235" s="155" t="s">
        <v>4626</v>
      </c>
      <c r="H235" s="156" t="s">
        <v>1840</v>
      </c>
      <c r="I235" s="156" t="s">
        <v>640</v>
      </c>
      <c r="J235" s="175">
        <f t="shared" ref="J235:J241" si="223">AU235</f>
        <v>0</v>
      </c>
      <c r="K235" s="16">
        <v>0</v>
      </c>
      <c r="L235" s="3"/>
      <c r="M235" s="1"/>
      <c r="N235" s="45">
        <f t="shared" ref="N235:N241" si="224">SUM(K235+L235-M235)</f>
        <v>0</v>
      </c>
      <c r="O235" s="34"/>
      <c r="P235" s="1"/>
      <c r="Q235" s="45">
        <f t="shared" ref="Q235:Q241" si="225">SUM(N235+O235-P235)</f>
        <v>0</v>
      </c>
      <c r="R235" s="34"/>
      <c r="S235" s="1"/>
      <c r="T235" s="45">
        <f t="shared" ref="T235:T241" si="226">SUM(Q235+R235-S235)</f>
        <v>0</v>
      </c>
      <c r="U235" s="34"/>
      <c r="V235" s="1"/>
      <c r="W235" s="45">
        <f t="shared" ref="W235:W241" si="227">SUM(T235+U235-V235)</f>
        <v>0</v>
      </c>
      <c r="X235" s="34"/>
      <c r="Y235" s="1"/>
      <c r="Z235" s="45">
        <f t="shared" ref="Z235:Z241" si="228">SUM(W235+X235-Y235)</f>
        <v>0</v>
      </c>
      <c r="AA235" s="34"/>
      <c r="AB235" s="1"/>
      <c r="AC235" s="45">
        <f t="shared" ref="AC235:AC241" si="229">SUM(Z235+AA235-AB235)</f>
        <v>0</v>
      </c>
      <c r="AD235" s="3"/>
      <c r="AE235" s="1"/>
      <c r="AF235" s="172">
        <f t="shared" ref="AF235:AF237" si="230">SUM(AC235+AD235-AE235)</f>
        <v>0</v>
      </c>
      <c r="AG235" s="34"/>
      <c r="AH235" s="1"/>
      <c r="AI235" s="46">
        <f t="shared" ref="AI235:AI241" si="231">SUM(AF235+AG235-AH235)</f>
        <v>0</v>
      </c>
      <c r="AJ235" s="34"/>
      <c r="AK235" s="1"/>
      <c r="AL235" s="46">
        <f t="shared" ref="AL235:AL237" si="232">SUM(AI235+AJ235-AK235)</f>
        <v>0</v>
      </c>
      <c r="AM235" s="34"/>
      <c r="AN235" s="1"/>
      <c r="AO235" s="46">
        <f t="shared" ref="AO235:AO241" si="233">SUM(AL235+AM235-AN235)</f>
        <v>0</v>
      </c>
      <c r="AP235" s="34"/>
      <c r="AQ235" s="1"/>
      <c r="AR235" s="46">
        <f t="shared" ref="AR235:AR241" si="234">SUM(AO235+AP235-AQ235)</f>
        <v>0</v>
      </c>
      <c r="AS235" s="34"/>
      <c r="AT235" s="1"/>
      <c r="AU235" s="46">
        <f t="shared" ref="AU235:AU241" si="235">SUM(AR235+AS235-AT235)</f>
        <v>0</v>
      </c>
      <c r="AV235" s="125">
        <f t="shared" ref="AV235:AW241" si="236">SUM(L235+O235+R235+U235+X235+AA235+AD235+AG235+AJ235+AM235+AP235+AS235)</f>
        <v>0</v>
      </c>
      <c r="AW235" s="125">
        <f t="shared" si="236"/>
        <v>0</v>
      </c>
      <c r="AX235" s="291">
        <v>0</v>
      </c>
      <c r="AY235" s="125">
        <v>0</v>
      </c>
      <c r="AZ235" s="35"/>
      <c r="BA235" s="35"/>
      <c r="BB235" s="35"/>
      <c r="BC235" s="35"/>
      <c r="BD235" s="35"/>
      <c r="BE235" s="35"/>
      <c r="BF235" s="35"/>
    </row>
    <row r="236" spans="1:58" ht="13">
      <c r="A236" s="17" t="s">
        <v>2065</v>
      </c>
      <c r="B236" s="1">
        <v>0.88181818181673999</v>
      </c>
      <c r="C236" s="16">
        <v>233</v>
      </c>
      <c r="D236" s="269" t="s">
        <v>4634</v>
      </c>
      <c r="E236" s="268">
        <v>2</v>
      </c>
      <c r="F236" s="162" t="s">
        <v>4628</v>
      </c>
      <c r="G236" s="155" t="s">
        <v>4632</v>
      </c>
      <c r="H236" s="156" t="s">
        <v>1840</v>
      </c>
      <c r="I236" s="156" t="s">
        <v>640</v>
      </c>
      <c r="J236" s="175">
        <f t="shared" si="223"/>
        <v>0</v>
      </c>
      <c r="K236" s="16">
        <v>0</v>
      </c>
      <c r="L236" s="3"/>
      <c r="M236" s="1"/>
      <c r="N236" s="45">
        <f t="shared" si="224"/>
        <v>0</v>
      </c>
      <c r="O236" s="34"/>
      <c r="P236" s="1"/>
      <c r="Q236" s="45">
        <f t="shared" si="225"/>
        <v>0</v>
      </c>
      <c r="R236" s="34"/>
      <c r="S236" s="1"/>
      <c r="T236" s="45">
        <f t="shared" si="226"/>
        <v>0</v>
      </c>
      <c r="U236" s="34"/>
      <c r="V236" s="1"/>
      <c r="W236" s="45">
        <f t="shared" si="227"/>
        <v>0</v>
      </c>
      <c r="X236" s="34"/>
      <c r="Y236" s="1"/>
      <c r="Z236" s="45">
        <f t="shared" si="228"/>
        <v>0</v>
      </c>
      <c r="AA236" s="34"/>
      <c r="AB236" s="1"/>
      <c r="AC236" s="45">
        <f t="shared" si="229"/>
        <v>0</v>
      </c>
      <c r="AD236" s="3"/>
      <c r="AE236" s="1"/>
      <c r="AF236" s="172">
        <f t="shared" si="230"/>
        <v>0</v>
      </c>
      <c r="AG236" s="34"/>
      <c r="AH236" s="1"/>
      <c r="AI236" s="46">
        <f t="shared" si="231"/>
        <v>0</v>
      </c>
      <c r="AJ236" s="34"/>
      <c r="AK236" s="1"/>
      <c r="AL236" s="46">
        <f t="shared" si="232"/>
        <v>0</v>
      </c>
      <c r="AM236" s="34"/>
      <c r="AN236" s="1"/>
      <c r="AO236" s="46">
        <f t="shared" si="233"/>
        <v>0</v>
      </c>
      <c r="AP236" s="34"/>
      <c r="AQ236" s="1"/>
      <c r="AR236" s="46">
        <f t="shared" si="234"/>
        <v>0</v>
      </c>
      <c r="AS236" s="34"/>
      <c r="AT236" s="1"/>
      <c r="AU236" s="46">
        <f t="shared" si="235"/>
        <v>0</v>
      </c>
      <c r="AV236" s="125">
        <f t="shared" si="236"/>
        <v>0</v>
      </c>
      <c r="AW236" s="125">
        <f t="shared" si="236"/>
        <v>0</v>
      </c>
      <c r="AX236" s="291">
        <v>0</v>
      </c>
      <c r="AY236" s="125">
        <v>1</v>
      </c>
      <c r="AZ236" s="35"/>
      <c r="BA236" s="35"/>
      <c r="BB236" s="35"/>
      <c r="BC236" s="35"/>
      <c r="BD236" s="35"/>
      <c r="BE236" s="35"/>
      <c r="BF236" s="35"/>
    </row>
    <row r="237" spans="1:58" ht="13">
      <c r="A237" s="17" t="s">
        <v>407</v>
      </c>
      <c r="B237" s="22">
        <v>0.80818181818034096</v>
      </c>
      <c r="C237" s="16">
        <v>234</v>
      </c>
      <c r="D237" s="269" t="s">
        <v>4634</v>
      </c>
      <c r="E237" s="268">
        <v>3</v>
      </c>
      <c r="F237" s="162" t="s">
        <v>4629</v>
      </c>
      <c r="G237" s="155" t="s">
        <v>4633</v>
      </c>
      <c r="H237" s="156" t="s">
        <v>1840</v>
      </c>
      <c r="I237" s="156" t="s">
        <v>640</v>
      </c>
      <c r="J237" s="175">
        <f t="shared" si="223"/>
        <v>0</v>
      </c>
      <c r="K237" s="16">
        <v>0</v>
      </c>
      <c r="L237" s="3"/>
      <c r="M237" s="1"/>
      <c r="N237" s="45">
        <f t="shared" si="224"/>
        <v>0</v>
      </c>
      <c r="O237" s="34"/>
      <c r="P237" s="1"/>
      <c r="Q237" s="45">
        <f t="shared" si="225"/>
        <v>0</v>
      </c>
      <c r="R237" s="34"/>
      <c r="S237" s="1"/>
      <c r="T237" s="45">
        <f t="shared" si="226"/>
        <v>0</v>
      </c>
      <c r="U237" s="34"/>
      <c r="V237" s="1"/>
      <c r="W237" s="45">
        <f t="shared" si="227"/>
        <v>0</v>
      </c>
      <c r="X237" s="34"/>
      <c r="Y237" s="1"/>
      <c r="Z237" s="45">
        <f t="shared" si="228"/>
        <v>0</v>
      </c>
      <c r="AA237" s="34"/>
      <c r="AB237" s="1"/>
      <c r="AC237" s="45">
        <f t="shared" si="229"/>
        <v>0</v>
      </c>
      <c r="AD237" s="3"/>
      <c r="AE237" s="1"/>
      <c r="AF237" s="172">
        <f t="shared" si="230"/>
        <v>0</v>
      </c>
      <c r="AG237" s="34"/>
      <c r="AH237" s="1"/>
      <c r="AI237" s="46">
        <f t="shared" si="231"/>
        <v>0</v>
      </c>
      <c r="AJ237" s="34"/>
      <c r="AK237" s="1"/>
      <c r="AL237" s="46">
        <f t="shared" si="232"/>
        <v>0</v>
      </c>
      <c r="AM237" s="34"/>
      <c r="AN237" s="1"/>
      <c r="AO237" s="46">
        <f t="shared" si="233"/>
        <v>0</v>
      </c>
      <c r="AP237" s="34"/>
      <c r="AQ237" s="1"/>
      <c r="AR237" s="72">
        <f t="shared" si="234"/>
        <v>0</v>
      </c>
      <c r="AS237" s="3"/>
      <c r="AT237" s="1"/>
      <c r="AU237" s="46">
        <f t="shared" si="235"/>
        <v>0</v>
      </c>
      <c r="AV237" s="125">
        <f t="shared" si="236"/>
        <v>0</v>
      </c>
      <c r="AW237" s="125">
        <f t="shared" si="236"/>
        <v>0</v>
      </c>
      <c r="AX237" s="291">
        <v>0</v>
      </c>
      <c r="AY237" s="125">
        <v>0</v>
      </c>
      <c r="AZ237" s="35"/>
      <c r="BA237" s="35"/>
      <c r="BB237" s="35"/>
      <c r="BC237" s="35"/>
      <c r="BD237" s="35"/>
      <c r="BE237" s="35"/>
      <c r="BF237" s="35"/>
    </row>
    <row r="238" spans="1:58" ht="13">
      <c r="A238" s="17" t="s">
        <v>407</v>
      </c>
      <c r="B238" s="1">
        <v>0.73454545454403997</v>
      </c>
      <c r="C238" s="200">
        <v>235</v>
      </c>
      <c r="D238" s="274" t="s">
        <v>4634</v>
      </c>
      <c r="E238" s="273">
        <v>4</v>
      </c>
      <c r="F238" s="162" t="s">
        <v>4627</v>
      </c>
      <c r="G238" s="155" t="s">
        <v>4626</v>
      </c>
      <c r="H238" s="156" t="s">
        <v>1840</v>
      </c>
      <c r="I238" s="156" t="s">
        <v>640</v>
      </c>
      <c r="J238" s="175">
        <f t="shared" si="223"/>
        <v>0</v>
      </c>
      <c r="K238" s="16">
        <v>0</v>
      </c>
      <c r="L238" s="3"/>
      <c r="M238" s="1"/>
      <c r="N238" s="45">
        <f t="shared" si="224"/>
        <v>0</v>
      </c>
      <c r="O238" s="34"/>
      <c r="P238" s="1"/>
      <c r="Q238" s="45">
        <f t="shared" si="225"/>
        <v>0</v>
      </c>
      <c r="R238" s="34"/>
      <c r="S238" s="1"/>
      <c r="T238" s="45">
        <f t="shared" si="226"/>
        <v>0</v>
      </c>
      <c r="U238" s="34"/>
      <c r="V238" s="1"/>
      <c r="W238" s="45">
        <f t="shared" si="227"/>
        <v>0</v>
      </c>
      <c r="X238" s="34"/>
      <c r="Y238" s="1"/>
      <c r="Z238" s="45">
        <f t="shared" si="228"/>
        <v>0</v>
      </c>
      <c r="AA238" s="34"/>
      <c r="AB238" s="1"/>
      <c r="AC238" s="45">
        <f t="shared" si="229"/>
        <v>0</v>
      </c>
      <c r="AD238" s="3"/>
      <c r="AE238" s="1"/>
      <c r="AF238" s="172">
        <f>SUM(AC238+AD238-AE238)</f>
        <v>0</v>
      </c>
      <c r="AG238" s="34"/>
      <c r="AH238" s="1"/>
      <c r="AI238" s="46">
        <f t="shared" si="231"/>
        <v>0</v>
      </c>
      <c r="AJ238" s="34"/>
      <c r="AK238" s="1"/>
      <c r="AL238" s="46">
        <f>SUM(AI238+AJ238-AK238)</f>
        <v>0</v>
      </c>
      <c r="AM238" s="34"/>
      <c r="AN238" s="1"/>
      <c r="AO238" s="46">
        <f t="shared" si="233"/>
        <v>0</v>
      </c>
      <c r="AP238" s="34"/>
      <c r="AQ238" s="1"/>
      <c r="AR238" s="46">
        <f t="shared" si="234"/>
        <v>0</v>
      </c>
      <c r="AS238" s="34"/>
      <c r="AT238" s="1"/>
      <c r="AU238" s="46">
        <f t="shared" si="235"/>
        <v>0</v>
      </c>
      <c r="AV238" s="125">
        <f t="shared" si="236"/>
        <v>0</v>
      </c>
      <c r="AW238" s="125">
        <f t="shared" si="236"/>
        <v>0</v>
      </c>
      <c r="AX238" s="291">
        <v>0</v>
      </c>
      <c r="AY238" s="125">
        <v>0</v>
      </c>
      <c r="AZ238" s="35"/>
      <c r="BA238" s="35"/>
      <c r="BB238" s="35"/>
      <c r="BC238" s="35"/>
      <c r="BD238" s="35"/>
      <c r="BE238" s="35"/>
      <c r="BF238" s="35"/>
    </row>
    <row r="239" spans="1:58" ht="13">
      <c r="A239" s="17" t="s">
        <v>2065</v>
      </c>
      <c r="B239" s="1">
        <v>-12.004545454547999</v>
      </c>
      <c r="C239" s="16">
        <v>236</v>
      </c>
      <c r="D239" s="81"/>
      <c r="E239" s="16"/>
      <c r="F239" s="32" t="s">
        <v>4423</v>
      </c>
      <c r="G239" s="27" t="s">
        <v>4424</v>
      </c>
      <c r="H239" s="110"/>
      <c r="I239" s="110" t="s">
        <v>640</v>
      </c>
      <c r="J239" s="175">
        <f>AU239</f>
        <v>20</v>
      </c>
      <c r="K239" s="16">
        <v>20</v>
      </c>
      <c r="L239" s="3"/>
      <c r="M239" s="1"/>
      <c r="N239" s="45">
        <f>SUM(K239+L239-M239)</f>
        <v>20</v>
      </c>
      <c r="O239" s="34"/>
      <c r="P239" s="1"/>
      <c r="Q239" s="45">
        <f>SUM(N239+O239-P239)</f>
        <v>20</v>
      </c>
      <c r="R239" s="34"/>
      <c r="S239" s="1"/>
      <c r="T239" s="45">
        <f>SUM(Q239+R239-S239)</f>
        <v>20</v>
      </c>
      <c r="U239" s="34"/>
      <c r="V239" s="1"/>
      <c r="W239" s="45">
        <f>SUM(T239+U239-V239)</f>
        <v>20</v>
      </c>
      <c r="X239" s="34"/>
      <c r="Y239" s="1"/>
      <c r="Z239" s="45">
        <f>SUM(W239+X239-Y239)</f>
        <v>20</v>
      </c>
      <c r="AA239" s="34"/>
      <c r="AB239" s="1"/>
      <c r="AC239" s="45">
        <f>SUM(Z239+AA239-AB239)</f>
        <v>20</v>
      </c>
      <c r="AD239" s="3"/>
      <c r="AE239" s="1"/>
      <c r="AF239" s="172">
        <f>SUM(AC239+AD239-AE239)</f>
        <v>20</v>
      </c>
      <c r="AG239" s="34"/>
      <c r="AH239" s="1"/>
      <c r="AI239" s="46">
        <f>SUM(AF239+AG239-AH239)</f>
        <v>20</v>
      </c>
      <c r="AJ239" s="34"/>
      <c r="AK239" s="1"/>
      <c r="AL239" s="46">
        <f>SUM(AI239+AJ239-AK239)</f>
        <v>20</v>
      </c>
      <c r="AM239" s="34"/>
      <c r="AN239" s="1"/>
      <c r="AO239" s="46">
        <f>SUM(AL239+AM239-AN239)</f>
        <v>20</v>
      </c>
      <c r="AP239" s="34"/>
      <c r="AQ239" s="1"/>
      <c r="AR239" s="72">
        <f>SUM(AO239+AP239-AQ239)</f>
        <v>20</v>
      </c>
      <c r="AS239" s="3"/>
      <c r="AT239" s="1"/>
      <c r="AU239" s="46">
        <f>SUM(AR239+AS239-AT239)</f>
        <v>20</v>
      </c>
      <c r="AV239" s="125">
        <f>SUM(L239+O239+R239+U239+X239+AA239+AD239+AG239+AJ239+AM239+AP239+AS239)</f>
        <v>0</v>
      </c>
      <c r="AW239" s="125">
        <f>SUM(M239+P239+S239+V239+Y239+AB239+AE239+AH239+AK239+AN239+AQ239+AT239)</f>
        <v>0</v>
      </c>
      <c r="AX239" s="291">
        <v>0</v>
      </c>
      <c r="AY239" s="125">
        <v>0</v>
      </c>
      <c r="AZ239" s="35"/>
      <c r="BA239" s="35"/>
      <c r="BB239" s="35"/>
      <c r="BC239" s="35"/>
      <c r="BD239" s="35"/>
      <c r="BE239" s="35"/>
      <c r="BF239" s="35"/>
    </row>
    <row r="240" spans="1:58" ht="13">
      <c r="A240" s="17" t="s">
        <v>407</v>
      </c>
      <c r="B240" s="22">
        <v>-12.078181818184399</v>
      </c>
      <c r="C240" s="16">
        <v>237</v>
      </c>
      <c r="D240" s="81"/>
      <c r="E240" s="16"/>
      <c r="F240" s="32" t="s">
        <v>4425</v>
      </c>
      <c r="G240" s="27" t="s">
        <v>4426</v>
      </c>
      <c r="H240" s="110"/>
      <c r="I240" s="110" t="s">
        <v>640</v>
      </c>
      <c r="J240" s="175">
        <f>AU240</f>
        <v>20</v>
      </c>
      <c r="K240" s="16">
        <v>20</v>
      </c>
      <c r="L240" s="3"/>
      <c r="M240" s="1"/>
      <c r="N240" s="45">
        <f>SUM(K240+L240-M240)</f>
        <v>20</v>
      </c>
      <c r="O240" s="34"/>
      <c r="P240" s="1"/>
      <c r="Q240" s="45">
        <f>SUM(N240+O240-P240)</f>
        <v>20</v>
      </c>
      <c r="R240" s="34"/>
      <c r="S240" s="1"/>
      <c r="T240" s="45">
        <f>SUM(Q240+R240-S240)</f>
        <v>20</v>
      </c>
      <c r="U240" s="34"/>
      <c r="V240" s="1"/>
      <c r="W240" s="45">
        <f>SUM(T240+U240-V240)</f>
        <v>20</v>
      </c>
      <c r="X240" s="34"/>
      <c r="Y240" s="1"/>
      <c r="Z240" s="45">
        <f>SUM(W240+X240-Y240)</f>
        <v>20</v>
      </c>
      <c r="AA240" s="34"/>
      <c r="AB240" s="1"/>
      <c r="AC240" s="45">
        <f>SUM(Z240+AA240-AB240)</f>
        <v>20</v>
      </c>
      <c r="AD240" s="3"/>
      <c r="AE240" s="1"/>
      <c r="AF240" s="172">
        <f>SUM(AC240+AD240-AE240)</f>
        <v>20</v>
      </c>
      <c r="AG240" s="34"/>
      <c r="AH240" s="1"/>
      <c r="AI240" s="46">
        <f>SUM(AF240+AG240-AH240)</f>
        <v>20</v>
      </c>
      <c r="AJ240" s="34"/>
      <c r="AK240" s="1"/>
      <c r="AL240" s="46">
        <f>SUM(AI240+AJ240-AK240)</f>
        <v>20</v>
      </c>
      <c r="AM240" s="34"/>
      <c r="AN240" s="1"/>
      <c r="AO240" s="46">
        <f>SUM(AL240+AM240-AN240)</f>
        <v>20</v>
      </c>
      <c r="AP240" s="34"/>
      <c r="AQ240" s="1"/>
      <c r="AR240" s="72">
        <f>SUM(AO240+AP240-AQ240)</f>
        <v>20</v>
      </c>
      <c r="AS240" s="3"/>
      <c r="AT240" s="1"/>
      <c r="AU240" s="46">
        <f>SUM(AR240+AS240-AT240)</f>
        <v>20</v>
      </c>
      <c r="AV240" s="125">
        <f>SUM(L240+O240+R240+U240+X240+AA240+AD240+AG240+AJ240+AM240+AP240+AS240)</f>
        <v>0</v>
      </c>
      <c r="AW240" s="125">
        <f>SUM(M240+P240+S240+V240+Y240+AB240+AE240+AH240+AK240+AN240+AQ240+AT240)</f>
        <v>0</v>
      </c>
      <c r="AX240" s="291">
        <v>0</v>
      </c>
      <c r="AY240" s="125">
        <v>0</v>
      </c>
      <c r="AZ240" s="35"/>
      <c r="BA240" s="35"/>
      <c r="BB240" s="35"/>
      <c r="BC240" s="35"/>
      <c r="BD240" s="35"/>
      <c r="BE240" s="35"/>
      <c r="BF240" s="35"/>
    </row>
    <row r="241" spans="1:296" ht="13">
      <c r="A241" s="18"/>
      <c r="B241" s="41">
        <v>0.66090909090764105</v>
      </c>
      <c r="C241" s="16">
        <v>238</v>
      </c>
      <c r="D241" s="274" t="s">
        <v>3884</v>
      </c>
      <c r="E241" s="275">
        <v>1</v>
      </c>
      <c r="F241" s="162" t="s">
        <v>4630</v>
      </c>
      <c r="G241" s="155" t="s">
        <v>4631</v>
      </c>
      <c r="H241" s="156" t="s">
        <v>4624</v>
      </c>
      <c r="I241" s="156" t="s">
        <v>640</v>
      </c>
      <c r="J241" s="175">
        <f t="shared" si="223"/>
        <v>0</v>
      </c>
      <c r="K241" s="16">
        <v>0</v>
      </c>
      <c r="L241" s="3"/>
      <c r="M241" s="1"/>
      <c r="N241" s="45">
        <f t="shared" si="224"/>
        <v>0</v>
      </c>
      <c r="O241" s="34"/>
      <c r="P241" s="1"/>
      <c r="Q241" s="45">
        <f t="shared" si="225"/>
        <v>0</v>
      </c>
      <c r="R241" s="34"/>
      <c r="S241" s="1"/>
      <c r="T241" s="45">
        <f t="shared" si="226"/>
        <v>0</v>
      </c>
      <c r="U241" s="34"/>
      <c r="V241" s="1"/>
      <c r="W241" s="45">
        <f t="shared" si="227"/>
        <v>0</v>
      </c>
      <c r="X241" s="34"/>
      <c r="Y241" s="1"/>
      <c r="Z241" s="45">
        <f t="shared" si="228"/>
        <v>0</v>
      </c>
      <c r="AA241" s="34"/>
      <c r="AB241" s="1"/>
      <c r="AC241" s="45">
        <f t="shared" si="229"/>
        <v>0</v>
      </c>
      <c r="AD241" s="3"/>
      <c r="AE241" s="1"/>
      <c r="AF241" s="172">
        <f>SUM(AC241+AD241-AE241)</f>
        <v>0</v>
      </c>
      <c r="AG241" s="34"/>
      <c r="AH241" s="1"/>
      <c r="AI241" s="46">
        <f t="shared" si="231"/>
        <v>0</v>
      </c>
      <c r="AJ241" s="34"/>
      <c r="AK241" s="1"/>
      <c r="AL241" s="46">
        <f>SUM(AI241+AJ241-AK241)</f>
        <v>0</v>
      </c>
      <c r="AM241" s="34"/>
      <c r="AN241" s="1"/>
      <c r="AO241" s="46">
        <f t="shared" si="233"/>
        <v>0</v>
      </c>
      <c r="AP241" s="34"/>
      <c r="AQ241" s="1"/>
      <c r="AR241" s="46">
        <f t="shared" si="234"/>
        <v>0</v>
      </c>
      <c r="AS241" s="34"/>
      <c r="AT241" s="1"/>
      <c r="AU241" s="46">
        <f t="shared" si="235"/>
        <v>0</v>
      </c>
      <c r="AV241" s="125">
        <f t="shared" si="236"/>
        <v>0</v>
      </c>
      <c r="AW241" s="125">
        <f t="shared" si="236"/>
        <v>0</v>
      </c>
      <c r="AX241" s="291">
        <v>0</v>
      </c>
      <c r="AY241" s="125">
        <v>0</v>
      </c>
      <c r="AZ241" s="35"/>
      <c r="BA241" s="35"/>
      <c r="BB241" s="35"/>
      <c r="BC241" s="35"/>
      <c r="BD241" s="35"/>
      <c r="BE241" s="35"/>
      <c r="BF241" s="35"/>
    </row>
    <row r="242" spans="1:296" ht="13">
      <c r="A242" s="18"/>
      <c r="B242" s="41">
        <v>0.58727272727124102</v>
      </c>
      <c r="C242" s="200">
        <v>239</v>
      </c>
      <c r="D242" s="188" t="s">
        <v>1028</v>
      </c>
      <c r="E242" s="124">
        <v>1</v>
      </c>
      <c r="F242" s="162" t="s">
        <v>1522</v>
      </c>
      <c r="G242" s="155" t="s">
        <v>1523</v>
      </c>
      <c r="H242" s="156" t="s">
        <v>1854</v>
      </c>
      <c r="I242" s="156" t="s">
        <v>517</v>
      </c>
      <c r="J242" s="175">
        <f t="shared" si="194"/>
        <v>8</v>
      </c>
      <c r="K242" s="16">
        <v>8</v>
      </c>
      <c r="L242" s="3"/>
      <c r="M242" s="1"/>
      <c r="N242" s="46">
        <f t="shared" si="182"/>
        <v>8</v>
      </c>
      <c r="O242" s="34"/>
      <c r="P242" s="1"/>
      <c r="Q242" s="46">
        <f t="shared" si="183"/>
        <v>8</v>
      </c>
      <c r="R242" s="34"/>
      <c r="S242" s="1"/>
      <c r="T242" s="46">
        <f t="shared" si="184"/>
        <v>8</v>
      </c>
      <c r="U242" s="34"/>
      <c r="V242" s="1"/>
      <c r="W242" s="46">
        <f t="shared" si="185"/>
        <v>8</v>
      </c>
      <c r="X242" s="34"/>
      <c r="Y242" s="1"/>
      <c r="Z242" s="46">
        <f t="shared" si="186"/>
        <v>8</v>
      </c>
      <c r="AA242" s="34"/>
      <c r="AB242" s="1"/>
      <c r="AC242" s="46">
        <f t="shared" si="187"/>
        <v>8</v>
      </c>
      <c r="AD242" s="3"/>
      <c r="AE242" s="1"/>
      <c r="AF242" s="171">
        <f t="shared" si="188"/>
        <v>8</v>
      </c>
      <c r="AG242" s="34"/>
      <c r="AH242" s="1"/>
      <c r="AI242" s="46">
        <f t="shared" si="189"/>
        <v>8</v>
      </c>
      <c r="AJ242" s="34"/>
      <c r="AK242" s="1"/>
      <c r="AL242" s="46">
        <f t="shared" si="190"/>
        <v>8</v>
      </c>
      <c r="AM242" s="34"/>
      <c r="AN242" s="1"/>
      <c r="AO242" s="46">
        <f t="shared" si="195"/>
        <v>8</v>
      </c>
      <c r="AP242" s="34"/>
      <c r="AQ242" s="1"/>
      <c r="AR242" s="46">
        <f t="shared" si="196"/>
        <v>8</v>
      </c>
      <c r="AS242" s="34"/>
      <c r="AT242" s="1"/>
      <c r="AU242" s="46">
        <f t="shared" si="197"/>
        <v>8</v>
      </c>
      <c r="AV242" s="125">
        <f t="shared" si="137"/>
        <v>0</v>
      </c>
      <c r="AW242" s="125">
        <f t="shared" si="138"/>
        <v>0</v>
      </c>
      <c r="AX242" s="291">
        <v>0</v>
      </c>
      <c r="AY242" s="125">
        <v>0</v>
      </c>
      <c r="AZ242" s="35"/>
      <c r="BA242" s="35"/>
      <c r="BB242" s="35"/>
      <c r="BC242" s="35"/>
      <c r="BD242" s="35"/>
      <c r="BE242" s="35"/>
      <c r="BF242" s="35"/>
    </row>
    <row r="243" spans="1:296" ht="13">
      <c r="A243" s="17" t="s">
        <v>2065</v>
      </c>
      <c r="B243" s="1">
        <v>0.513636363634841</v>
      </c>
      <c r="C243" s="16">
        <v>240</v>
      </c>
      <c r="D243" s="188" t="s">
        <v>1028</v>
      </c>
      <c r="E243" s="124">
        <v>2</v>
      </c>
      <c r="F243" s="162" t="s">
        <v>1524</v>
      </c>
      <c r="G243" s="155" t="s">
        <v>1525</v>
      </c>
      <c r="H243" s="156" t="s">
        <v>1854</v>
      </c>
      <c r="I243" s="156" t="s">
        <v>517</v>
      </c>
      <c r="J243" s="175">
        <f t="shared" si="194"/>
        <v>10</v>
      </c>
      <c r="K243" s="16">
        <v>10</v>
      </c>
      <c r="L243" s="3"/>
      <c r="M243" s="1"/>
      <c r="N243" s="46">
        <f t="shared" si="182"/>
        <v>10</v>
      </c>
      <c r="O243" s="34"/>
      <c r="P243" s="1"/>
      <c r="Q243" s="46">
        <f t="shared" si="183"/>
        <v>10</v>
      </c>
      <c r="R243" s="34"/>
      <c r="S243" s="1"/>
      <c r="T243" s="46">
        <f t="shared" si="184"/>
        <v>10</v>
      </c>
      <c r="U243" s="34"/>
      <c r="V243" s="1"/>
      <c r="W243" s="46">
        <f t="shared" si="185"/>
        <v>10</v>
      </c>
      <c r="X243" s="34"/>
      <c r="Y243" s="1"/>
      <c r="Z243" s="46">
        <f t="shared" si="186"/>
        <v>10</v>
      </c>
      <c r="AA243" s="34"/>
      <c r="AB243" s="1"/>
      <c r="AC243" s="46">
        <f t="shared" si="187"/>
        <v>10</v>
      </c>
      <c r="AD243" s="3"/>
      <c r="AE243" s="1"/>
      <c r="AF243" s="171">
        <f t="shared" si="188"/>
        <v>10</v>
      </c>
      <c r="AG243" s="34"/>
      <c r="AH243" s="1"/>
      <c r="AI243" s="46">
        <f t="shared" si="189"/>
        <v>10</v>
      </c>
      <c r="AJ243" s="34"/>
      <c r="AK243" s="1"/>
      <c r="AL243" s="46">
        <f t="shared" si="190"/>
        <v>10</v>
      </c>
      <c r="AM243" s="34"/>
      <c r="AN243" s="1"/>
      <c r="AO243" s="46">
        <f t="shared" si="195"/>
        <v>10</v>
      </c>
      <c r="AP243" s="34"/>
      <c r="AQ243" s="1"/>
      <c r="AR243" s="46">
        <f t="shared" si="196"/>
        <v>10</v>
      </c>
      <c r="AS243" s="34"/>
      <c r="AT243" s="1"/>
      <c r="AU243" s="46">
        <f t="shared" si="197"/>
        <v>10</v>
      </c>
      <c r="AV243" s="125">
        <f t="shared" si="137"/>
        <v>0</v>
      </c>
      <c r="AW243" s="125">
        <f t="shared" si="138"/>
        <v>0</v>
      </c>
      <c r="AX243" s="291">
        <v>0</v>
      </c>
      <c r="AY243" s="125">
        <v>0</v>
      </c>
      <c r="AZ243" s="35"/>
      <c r="BA243" s="35"/>
      <c r="BB243" s="35"/>
      <c r="BC243" s="35"/>
      <c r="BD243" s="35"/>
      <c r="BE243" s="35"/>
      <c r="BF243" s="35"/>
    </row>
    <row r="244" spans="1:296" ht="13">
      <c r="A244" s="17" t="s">
        <v>407</v>
      </c>
      <c r="B244" s="22">
        <v>0.439999999998541</v>
      </c>
      <c r="C244" s="16">
        <v>241</v>
      </c>
      <c r="D244" s="184" t="s">
        <v>1089</v>
      </c>
      <c r="E244" s="16">
        <v>1</v>
      </c>
      <c r="F244" s="162" t="s">
        <v>1526</v>
      </c>
      <c r="G244" s="155" t="s">
        <v>1527</v>
      </c>
      <c r="H244" s="156" t="s">
        <v>1852</v>
      </c>
      <c r="I244" s="156" t="s">
        <v>640</v>
      </c>
      <c r="J244" s="175">
        <f t="shared" si="194"/>
        <v>20</v>
      </c>
      <c r="K244" s="16">
        <v>20</v>
      </c>
      <c r="L244" s="3"/>
      <c r="M244" s="1"/>
      <c r="N244" s="46">
        <f t="shared" si="182"/>
        <v>20</v>
      </c>
      <c r="O244" s="34"/>
      <c r="P244" s="1"/>
      <c r="Q244" s="46">
        <f t="shared" si="183"/>
        <v>20</v>
      </c>
      <c r="R244" s="34"/>
      <c r="S244" s="1"/>
      <c r="T244" s="46">
        <f t="shared" si="184"/>
        <v>20</v>
      </c>
      <c r="U244" s="34"/>
      <c r="V244" s="1"/>
      <c r="W244" s="46">
        <f t="shared" si="185"/>
        <v>20</v>
      </c>
      <c r="X244" s="34"/>
      <c r="Y244" s="1"/>
      <c r="Z244" s="46">
        <f t="shared" si="186"/>
        <v>20</v>
      </c>
      <c r="AA244" s="34"/>
      <c r="AB244" s="1"/>
      <c r="AC244" s="46">
        <f t="shared" si="187"/>
        <v>20</v>
      </c>
      <c r="AD244" s="3"/>
      <c r="AE244" s="1"/>
      <c r="AF244" s="171">
        <f t="shared" si="188"/>
        <v>20</v>
      </c>
      <c r="AG244" s="34"/>
      <c r="AH244" s="1"/>
      <c r="AI244" s="46">
        <f t="shared" si="189"/>
        <v>20</v>
      </c>
      <c r="AJ244" s="34"/>
      <c r="AK244" s="1"/>
      <c r="AL244" s="46">
        <f t="shared" si="190"/>
        <v>20</v>
      </c>
      <c r="AM244" s="34"/>
      <c r="AN244" s="1"/>
      <c r="AO244" s="46">
        <f t="shared" si="195"/>
        <v>20</v>
      </c>
      <c r="AP244" s="34"/>
      <c r="AQ244" s="1"/>
      <c r="AR244" s="46">
        <f t="shared" si="196"/>
        <v>20</v>
      </c>
      <c r="AS244" s="34"/>
      <c r="AT244" s="1"/>
      <c r="AU244" s="46">
        <f t="shared" si="197"/>
        <v>20</v>
      </c>
      <c r="AV244" s="125">
        <f t="shared" si="137"/>
        <v>0</v>
      </c>
      <c r="AW244" s="125">
        <f t="shared" si="138"/>
        <v>0</v>
      </c>
      <c r="AX244" s="291">
        <v>0</v>
      </c>
      <c r="AY244" s="125">
        <v>0</v>
      </c>
      <c r="AZ244" s="35"/>
      <c r="BA244" s="35"/>
      <c r="BB244" s="35"/>
      <c r="BC244" s="35"/>
      <c r="BD244" s="35"/>
      <c r="BE244" s="35"/>
      <c r="BF244" s="35"/>
    </row>
    <row r="245" spans="1:296" ht="13">
      <c r="A245" s="17" t="s">
        <v>407</v>
      </c>
      <c r="B245" s="1">
        <v>0.36636363636214098</v>
      </c>
      <c r="C245" s="16">
        <v>242</v>
      </c>
      <c r="D245" s="184" t="s">
        <v>1089</v>
      </c>
      <c r="E245" s="131">
        <v>4</v>
      </c>
      <c r="F245" s="162" t="s">
        <v>1225</v>
      </c>
      <c r="G245" s="155" t="s">
        <v>3541</v>
      </c>
      <c r="H245" s="156" t="s">
        <v>4894</v>
      </c>
      <c r="I245" s="156" t="s">
        <v>640</v>
      </c>
      <c r="J245" s="175">
        <f t="shared" ref="J245:J253" si="237">AU245</f>
        <v>0</v>
      </c>
      <c r="K245" s="16">
        <v>10</v>
      </c>
      <c r="L245" s="3"/>
      <c r="M245" s="1"/>
      <c r="N245" s="46">
        <f t="shared" ref="N245:N253" si="238">SUM(K245+L245-M245)</f>
        <v>10</v>
      </c>
      <c r="O245" s="34"/>
      <c r="P245" s="1"/>
      <c r="Q245" s="46">
        <f t="shared" ref="Q245:Q253" si="239">SUM(N245+O245-P245)</f>
        <v>10</v>
      </c>
      <c r="R245" s="34"/>
      <c r="S245" s="1"/>
      <c r="T245" s="46">
        <f t="shared" ref="T245:T253" si="240">SUM(Q245+R245-S245)</f>
        <v>10</v>
      </c>
      <c r="U245" s="34"/>
      <c r="V245" s="1"/>
      <c r="W245" s="46">
        <f t="shared" ref="W245:W253" si="241">SUM(T245+U245-V245)</f>
        <v>10</v>
      </c>
      <c r="X245" s="34"/>
      <c r="Y245" s="1"/>
      <c r="Z245" s="46">
        <f t="shared" ref="Z245:Z253" si="242">SUM(W245+X245-Y245)</f>
        <v>10</v>
      </c>
      <c r="AA245" s="34"/>
      <c r="AB245" s="1"/>
      <c r="AC245" s="46">
        <f t="shared" ref="AC245:AC253" si="243">SUM(Z245+AA245-AB245)</f>
        <v>10</v>
      </c>
      <c r="AD245" s="3"/>
      <c r="AE245" s="1"/>
      <c r="AF245" s="171">
        <f t="shared" ref="AF245:AF253" si="244">SUM(AC245+AD245-AE245)</f>
        <v>10</v>
      </c>
      <c r="AG245" s="34"/>
      <c r="AH245" s="1">
        <v>10</v>
      </c>
      <c r="AI245" s="46">
        <f t="shared" ref="AI245:AI253" si="245">SUM(AF245+AG245-AH245)</f>
        <v>0</v>
      </c>
      <c r="AJ245" s="34"/>
      <c r="AK245" s="1"/>
      <c r="AL245" s="46">
        <f t="shared" ref="AL245:AL253" si="246">SUM(AI245+AJ245-AK245)</f>
        <v>0</v>
      </c>
      <c r="AM245" s="34"/>
      <c r="AN245" s="1"/>
      <c r="AO245" s="46">
        <f t="shared" ref="AO245:AO251" si="247">SUM(AL245+AM245-AN245)</f>
        <v>0</v>
      </c>
      <c r="AP245" s="34"/>
      <c r="AQ245" s="1"/>
      <c r="AR245" s="46">
        <f t="shared" ref="AR245:AR251" si="248">SUM(AO245+AP245-AQ245)</f>
        <v>0</v>
      </c>
      <c r="AS245" s="34"/>
      <c r="AT245" s="1"/>
      <c r="AU245" s="46">
        <f t="shared" ref="AU245:AU251" si="249">SUM(AR245+AS245-AT245)</f>
        <v>0</v>
      </c>
      <c r="AV245" s="125">
        <f t="shared" ref="AV245:AV264" si="250">SUM(L245+O245+R245+U245+X245+AA245+AD245+AG245+AJ245+AM245+AP245+AS245)</f>
        <v>0</v>
      </c>
      <c r="AW245" s="125">
        <f t="shared" ref="AW245:AW264" si="251">SUM(M245+P245+S245+V245+Y245+AB245+AE245+AH245+AK245+AN245+AQ245+AT245)</f>
        <v>10</v>
      </c>
      <c r="AX245" s="291">
        <v>20</v>
      </c>
      <c r="AY245" s="125">
        <v>40</v>
      </c>
      <c r="AZ245" s="35"/>
      <c r="BA245" s="35"/>
      <c r="BB245" s="35"/>
      <c r="BC245" s="35"/>
      <c r="BD245" s="35"/>
      <c r="BE245" s="35"/>
      <c r="BF245" s="35"/>
    </row>
    <row r="246" spans="1:296" ht="13">
      <c r="A246" s="18"/>
      <c r="B246" s="41">
        <v>0.292727272725742</v>
      </c>
      <c r="C246" s="200">
        <v>243</v>
      </c>
      <c r="D246" s="184" t="s">
        <v>1089</v>
      </c>
      <c r="E246" s="131">
        <v>5</v>
      </c>
      <c r="F246" s="162" t="s">
        <v>1226</v>
      </c>
      <c r="G246" s="155" t="s">
        <v>3551</v>
      </c>
      <c r="H246" s="156" t="s">
        <v>4894</v>
      </c>
      <c r="I246" s="156" t="s">
        <v>640</v>
      </c>
      <c r="J246" s="175">
        <f t="shared" si="237"/>
        <v>0</v>
      </c>
      <c r="K246" s="16">
        <v>10</v>
      </c>
      <c r="L246" s="3"/>
      <c r="M246" s="1"/>
      <c r="N246" s="46">
        <f t="shared" si="238"/>
        <v>10</v>
      </c>
      <c r="O246" s="34"/>
      <c r="P246" s="1"/>
      <c r="Q246" s="46">
        <f t="shared" si="239"/>
        <v>10</v>
      </c>
      <c r="R246" s="34"/>
      <c r="S246" s="1"/>
      <c r="T246" s="46">
        <f t="shared" si="240"/>
        <v>10</v>
      </c>
      <c r="U246" s="34"/>
      <c r="V246" s="1"/>
      <c r="W246" s="46">
        <f t="shared" si="241"/>
        <v>10</v>
      </c>
      <c r="X246" s="34"/>
      <c r="Y246" s="1"/>
      <c r="Z246" s="46">
        <f t="shared" si="242"/>
        <v>10</v>
      </c>
      <c r="AA246" s="34"/>
      <c r="AB246" s="1"/>
      <c r="AC246" s="46">
        <f t="shared" si="243"/>
        <v>10</v>
      </c>
      <c r="AD246" s="3"/>
      <c r="AE246" s="1"/>
      <c r="AF246" s="171">
        <f t="shared" si="244"/>
        <v>10</v>
      </c>
      <c r="AG246" s="34"/>
      <c r="AH246" s="1">
        <v>10</v>
      </c>
      <c r="AI246" s="46">
        <f t="shared" si="245"/>
        <v>0</v>
      </c>
      <c r="AJ246" s="34"/>
      <c r="AK246" s="1"/>
      <c r="AL246" s="46">
        <f t="shared" si="246"/>
        <v>0</v>
      </c>
      <c r="AM246" s="34"/>
      <c r="AN246" s="1"/>
      <c r="AO246" s="46">
        <f t="shared" si="247"/>
        <v>0</v>
      </c>
      <c r="AP246" s="34"/>
      <c r="AQ246" s="1"/>
      <c r="AR246" s="46">
        <f t="shared" si="248"/>
        <v>0</v>
      </c>
      <c r="AS246" s="34"/>
      <c r="AT246" s="1"/>
      <c r="AU246" s="46">
        <f t="shared" si="249"/>
        <v>0</v>
      </c>
      <c r="AV246" s="125">
        <f t="shared" si="250"/>
        <v>0</v>
      </c>
      <c r="AW246" s="125">
        <f t="shared" si="251"/>
        <v>10</v>
      </c>
      <c r="AX246" s="291">
        <v>20</v>
      </c>
      <c r="AY246" s="125">
        <v>40</v>
      </c>
      <c r="AZ246" s="35"/>
      <c r="BA246" s="35"/>
      <c r="BB246" s="35"/>
      <c r="BC246" s="35"/>
      <c r="BD246" s="35"/>
      <c r="BE246" s="35"/>
      <c r="BF246" s="35"/>
    </row>
    <row r="247" spans="1:296" ht="13">
      <c r="A247" s="18"/>
      <c r="B247" s="41">
        <v>0.21909090908944201</v>
      </c>
      <c r="C247" s="16">
        <v>244</v>
      </c>
      <c r="D247" s="184" t="s">
        <v>1089</v>
      </c>
      <c r="E247" s="131">
        <v>6</v>
      </c>
      <c r="F247" s="162" t="s">
        <v>1227</v>
      </c>
      <c r="G247" s="155" t="s">
        <v>3552</v>
      </c>
      <c r="H247" s="156" t="s">
        <v>4894</v>
      </c>
      <c r="I247" s="156" t="s">
        <v>640</v>
      </c>
      <c r="J247" s="175">
        <f t="shared" si="237"/>
        <v>0</v>
      </c>
      <c r="K247" s="16">
        <v>10</v>
      </c>
      <c r="L247" s="3"/>
      <c r="M247" s="1"/>
      <c r="N247" s="46">
        <f t="shared" si="238"/>
        <v>10</v>
      </c>
      <c r="O247" s="34"/>
      <c r="P247" s="1"/>
      <c r="Q247" s="46">
        <f t="shared" si="239"/>
        <v>10</v>
      </c>
      <c r="R247" s="34"/>
      <c r="S247" s="1"/>
      <c r="T247" s="46">
        <f t="shared" si="240"/>
        <v>10</v>
      </c>
      <c r="U247" s="34"/>
      <c r="V247" s="1"/>
      <c r="W247" s="46">
        <f t="shared" si="241"/>
        <v>10</v>
      </c>
      <c r="X247" s="34"/>
      <c r="Y247" s="1"/>
      <c r="Z247" s="46">
        <f t="shared" si="242"/>
        <v>10</v>
      </c>
      <c r="AA247" s="34"/>
      <c r="AB247" s="1"/>
      <c r="AC247" s="46">
        <f t="shared" si="243"/>
        <v>10</v>
      </c>
      <c r="AD247" s="3"/>
      <c r="AE247" s="1"/>
      <c r="AF247" s="171">
        <f t="shared" si="244"/>
        <v>10</v>
      </c>
      <c r="AG247" s="34"/>
      <c r="AH247" s="1">
        <v>10</v>
      </c>
      <c r="AI247" s="46">
        <f t="shared" si="245"/>
        <v>0</v>
      </c>
      <c r="AJ247" s="34"/>
      <c r="AK247" s="1"/>
      <c r="AL247" s="46">
        <f t="shared" si="246"/>
        <v>0</v>
      </c>
      <c r="AM247" s="34"/>
      <c r="AN247" s="1"/>
      <c r="AO247" s="46">
        <f t="shared" si="247"/>
        <v>0</v>
      </c>
      <c r="AP247" s="34"/>
      <c r="AQ247" s="1"/>
      <c r="AR247" s="46">
        <f t="shared" si="248"/>
        <v>0</v>
      </c>
      <c r="AS247" s="34"/>
      <c r="AT247" s="1"/>
      <c r="AU247" s="46">
        <f t="shared" si="249"/>
        <v>0</v>
      </c>
      <c r="AV247" s="125">
        <f t="shared" si="250"/>
        <v>0</v>
      </c>
      <c r="AW247" s="125">
        <f t="shared" si="251"/>
        <v>10</v>
      </c>
      <c r="AX247" s="291">
        <v>20</v>
      </c>
      <c r="AY247" s="125">
        <v>35</v>
      </c>
      <c r="AZ247" s="35"/>
      <c r="BA247" s="35"/>
      <c r="BB247" s="35"/>
      <c r="BC247" s="35"/>
      <c r="BD247" s="35"/>
      <c r="BE247" s="35"/>
      <c r="BF247" s="35"/>
    </row>
    <row r="248" spans="1:296" ht="13">
      <c r="A248" s="17" t="s">
        <v>2065</v>
      </c>
      <c r="B248" s="1">
        <v>0.14545454545304201</v>
      </c>
      <c r="C248" s="16">
        <v>245</v>
      </c>
      <c r="D248" s="184" t="s">
        <v>1089</v>
      </c>
      <c r="E248" s="131">
        <v>7</v>
      </c>
      <c r="F248" s="162" t="s">
        <v>1228</v>
      </c>
      <c r="G248" s="155" t="s">
        <v>3542</v>
      </c>
      <c r="H248" s="156" t="s">
        <v>4894</v>
      </c>
      <c r="I248" s="156" t="s">
        <v>640</v>
      </c>
      <c r="J248" s="175">
        <f t="shared" si="237"/>
        <v>0</v>
      </c>
      <c r="K248" s="16">
        <v>0</v>
      </c>
      <c r="L248" s="3"/>
      <c r="M248" s="1"/>
      <c r="N248" s="46">
        <f t="shared" si="238"/>
        <v>0</v>
      </c>
      <c r="O248" s="34"/>
      <c r="P248" s="1"/>
      <c r="Q248" s="46">
        <f t="shared" si="239"/>
        <v>0</v>
      </c>
      <c r="R248" s="34"/>
      <c r="S248" s="1"/>
      <c r="T248" s="46">
        <f t="shared" si="240"/>
        <v>0</v>
      </c>
      <c r="U248" s="34"/>
      <c r="V248" s="1"/>
      <c r="W248" s="46">
        <f t="shared" si="241"/>
        <v>0</v>
      </c>
      <c r="X248" s="34"/>
      <c r="Y248" s="1"/>
      <c r="Z248" s="46">
        <f t="shared" si="242"/>
        <v>0</v>
      </c>
      <c r="AA248" s="34"/>
      <c r="AB248" s="1"/>
      <c r="AC248" s="46">
        <f t="shared" si="243"/>
        <v>0</v>
      </c>
      <c r="AD248" s="3"/>
      <c r="AE248" s="1"/>
      <c r="AF248" s="171">
        <f t="shared" si="244"/>
        <v>0</v>
      </c>
      <c r="AG248" s="34"/>
      <c r="AH248" s="1"/>
      <c r="AI248" s="46">
        <f t="shared" si="245"/>
        <v>0</v>
      </c>
      <c r="AJ248" s="34"/>
      <c r="AK248" s="1"/>
      <c r="AL248" s="46">
        <f t="shared" si="246"/>
        <v>0</v>
      </c>
      <c r="AM248" s="34"/>
      <c r="AN248" s="1"/>
      <c r="AO248" s="46">
        <f t="shared" si="247"/>
        <v>0</v>
      </c>
      <c r="AP248" s="34"/>
      <c r="AQ248" s="1"/>
      <c r="AR248" s="46">
        <f t="shared" si="248"/>
        <v>0</v>
      </c>
      <c r="AS248" s="34"/>
      <c r="AT248" s="1"/>
      <c r="AU248" s="46">
        <f t="shared" si="249"/>
        <v>0</v>
      </c>
      <c r="AV248" s="125">
        <f t="shared" si="250"/>
        <v>0</v>
      </c>
      <c r="AW248" s="125">
        <f t="shared" si="251"/>
        <v>0</v>
      </c>
      <c r="AX248" s="291">
        <v>0</v>
      </c>
      <c r="AY248" s="125">
        <v>20</v>
      </c>
      <c r="AZ248" s="35"/>
      <c r="BA248" s="35"/>
      <c r="BB248" s="35"/>
      <c r="BC248" s="35"/>
      <c r="BD248" s="35"/>
      <c r="BE248" s="35"/>
      <c r="BF248" s="35"/>
    </row>
    <row r="249" spans="1:296" s="2" customFormat="1" ht="13">
      <c r="A249" s="17" t="s">
        <v>407</v>
      </c>
      <c r="B249" s="22">
        <v>7.1818181816642096E-2</v>
      </c>
      <c r="C249" s="16">
        <v>246</v>
      </c>
      <c r="D249" s="184" t="s">
        <v>1089</v>
      </c>
      <c r="E249" s="131">
        <v>8</v>
      </c>
      <c r="F249" s="162" t="s">
        <v>1247</v>
      </c>
      <c r="G249" s="155" t="s">
        <v>1248</v>
      </c>
      <c r="H249" s="156" t="s">
        <v>4895</v>
      </c>
      <c r="I249" s="156" t="s">
        <v>640</v>
      </c>
      <c r="J249" s="176">
        <f t="shared" si="237"/>
        <v>20</v>
      </c>
      <c r="K249" s="16">
        <v>20</v>
      </c>
      <c r="L249" s="3"/>
      <c r="M249" s="1"/>
      <c r="N249" s="46">
        <f t="shared" si="238"/>
        <v>20</v>
      </c>
      <c r="O249" s="34"/>
      <c r="P249" s="1"/>
      <c r="Q249" s="46">
        <f t="shared" si="239"/>
        <v>20</v>
      </c>
      <c r="R249" s="34"/>
      <c r="S249" s="1"/>
      <c r="T249" s="46">
        <f t="shared" si="240"/>
        <v>20</v>
      </c>
      <c r="U249" s="34"/>
      <c r="V249" s="1"/>
      <c r="W249" s="46">
        <f t="shared" si="241"/>
        <v>20</v>
      </c>
      <c r="X249" s="34"/>
      <c r="Y249" s="1"/>
      <c r="Z249" s="46">
        <f t="shared" si="242"/>
        <v>20</v>
      </c>
      <c r="AA249" s="34"/>
      <c r="AB249" s="1"/>
      <c r="AC249" s="46">
        <f t="shared" si="243"/>
        <v>20</v>
      </c>
      <c r="AD249" s="3"/>
      <c r="AE249" s="1"/>
      <c r="AF249" s="171">
        <f t="shared" si="244"/>
        <v>20</v>
      </c>
      <c r="AG249" s="34"/>
      <c r="AH249" s="1"/>
      <c r="AI249" s="46">
        <f t="shared" si="245"/>
        <v>20</v>
      </c>
      <c r="AJ249" s="34"/>
      <c r="AK249" s="1"/>
      <c r="AL249" s="46">
        <f t="shared" si="246"/>
        <v>20</v>
      </c>
      <c r="AM249" s="34"/>
      <c r="AN249" s="1"/>
      <c r="AO249" s="46">
        <f t="shared" si="247"/>
        <v>20</v>
      </c>
      <c r="AP249" s="34"/>
      <c r="AQ249" s="1"/>
      <c r="AR249" s="46">
        <f t="shared" si="248"/>
        <v>20</v>
      </c>
      <c r="AS249" s="34"/>
      <c r="AT249" s="1"/>
      <c r="AU249" s="46">
        <f t="shared" si="249"/>
        <v>20</v>
      </c>
      <c r="AV249" s="125">
        <f t="shared" si="250"/>
        <v>0</v>
      </c>
      <c r="AW249" s="125">
        <f t="shared" si="251"/>
        <v>0</v>
      </c>
      <c r="AX249" s="291">
        <v>19</v>
      </c>
      <c r="AY249" s="125">
        <v>0</v>
      </c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L249" s="35"/>
      <c r="HM249" s="35"/>
      <c r="HN249" s="35"/>
      <c r="HO249" s="35"/>
      <c r="HP249" s="35"/>
      <c r="HQ249" s="35"/>
      <c r="HR249" s="35"/>
      <c r="HS249" s="35"/>
      <c r="HT249" s="35"/>
      <c r="HU249" s="35"/>
      <c r="HV249" s="35"/>
      <c r="HW249" s="35"/>
      <c r="HX249" s="35"/>
      <c r="HY249" s="35"/>
      <c r="HZ249" s="35"/>
      <c r="IA249" s="35"/>
      <c r="IB249" s="35"/>
      <c r="IC249" s="35"/>
      <c r="ID249" s="35"/>
      <c r="IE249" s="35"/>
      <c r="IF249" s="35"/>
      <c r="IG249" s="35"/>
      <c r="IH249" s="35"/>
      <c r="II249" s="35"/>
      <c r="IJ249" s="35"/>
      <c r="IK249" s="35"/>
      <c r="IL249" s="35"/>
      <c r="IM249" s="35"/>
      <c r="IN249" s="35"/>
      <c r="IO249" s="35"/>
      <c r="IP249" s="35"/>
      <c r="IQ249" s="35"/>
      <c r="IR249" s="35"/>
      <c r="IS249" s="35"/>
      <c r="IT249" s="35"/>
      <c r="IU249" s="35"/>
      <c r="IV249" s="35"/>
      <c r="IW249" s="35"/>
      <c r="IX249" s="35"/>
      <c r="IY249" s="35"/>
      <c r="IZ249" s="35"/>
      <c r="JA249" s="35"/>
      <c r="JB249" s="35"/>
      <c r="JC249" s="35"/>
      <c r="JD249" s="35"/>
      <c r="JE249" s="35"/>
      <c r="JF249" s="35"/>
      <c r="JG249" s="35"/>
      <c r="JH249" s="35"/>
      <c r="JI249" s="35"/>
      <c r="JJ249" s="35"/>
      <c r="JK249" s="35"/>
      <c r="JL249" s="35"/>
      <c r="JM249" s="35"/>
      <c r="JN249" s="35"/>
      <c r="JO249" s="35"/>
      <c r="JP249" s="35"/>
      <c r="JQ249" s="35"/>
      <c r="JR249" s="35"/>
      <c r="JS249" s="35"/>
      <c r="JT249" s="35"/>
      <c r="JU249" s="35"/>
      <c r="JV249" s="35"/>
      <c r="JW249" s="35"/>
      <c r="JX249" s="35"/>
      <c r="JY249" s="35"/>
      <c r="JZ249" s="35"/>
      <c r="KA249" s="35"/>
      <c r="KB249" s="35"/>
      <c r="KC249" s="35"/>
      <c r="KD249" s="35"/>
      <c r="KE249" s="35"/>
      <c r="KF249" s="35"/>
      <c r="KG249" s="35"/>
      <c r="KH249" s="35"/>
      <c r="KI249" s="35"/>
      <c r="KJ249" s="35"/>
    </row>
    <row r="250" spans="1:296" ht="13">
      <c r="A250" s="17" t="s">
        <v>407</v>
      </c>
      <c r="B250" s="1">
        <v>-1.81818181965809E-3</v>
      </c>
      <c r="C250" s="200">
        <v>247</v>
      </c>
      <c r="D250" s="184" t="s">
        <v>1089</v>
      </c>
      <c r="E250" s="131">
        <v>9</v>
      </c>
      <c r="F250" s="162" t="s">
        <v>1249</v>
      </c>
      <c r="G250" s="155" t="s">
        <v>1250</v>
      </c>
      <c r="H250" s="156" t="s">
        <v>4895</v>
      </c>
      <c r="I250" s="156" t="s">
        <v>640</v>
      </c>
      <c r="J250" s="175">
        <f t="shared" si="237"/>
        <v>20</v>
      </c>
      <c r="K250" s="16">
        <v>20</v>
      </c>
      <c r="L250" s="3"/>
      <c r="M250" s="1"/>
      <c r="N250" s="46">
        <f t="shared" si="238"/>
        <v>20</v>
      </c>
      <c r="O250" s="34"/>
      <c r="P250" s="1"/>
      <c r="Q250" s="46">
        <f t="shared" si="239"/>
        <v>20</v>
      </c>
      <c r="R250" s="34"/>
      <c r="S250" s="1"/>
      <c r="T250" s="46">
        <f t="shared" si="240"/>
        <v>20</v>
      </c>
      <c r="U250" s="34"/>
      <c r="V250" s="1"/>
      <c r="W250" s="46">
        <f t="shared" si="241"/>
        <v>20</v>
      </c>
      <c r="X250" s="34"/>
      <c r="Y250" s="1"/>
      <c r="Z250" s="46">
        <f t="shared" si="242"/>
        <v>20</v>
      </c>
      <c r="AA250" s="34"/>
      <c r="AB250" s="1"/>
      <c r="AC250" s="46">
        <f t="shared" si="243"/>
        <v>20</v>
      </c>
      <c r="AD250" s="3"/>
      <c r="AE250" s="1"/>
      <c r="AF250" s="171">
        <f t="shared" si="244"/>
        <v>20</v>
      </c>
      <c r="AG250" s="34"/>
      <c r="AH250" s="1"/>
      <c r="AI250" s="46">
        <f t="shared" si="245"/>
        <v>20</v>
      </c>
      <c r="AJ250" s="34"/>
      <c r="AK250" s="1"/>
      <c r="AL250" s="46">
        <f t="shared" si="246"/>
        <v>20</v>
      </c>
      <c r="AM250" s="34"/>
      <c r="AN250" s="1"/>
      <c r="AO250" s="46">
        <f t="shared" si="247"/>
        <v>20</v>
      </c>
      <c r="AP250" s="34"/>
      <c r="AQ250" s="1"/>
      <c r="AR250" s="46">
        <f t="shared" si="248"/>
        <v>20</v>
      </c>
      <c r="AS250" s="34"/>
      <c r="AT250" s="1"/>
      <c r="AU250" s="46">
        <f t="shared" si="249"/>
        <v>20</v>
      </c>
      <c r="AV250" s="125">
        <f t="shared" si="250"/>
        <v>0</v>
      </c>
      <c r="AW250" s="125">
        <f t="shared" si="251"/>
        <v>0</v>
      </c>
      <c r="AX250" s="291">
        <v>20</v>
      </c>
      <c r="AY250" s="125">
        <v>0</v>
      </c>
      <c r="AZ250" s="35"/>
      <c r="BA250" s="35"/>
      <c r="BB250" s="35"/>
      <c r="BC250" s="35"/>
      <c r="BD250" s="35"/>
      <c r="BE250" s="35"/>
      <c r="BF250" s="35"/>
    </row>
    <row r="251" spans="1:296" ht="13">
      <c r="A251" s="18"/>
      <c r="B251" s="41">
        <v>-7.5454545456057801E-2</v>
      </c>
      <c r="C251" s="16">
        <v>248</v>
      </c>
      <c r="D251" s="184" t="s">
        <v>1089</v>
      </c>
      <c r="E251" s="131">
        <v>10</v>
      </c>
      <c r="F251" s="162" t="s">
        <v>1251</v>
      </c>
      <c r="G251" s="155" t="s">
        <v>1252</v>
      </c>
      <c r="H251" s="156" t="s">
        <v>4895</v>
      </c>
      <c r="I251" s="156" t="s">
        <v>640</v>
      </c>
      <c r="J251" s="177">
        <f t="shared" si="237"/>
        <v>40</v>
      </c>
      <c r="K251" s="16">
        <v>40</v>
      </c>
      <c r="L251" s="3"/>
      <c r="M251" s="1"/>
      <c r="N251" s="46">
        <f t="shared" si="238"/>
        <v>40</v>
      </c>
      <c r="O251" s="34"/>
      <c r="P251" s="1"/>
      <c r="Q251" s="46">
        <f t="shared" si="239"/>
        <v>40</v>
      </c>
      <c r="R251" s="34"/>
      <c r="S251" s="1"/>
      <c r="T251" s="46">
        <f t="shared" si="240"/>
        <v>40</v>
      </c>
      <c r="U251" s="34"/>
      <c r="V251" s="1"/>
      <c r="W251" s="46">
        <f t="shared" si="241"/>
        <v>40</v>
      </c>
      <c r="X251" s="34"/>
      <c r="Y251" s="1"/>
      <c r="Z251" s="46">
        <f t="shared" si="242"/>
        <v>40</v>
      </c>
      <c r="AA251" s="34"/>
      <c r="AB251" s="1"/>
      <c r="AC251" s="46">
        <f t="shared" si="243"/>
        <v>40</v>
      </c>
      <c r="AD251" s="3"/>
      <c r="AE251" s="1"/>
      <c r="AF251" s="171">
        <f t="shared" si="244"/>
        <v>40</v>
      </c>
      <c r="AG251" s="34"/>
      <c r="AH251" s="1"/>
      <c r="AI251" s="46">
        <f t="shared" si="245"/>
        <v>40</v>
      </c>
      <c r="AJ251" s="34"/>
      <c r="AK251" s="1"/>
      <c r="AL251" s="46">
        <f t="shared" si="246"/>
        <v>40</v>
      </c>
      <c r="AM251" s="34"/>
      <c r="AN251" s="1"/>
      <c r="AO251" s="46">
        <f t="shared" si="247"/>
        <v>40</v>
      </c>
      <c r="AP251" s="34"/>
      <c r="AQ251" s="1"/>
      <c r="AR251" s="46">
        <f t="shared" si="248"/>
        <v>40</v>
      </c>
      <c r="AS251" s="34"/>
      <c r="AT251" s="1"/>
      <c r="AU251" s="46">
        <f t="shared" si="249"/>
        <v>40</v>
      </c>
      <c r="AV251" s="125">
        <f t="shared" si="250"/>
        <v>0</v>
      </c>
      <c r="AW251" s="125">
        <f t="shared" si="251"/>
        <v>0</v>
      </c>
      <c r="AX251" s="291">
        <v>40</v>
      </c>
      <c r="AY251" s="125">
        <v>0</v>
      </c>
      <c r="AZ251" s="35"/>
      <c r="BA251" s="35"/>
      <c r="BB251" s="35"/>
      <c r="BC251" s="35"/>
      <c r="BD251" s="35"/>
      <c r="BE251" s="35"/>
      <c r="BF251" s="35"/>
    </row>
    <row r="252" spans="1:296" ht="13">
      <c r="A252" s="18"/>
      <c r="B252" s="41">
        <v>-0.14909090909245701</v>
      </c>
      <c r="C252" s="16">
        <v>249</v>
      </c>
      <c r="D252" s="184" t="s">
        <v>1089</v>
      </c>
      <c r="E252" s="131">
        <v>11</v>
      </c>
      <c r="F252" s="162" t="s">
        <v>1253</v>
      </c>
      <c r="G252" s="155" t="s">
        <v>1254</v>
      </c>
      <c r="H252" s="156" t="s">
        <v>4895</v>
      </c>
      <c r="I252" s="156" t="s">
        <v>640</v>
      </c>
      <c r="J252" s="175">
        <f t="shared" si="237"/>
        <v>40</v>
      </c>
      <c r="K252" s="16">
        <v>40</v>
      </c>
      <c r="L252" s="3"/>
      <c r="M252" s="1"/>
      <c r="N252" s="46">
        <f t="shared" si="238"/>
        <v>40</v>
      </c>
      <c r="O252" s="34"/>
      <c r="P252" s="1"/>
      <c r="Q252" s="46">
        <f t="shared" si="239"/>
        <v>40</v>
      </c>
      <c r="R252" s="34"/>
      <c r="S252" s="1"/>
      <c r="T252" s="46">
        <f t="shared" si="240"/>
        <v>40</v>
      </c>
      <c r="U252" s="34"/>
      <c r="V252" s="1"/>
      <c r="W252" s="46">
        <f t="shared" si="241"/>
        <v>40</v>
      </c>
      <c r="X252" s="34"/>
      <c r="Y252" s="1"/>
      <c r="Z252" s="46">
        <f t="shared" si="242"/>
        <v>40</v>
      </c>
      <c r="AA252" s="34"/>
      <c r="AB252" s="1"/>
      <c r="AC252" s="46">
        <f t="shared" si="243"/>
        <v>40</v>
      </c>
      <c r="AD252" s="3"/>
      <c r="AE252" s="1"/>
      <c r="AF252" s="171">
        <f t="shared" si="244"/>
        <v>40</v>
      </c>
      <c r="AG252" s="34"/>
      <c r="AH252" s="1"/>
      <c r="AI252" s="46">
        <f t="shared" si="245"/>
        <v>40</v>
      </c>
      <c r="AJ252" s="34"/>
      <c r="AK252" s="1"/>
      <c r="AL252" s="46">
        <f t="shared" si="246"/>
        <v>40</v>
      </c>
      <c r="AM252" s="34"/>
      <c r="AN252" s="1"/>
      <c r="AO252" s="46">
        <f>SUM(AL252+AM252-AN252)</f>
        <v>40</v>
      </c>
      <c r="AP252" s="34"/>
      <c r="AQ252" s="1"/>
      <c r="AR252" s="46">
        <f>SUM(AO252+AP252-AQ252)</f>
        <v>40</v>
      </c>
      <c r="AS252" s="34"/>
      <c r="AT252" s="1"/>
      <c r="AU252" s="46">
        <f>SUM(AR252+AS252-AT252)</f>
        <v>40</v>
      </c>
      <c r="AV252" s="125">
        <f t="shared" si="250"/>
        <v>0</v>
      </c>
      <c r="AW252" s="125">
        <f t="shared" si="251"/>
        <v>0</v>
      </c>
      <c r="AX252" s="291">
        <v>40</v>
      </c>
      <c r="AY252" s="125">
        <v>0</v>
      </c>
      <c r="AZ252" s="35"/>
      <c r="BA252" s="35"/>
      <c r="BB252" s="35"/>
      <c r="BC252" s="35"/>
      <c r="BD252" s="35"/>
      <c r="BE252" s="35"/>
      <c r="BF252" s="35"/>
    </row>
    <row r="253" spans="1:296" s="2" customFormat="1" ht="13">
      <c r="A253" s="17" t="s">
        <v>2065</v>
      </c>
      <c r="B253" s="1">
        <v>-0.222727272728758</v>
      </c>
      <c r="C253" s="16">
        <v>250</v>
      </c>
      <c r="D253" s="184" t="s">
        <v>1089</v>
      </c>
      <c r="E253" s="131">
        <v>12</v>
      </c>
      <c r="F253" s="162" t="s">
        <v>1255</v>
      </c>
      <c r="G253" s="155" t="s">
        <v>1256</v>
      </c>
      <c r="H253" s="156" t="s">
        <v>4895</v>
      </c>
      <c r="I253" s="156" t="s">
        <v>640</v>
      </c>
      <c r="J253" s="175">
        <f t="shared" si="237"/>
        <v>40</v>
      </c>
      <c r="K253" s="16">
        <v>40</v>
      </c>
      <c r="L253" s="3"/>
      <c r="M253" s="1"/>
      <c r="N253" s="46">
        <f t="shared" si="238"/>
        <v>40</v>
      </c>
      <c r="O253" s="34"/>
      <c r="P253" s="1"/>
      <c r="Q253" s="46">
        <f t="shared" si="239"/>
        <v>40</v>
      </c>
      <c r="R253" s="34"/>
      <c r="S253" s="1"/>
      <c r="T253" s="46">
        <f t="shared" si="240"/>
        <v>40</v>
      </c>
      <c r="U253" s="34"/>
      <c r="V253" s="1"/>
      <c r="W253" s="46">
        <f t="shared" si="241"/>
        <v>40</v>
      </c>
      <c r="X253" s="34"/>
      <c r="Y253" s="1"/>
      <c r="Z253" s="46">
        <f t="shared" si="242"/>
        <v>40</v>
      </c>
      <c r="AA253" s="34"/>
      <c r="AB253" s="1"/>
      <c r="AC253" s="46">
        <f t="shared" si="243"/>
        <v>40</v>
      </c>
      <c r="AD253" s="3"/>
      <c r="AE253" s="1"/>
      <c r="AF253" s="171">
        <f t="shared" si="244"/>
        <v>40</v>
      </c>
      <c r="AG253" s="34"/>
      <c r="AH253" s="1"/>
      <c r="AI253" s="46">
        <f t="shared" si="245"/>
        <v>40</v>
      </c>
      <c r="AJ253" s="34"/>
      <c r="AK253" s="1"/>
      <c r="AL253" s="46">
        <f t="shared" si="246"/>
        <v>40</v>
      </c>
      <c r="AM253" s="34"/>
      <c r="AN253" s="1"/>
      <c r="AO253" s="46">
        <f>SUM(AL253+AM253-AN253)</f>
        <v>40</v>
      </c>
      <c r="AP253" s="34"/>
      <c r="AQ253" s="1"/>
      <c r="AR253" s="46">
        <f>SUM(AO253+AP253-AQ253)</f>
        <v>40</v>
      </c>
      <c r="AS253" s="34"/>
      <c r="AT253" s="1"/>
      <c r="AU253" s="46">
        <f>SUM(AR253+AS253-AT253)</f>
        <v>40</v>
      </c>
      <c r="AV253" s="125">
        <f t="shared" si="250"/>
        <v>0</v>
      </c>
      <c r="AW253" s="125">
        <f t="shared" si="251"/>
        <v>0</v>
      </c>
      <c r="AX253" s="291">
        <v>20</v>
      </c>
      <c r="AY253" s="125">
        <v>0</v>
      </c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  <c r="JF253" s="35"/>
      <c r="JG253" s="35"/>
      <c r="JH253" s="35"/>
      <c r="JI253" s="35"/>
      <c r="JJ253" s="35"/>
      <c r="JK253" s="35"/>
      <c r="JL253" s="35"/>
      <c r="JM253" s="35"/>
      <c r="JN253" s="35"/>
      <c r="JO253" s="35"/>
      <c r="JP253" s="35"/>
      <c r="JQ253" s="35"/>
      <c r="JR253" s="35"/>
      <c r="JS253" s="35"/>
      <c r="JT253" s="35"/>
      <c r="JU253" s="35"/>
      <c r="JV253" s="35"/>
      <c r="JW253" s="35"/>
      <c r="JX253" s="35"/>
      <c r="JY253" s="35"/>
      <c r="JZ253" s="35"/>
      <c r="KA253" s="35"/>
      <c r="KB253" s="35"/>
      <c r="KC253" s="35"/>
      <c r="KD253" s="35"/>
      <c r="KE253" s="35"/>
      <c r="KF253" s="35"/>
      <c r="KG253" s="35"/>
      <c r="KH253" s="35"/>
      <c r="KI253" s="35"/>
      <c r="KJ253" s="35"/>
    </row>
    <row r="254" spans="1:296" ht="13">
      <c r="A254" s="17" t="s">
        <v>407</v>
      </c>
      <c r="B254" s="22">
        <v>-0.296363636365157</v>
      </c>
      <c r="C254" s="200">
        <v>251</v>
      </c>
      <c r="D254" s="185" t="s">
        <v>1838</v>
      </c>
      <c r="E254" s="132">
        <v>5</v>
      </c>
      <c r="F254" s="162" t="s">
        <v>1591</v>
      </c>
      <c r="G254" s="155" t="s">
        <v>1592</v>
      </c>
      <c r="H254" s="156" t="s">
        <v>1843</v>
      </c>
      <c r="I254" s="156" t="s">
        <v>640</v>
      </c>
      <c r="J254" s="175">
        <f t="shared" ref="J254:J264" si="252">AU254</f>
        <v>100</v>
      </c>
      <c r="K254" s="16">
        <v>100</v>
      </c>
      <c r="L254" s="3"/>
      <c r="M254" s="1"/>
      <c r="N254" s="46">
        <f t="shared" ref="N254:N264" si="253">SUM(K254+L254-M254)</f>
        <v>100</v>
      </c>
      <c r="O254" s="34"/>
      <c r="P254" s="1"/>
      <c r="Q254" s="46">
        <f t="shared" ref="Q254:Q264" si="254">SUM(N254+O254-P254)</f>
        <v>100</v>
      </c>
      <c r="R254" s="34"/>
      <c r="S254" s="1"/>
      <c r="T254" s="46">
        <f t="shared" ref="T254:T264" si="255">SUM(Q254+R254-S254)</f>
        <v>100</v>
      </c>
      <c r="U254" s="34"/>
      <c r="V254" s="1"/>
      <c r="W254" s="46">
        <f t="shared" ref="W254:W264" si="256">SUM(T254+U254-V254)</f>
        <v>100</v>
      </c>
      <c r="X254" s="34"/>
      <c r="Y254" s="1"/>
      <c r="Z254" s="46">
        <f t="shared" ref="Z254:Z264" si="257">SUM(W254+X254-Y254)</f>
        <v>100</v>
      </c>
      <c r="AA254" s="34"/>
      <c r="AB254" s="1"/>
      <c r="AC254" s="46">
        <f t="shared" ref="AC254:AC264" si="258">SUM(Z254+AA254-AB254)</f>
        <v>100</v>
      </c>
      <c r="AD254" s="3"/>
      <c r="AE254" s="1"/>
      <c r="AF254" s="171">
        <f t="shared" ref="AF254:AF264" si="259">SUM(AC254+AD254-AE254)</f>
        <v>100</v>
      </c>
      <c r="AG254" s="34"/>
      <c r="AH254" s="1"/>
      <c r="AI254" s="46">
        <f t="shared" ref="AI254:AI264" si="260">SUM(AF254+AG254-AH254)</f>
        <v>100</v>
      </c>
      <c r="AJ254" s="34"/>
      <c r="AK254" s="1"/>
      <c r="AL254" s="46">
        <f t="shared" ref="AL254:AL264" si="261">SUM(AI254+AJ254-AK254)</f>
        <v>100</v>
      </c>
      <c r="AM254" s="34"/>
      <c r="AN254" s="1"/>
      <c r="AO254" s="46">
        <f t="shared" ref="AO254:AO264" si="262">SUM(AL254+AM254-AN254)</f>
        <v>100</v>
      </c>
      <c r="AP254" s="34"/>
      <c r="AQ254" s="1"/>
      <c r="AR254" s="46">
        <f t="shared" ref="AR254:AR264" si="263">SUM(AO254+AP254-AQ254)</f>
        <v>100</v>
      </c>
      <c r="AS254" s="34"/>
      <c r="AT254" s="1"/>
      <c r="AU254" s="46">
        <f t="shared" ref="AU254:AU264" si="264">SUM(AR254+AS254-AT254)</f>
        <v>100</v>
      </c>
      <c r="AV254" s="125">
        <f t="shared" si="250"/>
        <v>0</v>
      </c>
      <c r="AW254" s="125">
        <f t="shared" si="251"/>
        <v>0</v>
      </c>
      <c r="AX254" s="291">
        <v>0</v>
      </c>
      <c r="AY254" s="125">
        <v>0</v>
      </c>
      <c r="AZ254" s="35"/>
      <c r="BA254" s="35"/>
      <c r="BB254" s="35"/>
      <c r="BC254" s="35"/>
      <c r="BD254" s="35"/>
      <c r="BE254" s="35"/>
      <c r="BF254" s="35"/>
    </row>
    <row r="255" spans="1:296" ht="13">
      <c r="A255" s="17" t="s">
        <v>407</v>
      </c>
      <c r="B255" s="1">
        <v>-0.37000000000155697</v>
      </c>
      <c r="C255" s="16">
        <v>252</v>
      </c>
      <c r="D255" s="185" t="s">
        <v>1838</v>
      </c>
      <c r="E255" s="132">
        <v>6</v>
      </c>
      <c r="F255" s="162" t="s">
        <v>1593</v>
      </c>
      <c r="G255" s="155" t="s">
        <v>1594</v>
      </c>
      <c r="H255" s="156" t="s">
        <v>1843</v>
      </c>
      <c r="I255" s="156" t="s">
        <v>640</v>
      </c>
      <c r="J255" s="175">
        <f t="shared" si="252"/>
        <v>100</v>
      </c>
      <c r="K255" s="16">
        <v>100</v>
      </c>
      <c r="L255" s="3"/>
      <c r="M255" s="1"/>
      <c r="N255" s="46">
        <f t="shared" si="253"/>
        <v>100</v>
      </c>
      <c r="O255" s="34"/>
      <c r="P255" s="1"/>
      <c r="Q255" s="46">
        <f t="shared" si="254"/>
        <v>100</v>
      </c>
      <c r="R255" s="34"/>
      <c r="S255" s="1"/>
      <c r="T255" s="46">
        <f t="shared" si="255"/>
        <v>100</v>
      </c>
      <c r="U255" s="34"/>
      <c r="V255" s="1"/>
      <c r="W255" s="46">
        <f t="shared" si="256"/>
        <v>100</v>
      </c>
      <c r="X255" s="34"/>
      <c r="Y255" s="1"/>
      <c r="Z255" s="46">
        <f t="shared" si="257"/>
        <v>100</v>
      </c>
      <c r="AA255" s="34"/>
      <c r="AB255" s="1"/>
      <c r="AC255" s="46">
        <f t="shared" si="258"/>
        <v>100</v>
      </c>
      <c r="AD255" s="3"/>
      <c r="AE255" s="1"/>
      <c r="AF255" s="171">
        <f t="shared" si="259"/>
        <v>100</v>
      </c>
      <c r="AG255" s="34"/>
      <c r="AH255" s="1"/>
      <c r="AI255" s="46">
        <f t="shared" si="260"/>
        <v>100</v>
      </c>
      <c r="AJ255" s="34"/>
      <c r="AK255" s="1"/>
      <c r="AL255" s="46">
        <f t="shared" si="261"/>
        <v>100</v>
      </c>
      <c r="AM255" s="34"/>
      <c r="AN255" s="1"/>
      <c r="AO255" s="46">
        <f t="shared" si="262"/>
        <v>100</v>
      </c>
      <c r="AP255" s="34"/>
      <c r="AQ255" s="1"/>
      <c r="AR255" s="46">
        <f t="shared" si="263"/>
        <v>100</v>
      </c>
      <c r="AS255" s="34"/>
      <c r="AT255" s="1"/>
      <c r="AU255" s="46">
        <f t="shared" si="264"/>
        <v>100</v>
      </c>
      <c r="AV255" s="125">
        <f t="shared" si="250"/>
        <v>0</v>
      </c>
      <c r="AW255" s="125">
        <f t="shared" si="251"/>
        <v>0</v>
      </c>
      <c r="AX255" s="291">
        <v>0</v>
      </c>
      <c r="AY255" s="125">
        <v>0</v>
      </c>
      <c r="AZ255" s="35"/>
      <c r="BA255" s="35"/>
      <c r="BB255" s="35"/>
      <c r="BC255" s="35"/>
      <c r="BD255" s="35"/>
      <c r="BE255" s="35"/>
      <c r="BF255" s="35"/>
    </row>
    <row r="256" spans="1:296" ht="13">
      <c r="A256" s="18"/>
      <c r="B256" s="41">
        <v>-0.44363636363796</v>
      </c>
      <c r="C256" s="16">
        <v>253</v>
      </c>
      <c r="D256" s="185" t="s">
        <v>1838</v>
      </c>
      <c r="E256" s="132">
        <v>7</v>
      </c>
      <c r="F256" s="162" t="s">
        <v>1595</v>
      </c>
      <c r="G256" s="155" t="s">
        <v>1596</v>
      </c>
      <c r="H256" s="156" t="s">
        <v>1843</v>
      </c>
      <c r="I256" s="156" t="s">
        <v>640</v>
      </c>
      <c r="J256" s="175">
        <f t="shared" si="252"/>
        <v>100</v>
      </c>
      <c r="K256" s="16">
        <v>100</v>
      </c>
      <c r="L256" s="3"/>
      <c r="M256" s="1"/>
      <c r="N256" s="46">
        <f t="shared" si="253"/>
        <v>100</v>
      </c>
      <c r="O256" s="34"/>
      <c r="P256" s="1"/>
      <c r="Q256" s="46">
        <f t="shared" si="254"/>
        <v>100</v>
      </c>
      <c r="R256" s="34"/>
      <c r="S256" s="1"/>
      <c r="T256" s="46">
        <f t="shared" si="255"/>
        <v>100</v>
      </c>
      <c r="U256" s="34"/>
      <c r="V256" s="1"/>
      <c r="W256" s="46">
        <f t="shared" si="256"/>
        <v>100</v>
      </c>
      <c r="X256" s="34"/>
      <c r="Y256" s="1"/>
      <c r="Z256" s="46">
        <f t="shared" si="257"/>
        <v>100</v>
      </c>
      <c r="AA256" s="34"/>
      <c r="AB256" s="1"/>
      <c r="AC256" s="46">
        <f t="shared" si="258"/>
        <v>100</v>
      </c>
      <c r="AD256" s="3"/>
      <c r="AE256" s="1"/>
      <c r="AF256" s="171">
        <f t="shared" si="259"/>
        <v>100</v>
      </c>
      <c r="AG256" s="34"/>
      <c r="AH256" s="1"/>
      <c r="AI256" s="46">
        <f t="shared" si="260"/>
        <v>100</v>
      </c>
      <c r="AJ256" s="34"/>
      <c r="AK256" s="1"/>
      <c r="AL256" s="46">
        <f t="shared" si="261"/>
        <v>100</v>
      </c>
      <c r="AM256" s="34"/>
      <c r="AN256" s="1"/>
      <c r="AO256" s="46">
        <f t="shared" si="262"/>
        <v>100</v>
      </c>
      <c r="AP256" s="34"/>
      <c r="AQ256" s="1"/>
      <c r="AR256" s="46">
        <f t="shared" si="263"/>
        <v>100</v>
      </c>
      <c r="AS256" s="34"/>
      <c r="AT256" s="1"/>
      <c r="AU256" s="46">
        <f t="shared" si="264"/>
        <v>100</v>
      </c>
      <c r="AV256" s="125">
        <f t="shared" si="250"/>
        <v>0</v>
      </c>
      <c r="AW256" s="125">
        <f t="shared" si="251"/>
        <v>0</v>
      </c>
      <c r="AX256" s="291">
        <v>0</v>
      </c>
      <c r="AY256" s="125">
        <v>0</v>
      </c>
      <c r="AZ256" s="35"/>
      <c r="BA256" s="35"/>
      <c r="BB256" s="35"/>
      <c r="BC256" s="35"/>
      <c r="BD256" s="35"/>
      <c r="BE256" s="35"/>
      <c r="BF256" s="35"/>
    </row>
    <row r="257" spans="1:58" ht="13">
      <c r="A257" s="18"/>
      <c r="B257" s="41">
        <v>-0.51727272727425699</v>
      </c>
      <c r="C257" s="16">
        <v>254</v>
      </c>
      <c r="D257" s="185" t="s">
        <v>1838</v>
      </c>
      <c r="E257" s="132">
        <v>8</v>
      </c>
      <c r="F257" s="162" t="s">
        <v>1597</v>
      </c>
      <c r="G257" s="155" t="s">
        <v>1598</v>
      </c>
      <c r="H257" s="156" t="s">
        <v>1843</v>
      </c>
      <c r="I257" s="156" t="s">
        <v>640</v>
      </c>
      <c r="J257" s="175">
        <f t="shared" si="252"/>
        <v>100</v>
      </c>
      <c r="K257" s="16">
        <v>100</v>
      </c>
      <c r="L257" s="3"/>
      <c r="M257" s="1"/>
      <c r="N257" s="46">
        <f t="shared" si="253"/>
        <v>100</v>
      </c>
      <c r="O257" s="34"/>
      <c r="P257" s="1"/>
      <c r="Q257" s="46">
        <f t="shared" si="254"/>
        <v>100</v>
      </c>
      <c r="R257" s="34"/>
      <c r="S257" s="1"/>
      <c r="T257" s="46">
        <f t="shared" si="255"/>
        <v>100</v>
      </c>
      <c r="U257" s="34"/>
      <c r="V257" s="1"/>
      <c r="W257" s="46">
        <f t="shared" si="256"/>
        <v>100</v>
      </c>
      <c r="X257" s="34"/>
      <c r="Y257" s="1"/>
      <c r="Z257" s="46">
        <f t="shared" si="257"/>
        <v>100</v>
      </c>
      <c r="AA257" s="34"/>
      <c r="AB257" s="1"/>
      <c r="AC257" s="46">
        <f t="shared" si="258"/>
        <v>100</v>
      </c>
      <c r="AD257" s="3"/>
      <c r="AE257" s="1"/>
      <c r="AF257" s="171">
        <f t="shared" si="259"/>
        <v>100</v>
      </c>
      <c r="AG257" s="34"/>
      <c r="AH257" s="1"/>
      <c r="AI257" s="46">
        <f t="shared" si="260"/>
        <v>100</v>
      </c>
      <c r="AJ257" s="34"/>
      <c r="AK257" s="1"/>
      <c r="AL257" s="46">
        <f t="shared" si="261"/>
        <v>100</v>
      </c>
      <c r="AM257" s="34"/>
      <c r="AN257" s="1"/>
      <c r="AO257" s="46">
        <f t="shared" si="262"/>
        <v>100</v>
      </c>
      <c r="AP257" s="34"/>
      <c r="AQ257" s="1"/>
      <c r="AR257" s="46">
        <f t="shared" si="263"/>
        <v>100</v>
      </c>
      <c r="AS257" s="34"/>
      <c r="AT257" s="1"/>
      <c r="AU257" s="46">
        <f t="shared" si="264"/>
        <v>100</v>
      </c>
      <c r="AV257" s="125">
        <f t="shared" si="250"/>
        <v>0</v>
      </c>
      <c r="AW257" s="125">
        <f t="shared" si="251"/>
        <v>0</v>
      </c>
      <c r="AX257" s="291">
        <v>0</v>
      </c>
      <c r="AY257" s="125">
        <v>0</v>
      </c>
      <c r="AZ257" s="35"/>
      <c r="BA257" s="35"/>
      <c r="BB257" s="35"/>
      <c r="BC257" s="35"/>
      <c r="BD257" s="35"/>
      <c r="BE257" s="35"/>
      <c r="BF257" s="35"/>
    </row>
    <row r="258" spans="1:58" ht="13">
      <c r="A258" s="17" t="s">
        <v>2065</v>
      </c>
      <c r="B258" s="1">
        <v>-0.59090909091066002</v>
      </c>
      <c r="C258" s="200">
        <v>255</v>
      </c>
      <c r="D258" s="185" t="s">
        <v>1838</v>
      </c>
      <c r="E258" s="132">
        <v>9</v>
      </c>
      <c r="F258" s="162" t="s">
        <v>1599</v>
      </c>
      <c r="G258" s="155" t="s">
        <v>1600</v>
      </c>
      <c r="H258" s="156" t="s">
        <v>1843</v>
      </c>
      <c r="I258" s="156" t="s">
        <v>640</v>
      </c>
      <c r="J258" s="175">
        <f t="shared" si="252"/>
        <v>100</v>
      </c>
      <c r="K258" s="16">
        <v>100</v>
      </c>
      <c r="L258" s="3"/>
      <c r="M258" s="1"/>
      <c r="N258" s="46">
        <f t="shared" si="253"/>
        <v>100</v>
      </c>
      <c r="O258" s="34"/>
      <c r="P258" s="1"/>
      <c r="Q258" s="46">
        <f t="shared" si="254"/>
        <v>100</v>
      </c>
      <c r="R258" s="34"/>
      <c r="S258" s="1"/>
      <c r="T258" s="46">
        <f t="shared" si="255"/>
        <v>100</v>
      </c>
      <c r="U258" s="34"/>
      <c r="V258" s="1"/>
      <c r="W258" s="46">
        <f t="shared" si="256"/>
        <v>100</v>
      </c>
      <c r="X258" s="34"/>
      <c r="Y258" s="1"/>
      <c r="Z258" s="46">
        <f t="shared" si="257"/>
        <v>100</v>
      </c>
      <c r="AA258" s="34"/>
      <c r="AB258" s="1"/>
      <c r="AC258" s="46">
        <f t="shared" si="258"/>
        <v>100</v>
      </c>
      <c r="AD258" s="3"/>
      <c r="AE258" s="1"/>
      <c r="AF258" s="171">
        <f t="shared" si="259"/>
        <v>100</v>
      </c>
      <c r="AG258" s="34"/>
      <c r="AH258" s="1"/>
      <c r="AI258" s="46">
        <f t="shared" si="260"/>
        <v>100</v>
      </c>
      <c r="AJ258" s="34"/>
      <c r="AK258" s="1"/>
      <c r="AL258" s="46">
        <f t="shared" si="261"/>
        <v>100</v>
      </c>
      <c r="AM258" s="34"/>
      <c r="AN258" s="1"/>
      <c r="AO258" s="46">
        <f t="shared" si="262"/>
        <v>100</v>
      </c>
      <c r="AP258" s="34"/>
      <c r="AQ258" s="1"/>
      <c r="AR258" s="46">
        <f t="shared" si="263"/>
        <v>100</v>
      </c>
      <c r="AS258" s="34"/>
      <c r="AT258" s="1"/>
      <c r="AU258" s="46">
        <f t="shared" si="264"/>
        <v>100</v>
      </c>
      <c r="AV258" s="125">
        <f t="shared" si="250"/>
        <v>0</v>
      </c>
      <c r="AW258" s="125">
        <f t="shared" si="251"/>
        <v>0</v>
      </c>
      <c r="AX258" s="291">
        <v>0</v>
      </c>
      <c r="AY258" s="125">
        <v>0</v>
      </c>
      <c r="AZ258" s="35"/>
      <c r="BA258" s="35"/>
      <c r="BB258" s="35"/>
      <c r="BC258" s="35"/>
      <c r="BD258" s="35"/>
      <c r="BE258" s="35"/>
      <c r="BF258" s="35"/>
    </row>
    <row r="259" spans="1:58" ht="13">
      <c r="A259" s="17" t="s">
        <v>407</v>
      </c>
      <c r="B259" s="22">
        <v>-0.66454545454706004</v>
      </c>
      <c r="C259" s="16">
        <v>256</v>
      </c>
      <c r="D259" s="185" t="s">
        <v>1838</v>
      </c>
      <c r="E259" s="132">
        <v>10</v>
      </c>
      <c r="F259" s="162" t="s">
        <v>1601</v>
      </c>
      <c r="G259" s="155" t="s">
        <v>1602</v>
      </c>
      <c r="H259" s="156" t="s">
        <v>1843</v>
      </c>
      <c r="I259" s="156" t="s">
        <v>640</v>
      </c>
      <c r="J259" s="175">
        <f t="shared" si="252"/>
        <v>100</v>
      </c>
      <c r="K259" s="16">
        <v>100</v>
      </c>
      <c r="L259" s="3"/>
      <c r="M259" s="1"/>
      <c r="N259" s="46">
        <f t="shared" si="253"/>
        <v>100</v>
      </c>
      <c r="O259" s="34"/>
      <c r="P259" s="1"/>
      <c r="Q259" s="46">
        <f t="shared" si="254"/>
        <v>100</v>
      </c>
      <c r="R259" s="34"/>
      <c r="S259" s="1"/>
      <c r="T259" s="46">
        <f t="shared" si="255"/>
        <v>100</v>
      </c>
      <c r="U259" s="34"/>
      <c r="V259" s="1"/>
      <c r="W259" s="46">
        <f t="shared" si="256"/>
        <v>100</v>
      </c>
      <c r="X259" s="34"/>
      <c r="Y259" s="1"/>
      <c r="Z259" s="46">
        <f t="shared" si="257"/>
        <v>100</v>
      </c>
      <c r="AA259" s="34"/>
      <c r="AB259" s="1"/>
      <c r="AC259" s="46">
        <f t="shared" si="258"/>
        <v>100</v>
      </c>
      <c r="AD259" s="3"/>
      <c r="AE259" s="1"/>
      <c r="AF259" s="171">
        <f t="shared" si="259"/>
        <v>100</v>
      </c>
      <c r="AG259" s="34"/>
      <c r="AH259" s="1"/>
      <c r="AI259" s="46">
        <f t="shared" si="260"/>
        <v>100</v>
      </c>
      <c r="AJ259" s="34"/>
      <c r="AK259" s="1"/>
      <c r="AL259" s="46">
        <f t="shared" si="261"/>
        <v>100</v>
      </c>
      <c r="AM259" s="34"/>
      <c r="AN259" s="1"/>
      <c r="AO259" s="46">
        <f t="shared" si="262"/>
        <v>100</v>
      </c>
      <c r="AP259" s="34"/>
      <c r="AQ259" s="1"/>
      <c r="AR259" s="46">
        <f t="shared" si="263"/>
        <v>100</v>
      </c>
      <c r="AS259" s="34"/>
      <c r="AT259" s="1"/>
      <c r="AU259" s="46">
        <f t="shared" si="264"/>
        <v>100</v>
      </c>
      <c r="AV259" s="125">
        <f t="shared" si="250"/>
        <v>0</v>
      </c>
      <c r="AW259" s="125">
        <f t="shared" si="251"/>
        <v>0</v>
      </c>
      <c r="AX259" s="291">
        <v>0</v>
      </c>
      <c r="AY259" s="125">
        <v>0</v>
      </c>
      <c r="AZ259" s="35"/>
      <c r="BA259" s="35"/>
      <c r="BB259" s="35"/>
      <c r="BC259" s="35"/>
      <c r="BD259" s="35"/>
      <c r="BE259" s="35"/>
      <c r="BF259" s="35"/>
    </row>
    <row r="260" spans="1:58" ht="13">
      <c r="A260" s="17" t="s">
        <v>407</v>
      </c>
      <c r="B260" s="1">
        <v>-0.73818181818336004</v>
      </c>
      <c r="C260" s="16">
        <v>257</v>
      </c>
      <c r="D260" s="185" t="s">
        <v>1838</v>
      </c>
      <c r="E260" s="132">
        <v>11</v>
      </c>
      <c r="F260" s="162" t="s">
        <v>1603</v>
      </c>
      <c r="G260" s="155" t="s">
        <v>1604</v>
      </c>
      <c r="H260" s="156" t="s">
        <v>1843</v>
      </c>
      <c r="I260" s="156" t="s">
        <v>640</v>
      </c>
      <c r="J260" s="175">
        <f t="shared" si="252"/>
        <v>50</v>
      </c>
      <c r="K260" s="16">
        <v>50</v>
      </c>
      <c r="L260" s="3"/>
      <c r="M260" s="1"/>
      <c r="N260" s="46">
        <f t="shared" si="253"/>
        <v>50</v>
      </c>
      <c r="O260" s="34"/>
      <c r="P260" s="1"/>
      <c r="Q260" s="46">
        <f t="shared" si="254"/>
        <v>50</v>
      </c>
      <c r="R260" s="34"/>
      <c r="S260" s="1"/>
      <c r="T260" s="46">
        <f t="shared" si="255"/>
        <v>50</v>
      </c>
      <c r="U260" s="34"/>
      <c r="V260" s="1"/>
      <c r="W260" s="46">
        <f t="shared" si="256"/>
        <v>50</v>
      </c>
      <c r="X260" s="34"/>
      <c r="Y260" s="1"/>
      <c r="Z260" s="46">
        <f t="shared" si="257"/>
        <v>50</v>
      </c>
      <c r="AA260" s="34"/>
      <c r="AB260" s="1"/>
      <c r="AC260" s="46">
        <f t="shared" si="258"/>
        <v>50</v>
      </c>
      <c r="AD260" s="3"/>
      <c r="AE260" s="1"/>
      <c r="AF260" s="171">
        <f t="shared" si="259"/>
        <v>50</v>
      </c>
      <c r="AG260" s="34"/>
      <c r="AH260" s="1"/>
      <c r="AI260" s="46">
        <f t="shared" si="260"/>
        <v>50</v>
      </c>
      <c r="AJ260" s="34"/>
      <c r="AK260" s="1"/>
      <c r="AL260" s="46">
        <f t="shared" si="261"/>
        <v>50</v>
      </c>
      <c r="AM260" s="34"/>
      <c r="AN260" s="1"/>
      <c r="AO260" s="46">
        <f t="shared" si="262"/>
        <v>50</v>
      </c>
      <c r="AP260" s="34"/>
      <c r="AQ260" s="1"/>
      <c r="AR260" s="46">
        <f t="shared" si="263"/>
        <v>50</v>
      </c>
      <c r="AS260" s="34"/>
      <c r="AT260" s="1"/>
      <c r="AU260" s="46">
        <f t="shared" si="264"/>
        <v>50</v>
      </c>
      <c r="AV260" s="125">
        <f t="shared" si="250"/>
        <v>0</v>
      </c>
      <c r="AW260" s="125">
        <f t="shared" si="251"/>
        <v>0</v>
      </c>
      <c r="AX260" s="291">
        <v>0</v>
      </c>
      <c r="AY260" s="125">
        <v>0</v>
      </c>
      <c r="AZ260" s="35"/>
      <c r="BA260" s="35"/>
      <c r="BB260" s="35"/>
      <c r="BC260" s="35"/>
      <c r="BD260" s="35"/>
      <c r="BE260" s="35"/>
      <c r="BF260" s="35"/>
    </row>
    <row r="261" spans="1:58" ht="13">
      <c r="A261" s="18"/>
      <c r="B261" s="41">
        <v>-0.81181818181975995</v>
      </c>
      <c r="C261" s="16">
        <v>258</v>
      </c>
      <c r="D261" s="185" t="s">
        <v>1838</v>
      </c>
      <c r="E261" s="132">
        <v>12</v>
      </c>
      <c r="F261" s="162" t="s">
        <v>1605</v>
      </c>
      <c r="G261" s="155" t="s">
        <v>1606</v>
      </c>
      <c r="H261" s="156" t="s">
        <v>1843</v>
      </c>
      <c r="I261" s="156" t="s">
        <v>640</v>
      </c>
      <c r="J261" s="175">
        <f t="shared" si="252"/>
        <v>50</v>
      </c>
      <c r="K261" s="16">
        <v>50</v>
      </c>
      <c r="L261" s="3"/>
      <c r="M261" s="1"/>
      <c r="N261" s="46">
        <f t="shared" si="253"/>
        <v>50</v>
      </c>
      <c r="O261" s="34"/>
      <c r="P261" s="1"/>
      <c r="Q261" s="46">
        <f t="shared" si="254"/>
        <v>50</v>
      </c>
      <c r="R261" s="34"/>
      <c r="S261" s="1"/>
      <c r="T261" s="46">
        <f t="shared" si="255"/>
        <v>50</v>
      </c>
      <c r="U261" s="34"/>
      <c r="V261" s="1"/>
      <c r="W261" s="46">
        <f t="shared" si="256"/>
        <v>50</v>
      </c>
      <c r="X261" s="34"/>
      <c r="Y261" s="1"/>
      <c r="Z261" s="46">
        <f t="shared" si="257"/>
        <v>50</v>
      </c>
      <c r="AA261" s="34"/>
      <c r="AB261" s="1"/>
      <c r="AC261" s="46">
        <f t="shared" si="258"/>
        <v>50</v>
      </c>
      <c r="AD261" s="3"/>
      <c r="AE261" s="1"/>
      <c r="AF261" s="171">
        <f t="shared" si="259"/>
        <v>50</v>
      </c>
      <c r="AG261" s="34"/>
      <c r="AH261" s="1"/>
      <c r="AI261" s="46">
        <f t="shared" si="260"/>
        <v>50</v>
      </c>
      <c r="AJ261" s="34"/>
      <c r="AK261" s="1"/>
      <c r="AL261" s="46">
        <f t="shared" si="261"/>
        <v>50</v>
      </c>
      <c r="AM261" s="34"/>
      <c r="AN261" s="1"/>
      <c r="AO261" s="46">
        <f t="shared" si="262"/>
        <v>50</v>
      </c>
      <c r="AP261" s="34"/>
      <c r="AQ261" s="1"/>
      <c r="AR261" s="46">
        <f t="shared" si="263"/>
        <v>50</v>
      </c>
      <c r="AS261" s="34"/>
      <c r="AT261" s="1"/>
      <c r="AU261" s="46">
        <f t="shared" si="264"/>
        <v>50</v>
      </c>
      <c r="AV261" s="125">
        <f t="shared" si="250"/>
        <v>0</v>
      </c>
      <c r="AW261" s="125">
        <f t="shared" si="251"/>
        <v>0</v>
      </c>
      <c r="AX261" s="291">
        <v>0</v>
      </c>
      <c r="AY261" s="125">
        <v>0</v>
      </c>
      <c r="AZ261" s="35"/>
      <c r="BA261" s="35"/>
      <c r="BB261" s="35"/>
      <c r="BC261" s="35"/>
      <c r="BD261" s="35"/>
      <c r="BE261" s="35"/>
      <c r="BF261" s="35"/>
    </row>
    <row r="262" spans="1:58" ht="13">
      <c r="A262" s="18"/>
      <c r="B262" s="41">
        <v>-0.88545454545615998</v>
      </c>
      <c r="C262" s="200">
        <v>259</v>
      </c>
      <c r="D262" s="185" t="s">
        <v>1838</v>
      </c>
      <c r="E262" s="132">
        <v>13</v>
      </c>
      <c r="F262" s="162" t="s">
        <v>1607</v>
      </c>
      <c r="G262" s="155" t="s">
        <v>1608</v>
      </c>
      <c r="H262" s="156" t="s">
        <v>1843</v>
      </c>
      <c r="I262" s="156" t="s">
        <v>640</v>
      </c>
      <c r="J262" s="175">
        <f t="shared" si="252"/>
        <v>50</v>
      </c>
      <c r="K262" s="16">
        <v>50</v>
      </c>
      <c r="L262" s="3"/>
      <c r="M262" s="1"/>
      <c r="N262" s="46">
        <f t="shared" si="253"/>
        <v>50</v>
      </c>
      <c r="O262" s="34"/>
      <c r="P262" s="1"/>
      <c r="Q262" s="46">
        <f t="shared" si="254"/>
        <v>50</v>
      </c>
      <c r="R262" s="34"/>
      <c r="S262" s="1"/>
      <c r="T262" s="46">
        <f t="shared" si="255"/>
        <v>50</v>
      </c>
      <c r="U262" s="34"/>
      <c r="V262" s="1"/>
      <c r="W262" s="46">
        <f t="shared" si="256"/>
        <v>50</v>
      </c>
      <c r="X262" s="34"/>
      <c r="Y262" s="1"/>
      <c r="Z262" s="46">
        <f t="shared" si="257"/>
        <v>50</v>
      </c>
      <c r="AA262" s="34"/>
      <c r="AB262" s="1"/>
      <c r="AC262" s="46">
        <f t="shared" si="258"/>
        <v>50</v>
      </c>
      <c r="AD262" s="3"/>
      <c r="AE262" s="1"/>
      <c r="AF262" s="171">
        <f t="shared" si="259"/>
        <v>50</v>
      </c>
      <c r="AG262" s="34"/>
      <c r="AH262" s="1"/>
      <c r="AI262" s="46">
        <f t="shared" si="260"/>
        <v>50</v>
      </c>
      <c r="AJ262" s="34"/>
      <c r="AK262" s="1"/>
      <c r="AL262" s="46">
        <f t="shared" si="261"/>
        <v>50</v>
      </c>
      <c r="AM262" s="34"/>
      <c r="AN262" s="1"/>
      <c r="AO262" s="46">
        <f t="shared" si="262"/>
        <v>50</v>
      </c>
      <c r="AP262" s="34"/>
      <c r="AQ262" s="1"/>
      <c r="AR262" s="46">
        <f t="shared" si="263"/>
        <v>50</v>
      </c>
      <c r="AS262" s="34"/>
      <c r="AT262" s="1"/>
      <c r="AU262" s="46">
        <f t="shared" si="264"/>
        <v>50</v>
      </c>
      <c r="AV262" s="125">
        <f t="shared" si="250"/>
        <v>0</v>
      </c>
      <c r="AW262" s="125">
        <f t="shared" si="251"/>
        <v>0</v>
      </c>
      <c r="AX262" s="291">
        <v>0</v>
      </c>
      <c r="AY262" s="125">
        <v>0</v>
      </c>
      <c r="AZ262" s="35"/>
      <c r="BA262" s="35"/>
      <c r="BB262" s="35"/>
      <c r="BC262" s="35"/>
      <c r="BD262" s="35"/>
      <c r="BE262" s="35"/>
      <c r="BF262" s="35"/>
    </row>
    <row r="263" spans="1:58" ht="13">
      <c r="A263" s="17" t="s">
        <v>2065</v>
      </c>
      <c r="B263" s="1">
        <v>-0.95909090909245998</v>
      </c>
      <c r="C263" s="16">
        <v>260</v>
      </c>
      <c r="D263" s="185" t="s">
        <v>1838</v>
      </c>
      <c r="E263" s="132">
        <v>14</v>
      </c>
      <c r="F263" s="162" t="s">
        <v>1609</v>
      </c>
      <c r="G263" s="155" t="s">
        <v>1610</v>
      </c>
      <c r="H263" s="156" t="s">
        <v>1843</v>
      </c>
      <c r="I263" s="156" t="s">
        <v>640</v>
      </c>
      <c r="J263" s="175">
        <f t="shared" si="252"/>
        <v>50</v>
      </c>
      <c r="K263" s="16">
        <v>50</v>
      </c>
      <c r="L263" s="3"/>
      <c r="M263" s="1"/>
      <c r="N263" s="46">
        <f t="shared" si="253"/>
        <v>50</v>
      </c>
      <c r="O263" s="34"/>
      <c r="P263" s="1"/>
      <c r="Q263" s="46">
        <f t="shared" si="254"/>
        <v>50</v>
      </c>
      <c r="R263" s="34"/>
      <c r="S263" s="1"/>
      <c r="T263" s="46">
        <f t="shared" si="255"/>
        <v>50</v>
      </c>
      <c r="U263" s="34"/>
      <c r="V263" s="1"/>
      <c r="W263" s="46">
        <f t="shared" si="256"/>
        <v>50</v>
      </c>
      <c r="X263" s="34"/>
      <c r="Y263" s="1"/>
      <c r="Z263" s="46">
        <f t="shared" si="257"/>
        <v>50</v>
      </c>
      <c r="AA263" s="34"/>
      <c r="AB263" s="1"/>
      <c r="AC263" s="46">
        <f t="shared" si="258"/>
        <v>50</v>
      </c>
      <c r="AD263" s="3"/>
      <c r="AE263" s="1"/>
      <c r="AF263" s="171">
        <f t="shared" si="259"/>
        <v>50</v>
      </c>
      <c r="AG263" s="34"/>
      <c r="AH263" s="1"/>
      <c r="AI263" s="46">
        <f t="shared" si="260"/>
        <v>50</v>
      </c>
      <c r="AJ263" s="34"/>
      <c r="AK263" s="1"/>
      <c r="AL263" s="46">
        <f t="shared" si="261"/>
        <v>50</v>
      </c>
      <c r="AM263" s="34"/>
      <c r="AN263" s="1"/>
      <c r="AO263" s="46">
        <f t="shared" si="262"/>
        <v>50</v>
      </c>
      <c r="AP263" s="34"/>
      <c r="AQ263" s="1"/>
      <c r="AR263" s="46">
        <f t="shared" si="263"/>
        <v>50</v>
      </c>
      <c r="AS263" s="34"/>
      <c r="AT263" s="1"/>
      <c r="AU263" s="46">
        <f t="shared" si="264"/>
        <v>50</v>
      </c>
      <c r="AV263" s="125">
        <f t="shared" si="250"/>
        <v>0</v>
      </c>
      <c r="AW263" s="125">
        <f t="shared" si="251"/>
        <v>0</v>
      </c>
      <c r="AX263" s="291">
        <v>0</v>
      </c>
      <c r="AY263" s="125">
        <v>0</v>
      </c>
      <c r="AZ263" s="35"/>
      <c r="BA263" s="35"/>
      <c r="BB263" s="35"/>
      <c r="BC263" s="35"/>
      <c r="BD263" s="35"/>
      <c r="BE263" s="35"/>
      <c r="BF263" s="35"/>
    </row>
    <row r="264" spans="1:58" ht="13">
      <c r="A264" s="17" t="s">
        <v>407</v>
      </c>
      <c r="B264" s="22">
        <v>-1.0327272727288599</v>
      </c>
      <c r="C264" s="16">
        <v>261</v>
      </c>
      <c r="D264" s="185" t="s">
        <v>1838</v>
      </c>
      <c r="E264" s="132">
        <v>15</v>
      </c>
      <c r="F264" s="162" t="s">
        <v>1611</v>
      </c>
      <c r="G264" s="155" t="s">
        <v>1612</v>
      </c>
      <c r="H264" s="156" t="s">
        <v>1843</v>
      </c>
      <c r="I264" s="156" t="s">
        <v>640</v>
      </c>
      <c r="J264" s="175">
        <f t="shared" si="252"/>
        <v>50</v>
      </c>
      <c r="K264" s="16">
        <v>50</v>
      </c>
      <c r="L264" s="3"/>
      <c r="M264" s="1"/>
      <c r="N264" s="46">
        <f t="shared" si="253"/>
        <v>50</v>
      </c>
      <c r="O264" s="34"/>
      <c r="P264" s="1"/>
      <c r="Q264" s="46">
        <f t="shared" si="254"/>
        <v>50</v>
      </c>
      <c r="R264" s="34"/>
      <c r="S264" s="1"/>
      <c r="T264" s="46">
        <f t="shared" si="255"/>
        <v>50</v>
      </c>
      <c r="U264" s="34"/>
      <c r="V264" s="1"/>
      <c r="W264" s="46">
        <f t="shared" si="256"/>
        <v>50</v>
      </c>
      <c r="X264" s="34"/>
      <c r="Y264" s="1"/>
      <c r="Z264" s="46">
        <f t="shared" si="257"/>
        <v>50</v>
      </c>
      <c r="AA264" s="34"/>
      <c r="AB264" s="1"/>
      <c r="AC264" s="46">
        <f t="shared" si="258"/>
        <v>50</v>
      </c>
      <c r="AD264" s="3"/>
      <c r="AE264" s="1"/>
      <c r="AF264" s="171">
        <f t="shared" si="259"/>
        <v>50</v>
      </c>
      <c r="AG264" s="34"/>
      <c r="AH264" s="1"/>
      <c r="AI264" s="46">
        <f t="shared" si="260"/>
        <v>50</v>
      </c>
      <c r="AJ264" s="34"/>
      <c r="AK264" s="1"/>
      <c r="AL264" s="46">
        <f t="shared" si="261"/>
        <v>50</v>
      </c>
      <c r="AM264" s="34"/>
      <c r="AN264" s="1"/>
      <c r="AO264" s="46">
        <f t="shared" si="262"/>
        <v>50</v>
      </c>
      <c r="AP264" s="34"/>
      <c r="AQ264" s="1"/>
      <c r="AR264" s="46">
        <f t="shared" si="263"/>
        <v>50</v>
      </c>
      <c r="AS264" s="34"/>
      <c r="AT264" s="1"/>
      <c r="AU264" s="46">
        <f t="shared" si="264"/>
        <v>50</v>
      </c>
      <c r="AV264" s="125">
        <f t="shared" si="250"/>
        <v>0</v>
      </c>
      <c r="AW264" s="125">
        <f t="shared" si="251"/>
        <v>0</v>
      </c>
      <c r="AX264" s="291">
        <v>0</v>
      </c>
      <c r="AY264" s="125">
        <v>0</v>
      </c>
      <c r="AZ264" s="35"/>
      <c r="BA264" s="35"/>
      <c r="BB264" s="35"/>
      <c r="BC264" s="35"/>
      <c r="BD264" s="35"/>
      <c r="BE264" s="35"/>
      <c r="BF264" s="35"/>
    </row>
    <row r="265" spans="1:58" ht="13">
      <c r="A265" s="17" t="s">
        <v>407</v>
      </c>
      <c r="B265" s="1">
        <v>-1.10636363636526</v>
      </c>
      <c r="C265" s="16">
        <v>262</v>
      </c>
      <c r="D265" s="186" t="s">
        <v>1838</v>
      </c>
      <c r="E265" s="110" t="s">
        <v>1579</v>
      </c>
      <c r="F265" s="162" t="s">
        <v>1580</v>
      </c>
      <c r="G265" s="155" t="s">
        <v>3562</v>
      </c>
      <c r="H265" s="156" t="s">
        <v>1860</v>
      </c>
      <c r="I265" s="156" t="s">
        <v>517</v>
      </c>
      <c r="J265" s="175">
        <f t="shared" ref="J265:J270" si="265">AU265</f>
        <v>4</v>
      </c>
      <c r="K265" s="16">
        <v>4</v>
      </c>
      <c r="L265" s="3"/>
      <c r="M265" s="1"/>
      <c r="N265" s="46">
        <f t="shared" ref="N265:N268" si="266">SUM(K265+L265-M265)</f>
        <v>4</v>
      </c>
      <c r="O265" s="34"/>
      <c r="P265" s="1"/>
      <c r="Q265" s="46">
        <f t="shared" ref="Q265:Q268" si="267">SUM(N265+O265-P265)</f>
        <v>4</v>
      </c>
      <c r="R265" s="34"/>
      <c r="S265" s="1"/>
      <c r="T265" s="46">
        <f t="shared" ref="T265:T268" si="268">SUM(Q265+R265-S265)</f>
        <v>4</v>
      </c>
      <c r="U265" s="34"/>
      <c r="V265" s="1"/>
      <c r="W265" s="46">
        <f t="shared" ref="W265:W268" si="269">SUM(T265+U265-V265)</f>
        <v>4</v>
      </c>
      <c r="X265" s="34"/>
      <c r="Y265" s="1"/>
      <c r="Z265" s="46">
        <f t="shared" ref="Z265:Z268" si="270">SUM(W265+X265-Y265)</f>
        <v>4</v>
      </c>
      <c r="AA265" s="34"/>
      <c r="AB265" s="1"/>
      <c r="AC265" s="46">
        <f t="shared" ref="AC265:AC268" si="271">SUM(Z265+AA265-AB265)</f>
        <v>4</v>
      </c>
      <c r="AD265" s="3"/>
      <c r="AE265" s="1"/>
      <c r="AF265" s="171">
        <f t="shared" ref="AF265:AF268" si="272">SUM(AC265+AD265-AE265)</f>
        <v>4</v>
      </c>
      <c r="AG265" s="34"/>
      <c r="AH265" s="1"/>
      <c r="AI265" s="46">
        <f t="shared" ref="AI265:AI268" si="273">SUM(AF265+AG265-AH265)</f>
        <v>4</v>
      </c>
      <c r="AJ265" s="34"/>
      <c r="AK265" s="1"/>
      <c r="AL265" s="46">
        <f t="shared" ref="AL265:AL268" si="274">SUM(AI265+AJ265-AK265)</f>
        <v>4</v>
      </c>
      <c r="AM265" s="34"/>
      <c r="AN265" s="1"/>
      <c r="AO265" s="46">
        <f t="shared" ref="AO265:AO290" si="275">SUM(AL265+AM265-AN265)</f>
        <v>4</v>
      </c>
      <c r="AP265" s="34"/>
      <c r="AQ265" s="1"/>
      <c r="AR265" s="46">
        <f t="shared" ref="AR265:AR270" si="276">SUM(AO265+AP265-AQ265)</f>
        <v>4</v>
      </c>
      <c r="AS265" s="34"/>
      <c r="AT265" s="1"/>
      <c r="AU265" s="46">
        <f t="shared" ref="AU265:AU270" si="277">SUM(AR265+AS265-AT265)</f>
        <v>4</v>
      </c>
      <c r="AV265" s="125">
        <f t="shared" ref="AV265:AV311" si="278">SUM(L265+O265+R265+U265+X265+AA265+AD265+AG265+AJ265+AM265+AP265+AS265)</f>
        <v>0</v>
      </c>
      <c r="AW265" s="125">
        <f t="shared" ref="AW265:AW311" si="279">SUM(M265+P265+S265+V265+Y265+AB265+AE265+AH265+AK265+AN265+AQ265+AT265)</f>
        <v>0</v>
      </c>
      <c r="AX265" s="291">
        <v>0</v>
      </c>
      <c r="AY265" s="125">
        <v>0</v>
      </c>
      <c r="AZ265" s="35"/>
      <c r="BA265" s="35"/>
      <c r="BB265" s="35"/>
      <c r="BC265" s="35"/>
      <c r="BD265" s="35"/>
      <c r="BE265" s="35"/>
      <c r="BF265" s="35"/>
    </row>
    <row r="266" spans="1:58" ht="13">
      <c r="A266" s="18"/>
      <c r="B266" s="41">
        <v>-1.1800000000016599</v>
      </c>
      <c r="C266" s="200">
        <v>263</v>
      </c>
      <c r="D266" s="186" t="s">
        <v>1838</v>
      </c>
      <c r="E266" s="110" t="s">
        <v>1579</v>
      </c>
      <c r="F266" s="162" t="s">
        <v>1581</v>
      </c>
      <c r="G266" s="155" t="s">
        <v>3212</v>
      </c>
      <c r="H266" s="156" t="s">
        <v>1860</v>
      </c>
      <c r="I266" s="156" t="s">
        <v>517</v>
      </c>
      <c r="J266" s="175">
        <f t="shared" si="265"/>
        <v>21</v>
      </c>
      <c r="K266" s="16">
        <v>25</v>
      </c>
      <c r="L266" s="3"/>
      <c r="M266" s="1">
        <v>20</v>
      </c>
      <c r="N266" s="46">
        <f t="shared" si="266"/>
        <v>5</v>
      </c>
      <c r="O266" s="34">
        <v>40</v>
      </c>
      <c r="P266" s="1">
        <v>5</v>
      </c>
      <c r="Q266" s="46">
        <f t="shared" si="267"/>
        <v>40</v>
      </c>
      <c r="R266" s="34"/>
      <c r="S266" s="1">
        <v>40</v>
      </c>
      <c r="T266" s="46">
        <f t="shared" si="268"/>
        <v>0</v>
      </c>
      <c r="U266" s="34">
        <v>140</v>
      </c>
      <c r="V266" s="1">
        <f>10+60+10</f>
        <v>80</v>
      </c>
      <c r="W266" s="46">
        <f t="shared" si="269"/>
        <v>60</v>
      </c>
      <c r="X266" s="34"/>
      <c r="Y266" s="1">
        <v>20</v>
      </c>
      <c r="Z266" s="46">
        <f t="shared" si="270"/>
        <v>40</v>
      </c>
      <c r="AA266" s="34">
        <f>25+25</f>
        <v>50</v>
      </c>
      <c r="AB266" s="1">
        <v>20</v>
      </c>
      <c r="AC266" s="46">
        <f t="shared" si="271"/>
        <v>70</v>
      </c>
      <c r="AD266" s="3"/>
      <c r="AE266" s="1">
        <v>40</v>
      </c>
      <c r="AF266" s="171">
        <f t="shared" si="272"/>
        <v>30</v>
      </c>
      <c r="AG266" s="34"/>
      <c r="AH266" s="1">
        <v>9</v>
      </c>
      <c r="AI266" s="46">
        <f t="shared" si="273"/>
        <v>21</v>
      </c>
      <c r="AJ266" s="34"/>
      <c r="AK266" s="1"/>
      <c r="AL266" s="46">
        <f t="shared" si="274"/>
        <v>21</v>
      </c>
      <c r="AM266" s="34"/>
      <c r="AN266" s="1"/>
      <c r="AO266" s="46">
        <f t="shared" si="275"/>
        <v>21</v>
      </c>
      <c r="AP266" s="34"/>
      <c r="AQ266" s="1"/>
      <c r="AR266" s="46">
        <f t="shared" si="276"/>
        <v>21</v>
      </c>
      <c r="AS266" s="34"/>
      <c r="AT266" s="1"/>
      <c r="AU266" s="46">
        <f t="shared" si="277"/>
        <v>21</v>
      </c>
      <c r="AV266" s="125">
        <f t="shared" si="278"/>
        <v>230</v>
      </c>
      <c r="AW266" s="125">
        <f t="shared" si="279"/>
        <v>234</v>
      </c>
      <c r="AX266" s="291">
        <v>175</v>
      </c>
      <c r="AY266" s="125">
        <v>68</v>
      </c>
      <c r="AZ266" s="35"/>
      <c r="BA266" s="35"/>
      <c r="BB266" s="35"/>
      <c r="BC266" s="35"/>
      <c r="BD266" s="35"/>
      <c r="BE266" s="35"/>
      <c r="BF266" s="35"/>
    </row>
    <row r="267" spans="1:58" ht="13">
      <c r="A267" s="18"/>
      <c r="B267" s="41">
        <v>-1.2536363636379599</v>
      </c>
      <c r="C267" s="16">
        <v>264</v>
      </c>
      <c r="D267" s="186" t="s">
        <v>1838</v>
      </c>
      <c r="E267" s="110" t="s">
        <v>1579</v>
      </c>
      <c r="F267" s="162" t="s">
        <v>1582</v>
      </c>
      <c r="G267" s="158" t="s">
        <v>2580</v>
      </c>
      <c r="H267" s="156" t="s">
        <v>1860</v>
      </c>
      <c r="I267" s="156" t="s">
        <v>517</v>
      </c>
      <c r="J267" s="175">
        <f t="shared" si="265"/>
        <v>0</v>
      </c>
      <c r="K267" s="16">
        <v>0</v>
      </c>
      <c r="L267" s="3"/>
      <c r="M267" s="1"/>
      <c r="N267" s="46">
        <f t="shared" si="266"/>
        <v>0</v>
      </c>
      <c r="O267" s="34"/>
      <c r="P267" s="1"/>
      <c r="Q267" s="46">
        <f t="shared" si="267"/>
        <v>0</v>
      </c>
      <c r="R267" s="34"/>
      <c r="S267" s="1"/>
      <c r="T267" s="46">
        <f t="shared" si="268"/>
        <v>0</v>
      </c>
      <c r="U267" s="34"/>
      <c r="V267" s="1"/>
      <c r="W267" s="46">
        <f t="shared" si="269"/>
        <v>0</v>
      </c>
      <c r="X267" s="34"/>
      <c r="Y267" s="1"/>
      <c r="Z267" s="46">
        <f t="shared" si="270"/>
        <v>0</v>
      </c>
      <c r="AA267" s="34"/>
      <c r="AB267" s="1"/>
      <c r="AC267" s="46">
        <f t="shared" si="271"/>
        <v>0</v>
      </c>
      <c r="AD267" s="3"/>
      <c r="AE267" s="1"/>
      <c r="AF267" s="171">
        <f t="shared" si="272"/>
        <v>0</v>
      </c>
      <c r="AG267" s="34"/>
      <c r="AH267" s="1"/>
      <c r="AI267" s="46">
        <f t="shared" si="273"/>
        <v>0</v>
      </c>
      <c r="AJ267" s="34"/>
      <c r="AK267" s="1"/>
      <c r="AL267" s="46">
        <f t="shared" si="274"/>
        <v>0</v>
      </c>
      <c r="AM267" s="34"/>
      <c r="AN267" s="1"/>
      <c r="AO267" s="46">
        <f t="shared" si="275"/>
        <v>0</v>
      </c>
      <c r="AP267" s="34"/>
      <c r="AQ267" s="1"/>
      <c r="AR267" s="46">
        <f t="shared" si="276"/>
        <v>0</v>
      </c>
      <c r="AS267" s="34"/>
      <c r="AT267" s="1"/>
      <c r="AU267" s="46">
        <f t="shared" si="277"/>
        <v>0</v>
      </c>
      <c r="AV267" s="125">
        <f t="shared" si="278"/>
        <v>0</v>
      </c>
      <c r="AW267" s="125">
        <f t="shared" si="279"/>
        <v>0</v>
      </c>
      <c r="AX267" s="291">
        <v>0</v>
      </c>
      <c r="AY267" s="125">
        <v>0</v>
      </c>
      <c r="AZ267" s="35"/>
      <c r="BA267" s="35"/>
      <c r="BB267" s="35"/>
      <c r="BC267" s="35"/>
      <c r="BD267" s="35"/>
      <c r="BE267" s="35"/>
      <c r="BF267" s="35"/>
    </row>
    <row r="268" spans="1:58" ht="13">
      <c r="A268" s="17" t="s">
        <v>2065</v>
      </c>
      <c r="B268" s="1">
        <v>-1.3272727272743601</v>
      </c>
      <c r="C268" s="16">
        <v>265</v>
      </c>
      <c r="D268" s="186" t="s">
        <v>1838</v>
      </c>
      <c r="E268" s="110" t="s">
        <v>1579</v>
      </c>
      <c r="F268" s="162" t="s">
        <v>1583</v>
      </c>
      <c r="G268" s="155" t="s">
        <v>2581</v>
      </c>
      <c r="H268" s="156" t="s">
        <v>1860</v>
      </c>
      <c r="I268" s="156" t="s">
        <v>517</v>
      </c>
      <c r="J268" s="175">
        <f t="shared" si="265"/>
        <v>3</v>
      </c>
      <c r="K268" s="16">
        <v>50</v>
      </c>
      <c r="L268" s="3"/>
      <c r="M268" s="1"/>
      <c r="N268" s="46">
        <f t="shared" si="266"/>
        <v>50</v>
      </c>
      <c r="O268" s="34"/>
      <c r="P268" s="1"/>
      <c r="Q268" s="46">
        <f t="shared" si="267"/>
        <v>50</v>
      </c>
      <c r="R268" s="34"/>
      <c r="S268" s="1"/>
      <c r="T268" s="46">
        <f t="shared" si="268"/>
        <v>50</v>
      </c>
      <c r="U268" s="34"/>
      <c r="V268" s="1">
        <v>50</v>
      </c>
      <c r="W268" s="46">
        <f t="shared" si="269"/>
        <v>0</v>
      </c>
      <c r="X268" s="34"/>
      <c r="Y268" s="1"/>
      <c r="Z268" s="46">
        <f t="shared" si="270"/>
        <v>0</v>
      </c>
      <c r="AA268" s="34"/>
      <c r="AB268" s="1"/>
      <c r="AC268" s="46">
        <f t="shared" si="271"/>
        <v>0</v>
      </c>
      <c r="AD268" s="3">
        <v>5</v>
      </c>
      <c r="AE268" s="1">
        <v>2</v>
      </c>
      <c r="AF268" s="171">
        <f t="shared" si="272"/>
        <v>3</v>
      </c>
      <c r="AG268" s="34"/>
      <c r="AH268" s="1"/>
      <c r="AI268" s="46">
        <f t="shared" si="273"/>
        <v>3</v>
      </c>
      <c r="AJ268" s="34"/>
      <c r="AK268" s="1"/>
      <c r="AL268" s="46">
        <f t="shared" si="274"/>
        <v>3</v>
      </c>
      <c r="AM268" s="34"/>
      <c r="AN268" s="1"/>
      <c r="AO268" s="46">
        <f t="shared" si="275"/>
        <v>3</v>
      </c>
      <c r="AP268" s="34"/>
      <c r="AQ268" s="1"/>
      <c r="AR268" s="46">
        <f t="shared" si="276"/>
        <v>3</v>
      </c>
      <c r="AS268" s="34"/>
      <c r="AT268" s="1"/>
      <c r="AU268" s="46">
        <f t="shared" si="277"/>
        <v>3</v>
      </c>
      <c r="AV268" s="125">
        <f t="shared" si="278"/>
        <v>5</v>
      </c>
      <c r="AW268" s="125">
        <f t="shared" si="279"/>
        <v>52</v>
      </c>
      <c r="AX268" s="291">
        <v>100</v>
      </c>
      <c r="AY268" s="125">
        <v>0</v>
      </c>
      <c r="AZ268" s="35"/>
      <c r="BA268" s="35"/>
      <c r="BB268" s="35"/>
      <c r="BC268" s="35"/>
      <c r="BD268" s="35"/>
      <c r="BE268" s="35"/>
      <c r="BF268" s="35"/>
    </row>
    <row r="269" spans="1:58" ht="13">
      <c r="A269" s="17" t="s">
        <v>407</v>
      </c>
      <c r="B269" s="22">
        <v>-1.40090909091076</v>
      </c>
      <c r="C269" s="16">
        <v>266</v>
      </c>
      <c r="D269" s="186" t="s">
        <v>1838</v>
      </c>
      <c r="E269" s="16"/>
      <c r="F269" s="162" t="s">
        <v>1203</v>
      </c>
      <c r="G269" s="155" t="s">
        <v>3558</v>
      </c>
      <c r="H269" s="156" t="s">
        <v>1089</v>
      </c>
      <c r="I269" s="156" t="s">
        <v>640</v>
      </c>
      <c r="J269" s="175">
        <f t="shared" si="265"/>
        <v>50</v>
      </c>
      <c r="K269" s="16">
        <v>3</v>
      </c>
      <c r="L269" s="3">
        <v>25</v>
      </c>
      <c r="M269" s="1"/>
      <c r="N269" s="46">
        <f t="shared" ref="N269:N296" si="280">SUM(K269+L269-M269)</f>
        <v>28</v>
      </c>
      <c r="O269" s="34"/>
      <c r="P269" s="1"/>
      <c r="Q269" s="46">
        <f>SUM(N269+O269-P269)</f>
        <v>28</v>
      </c>
      <c r="R269" s="34">
        <v>50</v>
      </c>
      <c r="S269" s="1">
        <v>3</v>
      </c>
      <c r="T269" s="46">
        <f>SUM(Q269+R269-S269)</f>
        <v>75</v>
      </c>
      <c r="U269" s="34"/>
      <c r="V269" s="1">
        <v>25</v>
      </c>
      <c r="W269" s="46">
        <f>SUM(T269+U269-V269)</f>
        <v>50</v>
      </c>
      <c r="X269" s="34"/>
      <c r="Y269" s="1"/>
      <c r="Z269" s="46">
        <f>SUM(W269+X269-Y269)</f>
        <v>50</v>
      </c>
      <c r="AA269" s="34"/>
      <c r="AB269" s="1"/>
      <c r="AC269" s="46">
        <f>SUM(Z269+AA269-AB269)</f>
        <v>50</v>
      </c>
      <c r="AD269" s="3"/>
      <c r="AE269" s="1"/>
      <c r="AF269" s="171">
        <f>SUM(AC269+AD269-AE269)</f>
        <v>50</v>
      </c>
      <c r="AG269" s="34"/>
      <c r="AH269" s="1"/>
      <c r="AI269" s="46">
        <f>SUM(AF269+AG269-AH269)</f>
        <v>50</v>
      </c>
      <c r="AJ269" s="34"/>
      <c r="AK269" s="1"/>
      <c r="AL269" s="46">
        <f>SUM(AI269+AJ269-AK269)</f>
        <v>50</v>
      </c>
      <c r="AM269" s="34"/>
      <c r="AN269" s="1"/>
      <c r="AO269" s="46">
        <f t="shared" si="275"/>
        <v>50</v>
      </c>
      <c r="AP269" s="34"/>
      <c r="AQ269" s="1"/>
      <c r="AR269" s="46">
        <f t="shared" si="276"/>
        <v>50</v>
      </c>
      <c r="AS269" s="34"/>
      <c r="AT269" s="1"/>
      <c r="AU269" s="46">
        <f t="shared" si="277"/>
        <v>50</v>
      </c>
      <c r="AV269" s="125">
        <f t="shared" si="278"/>
        <v>75</v>
      </c>
      <c r="AW269" s="125">
        <f t="shared" si="279"/>
        <v>28</v>
      </c>
      <c r="AX269" s="291">
        <v>201</v>
      </c>
      <c r="AY269" s="125">
        <v>50</v>
      </c>
      <c r="AZ269" s="35"/>
      <c r="BA269" s="35"/>
      <c r="BB269" s="35"/>
      <c r="BC269" s="35"/>
      <c r="BD269" s="35"/>
      <c r="BE269" s="35"/>
      <c r="BF269" s="35"/>
    </row>
    <row r="270" spans="1:58" ht="13">
      <c r="A270" s="17" t="s">
        <v>407</v>
      </c>
      <c r="B270" s="1">
        <v>-1.47454545454706</v>
      </c>
      <c r="C270" s="200">
        <v>267</v>
      </c>
      <c r="D270" s="186" t="s">
        <v>1838</v>
      </c>
      <c r="E270" s="16"/>
      <c r="F270" s="162" t="s">
        <v>2460</v>
      </c>
      <c r="G270" s="155" t="s">
        <v>2461</v>
      </c>
      <c r="H270" s="156" t="s">
        <v>1089</v>
      </c>
      <c r="I270" s="156" t="s">
        <v>640</v>
      </c>
      <c r="J270" s="175">
        <f t="shared" si="265"/>
        <v>90</v>
      </c>
      <c r="K270" s="16">
        <v>90</v>
      </c>
      <c r="L270" s="3"/>
      <c r="M270" s="1"/>
      <c r="N270" s="45">
        <f t="shared" si="280"/>
        <v>90</v>
      </c>
      <c r="O270" s="34"/>
      <c r="P270" s="1"/>
      <c r="Q270" s="45">
        <f>SUM(N270+O270-P270)</f>
        <v>90</v>
      </c>
      <c r="R270" s="34"/>
      <c r="S270" s="1"/>
      <c r="T270" s="45">
        <f>SUM(Q270+R270-S270)</f>
        <v>90</v>
      </c>
      <c r="U270" s="34"/>
      <c r="V270" s="1"/>
      <c r="W270" s="45">
        <f>SUM(T270+U270-V270)</f>
        <v>90</v>
      </c>
      <c r="X270" s="34"/>
      <c r="Y270" s="1"/>
      <c r="Z270" s="45">
        <f>SUM(W270+X270-Y270)</f>
        <v>90</v>
      </c>
      <c r="AA270" s="34"/>
      <c r="AB270" s="1"/>
      <c r="AC270" s="45">
        <f>SUM(Z270+AA270-AB270)</f>
        <v>90</v>
      </c>
      <c r="AD270" s="3"/>
      <c r="AE270" s="1"/>
      <c r="AF270" s="172">
        <f>SUM(AC270+AD270-AE270)</f>
        <v>90</v>
      </c>
      <c r="AG270" s="34"/>
      <c r="AH270" s="1"/>
      <c r="AI270" s="46">
        <f>SUM(AF270+AG270-AH270)</f>
        <v>90</v>
      </c>
      <c r="AJ270" s="34"/>
      <c r="AK270" s="1"/>
      <c r="AL270" s="46">
        <f>SUM(AI270+AJ270-AK270)</f>
        <v>90</v>
      </c>
      <c r="AM270" s="34"/>
      <c r="AN270" s="1"/>
      <c r="AO270" s="46">
        <f t="shared" si="275"/>
        <v>90</v>
      </c>
      <c r="AP270" s="34"/>
      <c r="AQ270" s="1"/>
      <c r="AR270" s="72">
        <f t="shared" si="276"/>
        <v>90</v>
      </c>
      <c r="AS270" s="3"/>
      <c r="AT270" s="1"/>
      <c r="AU270" s="46">
        <f t="shared" si="277"/>
        <v>90</v>
      </c>
      <c r="AV270" s="125">
        <f t="shared" si="278"/>
        <v>0</v>
      </c>
      <c r="AW270" s="125">
        <f t="shared" si="279"/>
        <v>0</v>
      </c>
      <c r="AX270" s="291">
        <v>0</v>
      </c>
      <c r="AY270" s="125">
        <v>0</v>
      </c>
      <c r="AZ270" s="35"/>
      <c r="BA270" s="35"/>
      <c r="BB270" s="35"/>
      <c r="BC270" s="35"/>
      <c r="BD270" s="35"/>
      <c r="BE270" s="35"/>
      <c r="BF270" s="35"/>
    </row>
    <row r="271" spans="1:58" ht="13">
      <c r="A271" s="18"/>
      <c r="B271" s="41">
        <v>-1.5481818181834599</v>
      </c>
      <c r="C271" s="16">
        <v>268</v>
      </c>
      <c r="D271" s="186" t="s">
        <v>1838</v>
      </c>
      <c r="E271" s="16"/>
      <c r="F271" s="162" t="s">
        <v>2656</v>
      </c>
      <c r="G271" s="155" t="s">
        <v>2662</v>
      </c>
      <c r="H271" s="156" t="s">
        <v>419</v>
      </c>
      <c r="I271" s="156" t="s">
        <v>640</v>
      </c>
      <c r="J271" s="175">
        <f t="shared" ref="J271:J276" si="281">AU271</f>
        <v>9</v>
      </c>
      <c r="K271" s="16">
        <v>9</v>
      </c>
      <c r="L271" s="3"/>
      <c r="M271" s="1"/>
      <c r="N271" s="45">
        <f t="shared" si="280"/>
        <v>9</v>
      </c>
      <c r="O271" s="34"/>
      <c r="P271" s="1"/>
      <c r="Q271" s="45">
        <f t="shared" ref="Q271:Q276" si="282">SUM(N271+O271-P271)</f>
        <v>9</v>
      </c>
      <c r="R271" s="34"/>
      <c r="S271" s="1"/>
      <c r="T271" s="45">
        <f t="shared" ref="T271:T276" si="283">SUM(Q271+R271-S271)</f>
        <v>9</v>
      </c>
      <c r="U271" s="34"/>
      <c r="V271" s="1"/>
      <c r="W271" s="45">
        <f t="shared" ref="W271:W276" si="284">SUM(T271+U271-V271)</f>
        <v>9</v>
      </c>
      <c r="X271" s="34"/>
      <c r="Y271" s="1"/>
      <c r="Z271" s="45">
        <f t="shared" ref="Z271:Z276" si="285">SUM(W271+X271-Y271)</f>
        <v>9</v>
      </c>
      <c r="AA271" s="34"/>
      <c r="AB271" s="1"/>
      <c r="AC271" s="45">
        <f t="shared" ref="AC271:AC276" si="286">SUM(Z271+AA271-AB271)</f>
        <v>9</v>
      </c>
      <c r="AD271" s="3"/>
      <c r="AE271" s="1"/>
      <c r="AF271" s="172">
        <f t="shared" ref="AF271:AF276" si="287">SUM(AC271+AD271-AE271)</f>
        <v>9</v>
      </c>
      <c r="AG271" s="34"/>
      <c r="AH271" s="1"/>
      <c r="AI271" s="46">
        <f t="shared" ref="AI271:AI276" si="288">SUM(AF271+AG271-AH271)</f>
        <v>9</v>
      </c>
      <c r="AJ271" s="34"/>
      <c r="AK271" s="1"/>
      <c r="AL271" s="46">
        <f t="shared" ref="AL271:AL276" si="289">SUM(AI271+AJ271-AK271)</f>
        <v>9</v>
      </c>
      <c r="AM271" s="34"/>
      <c r="AN271" s="1"/>
      <c r="AO271" s="46">
        <f t="shared" si="275"/>
        <v>9</v>
      </c>
      <c r="AP271" s="34"/>
      <c r="AQ271" s="1"/>
      <c r="AR271" s="72">
        <f t="shared" ref="AR271:AR276" si="290">SUM(AO271+AP271-AQ271)</f>
        <v>9</v>
      </c>
      <c r="AS271" s="3"/>
      <c r="AT271" s="1"/>
      <c r="AU271" s="46">
        <f t="shared" ref="AU271:AU276" si="291">SUM(AR271+AS271-AT271)</f>
        <v>9</v>
      </c>
      <c r="AV271" s="125">
        <f t="shared" si="278"/>
        <v>0</v>
      </c>
      <c r="AW271" s="125">
        <f t="shared" si="279"/>
        <v>0</v>
      </c>
      <c r="AX271" s="291">
        <v>0</v>
      </c>
      <c r="AY271" s="125">
        <v>0</v>
      </c>
      <c r="AZ271" s="35"/>
      <c r="BA271" s="35"/>
      <c r="BB271" s="35"/>
      <c r="BC271" s="35"/>
      <c r="BD271" s="35"/>
      <c r="BE271" s="35"/>
      <c r="BF271" s="35"/>
    </row>
    <row r="272" spans="1:58" ht="13">
      <c r="A272" s="18"/>
      <c r="B272" s="41">
        <v>-1.62181818181986</v>
      </c>
      <c r="C272" s="16">
        <v>269</v>
      </c>
      <c r="D272" s="186" t="s">
        <v>1838</v>
      </c>
      <c r="E272" s="16"/>
      <c r="F272" s="162" t="s">
        <v>2657</v>
      </c>
      <c r="G272" s="155" t="s">
        <v>2663</v>
      </c>
      <c r="H272" s="156" t="s">
        <v>419</v>
      </c>
      <c r="I272" s="156" t="s">
        <v>640</v>
      </c>
      <c r="J272" s="175">
        <f t="shared" si="281"/>
        <v>7</v>
      </c>
      <c r="K272" s="16">
        <v>7</v>
      </c>
      <c r="L272" s="3"/>
      <c r="M272" s="1"/>
      <c r="N272" s="45">
        <f t="shared" si="280"/>
        <v>7</v>
      </c>
      <c r="O272" s="34"/>
      <c r="P272" s="1"/>
      <c r="Q272" s="45">
        <f t="shared" si="282"/>
        <v>7</v>
      </c>
      <c r="R272" s="34"/>
      <c r="S272" s="1"/>
      <c r="T272" s="45">
        <f t="shared" si="283"/>
        <v>7</v>
      </c>
      <c r="U272" s="34"/>
      <c r="V272" s="1"/>
      <c r="W272" s="45">
        <f t="shared" si="284"/>
        <v>7</v>
      </c>
      <c r="X272" s="34"/>
      <c r="Y272" s="1"/>
      <c r="Z272" s="45">
        <f t="shared" si="285"/>
        <v>7</v>
      </c>
      <c r="AA272" s="34"/>
      <c r="AB272" s="1"/>
      <c r="AC272" s="45">
        <f t="shared" si="286"/>
        <v>7</v>
      </c>
      <c r="AD272" s="3"/>
      <c r="AE272" s="1"/>
      <c r="AF272" s="172">
        <f t="shared" si="287"/>
        <v>7</v>
      </c>
      <c r="AG272" s="34"/>
      <c r="AH272" s="1"/>
      <c r="AI272" s="46">
        <f t="shared" si="288"/>
        <v>7</v>
      </c>
      <c r="AJ272" s="34"/>
      <c r="AK272" s="1"/>
      <c r="AL272" s="46">
        <f t="shared" si="289"/>
        <v>7</v>
      </c>
      <c r="AM272" s="34"/>
      <c r="AN272" s="1"/>
      <c r="AO272" s="46">
        <f t="shared" si="275"/>
        <v>7</v>
      </c>
      <c r="AP272" s="34"/>
      <c r="AQ272" s="1"/>
      <c r="AR272" s="72">
        <f t="shared" si="290"/>
        <v>7</v>
      </c>
      <c r="AS272" s="3"/>
      <c r="AT272" s="1"/>
      <c r="AU272" s="46">
        <f t="shared" si="291"/>
        <v>7</v>
      </c>
      <c r="AV272" s="125">
        <f t="shared" si="278"/>
        <v>0</v>
      </c>
      <c r="AW272" s="125">
        <f t="shared" si="279"/>
        <v>0</v>
      </c>
      <c r="AX272" s="291">
        <v>0</v>
      </c>
      <c r="AY272" s="125">
        <v>0</v>
      </c>
      <c r="AZ272" s="35"/>
      <c r="BA272" s="35"/>
      <c r="BB272" s="35"/>
      <c r="BC272" s="35"/>
      <c r="BD272" s="35"/>
      <c r="BE272" s="35"/>
      <c r="BF272" s="35"/>
    </row>
    <row r="273" spans="1:58" ht="13">
      <c r="A273" s="17" t="s">
        <v>2065</v>
      </c>
      <c r="B273" s="1">
        <v>-1.69545454545616</v>
      </c>
      <c r="C273" s="16">
        <v>270</v>
      </c>
      <c r="D273" s="186" t="s">
        <v>1838</v>
      </c>
      <c r="E273" s="16"/>
      <c r="F273" s="162" t="s">
        <v>2658</v>
      </c>
      <c r="G273" s="155" t="s">
        <v>2664</v>
      </c>
      <c r="H273" s="156" t="s">
        <v>419</v>
      </c>
      <c r="I273" s="156" t="s">
        <v>640</v>
      </c>
      <c r="J273" s="175">
        <f t="shared" si="281"/>
        <v>8</v>
      </c>
      <c r="K273" s="16">
        <v>8</v>
      </c>
      <c r="L273" s="3"/>
      <c r="M273" s="1"/>
      <c r="N273" s="45">
        <f t="shared" si="280"/>
        <v>8</v>
      </c>
      <c r="O273" s="34"/>
      <c r="P273" s="1"/>
      <c r="Q273" s="45">
        <f t="shared" si="282"/>
        <v>8</v>
      </c>
      <c r="R273" s="34"/>
      <c r="S273" s="1"/>
      <c r="T273" s="45">
        <f t="shared" si="283"/>
        <v>8</v>
      </c>
      <c r="U273" s="34"/>
      <c r="V273" s="1"/>
      <c r="W273" s="45">
        <f t="shared" si="284"/>
        <v>8</v>
      </c>
      <c r="X273" s="34"/>
      <c r="Y273" s="1"/>
      <c r="Z273" s="45">
        <f t="shared" si="285"/>
        <v>8</v>
      </c>
      <c r="AA273" s="34"/>
      <c r="AB273" s="1"/>
      <c r="AC273" s="45">
        <f t="shared" si="286"/>
        <v>8</v>
      </c>
      <c r="AD273" s="3"/>
      <c r="AE273" s="1"/>
      <c r="AF273" s="172">
        <f t="shared" si="287"/>
        <v>8</v>
      </c>
      <c r="AG273" s="34"/>
      <c r="AH273" s="1"/>
      <c r="AI273" s="46">
        <f t="shared" si="288"/>
        <v>8</v>
      </c>
      <c r="AJ273" s="34"/>
      <c r="AK273" s="1"/>
      <c r="AL273" s="46">
        <f t="shared" si="289"/>
        <v>8</v>
      </c>
      <c r="AM273" s="34"/>
      <c r="AN273" s="1"/>
      <c r="AO273" s="46">
        <f t="shared" si="275"/>
        <v>8</v>
      </c>
      <c r="AP273" s="34"/>
      <c r="AQ273" s="1"/>
      <c r="AR273" s="72">
        <f t="shared" si="290"/>
        <v>8</v>
      </c>
      <c r="AS273" s="3"/>
      <c r="AT273" s="1"/>
      <c r="AU273" s="46">
        <f t="shared" si="291"/>
        <v>8</v>
      </c>
      <c r="AV273" s="125">
        <f t="shared" si="278"/>
        <v>0</v>
      </c>
      <c r="AW273" s="125">
        <f t="shared" si="279"/>
        <v>0</v>
      </c>
      <c r="AX273" s="291">
        <v>0</v>
      </c>
      <c r="AY273" s="125">
        <v>0</v>
      </c>
      <c r="AZ273" s="35"/>
      <c r="BA273" s="35"/>
      <c r="BB273" s="35"/>
      <c r="BC273" s="35"/>
      <c r="BD273" s="35"/>
      <c r="BE273" s="35"/>
      <c r="BF273" s="35"/>
    </row>
    <row r="274" spans="1:58" ht="13">
      <c r="A274" s="17" t="s">
        <v>407</v>
      </c>
      <c r="B274" s="22">
        <v>-1.7690909090925599</v>
      </c>
      <c r="C274" s="200">
        <v>271</v>
      </c>
      <c r="D274" s="186" t="s">
        <v>1838</v>
      </c>
      <c r="E274" s="16"/>
      <c r="F274" s="162" t="s">
        <v>2659</v>
      </c>
      <c r="G274" s="155" t="s">
        <v>2665</v>
      </c>
      <c r="H274" s="156" t="s">
        <v>419</v>
      </c>
      <c r="I274" s="156" t="s">
        <v>640</v>
      </c>
      <c r="J274" s="175">
        <f t="shared" si="281"/>
        <v>7</v>
      </c>
      <c r="K274" s="16">
        <v>7</v>
      </c>
      <c r="L274" s="3"/>
      <c r="M274" s="1"/>
      <c r="N274" s="45">
        <f t="shared" si="280"/>
        <v>7</v>
      </c>
      <c r="O274" s="34"/>
      <c r="P274" s="1"/>
      <c r="Q274" s="45">
        <f t="shared" si="282"/>
        <v>7</v>
      </c>
      <c r="R274" s="34"/>
      <c r="S274" s="1"/>
      <c r="T274" s="45">
        <f t="shared" si="283"/>
        <v>7</v>
      </c>
      <c r="U274" s="34"/>
      <c r="V274" s="1"/>
      <c r="W274" s="45">
        <f t="shared" si="284"/>
        <v>7</v>
      </c>
      <c r="X274" s="34"/>
      <c r="Y274" s="1"/>
      <c r="Z274" s="45">
        <f t="shared" si="285"/>
        <v>7</v>
      </c>
      <c r="AA274" s="34"/>
      <c r="AB274" s="1"/>
      <c r="AC274" s="45">
        <f t="shared" si="286"/>
        <v>7</v>
      </c>
      <c r="AD274" s="3"/>
      <c r="AE274" s="1"/>
      <c r="AF274" s="172">
        <f t="shared" si="287"/>
        <v>7</v>
      </c>
      <c r="AG274" s="34"/>
      <c r="AH274" s="1"/>
      <c r="AI274" s="46">
        <f t="shared" si="288"/>
        <v>7</v>
      </c>
      <c r="AJ274" s="34"/>
      <c r="AK274" s="1"/>
      <c r="AL274" s="46">
        <f t="shared" si="289"/>
        <v>7</v>
      </c>
      <c r="AM274" s="34"/>
      <c r="AN274" s="1"/>
      <c r="AO274" s="46">
        <f t="shared" si="275"/>
        <v>7</v>
      </c>
      <c r="AP274" s="34"/>
      <c r="AQ274" s="1"/>
      <c r="AR274" s="72">
        <f t="shared" si="290"/>
        <v>7</v>
      </c>
      <c r="AS274" s="3"/>
      <c r="AT274" s="1"/>
      <c r="AU274" s="46">
        <f t="shared" si="291"/>
        <v>7</v>
      </c>
      <c r="AV274" s="125">
        <f t="shared" si="278"/>
        <v>0</v>
      </c>
      <c r="AW274" s="125">
        <f t="shared" si="279"/>
        <v>0</v>
      </c>
      <c r="AX274" s="291">
        <v>0</v>
      </c>
      <c r="AY274" s="125">
        <v>0</v>
      </c>
      <c r="AZ274" s="35"/>
      <c r="BA274" s="35"/>
      <c r="BB274" s="35"/>
      <c r="BC274" s="35"/>
      <c r="BD274" s="35"/>
      <c r="BE274" s="35"/>
      <c r="BF274" s="35"/>
    </row>
    <row r="275" spans="1:58" ht="13">
      <c r="A275" s="17" t="s">
        <v>407</v>
      </c>
      <c r="B275" s="1">
        <v>-1.8427272727289601</v>
      </c>
      <c r="C275" s="16">
        <v>272</v>
      </c>
      <c r="D275" s="186" t="s">
        <v>1838</v>
      </c>
      <c r="E275" s="16"/>
      <c r="F275" s="162" t="s">
        <v>2660</v>
      </c>
      <c r="G275" s="155" t="s">
        <v>2666</v>
      </c>
      <c r="H275" s="156" t="s">
        <v>419</v>
      </c>
      <c r="I275" s="156" t="s">
        <v>640</v>
      </c>
      <c r="J275" s="175">
        <f t="shared" si="281"/>
        <v>7</v>
      </c>
      <c r="K275" s="16">
        <v>7</v>
      </c>
      <c r="L275" s="3"/>
      <c r="M275" s="1"/>
      <c r="N275" s="45">
        <f t="shared" si="280"/>
        <v>7</v>
      </c>
      <c r="O275" s="34"/>
      <c r="P275" s="1"/>
      <c r="Q275" s="45">
        <f t="shared" si="282"/>
        <v>7</v>
      </c>
      <c r="R275" s="34"/>
      <c r="S275" s="1"/>
      <c r="T275" s="45">
        <f t="shared" si="283"/>
        <v>7</v>
      </c>
      <c r="U275" s="34"/>
      <c r="V275" s="1"/>
      <c r="W275" s="45">
        <f t="shared" si="284"/>
        <v>7</v>
      </c>
      <c r="X275" s="34"/>
      <c r="Y275" s="1"/>
      <c r="Z275" s="45">
        <f t="shared" si="285"/>
        <v>7</v>
      </c>
      <c r="AA275" s="34"/>
      <c r="AB275" s="1"/>
      <c r="AC275" s="45">
        <f t="shared" si="286"/>
        <v>7</v>
      </c>
      <c r="AD275" s="3"/>
      <c r="AE275" s="1"/>
      <c r="AF275" s="172">
        <f t="shared" si="287"/>
        <v>7</v>
      </c>
      <c r="AG275" s="34"/>
      <c r="AH275" s="1"/>
      <c r="AI275" s="46">
        <f t="shared" si="288"/>
        <v>7</v>
      </c>
      <c r="AJ275" s="34"/>
      <c r="AK275" s="1"/>
      <c r="AL275" s="46">
        <f t="shared" si="289"/>
        <v>7</v>
      </c>
      <c r="AM275" s="34"/>
      <c r="AN275" s="1"/>
      <c r="AO275" s="46">
        <f t="shared" si="275"/>
        <v>7</v>
      </c>
      <c r="AP275" s="34"/>
      <c r="AQ275" s="1"/>
      <c r="AR275" s="72">
        <f t="shared" si="290"/>
        <v>7</v>
      </c>
      <c r="AS275" s="3"/>
      <c r="AT275" s="1"/>
      <c r="AU275" s="46">
        <f t="shared" si="291"/>
        <v>7</v>
      </c>
      <c r="AV275" s="125">
        <f t="shared" si="278"/>
        <v>0</v>
      </c>
      <c r="AW275" s="125">
        <f t="shared" si="279"/>
        <v>0</v>
      </c>
      <c r="AX275" s="291">
        <v>0</v>
      </c>
      <c r="AY275" s="125">
        <v>0</v>
      </c>
      <c r="AZ275" s="35"/>
      <c r="BA275" s="35"/>
      <c r="BB275" s="35"/>
      <c r="BC275" s="35"/>
      <c r="BD275" s="35"/>
      <c r="BE275" s="35"/>
      <c r="BF275" s="35"/>
    </row>
    <row r="276" spans="1:58" ht="13">
      <c r="A276" s="18"/>
      <c r="B276" s="41">
        <v>-1.91636363636536</v>
      </c>
      <c r="C276" s="16">
        <v>273</v>
      </c>
      <c r="D276" s="186" t="s">
        <v>1838</v>
      </c>
      <c r="E276" s="16"/>
      <c r="F276" s="162" t="s">
        <v>2661</v>
      </c>
      <c r="G276" s="155" t="s">
        <v>2667</v>
      </c>
      <c r="H276" s="156" t="s">
        <v>419</v>
      </c>
      <c r="I276" s="156" t="s">
        <v>640</v>
      </c>
      <c r="J276" s="175">
        <f t="shared" si="281"/>
        <v>10</v>
      </c>
      <c r="K276" s="16">
        <v>10</v>
      </c>
      <c r="L276" s="3"/>
      <c r="M276" s="1"/>
      <c r="N276" s="45">
        <f t="shared" si="280"/>
        <v>10</v>
      </c>
      <c r="O276" s="34"/>
      <c r="P276" s="1"/>
      <c r="Q276" s="45">
        <f t="shared" si="282"/>
        <v>10</v>
      </c>
      <c r="R276" s="34"/>
      <c r="S276" s="1"/>
      <c r="T276" s="45">
        <f t="shared" si="283"/>
        <v>10</v>
      </c>
      <c r="U276" s="34"/>
      <c r="V276" s="1"/>
      <c r="W276" s="45">
        <f t="shared" si="284"/>
        <v>10</v>
      </c>
      <c r="X276" s="34"/>
      <c r="Y276" s="1"/>
      <c r="Z276" s="45">
        <f t="shared" si="285"/>
        <v>10</v>
      </c>
      <c r="AA276" s="34"/>
      <c r="AB276" s="1"/>
      <c r="AC276" s="45">
        <f t="shared" si="286"/>
        <v>10</v>
      </c>
      <c r="AD276" s="3"/>
      <c r="AE276" s="1"/>
      <c r="AF276" s="172">
        <f t="shared" si="287"/>
        <v>10</v>
      </c>
      <c r="AG276" s="34"/>
      <c r="AH276" s="1"/>
      <c r="AI276" s="46">
        <f t="shared" si="288"/>
        <v>10</v>
      </c>
      <c r="AJ276" s="34"/>
      <c r="AK276" s="1"/>
      <c r="AL276" s="46">
        <f t="shared" si="289"/>
        <v>10</v>
      </c>
      <c r="AM276" s="34"/>
      <c r="AN276" s="1"/>
      <c r="AO276" s="46">
        <f t="shared" si="275"/>
        <v>10</v>
      </c>
      <c r="AP276" s="34"/>
      <c r="AQ276" s="1"/>
      <c r="AR276" s="72">
        <f t="shared" si="290"/>
        <v>10</v>
      </c>
      <c r="AS276" s="3"/>
      <c r="AT276" s="1"/>
      <c r="AU276" s="46">
        <f t="shared" si="291"/>
        <v>10</v>
      </c>
      <c r="AV276" s="125">
        <f t="shared" si="278"/>
        <v>0</v>
      </c>
      <c r="AW276" s="125">
        <f t="shared" si="279"/>
        <v>0</v>
      </c>
      <c r="AX276" s="291">
        <v>0</v>
      </c>
      <c r="AY276" s="125">
        <v>0</v>
      </c>
      <c r="AZ276" s="35"/>
      <c r="BA276" s="35"/>
      <c r="BB276" s="35"/>
      <c r="BC276" s="35"/>
      <c r="BD276" s="35"/>
      <c r="BE276" s="35"/>
      <c r="BF276" s="35"/>
    </row>
    <row r="277" spans="1:58" ht="13">
      <c r="A277" s="18"/>
      <c r="B277" s="41">
        <v>-1.99000000000166</v>
      </c>
      <c r="C277" s="16">
        <v>274</v>
      </c>
      <c r="D277" s="189" t="s">
        <v>1957</v>
      </c>
      <c r="E277" s="106">
        <v>8</v>
      </c>
      <c r="F277" s="162" t="s">
        <v>227</v>
      </c>
      <c r="G277" s="155" t="s">
        <v>228</v>
      </c>
      <c r="H277" s="156" t="s">
        <v>430</v>
      </c>
      <c r="I277" s="156" t="s">
        <v>629</v>
      </c>
      <c r="J277" s="175">
        <f t="shared" ref="J277:J285" si="292">AU277</f>
        <v>2</v>
      </c>
      <c r="K277" s="16">
        <v>2</v>
      </c>
      <c r="L277" s="3"/>
      <c r="M277" s="1"/>
      <c r="N277" s="45">
        <f t="shared" si="280"/>
        <v>2</v>
      </c>
      <c r="O277" s="34"/>
      <c r="P277" s="1"/>
      <c r="Q277" s="45">
        <f t="shared" ref="Q277:Q285" si="293">SUM(N277+O277-P277)</f>
        <v>2</v>
      </c>
      <c r="R277" s="34"/>
      <c r="S277" s="1"/>
      <c r="T277" s="45">
        <f t="shared" ref="T277:T285" si="294">SUM(Q277+R277-S277)</f>
        <v>2</v>
      </c>
      <c r="U277" s="34"/>
      <c r="V277" s="1"/>
      <c r="W277" s="45">
        <f t="shared" ref="W277:W285" si="295">SUM(T277+U277-V277)</f>
        <v>2</v>
      </c>
      <c r="X277" s="34"/>
      <c r="Y277" s="1"/>
      <c r="Z277" s="45">
        <f t="shared" ref="Z277:Z285" si="296">SUM(W277+X277-Y277)</f>
        <v>2</v>
      </c>
      <c r="AA277" s="34"/>
      <c r="AB277" s="1"/>
      <c r="AC277" s="45">
        <f t="shared" ref="AC277:AC285" si="297">SUM(Z277+AA277-AB277)</f>
        <v>2</v>
      </c>
      <c r="AD277" s="3"/>
      <c r="AE277" s="1"/>
      <c r="AF277" s="172">
        <f t="shared" ref="AF277:AF285" si="298">SUM(AC277+AD277-AE277)</f>
        <v>2</v>
      </c>
      <c r="AG277" s="34"/>
      <c r="AH277" s="1"/>
      <c r="AI277" s="46">
        <f t="shared" ref="AI277:AI285" si="299">SUM(AF277+AG277-AH277)</f>
        <v>2</v>
      </c>
      <c r="AJ277" s="34"/>
      <c r="AK277" s="1"/>
      <c r="AL277" s="46">
        <f t="shared" ref="AL277:AL285" si="300">SUM(AI277+AJ277-AK277)</f>
        <v>2</v>
      </c>
      <c r="AM277" s="34"/>
      <c r="AN277" s="1"/>
      <c r="AO277" s="46">
        <f t="shared" si="275"/>
        <v>2</v>
      </c>
      <c r="AP277" s="34"/>
      <c r="AQ277" s="1"/>
      <c r="AR277" s="72">
        <f t="shared" ref="AR277:AR285" si="301">SUM(AO277+AP277-AQ277)</f>
        <v>2</v>
      </c>
      <c r="AS277" s="3"/>
      <c r="AT277" s="1"/>
      <c r="AU277" s="46">
        <f t="shared" ref="AU277:AU285" si="302">SUM(AR277+AS277-AT277)</f>
        <v>2</v>
      </c>
      <c r="AV277" s="125">
        <f t="shared" si="278"/>
        <v>0</v>
      </c>
      <c r="AW277" s="125">
        <f t="shared" si="279"/>
        <v>0</v>
      </c>
      <c r="AX277" s="291">
        <v>0</v>
      </c>
      <c r="AY277" s="125">
        <v>0</v>
      </c>
      <c r="AZ277" s="35"/>
      <c r="BA277" s="35"/>
      <c r="BB277" s="35"/>
      <c r="BC277" s="35"/>
      <c r="BD277" s="35"/>
      <c r="BE277" s="35"/>
      <c r="BF277" s="35"/>
    </row>
    <row r="278" spans="1:58" ht="13">
      <c r="A278" s="17" t="s">
        <v>2065</v>
      </c>
      <c r="B278" s="1">
        <v>-2.0636363636380599</v>
      </c>
      <c r="C278" s="200">
        <v>275</v>
      </c>
      <c r="D278" s="190" t="s">
        <v>419</v>
      </c>
      <c r="E278" s="101">
        <v>1</v>
      </c>
      <c r="F278" s="259" t="s">
        <v>329</v>
      </c>
      <c r="G278" s="164" t="s">
        <v>3559</v>
      </c>
      <c r="H278" s="156" t="s">
        <v>429</v>
      </c>
      <c r="I278" s="156" t="s">
        <v>629</v>
      </c>
      <c r="J278" s="175">
        <f t="shared" si="292"/>
        <v>3</v>
      </c>
      <c r="K278" s="16">
        <v>3</v>
      </c>
      <c r="L278" s="3"/>
      <c r="M278" s="1"/>
      <c r="N278" s="45">
        <f t="shared" si="280"/>
        <v>3</v>
      </c>
      <c r="O278" s="34"/>
      <c r="P278" s="1"/>
      <c r="Q278" s="45">
        <f t="shared" si="293"/>
        <v>3</v>
      </c>
      <c r="R278" s="34"/>
      <c r="S278" s="1"/>
      <c r="T278" s="45">
        <f t="shared" si="294"/>
        <v>3</v>
      </c>
      <c r="U278" s="34"/>
      <c r="V278" s="1"/>
      <c r="W278" s="45">
        <f t="shared" si="295"/>
        <v>3</v>
      </c>
      <c r="X278" s="34"/>
      <c r="Y278" s="1"/>
      <c r="Z278" s="45">
        <f t="shared" si="296"/>
        <v>3</v>
      </c>
      <c r="AA278" s="34"/>
      <c r="AB278" s="1"/>
      <c r="AC278" s="45">
        <f t="shared" si="297"/>
        <v>3</v>
      </c>
      <c r="AD278" s="3"/>
      <c r="AE278" s="1"/>
      <c r="AF278" s="172">
        <f t="shared" si="298"/>
        <v>3</v>
      </c>
      <c r="AG278" s="34"/>
      <c r="AH278" s="1"/>
      <c r="AI278" s="46">
        <f t="shared" si="299"/>
        <v>3</v>
      </c>
      <c r="AJ278" s="34"/>
      <c r="AK278" s="1"/>
      <c r="AL278" s="46">
        <f t="shared" si="300"/>
        <v>3</v>
      </c>
      <c r="AM278" s="34"/>
      <c r="AN278" s="1"/>
      <c r="AO278" s="46">
        <f t="shared" si="275"/>
        <v>3</v>
      </c>
      <c r="AP278" s="34"/>
      <c r="AQ278" s="1"/>
      <c r="AR278" s="72">
        <f t="shared" si="301"/>
        <v>3</v>
      </c>
      <c r="AS278" s="3"/>
      <c r="AT278" s="1"/>
      <c r="AU278" s="46">
        <f t="shared" si="302"/>
        <v>3</v>
      </c>
      <c r="AV278" s="125">
        <f t="shared" si="278"/>
        <v>0</v>
      </c>
      <c r="AW278" s="125">
        <f t="shared" si="279"/>
        <v>0</v>
      </c>
      <c r="AX278" s="291">
        <v>0</v>
      </c>
      <c r="AY278" s="125">
        <v>0</v>
      </c>
      <c r="AZ278" s="35"/>
      <c r="BA278" s="35"/>
      <c r="BB278" s="35"/>
      <c r="BC278" s="35"/>
      <c r="BD278" s="35"/>
      <c r="BE278" s="35"/>
      <c r="BF278" s="35"/>
    </row>
    <row r="279" spans="1:58" ht="13">
      <c r="A279" s="17" t="s">
        <v>407</v>
      </c>
      <c r="B279" s="22">
        <v>-2.13727272727446</v>
      </c>
      <c r="C279" s="16">
        <v>276</v>
      </c>
      <c r="D279" s="190" t="s">
        <v>419</v>
      </c>
      <c r="E279" s="101">
        <v>2</v>
      </c>
      <c r="F279" s="162" t="s">
        <v>89</v>
      </c>
      <c r="G279" s="155" t="s">
        <v>90</v>
      </c>
      <c r="H279" s="156" t="s">
        <v>429</v>
      </c>
      <c r="I279" s="156" t="s">
        <v>629</v>
      </c>
      <c r="J279" s="175">
        <f t="shared" si="292"/>
        <v>3</v>
      </c>
      <c r="K279" s="16">
        <v>3</v>
      </c>
      <c r="L279" s="3"/>
      <c r="M279" s="1"/>
      <c r="N279" s="45">
        <f t="shared" si="280"/>
        <v>3</v>
      </c>
      <c r="O279" s="34"/>
      <c r="P279" s="1"/>
      <c r="Q279" s="45">
        <f t="shared" si="293"/>
        <v>3</v>
      </c>
      <c r="R279" s="34"/>
      <c r="S279" s="1"/>
      <c r="T279" s="45">
        <f t="shared" si="294"/>
        <v>3</v>
      </c>
      <c r="U279" s="34"/>
      <c r="V279" s="1"/>
      <c r="W279" s="45">
        <f t="shared" si="295"/>
        <v>3</v>
      </c>
      <c r="X279" s="34"/>
      <c r="Y279" s="1"/>
      <c r="Z279" s="45">
        <f t="shared" si="296"/>
        <v>3</v>
      </c>
      <c r="AA279" s="34"/>
      <c r="AB279" s="1"/>
      <c r="AC279" s="45">
        <f t="shared" si="297"/>
        <v>3</v>
      </c>
      <c r="AD279" s="3"/>
      <c r="AE279" s="1"/>
      <c r="AF279" s="172">
        <f t="shared" si="298"/>
        <v>3</v>
      </c>
      <c r="AG279" s="34"/>
      <c r="AH279" s="1"/>
      <c r="AI279" s="46">
        <f t="shared" si="299"/>
        <v>3</v>
      </c>
      <c r="AJ279" s="34"/>
      <c r="AK279" s="1"/>
      <c r="AL279" s="46">
        <f t="shared" si="300"/>
        <v>3</v>
      </c>
      <c r="AM279" s="34"/>
      <c r="AN279" s="1"/>
      <c r="AO279" s="46">
        <f t="shared" si="275"/>
        <v>3</v>
      </c>
      <c r="AP279" s="34"/>
      <c r="AQ279" s="1"/>
      <c r="AR279" s="72">
        <f t="shared" si="301"/>
        <v>3</v>
      </c>
      <c r="AS279" s="3"/>
      <c r="AT279" s="1"/>
      <c r="AU279" s="46">
        <f t="shared" si="302"/>
        <v>3</v>
      </c>
      <c r="AV279" s="125">
        <f t="shared" si="278"/>
        <v>0</v>
      </c>
      <c r="AW279" s="125">
        <f t="shared" si="279"/>
        <v>0</v>
      </c>
      <c r="AX279" s="291">
        <v>0</v>
      </c>
      <c r="AY279" s="125">
        <v>0</v>
      </c>
      <c r="AZ279" s="35"/>
      <c r="BA279" s="35"/>
      <c r="BB279" s="35"/>
      <c r="BC279" s="35"/>
      <c r="BD279" s="35"/>
      <c r="BE279" s="35"/>
      <c r="BF279" s="35"/>
    </row>
    <row r="280" spans="1:58" ht="13">
      <c r="A280" s="17" t="s">
        <v>407</v>
      </c>
      <c r="B280" s="1">
        <v>-2.2109090909107598</v>
      </c>
      <c r="C280" s="16">
        <v>277</v>
      </c>
      <c r="D280" s="190" t="s">
        <v>419</v>
      </c>
      <c r="E280" s="101">
        <v>3</v>
      </c>
      <c r="F280" s="162" t="s">
        <v>6</v>
      </c>
      <c r="G280" s="155" t="s">
        <v>3560</v>
      </c>
      <c r="H280" s="156" t="s">
        <v>429</v>
      </c>
      <c r="I280" s="156" t="s">
        <v>629</v>
      </c>
      <c r="J280" s="175">
        <f t="shared" si="292"/>
        <v>3</v>
      </c>
      <c r="K280" s="16">
        <v>3</v>
      </c>
      <c r="L280" s="3"/>
      <c r="M280" s="1"/>
      <c r="N280" s="45">
        <f t="shared" si="280"/>
        <v>3</v>
      </c>
      <c r="O280" s="34"/>
      <c r="P280" s="1"/>
      <c r="Q280" s="45">
        <f t="shared" si="293"/>
        <v>3</v>
      </c>
      <c r="R280" s="34"/>
      <c r="S280" s="1"/>
      <c r="T280" s="45">
        <f t="shared" si="294"/>
        <v>3</v>
      </c>
      <c r="U280" s="34"/>
      <c r="V280" s="1"/>
      <c r="W280" s="45">
        <f t="shared" si="295"/>
        <v>3</v>
      </c>
      <c r="X280" s="34"/>
      <c r="Y280" s="1"/>
      <c r="Z280" s="45">
        <f t="shared" si="296"/>
        <v>3</v>
      </c>
      <c r="AA280" s="34"/>
      <c r="AB280" s="1"/>
      <c r="AC280" s="45">
        <f t="shared" si="297"/>
        <v>3</v>
      </c>
      <c r="AD280" s="3"/>
      <c r="AE280" s="1"/>
      <c r="AF280" s="172">
        <f t="shared" si="298"/>
        <v>3</v>
      </c>
      <c r="AG280" s="34"/>
      <c r="AH280" s="1"/>
      <c r="AI280" s="46">
        <f t="shared" si="299"/>
        <v>3</v>
      </c>
      <c r="AJ280" s="34"/>
      <c r="AK280" s="1"/>
      <c r="AL280" s="46">
        <f t="shared" si="300"/>
        <v>3</v>
      </c>
      <c r="AM280" s="34"/>
      <c r="AN280" s="1"/>
      <c r="AO280" s="46">
        <f t="shared" si="275"/>
        <v>3</v>
      </c>
      <c r="AP280" s="34"/>
      <c r="AQ280" s="1"/>
      <c r="AR280" s="72">
        <f t="shared" si="301"/>
        <v>3</v>
      </c>
      <c r="AS280" s="3"/>
      <c r="AT280" s="1"/>
      <c r="AU280" s="46">
        <f t="shared" si="302"/>
        <v>3</v>
      </c>
      <c r="AV280" s="125">
        <f t="shared" si="278"/>
        <v>0</v>
      </c>
      <c r="AW280" s="125">
        <f t="shared" si="279"/>
        <v>0</v>
      </c>
      <c r="AX280" s="291">
        <v>0</v>
      </c>
      <c r="AY280" s="125">
        <v>0</v>
      </c>
      <c r="AZ280" s="35"/>
      <c r="BA280" s="35"/>
      <c r="BB280" s="35"/>
      <c r="BC280" s="35"/>
      <c r="BD280" s="35"/>
      <c r="BE280" s="35"/>
      <c r="BF280" s="35"/>
    </row>
    <row r="281" spans="1:58" ht="13">
      <c r="A281" s="18"/>
      <c r="B281" s="41">
        <v>-2.28454545454716</v>
      </c>
      <c r="C281" s="16">
        <v>278</v>
      </c>
      <c r="D281" s="81"/>
      <c r="E281" s="16"/>
      <c r="F281" s="162" t="s">
        <v>3197</v>
      </c>
      <c r="G281" s="155" t="s">
        <v>4024</v>
      </c>
      <c r="H281" s="156" t="s">
        <v>419</v>
      </c>
      <c r="I281" s="156" t="s">
        <v>2855</v>
      </c>
      <c r="J281" s="175">
        <f t="shared" si="292"/>
        <v>10</v>
      </c>
      <c r="K281" s="16">
        <v>10</v>
      </c>
      <c r="L281" s="3"/>
      <c r="M281" s="1"/>
      <c r="N281" s="45">
        <f t="shared" si="280"/>
        <v>10</v>
      </c>
      <c r="O281" s="34"/>
      <c r="P281" s="1"/>
      <c r="Q281" s="45">
        <f t="shared" si="293"/>
        <v>10</v>
      </c>
      <c r="R281" s="34"/>
      <c r="S281" s="1"/>
      <c r="T281" s="45">
        <f t="shared" si="294"/>
        <v>10</v>
      </c>
      <c r="U281" s="34"/>
      <c r="V281" s="1"/>
      <c r="W281" s="45">
        <f t="shared" si="295"/>
        <v>10</v>
      </c>
      <c r="X281" s="34"/>
      <c r="Y281" s="1"/>
      <c r="Z281" s="45">
        <f t="shared" si="296"/>
        <v>10</v>
      </c>
      <c r="AA281" s="34"/>
      <c r="AB281" s="1"/>
      <c r="AC281" s="45">
        <f t="shared" si="297"/>
        <v>10</v>
      </c>
      <c r="AD281" s="3"/>
      <c r="AE281" s="1"/>
      <c r="AF281" s="172">
        <f t="shared" si="298"/>
        <v>10</v>
      </c>
      <c r="AG281" s="34"/>
      <c r="AH281" s="1"/>
      <c r="AI281" s="46">
        <f t="shared" si="299"/>
        <v>10</v>
      </c>
      <c r="AJ281" s="34"/>
      <c r="AK281" s="1"/>
      <c r="AL281" s="46">
        <f t="shared" si="300"/>
        <v>10</v>
      </c>
      <c r="AM281" s="34"/>
      <c r="AN281" s="1"/>
      <c r="AO281" s="46">
        <f t="shared" si="275"/>
        <v>10</v>
      </c>
      <c r="AP281" s="34"/>
      <c r="AQ281" s="1"/>
      <c r="AR281" s="72">
        <f t="shared" si="301"/>
        <v>10</v>
      </c>
      <c r="AS281" s="3"/>
      <c r="AT281" s="1"/>
      <c r="AU281" s="46">
        <f t="shared" si="302"/>
        <v>10</v>
      </c>
      <c r="AV281" s="125">
        <f t="shared" si="278"/>
        <v>0</v>
      </c>
      <c r="AW281" s="125">
        <f t="shared" si="279"/>
        <v>0</v>
      </c>
      <c r="AX281" s="291">
        <v>0</v>
      </c>
      <c r="AY281" s="125">
        <v>10</v>
      </c>
      <c r="AZ281" s="35"/>
      <c r="BA281" s="35"/>
      <c r="BB281" s="35"/>
      <c r="BC281" s="35"/>
      <c r="BD281" s="35"/>
      <c r="BE281" s="35"/>
      <c r="BF281" s="35"/>
    </row>
    <row r="282" spans="1:58" ht="13">
      <c r="A282" s="18"/>
      <c r="B282" s="41">
        <v>-2.3581818181835601</v>
      </c>
      <c r="C282" s="200">
        <v>279</v>
      </c>
      <c r="D282" s="149" t="s">
        <v>1942</v>
      </c>
      <c r="E282" s="99">
        <v>2</v>
      </c>
      <c r="F282" s="260" t="s">
        <v>761</v>
      </c>
      <c r="G282" s="158" t="s">
        <v>762</v>
      </c>
      <c r="H282" s="156" t="s">
        <v>419</v>
      </c>
      <c r="I282" s="156" t="s">
        <v>629</v>
      </c>
      <c r="J282" s="175">
        <f t="shared" si="292"/>
        <v>2</v>
      </c>
      <c r="K282" s="16">
        <v>2</v>
      </c>
      <c r="L282" s="3"/>
      <c r="M282" s="1"/>
      <c r="N282" s="45">
        <f t="shared" si="280"/>
        <v>2</v>
      </c>
      <c r="O282" s="34"/>
      <c r="P282" s="1"/>
      <c r="Q282" s="45">
        <f t="shared" si="293"/>
        <v>2</v>
      </c>
      <c r="R282" s="34"/>
      <c r="S282" s="1"/>
      <c r="T282" s="45">
        <f t="shared" si="294"/>
        <v>2</v>
      </c>
      <c r="U282" s="34"/>
      <c r="V282" s="1"/>
      <c r="W282" s="45">
        <f t="shared" si="295"/>
        <v>2</v>
      </c>
      <c r="X282" s="34"/>
      <c r="Y282" s="1"/>
      <c r="Z282" s="45">
        <f t="shared" si="296"/>
        <v>2</v>
      </c>
      <c r="AA282" s="34"/>
      <c r="AB282" s="1"/>
      <c r="AC282" s="45">
        <f t="shared" si="297"/>
        <v>2</v>
      </c>
      <c r="AD282" s="3"/>
      <c r="AE282" s="1"/>
      <c r="AF282" s="172">
        <f t="shared" si="298"/>
        <v>2</v>
      </c>
      <c r="AG282" s="34"/>
      <c r="AH282" s="1"/>
      <c r="AI282" s="46">
        <f t="shared" si="299"/>
        <v>2</v>
      </c>
      <c r="AJ282" s="34"/>
      <c r="AK282" s="1"/>
      <c r="AL282" s="46">
        <f t="shared" si="300"/>
        <v>2</v>
      </c>
      <c r="AM282" s="34"/>
      <c r="AN282" s="1"/>
      <c r="AO282" s="46">
        <f t="shared" si="275"/>
        <v>2</v>
      </c>
      <c r="AP282" s="34"/>
      <c r="AQ282" s="1"/>
      <c r="AR282" s="72">
        <f t="shared" si="301"/>
        <v>2</v>
      </c>
      <c r="AS282" s="3"/>
      <c r="AT282" s="1"/>
      <c r="AU282" s="46">
        <f t="shared" si="302"/>
        <v>2</v>
      </c>
      <c r="AV282" s="125">
        <f t="shared" si="278"/>
        <v>0</v>
      </c>
      <c r="AW282" s="125">
        <f t="shared" si="279"/>
        <v>0</v>
      </c>
      <c r="AX282" s="291">
        <v>0</v>
      </c>
      <c r="AY282" s="125">
        <v>0</v>
      </c>
      <c r="AZ282" s="35"/>
      <c r="BA282" s="35"/>
      <c r="BB282" s="35"/>
      <c r="BC282" s="35"/>
      <c r="BD282" s="35"/>
      <c r="BE282" s="35"/>
      <c r="BF282" s="35"/>
    </row>
    <row r="283" spans="1:58" ht="13">
      <c r="A283" s="17" t="s">
        <v>2065</v>
      </c>
      <c r="B283" s="1">
        <v>-2.4318181818198599</v>
      </c>
      <c r="C283" s="16">
        <v>280</v>
      </c>
      <c r="D283" s="149" t="s">
        <v>1942</v>
      </c>
      <c r="E283" s="99">
        <v>3</v>
      </c>
      <c r="F283" s="260" t="s">
        <v>743</v>
      </c>
      <c r="G283" s="158" t="s">
        <v>744</v>
      </c>
      <c r="H283" s="156" t="s">
        <v>420</v>
      </c>
      <c r="I283" s="156" t="s">
        <v>629</v>
      </c>
      <c r="J283" s="175">
        <f t="shared" si="292"/>
        <v>0</v>
      </c>
      <c r="K283" s="16">
        <v>0</v>
      </c>
      <c r="L283" s="3"/>
      <c r="M283" s="1"/>
      <c r="N283" s="45">
        <f t="shared" si="280"/>
        <v>0</v>
      </c>
      <c r="O283" s="34"/>
      <c r="P283" s="1"/>
      <c r="Q283" s="45">
        <f t="shared" si="293"/>
        <v>0</v>
      </c>
      <c r="R283" s="34"/>
      <c r="S283" s="1"/>
      <c r="T283" s="45">
        <f t="shared" si="294"/>
        <v>0</v>
      </c>
      <c r="U283" s="34"/>
      <c r="V283" s="1"/>
      <c r="W283" s="45">
        <f t="shared" si="295"/>
        <v>0</v>
      </c>
      <c r="X283" s="34"/>
      <c r="Y283" s="1"/>
      <c r="Z283" s="45">
        <f t="shared" si="296"/>
        <v>0</v>
      </c>
      <c r="AA283" s="34"/>
      <c r="AB283" s="1"/>
      <c r="AC283" s="45">
        <f t="shared" si="297"/>
        <v>0</v>
      </c>
      <c r="AD283" s="3"/>
      <c r="AE283" s="1"/>
      <c r="AF283" s="172">
        <f t="shared" si="298"/>
        <v>0</v>
      </c>
      <c r="AG283" s="34"/>
      <c r="AH283" s="1"/>
      <c r="AI283" s="46">
        <f t="shared" si="299"/>
        <v>0</v>
      </c>
      <c r="AJ283" s="34"/>
      <c r="AK283" s="1"/>
      <c r="AL283" s="46">
        <f t="shared" si="300"/>
        <v>0</v>
      </c>
      <c r="AM283" s="34"/>
      <c r="AN283" s="1"/>
      <c r="AO283" s="46">
        <f t="shared" si="275"/>
        <v>0</v>
      </c>
      <c r="AP283" s="34"/>
      <c r="AQ283" s="1"/>
      <c r="AR283" s="72">
        <f t="shared" si="301"/>
        <v>0</v>
      </c>
      <c r="AS283" s="3"/>
      <c r="AT283" s="1"/>
      <c r="AU283" s="46">
        <f t="shared" si="302"/>
        <v>0</v>
      </c>
      <c r="AV283" s="125">
        <f t="shared" si="278"/>
        <v>0</v>
      </c>
      <c r="AW283" s="125">
        <f t="shared" si="279"/>
        <v>0</v>
      </c>
      <c r="AX283" s="291">
        <v>0</v>
      </c>
      <c r="AY283" s="125">
        <v>0</v>
      </c>
      <c r="AZ283" s="35"/>
      <c r="BA283" s="35"/>
      <c r="BB283" s="35"/>
      <c r="BC283" s="35"/>
      <c r="BD283" s="35"/>
      <c r="BE283" s="35"/>
      <c r="BF283" s="35"/>
    </row>
    <row r="284" spans="1:58" ht="13">
      <c r="A284" s="17" t="s">
        <v>407</v>
      </c>
      <c r="B284" s="22">
        <v>-2.50545454545626</v>
      </c>
      <c r="C284" s="16">
        <v>281</v>
      </c>
      <c r="D284" s="191" t="s">
        <v>2840</v>
      </c>
      <c r="E284" s="168">
        <v>1</v>
      </c>
      <c r="F284" s="162" t="s">
        <v>2830</v>
      </c>
      <c r="G284" s="155" t="s">
        <v>2826</v>
      </c>
      <c r="H284" s="156" t="s">
        <v>423</v>
      </c>
      <c r="I284" s="156" t="s">
        <v>640</v>
      </c>
      <c r="J284" s="175">
        <f t="shared" si="292"/>
        <v>3</v>
      </c>
      <c r="K284" s="16">
        <v>3</v>
      </c>
      <c r="L284" s="3"/>
      <c r="M284" s="1"/>
      <c r="N284" s="45">
        <f t="shared" si="280"/>
        <v>3</v>
      </c>
      <c r="O284" s="34"/>
      <c r="P284" s="1"/>
      <c r="Q284" s="45">
        <f t="shared" si="293"/>
        <v>3</v>
      </c>
      <c r="R284" s="34"/>
      <c r="S284" s="1"/>
      <c r="T284" s="45">
        <f t="shared" si="294"/>
        <v>3</v>
      </c>
      <c r="U284" s="34"/>
      <c r="V284" s="1"/>
      <c r="W284" s="45">
        <f t="shared" si="295"/>
        <v>3</v>
      </c>
      <c r="X284" s="34"/>
      <c r="Y284" s="1"/>
      <c r="Z284" s="45">
        <f t="shared" si="296"/>
        <v>3</v>
      </c>
      <c r="AA284" s="34"/>
      <c r="AB284" s="1"/>
      <c r="AC284" s="45">
        <f t="shared" si="297"/>
        <v>3</v>
      </c>
      <c r="AD284" s="3"/>
      <c r="AE284" s="1"/>
      <c r="AF284" s="172">
        <f t="shared" si="298"/>
        <v>3</v>
      </c>
      <c r="AG284" s="34"/>
      <c r="AH284" s="1"/>
      <c r="AI284" s="46">
        <f t="shared" si="299"/>
        <v>3</v>
      </c>
      <c r="AJ284" s="34"/>
      <c r="AK284" s="1"/>
      <c r="AL284" s="46">
        <f t="shared" si="300"/>
        <v>3</v>
      </c>
      <c r="AM284" s="34"/>
      <c r="AN284" s="1"/>
      <c r="AO284" s="46">
        <f t="shared" si="275"/>
        <v>3</v>
      </c>
      <c r="AP284" s="34"/>
      <c r="AQ284" s="1"/>
      <c r="AR284" s="72">
        <f t="shared" si="301"/>
        <v>3</v>
      </c>
      <c r="AS284" s="3"/>
      <c r="AT284" s="1"/>
      <c r="AU284" s="46">
        <f t="shared" si="302"/>
        <v>3</v>
      </c>
      <c r="AV284" s="125">
        <f t="shared" si="278"/>
        <v>0</v>
      </c>
      <c r="AW284" s="125">
        <f t="shared" si="279"/>
        <v>0</v>
      </c>
      <c r="AX284" s="291">
        <v>0</v>
      </c>
      <c r="AY284" s="125">
        <v>0</v>
      </c>
      <c r="AZ284" s="35"/>
      <c r="BA284" s="35"/>
      <c r="BB284" s="35"/>
      <c r="BC284" s="35"/>
      <c r="BD284" s="35"/>
      <c r="BE284" s="35"/>
      <c r="BF284" s="35"/>
    </row>
    <row r="285" spans="1:58" ht="13">
      <c r="A285" s="17" t="s">
        <v>407</v>
      </c>
      <c r="B285" s="1">
        <v>-2.5790909090926601</v>
      </c>
      <c r="C285" s="16">
        <v>282</v>
      </c>
      <c r="D285" s="191" t="s">
        <v>2840</v>
      </c>
      <c r="E285" s="168">
        <v>2</v>
      </c>
      <c r="F285" s="162" t="s">
        <v>2831</v>
      </c>
      <c r="G285" s="155" t="s">
        <v>2827</v>
      </c>
      <c r="H285" s="156" t="s">
        <v>423</v>
      </c>
      <c r="I285" s="156" t="s">
        <v>640</v>
      </c>
      <c r="J285" s="175">
        <f t="shared" si="292"/>
        <v>3</v>
      </c>
      <c r="K285" s="16">
        <v>3</v>
      </c>
      <c r="L285" s="3"/>
      <c r="M285" s="1"/>
      <c r="N285" s="45">
        <f t="shared" si="280"/>
        <v>3</v>
      </c>
      <c r="O285" s="34"/>
      <c r="P285" s="1"/>
      <c r="Q285" s="45">
        <f t="shared" si="293"/>
        <v>3</v>
      </c>
      <c r="R285" s="34"/>
      <c r="S285" s="1"/>
      <c r="T285" s="45">
        <f t="shared" si="294"/>
        <v>3</v>
      </c>
      <c r="U285" s="34"/>
      <c r="V285" s="1"/>
      <c r="W285" s="45">
        <f t="shared" si="295"/>
        <v>3</v>
      </c>
      <c r="X285" s="34"/>
      <c r="Y285" s="1"/>
      <c r="Z285" s="45">
        <f t="shared" si="296"/>
        <v>3</v>
      </c>
      <c r="AA285" s="34"/>
      <c r="AB285" s="1"/>
      <c r="AC285" s="45">
        <f t="shared" si="297"/>
        <v>3</v>
      </c>
      <c r="AD285" s="3"/>
      <c r="AE285" s="1"/>
      <c r="AF285" s="172">
        <f t="shared" si="298"/>
        <v>3</v>
      </c>
      <c r="AG285" s="34"/>
      <c r="AH285" s="1"/>
      <c r="AI285" s="46">
        <f t="shared" si="299"/>
        <v>3</v>
      </c>
      <c r="AJ285" s="34"/>
      <c r="AK285" s="1"/>
      <c r="AL285" s="46">
        <f t="shared" si="300"/>
        <v>3</v>
      </c>
      <c r="AM285" s="34"/>
      <c r="AN285" s="1"/>
      <c r="AO285" s="46">
        <f t="shared" si="275"/>
        <v>3</v>
      </c>
      <c r="AP285" s="34"/>
      <c r="AQ285" s="1"/>
      <c r="AR285" s="72">
        <f t="shared" si="301"/>
        <v>3</v>
      </c>
      <c r="AS285" s="3"/>
      <c r="AT285" s="1"/>
      <c r="AU285" s="46">
        <f t="shared" si="302"/>
        <v>3</v>
      </c>
      <c r="AV285" s="125">
        <f t="shared" si="278"/>
        <v>0</v>
      </c>
      <c r="AW285" s="125">
        <f t="shared" si="279"/>
        <v>0</v>
      </c>
      <c r="AX285" s="291">
        <v>0</v>
      </c>
      <c r="AY285" s="125">
        <v>0</v>
      </c>
      <c r="AZ285" s="35"/>
      <c r="BA285" s="35"/>
      <c r="BB285" s="35"/>
      <c r="BC285" s="35"/>
      <c r="BD285" s="35"/>
      <c r="BE285" s="35"/>
      <c r="BF285" s="35"/>
    </row>
    <row r="286" spans="1:58" ht="13">
      <c r="A286" s="18"/>
      <c r="B286" s="41">
        <v>-2.6527272727290598</v>
      </c>
      <c r="C286" s="200">
        <v>283</v>
      </c>
      <c r="D286" s="191" t="s">
        <v>2840</v>
      </c>
      <c r="E286" s="169">
        <v>3</v>
      </c>
      <c r="F286" s="162" t="s">
        <v>2833</v>
      </c>
      <c r="G286" s="155" t="s">
        <v>2829</v>
      </c>
      <c r="H286" s="156" t="s">
        <v>423</v>
      </c>
      <c r="I286" s="156" t="s">
        <v>640</v>
      </c>
      <c r="J286" s="175">
        <f t="shared" ref="J286:J299" si="303">AU286</f>
        <v>3</v>
      </c>
      <c r="K286" s="16">
        <v>3</v>
      </c>
      <c r="L286" s="3"/>
      <c r="M286" s="1"/>
      <c r="N286" s="45">
        <f t="shared" si="280"/>
        <v>3</v>
      </c>
      <c r="O286" s="34"/>
      <c r="P286" s="1"/>
      <c r="Q286" s="45">
        <f t="shared" ref="Q286:Q299" si="304">SUM(N286+O286-P286)</f>
        <v>3</v>
      </c>
      <c r="R286" s="34"/>
      <c r="S286" s="1"/>
      <c r="T286" s="45">
        <f t="shared" ref="T286:T299" si="305">SUM(Q286+R286-S286)</f>
        <v>3</v>
      </c>
      <c r="U286" s="34"/>
      <c r="V286" s="1"/>
      <c r="W286" s="45">
        <f t="shared" ref="W286:W299" si="306">SUM(T286+U286-V286)</f>
        <v>3</v>
      </c>
      <c r="X286" s="34"/>
      <c r="Y286" s="1"/>
      <c r="Z286" s="45">
        <f t="shared" ref="Z286:Z299" si="307">SUM(W286+X286-Y286)</f>
        <v>3</v>
      </c>
      <c r="AA286" s="34"/>
      <c r="AB286" s="1"/>
      <c r="AC286" s="45">
        <f t="shared" ref="AC286:AC299" si="308">SUM(Z286+AA286-AB286)</f>
        <v>3</v>
      </c>
      <c r="AD286" s="3"/>
      <c r="AE286" s="1"/>
      <c r="AF286" s="172">
        <f t="shared" ref="AF286:AF299" si="309">SUM(AC286+AD286-AE286)</f>
        <v>3</v>
      </c>
      <c r="AG286" s="34"/>
      <c r="AH286" s="1"/>
      <c r="AI286" s="46">
        <f t="shared" ref="AI286:AI299" si="310">SUM(AF286+AG286-AH286)</f>
        <v>3</v>
      </c>
      <c r="AJ286" s="34"/>
      <c r="AK286" s="1"/>
      <c r="AL286" s="46">
        <f t="shared" ref="AL286:AL299" si="311">SUM(AI286+AJ286-AK286)</f>
        <v>3</v>
      </c>
      <c r="AM286" s="34"/>
      <c r="AN286" s="1"/>
      <c r="AO286" s="46">
        <f t="shared" si="275"/>
        <v>3</v>
      </c>
      <c r="AP286" s="34"/>
      <c r="AQ286" s="1"/>
      <c r="AR286" s="72">
        <f t="shared" ref="AR286:AR299" si="312">SUM(AO286+AP286-AQ286)</f>
        <v>3</v>
      </c>
      <c r="AS286" s="3"/>
      <c r="AT286" s="1"/>
      <c r="AU286" s="46">
        <f t="shared" ref="AU286:AU299" si="313">SUM(AR286+AS286-AT286)</f>
        <v>3</v>
      </c>
      <c r="AV286" s="125">
        <f t="shared" si="278"/>
        <v>0</v>
      </c>
      <c r="AW286" s="125">
        <f t="shared" si="279"/>
        <v>0</v>
      </c>
      <c r="AX286" s="291">
        <v>0</v>
      </c>
      <c r="AY286" s="125">
        <v>0</v>
      </c>
      <c r="AZ286" s="35"/>
      <c r="BA286" s="35"/>
      <c r="BB286" s="35"/>
      <c r="BC286" s="35"/>
      <c r="BD286" s="35"/>
      <c r="BE286" s="35"/>
      <c r="BF286" s="35"/>
    </row>
    <row r="287" spans="1:58" ht="13">
      <c r="A287" s="18"/>
      <c r="B287" s="41">
        <v>-2.7263636363653601</v>
      </c>
      <c r="C287" s="16">
        <v>284</v>
      </c>
      <c r="D287" s="191" t="s">
        <v>2840</v>
      </c>
      <c r="E287" s="169">
        <v>4</v>
      </c>
      <c r="F287" s="162" t="s">
        <v>2832</v>
      </c>
      <c r="G287" s="155" t="s">
        <v>2828</v>
      </c>
      <c r="H287" s="156" t="s">
        <v>423</v>
      </c>
      <c r="I287" s="156" t="s">
        <v>640</v>
      </c>
      <c r="J287" s="175">
        <f t="shared" si="303"/>
        <v>2</v>
      </c>
      <c r="K287" s="16">
        <v>2</v>
      </c>
      <c r="L287" s="3"/>
      <c r="M287" s="1"/>
      <c r="N287" s="45">
        <f t="shared" si="280"/>
        <v>2</v>
      </c>
      <c r="O287" s="34"/>
      <c r="P287" s="1"/>
      <c r="Q287" s="45">
        <f t="shared" si="304"/>
        <v>2</v>
      </c>
      <c r="R287" s="34"/>
      <c r="S287" s="1"/>
      <c r="T287" s="45">
        <f t="shared" si="305"/>
        <v>2</v>
      </c>
      <c r="U287" s="34"/>
      <c r="V287" s="1"/>
      <c r="W287" s="45">
        <f t="shared" si="306"/>
        <v>2</v>
      </c>
      <c r="X287" s="34"/>
      <c r="Y287" s="1"/>
      <c r="Z287" s="45">
        <f t="shared" si="307"/>
        <v>2</v>
      </c>
      <c r="AA287" s="34"/>
      <c r="AB287" s="1"/>
      <c r="AC287" s="45">
        <f t="shared" si="308"/>
        <v>2</v>
      </c>
      <c r="AD287" s="3"/>
      <c r="AE287" s="1"/>
      <c r="AF287" s="172">
        <f t="shared" si="309"/>
        <v>2</v>
      </c>
      <c r="AG287" s="34"/>
      <c r="AH287" s="1"/>
      <c r="AI287" s="46">
        <f t="shared" si="310"/>
        <v>2</v>
      </c>
      <c r="AJ287" s="34"/>
      <c r="AK287" s="1"/>
      <c r="AL287" s="46">
        <f t="shared" si="311"/>
        <v>2</v>
      </c>
      <c r="AM287" s="34"/>
      <c r="AN287" s="1"/>
      <c r="AO287" s="46">
        <f t="shared" si="275"/>
        <v>2</v>
      </c>
      <c r="AP287" s="34"/>
      <c r="AQ287" s="1"/>
      <c r="AR287" s="72">
        <f t="shared" si="312"/>
        <v>2</v>
      </c>
      <c r="AS287" s="3"/>
      <c r="AT287" s="1"/>
      <c r="AU287" s="46">
        <f t="shared" si="313"/>
        <v>2</v>
      </c>
      <c r="AV287" s="125">
        <f t="shared" si="278"/>
        <v>0</v>
      </c>
      <c r="AW287" s="125">
        <f t="shared" si="279"/>
        <v>0</v>
      </c>
      <c r="AX287" s="291">
        <v>0</v>
      </c>
      <c r="AY287" s="125">
        <v>4</v>
      </c>
      <c r="AZ287" s="35"/>
      <c r="BA287" s="35"/>
      <c r="BB287" s="35"/>
      <c r="BC287" s="35"/>
      <c r="BD287" s="35"/>
      <c r="BE287" s="35"/>
      <c r="BF287" s="35"/>
    </row>
    <row r="288" spans="1:58" ht="13">
      <c r="A288" s="17" t="s">
        <v>2065</v>
      </c>
      <c r="B288" s="1">
        <v>-2.8000000000017602</v>
      </c>
      <c r="C288" s="16">
        <v>285</v>
      </c>
      <c r="D288" s="191" t="s">
        <v>2840</v>
      </c>
      <c r="E288" s="169">
        <v>5</v>
      </c>
      <c r="F288" s="162" t="s">
        <v>2388</v>
      </c>
      <c r="G288" s="155" t="s">
        <v>2389</v>
      </c>
      <c r="H288" s="156" t="s">
        <v>2838</v>
      </c>
      <c r="I288" s="156" t="s">
        <v>640</v>
      </c>
      <c r="J288" s="175">
        <f t="shared" si="303"/>
        <v>50</v>
      </c>
      <c r="K288" s="16">
        <v>50</v>
      </c>
      <c r="L288" s="3"/>
      <c r="M288" s="1"/>
      <c r="N288" s="45">
        <f t="shared" si="280"/>
        <v>50</v>
      </c>
      <c r="O288" s="34"/>
      <c r="P288" s="1"/>
      <c r="Q288" s="45">
        <f t="shared" si="304"/>
        <v>50</v>
      </c>
      <c r="R288" s="34"/>
      <c r="S288" s="1"/>
      <c r="T288" s="45">
        <f t="shared" si="305"/>
        <v>50</v>
      </c>
      <c r="U288" s="34"/>
      <c r="V288" s="1"/>
      <c r="W288" s="45">
        <f t="shared" si="306"/>
        <v>50</v>
      </c>
      <c r="X288" s="34"/>
      <c r="Y288" s="1"/>
      <c r="Z288" s="45">
        <f t="shared" si="307"/>
        <v>50</v>
      </c>
      <c r="AA288" s="34"/>
      <c r="AB288" s="1"/>
      <c r="AC288" s="45">
        <f t="shared" si="308"/>
        <v>50</v>
      </c>
      <c r="AD288" s="3"/>
      <c r="AE288" s="1"/>
      <c r="AF288" s="172">
        <f t="shared" si="309"/>
        <v>50</v>
      </c>
      <c r="AG288" s="34"/>
      <c r="AH288" s="1"/>
      <c r="AI288" s="46">
        <f t="shared" si="310"/>
        <v>50</v>
      </c>
      <c r="AJ288" s="34"/>
      <c r="AK288" s="1"/>
      <c r="AL288" s="46">
        <f t="shared" si="311"/>
        <v>50</v>
      </c>
      <c r="AM288" s="34"/>
      <c r="AN288" s="1"/>
      <c r="AO288" s="46">
        <f t="shared" si="275"/>
        <v>50</v>
      </c>
      <c r="AP288" s="34"/>
      <c r="AQ288" s="1"/>
      <c r="AR288" s="72">
        <f t="shared" si="312"/>
        <v>50</v>
      </c>
      <c r="AS288" s="3"/>
      <c r="AT288" s="1"/>
      <c r="AU288" s="46">
        <f t="shared" si="313"/>
        <v>50</v>
      </c>
      <c r="AV288" s="125">
        <f t="shared" si="278"/>
        <v>0</v>
      </c>
      <c r="AW288" s="125">
        <f t="shared" si="279"/>
        <v>0</v>
      </c>
      <c r="AX288" s="291">
        <v>0</v>
      </c>
      <c r="AY288" s="125">
        <v>0</v>
      </c>
      <c r="AZ288" s="35"/>
      <c r="BA288" s="35"/>
      <c r="BB288" s="35"/>
      <c r="BC288" s="35"/>
      <c r="BD288" s="35"/>
      <c r="BE288" s="35"/>
      <c r="BF288" s="35"/>
    </row>
    <row r="289" spans="1:58" ht="13">
      <c r="A289" s="17" t="s">
        <v>407</v>
      </c>
      <c r="B289" s="22">
        <v>-2.8736363636381599</v>
      </c>
      <c r="C289" s="16">
        <v>286</v>
      </c>
      <c r="D289" s="191" t="s">
        <v>2840</v>
      </c>
      <c r="E289" s="169">
        <v>6</v>
      </c>
      <c r="F289" s="162" t="s">
        <v>2836</v>
      </c>
      <c r="G289" s="155" t="s">
        <v>2837</v>
      </c>
      <c r="H289" s="156" t="s">
        <v>2838</v>
      </c>
      <c r="I289" s="156" t="s">
        <v>640</v>
      </c>
      <c r="J289" s="175">
        <f t="shared" si="303"/>
        <v>50</v>
      </c>
      <c r="K289" s="16">
        <v>50</v>
      </c>
      <c r="L289" s="3"/>
      <c r="M289" s="1"/>
      <c r="N289" s="45">
        <f t="shared" si="280"/>
        <v>50</v>
      </c>
      <c r="O289" s="34"/>
      <c r="P289" s="1"/>
      <c r="Q289" s="45">
        <f t="shared" si="304"/>
        <v>50</v>
      </c>
      <c r="R289" s="34"/>
      <c r="S289" s="1"/>
      <c r="T289" s="45">
        <f t="shared" si="305"/>
        <v>50</v>
      </c>
      <c r="U289" s="34"/>
      <c r="V289" s="1"/>
      <c r="W289" s="45">
        <f t="shared" si="306"/>
        <v>50</v>
      </c>
      <c r="X289" s="34"/>
      <c r="Y289" s="1"/>
      <c r="Z289" s="45">
        <f t="shared" si="307"/>
        <v>50</v>
      </c>
      <c r="AA289" s="34"/>
      <c r="AB289" s="1"/>
      <c r="AC289" s="45">
        <f t="shared" si="308"/>
        <v>50</v>
      </c>
      <c r="AD289" s="3"/>
      <c r="AE289" s="1"/>
      <c r="AF289" s="172">
        <f t="shared" si="309"/>
        <v>50</v>
      </c>
      <c r="AG289" s="34"/>
      <c r="AH289" s="1"/>
      <c r="AI289" s="46">
        <f t="shared" si="310"/>
        <v>50</v>
      </c>
      <c r="AJ289" s="34"/>
      <c r="AK289" s="1"/>
      <c r="AL289" s="46">
        <f t="shared" si="311"/>
        <v>50</v>
      </c>
      <c r="AM289" s="34"/>
      <c r="AN289" s="1"/>
      <c r="AO289" s="46">
        <f t="shared" si="275"/>
        <v>50</v>
      </c>
      <c r="AP289" s="34"/>
      <c r="AQ289" s="1"/>
      <c r="AR289" s="72">
        <f t="shared" si="312"/>
        <v>50</v>
      </c>
      <c r="AS289" s="3"/>
      <c r="AT289" s="1"/>
      <c r="AU289" s="46">
        <f t="shared" si="313"/>
        <v>50</v>
      </c>
      <c r="AV289" s="125">
        <f t="shared" si="278"/>
        <v>0</v>
      </c>
      <c r="AW289" s="125">
        <f t="shared" si="279"/>
        <v>0</v>
      </c>
      <c r="AX289" s="291">
        <v>0</v>
      </c>
      <c r="AY289" s="125">
        <v>0</v>
      </c>
      <c r="AZ289" s="35"/>
      <c r="BA289" s="35"/>
      <c r="BB289" s="35"/>
      <c r="BC289" s="35"/>
      <c r="BD289" s="35"/>
      <c r="BE289" s="35"/>
      <c r="BF289" s="35"/>
    </row>
    <row r="290" spans="1:58" ht="13">
      <c r="A290" s="17" t="s">
        <v>407</v>
      </c>
      <c r="B290" s="1">
        <v>-2.9472727272744601</v>
      </c>
      <c r="C290" s="200">
        <v>287</v>
      </c>
      <c r="D290" s="191" t="s">
        <v>2840</v>
      </c>
      <c r="E290" s="169">
        <v>7</v>
      </c>
      <c r="F290" s="162" t="s">
        <v>2066</v>
      </c>
      <c r="G290" s="155" t="s">
        <v>2067</v>
      </c>
      <c r="H290" s="156" t="s">
        <v>2838</v>
      </c>
      <c r="I290" s="156" t="s">
        <v>640</v>
      </c>
      <c r="J290" s="175">
        <f t="shared" si="303"/>
        <v>6</v>
      </c>
      <c r="K290" s="16">
        <v>6</v>
      </c>
      <c r="L290" s="3"/>
      <c r="M290" s="1"/>
      <c r="N290" s="45">
        <f t="shared" si="280"/>
        <v>6</v>
      </c>
      <c r="O290" s="34"/>
      <c r="P290" s="1"/>
      <c r="Q290" s="45">
        <f t="shared" si="304"/>
        <v>6</v>
      </c>
      <c r="R290" s="34"/>
      <c r="S290" s="1"/>
      <c r="T290" s="45">
        <f t="shared" si="305"/>
        <v>6</v>
      </c>
      <c r="U290" s="34"/>
      <c r="V290" s="1"/>
      <c r="W290" s="45">
        <f t="shared" si="306"/>
        <v>6</v>
      </c>
      <c r="X290" s="34"/>
      <c r="Y290" s="1"/>
      <c r="Z290" s="45">
        <f t="shared" si="307"/>
        <v>6</v>
      </c>
      <c r="AA290" s="34"/>
      <c r="AB290" s="1"/>
      <c r="AC290" s="45">
        <f t="shared" si="308"/>
        <v>6</v>
      </c>
      <c r="AD290" s="3"/>
      <c r="AE290" s="1"/>
      <c r="AF290" s="172">
        <f t="shared" si="309"/>
        <v>6</v>
      </c>
      <c r="AG290" s="34"/>
      <c r="AH290" s="1"/>
      <c r="AI290" s="46">
        <f t="shared" si="310"/>
        <v>6</v>
      </c>
      <c r="AJ290" s="34"/>
      <c r="AK290" s="1"/>
      <c r="AL290" s="46">
        <f t="shared" si="311"/>
        <v>6</v>
      </c>
      <c r="AM290" s="34"/>
      <c r="AN290" s="1"/>
      <c r="AO290" s="46">
        <f t="shared" si="275"/>
        <v>6</v>
      </c>
      <c r="AP290" s="34"/>
      <c r="AQ290" s="1"/>
      <c r="AR290" s="72">
        <f t="shared" si="312"/>
        <v>6</v>
      </c>
      <c r="AS290" s="3"/>
      <c r="AT290" s="1"/>
      <c r="AU290" s="46">
        <f t="shared" si="313"/>
        <v>6</v>
      </c>
      <c r="AV290" s="125">
        <f t="shared" si="278"/>
        <v>0</v>
      </c>
      <c r="AW290" s="125">
        <f t="shared" si="279"/>
        <v>0</v>
      </c>
      <c r="AX290" s="291">
        <v>0</v>
      </c>
      <c r="AY290" s="125">
        <v>0</v>
      </c>
      <c r="AZ290" s="35"/>
      <c r="BA290" s="35"/>
      <c r="BB290" s="35"/>
      <c r="BC290" s="35"/>
      <c r="BD290" s="35"/>
      <c r="BE290" s="35"/>
      <c r="BF290" s="35"/>
    </row>
    <row r="291" spans="1:58" ht="13">
      <c r="A291" s="18"/>
      <c r="B291" s="41">
        <v>-3.0209090909108598</v>
      </c>
      <c r="C291" s="16">
        <v>288</v>
      </c>
      <c r="D291" s="191" t="s">
        <v>2840</v>
      </c>
      <c r="E291" s="169">
        <v>8</v>
      </c>
      <c r="F291" s="260" t="s">
        <v>755</v>
      </c>
      <c r="G291" s="158" t="s">
        <v>756</v>
      </c>
      <c r="H291" s="156" t="s">
        <v>419</v>
      </c>
      <c r="I291" s="156" t="s">
        <v>629</v>
      </c>
      <c r="J291" s="175">
        <f t="shared" si="303"/>
        <v>0</v>
      </c>
      <c r="K291" s="16">
        <v>0</v>
      </c>
      <c r="L291" s="3"/>
      <c r="M291" s="1"/>
      <c r="N291" s="45">
        <f t="shared" si="280"/>
        <v>0</v>
      </c>
      <c r="O291" s="34"/>
      <c r="P291" s="1"/>
      <c r="Q291" s="45">
        <f t="shared" si="304"/>
        <v>0</v>
      </c>
      <c r="R291" s="34"/>
      <c r="S291" s="1"/>
      <c r="T291" s="45">
        <f t="shared" si="305"/>
        <v>0</v>
      </c>
      <c r="U291" s="34"/>
      <c r="V291" s="1"/>
      <c r="W291" s="45">
        <f t="shared" si="306"/>
        <v>0</v>
      </c>
      <c r="X291" s="34"/>
      <c r="Y291" s="1"/>
      <c r="Z291" s="45">
        <f t="shared" si="307"/>
        <v>0</v>
      </c>
      <c r="AA291" s="34"/>
      <c r="AB291" s="1"/>
      <c r="AC291" s="45">
        <f t="shared" si="308"/>
        <v>0</v>
      </c>
      <c r="AD291" s="3"/>
      <c r="AE291" s="1"/>
      <c r="AF291" s="172">
        <f t="shared" si="309"/>
        <v>0</v>
      </c>
      <c r="AG291" s="34"/>
      <c r="AH291" s="1"/>
      <c r="AI291" s="46">
        <f t="shared" si="310"/>
        <v>0</v>
      </c>
      <c r="AJ291" s="34"/>
      <c r="AK291" s="1"/>
      <c r="AL291" s="46">
        <f t="shared" si="311"/>
        <v>0</v>
      </c>
      <c r="AM291" s="34"/>
      <c r="AN291" s="1"/>
      <c r="AO291" s="46">
        <f t="shared" ref="AO291:AO323" si="314">SUM(AL291+AM291-AN291)</f>
        <v>0</v>
      </c>
      <c r="AP291" s="34"/>
      <c r="AQ291" s="1"/>
      <c r="AR291" s="72">
        <f t="shared" si="312"/>
        <v>0</v>
      </c>
      <c r="AS291" s="3"/>
      <c r="AT291" s="1"/>
      <c r="AU291" s="46">
        <f t="shared" si="313"/>
        <v>0</v>
      </c>
      <c r="AV291" s="125">
        <f t="shared" si="278"/>
        <v>0</v>
      </c>
      <c r="AW291" s="125">
        <f t="shared" si="279"/>
        <v>0</v>
      </c>
      <c r="AX291" s="291">
        <v>0</v>
      </c>
      <c r="AY291" s="125">
        <v>0</v>
      </c>
      <c r="AZ291" s="35"/>
      <c r="BA291" s="35"/>
      <c r="BB291" s="35"/>
      <c r="BC291" s="35"/>
      <c r="BD291" s="35"/>
      <c r="BE291" s="35"/>
      <c r="BF291" s="35"/>
    </row>
    <row r="292" spans="1:58" ht="13">
      <c r="A292" s="18"/>
      <c r="B292" s="41">
        <v>-3.0945454545472599</v>
      </c>
      <c r="C292" s="16">
        <v>289</v>
      </c>
      <c r="D292" s="191" t="s">
        <v>2840</v>
      </c>
      <c r="E292" s="168">
        <v>9</v>
      </c>
      <c r="F292" s="162" t="s">
        <v>1886</v>
      </c>
      <c r="G292" s="155" t="s">
        <v>1887</v>
      </c>
      <c r="H292" s="156" t="s">
        <v>419</v>
      </c>
      <c r="I292" s="156" t="s">
        <v>517</v>
      </c>
      <c r="J292" s="175">
        <f t="shared" si="303"/>
        <v>0</v>
      </c>
      <c r="K292" s="16">
        <v>0</v>
      </c>
      <c r="L292" s="3"/>
      <c r="M292" s="1"/>
      <c r="N292" s="46">
        <f t="shared" si="280"/>
        <v>0</v>
      </c>
      <c r="O292" s="34"/>
      <c r="P292" s="1"/>
      <c r="Q292" s="46">
        <f t="shared" si="304"/>
        <v>0</v>
      </c>
      <c r="R292" s="34"/>
      <c r="S292" s="1"/>
      <c r="T292" s="46">
        <f t="shared" si="305"/>
        <v>0</v>
      </c>
      <c r="U292" s="34"/>
      <c r="V292" s="1"/>
      <c r="W292" s="46">
        <f t="shared" si="306"/>
        <v>0</v>
      </c>
      <c r="X292" s="34"/>
      <c r="Y292" s="1"/>
      <c r="Z292" s="46">
        <f t="shared" si="307"/>
        <v>0</v>
      </c>
      <c r="AA292" s="34"/>
      <c r="AB292" s="1"/>
      <c r="AC292" s="46">
        <f t="shared" si="308"/>
        <v>0</v>
      </c>
      <c r="AD292" s="3"/>
      <c r="AE292" s="1"/>
      <c r="AF292" s="171">
        <f t="shared" si="309"/>
        <v>0</v>
      </c>
      <c r="AG292" s="34"/>
      <c r="AH292" s="1"/>
      <c r="AI292" s="46">
        <f t="shared" si="310"/>
        <v>0</v>
      </c>
      <c r="AJ292" s="34"/>
      <c r="AK292" s="1"/>
      <c r="AL292" s="46">
        <f t="shared" si="311"/>
        <v>0</v>
      </c>
      <c r="AM292" s="34"/>
      <c r="AN292" s="1"/>
      <c r="AO292" s="46">
        <f t="shared" si="314"/>
        <v>0</v>
      </c>
      <c r="AP292" s="34"/>
      <c r="AQ292" s="1"/>
      <c r="AR292" s="46">
        <f t="shared" si="312"/>
        <v>0</v>
      </c>
      <c r="AS292" s="34"/>
      <c r="AT292" s="1"/>
      <c r="AU292" s="46">
        <f t="shared" si="313"/>
        <v>0</v>
      </c>
      <c r="AV292" s="125">
        <f t="shared" si="278"/>
        <v>0</v>
      </c>
      <c r="AW292" s="125">
        <f t="shared" si="279"/>
        <v>0</v>
      </c>
      <c r="AX292" s="291">
        <v>84</v>
      </c>
      <c r="AY292" s="125">
        <v>0</v>
      </c>
      <c r="AZ292" s="35"/>
      <c r="BA292" s="35"/>
      <c r="BB292" s="35"/>
      <c r="BC292" s="35"/>
      <c r="BD292" s="35"/>
      <c r="BE292" s="35"/>
      <c r="BF292" s="35"/>
    </row>
    <row r="293" spans="1:58" ht="13">
      <c r="A293" s="17" t="s">
        <v>2065</v>
      </c>
      <c r="B293" s="1">
        <v>-3.1681818181835602</v>
      </c>
      <c r="C293" s="16">
        <v>290</v>
      </c>
      <c r="D293" s="191" t="s">
        <v>2840</v>
      </c>
      <c r="E293" s="168">
        <v>10</v>
      </c>
      <c r="F293" s="162" t="s">
        <v>1888</v>
      </c>
      <c r="G293" s="155" t="s">
        <v>1889</v>
      </c>
      <c r="H293" s="156" t="s">
        <v>419</v>
      </c>
      <c r="I293" s="156" t="s">
        <v>517</v>
      </c>
      <c r="J293" s="175">
        <f t="shared" si="303"/>
        <v>100</v>
      </c>
      <c r="K293" s="16">
        <v>100</v>
      </c>
      <c r="L293" s="3"/>
      <c r="M293" s="1"/>
      <c r="N293" s="46">
        <f t="shared" si="280"/>
        <v>100</v>
      </c>
      <c r="O293" s="34"/>
      <c r="P293" s="1"/>
      <c r="Q293" s="46">
        <f t="shared" si="304"/>
        <v>100</v>
      </c>
      <c r="R293" s="34"/>
      <c r="S293" s="1"/>
      <c r="T293" s="46">
        <f t="shared" si="305"/>
        <v>100</v>
      </c>
      <c r="U293" s="34"/>
      <c r="V293" s="1"/>
      <c r="W293" s="46">
        <f t="shared" si="306"/>
        <v>100</v>
      </c>
      <c r="X293" s="34"/>
      <c r="Y293" s="1"/>
      <c r="Z293" s="46">
        <f t="shared" si="307"/>
        <v>100</v>
      </c>
      <c r="AA293" s="34"/>
      <c r="AB293" s="1"/>
      <c r="AC293" s="46">
        <f t="shared" si="308"/>
        <v>100</v>
      </c>
      <c r="AD293" s="3"/>
      <c r="AE293" s="1"/>
      <c r="AF293" s="171">
        <f t="shared" si="309"/>
        <v>100</v>
      </c>
      <c r="AG293" s="34"/>
      <c r="AH293" s="1"/>
      <c r="AI293" s="46">
        <f t="shared" si="310"/>
        <v>100</v>
      </c>
      <c r="AJ293" s="34"/>
      <c r="AK293" s="1"/>
      <c r="AL293" s="46">
        <f t="shared" si="311"/>
        <v>100</v>
      </c>
      <c r="AM293" s="34"/>
      <c r="AN293" s="1"/>
      <c r="AO293" s="46">
        <f t="shared" si="314"/>
        <v>100</v>
      </c>
      <c r="AP293" s="34"/>
      <c r="AQ293" s="1"/>
      <c r="AR293" s="46">
        <f t="shared" si="312"/>
        <v>100</v>
      </c>
      <c r="AS293" s="34"/>
      <c r="AT293" s="1"/>
      <c r="AU293" s="46">
        <f t="shared" si="313"/>
        <v>100</v>
      </c>
      <c r="AV293" s="125">
        <f t="shared" si="278"/>
        <v>0</v>
      </c>
      <c r="AW293" s="125">
        <f t="shared" si="279"/>
        <v>0</v>
      </c>
      <c r="AX293" s="291">
        <v>142</v>
      </c>
      <c r="AY293" s="125">
        <v>0</v>
      </c>
      <c r="AZ293" s="35"/>
      <c r="BA293" s="35"/>
      <c r="BB293" s="35"/>
      <c r="BC293" s="35"/>
      <c r="BD293" s="35"/>
      <c r="BE293" s="35"/>
      <c r="BF293" s="35"/>
    </row>
    <row r="294" spans="1:58" ht="13">
      <c r="A294" s="17" t="s">
        <v>407</v>
      </c>
      <c r="B294" s="22">
        <v>-3.2418181818199598</v>
      </c>
      <c r="C294" s="200">
        <v>291</v>
      </c>
      <c r="D294" s="191" t="s">
        <v>2840</v>
      </c>
      <c r="E294" s="168">
        <v>11</v>
      </c>
      <c r="F294" s="162" t="s">
        <v>1884</v>
      </c>
      <c r="G294" s="155" t="s">
        <v>1885</v>
      </c>
      <c r="H294" s="156" t="s">
        <v>419</v>
      </c>
      <c r="I294" s="156" t="s">
        <v>517</v>
      </c>
      <c r="J294" s="175">
        <f t="shared" si="303"/>
        <v>60</v>
      </c>
      <c r="K294" s="16">
        <v>11</v>
      </c>
      <c r="L294" s="3"/>
      <c r="M294" s="1"/>
      <c r="N294" s="46">
        <f t="shared" si="280"/>
        <v>11</v>
      </c>
      <c r="O294" s="34"/>
      <c r="P294" s="1"/>
      <c r="Q294" s="46">
        <f t="shared" si="304"/>
        <v>11</v>
      </c>
      <c r="R294" s="34"/>
      <c r="S294" s="1"/>
      <c r="T294" s="46">
        <f t="shared" si="305"/>
        <v>11</v>
      </c>
      <c r="U294" s="34"/>
      <c r="V294" s="1"/>
      <c r="W294" s="46">
        <f t="shared" si="306"/>
        <v>11</v>
      </c>
      <c r="X294" s="34"/>
      <c r="Y294" s="1"/>
      <c r="Z294" s="46">
        <f t="shared" si="307"/>
        <v>11</v>
      </c>
      <c r="AA294" s="34"/>
      <c r="AB294" s="1"/>
      <c r="AC294" s="46">
        <f t="shared" si="308"/>
        <v>11</v>
      </c>
      <c r="AD294" s="3">
        <v>60</v>
      </c>
      <c r="AE294" s="1">
        <v>11</v>
      </c>
      <c r="AF294" s="171">
        <f t="shared" si="309"/>
        <v>60</v>
      </c>
      <c r="AG294" s="34"/>
      <c r="AH294" s="1"/>
      <c r="AI294" s="46">
        <f t="shared" si="310"/>
        <v>60</v>
      </c>
      <c r="AJ294" s="34"/>
      <c r="AK294" s="1"/>
      <c r="AL294" s="46">
        <f t="shared" si="311"/>
        <v>60</v>
      </c>
      <c r="AM294" s="34"/>
      <c r="AN294" s="1"/>
      <c r="AO294" s="46">
        <f t="shared" si="314"/>
        <v>60</v>
      </c>
      <c r="AP294" s="34"/>
      <c r="AQ294" s="1"/>
      <c r="AR294" s="46">
        <f t="shared" si="312"/>
        <v>60</v>
      </c>
      <c r="AS294" s="34"/>
      <c r="AT294" s="1"/>
      <c r="AU294" s="46">
        <f t="shared" si="313"/>
        <v>60</v>
      </c>
      <c r="AV294" s="125">
        <f t="shared" si="278"/>
        <v>60</v>
      </c>
      <c r="AW294" s="125">
        <f t="shared" si="279"/>
        <v>11</v>
      </c>
      <c r="AX294" s="291">
        <v>160</v>
      </c>
      <c r="AY294" s="125">
        <v>0</v>
      </c>
      <c r="AZ294" s="35"/>
      <c r="BA294" s="35"/>
      <c r="BB294" s="35"/>
      <c r="BC294" s="35"/>
      <c r="BD294" s="35"/>
      <c r="BE294" s="35"/>
      <c r="BF294" s="35"/>
    </row>
    <row r="295" spans="1:58" ht="13">
      <c r="A295" s="17" t="s">
        <v>407</v>
      </c>
      <c r="B295" s="1">
        <v>-3.31545454545636</v>
      </c>
      <c r="C295" s="16">
        <v>292</v>
      </c>
      <c r="D295" s="191" t="s">
        <v>2840</v>
      </c>
      <c r="E295" s="168">
        <v>12</v>
      </c>
      <c r="F295" s="162" t="s">
        <v>367</v>
      </c>
      <c r="G295" s="155" t="s">
        <v>368</v>
      </c>
      <c r="H295" s="156" t="s">
        <v>419</v>
      </c>
      <c r="I295" s="156" t="s">
        <v>629</v>
      </c>
      <c r="J295" s="175">
        <f t="shared" si="303"/>
        <v>1</v>
      </c>
      <c r="K295" s="16">
        <v>1</v>
      </c>
      <c r="L295" s="3"/>
      <c r="M295" s="1"/>
      <c r="N295" s="45">
        <f t="shared" si="280"/>
        <v>1</v>
      </c>
      <c r="O295" s="34"/>
      <c r="P295" s="1"/>
      <c r="Q295" s="45">
        <f t="shared" si="304"/>
        <v>1</v>
      </c>
      <c r="R295" s="34"/>
      <c r="S295" s="1"/>
      <c r="T295" s="45">
        <f t="shared" si="305"/>
        <v>1</v>
      </c>
      <c r="U295" s="34"/>
      <c r="V295" s="1"/>
      <c r="W295" s="45">
        <f t="shared" si="306"/>
        <v>1</v>
      </c>
      <c r="X295" s="34"/>
      <c r="Y295" s="1"/>
      <c r="Z295" s="45">
        <f t="shared" si="307"/>
        <v>1</v>
      </c>
      <c r="AA295" s="34"/>
      <c r="AB295" s="1"/>
      <c r="AC295" s="45">
        <f t="shared" si="308"/>
        <v>1</v>
      </c>
      <c r="AD295" s="3"/>
      <c r="AE295" s="1"/>
      <c r="AF295" s="172">
        <f t="shared" si="309"/>
        <v>1</v>
      </c>
      <c r="AG295" s="34"/>
      <c r="AH295" s="1"/>
      <c r="AI295" s="46">
        <f t="shared" si="310"/>
        <v>1</v>
      </c>
      <c r="AJ295" s="34"/>
      <c r="AK295" s="1"/>
      <c r="AL295" s="46">
        <f t="shared" si="311"/>
        <v>1</v>
      </c>
      <c r="AM295" s="34"/>
      <c r="AN295" s="1"/>
      <c r="AO295" s="46">
        <f t="shared" si="314"/>
        <v>1</v>
      </c>
      <c r="AP295" s="34"/>
      <c r="AQ295" s="1"/>
      <c r="AR295" s="72">
        <f t="shared" si="312"/>
        <v>1</v>
      </c>
      <c r="AS295" s="3"/>
      <c r="AT295" s="1"/>
      <c r="AU295" s="46">
        <f t="shared" si="313"/>
        <v>1</v>
      </c>
      <c r="AV295" s="125">
        <f t="shared" si="278"/>
        <v>0</v>
      </c>
      <c r="AW295" s="125">
        <f t="shared" si="279"/>
        <v>0</v>
      </c>
      <c r="AX295" s="291">
        <v>3</v>
      </c>
      <c r="AY295" s="125">
        <v>1</v>
      </c>
      <c r="AZ295" s="35"/>
      <c r="BA295" s="35"/>
      <c r="BB295" s="35"/>
      <c r="BC295" s="35"/>
      <c r="BD295" s="35"/>
      <c r="BE295" s="35"/>
      <c r="BF295" s="35"/>
    </row>
    <row r="296" spans="1:58" ht="13">
      <c r="A296" s="18"/>
      <c r="B296" s="41">
        <v>-3.3890909090926602</v>
      </c>
      <c r="C296" s="16">
        <v>293</v>
      </c>
      <c r="D296" s="191" t="s">
        <v>2840</v>
      </c>
      <c r="E296" s="168">
        <v>13</v>
      </c>
      <c r="F296" s="162" t="s">
        <v>47</v>
      </c>
      <c r="G296" s="210" t="s">
        <v>48</v>
      </c>
      <c r="H296" s="156" t="s">
        <v>419</v>
      </c>
      <c r="I296" s="156" t="s">
        <v>629</v>
      </c>
      <c r="J296" s="175">
        <f t="shared" si="303"/>
        <v>1</v>
      </c>
      <c r="K296" s="16">
        <v>1</v>
      </c>
      <c r="L296" s="3"/>
      <c r="M296" s="1"/>
      <c r="N296" s="45">
        <f t="shared" si="280"/>
        <v>1</v>
      </c>
      <c r="O296" s="34"/>
      <c r="P296" s="1"/>
      <c r="Q296" s="45">
        <f t="shared" si="304"/>
        <v>1</v>
      </c>
      <c r="R296" s="34"/>
      <c r="S296" s="1"/>
      <c r="T296" s="45">
        <f t="shared" si="305"/>
        <v>1</v>
      </c>
      <c r="U296" s="34"/>
      <c r="V296" s="1"/>
      <c r="W296" s="45">
        <f t="shared" si="306"/>
        <v>1</v>
      </c>
      <c r="X296" s="34"/>
      <c r="Y296" s="1"/>
      <c r="Z296" s="45">
        <f t="shared" si="307"/>
        <v>1</v>
      </c>
      <c r="AA296" s="34"/>
      <c r="AB296" s="1"/>
      <c r="AC296" s="45">
        <f t="shared" si="308"/>
        <v>1</v>
      </c>
      <c r="AD296" s="3"/>
      <c r="AE296" s="1"/>
      <c r="AF296" s="172">
        <f t="shared" si="309"/>
        <v>1</v>
      </c>
      <c r="AG296" s="34"/>
      <c r="AH296" s="1"/>
      <c r="AI296" s="46">
        <f t="shared" si="310"/>
        <v>1</v>
      </c>
      <c r="AJ296" s="34"/>
      <c r="AK296" s="1"/>
      <c r="AL296" s="46">
        <f t="shared" si="311"/>
        <v>1</v>
      </c>
      <c r="AM296" s="34"/>
      <c r="AN296" s="1"/>
      <c r="AO296" s="46">
        <f t="shared" si="314"/>
        <v>1</v>
      </c>
      <c r="AP296" s="34"/>
      <c r="AQ296" s="1"/>
      <c r="AR296" s="72">
        <f t="shared" si="312"/>
        <v>1</v>
      </c>
      <c r="AS296" s="3"/>
      <c r="AT296" s="1"/>
      <c r="AU296" s="46">
        <f t="shared" si="313"/>
        <v>1</v>
      </c>
      <c r="AV296" s="125">
        <f t="shared" si="278"/>
        <v>0</v>
      </c>
      <c r="AW296" s="125">
        <f t="shared" si="279"/>
        <v>0</v>
      </c>
      <c r="AX296" s="291">
        <v>0</v>
      </c>
      <c r="AY296" s="125">
        <v>2</v>
      </c>
      <c r="AZ296" s="35"/>
      <c r="BA296" s="35"/>
      <c r="BB296" s="35"/>
      <c r="BC296" s="35"/>
      <c r="BD296" s="35"/>
      <c r="BE296" s="35"/>
      <c r="BF296" s="35"/>
    </row>
    <row r="297" spans="1:58" ht="13">
      <c r="A297" s="18"/>
      <c r="B297" s="41">
        <v>-3.4627272727290599</v>
      </c>
      <c r="C297" s="16">
        <v>294</v>
      </c>
      <c r="D297" s="191" t="s">
        <v>2840</v>
      </c>
      <c r="E297" s="168">
        <v>14</v>
      </c>
      <c r="F297" s="162" t="s">
        <v>2709</v>
      </c>
      <c r="G297" s="155" t="s">
        <v>2708</v>
      </c>
      <c r="H297" s="156" t="s">
        <v>419</v>
      </c>
      <c r="I297" s="156" t="s">
        <v>629</v>
      </c>
      <c r="J297" s="175">
        <f t="shared" si="303"/>
        <v>9</v>
      </c>
      <c r="K297" s="16">
        <v>9</v>
      </c>
      <c r="L297" s="3"/>
      <c r="M297" s="1"/>
      <c r="N297" s="45">
        <f t="shared" ref="N297:N332" si="315">SUM(K297+L297-M297)</f>
        <v>9</v>
      </c>
      <c r="O297" s="34"/>
      <c r="P297" s="1"/>
      <c r="Q297" s="45">
        <f t="shared" si="304"/>
        <v>9</v>
      </c>
      <c r="R297" s="34"/>
      <c r="S297" s="1"/>
      <c r="T297" s="45">
        <f t="shared" si="305"/>
        <v>9</v>
      </c>
      <c r="U297" s="34"/>
      <c r="V297" s="1"/>
      <c r="W297" s="45">
        <f t="shared" si="306"/>
        <v>9</v>
      </c>
      <c r="X297" s="34"/>
      <c r="Y297" s="1"/>
      <c r="Z297" s="45">
        <f t="shared" si="307"/>
        <v>9</v>
      </c>
      <c r="AA297" s="34"/>
      <c r="AB297" s="1"/>
      <c r="AC297" s="45">
        <f t="shared" si="308"/>
        <v>9</v>
      </c>
      <c r="AD297" s="3"/>
      <c r="AE297" s="1"/>
      <c r="AF297" s="172">
        <f t="shared" si="309"/>
        <v>9</v>
      </c>
      <c r="AG297" s="34"/>
      <c r="AH297" s="1"/>
      <c r="AI297" s="46">
        <f t="shared" si="310"/>
        <v>9</v>
      </c>
      <c r="AJ297" s="34"/>
      <c r="AK297" s="1"/>
      <c r="AL297" s="46">
        <f t="shared" si="311"/>
        <v>9</v>
      </c>
      <c r="AM297" s="34"/>
      <c r="AN297" s="1"/>
      <c r="AO297" s="46">
        <f t="shared" si="314"/>
        <v>9</v>
      </c>
      <c r="AP297" s="34"/>
      <c r="AQ297" s="1"/>
      <c r="AR297" s="72">
        <f t="shared" si="312"/>
        <v>9</v>
      </c>
      <c r="AS297" s="3"/>
      <c r="AT297" s="1"/>
      <c r="AU297" s="46">
        <f t="shared" si="313"/>
        <v>9</v>
      </c>
      <c r="AV297" s="125">
        <f t="shared" si="278"/>
        <v>0</v>
      </c>
      <c r="AW297" s="125">
        <f t="shared" si="279"/>
        <v>0</v>
      </c>
      <c r="AX297" s="291">
        <v>36</v>
      </c>
      <c r="AY297" s="125">
        <v>0</v>
      </c>
      <c r="AZ297" s="35"/>
      <c r="BA297" s="35"/>
      <c r="BB297" s="35"/>
      <c r="BC297" s="35"/>
      <c r="BD297" s="35"/>
      <c r="BE297" s="35"/>
      <c r="BF297" s="35"/>
    </row>
    <row r="298" spans="1:58" ht="13">
      <c r="A298" s="17" t="s">
        <v>2065</v>
      </c>
      <c r="B298" s="1">
        <v>-3.53636363636546</v>
      </c>
      <c r="C298" s="200">
        <v>295</v>
      </c>
      <c r="D298" s="191" t="s">
        <v>2840</v>
      </c>
      <c r="E298" s="168">
        <v>15</v>
      </c>
      <c r="F298" s="261" t="s">
        <v>962</v>
      </c>
      <c r="G298" s="155" t="s">
        <v>963</v>
      </c>
      <c r="H298" s="156" t="s">
        <v>419</v>
      </c>
      <c r="I298" s="156" t="s">
        <v>629</v>
      </c>
      <c r="J298" s="175">
        <f>AU298</f>
        <v>5</v>
      </c>
      <c r="K298" s="16">
        <v>5</v>
      </c>
      <c r="L298" s="3"/>
      <c r="M298" s="1"/>
      <c r="N298" s="45">
        <f t="shared" si="315"/>
        <v>5</v>
      </c>
      <c r="O298" s="34"/>
      <c r="P298" s="1"/>
      <c r="Q298" s="45">
        <f>SUM(N298+O298-P298)</f>
        <v>5</v>
      </c>
      <c r="R298" s="34"/>
      <c r="S298" s="1"/>
      <c r="T298" s="45">
        <f>SUM(Q298+R298-S298)</f>
        <v>5</v>
      </c>
      <c r="U298" s="34"/>
      <c r="V298" s="1"/>
      <c r="W298" s="45">
        <f>SUM(T298+U298-V298)</f>
        <v>5</v>
      </c>
      <c r="X298" s="34"/>
      <c r="Y298" s="1"/>
      <c r="Z298" s="45">
        <f>SUM(W298+X298-Y298)</f>
        <v>5</v>
      </c>
      <c r="AA298" s="34"/>
      <c r="AB298" s="1"/>
      <c r="AC298" s="45">
        <f>SUM(Z298+AA298-AB298)</f>
        <v>5</v>
      </c>
      <c r="AD298" s="3"/>
      <c r="AE298" s="1"/>
      <c r="AF298" s="172">
        <f>SUM(AC298+AD298-AE298)</f>
        <v>5</v>
      </c>
      <c r="AG298" s="34"/>
      <c r="AH298" s="1"/>
      <c r="AI298" s="46">
        <f>SUM(AF298+AG298-AH298)</f>
        <v>5</v>
      </c>
      <c r="AJ298" s="34"/>
      <c r="AK298" s="1"/>
      <c r="AL298" s="46">
        <f>SUM(AI298+AJ298-AK298)</f>
        <v>5</v>
      </c>
      <c r="AM298" s="34"/>
      <c r="AN298" s="1"/>
      <c r="AO298" s="46">
        <f t="shared" si="314"/>
        <v>5</v>
      </c>
      <c r="AP298" s="34"/>
      <c r="AQ298" s="1"/>
      <c r="AR298" s="72">
        <f>SUM(AO298+AP298-AQ298)</f>
        <v>5</v>
      </c>
      <c r="AS298" s="3"/>
      <c r="AT298" s="1"/>
      <c r="AU298" s="46">
        <f>SUM(AR298+AS298-AT298)</f>
        <v>5</v>
      </c>
      <c r="AV298" s="125">
        <f t="shared" si="278"/>
        <v>0</v>
      </c>
      <c r="AW298" s="125">
        <f t="shared" si="279"/>
        <v>0</v>
      </c>
      <c r="AX298" s="291">
        <v>0</v>
      </c>
      <c r="AY298" s="125">
        <v>0</v>
      </c>
      <c r="AZ298" s="35"/>
      <c r="BA298" s="35"/>
      <c r="BB298" s="35"/>
      <c r="BC298" s="35"/>
      <c r="BD298" s="35"/>
      <c r="BE298" s="35"/>
      <c r="BF298" s="35"/>
    </row>
    <row r="299" spans="1:58" ht="13">
      <c r="A299" s="17" t="s">
        <v>407</v>
      </c>
      <c r="B299" s="22">
        <v>-3.6100000000018602</v>
      </c>
      <c r="C299" s="16">
        <v>296</v>
      </c>
      <c r="D299" s="191" t="s">
        <v>2840</v>
      </c>
      <c r="E299" s="102">
        <v>16</v>
      </c>
      <c r="F299" s="261" t="s">
        <v>1958</v>
      </c>
      <c r="G299" s="155" t="s">
        <v>1959</v>
      </c>
      <c r="H299" s="156" t="s">
        <v>419</v>
      </c>
      <c r="I299" s="156" t="s">
        <v>629</v>
      </c>
      <c r="J299" s="175">
        <f t="shared" si="303"/>
        <v>4</v>
      </c>
      <c r="K299" s="16">
        <v>4</v>
      </c>
      <c r="L299" s="3"/>
      <c r="M299" s="1"/>
      <c r="N299" s="45">
        <f t="shared" si="315"/>
        <v>4</v>
      </c>
      <c r="O299" s="34"/>
      <c r="P299" s="1"/>
      <c r="Q299" s="45">
        <f t="shared" si="304"/>
        <v>4</v>
      </c>
      <c r="R299" s="34"/>
      <c r="S299" s="1"/>
      <c r="T299" s="45">
        <f t="shared" si="305"/>
        <v>4</v>
      </c>
      <c r="U299" s="34"/>
      <c r="V299" s="1"/>
      <c r="W299" s="45">
        <f t="shared" si="306"/>
        <v>4</v>
      </c>
      <c r="X299" s="34"/>
      <c r="Y299" s="1"/>
      <c r="Z299" s="45">
        <f t="shared" si="307"/>
        <v>4</v>
      </c>
      <c r="AA299" s="34"/>
      <c r="AB299" s="1"/>
      <c r="AC299" s="45">
        <f t="shared" si="308"/>
        <v>4</v>
      </c>
      <c r="AD299" s="3"/>
      <c r="AE299" s="1"/>
      <c r="AF299" s="172">
        <f t="shared" si="309"/>
        <v>4</v>
      </c>
      <c r="AG299" s="34"/>
      <c r="AH299" s="1"/>
      <c r="AI299" s="46">
        <f t="shared" si="310"/>
        <v>4</v>
      </c>
      <c r="AJ299" s="34"/>
      <c r="AK299" s="1"/>
      <c r="AL299" s="46">
        <f t="shared" si="311"/>
        <v>4</v>
      </c>
      <c r="AM299" s="34"/>
      <c r="AN299" s="1"/>
      <c r="AO299" s="46">
        <f t="shared" si="314"/>
        <v>4</v>
      </c>
      <c r="AP299" s="34"/>
      <c r="AQ299" s="1"/>
      <c r="AR299" s="72">
        <f t="shared" si="312"/>
        <v>4</v>
      </c>
      <c r="AS299" s="3"/>
      <c r="AT299" s="1"/>
      <c r="AU299" s="46">
        <f t="shared" si="313"/>
        <v>4</v>
      </c>
      <c r="AV299" s="125">
        <f t="shared" si="278"/>
        <v>0</v>
      </c>
      <c r="AW299" s="125">
        <f t="shared" si="279"/>
        <v>0</v>
      </c>
      <c r="AX299" s="291">
        <v>0</v>
      </c>
      <c r="AY299" s="125">
        <v>0</v>
      </c>
      <c r="AZ299" s="35"/>
      <c r="BA299" s="35"/>
      <c r="BB299" s="35"/>
      <c r="BC299" s="35"/>
      <c r="BD299" s="35"/>
      <c r="BE299" s="35"/>
      <c r="BF299" s="35"/>
    </row>
    <row r="300" spans="1:58" ht="13">
      <c r="A300" s="17" t="s">
        <v>407</v>
      </c>
      <c r="B300" s="1">
        <v>-3.6836363636381599</v>
      </c>
      <c r="C300" s="16">
        <v>297</v>
      </c>
      <c r="D300" s="192" t="s">
        <v>2839</v>
      </c>
      <c r="E300" s="167">
        <v>1</v>
      </c>
      <c r="F300" s="261" t="s">
        <v>139</v>
      </c>
      <c r="G300" s="155" t="s">
        <v>140</v>
      </c>
      <c r="H300" s="156" t="s">
        <v>419</v>
      </c>
      <c r="I300" s="156" t="s">
        <v>1948</v>
      </c>
      <c r="J300" s="175">
        <f>AU300</f>
        <v>20</v>
      </c>
      <c r="K300" s="16">
        <v>20</v>
      </c>
      <c r="L300" s="3"/>
      <c r="M300" s="1"/>
      <c r="N300" s="45">
        <f t="shared" si="315"/>
        <v>20</v>
      </c>
      <c r="O300" s="34"/>
      <c r="P300" s="1"/>
      <c r="Q300" s="45">
        <f>SUM(N300+O300-P300)</f>
        <v>20</v>
      </c>
      <c r="R300" s="34"/>
      <c r="S300" s="1"/>
      <c r="T300" s="45">
        <f>SUM(Q300+R300-S300)</f>
        <v>20</v>
      </c>
      <c r="U300" s="34"/>
      <c r="V300" s="1"/>
      <c r="W300" s="45">
        <f>SUM(T300+U300-V300)</f>
        <v>20</v>
      </c>
      <c r="X300" s="34"/>
      <c r="Y300" s="1"/>
      <c r="Z300" s="45">
        <f>SUM(W300+X300-Y300)</f>
        <v>20</v>
      </c>
      <c r="AA300" s="34"/>
      <c r="AB300" s="1"/>
      <c r="AC300" s="45">
        <f>SUM(Z300+AA300-AB300)</f>
        <v>20</v>
      </c>
      <c r="AD300" s="3"/>
      <c r="AE300" s="1"/>
      <c r="AF300" s="172">
        <f>SUM(AC300+AD300-AE300)</f>
        <v>20</v>
      </c>
      <c r="AG300" s="34"/>
      <c r="AH300" s="1"/>
      <c r="AI300" s="46">
        <f>SUM(AF300+AG300-AH300)</f>
        <v>20</v>
      </c>
      <c r="AJ300" s="34"/>
      <c r="AK300" s="1"/>
      <c r="AL300" s="46">
        <f>SUM(AI300+AJ300-AK300)</f>
        <v>20</v>
      </c>
      <c r="AM300" s="34"/>
      <c r="AN300" s="1"/>
      <c r="AO300" s="46">
        <f t="shared" si="314"/>
        <v>20</v>
      </c>
      <c r="AP300" s="34"/>
      <c r="AQ300" s="1"/>
      <c r="AR300" s="72">
        <f>SUM(AO300+AP300-AQ300)</f>
        <v>20</v>
      </c>
      <c r="AS300" s="3"/>
      <c r="AT300" s="1"/>
      <c r="AU300" s="46">
        <f>SUM(AR300+AS300-AT300)</f>
        <v>20</v>
      </c>
      <c r="AV300" s="125">
        <f t="shared" si="278"/>
        <v>0</v>
      </c>
      <c r="AW300" s="125">
        <f t="shared" si="279"/>
        <v>0</v>
      </c>
      <c r="AX300" s="291">
        <v>0</v>
      </c>
      <c r="AY300" s="125">
        <v>0</v>
      </c>
      <c r="AZ300" s="35"/>
      <c r="BA300" s="35"/>
      <c r="BB300" s="35"/>
      <c r="BC300" s="35"/>
      <c r="BD300" s="35"/>
      <c r="BE300" s="35"/>
      <c r="BF300" s="35"/>
    </row>
    <row r="301" spans="1:58" ht="13">
      <c r="A301" s="18"/>
      <c r="B301" s="41">
        <v>-3.7572727272745601</v>
      </c>
      <c r="C301" s="16">
        <v>298</v>
      </c>
      <c r="D301" s="192" t="s">
        <v>2839</v>
      </c>
      <c r="E301" s="167">
        <v>2</v>
      </c>
      <c r="F301" s="261" t="s">
        <v>235</v>
      </c>
      <c r="G301" s="155" t="s">
        <v>236</v>
      </c>
      <c r="H301" s="156" t="s">
        <v>419</v>
      </c>
      <c r="I301" s="156" t="s">
        <v>1948</v>
      </c>
      <c r="J301" s="175">
        <f>AU301</f>
        <v>20</v>
      </c>
      <c r="K301" s="16">
        <v>50</v>
      </c>
      <c r="L301" s="3"/>
      <c r="M301" s="1"/>
      <c r="N301" s="45">
        <f t="shared" si="315"/>
        <v>50</v>
      </c>
      <c r="O301" s="34">
        <v>20</v>
      </c>
      <c r="P301" s="1">
        <v>50</v>
      </c>
      <c r="Q301" s="45">
        <f>SUM(N301+O301-P301)</f>
        <v>20</v>
      </c>
      <c r="R301" s="34"/>
      <c r="S301" s="1"/>
      <c r="T301" s="45">
        <f>SUM(Q301+R301-S301)</f>
        <v>20</v>
      </c>
      <c r="U301" s="34"/>
      <c r="V301" s="1"/>
      <c r="W301" s="45">
        <f>SUM(T301+U301-V301)</f>
        <v>20</v>
      </c>
      <c r="X301" s="34"/>
      <c r="Y301" s="1"/>
      <c r="Z301" s="45">
        <f>SUM(W301+X301-Y301)</f>
        <v>20</v>
      </c>
      <c r="AA301" s="34">
        <v>20</v>
      </c>
      <c r="AB301" s="1">
        <v>20</v>
      </c>
      <c r="AC301" s="45">
        <f>SUM(Z301+AA301-AB301)</f>
        <v>20</v>
      </c>
      <c r="AD301" s="3"/>
      <c r="AE301" s="1"/>
      <c r="AF301" s="172">
        <f>SUM(AC301+AD301-AE301)</f>
        <v>20</v>
      </c>
      <c r="AG301" s="34"/>
      <c r="AH301" s="1"/>
      <c r="AI301" s="46">
        <f>SUM(AF301+AG301-AH301)</f>
        <v>20</v>
      </c>
      <c r="AJ301" s="34"/>
      <c r="AK301" s="1"/>
      <c r="AL301" s="46">
        <f>SUM(AI301+AJ301-AK301)</f>
        <v>20</v>
      </c>
      <c r="AM301" s="34"/>
      <c r="AN301" s="1"/>
      <c r="AO301" s="46">
        <f t="shared" si="314"/>
        <v>20</v>
      </c>
      <c r="AP301" s="34"/>
      <c r="AQ301" s="1"/>
      <c r="AR301" s="72">
        <f>SUM(AO301+AP301-AQ301)</f>
        <v>20</v>
      </c>
      <c r="AS301" s="3"/>
      <c r="AT301" s="1"/>
      <c r="AU301" s="46">
        <f>SUM(AR301+AS301-AT301)</f>
        <v>20</v>
      </c>
      <c r="AV301" s="125">
        <f t="shared" si="278"/>
        <v>40</v>
      </c>
      <c r="AW301" s="125">
        <f t="shared" si="279"/>
        <v>70</v>
      </c>
      <c r="AX301" s="291">
        <v>110</v>
      </c>
      <c r="AY301" s="125">
        <v>34</v>
      </c>
      <c r="AZ301" s="35"/>
      <c r="BA301" s="35"/>
      <c r="BB301" s="35"/>
      <c r="BC301" s="35"/>
      <c r="BD301" s="35"/>
      <c r="BE301" s="35"/>
      <c r="BF301" s="35"/>
    </row>
    <row r="302" spans="1:58" ht="13">
      <c r="A302" s="18"/>
      <c r="B302" s="41">
        <v>-3.8309090909109602</v>
      </c>
      <c r="C302" s="200">
        <v>299</v>
      </c>
      <c r="D302" s="192" t="s">
        <v>2839</v>
      </c>
      <c r="E302" s="167">
        <v>3</v>
      </c>
      <c r="F302" s="261" t="s">
        <v>3191</v>
      </c>
      <c r="G302" s="155" t="s">
        <v>3192</v>
      </c>
      <c r="H302" s="156" t="s">
        <v>419</v>
      </c>
      <c r="I302" s="156" t="s">
        <v>1948</v>
      </c>
      <c r="J302" s="175">
        <f>AU302</f>
        <v>10</v>
      </c>
      <c r="K302" s="16">
        <v>0</v>
      </c>
      <c r="L302" s="3"/>
      <c r="M302" s="1"/>
      <c r="N302" s="45">
        <f t="shared" si="315"/>
        <v>0</v>
      </c>
      <c r="O302" s="34"/>
      <c r="P302" s="1"/>
      <c r="Q302" s="45">
        <f>SUM(N302+O302-P302)</f>
        <v>0</v>
      </c>
      <c r="R302" s="34"/>
      <c r="S302" s="1"/>
      <c r="T302" s="45">
        <f>SUM(Q302+R302-S302)</f>
        <v>0</v>
      </c>
      <c r="U302" s="34"/>
      <c r="V302" s="1"/>
      <c r="W302" s="45">
        <f>SUM(T302+U302-V302)</f>
        <v>0</v>
      </c>
      <c r="X302" s="34"/>
      <c r="Y302" s="1"/>
      <c r="Z302" s="45">
        <f>SUM(W302+X302-Y302)</f>
        <v>0</v>
      </c>
      <c r="AA302" s="34"/>
      <c r="AB302" s="1"/>
      <c r="AC302" s="45">
        <f>SUM(Z302+AA302-AB302)</f>
        <v>0</v>
      </c>
      <c r="AD302" s="3">
        <v>10</v>
      </c>
      <c r="AE302" s="1"/>
      <c r="AF302" s="172">
        <f>SUM(AC302+AD302-AE302)</f>
        <v>10</v>
      </c>
      <c r="AG302" s="34"/>
      <c r="AH302" s="1"/>
      <c r="AI302" s="46">
        <f>SUM(AF302+AG302-AH302)</f>
        <v>10</v>
      </c>
      <c r="AJ302" s="34"/>
      <c r="AK302" s="1"/>
      <c r="AL302" s="46">
        <f>SUM(AI302+AJ302-AK302)</f>
        <v>10</v>
      </c>
      <c r="AM302" s="34"/>
      <c r="AN302" s="1"/>
      <c r="AO302" s="46">
        <f t="shared" si="314"/>
        <v>10</v>
      </c>
      <c r="AP302" s="34"/>
      <c r="AQ302" s="1"/>
      <c r="AR302" s="72">
        <f>SUM(AO302+AP302-AQ302)</f>
        <v>10</v>
      </c>
      <c r="AS302" s="3"/>
      <c r="AT302" s="1"/>
      <c r="AU302" s="46">
        <f>SUM(AR302+AS302-AT302)</f>
        <v>10</v>
      </c>
      <c r="AV302" s="125">
        <f>SUM(L302+O302+R302+U302+X302+AA302+AD302+AG302+AJ302+AM302+AP302+AS302)</f>
        <v>10</v>
      </c>
      <c r="AW302" s="125">
        <f>SUM(M302+P302+S302+V302+Y302+AB302+AE302+AH302+AK302+AN302+AQ302+AT302)</f>
        <v>0</v>
      </c>
      <c r="AX302" s="291">
        <v>26</v>
      </c>
      <c r="AY302" s="125">
        <v>0</v>
      </c>
      <c r="AZ302" s="35"/>
      <c r="BA302" s="35"/>
      <c r="BB302" s="35"/>
      <c r="BC302" s="35"/>
      <c r="BD302" s="35"/>
      <c r="BE302" s="35"/>
      <c r="BF302" s="35"/>
    </row>
    <row r="303" spans="1:58" ht="13">
      <c r="A303" s="17" t="s">
        <v>2065</v>
      </c>
      <c r="B303" s="1">
        <v>-3.90454545454726</v>
      </c>
      <c r="C303" s="16">
        <v>300</v>
      </c>
      <c r="D303" s="192" t="s">
        <v>2839</v>
      </c>
      <c r="E303" s="167">
        <v>3</v>
      </c>
      <c r="F303" s="261" t="s">
        <v>3606</v>
      </c>
      <c r="G303" s="155" t="s">
        <v>3607</v>
      </c>
      <c r="H303" s="156" t="s">
        <v>419</v>
      </c>
      <c r="I303" s="156" t="s">
        <v>1948</v>
      </c>
      <c r="J303" s="175">
        <f>AU303</f>
        <v>0</v>
      </c>
      <c r="K303" s="16">
        <v>0</v>
      </c>
      <c r="L303" s="3"/>
      <c r="M303" s="1"/>
      <c r="N303" s="45">
        <f t="shared" si="315"/>
        <v>0</v>
      </c>
      <c r="O303" s="34"/>
      <c r="P303" s="1"/>
      <c r="Q303" s="45">
        <f>SUM(N303+O303-P303)</f>
        <v>0</v>
      </c>
      <c r="R303" s="34"/>
      <c r="S303" s="1"/>
      <c r="T303" s="45">
        <f>SUM(Q303+R303-S303)</f>
        <v>0</v>
      </c>
      <c r="U303" s="34"/>
      <c r="V303" s="1"/>
      <c r="W303" s="45">
        <f>SUM(T303+U303-V303)</f>
        <v>0</v>
      </c>
      <c r="X303" s="34"/>
      <c r="Y303" s="1"/>
      <c r="Z303" s="45">
        <f>SUM(W303+X303-Y303)</f>
        <v>0</v>
      </c>
      <c r="AA303" s="34"/>
      <c r="AB303" s="1"/>
      <c r="AC303" s="45">
        <f>SUM(Z303+AA303-AB303)</f>
        <v>0</v>
      </c>
      <c r="AD303" s="3"/>
      <c r="AE303" s="1"/>
      <c r="AF303" s="172">
        <f>SUM(AC303+AD303-AE303)</f>
        <v>0</v>
      </c>
      <c r="AG303" s="34"/>
      <c r="AH303" s="1"/>
      <c r="AI303" s="46">
        <f>SUM(AF303+AG303-AH303)</f>
        <v>0</v>
      </c>
      <c r="AJ303" s="34"/>
      <c r="AK303" s="1"/>
      <c r="AL303" s="46">
        <f>SUM(AI303+AJ303-AK303)</f>
        <v>0</v>
      </c>
      <c r="AM303" s="34"/>
      <c r="AN303" s="1"/>
      <c r="AO303" s="46">
        <f t="shared" si="314"/>
        <v>0</v>
      </c>
      <c r="AP303" s="34"/>
      <c r="AQ303" s="1"/>
      <c r="AR303" s="72">
        <f>SUM(AO303+AP303-AQ303)</f>
        <v>0</v>
      </c>
      <c r="AS303" s="3"/>
      <c r="AT303" s="1"/>
      <c r="AU303" s="46">
        <f>SUM(AR303+AS303-AT303)</f>
        <v>0</v>
      </c>
      <c r="AV303" s="125">
        <f>SUM(L303+O303+R303+U303+X303+AA303+AD303+AG303+AJ303+AM303+AP303+AS303)</f>
        <v>0</v>
      </c>
      <c r="AW303" s="125">
        <f>SUM(M303+P303+S303+V303+Y303+AB303+AE303+AH303+AK303+AN303+AQ303+AT303)</f>
        <v>0</v>
      </c>
      <c r="AX303" s="291">
        <v>0</v>
      </c>
      <c r="AY303" s="125">
        <v>0</v>
      </c>
      <c r="AZ303" s="35"/>
      <c r="BA303" s="35"/>
      <c r="BB303" s="35"/>
      <c r="BC303" s="35"/>
      <c r="BD303" s="35"/>
      <c r="BE303" s="35"/>
      <c r="BF303" s="35"/>
    </row>
    <row r="304" spans="1:58" ht="13">
      <c r="A304" s="17" t="s">
        <v>407</v>
      </c>
      <c r="B304" s="22">
        <v>-3.9781818181836601</v>
      </c>
      <c r="C304" s="16">
        <v>301</v>
      </c>
      <c r="D304" s="192" t="s">
        <v>2839</v>
      </c>
      <c r="E304" s="167">
        <v>3</v>
      </c>
      <c r="F304" s="261" t="s">
        <v>87</v>
      </c>
      <c r="G304" s="155" t="s">
        <v>88</v>
      </c>
      <c r="H304" s="156" t="s">
        <v>418</v>
      </c>
      <c r="I304" s="156" t="s">
        <v>629</v>
      </c>
      <c r="J304" s="175">
        <f>AU304</f>
        <v>3</v>
      </c>
      <c r="K304" s="16">
        <v>3</v>
      </c>
      <c r="L304" s="3"/>
      <c r="M304" s="1"/>
      <c r="N304" s="45">
        <f t="shared" si="315"/>
        <v>3</v>
      </c>
      <c r="O304" s="34"/>
      <c r="P304" s="1"/>
      <c r="Q304" s="45">
        <f>SUM(N304+O304-P304)</f>
        <v>3</v>
      </c>
      <c r="R304" s="34"/>
      <c r="S304" s="1"/>
      <c r="T304" s="45">
        <f>SUM(Q304+R304-S304)</f>
        <v>3</v>
      </c>
      <c r="U304" s="34"/>
      <c r="V304" s="1"/>
      <c r="W304" s="45">
        <f>SUM(T304+U304-V304)</f>
        <v>3</v>
      </c>
      <c r="X304" s="34"/>
      <c r="Y304" s="1"/>
      <c r="Z304" s="45">
        <f>SUM(W304+X304-Y304)</f>
        <v>3</v>
      </c>
      <c r="AA304" s="34"/>
      <c r="AB304" s="1"/>
      <c r="AC304" s="45">
        <f>SUM(Z304+AA304-AB304)</f>
        <v>3</v>
      </c>
      <c r="AD304" s="3"/>
      <c r="AE304" s="1"/>
      <c r="AF304" s="172">
        <f>SUM(AC304+AD304-AE304)</f>
        <v>3</v>
      </c>
      <c r="AG304" s="34"/>
      <c r="AH304" s="1"/>
      <c r="AI304" s="46">
        <f>SUM(AF304+AG304-AH304)</f>
        <v>3</v>
      </c>
      <c r="AJ304" s="34"/>
      <c r="AK304" s="1"/>
      <c r="AL304" s="46">
        <f>SUM(AI304+AJ304-AK304)</f>
        <v>3</v>
      </c>
      <c r="AM304" s="34"/>
      <c r="AN304" s="1"/>
      <c r="AO304" s="46">
        <f t="shared" si="314"/>
        <v>3</v>
      </c>
      <c r="AP304" s="34"/>
      <c r="AQ304" s="1"/>
      <c r="AR304" s="72">
        <f>SUM(AO304+AP304-AQ304)</f>
        <v>3</v>
      </c>
      <c r="AS304" s="3"/>
      <c r="AT304" s="1"/>
      <c r="AU304" s="46">
        <f>SUM(AR304+AS304-AT304)</f>
        <v>3</v>
      </c>
      <c r="AV304" s="125">
        <f t="shared" si="278"/>
        <v>0</v>
      </c>
      <c r="AW304" s="125">
        <f t="shared" si="279"/>
        <v>0</v>
      </c>
      <c r="AX304" s="291">
        <v>0</v>
      </c>
      <c r="AY304" s="125">
        <v>0</v>
      </c>
      <c r="AZ304" s="35"/>
      <c r="BA304" s="35"/>
      <c r="BB304" s="35"/>
      <c r="BC304" s="35"/>
      <c r="BD304" s="35"/>
      <c r="BE304" s="35"/>
      <c r="BF304" s="35"/>
    </row>
    <row r="305" spans="1:58" ht="13">
      <c r="A305" s="17" t="s">
        <v>407</v>
      </c>
      <c r="B305" s="1">
        <v>-4.0518181818200603</v>
      </c>
      <c r="C305" s="16">
        <v>302</v>
      </c>
      <c r="D305" s="192" t="s">
        <v>2839</v>
      </c>
      <c r="E305" s="167">
        <v>4</v>
      </c>
      <c r="F305" s="162" t="s">
        <v>63</v>
      </c>
      <c r="G305" s="155" t="s">
        <v>64</v>
      </c>
      <c r="H305" s="156" t="s">
        <v>419</v>
      </c>
      <c r="I305" s="156" t="s">
        <v>629</v>
      </c>
      <c r="J305" s="175">
        <f t="shared" ref="J305:J316" si="316">AU305</f>
        <v>11</v>
      </c>
      <c r="K305" s="16">
        <v>19</v>
      </c>
      <c r="L305" s="3"/>
      <c r="M305" s="1"/>
      <c r="N305" s="45">
        <f t="shared" si="315"/>
        <v>19</v>
      </c>
      <c r="O305" s="34"/>
      <c r="P305" s="1">
        <v>17</v>
      </c>
      <c r="Q305" s="45">
        <f t="shared" ref="Q305:Q316" si="317">SUM(N305+O305-P305)</f>
        <v>2</v>
      </c>
      <c r="R305" s="34">
        <v>20</v>
      </c>
      <c r="S305" s="1">
        <v>9</v>
      </c>
      <c r="T305" s="45">
        <f t="shared" ref="T305:T316" si="318">SUM(Q305+R305-S305)</f>
        <v>13</v>
      </c>
      <c r="U305" s="34">
        <v>20</v>
      </c>
      <c r="V305" s="1">
        <v>3</v>
      </c>
      <c r="W305" s="45">
        <f t="shared" ref="W305:W316" si="319">SUM(T305+U305-V305)</f>
        <v>30</v>
      </c>
      <c r="X305" s="34"/>
      <c r="Y305" s="1">
        <v>10</v>
      </c>
      <c r="Z305" s="45">
        <f t="shared" ref="Z305:Z316" si="320">SUM(W305+X305-Y305)</f>
        <v>20</v>
      </c>
      <c r="AA305" s="34">
        <v>10</v>
      </c>
      <c r="AB305" s="1">
        <f>17</f>
        <v>17</v>
      </c>
      <c r="AC305" s="45">
        <f t="shared" ref="AC305:AC316" si="321">SUM(Z305+AA305-AB305)</f>
        <v>13</v>
      </c>
      <c r="AD305" s="3"/>
      <c r="AE305" s="1">
        <v>10</v>
      </c>
      <c r="AF305" s="172">
        <f t="shared" ref="AF305:AF316" si="322">SUM(AC305+AD305-AE305)</f>
        <v>3</v>
      </c>
      <c r="AG305" s="34">
        <v>10</v>
      </c>
      <c r="AH305" s="1">
        <v>2</v>
      </c>
      <c r="AI305" s="46">
        <f t="shared" ref="AI305:AI316" si="323">SUM(AF305+AG305-AH305)</f>
        <v>11</v>
      </c>
      <c r="AJ305" s="34"/>
      <c r="AK305" s="1"/>
      <c r="AL305" s="46">
        <f t="shared" ref="AL305:AL316" si="324">SUM(AI305+AJ305-AK305)</f>
        <v>11</v>
      </c>
      <c r="AM305" s="34"/>
      <c r="AN305" s="1"/>
      <c r="AO305" s="46">
        <f t="shared" si="314"/>
        <v>11</v>
      </c>
      <c r="AP305" s="34"/>
      <c r="AQ305" s="1"/>
      <c r="AR305" s="72">
        <f t="shared" ref="AR305:AR316" si="325">SUM(AO305+AP305-AQ305)</f>
        <v>11</v>
      </c>
      <c r="AS305" s="3"/>
      <c r="AT305" s="1"/>
      <c r="AU305" s="46">
        <f t="shared" ref="AU305:AU316" si="326">SUM(AR305+AS305-AT305)</f>
        <v>11</v>
      </c>
      <c r="AV305" s="125">
        <f t="shared" si="278"/>
        <v>60</v>
      </c>
      <c r="AW305" s="125">
        <f t="shared" si="279"/>
        <v>68</v>
      </c>
      <c r="AX305" s="291">
        <v>71</v>
      </c>
      <c r="AY305" s="125">
        <v>62</v>
      </c>
      <c r="AZ305" s="35"/>
      <c r="BA305" s="35"/>
      <c r="BB305" s="35"/>
      <c r="BC305" s="35"/>
      <c r="BD305" s="35"/>
      <c r="BE305" s="35"/>
      <c r="BF305" s="35"/>
    </row>
    <row r="306" spans="1:58" ht="13">
      <c r="A306" s="18"/>
      <c r="B306" s="41">
        <v>-4.1254545454563596</v>
      </c>
      <c r="C306" s="200">
        <v>303</v>
      </c>
      <c r="D306" s="192" t="s">
        <v>2839</v>
      </c>
      <c r="E306" s="167">
        <v>5</v>
      </c>
      <c r="F306" s="162" t="s">
        <v>2469</v>
      </c>
      <c r="G306" s="155" t="s">
        <v>2468</v>
      </c>
      <c r="H306" s="156" t="s">
        <v>420</v>
      </c>
      <c r="I306" s="156" t="s">
        <v>629</v>
      </c>
      <c r="J306" s="175">
        <f t="shared" si="316"/>
        <v>0</v>
      </c>
      <c r="K306" s="16">
        <v>0</v>
      </c>
      <c r="L306" s="3"/>
      <c r="M306" s="1"/>
      <c r="N306" s="45">
        <f t="shared" si="315"/>
        <v>0</v>
      </c>
      <c r="O306" s="34"/>
      <c r="P306" s="1"/>
      <c r="Q306" s="45">
        <f t="shared" si="317"/>
        <v>0</v>
      </c>
      <c r="R306" s="34"/>
      <c r="S306" s="1"/>
      <c r="T306" s="45">
        <f t="shared" si="318"/>
        <v>0</v>
      </c>
      <c r="U306" s="34"/>
      <c r="V306" s="1"/>
      <c r="W306" s="45">
        <f t="shared" si="319"/>
        <v>0</v>
      </c>
      <c r="X306" s="34"/>
      <c r="Y306" s="1"/>
      <c r="Z306" s="45">
        <f t="shared" si="320"/>
        <v>0</v>
      </c>
      <c r="AA306" s="34"/>
      <c r="AB306" s="1"/>
      <c r="AC306" s="45">
        <f t="shared" si="321"/>
        <v>0</v>
      </c>
      <c r="AD306" s="3"/>
      <c r="AE306" s="1"/>
      <c r="AF306" s="172">
        <f t="shared" si="322"/>
        <v>0</v>
      </c>
      <c r="AG306" s="34"/>
      <c r="AH306" s="1"/>
      <c r="AI306" s="46">
        <f t="shared" si="323"/>
        <v>0</v>
      </c>
      <c r="AJ306" s="34"/>
      <c r="AK306" s="1"/>
      <c r="AL306" s="46">
        <f t="shared" si="324"/>
        <v>0</v>
      </c>
      <c r="AM306" s="34"/>
      <c r="AN306" s="1"/>
      <c r="AO306" s="46">
        <f t="shared" si="314"/>
        <v>0</v>
      </c>
      <c r="AP306" s="34"/>
      <c r="AQ306" s="1"/>
      <c r="AR306" s="72">
        <f t="shared" si="325"/>
        <v>0</v>
      </c>
      <c r="AS306" s="3"/>
      <c r="AT306" s="1"/>
      <c r="AU306" s="46">
        <f t="shared" si="326"/>
        <v>0</v>
      </c>
      <c r="AV306" s="125">
        <f t="shared" si="278"/>
        <v>0</v>
      </c>
      <c r="AW306" s="125">
        <f t="shared" si="279"/>
        <v>0</v>
      </c>
      <c r="AX306" s="291">
        <v>0</v>
      </c>
      <c r="AY306" s="125">
        <v>0</v>
      </c>
      <c r="AZ306" s="35"/>
      <c r="BA306" s="35"/>
      <c r="BB306" s="35"/>
      <c r="BC306" s="35"/>
      <c r="BD306" s="35"/>
      <c r="BE306" s="35"/>
      <c r="BF306" s="35"/>
    </row>
    <row r="307" spans="1:58" ht="13">
      <c r="A307" s="18"/>
      <c r="B307" s="41">
        <v>-4.1990909090927602</v>
      </c>
      <c r="C307" s="16">
        <v>304</v>
      </c>
      <c r="D307" s="192" t="s">
        <v>2839</v>
      </c>
      <c r="E307" s="167">
        <v>6</v>
      </c>
      <c r="F307" s="162" t="s">
        <v>2834</v>
      </c>
      <c r="G307" s="155" t="s">
        <v>2835</v>
      </c>
      <c r="H307" s="156" t="s">
        <v>1089</v>
      </c>
      <c r="I307" s="156" t="s">
        <v>640</v>
      </c>
      <c r="J307" s="175">
        <f t="shared" si="316"/>
        <v>39</v>
      </c>
      <c r="K307" s="16">
        <v>39</v>
      </c>
      <c r="L307" s="3"/>
      <c r="M307" s="1"/>
      <c r="N307" s="45">
        <f t="shared" si="315"/>
        <v>39</v>
      </c>
      <c r="O307" s="34"/>
      <c r="P307" s="1"/>
      <c r="Q307" s="45">
        <f t="shared" si="317"/>
        <v>39</v>
      </c>
      <c r="R307" s="34"/>
      <c r="S307" s="1"/>
      <c r="T307" s="45">
        <f t="shared" si="318"/>
        <v>39</v>
      </c>
      <c r="U307" s="34"/>
      <c r="V307" s="1"/>
      <c r="W307" s="45">
        <f t="shared" si="319"/>
        <v>39</v>
      </c>
      <c r="X307" s="34"/>
      <c r="Y307" s="1"/>
      <c r="Z307" s="45">
        <f t="shared" si="320"/>
        <v>39</v>
      </c>
      <c r="AA307" s="34"/>
      <c r="AB307" s="1"/>
      <c r="AC307" s="45">
        <f t="shared" si="321"/>
        <v>39</v>
      </c>
      <c r="AD307" s="3"/>
      <c r="AE307" s="1"/>
      <c r="AF307" s="172">
        <f t="shared" si="322"/>
        <v>39</v>
      </c>
      <c r="AG307" s="34"/>
      <c r="AH307" s="1"/>
      <c r="AI307" s="46">
        <f t="shared" si="323"/>
        <v>39</v>
      </c>
      <c r="AJ307" s="34"/>
      <c r="AK307" s="1"/>
      <c r="AL307" s="46">
        <f t="shared" si="324"/>
        <v>39</v>
      </c>
      <c r="AM307" s="34"/>
      <c r="AN307" s="1"/>
      <c r="AO307" s="46">
        <f t="shared" si="314"/>
        <v>39</v>
      </c>
      <c r="AP307" s="34"/>
      <c r="AQ307" s="1"/>
      <c r="AR307" s="72">
        <f t="shared" si="325"/>
        <v>39</v>
      </c>
      <c r="AS307" s="3"/>
      <c r="AT307" s="1"/>
      <c r="AU307" s="46">
        <f t="shared" si="326"/>
        <v>39</v>
      </c>
      <c r="AV307" s="125">
        <f t="shared" si="278"/>
        <v>0</v>
      </c>
      <c r="AW307" s="125">
        <f t="shared" si="279"/>
        <v>0</v>
      </c>
      <c r="AX307" s="291">
        <v>0</v>
      </c>
      <c r="AY307" s="125">
        <v>0</v>
      </c>
      <c r="AZ307" s="35"/>
      <c r="BA307" s="35"/>
      <c r="BB307" s="35"/>
      <c r="BC307" s="35"/>
      <c r="BD307" s="35"/>
      <c r="BE307" s="35"/>
      <c r="BF307" s="35"/>
    </row>
    <row r="308" spans="1:58" ht="13">
      <c r="A308" s="17" t="s">
        <v>2065</v>
      </c>
      <c r="B308" s="1">
        <v>-4.2727272727291599</v>
      </c>
      <c r="C308" s="16">
        <v>305</v>
      </c>
      <c r="D308" s="192" t="s">
        <v>2839</v>
      </c>
      <c r="E308" s="167">
        <v>7</v>
      </c>
      <c r="F308" s="262" t="s">
        <v>1038</v>
      </c>
      <c r="G308" s="211" t="s">
        <v>1039</v>
      </c>
      <c r="H308" s="156" t="s">
        <v>419</v>
      </c>
      <c r="I308" s="156" t="s">
        <v>629</v>
      </c>
      <c r="J308" s="175">
        <f t="shared" si="316"/>
        <v>5</v>
      </c>
      <c r="K308" s="16">
        <v>5</v>
      </c>
      <c r="L308" s="3"/>
      <c r="M308" s="1"/>
      <c r="N308" s="45">
        <f t="shared" si="315"/>
        <v>5</v>
      </c>
      <c r="O308" s="34"/>
      <c r="P308" s="1"/>
      <c r="Q308" s="45">
        <f t="shared" si="317"/>
        <v>5</v>
      </c>
      <c r="R308" s="34"/>
      <c r="S308" s="1"/>
      <c r="T308" s="45">
        <f t="shared" si="318"/>
        <v>5</v>
      </c>
      <c r="U308" s="34"/>
      <c r="V308" s="1"/>
      <c r="W308" s="45">
        <f t="shared" si="319"/>
        <v>5</v>
      </c>
      <c r="X308" s="34"/>
      <c r="Y308" s="1"/>
      <c r="Z308" s="45">
        <f t="shared" si="320"/>
        <v>5</v>
      </c>
      <c r="AA308" s="34"/>
      <c r="AB308" s="1"/>
      <c r="AC308" s="45">
        <f t="shared" si="321"/>
        <v>5</v>
      </c>
      <c r="AD308" s="3"/>
      <c r="AE308" s="1"/>
      <c r="AF308" s="172">
        <f t="shared" si="322"/>
        <v>5</v>
      </c>
      <c r="AG308" s="34"/>
      <c r="AH308" s="1"/>
      <c r="AI308" s="46">
        <f t="shared" si="323"/>
        <v>5</v>
      </c>
      <c r="AJ308" s="34"/>
      <c r="AK308" s="1"/>
      <c r="AL308" s="46">
        <f t="shared" si="324"/>
        <v>5</v>
      </c>
      <c r="AM308" s="34"/>
      <c r="AN308" s="1"/>
      <c r="AO308" s="46">
        <f t="shared" si="314"/>
        <v>5</v>
      </c>
      <c r="AP308" s="34"/>
      <c r="AQ308" s="1"/>
      <c r="AR308" s="72">
        <f t="shared" si="325"/>
        <v>5</v>
      </c>
      <c r="AS308" s="3"/>
      <c r="AT308" s="1"/>
      <c r="AU308" s="46">
        <f t="shared" si="326"/>
        <v>5</v>
      </c>
      <c r="AV308" s="125">
        <f t="shared" si="278"/>
        <v>0</v>
      </c>
      <c r="AW308" s="125">
        <f t="shared" si="279"/>
        <v>0</v>
      </c>
      <c r="AX308" s="291">
        <v>5</v>
      </c>
      <c r="AY308" s="125">
        <v>4</v>
      </c>
      <c r="AZ308" s="35"/>
      <c r="BA308" s="35"/>
      <c r="BB308" s="35"/>
      <c r="BC308" s="35"/>
      <c r="BD308" s="35"/>
      <c r="BE308" s="35"/>
      <c r="BF308" s="35"/>
    </row>
    <row r="309" spans="1:58" ht="13">
      <c r="A309" s="17" t="s">
        <v>407</v>
      </c>
      <c r="B309" s="22">
        <v>-4.3463636363655596</v>
      </c>
      <c r="C309" s="16">
        <v>306</v>
      </c>
      <c r="D309" s="192" t="s">
        <v>2839</v>
      </c>
      <c r="E309" s="167">
        <v>8</v>
      </c>
      <c r="F309" s="262" t="s">
        <v>660</v>
      </c>
      <c r="G309" s="155" t="s">
        <v>661</v>
      </c>
      <c r="H309" s="156" t="s">
        <v>419</v>
      </c>
      <c r="I309" s="156" t="s">
        <v>629</v>
      </c>
      <c r="J309" s="175">
        <f t="shared" si="316"/>
        <v>97</v>
      </c>
      <c r="K309" s="16">
        <v>97</v>
      </c>
      <c r="L309" s="3"/>
      <c r="M309" s="1"/>
      <c r="N309" s="45">
        <f t="shared" si="315"/>
        <v>97</v>
      </c>
      <c r="O309" s="34"/>
      <c r="P309" s="1"/>
      <c r="Q309" s="45">
        <f t="shared" si="317"/>
        <v>97</v>
      </c>
      <c r="R309" s="34"/>
      <c r="S309" s="1"/>
      <c r="T309" s="45">
        <f t="shared" si="318"/>
        <v>97</v>
      </c>
      <c r="U309" s="34"/>
      <c r="V309" s="1"/>
      <c r="W309" s="45">
        <f t="shared" si="319"/>
        <v>97</v>
      </c>
      <c r="X309" s="34"/>
      <c r="Y309" s="1"/>
      <c r="Z309" s="45">
        <f t="shared" si="320"/>
        <v>97</v>
      </c>
      <c r="AA309" s="34"/>
      <c r="AB309" s="1"/>
      <c r="AC309" s="45">
        <f t="shared" si="321"/>
        <v>97</v>
      </c>
      <c r="AD309" s="3"/>
      <c r="AE309" s="1"/>
      <c r="AF309" s="172">
        <f t="shared" si="322"/>
        <v>97</v>
      </c>
      <c r="AG309" s="34"/>
      <c r="AH309" s="1"/>
      <c r="AI309" s="46">
        <f t="shared" si="323"/>
        <v>97</v>
      </c>
      <c r="AJ309" s="34"/>
      <c r="AK309" s="1"/>
      <c r="AL309" s="46">
        <f t="shared" si="324"/>
        <v>97</v>
      </c>
      <c r="AM309" s="34"/>
      <c r="AN309" s="1"/>
      <c r="AO309" s="46">
        <f t="shared" si="314"/>
        <v>97</v>
      </c>
      <c r="AP309" s="34"/>
      <c r="AQ309" s="1"/>
      <c r="AR309" s="72">
        <f t="shared" si="325"/>
        <v>97</v>
      </c>
      <c r="AS309" s="3"/>
      <c r="AT309" s="1"/>
      <c r="AU309" s="46">
        <f t="shared" si="326"/>
        <v>97</v>
      </c>
      <c r="AV309" s="125">
        <f t="shared" si="278"/>
        <v>0</v>
      </c>
      <c r="AW309" s="125">
        <f t="shared" si="279"/>
        <v>0</v>
      </c>
      <c r="AX309" s="291">
        <v>55</v>
      </c>
      <c r="AY309" s="125">
        <v>6</v>
      </c>
      <c r="AZ309" s="35"/>
      <c r="BA309" s="35"/>
      <c r="BB309" s="35"/>
      <c r="BC309" s="35"/>
      <c r="BD309" s="35"/>
      <c r="BE309" s="35"/>
      <c r="BF309" s="35"/>
    </row>
    <row r="310" spans="1:58" ht="13">
      <c r="A310" s="17" t="s">
        <v>407</v>
      </c>
      <c r="B310" s="1">
        <v>-4.4200000000018598</v>
      </c>
      <c r="C310" s="200">
        <v>307</v>
      </c>
      <c r="D310" s="192" t="s">
        <v>2839</v>
      </c>
      <c r="E310" s="167">
        <v>9</v>
      </c>
      <c r="F310" s="162" t="s">
        <v>1001</v>
      </c>
      <c r="G310" s="155" t="s">
        <v>4714</v>
      </c>
      <c r="H310" s="156" t="s">
        <v>419</v>
      </c>
      <c r="I310" s="156" t="s">
        <v>629</v>
      </c>
      <c r="J310" s="175">
        <f t="shared" si="316"/>
        <v>10</v>
      </c>
      <c r="K310" s="16">
        <v>10</v>
      </c>
      <c r="L310" s="3"/>
      <c r="M310" s="1"/>
      <c r="N310" s="45">
        <f t="shared" si="315"/>
        <v>10</v>
      </c>
      <c r="O310" s="34"/>
      <c r="P310" s="1"/>
      <c r="Q310" s="45">
        <f t="shared" si="317"/>
        <v>10</v>
      </c>
      <c r="R310" s="34"/>
      <c r="S310" s="1"/>
      <c r="T310" s="45">
        <f t="shared" si="318"/>
        <v>10</v>
      </c>
      <c r="U310" s="34"/>
      <c r="V310" s="1"/>
      <c r="W310" s="45">
        <f t="shared" si="319"/>
        <v>10</v>
      </c>
      <c r="X310" s="34"/>
      <c r="Y310" s="1"/>
      <c r="Z310" s="45">
        <f t="shared" si="320"/>
        <v>10</v>
      </c>
      <c r="AA310" s="34"/>
      <c r="AB310" s="1"/>
      <c r="AC310" s="45">
        <f t="shared" si="321"/>
        <v>10</v>
      </c>
      <c r="AD310" s="3"/>
      <c r="AE310" s="1"/>
      <c r="AF310" s="172">
        <f t="shared" si="322"/>
        <v>10</v>
      </c>
      <c r="AG310" s="34"/>
      <c r="AH310" s="1"/>
      <c r="AI310" s="46">
        <f t="shared" si="323"/>
        <v>10</v>
      </c>
      <c r="AJ310" s="34"/>
      <c r="AK310" s="1"/>
      <c r="AL310" s="46">
        <f t="shared" si="324"/>
        <v>10</v>
      </c>
      <c r="AM310" s="34"/>
      <c r="AN310" s="1"/>
      <c r="AO310" s="46">
        <f t="shared" si="314"/>
        <v>10</v>
      </c>
      <c r="AP310" s="34"/>
      <c r="AQ310" s="1"/>
      <c r="AR310" s="72">
        <f t="shared" si="325"/>
        <v>10</v>
      </c>
      <c r="AS310" s="3"/>
      <c r="AT310" s="1"/>
      <c r="AU310" s="46">
        <f t="shared" si="326"/>
        <v>10</v>
      </c>
      <c r="AV310" s="125">
        <f t="shared" si="278"/>
        <v>0</v>
      </c>
      <c r="AW310" s="125">
        <f t="shared" si="279"/>
        <v>0</v>
      </c>
      <c r="AX310" s="291">
        <v>1</v>
      </c>
      <c r="AY310" s="125">
        <v>6</v>
      </c>
      <c r="AZ310" s="35"/>
      <c r="BA310" s="35"/>
      <c r="BB310" s="35"/>
      <c r="BC310" s="35"/>
      <c r="BD310" s="35"/>
      <c r="BE310" s="35"/>
      <c r="BF310" s="35"/>
    </row>
    <row r="311" spans="1:58" ht="13">
      <c r="A311" s="18"/>
      <c r="B311" s="41">
        <v>-4.4936363636382604</v>
      </c>
      <c r="C311" s="16">
        <v>308</v>
      </c>
      <c r="D311" s="192" t="s">
        <v>2839</v>
      </c>
      <c r="E311" s="167">
        <v>10</v>
      </c>
      <c r="F311" s="162" t="s">
        <v>1905</v>
      </c>
      <c r="G311" s="155" t="s">
        <v>1906</v>
      </c>
      <c r="H311" s="156" t="s">
        <v>423</v>
      </c>
      <c r="I311" s="156" t="s">
        <v>629</v>
      </c>
      <c r="J311" s="175">
        <f t="shared" si="316"/>
        <v>5</v>
      </c>
      <c r="K311" s="16">
        <v>5</v>
      </c>
      <c r="L311" s="3"/>
      <c r="M311" s="1"/>
      <c r="N311" s="45">
        <f t="shared" si="315"/>
        <v>5</v>
      </c>
      <c r="O311" s="34"/>
      <c r="P311" s="1"/>
      <c r="Q311" s="45">
        <f t="shared" si="317"/>
        <v>5</v>
      </c>
      <c r="R311" s="34"/>
      <c r="S311" s="1"/>
      <c r="T311" s="45">
        <f t="shared" si="318"/>
        <v>5</v>
      </c>
      <c r="U311" s="34"/>
      <c r="V311" s="1"/>
      <c r="W311" s="45">
        <f t="shared" si="319"/>
        <v>5</v>
      </c>
      <c r="X311" s="34"/>
      <c r="Y311" s="1"/>
      <c r="Z311" s="45">
        <f t="shared" si="320"/>
        <v>5</v>
      </c>
      <c r="AA311" s="34"/>
      <c r="AB311" s="1"/>
      <c r="AC311" s="45">
        <f t="shared" si="321"/>
        <v>5</v>
      </c>
      <c r="AD311" s="3"/>
      <c r="AE311" s="1"/>
      <c r="AF311" s="172">
        <f t="shared" si="322"/>
        <v>5</v>
      </c>
      <c r="AG311" s="34"/>
      <c r="AH311" s="1"/>
      <c r="AI311" s="46">
        <f t="shared" si="323"/>
        <v>5</v>
      </c>
      <c r="AJ311" s="34"/>
      <c r="AK311" s="1"/>
      <c r="AL311" s="46">
        <f t="shared" si="324"/>
        <v>5</v>
      </c>
      <c r="AM311" s="34"/>
      <c r="AN311" s="1"/>
      <c r="AO311" s="46">
        <f t="shared" si="314"/>
        <v>5</v>
      </c>
      <c r="AP311" s="34"/>
      <c r="AQ311" s="1"/>
      <c r="AR311" s="72">
        <f t="shared" si="325"/>
        <v>5</v>
      </c>
      <c r="AS311" s="3"/>
      <c r="AT311" s="1"/>
      <c r="AU311" s="46">
        <f t="shared" si="326"/>
        <v>5</v>
      </c>
      <c r="AV311" s="125">
        <f t="shared" si="278"/>
        <v>0</v>
      </c>
      <c r="AW311" s="125">
        <f t="shared" si="279"/>
        <v>0</v>
      </c>
      <c r="AX311" s="291">
        <v>0</v>
      </c>
      <c r="AY311" s="125">
        <v>0</v>
      </c>
      <c r="AZ311" s="35"/>
      <c r="BA311" s="35"/>
      <c r="BB311" s="35"/>
      <c r="BC311" s="35"/>
      <c r="BD311" s="35"/>
      <c r="BE311" s="35"/>
      <c r="BF311" s="35"/>
    </row>
    <row r="312" spans="1:58" ht="13">
      <c r="A312" s="18"/>
      <c r="B312" s="41">
        <v>-4.56727272727466</v>
      </c>
      <c r="C312" s="16">
        <v>309</v>
      </c>
      <c r="D312" s="192" t="s">
        <v>2839</v>
      </c>
      <c r="E312" s="167">
        <v>11</v>
      </c>
      <c r="F312" s="162" t="s">
        <v>792</v>
      </c>
      <c r="G312" s="155" t="s">
        <v>793</v>
      </c>
      <c r="H312" s="156" t="s">
        <v>419</v>
      </c>
      <c r="I312" s="156" t="s">
        <v>629</v>
      </c>
      <c r="J312" s="175">
        <f t="shared" si="316"/>
        <v>8</v>
      </c>
      <c r="K312" s="16">
        <v>9</v>
      </c>
      <c r="L312" s="3"/>
      <c r="M312" s="1"/>
      <c r="N312" s="45">
        <f t="shared" si="315"/>
        <v>9</v>
      </c>
      <c r="O312" s="34"/>
      <c r="P312" s="1"/>
      <c r="Q312" s="45">
        <f t="shared" si="317"/>
        <v>9</v>
      </c>
      <c r="R312" s="34"/>
      <c r="S312" s="1">
        <v>1</v>
      </c>
      <c r="T312" s="45">
        <f t="shared" si="318"/>
        <v>8</v>
      </c>
      <c r="U312" s="34"/>
      <c r="V312" s="1"/>
      <c r="W312" s="45">
        <f t="shared" si="319"/>
        <v>8</v>
      </c>
      <c r="X312" s="34"/>
      <c r="Y312" s="1"/>
      <c r="Z312" s="45">
        <f t="shared" si="320"/>
        <v>8</v>
      </c>
      <c r="AA312" s="34"/>
      <c r="AB312" s="1"/>
      <c r="AC312" s="45">
        <f t="shared" si="321"/>
        <v>8</v>
      </c>
      <c r="AD312" s="3"/>
      <c r="AE312" s="1"/>
      <c r="AF312" s="172">
        <f t="shared" si="322"/>
        <v>8</v>
      </c>
      <c r="AG312" s="34"/>
      <c r="AH312" s="1"/>
      <c r="AI312" s="46">
        <f t="shared" si="323"/>
        <v>8</v>
      </c>
      <c r="AJ312" s="34"/>
      <c r="AK312" s="1"/>
      <c r="AL312" s="46">
        <f t="shared" si="324"/>
        <v>8</v>
      </c>
      <c r="AM312" s="34"/>
      <c r="AN312" s="1"/>
      <c r="AO312" s="46">
        <f t="shared" si="314"/>
        <v>8</v>
      </c>
      <c r="AP312" s="34"/>
      <c r="AQ312" s="1"/>
      <c r="AR312" s="72">
        <f t="shared" si="325"/>
        <v>8</v>
      </c>
      <c r="AS312" s="3"/>
      <c r="AT312" s="1"/>
      <c r="AU312" s="46">
        <f t="shared" si="326"/>
        <v>8</v>
      </c>
      <c r="AV312" s="125">
        <f t="shared" ref="AV312:AV392" si="327">SUM(L312+O312+R312+U312+X312+AA312+AD312+AG312+AJ312+AM312+AP312+AS312)</f>
        <v>0</v>
      </c>
      <c r="AW312" s="125">
        <f t="shared" ref="AW312:AW392" si="328">SUM(M312+P312+S312+V312+Y312+AB312+AE312+AH312+AK312+AN312+AQ312+AT312)</f>
        <v>1</v>
      </c>
      <c r="AX312" s="291">
        <v>0</v>
      </c>
      <c r="AY312" s="125">
        <v>0</v>
      </c>
      <c r="AZ312" s="35"/>
      <c r="BA312" s="35"/>
      <c r="BB312" s="35"/>
      <c r="BC312" s="35"/>
      <c r="BD312" s="35"/>
      <c r="BE312" s="35"/>
      <c r="BF312" s="35"/>
    </row>
    <row r="313" spans="1:58" ht="13">
      <c r="A313" s="17" t="s">
        <v>2065</v>
      </c>
      <c r="B313" s="1">
        <v>-4.6409090909109603</v>
      </c>
      <c r="C313" s="16">
        <v>310</v>
      </c>
      <c r="D313" s="192" t="s">
        <v>2839</v>
      </c>
      <c r="E313" s="167">
        <v>12</v>
      </c>
      <c r="F313" s="162" t="s">
        <v>548</v>
      </c>
      <c r="G313" s="212" t="s">
        <v>549</v>
      </c>
      <c r="H313" s="156" t="s">
        <v>419</v>
      </c>
      <c r="I313" s="156" t="s">
        <v>629</v>
      </c>
      <c r="J313" s="175">
        <f t="shared" si="316"/>
        <v>4</v>
      </c>
      <c r="K313" s="16">
        <v>4</v>
      </c>
      <c r="L313" s="3"/>
      <c r="M313" s="1"/>
      <c r="N313" s="45">
        <f t="shared" si="315"/>
        <v>4</v>
      </c>
      <c r="O313" s="34"/>
      <c r="P313" s="1"/>
      <c r="Q313" s="45">
        <f t="shared" si="317"/>
        <v>4</v>
      </c>
      <c r="R313" s="34"/>
      <c r="S313" s="1"/>
      <c r="T313" s="45">
        <f t="shared" si="318"/>
        <v>4</v>
      </c>
      <c r="U313" s="34"/>
      <c r="V313" s="1"/>
      <c r="W313" s="45">
        <f t="shared" si="319"/>
        <v>4</v>
      </c>
      <c r="X313" s="34"/>
      <c r="Y313" s="1"/>
      <c r="Z313" s="45">
        <f t="shared" si="320"/>
        <v>4</v>
      </c>
      <c r="AA313" s="34"/>
      <c r="AB313" s="1"/>
      <c r="AC313" s="45">
        <f t="shared" si="321"/>
        <v>4</v>
      </c>
      <c r="AD313" s="3"/>
      <c r="AE313" s="1"/>
      <c r="AF313" s="172">
        <f t="shared" si="322"/>
        <v>4</v>
      </c>
      <c r="AG313" s="34"/>
      <c r="AH313" s="1"/>
      <c r="AI313" s="46">
        <f t="shared" si="323"/>
        <v>4</v>
      </c>
      <c r="AJ313" s="34"/>
      <c r="AK313" s="1"/>
      <c r="AL313" s="46">
        <f t="shared" si="324"/>
        <v>4</v>
      </c>
      <c r="AM313" s="34"/>
      <c r="AN313" s="1"/>
      <c r="AO313" s="46">
        <f t="shared" si="314"/>
        <v>4</v>
      </c>
      <c r="AP313" s="34"/>
      <c r="AQ313" s="1"/>
      <c r="AR313" s="72">
        <f t="shared" si="325"/>
        <v>4</v>
      </c>
      <c r="AS313" s="3"/>
      <c r="AT313" s="1"/>
      <c r="AU313" s="46">
        <f t="shared" si="326"/>
        <v>4</v>
      </c>
      <c r="AV313" s="125">
        <f t="shared" si="327"/>
        <v>0</v>
      </c>
      <c r="AW313" s="125">
        <f t="shared" si="328"/>
        <v>0</v>
      </c>
      <c r="AX313" s="291">
        <v>0</v>
      </c>
      <c r="AY313" s="125">
        <v>0</v>
      </c>
      <c r="AZ313" s="35"/>
      <c r="BA313" s="35"/>
      <c r="BB313" s="35"/>
      <c r="BC313" s="35"/>
      <c r="BD313" s="35"/>
      <c r="BE313" s="35"/>
      <c r="BF313" s="35"/>
    </row>
    <row r="314" spans="1:58" ht="13">
      <c r="A314" s="17" t="s">
        <v>407</v>
      </c>
      <c r="B314" s="22">
        <v>-4.71454545454736</v>
      </c>
      <c r="C314" s="200">
        <v>311</v>
      </c>
      <c r="D314" s="192" t="s">
        <v>2839</v>
      </c>
      <c r="E314" s="167">
        <v>13</v>
      </c>
      <c r="F314" s="256" t="s">
        <v>2063</v>
      </c>
      <c r="G314" s="213" t="s">
        <v>2064</v>
      </c>
      <c r="H314" s="156" t="s">
        <v>419</v>
      </c>
      <c r="I314" s="156" t="s">
        <v>629</v>
      </c>
      <c r="J314" s="175">
        <f t="shared" si="316"/>
        <v>40</v>
      </c>
      <c r="K314" s="16">
        <v>40</v>
      </c>
      <c r="L314" s="3"/>
      <c r="M314" s="1"/>
      <c r="N314" s="45">
        <f t="shared" si="315"/>
        <v>40</v>
      </c>
      <c r="O314" s="34"/>
      <c r="P314" s="1"/>
      <c r="Q314" s="45">
        <f t="shared" si="317"/>
        <v>40</v>
      </c>
      <c r="R314" s="34"/>
      <c r="S314" s="1"/>
      <c r="T314" s="45">
        <f t="shared" si="318"/>
        <v>40</v>
      </c>
      <c r="U314" s="34"/>
      <c r="V314" s="1"/>
      <c r="W314" s="45">
        <f t="shared" si="319"/>
        <v>40</v>
      </c>
      <c r="X314" s="34"/>
      <c r="Y314" s="1"/>
      <c r="Z314" s="45">
        <f t="shared" si="320"/>
        <v>40</v>
      </c>
      <c r="AA314" s="34"/>
      <c r="AB314" s="1"/>
      <c r="AC314" s="45">
        <f t="shared" si="321"/>
        <v>40</v>
      </c>
      <c r="AD314" s="3"/>
      <c r="AE314" s="1"/>
      <c r="AF314" s="172">
        <f t="shared" si="322"/>
        <v>40</v>
      </c>
      <c r="AG314" s="34"/>
      <c r="AH314" s="1"/>
      <c r="AI314" s="46">
        <f t="shared" si="323"/>
        <v>40</v>
      </c>
      <c r="AJ314" s="34"/>
      <c r="AK314" s="1"/>
      <c r="AL314" s="46">
        <f t="shared" si="324"/>
        <v>40</v>
      </c>
      <c r="AM314" s="34"/>
      <c r="AN314" s="1"/>
      <c r="AO314" s="46">
        <f t="shared" si="314"/>
        <v>40</v>
      </c>
      <c r="AP314" s="34"/>
      <c r="AQ314" s="1"/>
      <c r="AR314" s="72">
        <f t="shared" si="325"/>
        <v>40</v>
      </c>
      <c r="AS314" s="3"/>
      <c r="AT314" s="1"/>
      <c r="AU314" s="46">
        <f t="shared" si="326"/>
        <v>40</v>
      </c>
      <c r="AV314" s="125">
        <f t="shared" si="327"/>
        <v>0</v>
      </c>
      <c r="AW314" s="125">
        <f t="shared" si="328"/>
        <v>0</v>
      </c>
      <c r="AX314" s="291">
        <v>0</v>
      </c>
      <c r="AY314" s="125">
        <v>0</v>
      </c>
      <c r="AZ314" s="35"/>
      <c r="BA314" s="35"/>
      <c r="BB314" s="35"/>
      <c r="BC314" s="35"/>
      <c r="BD314" s="35"/>
      <c r="BE314" s="35"/>
      <c r="BF314" s="35"/>
    </row>
    <row r="315" spans="1:58" ht="13">
      <c r="A315" s="17" t="s">
        <v>407</v>
      </c>
      <c r="B315" s="1">
        <v>-4.7881818181837597</v>
      </c>
      <c r="C315" s="16">
        <v>312</v>
      </c>
      <c r="D315" s="192" t="s">
        <v>2839</v>
      </c>
      <c r="E315" s="167">
        <v>14</v>
      </c>
      <c r="F315" s="162" t="s">
        <v>2782</v>
      </c>
      <c r="G315" s="155" t="s">
        <v>2783</v>
      </c>
      <c r="H315" s="156" t="s">
        <v>419</v>
      </c>
      <c r="I315" s="156" t="s">
        <v>629</v>
      </c>
      <c r="J315" s="175">
        <f t="shared" si="316"/>
        <v>2</v>
      </c>
      <c r="K315" s="16">
        <v>2</v>
      </c>
      <c r="L315" s="3"/>
      <c r="M315" s="1"/>
      <c r="N315" s="45">
        <f t="shared" si="315"/>
        <v>2</v>
      </c>
      <c r="O315" s="34"/>
      <c r="P315" s="1"/>
      <c r="Q315" s="45">
        <f t="shared" si="317"/>
        <v>2</v>
      </c>
      <c r="R315" s="34"/>
      <c r="S315" s="1"/>
      <c r="T315" s="45">
        <f t="shared" si="318"/>
        <v>2</v>
      </c>
      <c r="U315" s="34"/>
      <c r="V315" s="1"/>
      <c r="W315" s="45">
        <f t="shared" si="319"/>
        <v>2</v>
      </c>
      <c r="X315" s="34"/>
      <c r="Y315" s="1"/>
      <c r="Z315" s="45">
        <f t="shared" si="320"/>
        <v>2</v>
      </c>
      <c r="AA315" s="34"/>
      <c r="AB315" s="1"/>
      <c r="AC315" s="45">
        <f t="shared" si="321"/>
        <v>2</v>
      </c>
      <c r="AD315" s="3"/>
      <c r="AE315" s="1"/>
      <c r="AF315" s="172">
        <f t="shared" si="322"/>
        <v>2</v>
      </c>
      <c r="AG315" s="34"/>
      <c r="AH315" s="1"/>
      <c r="AI315" s="46">
        <f t="shared" si="323"/>
        <v>2</v>
      </c>
      <c r="AJ315" s="34"/>
      <c r="AK315" s="1"/>
      <c r="AL315" s="46">
        <f t="shared" si="324"/>
        <v>2</v>
      </c>
      <c r="AM315" s="34"/>
      <c r="AN315" s="1"/>
      <c r="AO315" s="46">
        <f t="shared" si="314"/>
        <v>2</v>
      </c>
      <c r="AP315" s="34"/>
      <c r="AQ315" s="1"/>
      <c r="AR315" s="72">
        <f t="shared" si="325"/>
        <v>2</v>
      </c>
      <c r="AS315" s="3"/>
      <c r="AT315" s="1"/>
      <c r="AU315" s="46">
        <f t="shared" si="326"/>
        <v>2</v>
      </c>
      <c r="AV315" s="125">
        <f t="shared" si="327"/>
        <v>0</v>
      </c>
      <c r="AW315" s="125">
        <f t="shared" si="328"/>
        <v>0</v>
      </c>
      <c r="AX315" s="291">
        <v>0</v>
      </c>
      <c r="AY315" s="125">
        <v>0</v>
      </c>
      <c r="AZ315" s="35"/>
      <c r="BA315" s="35"/>
      <c r="BB315" s="35"/>
      <c r="BC315" s="35"/>
      <c r="BD315" s="35"/>
      <c r="BE315" s="35"/>
      <c r="BF315" s="35"/>
    </row>
    <row r="316" spans="1:58" ht="13">
      <c r="A316" s="18"/>
      <c r="B316" s="41">
        <v>-4.8618181818200599</v>
      </c>
      <c r="C316" s="16">
        <v>313</v>
      </c>
      <c r="D316" s="149" t="s">
        <v>1943</v>
      </c>
      <c r="E316" s="106"/>
      <c r="F316" s="260" t="s">
        <v>763</v>
      </c>
      <c r="G316" s="158" t="s">
        <v>764</v>
      </c>
      <c r="H316" s="156" t="s">
        <v>419</v>
      </c>
      <c r="I316" s="156" t="s">
        <v>629</v>
      </c>
      <c r="J316" s="175">
        <f t="shared" si="316"/>
        <v>11</v>
      </c>
      <c r="K316" s="16">
        <v>3</v>
      </c>
      <c r="L316" s="3"/>
      <c r="M316" s="1"/>
      <c r="N316" s="45">
        <f t="shared" si="315"/>
        <v>3</v>
      </c>
      <c r="O316" s="34"/>
      <c r="P316" s="1"/>
      <c r="Q316" s="45">
        <f t="shared" si="317"/>
        <v>3</v>
      </c>
      <c r="R316" s="34">
        <v>10</v>
      </c>
      <c r="S316" s="1">
        <v>2</v>
      </c>
      <c r="T316" s="45">
        <f t="shared" si="318"/>
        <v>11</v>
      </c>
      <c r="U316" s="34"/>
      <c r="V316" s="1"/>
      <c r="W316" s="45">
        <f t="shared" si="319"/>
        <v>11</v>
      </c>
      <c r="X316" s="34"/>
      <c r="Y316" s="1"/>
      <c r="Z316" s="45">
        <f t="shared" si="320"/>
        <v>11</v>
      </c>
      <c r="AA316" s="34"/>
      <c r="AB316" s="1"/>
      <c r="AC316" s="45">
        <f t="shared" si="321"/>
        <v>11</v>
      </c>
      <c r="AD316" s="3"/>
      <c r="AE316" s="1"/>
      <c r="AF316" s="172">
        <f t="shared" si="322"/>
        <v>11</v>
      </c>
      <c r="AG316" s="34"/>
      <c r="AH316" s="1"/>
      <c r="AI316" s="46">
        <f t="shared" si="323"/>
        <v>11</v>
      </c>
      <c r="AJ316" s="34"/>
      <c r="AK316" s="1"/>
      <c r="AL316" s="46">
        <f t="shared" si="324"/>
        <v>11</v>
      </c>
      <c r="AM316" s="34"/>
      <c r="AN316" s="1"/>
      <c r="AO316" s="46">
        <f t="shared" si="314"/>
        <v>11</v>
      </c>
      <c r="AP316" s="34"/>
      <c r="AQ316" s="1"/>
      <c r="AR316" s="72">
        <f t="shared" si="325"/>
        <v>11</v>
      </c>
      <c r="AS316" s="3"/>
      <c r="AT316" s="1"/>
      <c r="AU316" s="46">
        <f t="shared" si="326"/>
        <v>11</v>
      </c>
      <c r="AV316" s="125">
        <f t="shared" si="327"/>
        <v>10</v>
      </c>
      <c r="AW316" s="125">
        <f t="shared" si="328"/>
        <v>2</v>
      </c>
      <c r="AX316" s="291">
        <v>16</v>
      </c>
      <c r="AY316" s="125">
        <v>1</v>
      </c>
      <c r="AZ316" s="35"/>
      <c r="BA316" s="35"/>
      <c r="BB316" s="35"/>
      <c r="BC316" s="35"/>
      <c r="BD316" s="35"/>
      <c r="BE316" s="35"/>
      <c r="BF316" s="35"/>
    </row>
    <row r="317" spans="1:58" ht="13">
      <c r="A317" s="18"/>
      <c r="B317" s="41">
        <v>-4.9354545454564596</v>
      </c>
      <c r="C317" s="16">
        <v>314</v>
      </c>
      <c r="D317" s="149" t="s">
        <v>1943</v>
      </c>
      <c r="E317" s="106"/>
      <c r="F317" s="260" t="s">
        <v>757</v>
      </c>
      <c r="G317" s="158" t="s">
        <v>758</v>
      </c>
      <c r="H317" s="156" t="s">
        <v>419</v>
      </c>
      <c r="I317" s="156" t="s">
        <v>629</v>
      </c>
      <c r="J317" s="175">
        <f t="shared" ref="J317:J354" si="329">AU317</f>
        <v>23</v>
      </c>
      <c r="K317" s="16">
        <v>8</v>
      </c>
      <c r="L317" s="3"/>
      <c r="M317" s="1"/>
      <c r="N317" s="45">
        <f t="shared" si="315"/>
        <v>8</v>
      </c>
      <c r="O317" s="34"/>
      <c r="P317" s="1"/>
      <c r="Q317" s="45">
        <f t="shared" ref="Q317:Q347" si="330">SUM(N317+O317-P317)</f>
        <v>8</v>
      </c>
      <c r="R317" s="34"/>
      <c r="S317" s="1"/>
      <c r="T317" s="45">
        <f t="shared" ref="T317:T347" si="331">SUM(Q317+R317-S317)</f>
        <v>8</v>
      </c>
      <c r="U317" s="34"/>
      <c r="V317" s="1">
        <v>2</v>
      </c>
      <c r="W317" s="45">
        <f t="shared" ref="W317:W347" si="332">SUM(T317+U317-V317)</f>
        <v>6</v>
      </c>
      <c r="X317" s="34"/>
      <c r="Y317" s="1"/>
      <c r="Z317" s="45">
        <f t="shared" ref="Z317:Z347" si="333">SUM(W317+X317-Y317)</f>
        <v>6</v>
      </c>
      <c r="AA317" s="34"/>
      <c r="AB317" s="1">
        <v>3</v>
      </c>
      <c r="AC317" s="45">
        <f t="shared" ref="AC317:AC347" si="334">SUM(Z317+AA317-AB317)</f>
        <v>3</v>
      </c>
      <c r="AD317" s="3">
        <v>20</v>
      </c>
      <c r="AE317" s="1"/>
      <c r="AF317" s="172">
        <f t="shared" ref="AF317:AF347" si="335">SUM(AC317+AD317-AE317)</f>
        <v>23</v>
      </c>
      <c r="AG317" s="34"/>
      <c r="AH317" s="1"/>
      <c r="AI317" s="46">
        <f t="shared" ref="AI317:AI347" si="336">SUM(AF317+AG317-AH317)</f>
        <v>23</v>
      </c>
      <c r="AJ317" s="34"/>
      <c r="AK317" s="1"/>
      <c r="AL317" s="46">
        <f t="shared" ref="AL317:AL347" si="337">SUM(AI317+AJ317-AK317)</f>
        <v>23</v>
      </c>
      <c r="AM317" s="34"/>
      <c r="AN317" s="1"/>
      <c r="AO317" s="46">
        <f t="shared" si="314"/>
        <v>23</v>
      </c>
      <c r="AP317" s="34"/>
      <c r="AQ317" s="1"/>
      <c r="AR317" s="72">
        <f t="shared" ref="AR317:AR347" si="338">SUM(AO317+AP317-AQ317)</f>
        <v>23</v>
      </c>
      <c r="AS317" s="3"/>
      <c r="AT317" s="1"/>
      <c r="AU317" s="46">
        <f t="shared" ref="AU317:AU347" si="339">SUM(AR317+AS317-AT317)</f>
        <v>23</v>
      </c>
      <c r="AV317" s="125">
        <f t="shared" si="327"/>
        <v>20</v>
      </c>
      <c r="AW317" s="125">
        <f t="shared" si="328"/>
        <v>5</v>
      </c>
      <c r="AX317" s="291">
        <v>27</v>
      </c>
      <c r="AY317" s="125">
        <v>5</v>
      </c>
      <c r="AZ317" s="35"/>
      <c r="BA317" s="35"/>
      <c r="BB317" s="35"/>
      <c r="BC317" s="35"/>
      <c r="BD317" s="35"/>
      <c r="BE317" s="35"/>
      <c r="BF317" s="35"/>
    </row>
    <row r="318" spans="1:58" ht="13">
      <c r="A318" s="17" t="s">
        <v>2065</v>
      </c>
      <c r="B318" s="1">
        <v>-5.0090909090928601</v>
      </c>
      <c r="C318" s="200">
        <v>315</v>
      </c>
      <c r="D318" s="149" t="s">
        <v>1943</v>
      </c>
      <c r="E318" s="106"/>
      <c r="F318" s="261" t="s">
        <v>257</v>
      </c>
      <c r="G318" s="155" t="s">
        <v>258</v>
      </c>
      <c r="H318" s="156" t="s">
        <v>418</v>
      </c>
      <c r="I318" s="156" t="s">
        <v>629</v>
      </c>
      <c r="J318" s="175">
        <f t="shared" si="329"/>
        <v>2</v>
      </c>
      <c r="K318" s="16">
        <v>2</v>
      </c>
      <c r="L318" s="3"/>
      <c r="M318" s="1"/>
      <c r="N318" s="45">
        <f t="shared" si="315"/>
        <v>2</v>
      </c>
      <c r="O318" s="34"/>
      <c r="P318" s="1"/>
      <c r="Q318" s="45">
        <f t="shared" si="330"/>
        <v>2</v>
      </c>
      <c r="R318" s="34"/>
      <c r="S318" s="1"/>
      <c r="T318" s="45">
        <f t="shared" si="331"/>
        <v>2</v>
      </c>
      <c r="U318" s="34"/>
      <c r="V318" s="1"/>
      <c r="W318" s="45">
        <f t="shared" si="332"/>
        <v>2</v>
      </c>
      <c r="X318" s="34"/>
      <c r="Y318" s="1"/>
      <c r="Z318" s="45">
        <f t="shared" si="333"/>
        <v>2</v>
      </c>
      <c r="AA318" s="34"/>
      <c r="AB318" s="1"/>
      <c r="AC318" s="45">
        <f t="shared" si="334"/>
        <v>2</v>
      </c>
      <c r="AD318" s="3"/>
      <c r="AE318" s="1"/>
      <c r="AF318" s="172">
        <f t="shared" si="335"/>
        <v>2</v>
      </c>
      <c r="AG318" s="34"/>
      <c r="AH318" s="1"/>
      <c r="AI318" s="46">
        <f t="shared" si="336"/>
        <v>2</v>
      </c>
      <c r="AJ318" s="34"/>
      <c r="AK318" s="1"/>
      <c r="AL318" s="46">
        <f t="shared" si="337"/>
        <v>2</v>
      </c>
      <c r="AM318" s="34"/>
      <c r="AN318" s="1"/>
      <c r="AO318" s="46">
        <f t="shared" si="314"/>
        <v>2</v>
      </c>
      <c r="AP318" s="34"/>
      <c r="AQ318" s="1"/>
      <c r="AR318" s="72">
        <f t="shared" si="338"/>
        <v>2</v>
      </c>
      <c r="AS318" s="3"/>
      <c r="AT318" s="1"/>
      <c r="AU318" s="46">
        <f t="shared" si="339"/>
        <v>2</v>
      </c>
      <c r="AV318" s="125">
        <f t="shared" si="327"/>
        <v>0</v>
      </c>
      <c r="AW318" s="125">
        <f t="shared" si="328"/>
        <v>0</v>
      </c>
      <c r="AX318" s="291">
        <v>0</v>
      </c>
      <c r="AY318" s="125">
        <v>0</v>
      </c>
      <c r="AZ318" s="35"/>
      <c r="BA318" s="35"/>
      <c r="BB318" s="35"/>
      <c r="BC318" s="35"/>
      <c r="BD318" s="35"/>
      <c r="BE318" s="35"/>
      <c r="BF318" s="35"/>
    </row>
    <row r="319" spans="1:58" ht="13">
      <c r="A319" s="17" t="s">
        <v>407</v>
      </c>
      <c r="B319" s="22">
        <v>-5.0827272727292598</v>
      </c>
      <c r="C319" s="16">
        <v>316</v>
      </c>
      <c r="D319" s="149" t="s">
        <v>1943</v>
      </c>
      <c r="E319" s="106"/>
      <c r="F319" s="261" t="s">
        <v>902</v>
      </c>
      <c r="G319" s="155" t="s">
        <v>903</v>
      </c>
      <c r="H319" s="156" t="s">
        <v>419</v>
      </c>
      <c r="I319" s="156" t="s">
        <v>1955</v>
      </c>
      <c r="J319" s="175">
        <f t="shared" si="329"/>
        <v>50</v>
      </c>
      <c r="K319" s="16">
        <v>100</v>
      </c>
      <c r="L319" s="3"/>
      <c r="M319" s="1"/>
      <c r="N319" s="45">
        <f t="shared" si="315"/>
        <v>100</v>
      </c>
      <c r="O319" s="34"/>
      <c r="P319" s="1"/>
      <c r="Q319" s="45">
        <f t="shared" si="330"/>
        <v>100</v>
      </c>
      <c r="R319" s="34"/>
      <c r="S319" s="1"/>
      <c r="T319" s="45">
        <f t="shared" si="331"/>
        <v>100</v>
      </c>
      <c r="U319" s="34"/>
      <c r="V319" s="1"/>
      <c r="W319" s="45">
        <f t="shared" si="332"/>
        <v>100</v>
      </c>
      <c r="X319" s="34"/>
      <c r="Y319" s="1"/>
      <c r="Z319" s="45">
        <f t="shared" si="333"/>
        <v>100</v>
      </c>
      <c r="AA319" s="34"/>
      <c r="AB319" s="1"/>
      <c r="AC319" s="45">
        <f t="shared" si="334"/>
        <v>100</v>
      </c>
      <c r="AD319" s="3"/>
      <c r="AE319" s="1"/>
      <c r="AF319" s="172">
        <f t="shared" si="335"/>
        <v>100</v>
      </c>
      <c r="AG319" s="34"/>
      <c r="AH319" s="1">
        <v>50</v>
      </c>
      <c r="AI319" s="46">
        <f t="shared" si="336"/>
        <v>50</v>
      </c>
      <c r="AJ319" s="34"/>
      <c r="AK319" s="1"/>
      <c r="AL319" s="46">
        <f t="shared" si="337"/>
        <v>50</v>
      </c>
      <c r="AM319" s="34"/>
      <c r="AN319" s="1"/>
      <c r="AO319" s="46">
        <f t="shared" si="314"/>
        <v>50</v>
      </c>
      <c r="AP319" s="34"/>
      <c r="AQ319" s="1"/>
      <c r="AR319" s="72">
        <f t="shared" si="338"/>
        <v>50</v>
      </c>
      <c r="AS319" s="3"/>
      <c r="AT319" s="1"/>
      <c r="AU319" s="46">
        <f t="shared" si="339"/>
        <v>50</v>
      </c>
      <c r="AV319" s="125">
        <f t="shared" si="327"/>
        <v>0</v>
      </c>
      <c r="AW319" s="125">
        <f t="shared" si="328"/>
        <v>50</v>
      </c>
      <c r="AX319" s="291">
        <v>0</v>
      </c>
      <c r="AY319" s="125">
        <v>0</v>
      </c>
      <c r="AZ319" s="35"/>
      <c r="BA319" s="35"/>
      <c r="BB319" s="35"/>
      <c r="BC319" s="35"/>
      <c r="BD319" s="35"/>
      <c r="BE319" s="35"/>
      <c r="BF319" s="35"/>
    </row>
    <row r="320" spans="1:58" ht="13">
      <c r="A320" s="17" t="s">
        <v>407</v>
      </c>
      <c r="B320" s="1">
        <v>-5.1563636363655601</v>
      </c>
      <c r="C320" s="16">
        <v>317</v>
      </c>
      <c r="D320" s="149" t="s">
        <v>1944</v>
      </c>
      <c r="E320" s="120"/>
      <c r="F320" s="261" t="s">
        <v>904</v>
      </c>
      <c r="G320" s="155" t="s">
        <v>905</v>
      </c>
      <c r="H320" s="156" t="s">
        <v>419</v>
      </c>
      <c r="I320" s="156" t="s">
        <v>629</v>
      </c>
      <c r="J320" s="175">
        <f t="shared" si="329"/>
        <v>9</v>
      </c>
      <c r="K320" s="16">
        <v>9</v>
      </c>
      <c r="L320" s="3"/>
      <c r="M320" s="1"/>
      <c r="N320" s="45">
        <f t="shared" si="315"/>
        <v>9</v>
      </c>
      <c r="O320" s="34"/>
      <c r="P320" s="1"/>
      <c r="Q320" s="45">
        <f t="shared" si="330"/>
        <v>9</v>
      </c>
      <c r="R320" s="34"/>
      <c r="S320" s="1"/>
      <c r="T320" s="45">
        <f t="shared" si="331"/>
        <v>9</v>
      </c>
      <c r="U320" s="34"/>
      <c r="V320" s="1"/>
      <c r="W320" s="45">
        <f t="shared" si="332"/>
        <v>9</v>
      </c>
      <c r="X320" s="34"/>
      <c r="Y320" s="1"/>
      <c r="Z320" s="45">
        <f t="shared" si="333"/>
        <v>9</v>
      </c>
      <c r="AA320" s="34"/>
      <c r="AB320" s="1"/>
      <c r="AC320" s="45">
        <f t="shared" si="334"/>
        <v>9</v>
      </c>
      <c r="AD320" s="3"/>
      <c r="AE320" s="1"/>
      <c r="AF320" s="172">
        <f t="shared" si="335"/>
        <v>9</v>
      </c>
      <c r="AG320" s="34"/>
      <c r="AH320" s="1"/>
      <c r="AI320" s="46">
        <f t="shared" si="336"/>
        <v>9</v>
      </c>
      <c r="AJ320" s="34"/>
      <c r="AK320" s="1"/>
      <c r="AL320" s="46">
        <f t="shared" si="337"/>
        <v>9</v>
      </c>
      <c r="AM320" s="34"/>
      <c r="AN320" s="1"/>
      <c r="AO320" s="46">
        <f t="shared" si="314"/>
        <v>9</v>
      </c>
      <c r="AP320" s="34"/>
      <c r="AQ320" s="1"/>
      <c r="AR320" s="72">
        <f t="shared" si="338"/>
        <v>9</v>
      </c>
      <c r="AS320" s="3"/>
      <c r="AT320" s="1"/>
      <c r="AU320" s="46">
        <f t="shared" si="339"/>
        <v>9</v>
      </c>
      <c r="AV320" s="125">
        <f t="shared" si="327"/>
        <v>0</v>
      </c>
      <c r="AW320" s="125">
        <f t="shared" si="328"/>
        <v>0</v>
      </c>
      <c r="AX320" s="291">
        <v>0</v>
      </c>
      <c r="AY320" s="125">
        <v>0</v>
      </c>
      <c r="AZ320" s="35"/>
      <c r="BA320" s="35"/>
      <c r="BB320" s="35"/>
      <c r="BC320" s="35"/>
      <c r="BD320" s="35"/>
      <c r="BE320" s="35"/>
      <c r="BF320" s="35"/>
    </row>
    <row r="321" spans="1:58" ht="13">
      <c r="A321" s="18"/>
      <c r="B321" s="41">
        <v>-5.2300000000019597</v>
      </c>
      <c r="C321" s="16">
        <v>318</v>
      </c>
      <c r="D321" s="247" t="s">
        <v>4571</v>
      </c>
      <c r="E321" s="153">
        <v>1</v>
      </c>
      <c r="F321" s="32" t="s">
        <v>4470</v>
      </c>
      <c r="G321" s="27" t="s">
        <v>4471</v>
      </c>
      <c r="H321" s="110" t="s">
        <v>4570</v>
      </c>
      <c r="I321" s="156" t="s">
        <v>629</v>
      </c>
      <c r="J321" s="175">
        <f>AU321</f>
        <v>0</v>
      </c>
      <c r="K321" s="16">
        <v>20</v>
      </c>
      <c r="L321" s="3"/>
      <c r="M321" s="1"/>
      <c r="N321" s="45">
        <f>SUM(K321+L321-M321)</f>
        <v>20</v>
      </c>
      <c r="O321" s="34"/>
      <c r="P321" s="1"/>
      <c r="Q321" s="45">
        <f>SUM(N321+O321-P321)</f>
        <v>20</v>
      </c>
      <c r="R321" s="34"/>
      <c r="S321" s="1"/>
      <c r="T321" s="45">
        <f>SUM(Q321+R321-S321)</f>
        <v>20</v>
      </c>
      <c r="U321" s="34"/>
      <c r="V321" s="1">
        <v>20</v>
      </c>
      <c r="W321" s="45">
        <f>SUM(T321+U321-V321)</f>
        <v>0</v>
      </c>
      <c r="X321" s="34"/>
      <c r="Y321" s="1"/>
      <c r="Z321" s="45">
        <f>SUM(W321+X321-Y321)</f>
        <v>0</v>
      </c>
      <c r="AA321" s="34"/>
      <c r="AB321" s="1"/>
      <c r="AC321" s="45">
        <f>SUM(Z321+AA321-AB321)</f>
        <v>0</v>
      </c>
      <c r="AD321" s="3"/>
      <c r="AE321" s="1"/>
      <c r="AF321" s="172">
        <f>SUM(AC321+AD321-AE321)</f>
        <v>0</v>
      </c>
      <c r="AG321" s="34"/>
      <c r="AH321" s="1"/>
      <c r="AI321" s="46">
        <f>SUM(AF321+AG321-AH321)</f>
        <v>0</v>
      </c>
      <c r="AJ321" s="34"/>
      <c r="AK321" s="1"/>
      <c r="AL321" s="46">
        <f>SUM(AI321+AJ321-AK321)</f>
        <v>0</v>
      </c>
      <c r="AM321" s="34"/>
      <c r="AN321" s="1"/>
      <c r="AO321" s="46">
        <f>SUM(AL321+AM321-AN321)</f>
        <v>0</v>
      </c>
      <c r="AP321" s="34"/>
      <c r="AQ321" s="1"/>
      <c r="AR321" s="72">
        <f>SUM(AO321+AP321-AQ321)</f>
        <v>0</v>
      </c>
      <c r="AS321" s="3"/>
      <c r="AT321" s="1"/>
      <c r="AU321" s="46">
        <f>SUM(AR321+AS321-AT321)</f>
        <v>0</v>
      </c>
      <c r="AV321" s="125">
        <f>SUM(L321+O321+R321+U321+X321+AA321+AD321+AG321+AJ321+AM321+AP321+AS321)</f>
        <v>0</v>
      </c>
      <c r="AW321" s="125">
        <f>SUM(M321+P321+S321+V321+Y321+AB321+AE321+AH321+AK321+AN321+AQ321+AT321)</f>
        <v>20</v>
      </c>
      <c r="AX321" s="291">
        <v>0</v>
      </c>
      <c r="AY321" s="125">
        <v>0</v>
      </c>
      <c r="AZ321" s="35"/>
      <c r="BA321" s="35"/>
      <c r="BB321" s="35"/>
      <c r="BC321" s="35"/>
      <c r="BD321" s="35"/>
      <c r="BE321" s="35"/>
      <c r="BF321" s="35"/>
    </row>
    <row r="322" spans="1:58" ht="13">
      <c r="A322" s="18"/>
      <c r="B322" s="41">
        <v>-5.3036363636383603</v>
      </c>
      <c r="C322" s="200">
        <v>319</v>
      </c>
      <c r="D322" s="247" t="s">
        <v>4571</v>
      </c>
      <c r="E322" s="153">
        <v>2</v>
      </c>
      <c r="F322" s="32" t="s">
        <v>4472</v>
      </c>
      <c r="G322" s="27" t="s">
        <v>4473</v>
      </c>
      <c r="H322" s="110" t="s">
        <v>4570</v>
      </c>
      <c r="I322" s="156" t="s">
        <v>629</v>
      </c>
      <c r="J322" s="175">
        <f>AU322</f>
        <v>0</v>
      </c>
      <c r="K322" s="16">
        <v>20</v>
      </c>
      <c r="L322" s="3"/>
      <c r="M322" s="1"/>
      <c r="N322" s="45">
        <f>SUM(K322+L322-M322)</f>
        <v>20</v>
      </c>
      <c r="O322" s="34"/>
      <c r="P322" s="1"/>
      <c r="Q322" s="45">
        <f>SUM(N322+O322-P322)</f>
        <v>20</v>
      </c>
      <c r="R322" s="34"/>
      <c r="S322" s="1"/>
      <c r="T322" s="45">
        <f>SUM(Q322+R322-S322)</f>
        <v>20</v>
      </c>
      <c r="U322" s="34"/>
      <c r="V322" s="1">
        <v>20</v>
      </c>
      <c r="W322" s="45">
        <f>SUM(T322+U322-V322)</f>
        <v>0</v>
      </c>
      <c r="X322" s="34"/>
      <c r="Y322" s="1"/>
      <c r="Z322" s="45">
        <f>SUM(W322+X322-Y322)</f>
        <v>0</v>
      </c>
      <c r="AA322" s="34"/>
      <c r="AB322" s="1"/>
      <c r="AC322" s="45">
        <f>SUM(Z322+AA322-AB322)</f>
        <v>0</v>
      </c>
      <c r="AD322" s="3"/>
      <c r="AE322" s="1"/>
      <c r="AF322" s="172">
        <f>SUM(AC322+AD322-AE322)</f>
        <v>0</v>
      </c>
      <c r="AG322" s="34"/>
      <c r="AH322" s="1"/>
      <c r="AI322" s="46">
        <f>SUM(AF322+AG322-AH322)</f>
        <v>0</v>
      </c>
      <c r="AJ322" s="34"/>
      <c r="AK322" s="1"/>
      <c r="AL322" s="46">
        <f>SUM(AI322+AJ322-AK322)</f>
        <v>0</v>
      </c>
      <c r="AM322" s="34"/>
      <c r="AN322" s="1"/>
      <c r="AO322" s="46">
        <f>SUM(AL322+AM322-AN322)</f>
        <v>0</v>
      </c>
      <c r="AP322" s="34"/>
      <c r="AQ322" s="1"/>
      <c r="AR322" s="72">
        <f>SUM(AO322+AP322-AQ322)</f>
        <v>0</v>
      </c>
      <c r="AS322" s="3"/>
      <c r="AT322" s="1"/>
      <c r="AU322" s="46">
        <f>SUM(AR322+AS322-AT322)</f>
        <v>0</v>
      </c>
      <c r="AV322" s="125">
        <f>SUM(L322+O322+R322+U322+X322+AA322+AD322+AG322+AJ322+AM322+AP322+AS322)</f>
        <v>0</v>
      </c>
      <c r="AW322" s="125">
        <f>SUM(M322+P322+S322+V322+Y322+AB322+AE322+AH322+AK322+AN322+AQ322+AT322)</f>
        <v>20</v>
      </c>
      <c r="AX322" s="291">
        <v>0</v>
      </c>
      <c r="AY322" s="125">
        <v>0</v>
      </c>
      <c r="AZ322" s="35"/>
      <c r="BA322" s="35"/>
      <c r="BB322" s="35"/>
      <c r="BC322" s="35"/>
      <c r="BD322" s="35"/>
      <c r="BE322" s="35"/>
      <c r="BF322" s="35"/>
    </row>
    <row r="323" spans="1:58" ht="13">
      <c r="A323" s="17" t="s">
        <v>2065</v>
      </c>
      <c r="B323" s="1">
        <v>-5.3772727272746597</v>
      </c>
      <c r="C323" s="16">
        <v>320</v>
      </c>
      <c r="D323" s="247" t="s">
        <v>4571</v>
      </c>
      <c r="E323" s="153">
        <v>3</v>
      </c>
      <c r="F323" s="263" t="s">
        <v>898</v>
      </c>
      <c r="G323" s="155" t="s">
        <v>899</v>
      </c>
      <c r="H323" s="110" t="s">
        <v>4570</v>
      </c>
      <c r="I323" s="156" t="s">
        <v>629</v>
      </c>
      <c r="J323" s="175">
        <f t="shared" si="329"/>
        <v>10</v>
      </c>
      <c r="K323" s="16">
        <v>10</v>
      </c>
      <c r="L323" s="3"/>
      <c r="M323" s="1"/>
      <c r="N323" s="45">
        <f t="shared" si="315"/>
        <v>10</v>
      </c>
      <c r="O323" s="34"/>
      <c r="P323" s="1"/>
      <c r="Q323" s="45">
        <f t="shared" si="330"/>
        <v>10</v>
      </c>
      <c r="R323" s="34"/>
      <c r="S323" s="1"/>
      <c r="T323" s="45">
        <f t="shared" si="331"/>
        <v>10</v>
      </c>
      <c r="U323" s="34"/>
      <c r="V323" s="1"/>
      <c r="W323" s="45">
        <f t="shared" si="332"/>
        <v>10</v>
      </c>
      <c r="X323" s="34"/>
      <c r="Y323" s="1"/>
      <c r="Z323" s="45">
        <f t="shared" si="333"/>
        <v>10</v>
      </c>
      <c r="AA323" s="34"/>
      <c r="AB323" s="1"/>
      <c r="AC323" s="45">
        <f t="shared" si="334"/>
        <v>10</v>
      </c>
      <c r="AD323" s="3"/>
      <c r="AE323" s="1"/>
      <c r="AF323" s="172">
        <f t="shared" si="335"/>
        <v>10</v>
      </c>
      <c r="AG323" s="34"/>
      <c r="AH323" s="1"/>
      <c r="AI323" s="46">
        <f t="shared" si="336"/>
        <v>10</v>
      </c>
      <c r="AJ323" s="34"/>
      <c r="AK323" s="1"/>
      <c r="AL323" s="46">
        <f t="shared" si="337"/>
        <v>10</v>
      </c>
      <c r="AM323" s="34"/>
      <c r="AN323" s="1"/>
      <c r="AO323" s="46">
        <f t="shared" si="314"/>
        <v>10</v>
      </c>
      <c r="AP323" s="34"/>
      <c r="AQ323" s="1"/>
      <c r="AR323" s="72">
        <f t="shared" si="338"/>
        <v>10</v>
      </c>
      <c r="AS323" s="3"/>
      <c r="AT323" s="1"/>
      <c r="AU323" s="46">
        <f t="shared" si="339"/>
        <v>10</v>
      </c>
      <c r="AV323" s="125">
        <f t="shared" si="327"/>
        <v>0</v>
      </c>
      <c r="AW323" s="125">
        <f t="shared" si="328"/>
        <v>0</v>
      </c>
      <c r="AX323" s="291">
        <v>106</v>
      </c>
      <c r="AY323" s="125">
        <v>0</v>
      </c>
      <c r="AZ323" s="35"/>
      <c r="BA323" s="35"/>
      <c r="BB323" s="35"/>
      <c r="BC323" s="35"/>
      <c r="BD323" s="35"/>
      <c r="BE323" s="35"/>
      <c r="BF323" s="35"/>
    </row>
    <row r="324" spans="1:58" ht="13">
      <c r="A324" s="17" t="s">
        <v>407</v>
      </c>
      <c r="B324" s="22">
        <v>-5.4509090909110602</v>
      </c>
      <c r="C324" s="16">
        <v>321</v>
      </c>
      <c r="D324" s="247" t="s">
        <v>4571</v>
      </c>
      <c r="E324" s="153">
        <v>4</v>
      </c>
      <c r="F324" s="263" t="s">
        <v>900</v>
      </c>
      <c r="G324" s="155" t="s">
        <v>901</v>
      </c>
      <c r="H324" s="110" t="s">
        <v>4570</v>
      </c>
      <c r="I324" s="156" t="s">
        <v>629</v>
      </c>
      <c r="J324" s="175">
        <f t="shared" si="329"/>
        <v>10</v>
      </c>
      <c r="K324" s="16">
        <v>10</v>
      </c>
      <c r="L324" s="3"/>
      <c r="M324" s="1"/>
      <c r="N324" s="45">
        <f t="shared" si="315"/>
        <v>10</v>
      </c>
      <c r="O324" s="34"/>
      <c r="P324" s="1"/>
      <c r="Q324" s="45">
        <f t="shared" si="330"/>
        <v>10</v>
      </c>
      <c r="R324" s="34"/>
      <c r="S324" s="1"/>
      <c r="T324" s="45">
        <f t="shared" si="331"/>
        <v>10</v>
      </c>
      <c r="U324" s="34"/>
      <c r="V324" s="1"/>
      <c r="W324" s="45">
        <f t="shared" si="332"/>
        <v>10</v>
      </c>
      <c r="X324" s="34"/>
      <c r="Y324" s="1"/>
      <c r="Z324" s="45">
        <f t="shared" si="333"/>
        <v>10</v>
      </c>
      <c r="AA324" s="34"/>
      <c r="AB324" s="1"/>
      <c r="AC324" s="45">
        <f t="shared" si="334"/>
        <v>10</v>
      </c>
      <c r="AD324" s="3"/>
      <c r="AE324" s="1"/>
      <c r="AF324" s="172">
        <f t="shared" si="335"/>
        <v>10</v>
      </c>
      <c r="AG324" s="34"/>
      <c r="AH324" s="1"/>
      <c r="AI324" s="46">
        <f t="shared" si="336"/>
        <v>10</v>
      </c>
      <c r="AJ324" s="34"/>
      <c r="AK324" s="1"/>
      <c r="AL324" s="46">
        <f t="shared" si="337"/>
        <v>10</v>
      </c>
      <c r="AM324" s="34"/>
      <c r="AN324" s="1"/>
      <c r="AO324" s="46">
        <f t="shared" ref="AO324:AO369" si="340">SUM(AL324+AM324-AN324)</f>
        <v>10</v>
      </c>
      <c r="AP324" s="34"/>
      <c r="AQ324" s="1"/>
      <c r="AR324" s="72">
        <f t="shared" si="338"/>
        <v>10</v>
      </c>
      <c r="AS324" s="3"/>
      <c r="AT324" s="1"/>
      <c r="AU324" s="46">
        <f t="shared" si="339"/>
        <v>10</v>
      </c>
      <c r="AV324" s="125">
        <f t="shared" si="327"/>
        <v>0</v>
      </c>
      <c r="AW324" s="125">
        <f t="shared" si="328"/>
        <v>0</v>
      </c>
      <c r="AX324" s="291">
        <v>106</v>
      </c>
      <c r="AY324" s="125">
        <v>0</v>
      </c>
      <c r="AZ324" s="35"/>
      <c r="BA324" s="35"/>
      <c r="BB324" s="35"/>
      <c r="BC324" s="35"/>
      <c r="BD324" s="35"/>
      <c r="BE324" s="35"/>
      <c r="BF324" s="35"/>
    </row>
    <row r="325" spans="1:58" ht="13">
      <c r="A325" s="17" t="s">
        <v>407</v>
      </c>
      <c r="B325" s="1">
        <v>-5.5245454545474599</v>
      </c>
      <c r="C325" s="16">
        <v>322</v>
      </c>
      <c r="D325" s="247" t="s">
        <v>4571</v>
      </c>
      <c r="E325" s="153">
        <v>5</v>
      </c>
      <c r="F325" s="162" t="s">
        <v>3995</v>
      </c>
      <c r="G325" s="155" t="s">
        <v>4646</v>
      </c>
      <c r="H325" s="110" t="s">
        <v>4570</v>
      </c>
      <c r="I325" s="156" t="s">
        <v>629</v>
      </c>
      <c r="J325" s="175">
        <f>AU325</f>
        <v>10</v>
      </c>
      <c r="K325" s="16">
        <v>10</v>
      </c>
      <c r="L325" s="3"/>
      <c r="M325" s="1"/>
      <c r="N325" s="45">
        <f>SUM(K325+L325-M325)</f>
        <v>10</v>
      </c>
      <c r="O325" s="34"/>
      <c r="P325" s="1"/>
      <c r="Q325" s="45">
        <f>SUM(N325+O325-P325)</f>
        <v>10</v>
      </c>
      <c r="R325" s="34"/>
      <c r="S325" s="1"/>
      <c r="T325" s="45">
        <f>SUM(Q325+R325-S325)</f>
        <v>10</v>
      </c>
      <c r="U325" s="34"/>
      <c r="V325" s="1"/>
      <c r="W325" s="45">
        <f>SUM(T325+U325-V325)</f>
        <v>10</v>
      </c>
      <c r="X325" s="34"/>
      <c r="Y325" s="1"/>
      <c r="Z325" s="45">
        <f>SUM(W325+X325-Y325)</f>
        <v>10</v>
      </c>
      <c r="AA325" s="34"/>
      <c r="AB325" s="1"/>
      <c r="AC325" s="45">
        <f>SUM(Z325+AA325-AB325)</f>
        <v>10</v>
      </c>
      <c r="AD325" s="3"/>
      <c r="AE325" s="1"/>
      <c r="AF325" s="172">
        <f>SUM(AC325+AD325-AE325)</f>
        <v>10</v>
      </c>
      <c r="AG325" s="34"/>
      <c r="AH325" s="1"/>
      <c r="AI325" s="46">
        <f>SUM(AF325+AG325-AH325)</f>
        <v>10</v>
      </c>
      <c r="AJ325" s="34"/>
      <c r="AK325" s="1"/>
      <c r="AL325" s="46">
        <f>SUM(AI325+AJ325-AK325)</f>
        <v>10</v>
      </c>
      <c r="AM325" s="34"/>
      <c r="AN325" s="1"/>
      <c r="AO325" s="46">
        <f>SUM(AL325+AM325-AN325)</f>
        <v>10</v>
      </c>
      <c r="AP325" s="34"/>
      <c r="AQ325" s="1"/>
      <c r="AR325" s="72">
        <f>SUM(AO325+AP325-AQ325)</f>
        <v>10</v>
      </c>
      <c r="AS325" s="3"/>
      <c r="AT325" s="1"/>
      <c r="AU325" s="46">
        <f>SUM(AR325+AS325-AT325)</f>
        <v>10</v>
      </c>
      <c r="AV325" s="125">
        <f t="shared" ref="AV325:AW328" si="341">SUM(L325+O325+R325+U325+X325+AA325+AD325+AG325+AJ325+AM325+AP325+AS325)</f>
        <v>0</v>
      </c>
      <c r="AW325" s="125">
        <f t="shared" si="341"/>
        <v>0</v>
      </c>
      <c r="AX325" s="291">
        <v>30</v>
      </c>
      <c r="AY325" s="125">
        <v>18</v>
      </c>
      <c r="AZ325" s="35"/>
      <c r="BA325" s="35"/>
      <c r="BB325" s="35"/>
      <c r="BC325" s="35"/>
      <c r="BD325" s="35"/>
      <c r="BE325" s="35"/>
      <c r="BF325" s="35"/>
    </row>
    <row r="326" spans="1:58" ht="13">
      <c r="A326" s="18"/>
      <c r="B326" s="41">
        <v>-5.5981818181837602</v>
      </c>
      <c r="C326" s="200">
        <v>323</v>
      </c>
      <c r="D326" s="247" t="s">
        <v>4571</v>
      </c>
      <c r="E326" s="153">
        <v>6</v>
      </c>
      <c r="F326" s="162" t="s">
        <v>3996</v>
      </c>
      <c r="G326" s="155" t="s">
        <v>4647</v>
      </c>
      <c r="H326" s="110" t="s">
        <v>4570</v>
      </c>
      <c r="I326" s="156" t="s">
        <v>629</v>
      </c>
      <c r="J326" s="175">
        <f>AU326</f>
        <v>10</v>
      </c>
      <c r="K326" s="16">
        <v>10</v>
      </c>
      <c r="L326" s="3"/>
      <c r="M326" s="1"/>
      <c r="N326" s="45">
        <f>SUM(K326+L326-M326)</f>
        <v>10</v>
      </c>
      <c r="O326" s="34"/>
      <c r="P326" s="1"/>
      <c r="Q326" s="45">
        <f>SUM(N326+O326-P326)</f>
        <v>10</v>
      </c>
      <c r="R326" s="34"/>
      <c r="S326" s="1"/>
      <c r="T326" s="45">
        <f>SUM(Q326+R326-S326)</f>
        <v>10</v>
      </c>
      <c r="U326" s="34"/>
      <c r="V326" s="1"/>
      <c r="W326" s="45">
        <f>SUM(T326+U326-V326)</f>
        <v>10</v>
      </c>
      <c r="X326" s="34"/>
      <c r="Y326" s="1"/>
      <c r="Z326" s="45">
        <f>SUM(W326+X326-Y326)</f>
        <v>10</v>
      </c>
      <c r="AA326" s="34"/>
      <c r="AB326" s="1"/>
      <c r="AC326" s="45">
        <f>SUM(Z326+AA326-AB326)</f>
        <v>10</v>
      </c>
      <c r="AD326" s="3"/>
      <c r="AE326" s="1"/>
      <c r="AF326" s="172">
        <f>SUM(AC326+AD326-AE326)</f>
        <v>10</v>
      </c>
      <c r="AG326" s="34"/>
      <c r="AH326" s="1"/>
      <c r="AI326" s="46">
        <f>SUM(AF326+AG326-AH326)</f>
        <v>10</v>
      </c>
      <c r="AJ326" s="34"/>
      <c r="AK326" s="1"/>
      <c r="AL326" s="46">
        <f>SUM(AI326+AJ326-AK326)</f>
        <v>10</v>
      </c>
      <c r="AM326" s="34"/>
      <c r="AN326" s="1"/>
      <c r="AO326" s="46">
        <f>SUM(AL326+AM326-AN326)</f>
        <v>10</v>
      </c>
      <c r="AP326" s="34"/>
      <c r="AQ326" s="1"/>
      <c r="AR326" s="72">
        <f>SUM(AO326+AP326-AQ326)</f>
        <v>10</v>
      </c>
      <c r="AS326" s="3"/>
      <c r="AT326" s="1"/>
      <c r="AU326" s="46">
        <f>SUM(AR326+AS326-AT326)</f>
        <v>10</v>
      </c>
      <c r="AV326" s="125">
        <f t="shared" si="341"/>
        <v>0</v>
      </c>
      <c r="AW326" s="125">
        <f t="shared" si="341"/>
        <v>0</v>
      </c>
      <c r="AX326" s="291">
        <v>30</v>
      </c>
      <c r="AY326" s="125">
        <v>10</v>
      </c>
      <c r="AZ326" s="35"/>
      <c r="BA326" s="35"/>
      <c r="BB326" s="35"/>
      <c r="BC326" s="35"/>
      <c r="BD326" s="35"/>
      <c r="BE326" s="35"/>
      <c r="BF326" s="35"/>
    </row>
    <row r="327" spans="1:58" ht="13">
      <c r="A327" s="18"/>
      <c r="B327" s="41">
        <v>-5.6718181818201598</v>
      </c>
      <c r="C327" s="16">
        <v>324</v>
      </c>
      <c r="D327" s="247" t="s">
        <v>4571</v>
      </c>
      <c r="E327" s="153">
        <v>7</v>
      </c>
      <c r="F327" s="162" t="s">
        <v>4046</v>
      </c>
      <c r="G327" s="155" t="s">
        <v>4044</v>
      </c>
      <c r="H327" s="110" t="s">
        <v>4570</v>
      </c>
      <c r="I327" s="156" t="s">
        <v>629</v>
      </c>
      <c r="J327" s="175">
        <f>AU327</f>
        <v>0</v>
      </c>
      <c r="K327" s="16">
        <v>0</v>
      </c>
      <c r="L327" s="3"/>
      <c r="M327" s="1"/>
      <c r="N327" s="45">
        <f>SUM(K327+L327-M327)</f>
        <v>0</v>
      </c>
      <c r="O327" s="34"/>
      <c r="P327" s="1"/>
      <c r="Q327" s="45">
        <f>SUM(N327+O327-P327)</f>
        <v>0</v>
      </c>
      <c r="R327" s="34"/>
      <c r="S327" s="1"/>
      <c r="T327" s="45">
        <f>SUM(Q327+R327-S327)</f>
        <v>0</v>
      </c>
      <c r="U327" s="34"/>
      <c r="V327" s="1"/>
      <c r="W327" s="45">
        <f>SUM(T327+U327-V327)</f>
        <v>0</v>
      </c>
      <c r="X327" s="34"/>
      <c r="Y327" s="1"/>
      <c r="Z327" s="45">
        <f>SUM(W327+X327-Y327)</f>
        <v>0</v>
      </c>
      <c r="AA327" s="34"/>
      <c r="AB327" s="1"/>
      <c r="AC327" s="45">
        <f>SUM(Z327+AA327-AB327)</f>
        <v>0</v>
      </c>
      <c r="AD327" s="3"/>
      <c r="AE327" s="1"/>
      <c r="AF327" s="172">
        <f>SUM(AC327+AD327-AE327)</f>
        <v>0</v>
      </c>
      <c r="AG327" s="34"/>
      <c r="AH327" s="1"/>
      <c r="AI327" s="46">
        <f>SUM(AF327+AG327-AH327)</f>
        <v>0</v>
      </c>
      <c r="AJ327" s="34"/>
      <c r="AK327" s="1"/>
      <c r="AL327" s="46">
        <f>SUM(AI327+AJ327-AK327)</f>
        <v>0</v>
      </c>
      <c r="AM327" s="34"/>
      <c r="AN327" s="1"/>
      <c r="AO327" s="46">
        <f>SUM(AL327+AM327-AN327)</f>
        <v>0</v>
      </c>
      <c r="AP327" s="34"/>
      <c r="AQ327" s="1"/>
      <c r="AR327" s="72">
        <f>SUM(AO327+AP327-AQ327)</f>
        <v>0</v>
      </c>
      <c r="AS327" s="3"/>
      <c r="AT327" s="1"/>
      <c r="AU327" s="46">
        <f>SUM(AR327+AS327-AT327)</f>
        <v>0</v>
      </c>
      <c r="AV327" s="125">
        <f t="shared" si="341"/>
        <v>0</v>
      </c>
      <c r="AW327" s="125">
        <f t="shared" si="341"/>
        <v>0</v>
      </c>
      <c r="AX327" s="291">
        <v>16</v>
      </c>
      <c r="AY327" s="125">
        <v>0</v>
      </c>
      <c r="AZ327" s="35"/>
      <c r="BA327" s="35"/>
      <c r="BB327" s="35"/>
      <c r="BC327" s="35"/>
      <c r="BD327" s="35"/>
      <c r="BE327" s="35"/>
      <c r="BF327" s="35"/>
    </row>
    <row r="328" spans="1:58" ht="13">
      <c r="A328" s="17" t="s">
        <v>2065</v>
      </c>
      <c r="B328" s="1">
        <v>-5.7454545454565604</v>
      </c>
      <c r="C328" s="16">
        <v>325</v>
      </c>
      <c r="D328" s="247" t="s">
        <v>4571</v>
      </c>
      <c r="E328" s="153">
        <v>8</v>
      </c>
      <c r="F328" s="162" t="s">
        <v>4047</v>
      </c>
      <c r="G328" s="155" t="s">
        <v>4045</v>
      </c>
      <c r="H328" s="110" t="s">
        <v>4570</v>
      </c>
      <c r="I328" s="156" t="s">
        <v>629</v>
      </c>
      <c r="J328" s="175">
        <f>AU328</f>
        <v>0</v>
      </c>
      <c r="K328" s="16">
        <v>0</v>
      </c>
      <c r="L328" s="3"/>
      <c r="M328" s="1"/>
      <c r="N328" s="45">
        <f>SUM(K328+L328-M328)</f>
        <v>0</v>
      </c>
      <c r="O328" s="34"/>
      <c r="P328" s="1"/>
      <c r="Q328" s="45">
        <f>SUM(N328+O328-P328)</f>
        <v>0</v>
      </c>
      <c r="R328" s="34"/>
      <c r="S328" s="1"/>
      <c r="T328" s="45">
        <f>SUM(Q328+R328-S328)</f>
        <v>0</v>
      </c>
      <c r="U328" s="34"/>
      <c r="V328" s="1"/>
      <c r="W328" s="45">
        <f>SUM(T328+U328-V328)</f>
        <v>0</v>
      </c>
      <c r="X328" s="34"/>
      <c r="Y328" s="1"/>
      <c r="Z328" s="45">
        <f>SUM(W328+X328-Y328)</f>
        <v>0</v>
      </c>
      <c r="AA328" s="34"/>
      <c r="AB328" s="1"/>
      <c r="AC328" s="45">
        <f>SUM(Z328+AA328-AB328)</f>
        <v>0</v>
      </c>
      <c r="AD328" s="3"/>
      <c r="AE328" s="1"/>
      <c r="AF328" s="172">
        <f>SUM(AC328+AD328-AE328)</f>
        <v>0</v>
      </c>
      <c r="AG328" s="34"/>
      <c r="AH328" s="1"/>
      <c r="AI328" s="46">
        <f>SUM(AF328+AG328-AH328)</f>
        <v>0</v>
      </c>
      <c r="AJ328" s="34"/>
      <c r="AK328" s="1"/>
      <c r="AL328" s="46">
        <f>SUM(AI328+AJ328-AK328)</f>
        <v>0</v>
      </c>
      <c r="AM328" s="34"/>
      <c r="AN328" s="1"/>
      <c r="AO328" s="46">
        <f>SUM(AL328+AM328-AN328)</f>
        <v>0</v>
      </c>
      <c r="AP328" s="34"/>
      <c r="AQ328" s="1"/>
      <c r="AR328" s="72">
        <f>SUM(AO328+AP328-AQ328)</f>
        <v>0</v>
      </c>
      <c r="AS328" s="3"/>
      <c r="AT328" s="1"/>
      <c r="AU328" s="46">
        <f>SUM(AR328+AS328-AT328)</f>
        <v>0</v>
      </c>
      <c r="AV328" s="125">
        <f t="shared" si="341"/>
        <v>0</v>
      </c>
      <c r="AW328" s="125">
        <f t="shared" si="341"/>
        <v>0</v>
      </c>
      <c r="AX328" s="291">
        <v>16</v>
      </c>
      <c r="AY328" s="125">
        <v>0</v>
      </c>
      <c r="AZ328" s="35"/>
      <c r="BA328" s="35"/>
      <c r="BB328" s="35"/>
      <c r="BC328" s="35"/>
      <c r="BD328" s="35"/>
      <c r="BE328" s="35"/>
      <c r="BF328" s="35"/>
    </row>
    <row r="329" spans="1:58" ht="13">
      <c r="A329" s="17" t="s">
        <v>407</v>
      </c>
      <c r="B329" s="22">
        <v>-5.8190909090929601</v>
      </c>
      <c r="C329" s="16">
        <v>326</v>
      </c>
      <c r="D329" s="247" t="s">
        <v>4571</v>
      </c>
      <c r="E329" s="153">
        <v>9</v>
      </c>
      <c r="F329" s="263" t="s">
        <v>551</v>
      </c>
      <c r="G329" s="155" t="s">
        <v>552</v>
      </c>
      <c r="H329" s="110" t="s">
        <v>4570</v>
      </c>
      <c r="I329" s="156" t="s">
        <v>629</v>
      </c>
      <c r="J329" s="175">
        <f t="shared" si="329"/>
        <v>0</v>
      </c>
      <c r="K329" s="16">
        <v>0</v>
      </c>
      <c r="L329" s="3"/>
      <c r="M329" s="1"/>
      <c r="N329" s="45">
        <f t="shared" si="315"/>
        <v>0</v>
      </c>
      <c r="O329" s="34"/>
      <c r="P329" s="1"/>
      <c r="Q329" s="45">
        <f t="shared" si="330"/>
        <v>0</v>
      </c>
      <c r="R329" s="34">
        <v>20</v>
      </c>
      <c r="S329" s="1"/>
      <c r="T329" s="45">
        <f t="shared" si="331"/>
        <v>20</v>
      </c>
      <c r="U329" s="34">
        <v>20</v>
      </c>
      <c r="V329" s="1"/>
      <c r="W329" s="45">
        <f t="shared" si="332"/>
        <v>40</v>
      </c>
      <c r="X329" s="34"/>
      <c r="Y329" s="1"/>
      <c r="Z329" s="45">
        <f t="shared" si="333"/>
        <v>40</v>
      </c>
      <c r="AA329" s="34"/>
      <c r="AB329" s="1"/>
      <c r="AC329" s="45">
        <f t="shared" si="334"/>
        <v>40</v>
      </c>
      <c r="AD329" s="3"/>
      <c r="AE329" s="1">
        <v>17</v>
      </c>
      <c r="AF329" s="172">
        <f t="shared" si="335"/>
        <v>23</v>
      </c>
      <c r="AG329" s="34"/>
      <c r="AH329" s="1">
        <v>23</v>
      </c>
      <c r="AI329" s="46">
        <f t="shared" si="336"/>
        <v>0</v>
      </c>
      <c r="AJ329" s="34"/>
      <c r="AK329" s="1"/>
      <c r="AL329" s="46">
        <f t="shared" si="337"/>
        <v>0</v>
      </c>
      <c r="AM329" s="34"/>
      <c r="AN329" s="1"/>
      <c r="AO329" s="46">
        <f t="shared" si="340"/>
        <v>0</v>
      </c>
      <c r="AP329" s="34"/>
      <c r="AQ329" s="1"/>
      <c r="AR329" s="72">
        <f t="shared" si="338"/>
        <v>0</v>
      </c>
      <c r="AS329" s="3"/>
      <c r="AT329" s="1"/>
      <c r="AU329" s="46">
        <f t="shared" si="339"/>
        <v>0</v>
      </c>
      <c r="AV329" s="125">
        <f t="shared" si="327"/>
        <v>40</v>
      </c>
      <c r="AW329" s="125">
        <f t="shared" si="328"/>
        <v>40</v>
      </c>
      <c r="AX329" s="291">
        <v>38</v>
      </c>
      <c r="AY329" s="125">
        <v>20</v>
      </c>
      <c r="AZ329" s="35"/>
      <c r="BA329" s="35"/>
      <c r="BB329" s="35"/>
      <c r="BC329" s="35"/>
      <c r="BD329" s="35"/>
      <c r="BE329" s="35"/>
      <c r="BF329" s="35"/>
    </row>
    <row r="330" spans="1:58" ht="13">
      <c r="A330" s="17" t="s">
        <v>407</v>
      </c>
      <c r="B330" s="1">
        <v>-5.8927272727292603</v>
      </c>
      <c r="C330" s="200">
        <v>327</v>
      </c>
      <c r="D330" s="247" t="s">
        <v>4571</v>
      </c>
      <c r="E330" s="153">
        <v>10</v>
      </c>
      <c r="F330" s="263" t="s">
        <v>553</v>
      </c>
      <c r="G330" s="155" t="s">
        <v>554</v>
      </c>
      <c r="H330" s="110" t="s">
        <v>4570</v>
      </c>
      <c r="I330" s="156" t="s">
        <v>629</v>
      </c>
      <c r="J330" s="175">
        <f t="shared" si="329"/>
        <v>8</v>
      </c>
      <c r="K330" s="16">
        <v>0</v>
      </c>
      <c r="L330" s="3"/>
      <c r="M330" s="1"/>
      <c r="N330" s="45">
        <f t="shared" si="315"/>
        <v>0</v>
      </c>
      <c r="O330" s="34"/>
      <c r="P330" s="1"/>
      <c r="Q330" s="45">
        <f t="shared" si="330"/>
        <v>0</v>
      </c>
      <c r="R330" s="34">
        <v>20</v>
      </c>
      <c r="S330" s="1"/>
      <c r="T330" s="45">
        <f t="shared" si="331"/>
        <v>20</v>
      </c>
      <c r="U330" s="34">
        <v>20</v>
      </c>
      <c r="V330" s="1"/>
      <c r="W330" s="45">
        <f t="shared" si="332"/>
        <v>40</v>
      </c>
      <c r="X330" s="34"/>
      <c r="Y330" s="1"/>
      <c r="Z330" s="45">
        <f t="shared" si="333"/>
        <v>40</v>
      </c>
      <c r="AA330" s="34"/>
      <c r="AB330" s="1"/>
      <c r="AC330" s="45">
        <f t="shared" si="334"/>
        <v>40</v>
      </c>
      <c r="AD330" s="3"/>
      <c r="AE330" s="1">
        <v>6</v>
      </c>
      <c r="AF330" s="172">
        <f t="shared" si="335"/>
        <v>34</v>
      </c>
      <c r="AG330" s="34"/>
      <c r="AH330" s="1">
        <v>26</v>
      </c>
      <c r="AI330" s="46">
        <f t="shared" si="336"/>
        <v>8</v>
      </c>
      <c r="AJ330" s="34"/>
      <c r="AK330" s="1"/>
      <c r="AL330" s="46">
        <f t="shared" si="337"/>
        <v>8</v>
      </c>
      <c r="AM330" s="34"/>
      <c r="AN330" s="1"/>
      <c r="AO330" s="46">
        <f t="shared" si="340"/>
        <v>8</v>
      </c>
      <c r="AP330" s="34"/>
      <c r="AQ330" s="1"/>
      <c r="AR330" s="72">
        <f t="shared" si="338"/>
        <v>8</v>
      </c>
      <c r="AS330" s="3"/>
      <c r="AT330" s="1"/>
      <c r="AU330" s="46">
        <f t="shared" si="339"/>
        <v>8</v>
      </c>
      <c r="AV330" s="125">
        <f t="shared" si="327"/>
        <v>40</v>
      </c>
      <c r="AW330" s="125">
        <f t="shared" si="328"/>
        <v>32</v>
      </c>
      <c r="AX330" s="291">
        <v>30</v>
      </c>
      <c r="AY330" s="125">
        <v>20</v>
      </c>
      <c r="AZ330" s="35"/>
      <c r="BA330" s="35"/>
      <c r="BB330" s="35"/>
      <c r="BC330" s="35"/>
      <c r="BD330" s="35"/>
      <c r="BE330" s="35"/>
      <c r="BF330" s="35"/>
    </row>
    <row r="331" spans="1:58" ht="13">
      <c r="A331" s="18"/>
      <c r="B331" s="41">
        <v>-5.96636363636566</v>
      </c>
      <c r="C331" s="16">
        <v>328</v>
      </c>
      <c r="D331" s="193" t="s">
        <v>1950</v>
      </c>
      <c r="E331" s="139">
        <v>1</v>
      </c>
      <c r="F331" s="162" t="s">
        <v>849</v>
      </c>
      <c r="G331" s="155" t="s">
        <v>850</v>
      </c>
      <c r="H331" s="156" t="s">
        <v>419</v>
      </c>
      <c r="I331" s="156" t="s">
        <v>1948</v>
      </c>
      <c r="J331" s="175">
        <f t="shared" si="329"/>
        <v>2</v>
      </c>
      <c r="K331" s="16">
        <v>2</v>
      </c>
      <c r="L331" s="3"/>
      <c r="M331" s="1"/>
      <c r="N331" s="45">
        <f t="shared" si="315"/>
        <v>2</v>
      </c>
      <c r="O331" s="34"/>
      <c r="P331" s="1"/>
      <c r="Q331" s="45">
        <f t="shared" si="330"/>
        <v>2</v>
      </c>
      <c r="R331" s="34"/>
      <c r="S331" s="1"/>
      <c r="T331" s="45">
        <f t="shared" si="331"/>
        <v>2</v>
      </c>
      <c r="U331" s="34"/>
      <c r="V331" s="1"/>
      <c r="W331" s="45">
        <f t="shared" si="332"/>
        <v>2</v>
      </c>
      <c r="X331" s="34"/>
      <c r="Y331" s="1"/>
      <c r="Z331" s="45">
        <f t="shared" si="333"/>
        <v>2</v>
      </c>
      <c r="AA331" s="34"/>
      <c r="AB331" s="1"/>
      <c r="AC331" s="45">
        <f t="shared" si="334"/>
        <v>2</v>
      </c>
      <c r="AD331" s="3"/>
      <c r="AE331" s="1"/>
      <c r="AF331" s="172">
        <f t="shared" si="335"/>
        <v>2</v>
      </c>
      <c r="AG331" s="34"/>
      <c r="AH331" s="1"/>
      <c r="AI331" s="46">
        <f t="shared" si="336"/>
        <v>2</v>
      </c>
      <c r="AJ331" s="34"/>
      <c r="AK331" s="1"/>
      <c r="AL331" s="46">
        <f t="shared" si="337"/>
        <v>2</v>
      </c>
      <c r="AM331" s="34"/>
      <c r="AN331" s="1"/>
      <c r="AO331" s="46">
        <f t="shared" si="340"/>
        <v>2</v>
      </c>
      <c r="AP331" s="34"/>
      <c r="AQ331" s="1"/>
      <c r="AR331" s="72">
        <f t="shared" si="338"/>
        <v>2</v>
      </c>
      <c r="AS331" s="3"/>
      <c r="AT331" s="1"/>
      <c r="AU331" s="46">
        <f t="shared" si="339"/>
        <v>2</v>
      </c>
      <c r="AV331" s="125">
        <f t="shared" si="327"/>
        <v>0</v>
      </c>
      <c r="AW331" s="125">
        <f t="shared" si="328"/>
        <v>0</v>
      </c>
      <c r="AX331" s="291">
        <v>0</v>
      </c>
      <c r="AY331" s="125">
        <v>0</v>
      </c>
      <c r="AZ331" s="35"/>
      <c r="BA331" s="35"/>
      <c r="BB331" s="35"/>
      <c r="BC331" s="35"/>
      <c r="BD331" s="35"/>
      <c r="BE331" s="35"/>
      <c r="BF331" s="35"/>
    </row>
    <row r="332" spans="1:58" ht="13">
      <c r="A332" s="18"/>
      <c r="B332" s="41">
        <v>-6.0400000000020597</v>
      </c>
      <c r="C332" s="16">
        <v>329</v>
      </c>
      <c r="D332" s="149" t="s">
        <v>1945</v>
      </c>
      <c r="E332" s="141">
        <v>9</v>
      </c>
      <c r="F332" s="261" t="s">
        <v>2040</v>
      </c>
      <c r="G332" s="155" t="s">
        <v>2041</v>
      </c>
      <c r="H332" s="156" t="s">
        <v>419</v>
      </c>
      <c r="I332" s="156" t="s">
        <v>629</v>
      </c>
      <c r="J332" s="175">
        <f t="shared" si="329"/>
        <v>2</v>
      </c>
      <c r="K332" s="16">
        <v>2</v>
      </c>
      <c r="L332" s="3"/>
      <c r="M332" s="1"/>
      <c r="N332" s="45">
        <f t="shared" si="315"/>
        <v>2</v>
      </c>
      <c r="O332" s="34"/>
      <c r="P332" s="1"/>
      <c r="Q332" s="45">
        <f t="shared" si="330"/>
        <v>2</v>
      </c>
      <c r="R332" s="34"/>
      <c r="S332" s="1"/>
      <c r="T332" s="45">
        <f t="shared" si="331"/>
        <v>2</v>
      </c>
      <c r="U332" s="34"/>
      <c r="V332" s="1"/>
      <c r="W332" s="45">
        <f t="shared" si="332"/>
        <v>2</v>
      </c>
      <c r="X332" s="34"/>
      <c r="Y332" s="1"/>
      <c r="Z332" s="45">
        <f t="shared" si="333"/>
        <v>2</v>
      </c>
      <c r="AA332" s="34"/>
      <c r="AB332" s="1"/>
      <c r="AC332" s="45">
        <f t="shared" si="334"/>
        <v>2</v>
      </c>
      <c r="AD332" s="3"/>
      <c r="AE332" s="1"/>
      <c r="AF332" s="172">
        <f t="shared" si="335"/>
        <v>2</v>
      </c>
      <c r="AG332" s="34"/>
      <c r="AH332" s="1"/>
      <c r="AI332" s="46">
        <f t="shared" si="336"/>
        <v>2</v>
      </c>
      <c r="AJ332" s="34"/>
      <c r="AK332" s="1"/>
      <c r="AL332" s="46">
        <f t="shared" si="337"/>
        <v>2</v>
      </c>
      <c r="AM332" s="34"/>
      <c r="AN332" s="1"/>
      <c r="AO332" s="46">
        <f t="shared" si="340"/>
        <v>2</v>
      </c>
      <c r="AP332" s="34"/>
      <c r="AQ332" s="1"/>
      <c r="AR332" s="72">
        <f t="shared" si="338"/>
        <v>2</v>
      </c>
      <c r="AS332" s="3"/>
      <c r="AT332" s="1"/>
      <c r="AU332" s="46">
        <f t="shared" si="339"/>
        <v>2</v>
      </c>
      <c r="AV332" s="125">
        <f t="shared" si="327"/>
        <v>0</v>
      </c>
      <c r="AW332" s="125">
        <f t="shared" si="328"/>
        <v>0</v>
      </c>
      <c r="AX332" s="291">
        <v>0</v>
      </c>
      <c r="AY332" s="125">
        <v>0</v>
      </c>
      <c r="AZ332" s="35"/>
      <c r="BA332" s="35"/>
      <c r="BB332" s="35"/>
      <c r="BC332" s="35"/>
      <c r="BD332" s="35"/>
      <c r="BE332" s="35"/>
      <c r="BF332" s="35"/>
    </row>
    <row r="333" spans="1:58" ht="13">
      <c r="A333" s="17" t="s">
        <v>2065</v>
      </c>
      <c r="B333" s="1">
        <v>-6.1136363636383599</v>
      </c>
      <c r="C333" s="16">
        <v>330</v>
      </c>
      <c r="D333" s="149" t="s">
        <v>1945</v>
      </c>
      <c r="E333" s="141">
        <v>11</v>
      </c>
      <c r="F333" s="162" t="s">
        <v>3012</v>
      </c>
      <c r="G333" s="155" t="s">
        <v>3014</v>
      </c>
      <c r="H333" s="156" t="s">
        <v>4617</v>
      </c>
      <c r="I333" s="156" t="s">
        <v>640</v>
      </c>
      <c r="J333" s="175">
        <f t="shared" si="329"/>
        <v>6</v>
      </c>
      <c r="K333" s="16">
        <v>0</v>
      </c>
      <c r="L333" s="3">
        <v>10</v>
      </c>
      <c r="M333" s="1"/>
      <c r="N333" s="45">
        <f t="shared" ref="N333:N376" si="342">SUM(K333+L333-M333)</f>
        <v>10</v>
      </c>
      <c r="O333" s="34"/>
      <c r="P333" s="1"/>
      <c r="Q333" s="45">
        <f t="shared" si="330"/>
        <v>10</v>
      </c>
      <c r="R333" s="34"/>
      <c r="S333" s="1">
        <v>8</v>
      </c>
      <c r="T333" s="45">
        <f t="shared" si="331"/>
        <v>2</v>
      </c>
      <c r="U333" s="34"/>
      <c r="V333" s="1"/>
      <c r="W333" s="45">
        <f t="shared" si="332"/>
        <v>2</v>
      </c>
      <c r="X333" s="34"/>
      <c r="Y333" s="1">
        <v>2</v>
      </c>
      <c r="Z333" s="45">
        <f t="shared" si="333"/>
        <v>0</v>
      </c>
      <c r="AA333" s="34">
        <v>10</v>
      </c>
      <c r="AB333" s="1"/>
      <c r="AC333" s="45">
        <f t="shared" si="334"/>
        <v>10</v>
      </c>
      <c r="AD333" s="3"/>
      <c r="AE333" s="1">
        <v>2</v>
      </c>
      <c r="AF333" s="172">
        <f t="shared" si="335"/>
        <v>8</v>
      </c>
      <c r="AG333" s="34"/>
      <c r="AH333" s="1">
        <v>2</v>
      </c>
      <c r="AI333" s="46">
        <f t="shared" si="336"/>
        <v>6</v>
      </c>
      <c r="AJ333" s="34"/>
      <c r="AK333" s="1"/>
      <c r="AL333" s="46">
        <f t="shared" si="337"/>
        <v>6</v>
      </c>
      <c r="AM333" s="34"/>
      <c r="AN333" s="1"/>
      <c r="AO333" s="46">
        <f t="shared" si="340"/>
        <v>6</v>
      </c>
      <c r="AP333" s="34"/>
      <c r="AQ333" s="1"/>
      <c r="AR333" s="72">
        <f t="shared" si="338"/>
        <v>6</v>
      </c>
      <c r="AS333" s="3"/>
      <c r="AT333" s="1"/>
      <c r="AU333" s="46">
        <f t="shared" si="339"/>
        <v>6</v>
      </c>
      <c r="AV333" s="125">
        <f t="shared" si="327"/>
        <v>20</v>
      </c>
      <c r="AW333" s="125">
        <f t="shared" si="328"/>
        <v>14</v>
      </c>
      <c r="AX333" s="291">
        <v>50</v>
      </c>
      <c r="AY333" s="125">
        <v>1</v>
      </c>
      <c r="AZ333" s="35"/>
      <c r="BA333" s="35"/>
      <c r="BB333" s="35"/>
      <c r="BC333" s="35"/>
      <c r="BD333" s="35"/>
      <c r="BE333" s="35"/>
      <c r="BF333" s="35"/>
    </row>
    <row r="334" spans="1:58" ht="13">
      <c r="A334" s="17" t="s">
        <v>407</v>
      </c>
      <c r="B334" s="22">
        <v>-6.1872727272747596</v>
      </c>
      <c r="C334" s="200">
        <v>331</v>
      </c>
      <c r="D334" s="149" t="s">
        <v>1945</v>
      </c>
      <c r="E334" s="141">
        <v>12</v>
      </c>
      <c r="F334" s="162" t="s">
        <v>3041</v>
      </c>
      <c r="G334" s="155" t="s">
        <v>3042</v>
      </c>
      <c r="H334" s="156" t="s">
        <v>3043</v>
      </c>
      <c r="I334" s="156" t="s">
        <v>640</v>
      </c>
      <c r="J334" s="175">
        <f t="shared" si="329"/>
        <v>1</v>
      </c>
      <c r="K334" s="16">
        <v>1</v>
      </c>
      <c r="L334" s="3"/>
      <c r="M334" s="1"/>
      <c r="N334" s="15">
        <f t="shared" si="342"/>
        <v>1</v>
      </c>
      <c r="O334" s="34"/>
      <c r="P334" s="1"/>
      <c r="Q334" s="45">
        <f t="shared" si="330"/>
        <v>1</v>
      </c>
      <c r="R334" s="34"/>
      <c r="S334" s="1"/>
      <c r="T334" s="45">
        <f t="shared" si="331"/>
        <v>1</v>
      </c>
      <c r="U334" s="34"/>
      <c r="V334" s="1"/>
      <c r="W334" s="45">
        <f t="shared" si="332"/>
        <v>1</v>
      </c>
      <c r="X334" s="34"/>
      <c r="Y334" s="1"/>
      <c r="Z334" s="45">
        <f t="shared" si="333"/>
        <v>1</v>
      </c>
      <c r="AA334" s="34"/>
      <c r="AB334" s="1"/>
      <c r="AC334" s="45">
        <f t="shared" si="334"/>
        <v>1</v>
      </c>
      <c r="AD334" s="3"/>
      <c r="AE334" s="1"/>
      <c r="AF334" s="172">
        <f t="shared" si="335"/>
        <v>1</v>
      </c>
      <c r="AG334" s="34"/>
      <c r="AH334" s="1"/>
      <c r="AI334" s="46">
        <f t="shared" si="336"/>
        <v>1</v>
      </c>
      <c r="AJ334" s="34"/>
      <c r="AK334" s="1"/>
      <c r="AL334" s="46">
        <f t="shared" si="337"/>
        <v>1</v>
      </c>
      <c r="AM334" s="34"/>
      <c r="AN334" s="1"/>
      <c r="AO334" s="46">
        <f t="shared" si="340"/>
        <v>1</v>
      </c>
      <c r="AP334" s="34"/>
      <c r="AQ334" s="1"/>
      <c r="AR334" s="72">
        <f t="shared" si="338"/>
        <v>1</v>
      </c>
      <c r="AS334" s="3"/>
      <c r="AT334" s="1"/>
      <c r="AU334" s="46">
        <f t="shared" si="339"/>
        <v>1</v>
      </c>
      <c r="AV334" s="125">
        <f t="shared" si="327"/>
        <v>0</v>
      </c>
      <c r="AW334" s="125">
        <f t="shared" si="328"/>
        <v>0</v>
      </c>
      <c r="AX334" s="291">
        <v>0</v>
      </c>
      <c r="AY334" s="125">
        <v>0</v>
      </c>
      <c r="AZ334" s="35"/>
      <c r="BA334" s="35"/>
      <c r="BB334" s="35"/>
      <c r="BC334" s="35"/>
      <c r="BD334" s="35"/>
      <c r="BE334" s="35"/>
      <c r="BF334" s="35"/>
    </row>
    <row r="335" spans="1:58" ht="13">
      <c r="A335" s="17" t="s">
        <v>407</v>
      </c>
      <c r="B335" s="1">
        <v>-6.2609090909111602</v>
      </c>
      <c r="C335" s="16">
        <v>332</v>
      </c>
      <c r="D335" s="193" t="s">
        <v>1950</v>
      </c>
      <c r="E335" s="100">
        <v>10</v>
      </c>
      <c r="F335" s="162" t="s">
        <v>906</v>
      </c>
      <c r="G335" s="155" t="s">
        <v>907</v>
      </c>
      <c r="H335" s="156" t="s">
        <v>419</v>
      </c>
      <c r="I335" s="156" t="s">
        <v>629</v>
      </c>
      <c r="J335" s="175">
        <f t="shared" si="329"/>
        <v>0</v>
      </c>
      <c r="K335" s="16">
        <v>0</v>
      </c>
      <c r="L335" s="3"/>
      <c r="M335" s="1"/>
      <c r="N335" s="45">
        <f t="shared" si="342"/>
        <v>0</v>
      </c>
      <c r="O335" s="34"/>
      <c r="P335" s="1"/>
      <c r="Q335" s="45">
        <f t="shared" si="330"/>
        <v>0</v>
      </c>
      <c r="R335" s="34"/>
      <c r="S335" s="1"/>
      <c r="T335" s="45">
        <f t="shared" si="331"/>
        <v>0</v>
      </c>
      <c r="U335" s="34"/>
      <c r="V335" s="1"/>
      <c r="W335" s="45">
        <f t="shared" si="332"/>
        <v>0</v>
      </c>
      <c r="X335" s="34"/>
      <c r="Y335" s="1"/>
      <c r="Z335" s="45">
        <f t="shared" si="333"/>
        <v>0</v>
      </c>
      <c r="AA335" s="34"/>
      <c r="AB335" s="1"/>
      <c r="AC335" s="45">
        <f t="shared" si="334"/>
        <v>0</v>
      </c>
      <c r="AD335" s="3"/>
      <c r="AE335" s="1"/>
      <c r="AF335" s="172">
        <f t="shared" si="335"/>
        <v>0</v>
      </c>
      <c r="AG335" s="34"/>
      <c r="AH335" s="1"/>
      <c r="AI335" s="46">
        <f t="shared" si="336"/>
        <v>0</v>
      </c>
      <c r="AJ335" s="34"/>
      <c r="AK335" s="1"/>
      <c r="AL335" s="46">
        <f t="shared" si="337"/>
        <v>0</v>
      </c>
      <c r="AM335" s="34"/>
      <c r="AN335" s="1"/>
      <c r="AO335" s="46">
        <f t="shared" si="340"/>
        <v>0</v>
      </c>
      <c r="AP335" s="34"/>
      <c r="AQ335" s="1"/>
      <c r="AR335" s="72">
        <f t="shared" si="338"/>
        <v>0</v>
      </c>
      <c r="AS335" s="3"/>
      <c r="AT335" s="1"/>
      <c r="AU335" s="46">
        <f t="shared" si="339"/>
        <v>0</v>
      </c>
      <c r="AV335" s="125">
        <f t="shared" si="327"/>
        <v>0</v>
      </c>
      <c r="AW335" s="125">
        <f t="shared" si="328"/>
        <v>0</v>
      </c>
      <c r="AX335" s="291">
        <v>0</v>
      </c>
      <c r="AY335" s="125">
        <v>0</v>
      </c>
      <c r="AZ335" s="35"/>
      <c r="BA335" s="35"/>
      <c r="BB335" s="35"/>
      <c r="BC335" s="35"/>
      <c r="BD335" s="35"/>
      <c r="BE335" s="35"/>
      <c r="BF335" s="35"/>
    </row>
    <row r="336" spans="1:58" ht="13">
      <c r="A336" s="18"/>
      <c r="B336" s="41">
        <v>-6.3345454545474604</v>
      </c>
      <c r="C336" s="16">
        <v>333</v>
      </c>
      <c r="D336" s="193" t="s">
        <v>3053</v>
      </c>
      <c r="E336" s="100">
        <v>11</v>
      </c>
      <c r="F336" s="162" t="s">
        <v>1894</v>
      </c>
      <c r="G336" s="155" t="s">
        <v>1895</v>
      </c>
      <c r="H336" s="156" t="s">
        <v>419</v>
      </c>
      <c r="I336" s="156" t="s">
        <v>629</v>
      </c>
      <c r="J336" s="175">
        <f t="shared" si="329"/>
        <v>0</v>
      </c>
      <c r="K336" s="16">
        <v>0</v>
      </c>
      <c r="L336" s="3"/>
      <c r="M336" s="1"/>
      <c r="N336" s="45">
        <f t="shared" si="342"/>
        <v>0</v>
      </c>
      <c r="O336" s="34"/>
      <c r="P336" s="1"/>
      <c r="Q336" s="45">
        <f t="shared" si="330"/>
        <v>0</v>
      </c>
      <c r="R336" s="34"/>
      <c r="S336" s="1"/>
      <c r="T336" s="45">
        <f t="shared" si="331"/>
        <v>0</v>
      </c>
      <c r="U336" s="34"/>
      <c r="V336" s="1"/>
      <c r="W336" s="45">
        <f t="shared" si="332"/>
        <v>0</v>
      </c>
      <c r="X336" s="34"/>
      <c r="Y336" s="1"/>
      <c r="Z336" s="45">
        <f t="shared" si="333"/>
        <v>0</v>
      </c>
      <c r="AA336" s="34"/>
      <c r="AB336" s="1"/>
      <c r="AC336" s="45">
        <f t="shared" si="334"/>
        <v>0</v>
      </c>
      <c r="AD336" s="3"/>
      <c r="AE336" s="1"/>
      <c r="AF336" s="172">
        <f t="shared" si="335"/>
        <v>0</v>
      </c>
      <c r="AG336" s="34"/>
      <c r="AH336" s="1"/>
      <c r="AI336" s="46">
        <f t="shared" si="336"/>
        <v>0</v>
      </c>
      <c r="AJ336" s="34"/>
      <c r="AK336" s="1"/>
      <c r="AL336" s="46">
        <f t="shared" si="337"/>
        <v>0</v>
      </c>
      <c r="AM336" s="34"/>
      <c r="AN336" s="1"/>
      <c r="AO336" s="46">
        <f t="shared" si="340"/>
        <v>0</v>
      </c>
      <c r="AP336" s="34"/>
      <c r="AQ336" s="1"/>
      <c r="AR336" s="72">
        <f t="shared" si="338"/>
        <v>0</v>
      </c>
      <c r="AS336" s="3"/>
      <c r="AT336" s="1"/>
      <c r="AU336" s="46">
        <f t="shared" si="339"/>
        <v>0</v>
      </c>
      <c r="AV336" s="125">
        <f t="shared" si="327"/>
        <v>0</v>
      </c>
      <c r="AW336" s="125">
        <f t="shared" si="328"/>
        <v>0</v>
      </c>
      <c r="AX336" s="291">
        <v>0</v>
      </c>
      <c r="AY336" s="125">
        <v>0</v>
      </c>
      <c r="AZ336" s="35"/>
      <c r="BA336" s="35"/>
      <c r="BB336" s="35"/>
      <c r="BC336" s="35"/>
      <c r="BD336" s="35"/>
      <c r="BE336" s="35"/>
      <c r="BF336" s="35"/>
    </row>
    <row r="337" spans="1:58" ht="13">
      <c r="A337" s="18"/>
      <c r="B337" s="41">
        <v>-6.4081818181838601</v>
      </c>
      <c r="C337" s="16">
        <v>334</v>
      </c>
      <c r="D337" s="248" t="s">
        <v>1947</v>
      </c>
      <c r="E337" s="249">
        <v>1</v>
      </c>
      <c r="F337" s="162" t="s">
        <v>2685</v>
      </c>
      <c r="G337" s="155" t="s">
        <v>2686</v>
      </c>
      <c r="H337" s="156" t="s">
        <v>4705</v>
      </c>
      <c r="I337" s="156" t="s">
        <v>446</v>
      </c>
      <c r="J337" s="175">
        <f t="shared" si="329"/>
        <v>0</v>
      </c>
      <c r="K337" s="16">
        <v>0</v>
      </c>
      <c r="L337" s="3"/>
      <c r="M337" s="1"/>
      <c r="N337" s="45">
        <f t="shared" si="342"/>
        <v>0</v>
      </c>
      <c r="O337" s="34"/>
      <c r="P337" s="1"/>
      <c r="Q337" s="45">
        <f t="shared" si="330"/>
        <v>0</v>
      </c>
      <c r="R337" s="34"/>
      <c r="S337" s="1"/>
      <c r="T337" s="45">
        <f t="shared" si="331"/>
        <v>0</v>
      </c>
      <c r="U337" s="34"/>
      <c r="V337" s="1"/>
      <c r="W337" s="45">
        <f t="shared" si="332"/>
        <v>0</v>
      </c>
      <c r="X337" s="34"/>
      <c r="Y337" s="1"/>
      <c r="Z337" s="45">
        <f t="shared" si="333"/>
        <v>0</v>
      </c>
      <c r="AA337" s="34"/>
      <c r="AB337" s="1"/>
      <c r="AC337" s="45">
        <f t="shared" si="334"/>
        <v>0</v>
      </c>
      <c r="AD337" s="3"/>
      <c r="AE337" s="1"/>
      <c r="AF337" s="172">
        <f t="shared" si="335"/>
        <v>0</v>
      </c>
      <c r="AG337" s="34"/>
      <c r="AH337" s="1"/>
      <c r="AI337" s="46">
        <f t="shared" si="336"/>
        <v>0</v>
      </c>
      <c r="AJ337" s="34"/>
      <c r="AK337" s="1"/>
      <c r="AL337" s="46">
        <f t="shared" si="337"/>
        <v>0</v>
      </c>
      <c r="AM337" s="34"/>
      <c r="AN337" s="1"/>
      <c r="AO337" s="46">
        <f t="shared" si="340"/>
        <v>0</v>
      </c>
      <c r="AP337" s="34"/>
      <c r="AQ337" s="1"/>
      <c r="AR337" s="72">
        <f t="shared" si="338"/>
        <v>0</v>
      </c>
      <c r="AS337" s="3"/>
      <c r="AT337" s="1"/>
      <c r="AU337" s="46">
        <f t="shared" si="339"/>
        <v>0</v>
      </c>
      <c r="AV337" s="125">
        <f t="shared" si="327"/>
        <v>0</v>
      </c>
      <c r="AW337" s="125">
        <f t="shared" si="328"/>
        <v>0</v>
      </c>
      <c r="AX337" s="291">
        <v>300</v>
      </c>
      <c r="AY337" s="125">
        <v>100</v>
      </c>
      <c r="AZ337" s="35"/>
      <c r="BA337" s="35"/>
      <c r="BB337" s="35"/>
      <c r="BC337" s="35"/>
      <c r="BD337" s="35"/>
      <c r="BE337" s="35"/>
      <c r="BF337" s="35"/>
    </row>
    <row r="338" spans="1:58" ht="13">
      <c r="A338" s="17" t="s">
        <v>2065</v>
      </c>
      <c r="B338" s="1">
        <v>-6.4818181818202598</v>
      </c>
      <c r="C338" s="200">
        <v>335</v>
      </c>
      <c r="D338" s="250" t="s">
        <v>1947</v>
      </c>
      <c r="E338" s="251">
        <v>2</v>
      </c>
      <c r="F338" s="162" t="s">
        <v>970</v>
      </c>
      <c r="G338" s="155" t="s">
        <v>971</v>
      </c>
      <c r="H338" s="156" t="s">
        <v>4705</v>
      </c>
      <c r="I338" s="156" t="s">
        <v>446</v>
      </c>
      <c r="J338" s="175">
        <f>AU338</f>
        <v>0</v>
      </c>
      <c r="K338" s="16">
        <v>0</v>
      </c>
      <c r="L338" s="3"/>
      <c r="M338" s="1"/>
      <c r="N338" s="45">
        <f>SUM(K338+L338-M338)</f>
        <v>0</v>
      </c>
      <c r="O338" s="34"/>
      <c r="P338" s="1"/>
      <c r="Q338" s="45">
        <f>SUM(N338+O338-P338)</f>
        <v>0</v>
      </c>
      <c r="R338" s="34"/>
      <c r="S338" s="1"/>
      <c r="T338" s="45">
        <f>SUM(Q338+R338-S338)</f>
        <v>0</v>
      </c>
      <c r="U338" s="34"/>
      <c r="V338" s="1"/>
      <c r="W338" s="45">
        <f>SUM(T338+U338-V338)</f>
        <v>0</v>
      </c>
      <c r="X338" s="34"/>
      <c r="Y338" s="1"/>
      <c r="Z338" s="45">
        <f>SUM(W338+X338-Y338)</f>
        <v>0</v>
      </c>
      <c r="AA338" s="34"/>
      <c r="AB338" s="1"/>
      <c r="AC338" s="45">
        <f>SUM(Z338+AA338-AB338)</f>
        <v>0</v>
      </c>
      <c r="AD338" s="3"/>
      <c r="AE338" s="1"/>
      <c r="AF338" s="172">
        <f>SUM(AC338+AD338-AE338)</f>
        <v>0</v>
      </c>
      <c r="AG338" s="34"/>
      <c r="AH338" s="1"/>
      <c r="AI338" s="46">
        <f>SUM(AF338+AG338-AH338)</f>
        <v>0</v>
      </c>
      <c r="AJ338" s="34"/>
      <c r="AK338" s="1"/>
      <c r="AL338" s="46">
        <f>SUM(AI338+AJ338-AK338)</f>
        <v>0</v>
      </c>
      <c r="AM338" s="34"/>
      <c r="AN338" s="1"/>
      <c r="AO338" s="46">
        <f>SUM(AL338+AM338-AN338)</f>
        <v>0</v>
      </c>
      <c r="AP338" s="34"/>
      <c r="AQ338" s="1"/>
      <c r="AR338" s="72">
        <f>SUM(AO338+AP338-AQ338)</f>
        <v>0</v>
      </c>
      <c r="AS338" s="3"/>
      <c r="AT338" s="1"/>
      <c r="AU338" s="46">
        <f>SUM(AR338+AS338-AT338)</f>
        <v>0</v>
      </c>
      <c r="AV338" s="125">
        <f>SUM(L338+O338+R338+U338+X338+AA338+AD338+AG338+AJ338+AM338+AP338+AS338)</f>
        <v>0</v>
      </c>
      <c r="AW338" s="125">
        <f>SUM(M338+P338+S338+V338+Y338+AB338+AE338+AH338+AK338+AN338+AQ338+AT338)</f>
        <v>0</v>
      </c>
      <c r="AX338" s="291">
        <v>0</v>
      </c>
      <c r="AY338" s="125">
        <v>0</v>
      </c>
      <c r="AZ338" s="35"/>
      <c r="BA338" s="35"/>
      <c r="BB338" s="35"/>
      <c r="BC338" s="35"/>
      <c r="BD338" s="35"/>
      <c r="BE338" s="35"/>
      <c r="BF338" s="35"/>
    </row>
    <row r="339" spans="1:58" ht="13">
      <c r="A339" s="17" t="s">
        <v>407</v>
      </c>
      <c r="B339" s="22">
        <v>-6.5554545454566604</v>
      </c>
      <c r="C339" s="16">
        <v>336</v>
      </c>
      <c r="D339" s="250" t="s">
        <v>1947</v>
      </c>
      <c r="E339" s="251">
        <v>3</v>
      </c>
      <c r="F339" s="258" t="s">
        <v>1907</v>
      </c>
      <c r="G339" s="155" t="s">
        <v>914</v>
      </c>
      <c r="H339" s="156" t="s">
        <v>4705</v>
      </c>
      <c r="I339" s="156" t="s">
        <v>446</v>
      </c>
      <c r="J339" s="175">
        <f t="shared" si="329"/>
        <v>100</v>
      </c>
      <c r="K339" s="16">
        <v>200</v>
      </c>
      <c r="L339" s="3"/>
      <c r="M339" s="1"/>
      <c r="N339" s="45">
        <f t="shared" si="342"/>
        <v>200</v>
      </c>
      <c r="O339" s="34"/>
      <c r="P339" s="1"/>
      <c r="Q339" s="45">
        <f t="shared" si="330"/>
        <v>200</v>
      </c>
      <c r="R339" s="34"/>
      <c r="S339" s="1"/>
      <c r="T339" s="45">
        <f t="shared" si="331"/>
        <v>200</v>
      </c>
      <c r="U339" s="34"/>
      <c r="V339" s="1"/>
      <c r="W339" s="45">
        <f t="shared" si="332"/>
        <v>200</v>
      </c>
      <c r="X339" s="34"/>
      <c r="Y339" s="1"/>
      <c r="Z339" s="45">
        <f t="shared" si="333"/>
        <v>200</v>
      </c>
      <c r="AA339" s="34">
        <v>100</v>
      </c>
      <c r="AB339" s="1">
        <v>200</v>
      </c>
      <c r="AC339" s="45">
        <f t="shared" si="334"/>
        <v>100</v>
      </c>
      <c r="AD339" s="3"/>
      <c r="AE339" s="1"/>
      <c r="AF339" s="172">
        <f t="shared" si="335"/>
        <v>100</v>
      </c>
      <c r="AG339" s="34"/>
      <c r="AH339" s="1"/>
      <c r="AI339" s="46">
        <f t="shared" si="336"/>
        <v>100</v>
      </c>
      <c r="AJ339" s="34"/>
      <c r="AK339" s="1"/>
      <c r="AL339" s="46">
        <f t="shared" si="337"/>
        <v>100</v>
      </c>
      <c r="AM339" s="34"/>
      <c r="AN339" s="1"/>
      <c r="AO339" s="46">
        <f t="shared" si="340"/>
        <v>100</v>
      </c>
      <c r="AP339" s="34"/>
      <c r="AQ339" s="1"/>
      <c r="AR339" s="72">
        <f t="shared" si="338"/>
        <v>100</v>
      </c>
      <c r="AS339" s="3"/>
      <c r="AT339" s="1"/>
      <c r="AU339" s="46">
        <f t="shared" si="339"/>
        <v>100</v>
      </c>
      <c r="AV339" s="125">
        <f t="shared" si="327"/>
        <v>100</v>
      </c>
      <c r="AW339" s="125">
        <f t="shared" si="328"/>
        <v>200</v>
      </c>
      <c r="AX339" s="291">
        <v>0</v>
      </c>
      <c r="AY339" s="125">
        <v>0</v>
      </c>
      <c r="AZ339" s="35"/>
      <c r="BA339" s="35"/>
      <c r="BB339" s="35"/>
      <c r="BC339" s="35"/>
      <c r="BD339" s="35"/>
      <c r="BE339" s="35"/>
      <c r="BF339" s="35"/>
    </row>
    <row r="340" spans="1:58" ht="13">
      <c r="A340" s="17" t="s">
        <v>407</v>
      </c>
      <c r="B340" s="1">
        <v>-6.6290909090929597</v>
      </c>
      <c r="C340" s="16">
        <v>337</v>
      </c>
      <c r="D340" s="250" t="s">
        <v>1947</v>
      </c>
      <c r="E340" s="249">
        <v>4</v>
      </c>
      <c r="F340" s="32" t="s">
        <v>4474</v>
      </c>
      <c r="G340" s="27" t="s">
        <v>4475</v>
      </c>
      <c r="H340" s="156" t="s">
        <v>4705</v>
      </c>
      <c r="I340" s="156" t="s">
        <v>446</v>
      </c>
      <c r="J340" s="175">
        <f>AU340</f>
        <v>200</v>
      </c>
      <c r="K340" s="16">
        <v>200</v>
      </c>
      <c r="L340" s="3"/>
      <c r="M340" s="1"/>
      <c r="N340" s="45">
        <f>SUM(K340+L340-M340)</f>
        <v>200</v>
      </c>
      <c r="O340" s="34"/>
      <c r="P340" s="1"/>
      <c r="Q340" s="45">
        <f>SUM(N340+O340-P340)</f>
        <v>200</v>
      </c>
      <c r="R340" s="34"/>
      <c r="S340" s="1"/>
      <c r="T340" s="45">
        <f>SUM(Q340+R340-S340)</f>
        <v>200</v>
      </c>
      <c r="U340" s="34"/>
      <c r="V340" s="1"/>
      <c r="W340" s="45">
        <f>SUM(T340+U340-V340)</f>
        <v>200</v>
      </c>
      <c r="X340" s="34"/>
      <c r="Y340" s="1"/>
      <c r="Z340" s="45">
        <f>SUM(W340+X340-Y340)</f>
        <v>200</v>
      </c>
      <c r="AA340" s="34"/>
      <c r="AB340" s="1"/>
      <c r="AC340" s="45">
        <f>SUM(Z340+AA340-AB340)</f>
        <v>200</v>
      </c>
      <c r="AD340" s="3"/>
      <c r="AE340" s="1"/>
      <c r="AF340" s="172">
        <f>SUM(AC340+AD340-AE340)</f>
        <v>200</v>
      </c>
      <c r="AG340" s="34"/>
      <c r="AH340" s="1"/>
      <c r="AI340" s="46">
        <f>SUM(AF340+AG340-AH340)</f>
        <v>200</v>
      </c>
      <c r="AJ340" s="34"/>
      <c r="AK340" s="1"/>
      <c r="AL340" s="46">
        <f>SUM(AI340+AJ340-AK340)</f>
        <v>200</v>
      </c>
      <c r="AM340" s="34"/>
      <c r="AN340" s="1"/>
      <c r="AO340" s="46">
        <f>SUM(AL340+AM340-AN340)</f>
        <v>200</v>
      </c>
      <c r="AP340" s="34"/>
      <c r="AQ340" s="1"/>
      <c r="AR340" s="72">
        <f>SUM(AO340+AP340-AQ340)</f>
        <v>200</v>
      </c>
      <c r="AS340" s="3"/>
      <c r="AT340" s="1"/>
      <c r="AU340" s="46">
        <f>SUM(AR340+AS340-AT340)</f>
        <v>200</v>
      </c>
      <c r="AV340" s="125">
        <f>SUM(L340+O340+R340+U340+X340+AA340+AD340+AG340+AJ340+AM340+AP340+AS340)</f>
        <v>0</v>
      </c>
      <c r="AW340" s="125">
        <f>SUM(M340+P340+S340+V340+Y340+AB340+AE340+AH340+AK340+AN340+AQ340+AT340)</f>
        <v>0</v>
      </c>
      <c r="AX340" s="291">
        <v>600</v>
      </c>
      <c r="AY340" s="125">
        <v>0</v>
      </c>
      <c r="AZ340" s="35"/>
      <c r="BA340" s="35"/>
      <c r="BB340" s="35"/>
      <c r="BC340" s="35"/>
      <c r="BD340" s="35"/>
      <c r="BE340" s="35"/>
      <c r="BF340" s="35"/>
    </row>
    <row r="341" spans="1:58" ht="13">
      <c r="A341" s="18"/>
      <c r="B341" s="41">
        <v>-6.7027272727293603</v>
      </c>
      <c r="C341" s="16">
        <v>338</v>
      </c>
      <c r="D341" s="250" t="s">
        <v>1947</v>
      </c>
      <c r="E341" s="251">
        <v>5</v>
      </c>
      <c r="F341" s="162" t="s">
        <v>968</v>
      </c>
      <c r="G341" s="155" t="s">
        <v>969</v>
      </c>
      <c r="H341" s="156" t="s">
        <v>4705</v>
      </c>
      <c r="I341" s="156" t="s">
        <v>446</v>
      </c>
      <c r="J341" s="175">
        <f t="shared" si="329"/>
        <v>0</v>
      </c>
      <c r="K341" s="16">
        <v>0</v>
      </c>
      <c r="L341" s="3"/>
      <c r="M341" s="1"/>
      <c r="N341" s="45">
        <f t="shared" si="342"/>
        <v>0</v>
      </c>
      <c r="O341" s="34"/>
      <c r="P341" s="1"/>
      <c r="Q341" s="45">
        <f t="shared" si="330"/>
        <v>0</v>
      </c>
      <c r="R341" s="34"/>
      <c r="S341" s="1"/>
      <c r="T341" s="45">
        <f t="shared" si="331"/>
        <v>0</v>
      </c>
      <c r="U341" s="34"/>
      <c r="V341" s="1"/>
      <c r="W341" s="45">
        <f t="shared" si="332"/>
        <v>0</v>
      </c>
      <c r="X341" s="34"/>
      <c r="Y341" s="1"/>
      <c r="Z341" s="45">
        <f t="shared" si="333"/>
        <v>0</v>
      </c>
      <c r="AA341" s="34"/>
      <c r="AB341" s="1"/>
      <c r="AC341" s="45">
        <f t="shared" si="334"/>
        <v>0</v>
      </c>
      <c r="AD341" s="3"/>
      <c r="AE341" s="1"/>
      <c r="AF341" s="172">
        <f t="shared" si="335"/>
        <v>0</v>
      </c>
      <c r="AG341" s="34"/>
      <c r="AH341" s="1"/>
      <c r="AI341" s="46">
        <f t="shared" si="336"/>
        <v>0</v>
      </c>
      <c r="AJ341" s="34"/>
      <c r="AK341" s="1"/>
      <c r="AL341" s="46">
        <f t="shared" si="337"/>
        <v>0</v>
      </c>
      <c r="AM341" s="34"/>
      <c r="AN341" s="1"/>
      <c r="AO341" s="46">
        <f t="shared" si="340"/>
        <v>0</v>
      </c>
      <c r="AP341" s="34"/>
      <c r="AQ341" s="1"/>
      <c r="AR341" s="72">
        <f t="shared" si="338"/>
        <v>0</v>
      </c>
      <c r="AS341" s="3"/>
      <c r="AT341" s="1"/>
      <c r="AU341" s="46">
        <f t="shared" si="339"/>
        <v>0</v>
      </c>
      <c r="AV341" s="125">
        <f t="shared" si="327"/>
        <v>0</v>
      </c>
      <c r="AW341" s="125">
        <f t="shared" si="328"/>
        <v>0</v>
      </c>
      <c r="AX341" s="291">
        <v>100</v>
      </c>
      <c r="AY341" s="125">
        <v>0</v>
      </c>
      <c r="AZ341" s="35"/>
      <c r="BA341" s="35"/>
      <c r="BB341" s="35"/>
      <c r="BC341" s="35"/>
      <c r="BD341" s="35"/>
      <c r="BE341" s="35"/>
      <c r="BF341" s="35"/>
    </row>
    <row r="342" spans="1:58" ht="13">
      <c r="A342" s="18"/>
      <c r="B342" s="41">
        <v>-6.77636363636576</v>
      </c>
      <c r="C342" s="200">
        <v>339</v>
      </c>
      <c r="D342" s="250" t="s">
        <v>4575</v>
      </c>
      <c r="E342" s="251">
        <v>6</v>
      </c>
      <c r="F342" s="162" t="s">
        <v>4576</v>
      </c>
      <c r="G342" s="155" t="s">
        <v>4577</v>
      </c>
      <c r="H342" s="156" t="s">
        <v>4705</v>
      </c>
      <c r="I342" s="156" t="s">
        <v>446</v>
      </c>
      <c r="J342" s="175">
        <f>AU342</f>
        <v>20</v>
      </c>
      <c r="K342" s="16">
        <v>20</v>
      </c>
      <c r="L342" s="3"/>
      <c r="M342" s="1"/>
      <c r="N342" s="45">
        <f>SUM(K342+L342-M342)</f>
        <v>20</v>
      </c>
      <c r="O342" s="34"/>
      <c r="P342" s="1"/>
      <c r="Q342" s="45">
        <f>SUM(N342+O342-P342)</f>
        <v>20</v>
      </c>
      <c r="R342" s="34"/>
      <c r="S342" s="1"/>
      <c r="T342" s="45">
        <f>SUM(Q342+R342-S342)</f>
        <v>20</v>
      </c>
      <c r="U342" s="34"/>
      <c r="V342" s="1"/>
      <c r="W342" s="45">
        <f>SUM(T342+U342-V342)</f>
        <v>20</v>
      </c>
      <c r="X342" s="34"/>
      <c r="Y342" s="1"/>
      <c r="Z342" s="45">
        <f>SUM(W342+X342-Y342)</f>
        <v>20</v>
      </c>
      <c r="AA342" s="34"/>
      <c r="AB342" s="1"/>
      <c r="AC342" s="45">
        <f>SUM(Z342+AA342-AB342)</f>
        <v>20</v>
      </c>
      <c r="AD342" s="3"/>
      <c r="AE342" s="1"/>
      <c r="AF342" s="172">
        <f>SUM(AC342+AD342-AE342)</f>
        <v>20</v>
      </c>
      <c r="AG342" s="34"/>
      <c r="AH342" s="1"/>
      <c r="AI342" s="46">
        <f>SUM(AF342+AG342-AH342)</f>
        <v>20</v>
      </c>
      <c r="AJ342" s="34"/>
      <c r="AK342" s="1"/>
      <c r="AL342" s="46">
        <f t="shared" ref="AL342" si="343">SUM(AI342+AJ342-AK342)</f>
        <v>20</v>
      </c>
      <c r="AM342" s="34"/>
      <c r="AN342" s="1"/>
      <c r="AO342" s="46">
        <f t="shared" ref="AO342" si="344">SUM(AL342+AM342-AN342)</f>
        <v>20</v>
      </c>
      <c r="AP342" s="34"/>
      <c r="AQ342" s="1"/>
      <c r="AR342" s="72">
        <f t="shared" ref="AR342" si="345">SUM(AO342+AP342-AQ342)</f>
        <v>20</v>
      </c>
      <c r="AS342" s="3"/>
      <c r="AT342" s="1"/>
      <c r="AU342" s="46">
        <f t="shared" ref="AU342" si="346">SUM(AR342+AS342-AT342)</f>
        <v>20</v>
      </c>
      <c r="AV342" s="125">
        <f t="shared" ref="AV342" si="347">SUM(L342+O342+R342+U342+X342+AA342+AD342+AG342+AJ342+AM342+AP342+AS342)</f>
        <v>0</v>
      </c>
      <c r="AW342" s="125">
        <f t="shared" ref="AW342" si="348">SUM(M342+P342+S342+V342+Y342+AB342+AE342+AH342+AK342+AN342+AQ342+AT342)</f>
        <v>0</v>
      </c>
      <c r="AX342" s="291">
        <v>30</v>
      </c>
      <c r="AY342" s="125">
        <v>0</v>
      </c>
      <c r="AZ342" s="35"/>
      <c r="BA342" s="35"/>
      <c r="BB342" s="35"/>
      <c r="BC342" s="35"/>
      <c r="BD342" s="35"/>
      <c r="BE342" s="35"/>
      <c r="BF342" s="35"/>
    </row>
    <row r="343" spans="1:58" ht="13">
      <c r="A343" s="17" t="s">
        <v>2065</v>
      </c>
      <c r="B343" s="1">
        <v>-6.8500000000020602</v>
      </c>
      <c r="C343" s="16">
        <v>340</v>
      </c>
      <c r="D343" s="250" t="s">
        <v>1947</v>
      </c>
      <c r="E343" s="249">
        <v>7</v>
      </c>
      <c r="F343" s="162" t="s">
        <v>225</v>
      </c>
      <c r="G343" s="155" t="s">
        <v>226</v>
      </c>
      <c r="H343" s="156" t="s">
        <v>4705</v>
      </c>
      <c r="I343" s="156" t="s">
        <v>446</v>
      </c>
      <c r="J343" s="175">
        <f t="shared" si="329"/>
        <v>80</v>
      </c>
      <c r="K343" s="16">
        <v>80</v>
      </c>
      <c r="L343" s="3"/>
      <c r="M343" s="1"/>
      <c r="N343" s="45">
        <f t="shared" si="342"/>
        <v>80</v>
      </c>
      <c r="O343" s="34"/>
      <c r="P343" s="1"/>
      <c r="Q343" s="45">
        <f t="shared" si="330"/>
        <v>80</v>
      </c>
      <c r="R343" s="34"/>
      <c r="S343" s="1"/>
      <c r="T343" s="45">
        <f t="shared" si="331"/>
        <v>80</v>
      </c>
      <c r="U343" s="34"/>
      <c r="V343" s="1"/>
      <c r="W343" s="45">
        <f t="shared" si="332"/>
        <v>80</v>
      </c>
      <c r="X343" s="34"/>
      <c r="Y343" s="1"/>
      <c r="Z343" s="45">
        <f t="shared" si="333"/>
        <v>80</v>
      </c>
      <c r="AA343" s="34"/>
      <c r="AB343" s="1"/>
      <c r="AC343" s="45">
        <f t="shared" si="334"/>
        <v>80</v>
      </c>
      <c r="AD343" s="3"/>
      <c r="AE343" s="1"/>
      <c r="AF343" s="172">
        <f t="shared" si="335"/>
        <v>80</v>
      </c>
      <c r="AG343" s="34"/>
      <c r="AH343" s="1"/>
      <c r="AI343" s="46">
        <f t="shared" si="336"/>
        <v>80</v>
      </c>
      <c r="AJ343" s="34"/>
      <c r="AK343" s="1"/>
      <c r="AL343" s="46">
        <f t="shared" si="337"/>
        <v>80</v>
      </c>
      <c r="AM343" s="34"/>
      <c r="AN343" s="1"/>
      <c r="AO343" s="46">
        <f t="shared" si="340"/>
        <v>80</v>
      </c>
      <c r="AP343" s="34"/>
      <c r="AQ343" s="1"/>
      <c r="AR343" s="72">
        <f t="shared" si="338"/>
        <v>80</v>
      </c>
      <c r="AS343" s="3"/>
      <c r="AT343" s="1"/>
      <c r="AU343" s="46">
        <f t="shared" si="339"/>
        <v>80</v>
      </c>
      <c r="AV343" s="125">
        <f t="shared" si="327"/>
        <v>0</v>
      </c>
      <c r="AW343" s="125">
        <f t="shared" si="328"/>
        <v>0</v>
      </c>
      <c r="AX343" s="291">
        <v>0</v>
      </c>
      <c r="AY343" s="125">
        <v>0</v>
      </c>
      <c r="AZ343" s="35"/>
      <c r="BA343" s="35"/>
      <c r="BB343" s="35"/>
      <c r="BC343" s="35"/>
      <c r="BD343" s="35"/>
      <c r="BE343" s="35"/>
      <c r="BF343" s="35"/>
    </row>
    <row r="344" spans="1:58" ht="13">
      <c r="A344" s="17" t="s">
        <v>407</v>
      </c>
      <c r="B344" s="22">
        <v>-6.9236363636384599</v>
      </c>
      <c r="C344" s="16">
        <v>341</v>
      </c>
      <c r="D344" s="250" t="s">
        <v>1947</v>
      </c>
      <c r="E344" s="251">
        <v>8</v>
      </c>
      <c r="F344" s="162" t="s">
        <v>464</v>
      </c>
      <c r="G344" s="155" t="s">
        <v>465</v>
      </c>
      <c r="H344" s="156" t="s">
        <v>4705</v>
      </c>
      <c r="I344" s="156" t="s">
        <v>446</v>
      </c>
      <c r="J344" s="175">
        <f t="shared" si="329"/>
        <v>100</v>
      </c>
      <c r="K344" s="16">
        <v>100</v>
      </c>
      <c r="L344" s="3"/>
      <c r="M344" s="1"/>
      <c r="N344" s="45">
        <f t="shared" si="342"/>
        <v>100</v>
      </c>
      <c r="O344" s="34"/>
      <c r="P344" s="1"/>
      <c r="Q344" s="45">
        <f t="shared" si="330"/>
        <v>100</v>
      </c>
      <c r="R344" s="34"/>
      <c r="S344" s="1"/>
      <c r="T344" s="45">
        <f t="shared" si="331"/>
        <v>100</v>
      </c>
      <c r="U344" s="34"/>
      <c r="V344" s="1"/>
      <c r="W344" s="45">
        <f t="shared" si="332"/>
        <v>100</v>
      </c>
      <c r="X344" s="34"/>
      <c r="Y344" s="1"/>
      <c r="Z344" s="45">
        <f t="shared" si="333"/>
        <v>100</v>
      </c>
      <c r="AA344" s="34"/>
      <c r="AB344" s="1"/>
      <c r="AC344" s="45">
        <f t="shared" si="334"/>
        <v>100</v>
      </c>
      <c r="AD344" s="3"/>
      <c r="AE344" s="1"/>
      <c r="AF344" s="172">
        <f t="shared" si="335"/>
        <v>100</v>
      </c>
      <c r="AG344" s="34"/>
      <c r="AH344" s="1"/>
      <c r="AI344" s="46">
        <f t="shared" si="336"/>
        <v>100</v>
      </c>
      <c r="AJ344" s="34"/>
      <c r="AK344" s="1"/>
      <c r="AL344" s="46">
        <f t="shared" si="337"/>
        <v>100</v>
      </c>
      <c r="AM344" s="34"/>
      <c r="AN344" s="1"/>
      <c r="AO344" s="46">
        <f t="shared" si="340"/>
        <v>100</v>
      </c>
      <c r="AP344" s="34"/>
      <c r="AQ344" s="1"/>
      <c r="AR344" s="72">
        <f t="shared" si="338"/>
        <v>100</v>
      </c>
      <c r="AS344" s="3"/>
      <c r="AT344" s="1"/>
      <c r="AU344" s="46">
        <f t="shared" si="339"/>
        <v>100</v>
      </c>
      <c r="AV344" s="125">
        <f t="shared" si="327"/>
        <v>0</v>
      </c>
      <c r="AW344" s="125">
        <f t="shared" si="328"/>
        <v>0</v>
      </c>
      <c r="AX344" s="291">
        <v>0</v>
      </c>
      <c r="AY344" s="125">
        <v>0</v>
      </c>
      <c r="AZ344" s="35"/>
      <c r="BA344" s="35"/>
      <c r="BB344" s="35"/>
      <c r="BC344" s="35"/>
      <c r="BD344" s="35"/>
      <c r="BE344" s="35"/>
      <c r="BF344" s="35"/>
    </row>
    <row r="345" spans="1:58" ht="13">
      <c r="A345" s="18"/>
      <c r="B345" s="41"/>
      <c r="C345" s="16">
        <v>342</v>
      </c>
      <c r="D345" s="81"/>
      <c r="E345" s="16"/>
      <c r="F345" s="162" t="s">
        <v>3142</v>
      </c>
      <c r="G345" s="155" t="s">
        <v>3144</v>
      </c>
      <c r="H345" s="156" t="s">
        <v>419</v>
      </c>
      <c r="I345" s="156" t="s">
        <v>1955</v>
      </c>
      <c r="J345" s="175">
        <v>50</v>
      </c>
      <c r="K345" s="16">
        <v>0</v>
      </c>
      <c r="L345" s="3"/>
      <c r="M345" s="1"/>
      <c r="N345" s="45">
        <f>SUM(K345+L345-M345)</f>
        <v>0</v>
      </c>
      <c r="O345" s="34"/>
      <c r="P345" s="1"/>
      <c r="Q345" s="45">
        <f>SUM(N345+O345-P345)</f>
        <v>0</v>
      </c>
      <c r="R345" s="34"/>
      <c r="S345" s="1"/>
      <c r="T345" s="45">
        <f>SUM(Q345+R345-S345)</f>
        <v>0</v>
      </c>
      <c r="U345" s="34"/>
      <c r="V345" s="1"/>
      <c r="W345" s="45">
        <f>SUM(T345+U345-V345)</f>
        <v>0</v>
      </c>
      <c r="X345" s="34"/>
      <c r="Y345" s="1"/>
      <c r="Z345" s="45">
        <f>SUM(W345+X345-Y345)</f>
        <v>0</v>
      </c>
      <c r="AA345" s="34"/>
      <c r="AB345" s="1"/>
      <c r="AC345" s="45">
        <f>SUM(Z345+AA345-AB345)</f>
        <v>0</v>
      </c>
      <c r="AD345" s="3"/>
      <c r="AE345" s="1"/>
      <c r="AF345" s="172">
        <f>SUM(AC345+AD345-AE345)</f>
        <v>0</v>
      </c>
      <c r="AG345" s="34"/>
      <c r="AH345" s="1"/>
      <c r="AI345" s="46">
        <f>SUM(AF345+AG345-AH345)</f>
        <v>0</v>
      </c>
      <c r="AJ345" s="34"/>
      <c r="AK345" s="1"/>
      <c r="AL345" s="46">
        <f>SUM(AI345+AJ345-AK345)</f>
        <v>0</v>
      </c>
      <c r="AM345" s="34"/>
      <c r="AN345" s="1"/>
      <c r="AO345" s="46">
        <f>SUM(AL345+AM345-AN345)</f>
        <v>0</v>
      </c>
      <c r="AP345" s="34"/>
      <c r="AQ345" s="1"/>
      <c r="AR345" s="72">
        <f>SUM(AO345+AP345-AQ345)</f>
        <v>0</v>
      </c>
      <c r="AS345" s="3"/>
      <c r="AT345" s="1"/>
      <c r="AU345" s="46">
        <f>SUM(AR345+AS345-AT345)</f>
        <v>0</v>
      </c>
      <c r="AV345" s="125">
        <f>SUM(L345+O345+R345+U345+X345+AA345+AD345+AG345+AJ345+AM345+AP345+AS345)</f>
        <v>0</v>
      </c>
      <c r="AW345" s="125">
        <f>SUM(M345+P345+S345+V345+Y345+AB345+AE345+AH345+AK345+AN345+AQ345+AT345)</f>
        <v>0</v>
      </c>
      <c r="AX345" s="291">
        <v>0</v>
      </c>
      <c r="AY345" s="125">
        <v>0</v>
      </c>
      <c r="AZ345" s="35"/>
      <c r="BA345" s="35"/>
      <c r="BB345" s="35"/>
      <c r="BC345" s="35"/>
      <c r="BD345" s="35"/>
      <c r="BE345" s="35"/>
      <c r="BF345" s="35"/>
    </row>
    <row r="346" spans="1:58" ht="13">
      <c r="A346" s="17" t="s">
        <v>407</v>
      </c>
      <c r="B346" s="1">
        <v>-6.9972727272748596</v>
      </c>
      <c r="C346" s="200">
        <v>343</v>
      </c>
      <c r="D346" s="250" t="s">
        <v>3549</v>
      </c>
      <c r="E346" s="251">
        <v>9</v>
      </c>
      <c r="F346" s="162" t="s">
        <v>31</v>
      </c>
      <c r="G346" s="155" t="s">
        <v>32</v>
      </c>
      <c r="H346" s="156" t="s">
        <v>635</v>
      </c>
      <c r="I346" s="156" t="s">
        <v>1955</v>
      </c>
      <c r="J346" s="175">
        <f t="shared" si="329"/>
        <v>45</v>
      </c>
      <c r="K346" s="16">
        <v>45</v>
      </c>
      <c r="L346" s="3"/>
      <c r="M346" s="1"/>
      <c r="N346" s="45">
        <f t="shared" si="342"/>
        <v>45</v>
      </c>
      <c r="O346" s="34"/>
      <c r="P346" s="1"/>
      <c r="Q346" s="45">
        <f t="shared" si="330"/>
        <v>45</v>
      </c>
      <c r="R346" s="34"/>
      <c r="S346" s="1"/>
      <c r="T346" s="45">
        <f t="shared" si="331"/>
        <v>45</v>
      </c>
      <c r="U346" s="34"/>
      <c r="V346" s="1"/>
      <c r="W346" s="45">
        <f t="shared" si="332"/>
        <v>45</v>
      </c>
      <c r="X346" s="34"/>
      <c r="Y346" s="1"/>
      <c r="Z346" s="45">
        <f t="shared" si="333"/>
        <v>45</v>
      </c>
      <c r="AA346" s="34"/>
      <c r="AB346" s="1"/>
      <c r="AC346" s="45">
        <f t="shared" si="334"/>
        <v>45</v>
      </c>
      <c r="AD346" s="3"/>
      <c r="AE346" s="1"/>
      <c r="AF346" s="172">
        <f t="shared" si="335"/>
        <v>45</v>
      </c>
      <c r="AG346" s="34"/>
      <c r="AH346" s="1"/>
      <c r="AI346" s="46">
        <f t="shared" si="336"/>
        <v>45</v>
      </c>
      <c r="AJ346" s="34"/>
      <c r="AK346" s="1"/>
      <c r="AL346" s="46">
        <f t="shared" si="337"/>
        <v>45</v>
      </c>
      <c r="AM346" s="34"/>
      <c r="AN346" s="1"/>
      <c r="AO346" s="46">
        <f t="shared" si="340"/>
        <v>45</v>
      </c>
      <c r="AP346" s="34"/>
      <c r="AQ346" s="1"/>
      <c r="AR346" s="72">
        <f t="shared" si="338"/>
        <v>45</v>
      </c>
      <c r="AS346" s="3"/>
      <c r="AT346" s="1"/>
      <c r="AU346" s="46">
        <f t="shared" si="339"/>
        <v>45</v>
      </c>
      <c r="AV346" s="125">
        <f t="shared" si="327"/>
        <v>0</v>
      </c>
      <c r="AW346" s="125">
        <f t="shared" si="328"/>
        <v>0</v>
      </c>
      <c r="AX346" s="291">
        <v>0</v>
      </c>
      <c r="AY346" s="125">
        <v>0</v>
      </c>
      <c r="AZ346" s="35"/>
      <c r="BA346" s="35"/>
      <c r="BB346" s="35"/>
      <c r="BC346" s="35"/>
      <c r="BD346" s="35"/>
      <c r="BE346" s="35"/>
      <c r="BF346" s="35"/>
    </row>
    <row r="347" spans="1:58" ht="13">
      <c r="A347" s="18"/>
      <c r="B347" s="41">
        <v>-7.0709090909111598</v>
      </c>
      <c r="C347" s="16">
        <v>344</v>
      </c>
      <c r="D347" s="252" t="s">
        <v>4568</v>
      </c>
      <c r="E347" s="98">
        <v>10</v>
      </c>
      <c r="F347" s="162" t="s">
        <v>276</v>
      </c>
      <c r="G347" s="155" t="s">
        <v>277</v>
      </c>
      <c r="H347" s="156" t="s">
        <v>635</v>
      </c>
      <c r="I347" s="156" t="s">
        <v>1955</v>
      </c>
      <c r="J347" s="175">
        <f t="shared" si="329"/>
        <v>45</v>
      </c>
      <c r="K347" s="16">
        <v>45</v>
      </c>
      <c r="L347" s="3"/>
      <c r="M347" s="1"/>
      <c r="N347" s="45">
        <f t="shared" si="342"/>
        <v>45</v>
      </c>
      <c r="O347" s="34"/>
      <c r="P347" s="1"/>
      <c r="Q347" s="45">
        <f t="shared" si="330"/>
        <v>45</v>
      </c>
      <c r="R347" s="34"/>
      <c r="S347" s="1"/>
      <c r="T347" s="45">
        <f t="shared" si="331"/>
        <v>45</v>
      </c>
      <c r="U347" s="34"/>
      <c r="V347" s="1"/>
      <c r="W347" s="45">
        <f t="shared" si="332"/>
        <v>45</v>
      </c>
      <c r="X347" s="34"/>
      <c r="Y347" s="1"/>
      <c r="Z347" s="45">
        <f t="shared" si="333"/>
        <v>45</v>
      </c>
      <c r="AA347" s="34"/>
      <c r="AB347" s="1"/>
      <c r="AC347" s="45">
        <f t="shared" si="334"/>
        <v>45</v>
      </c>
      <c r="AD347" s="3"/>
      <c r="AE347" s="1"/>
      <c r="AF347" s="172">
        <f t="shared" si="335"/>
        <v>45</v>
      </c>
      <c r="AG347" s="34"/>
      <c r="AH347" s="1"/>
      <c r="AI347" s="46">
        <f t="shared" si="336"/>
        <v>45</v>
      </c>
      <c r="AJ347" s="34"/>
      <c r="AK347" s="1"/>
      <c r="AL347" s="46">
        <f t="shared" si="337"/>
        <v>45</v>
      </c>
      <c r="AM347" s="34"/>
      <c r="AN347" s="1"/>
      <c r="AO347" s="46">
        <f t="shared" si="340"/>
        <v>45</v>
      </c>
      <c r="AP347" s="34"/>
      <c r="AQ347" s="1"/>
      <c r="AR347" s="72">
        <f t="shared" si="338"/>
        <v>45</v>
      </c>
      <c r="AS347" s="3"/>
      <c r="AT347" s="1"/>
      <c r="AU347" s="46">
        <f t="shared" si="339"/>
        <v>45</v>
      </c>
      <c r="AV347" s="125">
        <f t="shared" si="327"/>
        <v>0</v>
      </c>
      <c r="AW347" s="125">
        <f t="shared" si="328"/>
        <v>0</v>
      </c>
      <c r="AX347" s="291">
        <v>0</v>
      </c>
      <c r="AY347" s="125">
        <v>0</v>
      </c>
      <c r="AZ347" s="35"/>
      <c r="BA347" s="35"/>
      <c r="BB347" s="35"/>
      <c r="BC347" s="35"/>
      <c r="BD347" s="35"/>
      <c r="BE347" s="35"/>
      <c r="BF347" s="35"/>
    </row>
    <row r="348" spans="1:58" ht="13">
      <c r="A348" s="18"/>
      <c r="B348" s="41">
        <v>-7.1445454545475604</v>
      </c>
      <c r="C348" s="16">
        <v>345</v>
      </c>
      <c r="D348" s="234" t="s">
        <v>4868</v>
      </c>
      <c r="E348" s="150">
        <v>1</v>
      </c>
      <c r="F348" s="32" t="s">
        <v>958</v>
      </c>
      <c r="G348" s="27" t="s">
        <v>959</v>
      </c>
      <c r="H348" s="156" t="s">
        <v>4705</v>
      </c>
      <c r="I348" s="156" t="s">
        <v>1955</v>
      </c>
      <c r="J348" s="175">
        <f t="shared" ref="J348:J353" si="349">AU348</f>
        <v>0</v>
      </c>
      <c r="K348" s="16">
        <v>0</v>
      </c>
      <c r="L348" s="3"/>
      <c r="M348" s="1"/>
      <c r="N348" s="45">
        <f t="shared" ref="N348:N355" si="350">SUM(K348+L348-M348)</f>
        <v>0</v>
      </c>
      <c r="O348" s="34"/>
      <c r="P348" s="1"/>
      <c r="Q348" s="45">
        <f t="shared" ref="Q348:Q355" si="351">SUM(N348+O348-P348)</f>
        <v>0</v>
      </c>
      <c r="R348" s="34"/>
      <c r="S348" s="1"/>
      <c r="T348" s="45">
        <f t="shared" ref="T348:T355" si="352">SUM(Q348+R348-S348)</f>
        <v>0</v>
      </c>
      <c r="U348" s="34"/>
      <c r="V348" s="1"/>
      <c r="W348" s="45">
        <f t="shared" ref="W348:W355" si="353">SUM(T348+U348-V348)</f>
        <v>0</v>
      </c>
      <c r="X348" s="34"/>
      <c r="Y348" s="1"/>
      <c r="Z348" s="45">
        <f t="shared" ref="Z348:Z355" si="354">SUM(W348+X348-Y348)</f>
        <v>0</v>
      </c>
      <c r="AA348" s="34"/>
      <c r="AB348" s="1"/>
      <c r="AC348" s="45">
        <f t="shared" ref="AC348:AC355" si="355">SUM(Z348+AA348-AB348)</f>
        <v>0</v>
      </c>
      <c r="AD348" s="3"/>
      <c r="AE348" s="1"/>
      <c r="AF348" s="172">
        <f t="shared" ref="AF348:AF355" si="356">SUM(AC348+AD348-AE348)</f>
        <v>0</v>
      </c>
      <c r="AG348" s="34"/>
      <c r="AH348" s="1"/>
      <c r="AI348" s="46">
        <f t="shared" ref="AI348:AI355" si="357">SUM(AF348+AG348-AH348)</f>
        <v>0</v>
      </c>
      <c r="AJ348" s="34"/>
      <c r="AK348" s="1"/>
      <c r="AL348" s="46">
        <f t="shared" ref="AL348:AL355" si="358">SUM(AI348+AJ348-AK348)</f>
        <v>0</v>
      </c>
      <c r="AM348" s="34"/>
      <c r="AN348" s="1"/>
      <c r="AO348" s="46">
        <f t="shared" ref="AO348:AO355" si="359">SUM(AL348+AM348-AN348)</f>
        <v>0</v>
      </c>
      <c r="AP348" s="34"/>
      <c r="AQ348" s="1"/>
      <c r="AR348" s="72">
        <f t="shared" ref="AR348:AR355" si="360">SUM(AO348+AP348-AQ348)</f>
        <v>0</v>
      </c>
      <c r="AS348" s="3"/>
      <c r="AT348" s="1"/>
      <c r="AU348" s="46">
        <f t="shared" ref="AU348:AU355" si="361">SUM(AR348+AS348-AT348)</f>
        <v>0</v>
      </c>
      <c r="AV348" s="125">
        <f t="shared" ref="AV348:AW355" si="362">SUM(L348+O348+R348+U348+X348+AA348+AD348+AG348+AJ348+AM348+AP348+AS348)</f>
        <v>0</v>
      </c>
      <c r="AW348" s="125">
        <f t="shared" si="362"/>
        <v>0</v>
      </c>
      <c r="AX348" s="291">
        <v>0</v>
      </c>
      <c r="AY348" s="125">
        <v>0</v>
      </c>
      <c r="AZ348" s="35"/>
      <c r="BA348" s="35"/>
      <c r="BB348" s="35"/>
      <c r="BC348" s="35"/>
      <c r="BD348" s="35"/>
      <c r="BE348" s="35"/>
      <c r="BF348" s="35"/>
    </row>
    <row r="349" spans="1:58" ht="13">
      <c r="A349" s="17" t="s">
        <v>2065</v>
      </c>
      <c r="B349" s="1">
        <v>-7.2181818181839601</v>
      </c>
      <c r="C349" s="16">
        <v>346</v>
      </c>
      <c r="D349" s="81" t="s">
        <v>4868</v>
      </c>
      <c r="E349" s="16">
        <v>2</v>
      </c>
      <c r="F349" s="162" t="s">
        <v>4701</v>
      </c>
      <c r="G349" s="155" t="s">
        <v>4702</v>
      </c>
      <c r="H349" s="156" t="s">
        <v>4705</v>
      </c>
      <c r="I349" s="156" t="s">
        <v>1955</v>
      </c>
      <c r="J349" s="175">
        <f t="shared" si="349"/>
        <v>100</v>
      </c>
      <c r="K349" s="16">
        <v>100</v>
      </c>
      <c r="L349" s="1"/>
      <c r="M349" s="1"/>
      <c r="N349" s="45">
        <f t="shared" si="350"/>
        <v>100</v>
      </c>
      <c r="O349" s="34"/>
      <c r="P349" s="1"/>
      <c r="Q349" s="45">
        <f t="shared" si="351"/>
        <v>100</v>
      </c>
      <c r="R349" s="34"/>
      <c r="S349" s="1"/>
      <c r="T349" s="45">
        <f t="shared" si="352"/>
        <v>100</v>
      </c>
      <c r="U349" s="34"/>
      <c r="V349" s="1"/>
      <c r="W349" s="45">
        <f t="shared" si="353"/>
        <v>100</v>
      </c>
      <c r="X349" s="34"/>
      <c r="Y349" s="1"/>
      <c r="Z349" s="45">
        <f t="shared" si="354"/>
        <v>100</v>
      </c>
      <c r="AA349" s="34"/>
      <c r="AB349" s="1"/>
      <c r="AC349" s="45">
        <f t="shared" si="355"/>
        <v>100</v>
      </c>
      <c r="AD349" s="3"/>
      <c r="AE349" s="1"/>
      <c r="AF349" s="172">
        <f t="shared" si="356"/>
        <v>100</v>
      </c>
      <c r="AG349" s="34"/>
      <c r="AH349" s="1"/>
      <c r="AI349" s="46">
        <f t="shared" si="357"/>
        <v>100</v>
      </c>
      <c r="AJ349" s="34"/>
      <c r="AK349" s="1"/>
      <c r="AL349" s="46">
        <f t="shared" si="358"/>
        <v>100</v>
      </c>
      <c r="AM349" s="34"/>
      <c r="AN349" s="1"/>
      <c r="AO349" s="46">
        <f t="shared" si="359"/>
        <v>100</v>
      </c>
      <c r="AP349" s="34"/>
      <c r="AQ349" s="1"/>
      <c r="AR349" s="72">
        <f t="shared" si="360"/>
        <v>100</v>
      </c>
      <c r="AS349" s="3"/>
      <c r="AT349" s="1"/>
      <c r="AU349" s="46">
        <f t="shared" si="361"/>
        <v>100</v>
      </c>
      <c r="AV349" s="125">
        <f t="shared" si="362"/>
        <v>0</v>
      </c>
      <c r="AW349" s="125">
        <f t="shared" si="362"/>
        <v>0</v>
      </c>
      <c r="AX349" s="291">
        <v>0</v>
      </c>
      <c r="AY349" s="125">
        <v>0</v>
      </c>
      <c r="AZ349" s="35"/>
      <c r="BA349" s="35"/>
      <c r="BB349" s="35"/>
      <c r="BC349" s="35"/>
      <c r="BD349" s="35"/>
      <c r="BE349" s="35"/>
      <c r="BF349" s="35"/>
    </row>
    <row r="350" spans="1:58" ht="13">
      <c r="A350" s="17" t="s">
        <v>407</v>
      </c>
      <c r="B350" s="22">
        <v>-7.2918181818203598</v>
      </c>
      <c r="C350" s="200">
        <v>347</v>
      </c>
      <c r="D350" s="81" t="s">
        <v>4868</v>
      </c>
      <c r="E350" s="16">
        <v>3</v>
      </c>
      <c r="F350" s="162" t="s">
        <v>3142</v>
      </c>
      <c r="G350" s="155" t="s">
        <v>3144</v>
      </c>
      <c r="H350" s="156" t="s">
        <v>4705</v>
      </c>
      <c r="I350" s="156" t="s">
        <v>1955</v>
      </c>
      <c r="J350" s="175">
        <f t="shared" si="349"/>
        <v>100</v>
      </c>
      <c r="K350" s="16">
        <v>100</v>
      </c>
      <c r="L350" s="3"/>
      <c r="M350" s="1"/>
      <c r="N350" s="45">
        <f t="shared" si="350"/>
        <v>100</v>
      </c>
      <c r="O350" s="34"/>
      <c r="P350" s="1"/>
      <c r="Q350" s="45">
        <f t="shared" si="351"/>
        <v>100</v>
      </c>
      <c r="R350" s="34"/>
      <c r="S350" s="1"/>
      <c r="T350" s="45">
        <f t="shared" si="352"/>
        <v>100</v>
      </c>
      <c r="U350" s="34"/>
      <c r="V350" s="1"/>
      <c r="W350" s="45">
        <f t="shared" si="353"/>
        <v>100</v>
      </c>
      <c r="X350" s="34"/>
      <c r="Y350" s="1"/>
      <c r="Z350" s="45">
        <f t="shared" si="354"/>
        <v>100</v>
      </c>
      <c r="AA350" s="34"/>
      <c r="AB350" s="1"/>
      <c r="AC350" s="45">
        <f t="shared" si="355"/>
        <v>100</v>
      </c>
      <c r="AD350" s="3"/>
      <c r="AE350" s="1"/>
      <c r="AF350" s="172">
        <f t="shared" si="356"/>
        <v>100</v>
      </c>
      <c r="AG350" s="34"/>
      <c r="AH350" s="1"/>
      <c r="AI350" s="46">
        <f t="shared" si="357"/>
        <v>100</v>
      </c>
      <c r="AJ350" s="34"/>
      <c r="AK350" s="1"/>
      <c r="AL350" s="46">
        <f t="shared" si="358"/>
        <v>100</v>
      </c>
      <c r="AM350" s="34"/>
      <c r="AN350" s="1"/>
      <c r="AO350" s="46">
        <f t="shared" si="359"/>
        <v>100</v>
      </c>
      <c r="AP350" s="34"/>
      <c r="AQ350" s="1"/>
      <c r="AR350" s="72">
        <f t="shared" si="360"/>
        <v>100</v>
      </c>
      <c r="AS350" s="3"/>
      <c r="AT350" s="1"/>
      <c r="AU350" s="46">
        <f t="shared" si="361"/>
        <v>100</v>
      </c>
      <c r="AV350" s="125">
        <f t="shared" si="362"/>
        <v>0</v>
      </c>
      <c r="AW350" s="125">
        <f t="shared" si="362"/>
        <v>0</v>
      </c>
      <c r="AX350" s="291">
        <v>0</v>
      </c>
      <c r="AY350" s="125">
        <v>0</v>
      </c>
      <c r="AZ350" s="35"/>
      <c r="BA350" s="35"/>
      <c r="BB350" s="35"/>
      <c r="BC350" s="35"/>
      <c r="BD350" s="35"/>
      <c r="BE350" s="35"/>
      <c r="BF350" s="35"/>
    </row>
    <row r="351" spans="1:58" ht="13">
      <c r="A351" s="17" t="s">
        <v>407</v>
      </c>
      <c r="B351" s="1">
        <v>-7.36545454545666</v>
      </c>
      <c r="C351" s="16">
        <v>348</v>
      </c>
      <c r="D351" s="81" t="s">
        <v>4868</v>
      </c>
      <c r="E351" s="16">
        <v>4</v>
      </c>
      <c r="F351" s="162" t="s">
        <v>4706</v>
      </c>
      <c r="G351" s="155" t="s">
        <v>4707</v>
      </c>
      <c r="H351" s="156" t="s">
        <v>4705</v>
      </c>
      <c r="I351" s="156" t="s">
        <v>1955</v>
      </c>
      <c r="J351" s="175">
        <f t="shared" si="349"/>
        <v>100</v>
      </c>
      <c r="K351" s="16">
        <v>100</v>
      </c>
      <c r="L351" s="3"/>
      <c r="M351" s="1"/>
      <c r="N351" s="45">
        <f t="shared" si="350"/>
        <v>100</v>
      </c>
      <c r="O351" s="34"/>
      <c r="P351" s="1"/>
      <c r="Q351" s="45">
        <f t="shared" si="351"/>
        <v>100</v>
      </c>
      <c r="R351" s="34"/>
      <c r="S351" s="1"/>
      <c r="T351" s="45">
        <f t="shared" si="352"/>
        <v>100</v>
      </c>
      <c r="U351" s="34"/>
      <c r="V351" s="1"/>
      <c r="W351" s="45">
        <f t="shared" si="353"/>
        <v>100</v>
      </c>
      <c r="X351" s="34"/>
      <c r="Y351" s="1"/>
      <c r="Z351" s="45">
        <f t="shared" si="354"/>
        <v>100</v>
      </c>
      <c r="AA351" s="34"/>
      <c r="AB351" s="1"/>
      <c r="AC351" s="45">
        <f t="shared" si="355"/>
        <v>100</v>
      </c>
      <c r="AD351" s="3"/>
      <c r="AE351" s="1"/>
      <c r="AF351" s="172">
        <f t="shared" si="356"/>
        <v>100</v>
      </c>
      <c r="AG351" s="34"/>
      <c r="AH351" s="1"/>
      <c r="AI351" s="46">
        <f t="shared" si="357"/>
        <v>100</v>
      </c>
      <c r="AJ351" s="34"/>
      <c r="AK351" s="1"/>
      <c r="AL351" s="46">
        <f t="shared" si="358"/>
        <v>100</v>
      </c>
      <c r="AM351" s="34"/>
      <c r="AN351" s="1"/>
      <c r="AO351" s="46">
        <f t="shared" si="359"/>
        <v>100</v>
      </c>
      <c r="AP351" s="34"/>
      <c r="AQ351" s="1"/>
      <c r="AR351" s="72">
        <f t="shared" si="360"/>
        <v>100</v>
      </c>
      <c r="AS351" s="3"/>
      <c r="AT351" s="1"/>
      <c r="AU351" s="46">
        <f t="shared" si="361"/>
        <v>100</v>
      </c>
      <c r="AV351" s="125">
        <f t="shared" si="362"/>
        <v>0</v>
      </c>
      <c r="AW351" s="125">
        <f t="shared" si="362"/>
        <v>0</v>
      </c>
      <c r="AX351" s="291">
        <v>0</v>
      </c>
      <c r="AY351" s="125">
        <v>0</v>
      </c>
      <c r="AZ351" s="35"/>
      <c r="BA351" s="35"/>
      <c r="BB351" s="35"/>
      <c r="BC351" s="35"/>
      <c r="BD351" s="35"/>
      <c r="BE351" s="35"/>
      <c r="BF351" s="35"/>
    </row>
    <row r="352" spans="1:58" ht="13">
      <c r="A352" s="18"/>
      <c r="B352" s="41">
        <v>-7.4390909090930597</v>
      </c>
      <c r="C352" s="16">
        <v>349</v>
      </c>
      <c r="D352" s="81" t="s">
        <v>4868</v>
      </c>
      <c r="E352" s="16">
        <v>5</v>
      </c>
      <c r="F352" s="32" t="s">
        <v>3141</v>
      </c>
      <c r="G352" s="27" t="s">
        <v>3143</v>
      </c>
      <c r="H352" s="156" t="s">
        <v>4705</v>
      </c>
      <c r="I352" s="156" t="s">
        <v>1955</v>
      </c>
      <c r="J352" s="175">
        <f t="shared" si="349"/>
        <v>100</v>
      </c>
      <c r="K352" s="16">
        <v>100</v>
      </c>
      <c r="L352" s="3"/>
      <c r="M352" s="1"/>
      <c r="N352" s="45">
        <f t="shared" si="350"/>
        <v>100</v>
      </c>
      <c r="O352" s="34"/>
      <c r="P352" s="1"/>
      <c r="Q352" s="45">
        <f t="shared" si="351"/>
        <v>100</v>
      </c>
      <c r="R352" s="34"/>
      <c r="S352" s="1"/>
      <c r="T352" s="45">
        <f t="shared" si="352"/>
        <v>100</v>
      </c>
      <c r="U352" s="34"/>
      <c r="V352" s="1"/>
      <c r="W352" s="45">
        <f t="shared" si="353"/>
        <v>100</v>
      </c>
      <c r="X352" s="34"/>
      <c r="Y352" s="1"/>
      <c r="Z352" s="45">
        <f t="shared" si="354"/>
        <v>100</v>
      </c>
      <c r="AA352" s="34"/>
      <c r="AB352" s="1"/>
      <c r="AC352" s="45">
        <f t="shared" si="355"/>
        <v>100</v>
      </c>
      <c r="AD352" s="3"/>
      <c r="AE352" s="1"/>
      <c r="AF352" s="172">
        <f t="shared" si="356"/>
        <v>100</v>
      </c>
      <c r="AG352" s="34"/>
      <c r="AH352" s="1"/>
      <c r="AI352" s="46">
        <f t="shared" si="357"/>
        <v>100</v>
      </c>
      <c r="AJ352" s="34"/>
      <c r="AK352" s="1"/>
      <c r="AL352" s="46">
        <f t="shared" si="358"/>
        <v>100</v>
      </c>
      <c r="AM352" s="34"/>
      <c r="AN352" s="1"/>
      <c r="AO352" s="46">
        <f t="shared" si="359"/>
        <v>100</v>
      </c>
      <c r="AP352" s="34"/>
      <c r="AQ352" s="1"/>
      <c r="AR352" s="72">
        <f t="shared" si="360"/>
        <v>100</v>
      </c>
      <c r="AS352" s="3"/>
      <c r="AT352" s="1"/>
      <c r="AU352" s="46">
        <f t="shared" si="361"/>
        <v>100</v>
      </c>
      <c r="AV352" s="125">
        <f t="shared" si="362"/>
        <v>0</v>
      </c>
      <c r="AW352" s="125">
        <f t="shared" si="362"/>
        <v>0</v>
      </c>
      <c r="AX352" s="291">
        <v>0</v>
      </c>
      <c r="AY352" s="125">
        <v>0</v>
      </c>
      <c r="AZ352" s="35"/>
      <c r="BA352" s="35"/>
      <c r="BB352" s="35"/>
      <c r="BC352" s="35"/>
      <c r="BD352" s="35"/>
      <c r="BE352" s="35"/>
      <c r="BF352" s="35"/>
    </row>
    <row r="353" spans="1:58" ht="13">
      <c r="A353" s="18"/>
      <c r="B353" s="41">
        <v>-7.5127272727294603</v>
      </c>
      <c r="C353" s="16">
        <v>350</v>
      </c>
      <c r="D353" s="197" t="s">
        <v>4868</v>
      </c>
      <c r="E353" s="143">
        <v>6</v>
      </c>
      <c r="F353" s="162" t="s">
        <v>4732</v>
      </c>
      <c r="G353" s="155" t="s">
        <v>4733</v>
      </c>
      <c r="H353" s="156" t="s">
        <v>3220</v>
      </c>
      <c r="I353" s="156" t="s">
        <v>1955</v>
      </c>
      <c r="J353" s="175">
        <f t="shared" si="349"/>
        <v>40</v>
      </c>
      <c r="K353" s="16">
        <v>50</v>
      </c>
      <c r="L353" s="3"/>
      <c r="M353" s="1"/>
      <c r="N353" s="45">
        <f t="shared" si="350"/>
        <v>50</v>
      </c>
      <c r="O353" s="34"/>
      <c r="P353" s="1"/>
      <c r="Q353" s="45">
        <f t="shared" si="351"/>
        <v>50</v>
      </c>
      <c r="R353" s="34"/>
      <c r="S353" s="1">
        <v>10</v>
      </c>
      <c r="T353" s="45">
        <f t="shared" si="352"/>
        <v>40</v>
      </c>
      <c r="U353" s="34"/>
      <c r="V353" s="1"/>
      <c r="W353" s="45">
        <f t="shared" si="353"/>
        <v>40</v>
      </c>
      <c r="X353" s="34"/>
      <c r="Y353" s="1"/>
      <c r="Z353" s="45">
        <f t="shared" si="354"/>
        <v>40</v>
      </c>
      <c r="AA353" s="34"/>
      <c r="AB353" s="1"/>
      <c r="AC353" s="45">
        <f t="shared" si="355"/>
        <v>40</v>
      </c>
      <c r="AD353" s="3"/>
      <c r="AE353" s="1"/>
      <c r="AF353" s="172">
        <f t="shared" si="356"/>
        <v>40</v>
      </c>
      <c r="AG353" s="34"/>
      <c r="AH353" s="1"/>
      <c r="AI353" s="46">
        <f t="shared" si="357"/>
        <v>40</v>
      </c>
      <c r="AJ353" s="34"/>
      <c r="AK353" s="1"/>
      <c r="AL353" s="46">
        <f t="shared" si="358"/>
        <v>40</v>
      </c>
      <c r="AM353" s="34"/>
      <c r="AN353" s="1"/>
      <c r="AO353" s="46">
        <f t="shared" si="359"/>
        <v>40</v>
      </c>
      <c r="AP353" s="34"/>
      <c r="AQ353" s="1"/>
      <c r="AR353" s="46">
        <f t="shared" si="360"/>
        <v>40</v>
      </c>
      <c r="AS353" s="34"/>
      <c r="AT353" s="1"/>
      <c r="AU353" s="46">
        <f t="shared" si="361"/>
        <v>40</v>
      </c>
      <c r="AV353" s="125">
        <f t="shared" si="362"/>
        <v>0</v>
      </c>
      <c r="AW353" s="125">
        <f t="shared" si="362"/>
        <v>10</v>
      </c>
      <c r="AX353" s="291">
        <v>0</v>
      </c>
      <c r="AY353" s="125">
        <v>0</v>
      </c>
      <c r="AZ353" s="35"/>
      <c r="BA353" s="35"/>
      <c r="BB353" s="35"/>
      <c r="BC353" s="35"/>
      <c r="BD353" s="35"/>
      <c r="BE353" s="35"/>
      <c r="BF353" s="35"/>
    </row>
    <row r="354" spans="1:58" ht="13">
      <c r="A354" s="17" t="s">
        <v>2065</v>
      </c>
      <c r="B354" s="1">
        <v>-7.5863636363657596</v>
      </c>
      <c r="C354" s="200">
        <v>351</v>
      </c>
      <c r="D354" s="83" t="s">
        <v>1838</v>
      </c>
      <c r="E354" s="31">
        <v>1</v>
      </c>
      <c r="F354" s="162" t="s">
        <v>4238</v>
      </c>
      <c r="G354" s="155" t="s">
        <v>4240</v>
      </c>
      <c r="H354" s="156" t="s">
        <v>1089</v>
      </c>
      <c r="I354" s="156" t="s">
        <v>454</v>
      </c>
      <c r="J354" s="175">
        <f t="shared" si="329"/>
        <v>1</v>
      </c>
      <c r="K354" s="16">
        <v>1</v>
      </c>
      <c r="L354" s="3"/>
      <c r="M354" s="1"/>
      <c r="N354" s="45">
        <f t="shared" si="350"/>
        <v>1</v>
      </c>
      <c r="O354" s="34"/>
      <c r="P354" s="1"/>
      <c r="Q354" s="45">
        <f t="shared" si="351"/>
        <v>1</v>
      </c>
      <c r="R354" s="34"/>
      <c r="S354" s="1"/>
      <c r="T354" s="45">
        <f t="shared" si="352"/>
        <v>1</v>
      </c>
      <c r="U354" s="34"/>
      <c r="V354" s="1"/>
      <c r="W354" s="45">
        <f t="shared" si="353"/>
        <v>1</v>
      </c>
      <c r="X354" s="34"/>
      <c r="Y354" s="1"/>
      <c r="Z354" s="45">
        <f t="shared" si="354"/>
        <v>1</v>
      </c>
      <c r="AA354" s="34"/>
      <c r="AB354" s="1"/>
      <c r="AC354" s="45">
        <f t="shared" si="355"/>
        <v>1</v>
      </c>
      <c r="AD354" s="3"/>
      <c r="AE354" s="1"/>
      <c r="AF354" s="172">
        <f t="shared" si="356"/>
        <v>1</v>
      </c>
      <c r="AG354" s="34"/>
      <c r="AH354" s="1"/>
      <c r="AI354" s="46">
        <f t="shared" si="357"/>
        <v>1</v>
      </c>
      <c r="AJ354" s="34"/>
      <c r="AK354" s="1"/>
      <c r="AL354" s="46">
        <f t="shared" si="358"/>
        <v>1</v>
      </c>
      <c r="AM354" s="34"/>
      <c r="AN354" s="1"/>
      <c r="AO354" s="46">
        <f t="shared" si="359"/>
        <v>1</v>
      </c>
      <c r="AP354" s="34"/>
      <c r="AQ354" s="1"/>
      <c r="AR354" s="72">
        <f t="shared" si="360"/>
        <v>1</v>
      </c>
      <c r="AS354" s="3"/>
      <c r="AT354" s="1"/>
      <c r="AU354" s="46">
        <f t="shared" si="361"/>
        <v>1</v>
      </c>
      <c r="AV354" s="125">
        <f t="shared" si="362"/>
        <v>0</v>
      </c>
      <c r="AW354" s="125">
        <f t="shared" si="362"/>
        <v>0</v>
      </c>
      <c r="AX354" s="291">
        <v>0</v>
      </c>
      <c r="AY354" s="125">
        <v>0</v>
      </c>
      <c r="AZ354" s="35"/>
      <c r="BA354" s="35"/>
      <c r="BB354" s="35"/>
      <c r="BC354" s="35"/>
      <c r="BD354" s="35"/>
      <c r="BE354" s="35"/>
      <c r="BF354" s="35"/>
    </row>
    <row r="355" spans="1:58" ht="13">
      <c r="A355" s="17" t="s">
        <v>407</v>
      </c>
      <c r="B355" s="22">
        <v>-7.6600000000021602</v>
      </c>
      <c r="C355" s="16">
        <v>352</v>
      </c>
      <c r="D355" s="81" t="s">
        <v>1838</v>
      </c>
      <c r="E355" s="16">
        <v>2</v>
      </c>
      <c r="F355" s="162" t="s">
        <v>4239</v>
      </c>
      <c r="G355" s="155" t="s">
        <v>4241</v>
      </c>
      <c r="H355" s="156" t="s">
        <v>1089</v>
      </c>
      <c r="I355" s="156" t="s">
        <v>454</v>
      </c>
      <c r="J355" s="175">
        <f>AU355</f>
        <v>1</v>
      </c>
      <c r="K355" s="16">
        <v>1</v>
      </c>
      <c r="L355" s="3"/>
      <c r="M355" s="1"/>
      <c r="N355" s="45">
        <f t="shared" si="350"/>
        <v>1</v>
      </c>
      <c r="O355" s="34"/>
      <c r="P355" s="1"/>
      <c r="Q355" s="45">
        <f t="shared" si="351"/>
        <v>1</v>
      </c>
      <c r="R355" s="34"/>
      <c r="S355" s="1"/>
      <c r="T355" s="45">
        <f t="shared" si="352"/>
        <v>1</v>
      </c>
      <c r="U355" s="34"/>
      <c r="V355" s="1"/>
      <c r="W355" s="45">
        <f t="shared" si="353"/>
        <v>1</v>
      </c>
      <c r="X355" s="34"/>
      <c r="Y355" s="1"/>
      <c r="Z355" s="45">
        <f t="shared" si="354"/>
        <v>1</v>
      </c>
      <c r="AA355" s="34"/>
      <c r="AB355" s="1"/>
      <c r="AC355" s="45">
        <f t="shared" si="355"/>
        <v>1</v>
      </c>
      <c r="AD355" s="3"/>
      <c r="AE355" s="1"/>
      <c r="AF355" s="172">
        <f t="shared" si="356"/>
        <v>1</v>
      </c>
      <c r="AG355" s="34"/>
      <c r="AH355" s="1"/>
      <c r="AI355" s="46">
        <f t="shared" si="357"/>
        <v>1</v>
      </c>
      <c r="AJ355" s="34"/>
      <c r="AK355" s="1"/>
      <c r="AL355" s="46">
        <f t="shared" si="358"/>
        <v>1</v>
      </c>
      <c r="AM355" s="34"/>
      <c r="AN355" s="1"/>
      <c r="AO355" s="46">
        <f t="shared" si="359"/>
        <v>1</v>
      </c>
      <c r="AP355" s="34"/>
      <c r="AQ355" s="1"/>
      <c r="AR355" s="72">
        <f t="shared" si="360"/>
        <v>1</v>
      </c>
      <c r="AS355" s="3"/>
      <c r="AT355" s="1"/>
      <c r="AU355" s="46">
        <f t="shared" si="361"/>
        <v>1</v>
      </c>
      <c r="AV355" s="125">
        <f t="shared" si="362"/>
        <v>0</v>
      </c>
      <c r="AW355" s="125">
        <f t="shared" si="362"/>
        <v>0</v>
      </c>
      <c r="AX355" s="291">
        <v>0</v>
      </c>
      <c r="AY355" s="125">
        <v>0</v>
      </c>
      <c r="AZ355" s="35"/>
      <c r="BA355" s="35"/>
      <c r="BB355" s="35"/>
      <c r="BC355" s="35"/>
      <c r="BD355" s="35"/>
      <c r="BE355" s="35"/>
      <c r="BF355" s="35"/>
    </row>
    <row r="356" spans="1:58" ht="13">
      <c r="A356" s="17" t="s">
        <v>407</v>
      </c>
      <c r="B356" s="1">
        <v>-7.7336363636385599</v>
      </c>
      <c r="C356" s="16">
        <v>353</v>
      </c>
      <c r="D356" s="81" t="s">
        <v>1838</v>
      </c>
      <c r="E356" s="16">
        <v>3</v>
      </c>
      <c r="F356" s="162" t="s">
        <v>462</v>
      </c>
      <c r="G356" s="155" t="s">
        <v>463</v>
      </c>
      <c r="H356" s="156" t="s">
        <v>419</v>
      </c>
      <c r="I356" s="156" t="s">
        <v>629</v>
      </c>
      <c r="J356" s="175">
        <f t="shared" ref="J356:J369" si="363">AU356</f>
        <v>60</v>
      </c>
      <c r="K356" s="16">
        <v>60</v>
      </c>
      <c r="L356" s="3"/>
      <c r="M356" s="1"/>
      <c r="N356" s="45">
        <f t="shared" si="342"/>
        <v>60</v>
      </c>
      <c r="O356" s="34"/>
      <c r="P356" s="1"/>
      <c r="Q356" s="45">
        <f t="shared" ref="Q356:Q369" si="364">SUM(N356+O356-P356)</f>
        <v>60</v>
      </c>
      <c r="R356" s="34"/>
      <c r="S356" s="1"/>
      <c r="T356" s="45">
        <f t="shared" ref="T356:T369" si="365">SUM(Q356+R356-S356)</f>
        <v>60</v>
      </c>
      <c r="U356" s="34"/>
      <c r="V356" s="1"/>
      <c r="W356" s="45">
        <f t="shared" ref="W356:W369" si="366">SUM(T356+U356-V356)</f>
        <v>60</v>
      </c>
      <c r="X356" s="34"/>
      <c r="Y356" s="1"/>
      <c r="Z356" s="45">
        <f t="shared" ref="Z356:Z369" si="367">SUM(W356+X356-Y356)</f>
        <v>60</v>
      </c>
      <c r="AA356" s="34"/>
      <c r="AB356" s="1"/>
      <c r="AC356" s="45">
        <f t="shared" ref="AC356:AC369" si="368">SUM(Z356+AA356-AB356)</f>
        <v>60</v>
      </c>
      <c r="AD356" s="3"/>
      <c r="AE356" s="1"/>
      <c r="AF356" s="172">
        <f t="shared" ref="AF356:AF369" si="369">SUM(AC356+AD356-AE356)</f>
        <v>60</v>
      </c>
      <c r="AG356" s="34"/>
      <c r="AH356" s="1"/>
      <c r="AI356" s="46">
        <f t="shared" ref="AI356:AI369" si="370">SUM(AF356+AG356-AH356)</f>
        <v>60</v>
      </c>
      <c r="AJ356" s="34"/>
      <c r="AK356" s="1"/>
      <c r="AL356" s="46">
        <f t="shared" ref="AL356:AL369" si="371">SUM(AI356+AJ356-AK356)</f>
        <v>60</v>
      </c>
      <c r="AM356" s="34"/>
      <c r="AN356" s="1"/>
      <c r="AO356" s="46">
        <f t="shared" si="340"/>
        <v>60</v>
      </c>
      <c r="AP356" s="34"/>
      <c r="AQ356" s="1"/>
      <c r="AR356" s="72">
        <f t="shared" ref="AR356:AR369" si="372">SUM(AO356+AP356-AQ356)</f>
        <v>60</v>
      </c>
      <c r="AS356" s="3"/>
      <c r="AT356" s="1"/>
      <c r="AU356" s="46">
        <f t="shared" ref="AU356:AU369" si="373">SUM(AR356+AS356-AT356)</f>
        <v>60</v>
      </c>
      <c r="AV356" s="125">
        <f t="shared" si="327"/>
        <v>0</v>
      </c>
      <c r="AW356" s="125">
        <f t="shared" si="328"/>
        <v>0</v>
      </c>
      <c r="AX356" s="291">
        <v>5</v>
      </c>
      <c r="AY356" s="125">
        <v>5</v>
      </c>
      <c r="AZ356" s="35"/>
      <c r="BA356" s="35"/>
      <c r="BB356" s="35"/>
      <c r="BC356" s="35"/>
      <c r="BD356" s="35"/>
      <c r="BE356" s="35"/>
      <c r="BF356" s="35"/>
    </row>
    <row r="357" spans="1:58" ht="13">
      <c r="A357" s="18"/>
      <c r="B357" s="41">
        <v>-7.8072727272748601</v>
      </c>
      <c r="C357" s="16">
        <v>354</v>
      </c>
      <c r="D357" s="81" t="s">
        <v>1838</v>
      </c>
      <c r="E357" s="16">
        <v>4</v>
      </c>
      <c r="F357" s="162" t="s">
        <v>3977</v>
      </c>
      <c r="G357" s="155" t="s">
        <v>3978</v>
      </c>
      <c r="H357" s="156" t="s">
        <v>4569</v>
      </c>
      <c r="I357" s="156" t="s">
        <v>640</v>
      </c>
      <c r="J357" s="175">
        <f>AU357</f>
        <v>0</v>
      </c>
      <c r="K357" s="16">
        <v>0</v>
      </c>
      <c r="L357" s="3"/>
      <c r="M357" s="1"/>
      <c r="N357" s="45">
        <f>SUM(K357+L357-M357)</f>
        <v>0</v>
      </c>
      <c r="O357" s="34"/>
      <c r="P357" s="1"/>
      <c r="Q357" s="45">
        <f>SUM(N357+O357-P357)</f>
        <v>0</v>
      </c>
      <c r="R357" s="34"/>
      <c r="S357" s="1"/>
      <c r="T357" s="45">
        <f>SUM(Q357+R357-S357)</f>
        <v>0</v>
      </c>
      <c r="U357" s="34"/>
      <c r="V357" s="1"/>
      <c r="W357" s="45">
        <f>SUM(T357+U357-V357)</f>
        <v>0</v>
      </c>
      <c r="X357" s="34"/>
      <c r="Y357" s="1"/>
      <c r="Z357" s="45">
        <f>SUM(W357+X357-Y357)</f>
        <v>0</v>
      </c>
      <c r="AA357" s="34"/>
      <c r="AB357" s="1"/>
      <c r="AC357" s="45">
        <f>SUM(Z357+AA357-AB357)</f>
        <v>0</v>
      </c>
      <c r="AD357" s="3"/>
      <c r="AE357" s="1"/>
      <c r="AF357" s="172">
        <f>SUM(AC357+AD357-AE357)</f>
        <v>0</v>
      </c>
      <c r="AG357" s="34"/>
      <c r="AH357" s="1"/>
      <c r="AI357" s="46">
        <f>SUM(AF357+AG357-AH357)</f>
        <v>0</v>
      </c>
      <c r="AJ357" s="34"/>
      <c r="AK357" s="1"/>
      <c r="AL357" s="46">
        <f>SUM(AI357+AJ357-AK357)</f>
        <v>0</v>
      </c>
      <c r="AM357" s="34"/>
      <c r="AN357" s="1"/>
      <c r="AO357" s="46">
        <f>SUM(AL357+AM357-AN357)</f>
        <v>0</v>
      </c>
      <c r="AP357" s="34"/>
      <c r="AQ357" s="1"/>
      <c r="AR357" s="72">
        <f>SUM(AO357+AP357-AQ357)</f>
        <v>0</v>
      </c>
      <c r="AS357" s="3"/>
      <c r="AT357" s="1"/>
      <c r="AU357" s="46">
        <f>SUM(AR357+AS357-AT357)</f>
        <v>0</v>
      </c>
      <c r="AV357" s="125">
        <f>SUM(L357+O357+R357+U357+X357+AA357+AD357+AG357+AJ357+AM357+AP357+AS357)</f>
        <v>0</v>
      </c>
      <c r="AW357" s="125">
        <f>SUM(M357+P357+S357+V357+Y357+AB357+AE357+AH357+AK357+AN357+AQ357+AT357)</f>
        <v>0</v>
      </c>
      <c r="AX357" s="291">
        <v>0</v>
      </c>
      <c r="AY357" s="125">
        <v>0</v>
      </c>
      <c r="AZ357" s="35"/>
      <c r="BA357" s="35"/>
      <c r="BB357" s="35"/>
      <c r="BC357" s="35"/>
      <c r="BD357" s="35"/>
      <c r="BE357" s="35"/>
      <c r="BF357" s="35"/>
    </row>
    <row r="358" spans="1:58" ht="13">
      <c r="A358" s="18"/>
      <c r="B358" s="41">
        <v>-7.8809090909112598</v>
      </c>
      <c r="C358" s="200">
        <v>355</v>
      </c>
      <c r="D358" s="81" t="s">
        <v>1838</v>
      </c>
      <c r="E358" s="16">
        <v>5</v>
      </c>
      <c r="F358" s="162" t="s">
        <v>647</v>
      </c>
      <c r="G358" s="155" t="s">
        <v>648</v>
      </c>
      <c r="H358" s="156" t="s">
        <v>429</v>
      </c>
      <c r="I358" s="156" t="s">
        <v>629</v>
      </c>
      <c r="J358" s="175">
        <f t="shared" si="363"/>
        <v>4</v>
      </c>
      <c r="K358" s="16">
        <v>4</v>
      </c>
      <c r="L358" s="3"/>
      <c r="M358" s="1"/>
      <c r="N358" s="45">
        <f t="shared" si="342"/>
        <v>4</v>
      </c>
      <c r="O358" s="34"/>
      <c r="P358" s="1"/>
      <c r="Q358" s="45">
        <f t="shared" si="364"/>
        <v>4</v>
      </c>
      <c r="R358" s="34"/>
      <c r="S358" s="1"/>
      <c r="T358" s="45">
        <f t="shared" si="365"/>
        <v>4</v>
      </c>
      <c r="U358" s="34"/>
      <c r="V358" s="1"/>
      <c r="W358" s="45">
        <f t="shared" si="366"/>
        <v>4</v>
      </c>
      <c r="X358" s="34"/>
      <c r="Y358" s="1"/>
      <c r="Z358" s="45">
        <f t="shared" si="367"/>
        <v>4</v>
      </c>
      <c r="AA358" s="34"/>
      <c r="AB358" s="1"/>
      <c r="AC358" s="45">
        <f t="shared" si="368"/>
        <v>4</v>
      </c>
      <c r="AD358" s="3"/>
      <c r="AE358" s="1"/>
      <c r="AF358" s="172">
        <f t="shared" si="369"/>
        <v>4</v>
      </c>
      <c r="AG358" s="34"/>
      <c r="AH358" s="1"/>
      <c r="AI358" s="46">
        <f t="shared" si="370"/>
        <v>4</v>
      </c>
      <c r="AJ358" s="34"/>
      <c r="AK358" s="1"/>
      <c r="AL358" s="46">
        <f t="shared" si="371"/>
        <v>4</v>
      </c>
      <c r="AM358" s="34"/>
      <c r="AN358" s="1"/>
      <c r="AO358" s="46">
        <f t="shared" si="340"/>
        <v>4</v>
      </c>
      <c r="AP358" s="34"/>
      <c r="AQ358" s="1"/>
      <c r="AR358" s="72">
        <f t="shared" si="372"/>
        <v>4</v>
      </c>
      <c r="AS358" s="3"/>
      <c r="AT358" s="1"/>
      <c r="AU358" s="46">
        <f t="shared" si="373"/>
        <v>4</v>
      </c>
      <c r="AV358" s="125">
        <f t="shared" si="327"/>
        <v>0</v>
      </c>
      <c r="AW358" s="125">
        <f t="shared" si="328"/>
        <v>0</v>
      </c>
      <c r="AX358" s="291">
        <v>0</v>
      </c>
      <c r="AY358" s="125">
        <v>0</v>
      </c>
      <c r="AZ358" s="35"/>
      <c r="BA358" s="35"/>
      <c r="BB358" s="35"/>
      <c r="BC358" s="35"/>
      <c r="BD358" s="35"/>
      <c r="BE358" s="35"/>
      <c r="BF358" s="35"/>
    </row>
    <row r="359" spans="1:58" ht="13">
      <c r="A359" s="17" t="s">
        <v>2065</v>
      </c>
      <c r="B359" s="1">
        <v>-7.9545454545476604</v>
      </c>
      <c r="C359" s="16">
        <v>356</v>
      </c>
      <c r="D359" s="81" t="s">
        <v>1838</v>
      </c>
      <c r="E359" s="16">
        <v>6</v>
      </c>
      <c r="F359" s="259" t="s">
        <v>626</v>
      </c>
      <c r="G359" s="164" t="s">
        <v>3561</v>
      </c>
      <c r="H359" s="156" t="s">
        <v>423</v>
      </c>
      <c r="I359" s="156" t="s">
        <v>629</v>
      </c>
      <c r="J359" s="175">
        <f t="shared" si="363"/>
        <v>3</v>
      </c>
      <c r="K359" s="16">
        <v>3</v>
      </c>
      <c r="L359" s="3"/>
      <c r="M359" s="1"/>
      <c r="N359" s="45">
        <f t="shared" si="342"/>
        <v>3</v>
      </c>
      <c r="O359" s="34"/>
      <c r="P359" s="1"/>
      <c r="Q359" s="45">
        <f t="shared" si="364"/>
        <v>3</v>
      </c>
      <c r="R359" s="34"/>
      <c r="S359" s="1"/>
      <c r="T359" s="45">
        <f t="shared" si="365"/>
        <v>3</v>
      </c>
      <c r="U359" s="34"/>
      <c r="V359" s="1"/>
      <c r="W359" s="45">
        <f t="shared" si="366"/>
        <v>3</v>
      </c>
      <c r="X359" s="34"/>
      <c r="Y359" s="1"/>
      <c r="Z359" s="45">
        <f t="shared" si="367"/>
        <v>3</v>
      </c>
      <c r="AA359" s="34"/>
      <c r="AB359" s="1"/>
      <c r="AC359" s="45">
        <f t="shared" si="368"/>
        <v>3</v>
      </c>
      <c r="AD359" s="3"/>
      <c r="AE359" s="1"/>
      <c r="AF359" s="172">
        <f t="shared" si="369"/>
        <v>3</v>
      </c>
      <c r="AG359" s="34"/>
      <c r="AH359" s="1"/>
      <c r="AI359" s="46">
        <f t="shared" si="370"/>
        <v>3</v>
      </c>
      <c r="AJ359" s="34"/>
      <c r="AK359" s="1"/>
      <c r="AL359" s="46">
        <f t="shared" si="371"/>
        <v>3</v>
      </c>
      <c r="AM359" s="34"/>
      <c r="AN359" s="1"/>
      <c r="AO359" s="46">
        <f t="shared" si="340"/>
        <v>3</v>
      </c>
      <c r="AP359" s="34"/>
      <c r="AQ359" s="1"/>
      <c r="AR359" s="72">
        <f t="shared" si="372"/>
        <v>3</v>
      </c>
      <c r="AS359" s="3"/>
      <c r="AT359" s="1"/>
      <c r="AU359" s="46">
        <f t="shared" si="373"/>
        <v>3</v>
      </c>
      <c r="AV359" s="125">
        <f t="shared" si="327"/>
        <v>0</v>
      </c>
      <c r="AW359" s="125">
        <f t="shared" si="328"/>
        <v>0</v>
      </c>
      <c r="AX359" s="291">
        <v>0</v>
      </c>
      <c r="AY359" s="125">
        <v>0</v>
      </c>
      <c r="AZ359" s="35"/>
      <c r="BA359" s="35"/>
      <c r="BB359" s="35"/>
      <c r="BC359" s="35"/>
      <c r="BD359" s="35"/>
      <c r="BE359" s="35"/>
      <c r="BF359" s="35"/>
    </row>
    <row r="360" spans="1:58" ht="13">
      <c r="A360" s="17" t="s">
        <v>407</v>
      </c>
      <c r="B360" s="22">
        <v>-8.0281818181840592</v>
      </c>
      <c r="C360" s="16">
        <v>357</v>
      </c>
      <c r="D360" s="81" t="s">
        <v>1838</v>
      </c>
      <c r="E360" s="16">
        <v>7</v>
      </c>
      <c r="F360" s="162" t="s">
        <v>649</v>
      </c>
      <c r="G360" s="155" t="s">
        <v>650</v>
      </c>
      <c r="H360" s="156" t="s">
        <v>429</v>
      </c>
      <c r="I360" s="156" t="s">
        <v>629</v>
      </c>
      <c r="J360" s="175">
        <f t="shared" si="363"/>
        <v>0</v>
      </c>
      <c r="K360" s="16">
        <v>0</v>
      </c>
      <c r="L360" s="3"/>
      <c r="M360" s="1"/>
      <c r="N360" s="45">
        <f t="shared" si="342"/>
        <v>0</v>
      </c>
      <c r="O360" s="34"/>
      <c r="P360" s="1"/>
      <c r="Q360" s="45">
        <f t="shared" si="364"/>
        <v>0</v>
      </c>
      <c r="R360" s="34"/>
      <c r="S360" s="1"/>
      <c r="T360" s="45">
        <f t="shared" si="365"/>
        <v>0</v>
      </c>
      <c r="U360" s="34"/>
      <c r="V360" s="1"/>
      <c r="W360" s="45">
        <f t="shared" si="366"/>
        <v>0</v>
      </c>
      <c r="X360" s="34"/>
      <c r="Y360" s="1"/>
      <c r="Z360" s="45">
        <f t="shared" si="367"/>
        <v>0</v>
      </c>
      <c r="AA360" s="34"/>
      <c r="AB360" s="1"/>
      <c r="AC360" s="45">
        <f t="shared" si="368"/>
        <v>0</v>
      </c>
      <c r="AD360" s="3"/>
      <c r="AE360" s="1"/>
      <c r="AF360" s="172">
        <f t="shared" si="369"/>
        <v>0</v>
      </c>
      <c r="AG360" s="34"/>
      <c r="AH360" s="1"/>
      <c r="AI360" s="46">
        <f t="shared" si="370"/>
        <v>0</v>
      </c>
      <c r="AJ360" s="34"/>
      <c r="AK360" s="1"/>
      <c r="AL360" s="46">
        <f t="shared" si="371"/>
        <v>0</v>
      </c>
      <c r="AM360" s="34"/>
      <c r="AN360" s="1"/>
      <c r="AO360" s="46">
        <f t="shared" si="340"/>
        <v>0</v>
      </c>
      <c r="AP360" s="34"/>
      <c r="AQ360" s="1"/>
      <c r="AR360" s="72">
        <f t="shared" si="372"/>
        <v>0</v>
      </c>
      <c r="AS360" s="3"/>
      <c r="AT360" s="1"/>
      <c r="AU360" s="46">
        <f t="shared" si="373"/>
        <v>0</v>
      </c>
      <c r="AV360" s="125">
        <f t="shared" si="327"/>
        <v>0</v>
      </c>
      <c r="AW360" s="125">
        <f t="shared" si="328"/>
        <v>0</v>
      </c>
      <c r="AX360" s="291">
        <v>0</v>
      </c>
      <c r="AY360" s="125">
        <v>0</v>
      </c>
      <c r="AZ360" s="35"/>
      <c r="BA360" s="35"/>
      <c r="BB360" s="35"/>
      <c r="BC360" s="35"/>
      <c r="BD360" s="35"/>
      <c r="BE360" s="35"/>
      <c r="BF360" s="35"/>
    </row>
    <row r="361" spans="1:58" ht="13">
      <c r="A361" s="17" t="s">
        <v>407</v>
      </c>
      <c r="B361" s="1">
        <v>-8.1018181818203594</v>
      </c>
      <c r="C361" s="16">
        <v>358</v>
      </c>
      <c r="D361" s="81" t="s">
        <v>1838</v>
      </c>
      <c r="E361" s="16">
        <v>8</v>
      </c>
      <c r="F361" s="259" t="s">
        <v>458</v>
      </c>
      <c r="G361" s="164" t="s">
        <v>459</v>
      </c>
      <c r="H361" s="156" t="s">
        <v>419</v>
      </c>
      <c r="I361" s="156" t="s">
        <v>629</v>
      </c>
      <c r="J361" s="175">
        <f t="shared" si="363"/>
        <v>3</v>
      </c>
      <c r="K361" s="16">
        <v>3</v>
      </c>
      <c r="L361" s="3"/>
      <c r="M361" s="1"/>
      <c r="N361" s="45">
        <f t="shared" si="342"/>
        <v>3</v>
      </c>
      <c r="O361" s="34"/>
      <c r="P361" s="1"/>
      <c r="Q361" s="45">
        <f t="shared" si="364"/>
        <v>3</v>
      </c>
      <c r="R361" s="34"/>
      <c r="S361" s="1"/>
      <c r="T361" s="45">
        <f t="shared" si="365"/>
        <v>3</v>
      </c>
      <c r="U361" s="34"/>
      <c r="V361" s="1"/>
      <c r="W361" s="45">
        <f t="shared" si="366"/>
        <v>3</v>
      </c>
      <c r="X361" s="34"/>
      <c r="Y361" s="1"/>
      <c r="Z361" s="45">
        <f t="shared" si="367"/>
        <v>3</v>
      </c>
      <c r="AA361" s="34"/>
      <c r="AB361" s="1"/>
      <c r="AC361" s="45">
        <f t="shared" si="368"/>
        <v>3</v>
      </c>
      <c r="AD361" s="3"/>
      <c r="AE361" s="1"/>
      <c r="AF361" s="172">
        <f t="shared" si="369"/>
        <v>3</v>
      </c>
      <c r="AG361" s="34"/>
      <c r="AH361" s="1"/>
      <c r="AI361" s="46">
        <f t="shared" si="370"/>
        <v>3</v>
      </c>
      <c r="AJ361" s="34"/>
      <c r="AK361" s="1"/>
      <c r="AL361" s="46">
        <f t="shared" si="371"/>
        <v>3</v>
      </c>
      <c r="AM361" s="34"/>
      <c r="AN361" s="1"/>
      <c r="AO361" s="46">
        <f t="shared" si="340"/>
        <v>3</v>
      </c>
      <c r="AP361" s="34"/>
      <c r="AQ361" s="1"/>
      <c r="AR361" s="72">
        <f t="shared" si="372"/>
        <v>3</v>
      </c>
      <c r="AS361" s="3"/>
      <c r="AT361" s="1"/>
      <c r="AU361" s="46">
        <f t="shared" si="373"/>
        <v>3</v>
      </c>
      <c r="AV361" s="125">
        <f t="shared" si="327"/>
        <v>0</v>
      </c>
      <c r="AW361" s="125">
        <f t="shared" si="328"/>
        <v>0</v>
      </c>
      <c r="AX361" s="291">
        <v>0</v>
      </c>
      <c r="AY361" s="125">
        <v>0</v>
      </c>
      <c r="AZ361" s="35"/>
      <c r="BA361" s="35"/>
      <c r="BB361" s="35"/>
      <c r="BC361" s="35"/>
      <c r="BD361" s="35"/>
      <c r="BE361" s="35"/>
      <c r="BF361" s="35"/>
    </row>
    <row r="362" spans="1:58" ht="13">
      <c r="A362" s="18"/>
      <c r="B362" s="41">
        <v>-8.1754545454567609</v>
      </c>
      <c r="C362" s="200">
        <v>359</v>
      </c>
      <c r="D362" s="81" t="s">
        <v>1838</v>
      </c>
      <c r="E362" s="16">
        <v>9</v>
      </c>
      <c r="F362" s="264" t="s">
        <v>2060</v>
      </c>
      <c r="G362" s="214" t="s">
        <v>2061</v>
      </c>
      <c r="H362" s="156" t="s">
        <v>420</v>
      </c>
      <c r="I362" s="156" t="s">
        <v>629</v>
      </c>
      <c r="J362" s="175">
        <f t="shared" si="363"/>
        <v>3</v>
      </c>
      <c r="K362" s="16">
        <v>3</v>
      </c>
      <c r="L362" s="3"/>
      <c r="M362" s="1"/>
      <c r="N362" s="45">
        <f t="shared" si="342"/>
        <v>3</v>
      </c>
      <c r="O362" s="34"/>
      <c r="P362" s="1"/>
      <c r="Q362" s="45">
        <f t="shared" si="364"/>
        <v>3</v>
      </c>
      <c r="R362" s="34"/>
      <c r="S362" s="1"/>
      <c r="T362" s="45">
        <f t="shared" si="365"/>
        <v>3</v>
      </c>
      <c r="U362" s="34"/>
      <c r="V362" s="1"/>
      <c r="W362" s="45">
        <f t="shared" si="366"/>
        <v>3</v>
      </c>
      <c r="X362" s="34"/>
      <c r="Y362" s="1"/>
      <c r="Z362" s="45">
        <f t="shared" si="367"/>
        <v>3</v>
      </c>
      <c r="AA362" s="34"/>
      <c r="AB362" s="1"/>
      <c r="AC362" s="45">
        <f t="shared" si="368"/>
        <v>3</v>
      </c>
      <c r="AD362" s="3"/>
      <c r="AE362" s="1"/>
      <c r="AF362" s="172">
        <f t="shared" si="369"/>
        <v>3</v>
      </c>
      <c r="AG362" s="34"/>
      <c r="AH362" s="1"/>
      <c r="AI362" s="46">
        <f t="shared" si="370"/>
        <v>3</v>
      </c>
      <c r="AJ362" s="34"/>
      <c r="AK362" s="1"/>
      <c r="AL362" s="46">
        <f t="shared" si="371"/>
        <v>3</v>
      </c>
      <c r="AM362" s="34"/>
      <c r="AN362" s="1"/>
      <c r="AO362" s="46">
        <f t="shared" si="340"/>
        <v>3</v>
      </c>
      <c r="AP362" s="34"/>
      <c r="AQ362" s="1"/>
      <c r="AR362" s="72">
        <f t="shared" si="372"/>
        <v>3</v>
      </c>
      <c r="AS362" s="3"/>
      <c r="AT362" s="1"/>
      <c r="AU362" s="46">
        <f t="shared" si="373"/>
        <v>3</v>
      </c>
      <c r="AV362" s="125">
        <f t="shared" si="327"/>
        <v>0</v>
      </c>
      <c r="AW362" s="125">
        <f t="shared" si="328"/>
        <v>0</v>
      </c>
      <c r="AX362" s="291">
        <v>0</v>
      </c>
      <c r="AY362" s="125">
        <v>0</v>
      </c>
      <c r="AZ362" s="35"/>
      <c r="BA362" s="35"/>
      <c r="BB362" s="35"/>
      <c r="BC362" s="35"/>
      <c r="BD362" s="35"/>
      <c r="BE362" s="35"/>
      <c r="BF362" s="35"/>
    </row>
    <row r="363" spans="1:58" ht="13">
      <c r="A363" s="18"/>
      <c r="B363" s="41">
        <v>-8.2490909090931606</v>
      </c>
      <c r="C363" s="16">
        <v>360</v>
      </c>
      <c r="D363" s="81" t="s">
        <v>1838</v>
      </c>
      <c r="E363" s="16">
        <v>10</v>
      </c>
      <c r="F363" s="256" t="s">
        <v>460</v>
      </c>
      <c r="G363" s="158" t="s">
        <v>461</v>
      </c>
      <c r="H363" s="156" t="s">
        <v>419</v>
      </c>
      <c r="I363" s="156" t="s">
        <v>629</v>
      </c>
      <c r="J363" s="175">
        <f t="shared" si="363"/>
        <v>8</v>
      </c>
      <c r="K363" s="16">
        <v>8</v>
      </c>
      <c r="L363" s="3"/>
      <c r="M363" s="1"/>
      <c r="N363" s="45">
        <f t="shared" si="342"/>
        <v>8</v>
      </c>
      <c r="O363" s="34"/>
      <c r="P363" s="1"/>
      <c r="Q363" s="45">
        <f t="shared" si="364"/>
        <v>8</v>
      </c>
      <c r="R363" s="34"/>
      <c r="S363" s="1"/>
      <c r="T363" s="45">
        <f t="shared" si="365"/>
        <v>8</v>
      </c>
      <c r="U363" s="34"/>
      <c r="V363" s="1"/>
      <c r="W363" s="45">
        <f t="shared" si="366"/>
        <v>8</v>
      </c>
      <c r="X363" s="34"/>
      <c r="Y363" s="1"/>
      <c r="Z363" s="45">
        <f t="shared" si="367"/>
        <v>8</v>
      </c>
      <c r="AA363" s="34"/>
      <c r="AB363" s="1"/>
      <c r="AC363" s="45">
        <f t="shared" si="368"/>
        <v>8</v>
      </c>
      <c r="AD363" s="3"/>
      <c r="AE363" s="1"/>
      <c r="AF363" s="172">
        <f t="shared" si="369"/>
        <v>8</v>
      </c>
      <c r="AG363" s="34"/>
      <c r="AH363" s="1"/>
      <c r="AI363" s="46">
        <f t="shared" si="370"/>
        <v>8</v>
      </c>
      <c r="AJ363" s="34"/>
      <c r="AK363" s="1"/>
      <c r="AL363" s="46">
        <f t="shared" si="371"/>
        <v>8</v>
      </c>
      <c r="AM363" s="34"/>
      <c r="AN363" s="1"/>
      <c r="AO363" s="46">
        <f t="shared" si="340"/>
        <v>8</v>
      </c>
      <c r="AP363" s="34"/>
      <c r="AQ363" s="1"/>
      <c r="AR363" s="72">
        <f t="shared" si="372"/>
        <v>8</v>
      </c>
      <c r="AS363" s="3"/>
      <c r="AT363" s="1"/>
      <c r="AU363" s="46">
        <f t="shared" si="373"/>
        <v>8</v>
      </c>
      <c r="AV363" s="125">
        <f t="shared" si="327"/>
        <v>0</v>
      </c>
      <c r="AW363" s="125">
        <f t="shared" si="328"/>
        <v>0</v>
      </c>
      <c r="AX363" s="291">
        <v>0</v>
      </c>
      <c r="AY363" s="125">
        <v>0</v>
      </c>
      <c r="AZ363" s="35"/>
      <c r="BA363" s="35"/>
      <c r="BB363" s="35"/>
      <c r="BC363" s="35"/>
      <c r="BD363" s="35"/>
      <c r="BE363" s="35"/>
      <c r="BF363" s="35"/>
    </row>
    <row r="364" spans="1:58" ht="13">
      <c r="A364" s="17" t="s">
        <v>2065</v>
      </c>
      <c r="B364" s="1">
        <v>-8.3227272727294608</v>
      </c>
      <c r="C364" s="16">
        <v>361</v>
      </c>
      <c r="D364" s="81" t="s">
        <v>1838</v>
      </c>
      <c r="E364" s="16">
        <v>11</v>
      </c>
      <c r="F364" s="162" t="s">
        <v>2058</v>
      </c>
      <c r="G364" s="155" t="s">
        <v>2059</v>
      </c>
      <c r="H364" s="156" t="s">
        <v>419</v>
      </c>
      <c r="I364" s="156" t="s">
        <v>640</v>
      </c>
      <c r="J364" s="175">
        <f>AU364</f>
        <v>16</v>
      </c>
      <c r="K364" s="16">
        <v>16</v>
      </c>
      <c r="L364" s="3"/>
      <c r="M364" s="1"/>
      <c r="N364" s="45">
        <f t="shared" si="342"/>
        <v>16</v>
      </c>
      <c r="O364" s="34"/>
      <c r="P364" s="1"/>
      <c r="Q364" s="45">
        <f>SUM(N364+O364-P364)</f>
        <v>16</v>
      </c>
      <c r="R364" s="34"/>
      <c r="S364" s="1"/>
      <c r="T364" s="45">
        <f>SUM(Q364+R364-S364)</f>
        <v>16</v>
      </c>
      <c r="U364" s="34"/>
      <c r="V364" s="1"/>
      <c r="W364" s="45">
        <f>SUM(T364+U364-V364)</f>
        <v>16</v>
      </c>
      <c r="X364" s="34"/>
      <c r="Y364" s="1"/>
      <c r="Z364" s="45">
        <f>SUM(W364+X364-Y364)</f>
        <v>16</v>
      </c>
      <c r="AA364" s="34"/>
      <c r="AB364" s="1"/>
      <c r="AC364" s="45">
        <f>SUM(Z364+AA364-AB364)</f>
        <v>16</v>
      </c>
      <c r="AD364" s="3"/>
      <c r="AE364" s="1"/>
      <c r="AF364" s="172">
        <f>SUM(AC364+AD364-AE364)</f>
        <v>16</v>
      </c>
      <c r="AG364" s="34"/>
      <c r="AH364" s="1"/>
      <c r="AI364" s="46">
        <f>SUM(AF364+AG364-AH364)</f>
        <v>16</v>
      </c>
      <c r="AJ364" s="34"/>
      <c r="AK364" s="1"/>
      <c r="AL364" s="46">
        <f>SUM(AI364+AJ364-AK364)</f>
        <v>16</v>
      </c>
      <c r="AM364" s="34"/>
      <c r="AN364" s="1"/>
      <c r="AO364" s="46">
        <f t="shared" si="340"/>
        <v>16</v>
      </c>
      <c r="AP364" s="34"/>
      <c r="AQ364" s="1"/>
      <c r="AR364" s="72">
        <f>SUM(AO364+AP364-AQ364)</f>
        <v>16</v>
      </c>
      <c r="AS364" s="3"/>
      <c r="AT364" s="1"/>
      <c r="AU364" s="46">
        <f>SUM(AR364+AS364-AT364)</f>
        <v>16</v>
      </c>
      <c r="AV364" s="125">
        <f t="shared" si="327"/>
        <v>0</v>
      </c>
      <c r="AW364" s="125">
        <f t="shared" si="328"/>
        <v>0</v>
      </c>
      <c r="AX364" s="291">
        <v>8</v>
      </c>
      <c r="AY364" s="125">
        <v>0</v>
      </c>
      <c r="AZ364" s="35"/>
      <c r="BA364" s="35"/>
      <c r="BB364" s="35"/>
      <c r="BC364" s="35"/>
      <c r="BD364" s="35"/>
      <c r="BE364" s="35"/>
      <c r="BF364" s="35"/>
    </row>
    <row r="365" spans="1:58" ht="13">
      <c r="A365" s="17" t="s">
        <v>407</v>
      </c>
      <c r="B365" s="22">
        <v>-8.3963636363658605</v>
      </c>
      <c r="C365" s="16">
        <v>362</v>
      </c>
      <c r="D365" s="81" t="s">
        <v>1838</v>
      </c>
      <c r="E365" s="16">
        <v>12</v>
      </c>
      <c r="F365" s="162" t="s">
        <v>187</v>
      </c>
      <c r="G365" s="155" t="s">
        <v>188</v>
      </c>
      <c r="H365" s="156" t="s">
        <v>3544</v>
      </c>
      <c r="I365" s="156" t="s">
        <v>629</v>
      </c>
      <c r="J365" s="175">
        <f t="shared" si="363"/>
        <v>0</v>
      </c>
      <c r="K365" s="16">
        <v>0</v>
      </c>
      <c r="L365" s="3"/>
      <c r="M365" s="1"/>
      <c r="N365" s="45">
        <f t="shared" si="342"/>
        <v>0</v>
      </c>
      <c r="O365" s="34">
        <v>5</v>
      </c>
      <c r="P365" s="1"/>
      <c r="Q365" s="45">
        <f t="shared" si="364"/>
        <v>5</v>
      </c>
      <c r="R365" s="34"/>
      <c r="S365" s="1">
        <v>5</v>
      </c>
      <c r="T365" s="45">
        <f t="shared" si="365"/>
        <v>0</v>
      </c>
      <c r="U365" s="34">
        <v>16</v>
      </c>
      <c r="V365" s="1">
        <v>1</v>
      </c>
      <c r="W365" s="45">
        <f t="shared" si="366"/>
        <v>15</v>
      </c>
      <c r="X365" s="34"/>
      <c r="Y365" s="1"/>
      <c r="Z365" s="45">
        <f t="shared" si="367"/>
        <v>15</v>
      </c>
      <c r="AA365" s="34">
        <v>2</v>
      </c>
      <c r="AB365" s="1"/>
      <c r="AC365" s="45">
        <f t="shared" si="368"/>
        <v>17</v>
      </c>
      <c r="AD365" s="3">
        <v>2</v>
      </c>
      <c r="AE365" s="1">
        <v>13</v>
      </c>
      <c r="AF365" s="172">
        <f t="shared" si="369"/>
        <v>6</v>
      </c>
      <c r="AG365" s="34"/>
      <c r="AH365" s="1">
        <v>6</v>
      </c>
      <c r="AI365" s="46">
        <f t="shared" si="370"/>
        <v>0</v>
      </c>
      <c r="AJ365" s="34"/>
      <c r="AK365" s="1"/>
      <c r="AL365" s="46">
        <f t="shared" si="371"/>
        <v>0</v>
      </c>
      <c r="AM365" s="34"/>
      <c r="AN365" s="1"/>
      <c r="AO365" s="46">
        <f t="shared" si="340"/>
        <v>0</v>
      </c>
      <c r="AP365" s="34"/>
      <c r="AQ365" s="1"/>
      <c r="AR365" s="72">
        <f t="shared" si="372"/>
        <v>0</v>
      </c>
      <c r="AS365" s="3"/>
      <c r="AT365" s="1"/>
      <c r="AU365" s="46">
        <f t="shared" si="373"/>
        <v>0</v>
      </c>
      <c r="AV365" s="125">
        <f t="shared" si="327"/>
        <v>25</v>
      </c>
      <c r="AW365" s="125">
        <f t="shared" si="328"/>
        <v>25</v>
      </c>
      <c r="AX365" s="291">
        <v>31</v>
      </c>
      <c r="AY365" s="125">
        <v>14</v>
      </c>
      <c r="AZ365" s="35"/>
      <c r="BA365" s="35"/>
      <c r="BB365" s="35"/>
      <c r="BC365" s="35"/>
      <c r="BD365" s="35"/>
      <c r="BE365" s="35"/>
      <c r="BF365" s="35"/>
    </row>
    <row r="366" spans="1:58" ht="13">
      <c r="A366" s="17" t="s">
        <v>407</v>
      </c>
      <c r="B366" s="1">
        <v>-8.4700000000022602</v>
      </c>
      <c r="C366" s="200">
        <v>363</v>
      </c>
      <c r="D366" s="81" t="s">
        <v>1838</v>
      </c>
      <c r="E366" s="16">
        <v>13</v>
      </c>
      <c r="F366" s="162" t="s">
        <v>82</v>
      </c>
      <c r="G366" s="155" t="s">
        <v>83</v>
      </c>
      <c r="H366" s="156" t="s">
        <v>3543</v>
      </c>
      <c r="I366" s="156" t="s">
        <v>629</v>
      </c>
      <c r="J366" s="175">
        <f t="shared" si="363"/>
        <v>5</v>
      </c>
      <c r="K366" s="16">
        <v>4</v>
      </c>
      <c r="L366" s="3">
        <f>5+6</f>
        <v>11</v>
      </c>
      <c r="M366" s="1">
        <v>4</v>
      </c>
      <c r="N366" s="45">
        <f t="shared" si="342"/>
        <v>11</v>
      </c>
      <c r="O366" s="34"/>
      <c r="P366" s="1">
        <f>5+3</f>
        <v>8</v>
      </c>
      <c r="Q366" s="45">
        <f t="shared" si="364"/>
        <v>3</v>
      </c>
      <c r="R366" s="34">
        <v>5</v>
      </c>
      <c r="S366" s="1">
        <f>3+2</f>
        <v>5</v>
      </c>
      <c r="T366" s="45">
        <f t="shared" si="365"/>
        <v>3</v>
      </c>
      <c r="U366" s="34">
        <v>5</v>
      </c>
      <c r="V366" s="1"/>
      <c r="W366" s="45">
        <f t="shared" si="366"/>
        <v>8</v>
      </c>
      <c r="X366" s="34">
        <v>6</v>
      </c>
      <c r="Y366" s="1">
        <v>3</v>
      </c>
      <c r="Z366" s="45">
        <f t="shared" si="367"/>
        <v>11</v>
      </c>
      <c r="AA366" s="34">
        <v>2</v>
      </c>
      <c r="AB366" s="1"/>
      <c r="AC366" s="45">
        <f t="shared" si="368"/>
        <v>13</v>
      </c>
      <c r="AD366" s="3">
        <v>6</v>
      </c>
      <c r="AE366" s="1">
        <v>8</v>
      </c>
      <c r="AF366" s="172">
        <f t="shared" si="369"/>
        <v>11</v>
      </c>
      <c r="AG366" s="34"/>
      <c r="AH366" s="1">
        <v>6</v>
      </c>
      <c r="AI366" s="46">
        <f t="shared" si="370"/>
        <v>5</v>
      </c>
      <c r="AJ366" s="34"/>
      <c r="AK366" s="1"/>
      <c r="AL366" s="46">
        <f t="shared" si="371"/>
        <v>5</v>
      </c>
      <c r="AM366" s="34"/>
      <c r="AN366" s="1"/>
      <c r="AO366" s="46">
        <f t="shared" si="340"/>
        <v>5</v>
      </c>
      <c r="AP366" s="34"/>
      <c r="AQ366" s="1"/>
      <c r="AR366" s="72">
        <f t="shared" si="372"/>
        <v>5</v>
      </c>
      <c r="AS366" s="3"/>
      <c r="AT366" s="1"/>
      <c r="AU366" s="46">
        <f t="shared" si="373"/>
        <v>5</v>
      </c>
      <c r="AV366" s="125">
        <f t="shared" si="327"/>
        <v>35</v>
      </c>
      <c r="AW366" s="125">
        <f t="shared" si="328"/>
        <v>34</v>
      </c>
      <c r="AX366" s="291">
        <v>59</v>
      </c>
      <c r="AY366" s="125">
        <v>1</v>
      </c>
      <c r="AZ366" s="35"/>
      <c r="BA366" s="35"/>
      <c r="BB366" s="35"/>
      <c r="BC366" s="35"/>
      <c r="BD366" s="35"/>
      <c r="BE366" s="35"/>
      <c r="BF366" s="35"/>
    </row>
    <row r="367" spans="1:58" ht="13">
      <c r="A367" s="18"/>
      <c r="B367" s="41">
        <v>-8.5436363636385604</v>
      </c>
      <c r="C367" s="16">
        <v>364</v>
      </c>
      <c r="D367" s="81" t="s">
        <v>1838</v>
      </c>
      <c r="E367" s="16">
        <v>14</v>
      </c>
      <c r="F367" s="162" t="s">
        <v>2465</v>
      </c>
      <c r="G367" s="155" t="s">
        <v>2464</v>
      </c>
      <c r="H367" s="156" t="s">
        <v>3543</v>
      </c>
      <c r="I367" s="156" t="s">
        <v>629</v>
      </c>
      <c r="J367" s="175">
        <f t="shared" si="363"/>
        <v>7</v>
      </c>
      <c r="K367" s="16">
        <v>0</v>
      </c>
      <c r="L367" s="3"/>
      <c r="M367" s="1"/>
      <c r="N367" s="45">
        <f t="shared" si="342"/>
        <v>0</v>
      </c>
      <c r="O367" s="34">
        <v>5</v>
      </c>
      <c r="P367" s="1">
        <f>3+2</f>
        <v>5</v>
      </c>
      <c r="Q367" s="45">
        <f t="shared" si="364"/>
        <v>0</v>
      </c>
      <c r="R367" s="34">
        <v>5</v>
      </c>
      <c r="S367" s="1">
        <v>4</v>
      </c>
      <c r="T367" s="45">
        <f t="shared" si="365"/>
        <v>1</v>
      </c>
      <c r="U367" s="34">
        <v>5</v>
      </c>
      <c r="V367" s="1">
        <v>6</v>
      </c>
      <c r="W367" s="45">
        <f t="shared" si="366"/>
        <v>0</v>
      </c>
      <c r="X367" s="34">
        <v>5</v>
      </c>
      <c r="Y367" s="1">
        <v>4</v>
      </c>
      <c r="Z367" s="45">
        <f t="shared" si="367"/>
        <v>1</v>
      </c>
      <c r="AA367" s="34">
        <f>5+3</f>
        <v>8</v>
      </c>
      <c r="AB367" s="1">
        <v>1</v>
      </c>
      <c r="AC367" s="45">
        <f t="shared" si="368"/>
        <v>8</v>
      </c>
      <c r="AD367" s="3">
        <f>5+5+5</f>
        <v>15</v>
      </c>
      <c r="AE367" s="1">
        <v>13</v>
      </c>
      <c r="AF367" s="172">
        <f t="shared" si="369"/>
        <v>10</v>
      </c>
      <c r="AG367" s="34"/>
      <c r="AH367" s="1">
        <v>3</v>
      </c>
      <c r="AI367" s="46">
        <f t="shared" si="370"/>
        <v>7</v>
      </c>
      <c r="AJ367" s="34"/>
      <c r="AK367" s="1"/>
      <c r="AL367" s="46">
        <f t="shared" si="371"/>
        <v>7</v>
      </c>
      <c r="AM367" s="34"/>
      <c r="AN367" s="1"/>
      <c r="AO367" s="46">
        <f t="shared" si="340"/>
        <v>7</v>
      </c>
      <c r="AP367" s="34"/>
      <c r="AQ367" s="1"/>
      <c r="AR367" s="72">
        <f t="shared" si="372"/>
        <v>7</v>
      </c>
      <c r="AS367" s="3"/>
      <c r="AT367" s="1"/>
      <c r="AU367" s="46">
        <f t="shared" si="373"/>
        <v>7</v>
      </c>
      <c r="AV367" s="125">
        <f t="shared" si="327"/>
        <v>43</v>
      </c>
      <c r="AW367" s="125">
        <f t="shared" si="328"/>
        <v>36</v>
      </c>
      <c r="AX367" s="291">
        <v>10</v>
      </c>
      <c r="AY367" s="125">
        <v>9</v>
      </c>
      <c r="AZ367" s="35"/>
      <c r="BA367" s="35"/>
      <c r="BB367" s="35"/>
      <c r="BC367" s="35"/>
      <c r="BD367" s="35"/>
      <c r="BE367" s="35"/>
      <c r="BF367" s="35"/>
    </row>
    <row r="368" spans="1:58" ht="13">
      <c r="A368" s="18"/>
      <c r="B368" s="41">
        <v>-8.6172727272749601</v>
      </c>
      <c r="C368" s="16">
        <v>365</v>
      </c>
      <c r="D368" s="81" t="s">
        <v>1838</v>
      </c>
      <c r="E368" s="16">
        <v>15</v>
      </c>
      <c r="F368" s="162" t="s">
        <v>860</v>
      </c>
      <c r="G368" s="155" t="s">
        <v>861</v>
      </c>
      <c r="H368" s="156" t="s">
        <v>3543</v>
      </c>
      <c r="I368" s="156" t="s">
        <v>629</v>
      </c>
      <c r="J368" s="175">
        <f t="shared" si="363"/>
        <v>0</v>
      </c>
      <c r="K368" s="16">
        <v>0</v>
      </c>
      <c r="L368" s="3"/>
      <c r="M368" s="1"/>
      <c r="N368" s="45">
        <f t="shared" si="342"/>
        <v>0</v>
      </c>
      <c r="O368" s="34"/>
      <c r="P368" s="1"/>
      <c r="Q368" s="45">
        <f t="shared" si="364"/>
        <v>0</v>
      </c>
      <c r="R368" s="34"/>
      <c r="S368" s="1"/>
      <c r="T368" s="45">
        <f t="shared" si="365"/>
        <v>0</v>
      </c>
      <c r="U368" s="34"/>
      <c r="V368" s="1"/>
      <c r="W368" s="45">
        <f t="shared" si="366"/>
        <v>0</v>
      </c>
      <c r="X368" s="34"/>
      <c r="Y368" s="1"/>
      <c r="Z368" s="45">
        <f t="shared" si="367"/>
        <v>0</v>
      </c>
      <c r="AA368" s="34"/>
      <c r="AB368" s="1"/>
      <c r="AC368" s="45">
        <f t="shared" si="368"/>
        <v>0</v>
      </c>
      <c r="AD368" s="3"/>
      <c r="AE368" s="1"/>
      <c r="AF368" s="172">
        <f t="shared" si="369"/>
        <v>0</v>
      </c>
      <c r="AG368" s="34"/>
      <c r="AH368" s="1"/>
      <c r="AI368" s="46">
        <f t="shared" si="370"/>
        <v>0</v>
      </c>
      <c r="AJ368" s="34"/>
      <c r="AK368" s="1"/>
      <c r="AL368" s="46">
        <f t="shared" si="371"/>
        <v>0</v>
      </c>
      <c r="AM368" s="34"/>
      <c r="AN368" s="1"/>
      <c r="AO368" s="46">
        <f t="shared" si="340"/>
        <v>0</v>
      </c>
      <c r="AP368" s="34"/>
      <c r="AQ368" s="1"/>
      <c r="AR368" s="72">
        <f t="shared" si="372"/>
        <v>0</v>
      </c>
      <c r="AS368" s="3"/>
      <c r="AT368" s="1"/>
      <c r="AU368" s="46">
        <f t="shared" si="373"/>
        <v>0</v>
      </c>
      <c r="AV368" s="125">
        <f t="shared" si="327"/>
        <v>0</v>
      </c>
      <c r="AW368" s="125">
        <f t="shared" si="328"/>
        <v>0</v>
      </c>
      <c r="AX368" s="291">
        <v>0</v>
      </c>
      <c r="AY368" s="125">
        <v>0</v>
      </c>
      <c r="AZ368" s="35"/>
      <c r="BA368" s="35"/>
      <c r="BB368" s="35"/>
      <c r="BC368" s="35"/>
      <c r="BD368" s="35"/>
      <c r="BE368" s="35"/>
      <c r="BF368" s="35"/>
    </row>
    <row r="369" spans="1:58" ht="13">
      <c r="A369" s="17" t="s">
        <v>2065</v>
      </c>
      <c r="B369" s="1">
        <v>-8.6909090909113598</v>
      </c>
      <c r="C369" s="16">
        <v>366</v>
      </c>
      <c r="D369" s="81" t="s">
        <v>1838</v>
      </c>
      <c r="E369" s="16">
        <v>16</v>
      </c>
      <c r="F369" s="162" t="s">
        <v>960</v>
      </c>
      <c r="G369" s="155" t="s">
        <v>961</v>
      </c>
      <c r="H369" s="156" t="s">
        <v>3543</v>
      </c>
      <c r="I369" s="156" t="s">
        <v>629</v>
      </c>
      <c r="J369" s="175">
        <f t="shared" si="363"/>
        <v>1</v>
      </c>
      <c r="K369" s="16">
        <v>1</v>
      </c>
      <c r="L369" s="3"/>
      <c r="M369" s="1"/>
      <c r="N369" s="45">
        <f t="shared" si="342"/>
        <v>1</v>
      </c>
      <c r="O369" s="34"/>
      <c r="P369" s="1"/>
      <c r="Q369" s="45">
        <f t="shared" si="364"/>
        <v>1</v>
      </c>
      <c r="R369" s="34"/>
      <c r="S369" s="1"/>
      <c r="T369" s="45">
        <f t="shared" si="365"/>
        <v>1</v>
      </c>
      <c r="U369" s="34"/>
      <c r="V369" s="1"/>
      <c r="W369" s="45">
        <f t="shared" si="366"/>
        <v>1</v>
      </c>
      <c r="X369" s="34"/>
      <c r="Y369" s="1"/>
      <c r="Z369" s="45">
        <f t="shared" si="367"/>
        <v>1</v>
      </c>
      <c r="AA369" s="34"/>
      <c r="AB369" s="1"/>
      <c r="AC369" s="45">
        <f t="shared" si="368"/>
        <v>1</v>
      </c>
      <c r="AD369" s="3"/>
      <c r="AE369" s="1"/>
      <c r="AF369" s="172">
        <f t="shared" si="369"/>
        <v>1</v>
      </c>
      <c r="AG369" s="34"/>
      <c r="AH369" s="1"/>
      <c r="AI369" s="46">
        <f t="shared" si="370"/>
        <v>1</v>
      </c>
      <c r="AJ369" s="34"/>
      <c r="AK369" s="1"/>
      <c r="AL369" s="46">
        <f t="shared" si="371"/>
        <v>1</v>
      </c>
      <c r="AM369" s="34"/>
      <c r="AN369" s="1"/>
      <c r="AO369" s="46">
        <f t="shared" si="340"/>
        <v>1</v>
      </c>
      <c r="AP369" s="34"/>
      <c r="AQ369" s="1"/>
      <c r="AR369" s="72">
        <f t="shared" si="372"/>
        <v>1</v>
      </c>
      <c r="AS369" s="3"/>
      <c r="AT369" s="1"/>
      <c r="AU369" s="46">
        <f t="shared" si="373"/>
        <v>1</v>
      </c>
      <c r="AV369" s="125">
        <f t="shared" si="327"/>
        <v>0</v>
      </c>
      <c r="AW369" s="125">
        <f t="shared" si="328"/>
        <v>0</v>
      </c>
      <c r="AX369" s="291">
        <v>0</v>
      </c>
      <c r="AY369" s="125">
        <v>0</v>
      </c>
      <c r="AZ369" s="35"/>
      <c r="BA369" s="35"/>
      <c r="BB369" s="35"/>
      <c r="BC369" s="35"/>
      <c r="BD369" s="35"/>
      <c r="BE369" s="35"/>
      <c r="BF369" s="35"/>
    </row>
    <row r="370" spans="1:58" ht="13">
      <c r="A370" s="17" t="s">
        <v>407</v>
      </c>
      <c r="B370" s="22">
        <v>-8.76454545454766</v>
      </c>
      <c r="C370" s="200">
        <v>367</v>
      </c>
      <c r="D370" s="81" t="s">
        <v>1838</v>
      </c>
      <c r="E370" s="16">
        <v>17</v>
      </c>
      <c r="F370" s="162" t="s">
        <v>3140</v>
      </c>
      <c r="G370" s="155" t="s">
        <v>3139</v>
      </c>
      <c r="H370" s="156" t="s">
        <v>3543</v>
      </c>
      <c r="I370" s="156" t="s">
        <v>629</v>
      </c>
      <c r="J370" s="175">
        <f t="shared" ref="J370:J409" si="374">AU370</f>
        <v>0</v>
      </c>
      <c r="K370" s="16">
        <v>0</v>
      </c>
      <c r="L370" s="3"/>
      <c r="M370" s="1"/>
      <c r="N370" s="45">
        <f t="shared" si="342"/>
        <v>0</v>
      </c>
      <c r="O370" s="34"/>
      <c r="P370" s="1"/>
      <c r="Q370" s="45">
        <f t="shared" ref="Q370:Q409" si="375">SUM(N370+O370-P370)</f>
        <v>0</v>
      </c>
      <c r="R370" s="34"/>
      <c r="S370" s="1"/>
      <c r="T370" s="45">
        <f t="shared" ref="T370:T409" si="376">SUM(Q370+R370-S370)</f>
        <v>0</v>
      </c>
      <c r="U370" s="34"/>
      <c r="V370" s="1"/>
      <c r="W370" s="45">
        <f t="shared" ref="W370:W409" si="377">SUM(T370+U370-V370)</f>
        <v>0</v>
      </c>
      <c r="X370" s="34"/>
      <c r="Y370" s="1"/>
      <c r="Z370" s="45">
        <f t="shared" ref="Z370:Z409" si="378">SUM(W370+X370-Y370)</f>
        <v>0</v>
      </c>
      <c r="AA370" s="34"/>
      <c r="AB370" s="1"/>
      <c r="AC370" s="45">
        <f t="shared" ref="AC370:AC409" si="379">SUM(Z370+AA370-AB370)</f>
        <v>0</v>
      </c>
      <c r="AD370" s="3"/>
      <c r="AE370" s="1"/>
      <c r="AF370" s="172">
        <f t="shared" ref="AF370:AF409" si="380">SUM(AC370+AD370-AE370)</f>
        <v>0</v>
      </c>
      <c r="AG370" s="34"/>
      <c r="AH370" s="1"/>
      <c r="AI370" s="46">
        <f t="shared" ref="AI370:AI409" si="381">SUM(AF370+AG370-AH370)</f>
        <v>0</v>
      </c>
      <c r="AJ370" s="34"/>
      <c r="AK370" s="1"/>
      <c r="AL370" s="46">
        <f t="shared" ref="AL370:AL409" si="382">SUM(AI370+AJ370-AK370)</f>
        <v>0</v>
      </c>
      <c r="AM370" s="34"/>
      <c r="AN370" s="1"/>
      <c r="AO370" s="46">
        <f t="shared" ref="AO370:AO404" si="383">SUM(AL370+AM370-AN370)</f>
        <v>0</v>
      </c>
      <c r="AP370" s="34"/>
      <c r="AQ370" s="1"/>
      <c r="AR370" s="72">
        <f t="shared" ref="AR370:AR404" si="384">SUM(AO370+AP370-AQ370)</f>
        <v>0</v>
      </c>
      <c r="AS370" s="3"/>
      <c r="AT370" s="1"/>
      <c r="AU370" s="46">
        <f t="shared" ref="AU370:AU404" si="385">SUM(AR370+AS370-AT370)</f>
        <v>0</v>
      </c>
      <c r="AV370" s="125">
        <f t="shared" si="327"/>
        <v>0</v>
      </c>
      <c r="AW370" s="125">
        <f t="shared" si="328"/>
        <v>0</v>
      </c>
      <c r="AX370" s="291">
        <v>0</v>
      </c>
      <c r="AY370" s="125">
        <v>1</v>
      </c>
      <c r="AZ370" s="35"/>
      <c r="BA370" s="35"/>
      <c r="BB370" s="35"/>
      <c r="BC370" s="35"/>
      <c r="BD370" s="35"/>
      <c r="BE370" s="35"/>
      <c r="BF370" s="35"/>
    </row>
    <row r="371" spans="1:58" ht="13">
      <c r="A371" s="17" t="s">
        <v>407</v>
      </c>
      <c r="B371" s="1">
        <v>-8.8381818181840597</v>
      </c>
      <c r="C371" s="16">
        <v>368</v>
      </c>
      <c r="D371" s="81" t="s">
        <v>1838</v>
      </c>
      <c r="E371" s="16">
        <v>18</v>
      </c>
      <c r="F371" s="162" t="s">
        <v>3073</v>
      </c>
      <c r="G371" s="155" t="s">
        <v>3074</v>
      </c>
      <c r="H371" s="156" t="s">
        <v>3543</v>
      </c>
      <c r="I371" s="156" t="s">
        <v>517</v>
      </c>
      <c r="J371" s="175">
        <f t="shared" si="374"/>
        <v>0</v>
      </c>
      <c r="K371" s="16">
        <v>0</v>
      </c>
      <c r="L371" s="3"/>
      <c r="M371" s="1"/>
      <c r="N371" s="46">
        <f t="shared" si="342"/>
        <v>0</v>
      </c>
      <c r="O371" s="34"/>
      <c r="P371" s="1"/>
      <c r="Q371" s="46">
        <f t="shared" si="375"/>
        <v>0</v>
      </c>
      <c r="R371" s="34"/>
      <c r="S371" s="1"/>
      <c r="T371" s="46">
        <f t="shared" si="376"/>
        <v>0</v>
      </c>
      <c r="U371" s="34"/>
      <c r="V371" s="1"/>
      <c r="W371" s="46">
        <f t="shared" si="377"/>
        <v>0</v>
      </c>
      <c r="X371" s="34"/>
      <c r="Y371" s="1"/>
      <c r="Z371" s="46">
        <f t="shared" si="378"/>
        <v>0</v>
      </c>
      <c r="AA371" s="34"/>
      <c r="AB371" s="1"/>
      <c r="AC371" s="46">
        <f t="shared" si="379"/>
        <v>0</v>
      </c>
      <c r="AD371" s="3"/>
      <c r="AE371" s="1"/>
      <c r="AF371" s="171">
        <f t="shared" si="380"/>
        <v>0</v>
      </c>
      <c r="AG371" s="34"/>
      <c r="AH371" s="1"/>
      <c r="AI371" s="46">
        <f t="shared" si="381"/>
        <v>0</v>
      </c>
      <c r="AJ371" s="34"/>
      <c r="AK371" s="1"/>
      <c r="AL371" s="46">
        <f t="shared" si="382"/>
        <v>0</v>
      </c>
      <c r="AM371" s="34"/>
      <c r="AN371" s="1"/>
      <c r="AO371" s="46">
        <f t="shared" si="383"/>
        <v>0</v>
      </c>
      <c r="AP371" s="34"/>
      <c r="AQ371" s="1"/>
      <c r="AR371" s="46">
        <f t="shared" si="384"/>
        <v>0</v>
      </c>
      <c r="AS371" s="34"/>
      <c r="AT371" s="1"/>
      <c r="AU371" s="46">
        <f t="shared" si="385"/>
        <v>0</v>
      </c>
      <c r="AV371" s="125">
        <f t="shared" si="327"/>
        <v>0</v>
      </c>
      <c r="AW371" s="125">
        <f t="shared" si="328"/>
        <v>0</v>
      </c>
      <c r="AX371" s="291">
        <v>0</v>
      </c>
      <c r="AY371" s="125">
        <v>0</v>
      </c>
      <c r="AZ371" s="35"/>
      <c r="BA371" s="35"/>
      <c r="BB371" s="35"/>
      <c r="BC371" s="35"/>
      <c r="BD371" s="35"/>
      <c r="BE371" s="35"/>
      <c r="BF371" s="35"/>
    </row>
    <row r="372" spans="1:58" ht="13">
      <c r="A372" s="18"/>
      <c r="B372" s="41">
        <v>-8.9118181818204594</v>
      </c>
      <c r="C372" s="16">
        <v>369</v>
      </c>
      <c r="D372" s="81" t="s">
        <v>1838</v>
      </c>
      <c r="E372" s="16">
        <v>19</v>
      </c>
      <c r="F372" s="162" t="s">
        <v>4986</v>
      </c>
      <c r="G372" s="155" t="s">
        <v>4987</v>
      </c>
      <c r="H372" s="156" t="s">
        <v>3543</v>
      </c>
      <c r="I372" s="156" t="s">
        <v>640</v>
      </c>
      <c r="J372" s="175">
        <f>AU372</f>
        <v>0</v>
      </c>
      <c r="K372" s="16">
        <v>0</v>
      </c>
      <c r="L372" s="3"/>
      <c r="M372" s="1"/>
      <c r="N372" s="45">
        <f>SUM(K372+L372-M372)</f>
        <v>0</v>
      </c>
      <c r="O372" s="34"/>
      <c r="P372" s="1"/>
      <c r="Q372" s="45">
        <f>SUM(N372+O372-P372)</f>
        <v>0</v>
      </c>
      <c r="R372" s="34"/>
      <c r="S372" s="1"/>
      <c r="T372" s="45">
        <f>SUM(Q372+R372-S372)</f>
        <v>0</v>
      </c>
      <c r="U372" s="34"/>
      <c r="V372" s="1"/>
      <c r="W372" s="45">
        <f>SUM(T372+U372-V372)</f>
        <v>0</v>
      </c>
      <c r="X372" s="34"/>
      <c r="Y372" s="1"/>
      <c r="Z372" s="45">
        <f>SUM(W372+X372-Y372)</f>
        <v>0</v>
      </c>
      <c r="AA372" s="34">
        <v>10</v>
      </c>
      <c r="AB372" s="1"/>
      <c r="AC372" s="45">
        <f>SUM(Z372+AA372-AB372)</f>
        <v>10</v>
      </c>
      <c r="AD372" s="3"/>
      <c r="AE372" s="1">
        <v>10</v>
      </c>
      <c r="AF372" s="172">
        <f>SUM(AC372+AD372-AE372)</f>
        <v>0</v>
      </c>
      <c r="AG372" s="34">
        <v>10</v>
      </c>
      <c r="AH372" s="1">
        <v>10</v>
      </c>
      <c r="AI372" s="46">
        <f>SUM(AF372+AG372-AH372)</f>
        <v>0</v>
      </c>
      <c r="AJ372" s="34"/>
      <c r="AK372" s="1"/>
      <c r="AL372" s="46">
        <f>SUM(AI372+AJ372-AK372)</f>
        <v>0</v>
      </c>
      <c r="AM372" s="34"/>
      <c r="AN372" s="1"/>
      <c r="AO372" s="46">
        <f>SUM(AL372+AM372-AN372)</f>
        <v>0</v>
      </c>
      <c r="AP372" s="34"/>
      <c r="AQ372" s="1"/>
      <c r="AR372" s="72">
        <f>SUM(AO372+AP372-AQ372)</f>
        <v>0</v>
      </c>
      <c r="AS372" s="3"/>
      <c r="AT372" s="1"/>
      <c r="AU372" s="46">
        <f>SUM(AR372+AS372-AT372)</f>
        <v>0</v>
      </c>
      <c r="AV372" s="125">
        <f>SUM(L372+O372+R372+U372+X372+AA372+AD372+AG372+AJ372+AM372+AP372+AS372)</f>
        <v>20</v>
      </c>
      <c r="AW372" s="125">
        <f>SUM(M372+P372+S372+V372+Y372+AB372+AE372+AH372+AK372+AN372+AQ372+AT372)</f>
        <v>20</v>
      </c>
      <c r="AX372" s="291">
        <v>0</v>
      </c>
      <c r="AY372" s="125">
        <v>0</v>
      </c>
      <c r="AZ372" s="35"/>
      <c r="BA372" s="35"/>
      <c r="BB372" s="35"/>
      <c r="BC372" s="35"/>
      <c r="BD372" s="35"/>
      <c r="BE372" s="35"/>
      <c r="BF372" s="35"/>
    </row>
    <row r="373" spans="1:58" ht="13">
      <c r="A373" s="18"/>
      <c r="B373" s="41">
        <v>-8.9854545454568608</v>
      </c>
      <c r="C373" s="16">
        <v>370</v>
      </c>
      <c r="D373" s="81" t="s">
        <v>1838</v>
      </c>
      <c r="E373" s="16">
        <v>19</v>
      </c>
      <c r="F373" s="162" t="s">
        <v>2635</v>
      </c>
      <c r="G373" s="155" t="s">
        <v>2636</v>
      </c>
      <c r="H373" s="156" t="s">
        <v>3543</v>
      </c>
      <c r="I373" s="156" t="s">
        <v>517</v>
      </c>
      <c r="J373" s="175">
        <f t="shared" si="374"/>
        <v>0</v>
      </c>
      <c r="K373" s="16">
        <v>0</v>
      </c>
      <c r="L373" s="3"/>
      <c r="M373" s="1"/>
      <c r="N373" s="45">
        <f t="shared" si="342"/>
        <v>0</v>
      </c>
      <c r="O373" s="34"/>
      <c r="P373" s="1"/>
      <c r="Q373" s="45">
        <f t="shared" si="375"/>
        <v>0</v>
      </c>
      <c r="R373" s="34"/>
      <c r="S373" s="1"/>
      <c r="T373" s="45">
        <f t="shared" si="376"/>
        <v>0</v>
      </c>
      <c r="U373" s="34"/>
      <c r="V373" s="1"/>
      <c r="W373" s="45">
        <f t="shared" si="377"/>
        <v>0</v>
      </c>
      <c r="X373" s="34"/>
      <c r="Y373" s="1"/>
      <c r="Z373" s="45">
        <f t="shared" si="378"/>
        <v>0</v>
      </c>
      <c r="AA373" s="34"/>
      <c r="AB373" s="1"/>
      <c r="AC373" s="45">
        <f t="shared" si="379"/>
        <v>0</v>
      </c>
      <c r="AD373" s="3"/>
      <c r="AE373" s="1"/>
      <c r="AF373" s="172">
        <f t="shared" si="380"/>
        <v>0</v>
      </c>
      <c r="AG373" s="34"/>
      <c r="AH373" s="1"/>
      <c r="AI373" s="46">
        <f t="shared" si="381"/>
        <v>0</v>
      </c>
      <c r="AJ373" s="34"/>
      <c r="AK373" s="1"/>
      <c r="AL373" s="46">
        <f t="shared" si="382"/>
        <v>0</v>
      </c>
      <c r="AM373" s="34"/>
      <c r="AN373" s="1"/>
      <c r="AO373" s="46">
        <f t="shared" si="383"/>
        <v>0</v>
      </c>
      <c r="AP373" s="34"/>
      <c r="AQ373" s="1"/>
      <c r="AR373" s="72">
        <f t="shared" si="384"/>
        <v>0</v>
      </c>
      <c r="AS373" s="3"/>
      <c r="AT373" s="1"/>
      <c r="AU373" s="46">
        <f t="shared" si="385"/>
        <v>0</v>
      </c>
      <c r="AV373" s="125">
        <f t="shared" si="327"/>
        <v>0</v>
      </c>
      <c r="AW373" s="125">
        <f t="shared" si="328"/>
        <v>0</v>
      </c>
      <c r="AX373" s="291">
        <v>0</v>
      </c>
      <c r="AY373" s="125">
        <v>0</v>
      </c>
      <c r="AZ373" s="35"/>
      <c r="BA373" s="35"/>
      <c r="BB373" s="35"/>
      <c r="BC373" s="35"/>
      <c r="BD373" s="35"/>
      <c r="BE373" s="35"/>
      <c r="BF373" s="35"/>
    </row>
    <row r="374" spans="1:58" ht="13">
      <c r="A374" s="17" t="s">
        <v>2065</v>
      </c>
      <c r="B374" s="1">
        <v>-9.0590909090931593</v>
      </c>
      <c r="C374" s="200">
        <v>371</v>
      </c>
      <c r="D374" s="81" t="s">
        <v>1838</v>
      </c>
      <c r="E374" s="16">
        <v>20</v>
      </c>
      <c r="F374" s="162" t="s">
        <v>1528</v>
      </c>
      <c r="G374" s="155" t="s">
        <v>3545</v>
      </c>
      <c r="H374" s="156" t="s">
        <v>1850</v>
      </c>
      <c r="I374" s="156" t="s">
        <v>517</v>
      </c>
      <c r="J374" s="175">
        <f t="shared" si="374"/>
        <v>0</v>
      </c>
      <c r="K374" s="16">
        <v>0</v>
      </c>
      <c r="L374" s="3"/>
      <c r="M374" s="1"/>
      <c r="N374" s="46">
        <f t="shared" si="342"/>
        <v>0</v>
      </c>
      <c r="O374" s="34"/>
      <c r="P374" s="1"/>
      <c r="Q374" s="46">
        <f t="shared" si="375"/>
        <v>0</v>
      </c>
      <c r="R374" s="34"/>
      <c r="S374" s="1"/>
      <c r="T374" s="46">
        <f t="shared" si="376"/>
        <v>0</v>
      </c>
      <c r="U374" s="34"/>
      <c r="V374" s="1"/>
      <c r="W374" s="46">
        <f t="shared" si="377"/>
        <v>0</v>
      </c>
      <c r="X374" s="34"/>
      <c r="Y374" s="1"/>
      <c r="Z374" s="46">
        <f t="shared" si="378"/>
        <v>0</v>
      </c>
      <c r="AA374" s="34"/>
      <c r="AB374" s="1"/>
      <c r="AC374" s="46">
        <f t="shared" si="379"/>
        <v>0</v>
      </c>
      <c r="AD374" s="3"/>
      <c r="AE374" s="1"/>
      <c r="AF374" s="171">
        <f t="shared" si="380"/>
        <v>0</v>
      </c>
      <c r="AG374" s="34"/>
      <c r="AH374" s="1"/>
      <c r="AI374" s="46">
        <f t="shared" si="381"/>
        <v>0</v>
      </c>
      <c r="AJ374" s="34"/>
      <c r="AK374" s="1"/>
      <c r="AL374" s="46">
        <f t="shared" si="382"/>
        <v>0</v>
      </c>
      <c r="AM374" s="34"/>
      <c r="AN374" s="1"/>
      <c r="AO374" s="46">
        <f t="shared" si="383"/>
        <v>0</v>
      </c>
      <c r="AP374" s="34"/>
      <c r="AQ374" s="1"/>
      <c r="AR374" s="46">
        <f t="shared" si="384"/>
        <v>0</v>
      </c>
      <c r="AS374" s="34"/>
      <c r="AT374" s="1"/>
      <c r="AU374" s="46">
        <f t="shared" si="385"/>
        <v>0</v>
      </c>
      <c r="AV374" s="125">
        <f t="shared" si="327"/>
        <v>0</v>
      </c>
      <c r="AW374" s="125">
        <f t="shared" si="328"/>
        <v>0</v>
      </c>
      <c r="AX374" s="291">
        <v>0</v>
      </c>
      <c r="AY374" s="125">
        <v>1</v>
      </c>
      <c r="AZ374" s="35"/>
      <c r="BA374" s="35"/>
      <c r="BB374" s="35"/>
      <c r="BC374" s="35"/>
      <c r="BD374" s="35"/>
      <c r="BE374" s="35"/>
      <c r="BF374" s="35"/>
    </row>
    <row r="375" spans="1:58" ht="13">
      <c r="A375" s="17" t="s">
        <v>407</v>
      </c>
      <c r="B375" s="22">
        <v>-9.1327272727295608</v>
      </c>
      <c r="C375" s="16">
        <v>372</v>
      </c>
      <c r="D375" s="81" t="s">
        <v>1838</v>
      </c>
      <c r="E375" s="16">
        <v>21</v>
      </c>
      <c r="F375" s="162" t="s">
        <v>2843</v>
      </c>
      <c r="G375" s="155" t="s">
        <v>2844</v>
      </c>
      <c r="H375" s="156" t="s">
        <v>1850</v>
      </c>
      <c r="I375" s="156" t="s">
        <v>517</v>
      </c>
      <c r="J375" s="175">
        <f t="shared" si="374"/>
        <v>0</v>
      </c>
      <c r="K375" s="16">
        <v>0</v>
      </c>
      <c r="L375" s="3"/>
      <c r="M375" s="1"/>
      <c r="N375" s="45">
        <f t="shared" si="342"/>
        <v>0</v>
      </c>
      <c r="O375" s="34"/>
      <c r="P375" s="1"/>
      <c r="Q375" s="45">
        <f t="shared" si="375"/>
        <v>0</v>
      </c>
      <c r="R375" s="34"/>
      <c r="S375" s="1"/>
      <c r="T375" s="45">
        <f t="shared" si="376"/>
        <v>0</v>
      </c>
      <c r="U375" s="34"/>
      <c r="V375" s="1"/>
      <c r="W375" s="45">
        <f t="shared" si="377"/>
        <v>0</v>
      </c>
      <c r="X375" s="34"/>
      <c r="Y375" s="1"/>
      <c r="Z375" s="45">
        <f t="shared" si="378"/>
        <v>0</v>
      </c>
      <c r="AA375" s="34"/>
      <c r="AB375" s="1"/>
      <c r="AC375" s="45">
        <f t="shared" si="379"/>
        <v>0</v>
      </c>
      <c r="AD375" s="3"/>
      <c r="AE375" s="1"/>
      <c r="AF375" s="172">
        <f t="shared" si="380"/>
        <v>0</v>
      </c>
      <c r="AG375" s="34"/>
      <c r="AH375" s="1"/>
      <c r="AI375" s="46">
        <f t="shared" si="381"/>
        <v>0</v>
      </c>
      <c r="AJ375" s="34"/>
      <c r="AK375" s="1"/>
      <c r="AL375" s="46">
        <f t="shared" si="382"/>
        <v>0</v>
      </c>
      <c r="AM375" s="34"/>
      <c r="AN375" s="1"/>
      <c r="AO375" s="46">
        <f t="shared" si="383"/>
        <v>0</v>
      </c>
      <c r="AP375" s="34"/>
      <c r="AQ375" s="1"/>
      <c r="AR375" s="72">
        <f t="shared" si="384"/>
        <v>0</v>
      </c>
      <c r="AS375" s="3"/>
      <c r="AT375" s="1"/>
      <c r="AU375" s="46">
        <f t="shared" si="385"/>
        <v>0</v>
      </c>
      <c r="AV375" s="125">
        <f t="shared" si="327"/>
        <v>0</v>
      </c>
      <c r="AW375" s="125">
        <f t="shared" si="328"/>
        <v>0</v>
      </c>
      <c r="AX375" s="291">
        <v>0</v>
      </c>
      <c r="AY375" s="125">
        <v>0</v>
      </c>
      <c r="AZ375" s="35"/>
      <c r="BA375" s="35"/>
      <c r="BB375" s="35"/>
      <c r="BC375" s="35"/>
      <c r="BD375" s="35"/>
      <c r="BE375" s="35"/>
      <c r="BF375" s="35"/>
    </row>
    <row r="376" spans="1:58" ht="13">
      <c r="A376" s="17" t="s">
        <v>407</v>
      </c>
      <c r="B376" s="1">
        <v>-9.2063636363659604</v>
      </c>
      <c r="C376" s="16">
        <v>373</v>
      </c>
      <c r="D376" s="81" t="s">
        <v>1838</v>
      </c>
      <c r="E376" s="16">
        <v>22</v>
      </c>
      <c r="F376" s="162" t="s">
        <v>202</v>
      </c>
      <c r="G376" s="155" t="s">
        <v>203</v>
      </c>
      <c r="H376" s="156" t="s">
        <v>418</v>
      </c>
      <c r="I376" s="156" t="s">
        <v>629</v>
      </c>
      <c r="J376" s="175">
        <f t="shared" si="374"/>
        <v>0</v>
      </c>
      <c r="K376" s="16">
        <v>0</v>
      </c>
      <c r="L376" s="3"/>
      <c r="M376" s="1"/>
      <c r="N376" s="45">
        <f t="shared" si="342"/>
        <v>0</v>
      </c>
      <c r="O376" s="34"/>
      <c r="P376" s="1"/>
      <c r="Q376" s="45">
        <f t="shared" si="375"/>
        <v>0</v>
      </c>
      <c r="R376" s="34"/>
      <c r="S376" s="1"/>
      <c r="T376" s="45">
        <f t="shared" si="376"/>
        <v>0</v>
      </c>
      <c r="U376" s="34"/>
      <c r="V376" s="1"/>
      <c r="W376" s="45">
        <f t="shared" si="377"/>
        <v>0</v>
      </c>
      <c r="X376" s="34"/>
      <c r="Y376" s="1"/>
      <c r="Z376" s="45">
        <f t="shared" si="378"/>
        <v>0</v>
      </c>
      <c r="AA376" s="34"/>
      <c r="AB376" s="1"/>
      <c r="AC376" s="45">
        <f t="shared" si="379"/>
        <v>0</v>
      </c>
      <c r="AD376" s="3"/>
      <c r="AE376" s="1"/>
      <c r="AF376" s="172">
        <f t="shared" si="380"/>
        <v>0</v>
      </c>
      <c r="AG376" s="34"/>
      <c r="AH376" s="1"/>
      <c r="AI376" s="46">
        <f t="shared" si="381"/>
        <v>0</v>
      </c>
      <c r="AJ376" s="34"/>
      <c r="AK376" s="1"/>
      <c r="AL376" s="46">
        <f t="shared" si="382"/>
        <v>0</v>
      </c>
      <c r="AM376" s="34"/>
      <c r="AN376" s="1"/>
      <c r="AO376" s="46">
        <f t="shared" si="383"/>
        <v>0</v>
      </c>
      <c r="AP376" s="34"/>
      <c r="AQ376" s="1"/>
      <c r="AR376" s="72">
        <f t="shared" si="384"/>
        <v>0</v>
      </c>
      <c r="AS376" s="3"/>
      <c r="AT376" s="1"/>
      <c r="AU376" s="46">
        <f t="shared" si="385"/>
        <v>0</v>
      </c>
      <c r="AV376" s="125">
        <f t="shared" si="327"/>
        <v>0</v>
      </c>
      <c r="AW376" s="125">
        <f t="shared" si="328"/>
        <v>0</v>
      </c>
      <c r="AX376" s="291">
        <v>0</v>
      </c>
      <c r="AY376" s="125">
        <v>0</v>
      </c>
      <c r="AZ376" s="35"/>
      <c r="BA376" s="35"/>
      <c r="BB376" s="35"/>
      <c r="BC376" s="35"/>
      <c r="BD376" s="35"/>
      <c r="BE376" s="35"/>
      <c r="BF376" s="35"/>
    </row>
    <row r="377" spans="1:58" ht="13">
      <c r="A377" s="18"/>
      <c r="B377" s="41">
        <v>-9.2800000000022607</v>
      </c>
      <c r="C377" s="16">
        <v>374</v>
      </c>
      <c r="D377" s="81" t="s">
        <v>1838</v>
      </c>
      <c r="E377" s="16">
        <v>23</v>
      </c>
      <c r="F377" s="162" t="s">
        <v>2185</v>
      </c>
      <c r="G377" s="155" t="s">
        <v>3864</v>
      </c>
      <c r="H377" s="156" t="s">
        <v>1089</v>
      </c>
      <c r="I377" s="156" t="s">
        <v>1956</v>
      </c>
      <c r="J377" s="175">
        <f>AU377</f>
        <v>0</v>
      </c>
      <c r="K377" s="16">
        <v>0</v>
      </c>
      <c r="L377" s="3"/>
      <c r="M377" s="1"/>
      <c r="N377" s="45">
        <f>SUM(K377+L377-M377)</f>
        <v>0</v>
      </c>
      <c r="O377" s="34"/>
      <c r="P377" s="1"/>
      <c r="Q377" s="45">
        <f>SUM(N377+O377-P377)</f>
        <v>0</v>
      </c>
      <c r="R377" s="34"/>
      <c r="S377" s="1"/>
      <c r="T377" s="45">
        <f>SUM(Q377+R377-S377)</f>
        <v>0</v>
      </c>
      <c r="U377" s="34"/>
      <c r="V377" s="1"/>
      <c r="W377" s="45">
        <f>SUM(T377+U377-V377)</f>
        <v>0</v>
      </c>
      <c r="X377" s="34"/>
      <c r="Y377" s="1"/>
      <c r="Z377" s="45">
        <f>SUM(W377+X377-Y377)</f>
        <v>0</v>
      </c>
      <c r="AA377" s="34"/>
      <c r="AB377" s="1"/>
      <c r="AC377" s="45">
        <f>SUM(Z377+AA377-AB377)</f>
        <v>0</v>
      </c>
      <c r="AD377" s="3"/>
      <c r="AE377" s="1"/>
      <c r="AF377" s="172">
        <f>SUM(AC377+AD377-AE377)</f>
        <v>0</v>
      </c>
      <c r="AG377" s="34"/>
      <c r="AH377" s="1"/>
      <c r="AI377" s="46">
        <f>SUM(AF377+AG377-AH377)</f>
        <v>0</v>
      </c>
      <c r="AJ377" s="34"/>
      <c r="AK377" s="1"/>
      <c r="AL377" s="46">
        <f>SUM(AI377+AJ377-AK377)</f>
        <v>0</v>
      </c>
      <c r="AM377" s="34"/>
      <c r="AN377" s="1"/>
      <c r="AO377" s="46">
        <f>SUM(AL377+AM377-AN377)</f>
        <v>0</v>
      </c>
      <c r="AP377" s="34"/>
      <c r="AQ377" s="1"/>
      <c r="AR377" s="72">
        <f>SUM(AO377+AP377-AQ377)</f>
        <v>0</v>
      </c>
      <c r="AS377" s="3"/>
      <c r="AT377" s="1"/>
      <c r="AU377" s="46">
        <f>SUM(AR377+AS377-AT377)</f>
        <v>0</v>
      </c>
      <c r="AV377" s="125">
        <f>SUM(L377+O377+R377+U377+X377+AA377+AD377+AG377+AJ377+AM377+AP377+AS377)</f>
        <v>0</v>
      </c>
      <c r="AW377" s="125">
        <f>SUM(M377+P377+S377+V377+Y377+AB377+AE377+AH377+AK377+AN377+AQ377+AT377)</f>
        <v>0</v>
      </c>
      <c r="AX377" s="291">
        <v>0</v>
      </c>
      <c r="AY377" s="125">
        <v>0</v>
      </c>
      <c r="AZ377" s="35"/>
      <c r="BA377" s="35"/>
      <c r="BB377" s="35"/>
      <c r="BC377" s="35"/>
      <c r="BD377" s="35"/>
      <c r="BE377" s="35"/>
      <c r="BF377" s="35"/>
    </row>
    <row r="378" spans="1:58" ht="13">
      <c r="A378" s="18"/>
      <c r="B378" s="41">
        <v>-9.3536363636386604</v>
      </c>
      <c r="C378" s="200">
        <v>375</v>
      </c>
      <c r="D378" s="148" t="s">
        <v>419</v>
      </c>
      <c r="E378" s="100">
        <v>30</v>
      </c>
      <c r="F378" s="256" t="s">
        <v>745</v>
      </c>
      <c r="G378" s="158" t="s">
        <v>746</v>
      </c>
      <c r="H378" s="156" t="s">
        <v>420</v>
      </c>
      <c r="I378" s="156" t="s">
        <v>629</v>
      </c>
      <c r="J378" s="175">
        <f t="shared" si="374"/>
        <v>0</v>
      </c>
      <c r="K378" s="16">
        <v>0</v>
      </c>
      <c r="L378" s="3"/>
      <c r="M378" s="1"/>
      <c r="N378" s="45">
        <f t="shared" ref="N378:N409" si="386">SUM(K378+L378-M378)</f>
        <v>0</v>
      </c>
      <c r="O378" s="34"/>
      <c r="P378" s="1"/>
      <c r="Q378" s="45">
        <f t="shared" si="375"/>
        <v>0</v>
      </c>
      <c r="R378" s="34"/>
      <c r="S378" s="1"/>
      <c r="T378" s="45">
        <f t="shared" si="376"/>
        <v>0</v>
      </c>
      <c r="U378" s="34"/>
      <c r="V378" s="1"/>
      <c r="W378" s="45">
        <f t="shared" si="377"/>
        <v>0</v>
      </c>
      <c r="X378" s="34"/>
      <c r="Y378" s="1"/>
      <c r="Z378" s="45">
        <f t="shared" si="378"/>
        <v>0</v>
      </c>
      <c r="AA378" s="34"/>
      <c r="AB378" s="1"/>
      <c r="AC378" s="45">
        <f t="shared" si="379"/>
        <v>0</v>
      </c>
      <c r="AD378" s="3"/>
      <c r="AE378" s="1"/>
      <c r="AF378" s="172">
        <f t="shared" si="380"/>
        <v>0</v>
      </c>
      <c r="AG378" s="34"/>
      <c r="AH378" s="1"/>
      <c r="AI378" s="46">
        <f t="shared" si="381"/>
        <v>0</v>
      </c>
      <c r="AJ378" s="34"/>
      <c r="AK378" s="1"/>
      <c r="AL378" s="46">
        <f t="shared" si="382"/>
        <v>0</v>
      </c>
      <c r="AM378" s="34"/>
      <c r="AN378" s="1"/>
      <c r="AO378" s="46">
        <f t="shared" si="383"/>
        <v>0</v>
      </c>
      <c r="AP378" s="34"/>
      <c r="AQ378" s="1"/>
      <c r="AR378" s="72">
        <f t="shared" si="384"/>
        <v>0</v>
      </c>
      <c r="AS378" s="3"/>
      <c r="AT378" s="1"/>
      <c r="AU378" s="46">
        <f t="shared" si="385"/>
        <v>0</v>
      </c>
      <c r="AV378" s="125">
        <f t="shared" si="327"/>
        <v>0</v>
      </c>
      <c r="AW378" s="125">
        <f t="shared" si="328"/>
        <v>0</v>
      </c>
      <c r="AX378" s="291">
        <v>0</v>
      </c>
      <c r="AY378" s="125">
        <v>0</v>
      </c>
      <c r="AZ378" s="35"/>
      <c r="BA378" s="35"/>
      <c r="BB378" s="35"/>
      <c r="BC378" s="35"/>
      <c r="BD378" s="35"/>
      <c r="BE378" s="35"/>
      <c r="BF378" s="35"/>
    </row>
    <row r="379" spans="1:58" ht="13">
      <c r="A379" s="17" t="s">
        <v>2065</v>
      </c>
      <c r="B379" s="1">
        <v>-9.42727272727506</v>
      </c>
      <c r="C379" s="16">
        <v>376</v>
      </c>
      <c r="D379" s="186" t="s">
        <v>1838</v>
      </c>
      <c r="E379" s="16"/>
      <c r="F379" s="162" t="s">
        <v>1613</v>
      </c>
      <c r="G379" s="155" t="s">
        <v>1614</v>
      </c>
      <c r="H379" s="156" t="s">
        <v>419</v>
      </c>
      <c r="I379" s="156" t="s">
        <v>517</v>
      </c>
      <c r="J379" s="175">
        <f t="shared" si="374"/>
        <v>1</v>
      </c>
      <c r="K379" s="16">
        <v>1</v>
      </c>
      <c r="L379" s="3"/>
      <c r="M379" s="1"/>
      <c r="N379" s="46">
        <f t="shared" si="386"/>
        <v>1</v>
      </c>
      <c r="O379" s="34"/>
      <c r="P379" s="1"/>
      <c r="Q379" s="46">
        <f t="shared" si="375"/>
        <v>1</v>
      </c>
      <c r="R379" s="34"/>
      <c r="S379" s="1"/>
      <c r="T379" s="46">
        <f t="shared" si="376"/>
        <v>1</v>
      </c>
      <c r="U379" s="34"/>
      <c r="V379" s="1"/>
      <c r="W379" s="46">
        <f t="shared" si="377"/>
        <v>1</v>
      </c>
      <c r="X379" s="34"/>
      <c r="Y379" s="1"/>
      <c r="Z379" s="46">
        <f t="shared" si="378"/>
        <v>1</v>
      </c>
      <c r="AA379" s="34"/>
      <c r="AB379" s="1"/>
      <c r="AC379" s="46">
        <f t="shared" si="379"/>
        <v>1</v>
      </c>
      <c r="AD379" s="3"/>
      <c r="AE379" s="1"/>
      <c r="AF379" s="171">
        <f t="shared" si="380"/>
        <v>1</v>
      </c>
      <c r="AG379" s="34"/>
      <c r="AH379" s="1"/>
      <c r="AI379" s="46">
        <f t="shared" si="381"/>
        <v>1</v>
      </c>
      <c r="AJ379" s="34"/>
      <c r="AK379" s="1"/>
      <c r="AL379" s="46">
        <f t="shared" si="382"/>
        <v>1</v>
      </c>
      <c r="AM379" s="34"/>
      <c r="AN379" s="1"/>
      <c r="AO379" s="46">
        <f t="shared" si="383"/>
        <v>1</v>
      </c>
      <c r="AP379" s="34"/>
      <c r="AQ379" s="1"/>
      <c r="AR379" s="46">
        <f t="shared" si="384"/>
        <v>1</v>
      </c>
      <c r="AS379" s="34"/>
      <c r="AT379" s="1"/>
      <c r="AU379" s="46">
        <f t="shared" si="385"/>
        <v>1</v>
      </c>
      <c r="AV379" s="125">
        <f t="shared" si="327"/>
        <v>0</v>
      </c>
      <c r="AW379" s="125">
        <f t="shared" si="328"/>
        <v>0</v>
      </c>
      <c r="AX379" s="291">
        <v>0</v>
      </c>
      <c r="AY379" s="125">
        <v>0</v>
      </c>
      <c r="AZ379" s="35"/>
      <c r="BA379" s="35"/>
      <c r="BB379" s="35"/>
      <c r="BC379" s="35"/>
      <c r="BD379" s="35"/>
      <c r="BE379" s="35"/>
      <c r="BF379" s="35"/>
    </row>
    <row r="380" spans="1:58" ht="13">
      <c r="A380" s="17" t="s">
        <v>407</v>
      </c>
      <c r="B380" s="22">
        <v>-9.5009090909113603</v>
      </c>
      <c r="C380" s="16">
        <v>377</v>
      </c>
      <c r="D380" s="194" t="s">
        <v>1642</v>
      </c>
      <c r="E380" s="121">
        <v>10</v>
      </c>
      <c r="F380" s="257" t="s">
        <v>273</v>
      </c>
      <c r="G380" s="207" t="s">
        <v>881</v>
      </c>
      <c r="H380" s="156" t="s">
        <v>432</v>
      </c>
      <c r="I380" s="156" t="s">
        <v>454</v>
      </c>
      <c r="J380" s="175">
        <f t="shared" si="374"/>
        <v>0</v>
      </c>
      <c r="K380" s="16">
        <v>0</v>
      </c>
      <c r="L380" s="3"/>
      <c r="M380" s="1"/>
      <c r="N380" s="45">
        <f t="shared" si="386"/>
        <v>0</v>
      </c>
      <c r="O380" s="34"/>
      <c r="P380" s="1"/>
      <c r="Q380" s="45">
        <f t="shared" si="375"/>
        <v>0</v>
      </c>
      <c r="R380" s="34"/>
      <c r="S380" s="1"/>
      <c r="T380" s="45">
        <f t="shared" si="376"/>
        <v>0</v>
      </c>
      <c r="U380" s="34"/>
      <c r="V380" s="1"/>
      <c r="W380" s="45">
        <f t="shared" si="377"/>
        <v>0</v>
      </c>
      <c r="X380" s="34"/>
      <c r="Y380" s="1"/>
      <c r="Z380" s="45">
        <f t="shared" si="378"/>
        <v>0</v>
      </c>
      <c r="AA380" s="34"/>
      <c r="AB380" s="1"/>
      <c r="AC380" s="45">
        <f t="shared" si="379"/>
        <v>0</v>
      </c>
      <c r="AD380" s="3"/>
      <c r="AE380" s="1"/>
      <c r="AF380" s="172">
        <f t="shared" si="380"/>
        <v>0</v>
      </c>
      <c r="AG380" s="34"/>
      <c r="AH380" s="1"/>
      <c r="AI380" s="46">
        <f t="shared" si="381"/>
        <v>0</v>
      </c>
      <c r="AJ380" s="34"/>
      <c r="AK380" s="1"/>
      <c r="AL380" s="46">
        <f t="shared" si="382"/>
        <v>0</v>
      </c>
      <c r="AM380" s="34"/>
      <c r="AN380" s="1"/>
      <c r="AO380" s="46">
        <f t="shared" si="383"/>
        <v>0</v>
      </c>
      <c r="AP380" s="34"/>
      <c r="AQ380" s="1"/>
      <c r="AR380" s="72">
        <f t="shared" si="384"/>
        <v>0</v>
      </c>
      <c r="AS380" s="3"/>
      <c r="AT380" s="1"/>
      <c r="AU380" s="46">
        <f t="shared" si="385"/>
        <v>0</v>
      </c>
      <c r="AV380" s="125">
        <f t="shared" si="327"/>
        <v>0</v>
      </c>
      <c r="AW380" s="125">
        <f t="shared" si="328"/>
        <v>0</v>
      </c>
      <c r="AX380" s="291">
        <v>0</v>
      </c>
      <c r="AY380" s="125">
        <v>0</v>
      </c>
      <c r="AZ380" s="35"/>
      <c r="BA380" s="35"/>
      <c r="BB380" s="35"/>
      <c r="BC380" s="35"/>
      <c r="BD380" s="35"/>
      <c r="BE380" s="35"/>
      <c r="BF380" s="35"/>
    </row>
    <row r="381" spans="1:58" ht="13">
      <c r="A381" s="17" t="s">
        <v>407</v>
      </c>
      <c r="B381" s="1">
        <v>-9.57454545454776</v>
      </c>
      <c r="C381" s="16">
        <v>378</v>
      </c>
      <c r="D381" s="194" t="s">
        <v>1642</v>
      </c>
      <c r="E381" s="121">
        <v>11</v>
      </c>
      <c r="F381" s="257" t="s">
        <v>205</v>
      </c>
      <c r="G381" s="207" t="s">
        <v>206</v>
      </c>
      <c r="H381" s="156" t="s">
        <v>432</v>
      </c>
      <c r="I381" s="156" t="s">
        <v>454</v>
      </c>
      <c r="J381" s="175">
        <f t="shared" si="374"/>
        <v>0</v>
      </c>
      <c r="K381" s="16">
        <v>0</v>
      </c>
      <c r="L381" s="3"/>
      <c r="M381" s="1"/>
      <c r="N381" s="45">
        <f t="shared" si="386"/>
        <v>0</v>
      </c>
      <c r="O381" s="34"/>
      <c r="P381" s="1"/>
      <c r="Q381" s="45">
        <f t="shared" si="375"/>
        <v>0</v>
      </c>
      <c r="R381" s="34"/>
      <c r="S381" s="1"/>
      <c r="T381" s="45">
        <f t="shared" si="376"/>
        <v>0</v>
      </c>
      <c r="U381" s="34"/>
      <c r="V381" s="1"/>
      <c r="W381" s="45">
        <f t="shared" si="377"/>
        <v>0</v>
      </c>
      <c r="X381" s="34"/>
      <c r="Y381" s="1"/>
      <c r="Z381" s="45">
        <f t="shared" si="378"/>
        <v>0</v>
      </c>
      <c r="AA381" s="34"/>
      <c r="AB381" s="1"/>
      <c r="AC381" s="45">
        <f t="shared" si="379"/>
        <v>0</v>
      </c>
      <c r="AD381" s="3"/>
      <c r="AE381" s="1"/>
      <c r="AF381" s="172">
        <f t="shared" si="380"/>
        <v>0</v>
      </c>
      <c r="AG381" s="34"/>
      <c r="AH381" s="1"/>
      <c r="AI381" s="46">
        <f t="shared" si="381"/>
        <v>0</v>
      </c>
      <c r="AJ381" s="34"/>
      <c r="AK381" s="1"/>
      <c r="AL381" s="46">
        <f t="shared" si="382"/>
        <v>0</v>
      </c>
      <c r="AM381" s="34"/>
      <c r="AN381" s="1"/>
      <c r="AO381" s="46">
        <f t="shared" si="383"/>
        <v>0</v>
      </c>
      <c r="AP381" s="34"/>
      <c r="AQ381" s="1"/>
      <c r="AR381" s="72">
        <f t="shared" si="384"/>
        <v>0</v>
      </c>
      <c r="AS381" s="3"/>
      <c r="AT381" s="1"/>
      <c r="AU381" s="46">
        <f t="shared" si="385"/>
        <v>0</v>
      </c>
      <c r="AV381" s="125">
        <f t="shared" si="327"/>
        <v>0</v>
      </c>
      <c r="AW381" s="125">
        <f t="shared" si="328"/>
        <v>0</v>
      </c>
      <c r="AX381" s="291">
        <v>0</v>
      </c>
      <c r="AY381" s="125">
        <v>0</v>
      </c>
      <c r="AZ381" s="35"/>
      <c r="BA381" s="35"/>
      <c r="BB381" s="35"/>
      <c r="BC381" s="35"/>
      <c r="BD381" s="35"/>
      <c r="BE381" s="35"/>
      <c r="BF381" s="35"/>
    </row>
    <row r="382" spans="1:58" ht="13">
      <c r="A382" s="18"/>
      <c r="B382" s="41">
        <v>-9.6481818181841597</v>
      </c>
      <c r="C382" s="200">
        <v>379</v>
      </c>
      <c r="D382" s="194" t="s">
        <v>1642</v>
      </c>
      <c r="E382" s="121">
        <v>12</v>
      </c>
      <c r="F382" s="162" t="s">
        <v>154</v>
      </c>
      <c r="G382" s="155" t="s">
        <v>155</v>
      </c>
      <c r="H382" s="156" t="s">
        <v>432</v>
      </c>
      <c r="I382" s="156" t="s">
        <v>454</v>
      </c>
      <c r="J382" s="175">
        <f t="shared" si="374"/>
        <v>0</v>
      </c>
      <c r="K382" s="16">
        <v>0</v>
      </c>
      <c r="L382" s="3"/>
      <c r="M382" s="1"/>
      <c r="N382" s="45">
        <f t="shared" si="386"/>
        <v>0</v>
      </c>
      <c r="O382" s="34"/>
      <c r="P382" s="1"/>
      <c r="Q382" s="45">
        <f t="shared" si="375"/>
        <v>0</v>
      </c>
      <c r="R382" s="34"/>
      <c r="S382" s="1"/>
      <c r="T382" s="45">
        <f t="shared" si="376"/>
        <v>0</v>
      </c>
      <c r="U382" s="34"/>
      <c r="V382" s="1"/>
      <c r="W382" s="45">
        <f t="shared" si="377"/>
        <v>0</v>
      </c>
      <c r="X382" s="34"/>
      <c r="Y382" s="1"/>
      <c r="Z382" s="45">
        <f t="shared" si="378"/>
        <v>0</v>
      </c>
      <c r="AA382" s="34"/>
      <c r="AB382" s="1"/>
      <c r="AC382" s="45">
        <f t="shared" si="379"/>
        <v>0</v>
      </c>
      <c r="AD382" s="3"/>
      <c r="AE382" s="1"/>
      <c r="AF382" s="172">
        <f t="shared" si="380"/>
        <v>0</v>
      </c>
      <c r="AG382" s="34"/>
      <c r="AH382" s="1"/>
      <c r="AI382" s="46">
        <f t="shared" si="381"/>
        <v>0</v>
      </c>
      <c r="AJ382" s="34"/>
      <c r="AK382" s="1"/>
      <c r="AL382" s="46">
        <f t="shared" si="382"/>
        <v>0</v>
      </c>
      <c r="AM382" s="34"/>
      <c r="AN382" s="1"/>
      <c r="AO382" s="46">
        <f t="shared" si="383"/>
        <v>0</v>
      </c>
      <c r="AP382" s="34"/>
      <c r="AQ382" s="1"/>
      <c r="AR382" s="72">
        <f t="shared" si="384"/>
        <v>0</v>
      </c>
      <c r="AS382" s="3"/>
      <c r="AT382" s="1"/>
      <c r="AU382" s="46">
        <f t="shared" si="385"/>
        <v>0</v>
      </c>
      <c r="AV382" s="125">
        <f t="shared" si="327"/>
        <v>0</v>
      </c>
      <c r="AW382" s="125">
        <f t="shared" si="328"/>
        <v>0</v>
      </c>
      <c r="AX382" s="291">
        <v>0</v>
      </c>
      <c r="AY382" s="125">
        <v>0</v>
      </c>
      <c r="AZ382" s="35"/>
      <c r="BA382" s="35"/>
      <c r="BB382" s="35"/>
      <c r="BC382" s="35"/>
      <c r="BD382" s="35"/>
      <c r="BE382" s="35"/>
      <c r="BF382" s="35"/>
    </row>
    <row r="383" spans="1:58" ht="13">
      <c r="A383" s="18"/>
      <c r="B383" s="41">
        <v>-9.7218181818205593</v>
      </c>
      <c r="C383" s="16">
        <v>380</v>
      </c>
      <c r="D383" s="194" t="s">
        <v>1642</v>
      </c>
      <c r="E383" s="121">
        <v>13</v>
      </c>
      <c r="F383" s="162" t="s">
        <v>341</v>
      </c>
      <c r="G383" s="155" t="s">
        <v>342</v>
      </c>
      <c r="H383" s="156" t="s">
        <v>432</v>
      </c>
      <c r="I383" s="156" t="s">
        <v>454</v>
      </c>
      <c r="J383" s="175">
        <f t="shared" si="374"/>
        <v>1</v>
      </c>
      <c r="K383" s="16">
        <v>1</v>
      </c>
      <c r="L383" s="3"/>
      <c r="M383" s="1"/>
      <c r="N383" s="45">
        <f t="shared" si="386"/>
        <v>1</v>
      </c>
      <c r="O383" s="34"/>
      <c r="P383" s="1"/>
      <c r="Q383" s="45">
        <f t="shared" si="375"/>
        <v>1</v>
      </c>
      <c r="R383" s="34"/>
      <c r="S383" s="1"/>
      <c r="T383" s="45">
        <f t="shared" si="376"/>
        <v>1</v>
      </c>
      <c r="U383" s="34"/>
      <c r="V383" s="1"/>
      <c r="W383" s="45">
        <f t="shared" si="377"/>
        <v>1</v>
      </c>
      <c r="X383" s="34"/>
      <c r="Y383" s="1"/>
      <c r="Z383" s="45">
        <f t="shared" si="378"/>
        <v>1</v>
      </c>
      <c r="AA383" s="34"/>
      <c r="AB383" s="1"/>
      <c r="AC383" s="45">
        <f t="shared" si="379"/>
        <v>1</v>
      </c>
      <c r="AD383" s="3"/>
      <c r="AE383" s="1"/>
      <c r="AF383" s="172">
        <f t="shared" si="380"/>
        <v>1</v>
      </c>
      <c r="AG383" s="34"/>
      <c r="AH383" s="1"/>
      <c r="AI383" s="46">
        <f t="shared" si="381"/>
        <v>1</v>
      </c>
      <c r="AJ383" s="34"/>
      <c r="AK383" s="1"/>
      <c r="AL383" s="46">
        <f t="shared" si="382"/>
        <v>1</v>
      </c>
      <c r="AM383" s="34"/>
      <c r="AN383" s="1"/>
      <c r="AO383" s="46">
        <f t="shared" si="383"/>
        <v>1</v>
      </c>
      <c r="AP383" s="34"/>
      <c r="AQ383" s="1"/>
      <c r="AR383" s="72">
        <f t="shared" si="384"/>
        <v>1</v>
      </c>
      <c r="AS383" s="3"/>
      <c r="AT383" s="1"/>
      <c r="AU383" s="46">
        <f t="shared" si="385"/>
        <v>1</v>
      </c>
      <c r="AV383" s="125">
        <f t="shared" si="327"/>
        <v>0</v>
      </c>
      <c r="AW383" s="125">
        <f t="shared" si="328"/>
        <v>0</v>
      </c>
      <c r="AX383" s="291">
        <v>0</v>
      </c>
      <c r="AY383" s="125">
        <v>0</v>
      </c>
      <c r="AZ383" s="35"/>
      <c r="BA383" s="35"/>
      <c r="BB383" s="35"/>
      <c r="BC383" s="35"/>
      <c r="BD383" s="35"/>
      <c r="BE383" s="35"/>
      <c r="BF383" s="35"/>
    </row>
    <row r="384" spans="1:58" ht="13">
      <c r="A384" s="17" t="s">
        <v>2065</v>
      </c>
      <c r="B384" s="1">
        <v>-9.7954545454568596</v>
      </c>
      <c r="C384" s="16">
        <v>381</v>
      </c>
      <c r="D384" s="194" t="s">
        <v>1642</v>
      </c>
      <c r="E384" s="140">
        <v>14</v>
      </c>
      <c r="F384" s="162" t="s">
        <v>301</v>
      </c>
      <c r="G384" s="155" t="s">
        <v>302</v>
      </c>
      <c r="H384" s="156" t="s">
        <v>432</v>
      </c>
      <c r="I384" s="156" t="s">
        <v>454</v>
      </c>
      <c r="J384" s="175">
        <f t="shared" si="374"/>
        <v>1</v>
      </c>
      <c r="K384" s="16">
        <v>1</v>
      </c>
      <c r="L384" s="3"/>
      <c r="M384" s="1"/>
      <c r="N384" s="45">
        <f t="shared" si="386"/>
        <v>1</v>
      </c>
      <c r="O384" s="34"/>
      <c r="P384" s="1"/>
      <c r="Q384" s="45">
        <f t="shared" si="375"/>
        <v>1</v>
      </c>
      <c r="R384" s="34"/>
      <c r="S384" s="1"/>
      <c r="T384" s="45">
        <f t="shared" si="376"/>
        <v>1</v>
      </c>
      <c r="U384" s="34"/>
      <c r="V384" s="1"/>
      <c r="W384" s="45">
        <f t="shared" si="377"/>
        <v>1</v>
      </c>
      <c r="X384" s="34"/>
      <c r="Y384" s="1"/>
      <c r="Z384" s="45">
        <f t="shared" si="378"/>
        <v>1</v>
      </c>
      <c r="AA384" s="34"/>
      <c r="AB384" s="1"/>
      <c r="AC384" s="45">
        <f t="shared" si="379"/>
        <v>1</v>
      </c>
      <c r="AD384" s="3"/>
      <c r="AE384" s="1"/>
      <c r="AF384" s="172">
        <f t="shared" si="380"/>
        <v>1</v>
      </c>
      <c r="AG384" s="34"/>
      <c r="AH384" s="1"/>
      <c r="AI384" s="46">
        <f t="shared" si="381"/>
        <v>1</v>
      </c>
      <c r="AJ384" s="34"/>
      <c r="AK384" s="1"/>
      <c r="AL384" s="46">
        <f t="shared" si="382"/>
        <v>1</v>
      </c>
      <c r="AM384" s="34"/>
      <c r="AN384" s="1"/>
      <c r="AO384" s="46">
        <f t="shared" si="383"/>
        <v>1</v>
      </c>
      <c r="AP384" s="34"/>
      <c r="AQ384" s="1"/>
      <c r="AR384" s="72">
        <f t="shared" si="384"/>
        <v>1</v>
      </c>
      <c r="AS384" s="3"/>
      <c r="AT384" s="1"/>
      <c r="AU384" s="46">
        <f t="shared" si="385"/>
        <v>1</v>
      </c>
      <c r="AV384" s="125">
        <f t="shared" si="327"/>
        <v>0</v>
      </c>
      <c r="AW384" s="125">
        <f t="shared" si="328"/>
        <v>0</v>
      </c>
      <c r="AX384" s="291">
        <v>0</v>
      </c>
      <c r="AY384" s="125">
        <v>0</v>
      </c>
      <c r="AZ384" s="35"/>
      <c r="BA384" s="35"/>
      <c r="BB384" s="35"/>
      <c r="BC384" s="35"/>
      <c r="BD384" s="35"/>
      <c r="BE384" s="35"/>
      <c r="BF384" s="35"/>
    </row>
    <row r="385" spans="1:58" ht="13">
      <c r="A385" s="17" t="s">
        <v>407</v>
      </c>
      <c r="B385" s="22">
        <v>-9.8690909090932593</v>
      </c>
      <c r="C385" s="16">
        <v>382</v>
      </c>
      <c r="D385" s="194" t="s">
        <v>1642</v>
      </c>
      <c r="E385" s="203" t="s">
        <v>1938</v>
      </c>
      <c r="F385" s="257" t="s">
        <v>456</v>
      </c>
      <c r="G385" s="155" t="s">
        <v>457</v>
      </c>
      <c r="H385" s="156" t="s">
        <v>4890</v>
      </c>
      <c r="I385" s="156" t="s">
        <v>454</v>
      </c>
      <c r="J385" s="175">
        <f t="shared" si="374"/>
        <v>1</v>
      </c>
      <c r="K385" s="16">
        <v>1</v>
      </c>
      <c r="L385" s="3"/>
      <c r="M385" s="1"/>
      <c r="N385" s="45">
        <f t="shared" si="386"/>
        <v>1</v>
      </c>
      <c r="O385" s="34"/>
      <c r="P385" s="1"/>
      <c r="Q385" s="45">
        <f t="shared" si="375"/>
        <v>1</v>
      </c>
      <c r="R385" s="34"/>
      <c r="S385" s="1"/>
      <c r="T385" s="45">
        <f t="shared" si="376"/>
        <v>1</v>
      </c>
      <c r="U385" s="34"/>
      <c r="V385" s="1"/>
      <c r="W385" s="45">
        <f t="shared" si="377"/>
        <v>1</v>
      </c>
      <c r="X385" s="34"/>
      <c r="Y385" s="1"/>
      <c r="Z385" s="45">
        <f t="shared" si="378"/>
        <v>1</v>
      </c>
      <c r="AA385" s="34"/>
      <c r="AB385" s="1"/>
      <c r="AC385" s="45">
        <f t="shared" si="379"/>
        <v>1</v>
      </c>
      <c r="AD385" s="3"/>
      <c r="AE385" s="1"/>
      <c r="AF385" s="172">
        <f t="shared" si="380"/>
        <v>1</v>
      </c>
      <c r="AG385" s="34"/>
      <c r="AH385" s="1"/>
      <c r="AI385" s="46">
        <f t="shared" si="381"/>
        <v>1</v>
      </c>
      <c r="AJ385" s="34"/>
      <c r="AK385" s="1"/>
      <c r="AL385" s="46">
        <f t="shared" si="382"/>
        <v>1</v>
      </c>
      <c r="AM385" s="34"/>
      <c r="AN385" s="1"/>
      <c r="AO385" s="46">
        <f t="shared" si="383"/>
        <v>1</v>
      </c>
      <c r="AP385" s="34"/>
      <c r="AQ385" s="1"/>
      <c r="AR385" s="72">
        <f t="shared" si="384"/>
        <v>1</v>
      </c>
      <c r="AS385" s="3"/>
      <c r="AT385" s="1"/>
      <c r="AU385" s="46">
        <f t="shared" si="385"/>
        <v>1</v>
      </c>
      <c r="AV385" s="125">
        <f t="shared" si="327"/>
        <v>0</v>
      </c>
      <c r="AW385" s="125">
        <f t="shared" si="328"/>
        <v>0</v>
      </c>
      <c r="AX385" s="291">
        <v>0</v>
      </c>
      <c r="AY385" s="125">
        <v>0</v>
      </c>
      <c r="AZ385" s="35"/>
      <c r="BA385" s="35"/>
      <c r="BB385" s="35"/>
      <c r="BC385" s="35"/>
      <c r="BD385" s="35"/>
      <c r="BE385" s="35"/>
      <c r="BF385" s="35"/>
    </row>
    <row r="386" spans="1:58" ht="13">
      <c r="A386" s="17" t="s">
        <v>407</v>
      </c>
      <c r="B386" s="1">
        <v>-9.9427272727296607</v>
      </c>
      <c r="C386" s="200">
        <v>383</v>
      </c>
      <c r="D386" s="194" t="s">
        <v>1642</v>
      </c>
      <c r="E386" s="202" t="s">
        <v>1933</v>
      </c>
      <c r="F386" s="257" t="s">
        <v>884</v>
      </c>
      <c r="G386" s="155" t="s">
        <v>885</v>
      </c>
      <c r="H386" s="156" t="s">
        <v>4890</v>
      </c>
      <c r="I386" s="156" t="s">
        <v>454</v>
      </c>
      <c r="J386" s="175">
        <f t="shared" si="374"/>
        <v>1</v>
      </c>
      <c r="K386" s="16">
        <v>1</v>
      </c>
      <c r="L386" s="3"/>
      <c r="M386" s="1"/>
      <c r="N386" s="45">
        <f t="shared" si="386"/>
        <v>1</v>
      </c>
      <c r="O386" s="34"/>
      <c r="P386" s="1"/>
      <c r="Q386" s="45">
        <f t="shared" si="375"/>
        <v>1</v>
      </c>
      <c r="R386" s="34"/>
      <c r="S386" s="1"/>
      <c r="T386" s="45">
        <f t="shared" si="376"/>
        <v>1</v>
      </c>
      <c r="U386" s="34"/>
      <c r="V386" s="1"/>
      <c r="W386" s="45">
        <f t="shared" si="377"/>
        <v>1</v>
      </c>
      <c r="X386" s="34"/>
      <c r="Y386" s="1"/>
      <c r="Z386" s="45">
        <f t="shared" si="378"/>
        <v>1</v>
      </c>
      <c r="AA386" s="34"/>
      <c r="AB386" s="1"/>
      <c r="AC386" s="45">
        <f t="shared" si="379"/>
        <v>1</v>
      </c>
      <c r="AD386" s="3"/>
      <c r="AE386" s="1"/>
      <c r="AF386" s="172">
        <f t="shared" si="380"/>
        <v>1</v>
      </c>
      <c r="AG386" s="34"/>
      <c r="AH386" s="1"/>
      <c r="AI386" s="46">
        <f t="shared" si="381"/>
        <v>1</v>
      </c>
      <c r="AJ386" s="34"/>
      <c r="AK386" s="1"/>
      <c r="AL386" s="46">
        <f t="shared" si="382"/>
        <v>1</v>
      </c>
      <c r="AM386" s="34"/>
      <c r="AN386" s="1"/>
      <c r="AO386" s="46">
        <f t="shared" si="383"/>
        <v>1</v>
      </c>
      <c r="AP386" s="34"/>
      <c r="AQ386" s="1"/>
      <c r="AR386" s="72">
        <f t="shared" si="384"/>
        <v>1</v>
      </c>
      <c r="AS386" s="3"/>
      <c r="AT386" s="1"/>
      <c r="AU386" s="46">
        <f t="shared" si="385"/>
        <v>1</v>
      </c>
      <c r="AV386" s="125">
        <f t="shared" si="327"/>
        <v>0</v>
      </c>
      <c r="AW386" s="125">
        <f t="shared" si="328"/>
        <v>0</v>
      </c>
      <c r="AX386" s="291">
        <v>1</v>
      </c>
      <c r="AY386" s="125">
        <v>0</v>
      </c>
      <c r="AZ386" s="35"/>
      <c r="BA386" s="35"/>
      <c r="BB386" s="35"/>
      <c r="BC386" s="35"/>
      <c r="BD386" s="35"/>
      <c r="BE386" s="35"/>
      <c r="BF386" s="35"/>
    </row>
    <row r="387" spans="1:58" ht="13">
      <c r="A387" s="18"/>
      <c r="B387" s="41">
        <v>-10.016363636366</v>
      </c>
      <c r="C387" s="16">
        <v>384</v>
      </c>
      <c r="D387" s="194" t="s">
        <v>1642</v>
      </c>
      <c r="E387" s="202" t="s">
        <v>1933</v>
      </c>
      <c r="F387" s="257" t="s">
        <v>886</v>
      </c>
      <c r="G387" s="155" t="s">
        <v>887</v>
      </c>
      <c r="H387" s="156" t="s">
        <v>4890</v>
      </c>
      <c r="I387" s="156" t="s">
        <v>1955</v>
      </c>
      <c r="J387" s="175">
        <f t="shared" si="374"/>
        <v>200</v>
      </c>
      <c r="K387" s="16">
        <v>200</v>
      </c>
      <c r="L387" s="3"/>
      <c r="M387" s="1"/>
      <c r="N387" s="45">
        <f t="shared" si="386"/>
        <v>200</v>
      </c>
      <c r="O387" s="34"/>
      <c r="P387" s="1"/>
      <c r="Q387" s="45">
        <f t="shared" si="375"/>
        <v>200</v>
      </c>
      <c r="R387" s="34"/>
      <c r="S387" s="1"/>
      <c r="T387" s="45">
        <f t="shared" si="376"/>
        <v>200</v>
      </c>
      <c r="U387" s="34"/>
      <c r="V387" s="1"/>
      <c r="W387" s="45">
        <f t="shared" si="377"/>
        <v>200</v>
      </c>
      <c r="X387" s="34"/>
      <c r="Y387" s="1"/>
      <c r="Z387" s="45">
        <f t="shared" si="378"/>
        <v>200</v>
      </c>
      <c r="AA387" s="34"/>
      <c r="AB387" s="1"/>
      <c r="AC387" s="45">
        <f t="shared" si="379"/>
        <v>200</v>
      </c>
      <c r="AD387" s="3"/>
      <c r="AE387" s="1"/>
      <c r="AF387" s="172">
        <f t="shared" si="380"/>
        <v>200</v>
      </c>
      <c r="AG387" s="34"/>
      <c r="AH387" s="1"/>
      <c r="AI387" s="46">
        <f t="shared" si="381"/>
        <v>200</v>
      </c>
      <c r="AJ387" s="34"/>
      <c r="AK387" s="1"/>
      <c r="AL387" s="46">
        <f t="shared" si="382"/>
        <v>200</v>
      </c>
      <c r="AM387" s="34"/>
      <c r="AN387" s="1"/>
      <c r="AO387" s="46">
        <f t="shared" si="383"/>
        <v>200</v>
      </c>
      <c r="AP387" s="34"/>
      <c r="AQ387" s="1"/>
      <c r="AR387" s="72">
        <f t="shared" si="384"/>
        <v>200</v>
      </c>
      <c r="AS387" s="3"/>
      <c r="AT387" s="1"/>
      <c r="AU387" s="46">
        <f t="shared" si="385"/>
        <v>200</v>
      </c>
      <c r="AV387" s="125">
        <f t="shared" si="327"/>
        <v>0</v>
      </c>
      <c r="AW387" s="125">
        <f t="shared" si="328"/>
        <v>0</v>
      </c>
      <c r="AX387" s="291">
        <v>0</v>
      </c>
      <c r="AY387" s="125">
        <v>0</v>
      </c>
      <c r="AZ387" s="35"/>
      <c r="BA387" s="35"/>
      <c r="BB387" s="35"/>
      <c r="BC387" s="35"/>
      <c r="BD387" s="35"/>
      <c r="BE387" s="35"/>
      <c r="BF387" s="35"/>
    </row>
    <row r="388" spans="1:58" ht="13">
      <c r="A388" s="18"/>
      <c r="B388" s="41">
        <v>-10.0900000000024</v>
      </c>
      <c r="C388" s="16">
        <v>385</v>
      </c>
      <c r="D388" s="194" t="s">
        <v>1642</v>
      </c>
      <c r="E388" s="202" t="s">
        <v>3048</v>
      </c>
      <c r="F388" s="162" t="s">
        <v>4891</v>
      </c>
      <c r="G388" s="155" t="s">
        <v>3046</v>
      </c>
      <c r="H388" s="156" t="s">
        <v>4890</v>
      </c>
      <c r="I388" s="156" t="s">
        <v>454</v>
      </c>
      <c r="J388" s="175">
        <f t="shared" si="374"/>
        <v>1</v>
      </c>
      <c r="K388" s="16">
        <v>1</v>
      </c>
      <c r="L388" s="3"/>
      <c r="M388" s="1"/>
      <c r="N388" s="45">
        <f t="shared" si="386"/>
        <v>1</v>
      </c>
      <c r="O388" s="34"/>
      <c r="P388" s="1"/>
      <c r="Q388" s="45">
        <f t="shared" si="375"/>
        <v>1</v>
      </c>
      <c r="R388" s="34"/>
      <c r="S388" s="1"/>
      <c r="T388" s="45">
        <f t="shared" si="376"/>
        <v>1</v>
      </c>
      <c r="U388" s="34"/>
      <c r="V388" s="1"/>
      <c r="W388" s="45">
        <f t="shared" si="377"/>
        <v>1</v>
      </c>
      <c r="X388" s="34"/>
      <c r="Y388" s="1"/>
      <c r="Z388" s="45">
        <f t="shared" si="378"/>
        <v>1</v>
      </c>
      <c r="AA388" s="34"/>
      <c r="AB388" s="1"/>
      <c r="AC388" s="45">
        <f t="shared" si="379"/>
        <v>1</v>
      </c>
      <c r="AD388" s="3"/>
      <c r="AE388" s="1"/>
      <c r="AF388" s="172">
        <f t="shared" si="380"/>
        <v>1</v>
      </c>
      <c r="AG388" s="34"/>
      <c r="AH388" s="1"/>
      <c r="AI388" s="46">
        <f t="shared" si="381"/>
        <v>1</v>
      </c>
      <c r="AJ388" s="34"/>
      <c r="AK388" s="1"/>
      <c r="AL388" s="46">
        <f t="shared" si="382"/>
        <v>1</v>
      </c>
      <c r="AM388" s="34"/>
      <c r="AN388" s="1"/>
      <c r="AO388" s="46">
        <f t="shared" si="383"/>
        <v>1</v>
      </c>
      <c r="AP388" s="34"/>
      <c r="AQ388" s="1"/>
      <c r="AR388" s="72">
        <f t="shared" si="384"/>
        <v>1</v>
      </c>
      <c r="AS388" s="3"/>
      <c r="AT388" s="1"/>
      <c r="AU388" s="46">
        <f t="shared" si="385"/>
        <v>1</v>
      </c>
      <c r="AV388" s="125">
        <f t="shared" si="327"/>
        <v>0</v>
      </c>
      <c r="AW388" s="125">
        <f t="shared" si="328"/>
        <v>0</v>
      </c>
      <c r="AX388" s="291">
        <v>0</v>
      </c>
      <c r="AY388" s="125">
        <v>0</v>
      </c>
      <c r="AZ388" s="35"/>
      <c r="BA388" s="35"/>
      <c r="BB388" s="35"/>
      <c r="BC388" s="35"/>
      <c r="BD388" s="35"/>
      <c r="BE388" s="35"/>
      <c r="BF388" s="35"/>
    </row>
    <row r="389" spans="1:58" ht="13">
      <c r="A389" s="17" t="s">
        <v>2065</v>
      </c>
      <c r="B389" s="1">
        <v>-10.163636363638799</v>
      </c>
      <c r="C389" s="16">
        <v>386</v>
      </c>
      <c r="D389" s="194" t="s">
        <v>1642</v>
      </c>
      <c r="E389" s="202" t="s">
        <v>3048</v>
      </c>
      <c r="F389" s="162" t="s">
        <v>1840</v>
      </c>
      <c r="G389" s="155" t="s">
        <v>3047</v>
      </c>
      <c r="H389" s="156" t="s">
        <v>4890</v>
      </c>
      <c r="I389" s="156" t="s">
        <v>454</v>
      </c>
      <c r="J389" s="175">
        <f t="shared" si="374"/>
        <v>1</v>
      </c>
      <c r="K389" s="16">
        <v>1</v>
      </c>
      <c r="L389" s="3"/>
      <c r="M389" s="1"/>
      <c r="N389" s="45">
        <f t="shared" si="386"/>
        <v>1</v>
      </c>
      <c r="O389" s="34"/>
      <c r="P389" s="1"/>
      <c r="Q389" s="45">
        <f t="shared" si="375"/>
        <v>1</v>
      </c>
      <c r="R389" s="34"/>
      <c r="S389" s="1"/>
      <c r="T389" s="45">
        <f t="shared" si="376"/>
        <v>1</v>
      </c>
      <c r="U389" s="34"/>
      <c r="V389" s="1"/>
      <c r="W389" s="45">
        <f t="shared" si="377"/>
        <v>1</v>
      </c>
      <c r="X389" s="34"/>
      <c r="Y389" s="1"/>
      <c r="Z389" s="45">
        <f t="shared" si="378"/>
        <v>1</v>
      </c>
      <c r="AA389" s="34"/>
      <c r="AB389" s="1"/>
      <c r="AC389" s="45">
        <f t="shared" si="379"/>
        <v>1</v>
      </c>
      <c r="AD389" s="3"/>
      <c r="AE389" s="1"/>
      <c r="AF389" s="172">
        <f t="shared" si="380"/>
        <v>1</v>
      </c>
      <c r="AG389" s="34"/>
      <c r="AH389" s="1"/>
      <c r="AI389" s="46">
        <f t="shared" si="381"/>
        <v>1</v>
      </c>
      <c r="AJ389" s="34"/>
      <c r="AK389" s="1"/>
      <c r="AL389" s="46">
        <f t="shared" si="382"/>
        <v>1</v>
      </c>
      <c r="AM389" s="34"/>
      <c r="AN389" s="1"/>
      <c r="AO389" s="46">
        <f t="shared" si="383"/>
        <v>1</v>
      </c>
      <c r="AP389" s="34"/>
      <c r="AQ389" s="1"/>
      <c r="AR389" s="72">
        <f t="shared" si="384"/>
        <v>1</v>
      </c>
      <c r="AS389" s="3"/>
      <c r="AT389" s="1"/>
      <c r="AU389" s="46">
        <f t="shared" si="385"/>
        <v>1</v>
      </c>
      <c r="AV389" s="125">
        <f t="shared" si="327"/>
        <v>0</v>
      </c>
      <c r="AW389" s="125">
        <f t="shared" si="328"/>
        <v>0</v>
      </c>
      <c r="AX389" s="291">
        <v>0</v>
      </c>
      <c r="AY389" s="125">
        <v>0</v>
      </c>
      <c r="AZ389" s="35"/>
      <c r="BA389" s="35"/>
      <c r="BB389" s="35"/>
      <c r="BC389" s="35"/>
      <c r="BD389" s="35"/>
      <c r="BE389" s="35"/>
      <c r="BF389" s="35"/>
    </row>
    <row r="390" spans="1:58" ht="13">
      <c r="A390" s="17" t="s">
        <v>407</v>
      </c>
      <c r="B390" s="22">
        <v>-10.2372727272751</v>
      </c>
      <c r="C390" s="200">
        <v>387</v>
      </c>
      <c r="D390" s="194" t="s">
        <v>1642</v>
      </c>
      <c r="E390" s="204" t="s">
        <v>3049</v>
      </c>
      <c r="F390" s="257" t="s">
        <v>882</v>
      </c>
      <c r="G390" s="155" t="s">
        <v>883</v>
      </c>
      <c r="H390" s="156" t="s">
        <v>4890</v>
      </c>
      <c r="I390" s="156" t="s">
        <v>454</v>
      </c>
      <c r="J390" s="175">
        <f t="shared" si="374"/>
        <v>100</v>
      </c>
      <c r="K390" s="16">
        <v>100</v>
      </c>
      <c r="L390" s="3"/>
      <c r="M390" s="1"/>
      <c r="N390" s="45">
        <f t="shared" si="386"/>
        <v>100</v>
      </c>
      <c r="O390" s="34"/>
      <c r="P390" s="1"/>
      <c r="Q390" s="45">
        <f t="shared" si="375"/>
        <v>100</v>
      </c>
      <c r="R390" s="34"/>
      <c r="S390" s="1"/>
      <c r="T390" s="45">
        <f t="shared" si="376"/>
        <v>100</v>
      </c>
      <c r="U390" s="34"/>
      <c r="V390" s="1"/>
      <c r="W390" s="45">
        <f t="shared" si="377"/>
        <v>100</v>
      </c>
      <c r="X390" s="34"/>
      <c r="Y390" s="1"/>
      <c r="Z390" s="45">
        <f t="shared" si="378"/>
        <v>100</v>
      </c>
      <c r="AA390" s="34"/>
      <c r="AB390" s="1"/>
      <c r="AC390" s="45">
        <f t="shared" si="379"/>
        <v>100</v>
      </c>
      <c r="AD390" s="3"/>
      <c r="AE390" s="1"/>
      <c r="AF390" s="172">
        <f t="shared" si="380"/>
        <v>100</v>
      </c>
      <c r="AG390" s="34"/>
      <c r="AH390" s="1"/>
      <c r="AI390" s="46">
        <f t="shared" si="381"/>
        <v>100</v>
      </c>
      <c r="AJ390" s="34"/>
      <c r="AK390" s="1"/>
      <c r="AL390" s="46">
        <f t="shared" si="382"/>
        <v>100</v>
      </c>
      <c r="AM390" s="34"/>
      <c r="AN390" s="1"/>
      <c r="AO390" s="46">
        <f t="shared" si="383"/>
        <v>100</v>
      </c>
      <c r="AP390" s="34"/>
      <c r="AQ390" s="1"/>
      <c r="AR390" s="72">
        <f t="shared" si="384"/>
        <v>100</v>
      </c>
      <c r="AS390" s="3"/>
      <c r="AT390" s="1"/>
      <c r="AU390" s="46">
        <f t="shared" si="385"/>
        <v>100</v>
      </c>
      <c r="AV390" s="125">
        <f t="shared" si="327"/>
        <v>0</v>
      </c>
      <c r="AW390" s="125">
        <f t="shared" si="328"/>
        <v>0</v>
      </c>
      <c r="AX390" s="291">
        <v>0</v>
      </c>
      <c r="AY390" s="125">
        <v>0</v>
      </c>
      <c r="AZ390" s="35"/>
      <c r="BA390" s="35"/>
      <c r="BB390" s="35"/>
      <c r="BC390" s="35"/>
      <c r="BD390" s="35"/>
      <c r="BE390" s="35"/>
      <c r="BF390" s="35"/>
    </row>
    <row r="391" spans="1:58" ht="13">
      <c r="A391" s="17" t="s">
        <v>407</v>
      </c>
      <c r="B391" s="1">
        <v>-10.310909090911499</v>
      </c>
      <c r="C391" s="16">
        <v>388</v>
      </c>
      <c r="D391" s="194" t="s">
        <v>1642</v>
      </c>
      <c r="E391" s="204" t="s">
        <v>3049</v>
      </c>
      <c r="F391" s="257" t="s">
        <v>888</v>
      </c>
      <c r="G391" s="155" t="s">
        <v>889</v>
      </c>
      <c r="H391" s="156" t="s">
        <v>4890</v>
      </c>
      <c r="I391" s="156" t="s">
        <v>454</v>
      </c>
      <c r="J391" s="175">
        <f t="shared" si="374"/>
        <v>100</v>
      </c>
      <c r="K391" s="16">
        <v>100</v>
      </c>
      <c r="L391" s="3"/>
      <c r="M391" s="1"/>
      <c r="N391" s="45">
        <f t="shared" si="386"/>
        <v>100</v>
      </c>
      <c r="O391" s="34"/>
      <c r="P391" s="1"/>
      <c r="Q391" s="45">
        <f t="shared" si="375"/>
        <v>100</v>
      </c>
      <c r="R391" s="34"/>
      <c r="S391" s="1"/>
      <c r="T391" s="45">
        <f t="shared" si="376"/>
        <v>100</v>
      </c>
      <c r="U391" s="34"/>
      <c r="V391" s="1"/>
      <c r="W391" s="45">
        <f t="shared" si="377"/>
        <v>100</v>
      </c>
      <c r="X391" s="34"/>
      <c r="Y391" s="1"/>
      <c r="Z391" s="45">
        <f t="shared" si="378"/>
        <v>100</v>
      </c>
      <c r="AA391" s="34"/>
      <c r="AB391" s="1"/>
      <c r="AC391" s="45">
        <f t="shared" si="379"/>
        <v>100</v>
      </c>
      <c r="AD391" s="3"/>
      <c r="AE391" s="1"/>
      <c r="AF391" s="172">
        <f t="shared" si="380"/>
        <v>100</v>
      </c>
      <c r="AG391" s="34"/>
      <c r="AH391" s="1"/>
      <c r="AI391" s="46">
        <f t="shared" si="381"/>
        <v>100</v>
      </c>
      <c r="AJ391" s="34"/>
      <c r="AK391" s="1"/>
      <c r="AL391" s="46">
        <f t="shared" si="382"/>
        <v>100</v>
      </c>
      <c r="AM391" s="34"/>
      <c r="AN391" s="1"/>
      <c r="AO391" s="46">
        <f t="shared" si="383"/>
        <v>100</v>
      </c>
      <c r="AP391" s="34"/>
      <c r="AQ391" s="1"/>
      <c r="AR391" s="72">
        <f t="shared" si="384"/>
        <v>100</v>
      </c>
      <c r="AS391" s="3"/>
      <c r="AT391" s="1"/>
      <c r="AU391" s="46">
        <f t="shared" si="385"/>
        <v>100</v>
      </c>
      <c r="AV391" s="125">
        <f t="shared" si="327"/>
        <v>0</v>
      </c>
      <c r="AW391" s="125">
        <f t="shared" si="328"/>
        <v>0</v>
      </c>
      <c r="AX391" s="291">
        <v>0</v>
      </c>
      <c r="AY391" s="125">
        <v>0</v>
      </c>
      <c r="AZ391" s="35"/>
      <c r="BA391" s="35"/>
      <c r="BB391" s="35"/>
      <c r="BC391" s="35"/>
      <c r="BD391" s="35"/>
      <c r="BE391" s="35"/>
      <c r="BF391" s="35"/>
    </row>
    <row r="392" spans="1:58" ht="13">
      <c r="A392" s="18"/>
      <c r="B392" s="41">
        <v>-10.384545454547901</v>
      </c>
      <c r="C392" s="16">
        <v>389</v>
      </c>
      <c r="D392" s="194" t="s">
        <v>1642</v>
      </c>
      <c r="E392" s="135" t="s">
        <v>1934</v>
      </c>
      <c r="F392" s="257" t="s">
        <v>447</v>
      </c>
      <c r="G392" s="155" t="s">
        <v>455</v>
      </c>
      <c r="H392" s="156" t="s">
        <v>4890</v>
      </c>
      <c r="I392" s="156" t="s">
        <v>454</v>
      </c>
      <c r="J392" s="175">
        <f t="shared" si="374"/>
        <v>0</v>
      </c>
      <c r="K392" s="16">
        <v>0</v>
      </c>
      <c r="L392" s="3"/>
      <c r="M392" s="1"/>
      <c r="N392" s="45">
        <f t="shared" si="386"/>
        <v>0</v>
      </c>
      <c r="O392" s="34"/>
      <c r="P392" s="1"/>
      <c r="Q392" s="45">
        <f t="shared" si="375"/>
        <v>0</v>
      </c>
      <c r="R392" s="34"/>
      <c r="S392" s="1"/>
      <c r="T392" s="45">
        <f t="shared" si="376"/>
        <v>0</v>
      </c>
      <c r="U392" s="34"/>
      <c r="V392" s="1"/>
      <c r="W392" s="45">
        <f t="shared" si="377"/>
        <v>0</v>
      </c>
      <c r="X392" s="34"/>
      <c r="Y392" s="1"/>
      <c r="Z392" s="45">
        <f t="shared" si="378"/>
        <v>0</v>
      </c>
      <c r="AA392" s="34"/>
      <c r="AB392" s="1"/>
      <c r="AC392" s="45">
        <f t="shared" si="379"/>
        <v>0</v>
      </c>
      <c r="AD392" s="3"/>
      <c r="AE392" s="1"/>
      <c r="AF392" s="172">
        <f t="shared" si="380"/>
        <v>0</v>
      </c>
      <c r="AG392" s="34"/>
      <c r="AH392" s="1"/>
      <c r="AI392" s="46">
        <f t="shared" si="381"/>
        <v>0</v>
      </c>
      <c r="AJ392" s="34"/>
      <c r="AK392" s="1"/>
      <c r="AL392" s="46">
        <f t="shared" si="382"/>
        <v>0</v>
      </c>
      <c r="AM392" s="34"/>
      <c r="AN392" s="1"/>
      <c r="AO392" s="46">
        <f t="shared" si="383"/>
        <v>0</v>
      </c>
      <c r="AP392" s="34"/>
      <c r="AQ392" s="1"/>
      <c r="AR392" s="72">
        <f t="shared" si="384"/>
        <v>0</v>
      </c>
      <c r="AS392" s="3"/>
      <c r="AT392" s="1"/>
      <c r="AU392" s="46">
        <f t="shared" si="385"/>
        <v>0</v>
      </c>
      <c r="AV392" s="125">
        <f t="shared" si="327"/>
        <v>0</v>
      </c>
      <c r="AW392" s="125">
        <f t="shared" si="328"/>
        <v>0</v>
      </c>
      <c r="AX392" s="291">
        <v>0</v>
      </c>
      <c r="AY392" s="125">
        <v>0</v>
      </c>
      <c r="AZ392" s="35"/>
      <c r="BA392" s="35"/>
      <c r="BB392" s="35"/>
      <c r="BC392" s="35"/>
      <c r="BD392" s="35"/>
      <c r="BE392" s="35"/>
      <c r="BF392" s="35"/>
    </row>
    <row r="393" spans="1:58" ht="13">
      <c r="A393" s="18"/>
      <c r="B393" s="41">
        <v>-10.4581818181843</v>
      </c>
      <c r="C393" s="16">
        <v>390</v>
      </c>
      <c r="D393" s="194" t="s">
        <v>1642</v>
      </c>
      <c r="E393" s="205" t="s">
        <v>1931</v>
      </c>
      <c r="F393" s="257" t="s">
        <v>876</v>
      </c>
      <c r="G393" s="155" t="s">
        <v>877</v>
      </c>
      <c r="H393" s="156" t="s">
        <v>4890</v>
      </c>
      <c r="I393" s="156" t="s">
        <v>454</v>
      </c>
      <c r="J393" s="175">
        <f t="shared" si="374"/>
        <v>1</v>
      </c>
      <c r="K393" s="16">
        <v>4</v>
      </c>
      <c r="L393" s="3"/>
      <c r="M393" s="1"/>
      <c r="N393" s="45">
        <f t="shared" si="386"/>
        <v>4</v>
      </c>
      <c r="O393" s="34"/>
      <c r="P393" s="1"/>
      <c r="Q393" s="45">
        <f t="shared" si="375"/>
        <v>4</v>
      </c>
      <c r="R393" s="34"/>
      <c r="S393" s="1"/>
      <c r="T393" s="45">
        <f t="shared" si="376"/>
        <v>4</v>
      </c>
      <c r="U393" s="34"/>
      <c r="V393" s="1"/>
      <c r="W393" s="45">
        <f t="shared" si="377"/>
        <v>4</v>
      </c>
      <c r="X393" s="34"/>
      <c r="Y393" s="1"/>
      <c r="Z393" s="45">
        <f t="shared" si="378"/>
        <v>4</v>
      </c>
      <c r="AA393" s="34"/>
      <c r="AB393" s="1"/>
      <c r="AC393" s="45">
        <f t="shared" si="379"/>
        <v>4</v>
      </c>
      <c r="AD393" s="3"/>
      <c r="AE393" s="1"/>
      <c r="AF393" s="172">
        <f t="shared" si="380"/>
        <v>4</v>
      </c>
      <c r="AG393" s="34"/>
      <c r="AH393" s="1">
        <v>3</v>
      </c>
      <c r="AI393" s="46">
        <f t="shared" si="381"/>
        <v>1</v>
      </c>
      <c r="AJ393" s="34"/>
      <c r="AK393" s="1"/>
      <c r="AL393" s="46">
        <f t="shared" si="382"/>
        <v>1</v>
      </c>
      <c r="AM393" s="34"/>
      <c r="AN393" s="1"/>
      <c r="AO393" s="46">
        <f t="shared" si="383"/>
        <v>1</v>
      </c>
      <c r="AP393" s="34"/>
      <c r="AQ393" s="1"/>
      <c r="AR393" s="72">
        <f t="shared" si="384"/>
        <v>1</v>
      </c>
      <c r="AS393" s="3"/>
      <c r="AT393" s="1"/>
      <c r="AU393" s="46">
        <f t="shared" si="385"/>
        <v>1</v>
      </c>
      <c r="AV393" s="125">
        <f t="shared" ref="AV393:AV409" si="387">SUM(L393+O393+R393+U393+X393+AA393+AD393+AG393+AJ393+AM393+AP393+AS393)</f>
        <v>0</v>
      </c>
      <c r="AW393" s="125">
        <f t="shared" ref="AW393:AW409" si="388">SUM(M393+P393+S393+V393+Y393+AB393+AE393+AH393+AK393+AN393+AQ393+AT393)</f>
        <v>3</v>
      </c>
      <c r="AX393" s="291">
        <v>0</v>
      </c>
      <c r="AY393" s="125">
        <v>0</v>
      </c>
      <c r="AZ393" s="35"/>
      <c r="BA393" s="35"/>
      <c r="BB393" s="35"/>
      <c r="BC393" s="35"/>
      <c r="BD393" s="35"/>
      <c r="BE393" s="35"/>
      <c r="BF393" s="35"/>
    </row>
    <row r="394" spans="1:58" ht="13">
      <c r="A394" s="17" t="s">
        <v>2065</v>
      </c>
      <c r="B394" s="1">
        <v>-10.531818181820601</v>
      </c>
      <c r="C394" s="200">
        <v>391</v>
      </c>
      <c r="D394" s="194" t="s">
        <v>1642</v>
      </c>
      <c r="E394" s="205" t="s">
        <v>1932</v>
      </c>
      <c r="F394" s="257" t="s">
        <v>878</v>
      </c>
      <c r="G394" s="155" t="s">
        <v>2845</v>
      </c>
      <c r="H394" s="156" t="s">
        <v>4890</v>
      </c>
      <c r="I394" s="156" t="s">
        <v>454</v>
      </c>
      <c r="J394" s="175">
        <f t="shared" si="374"/>
        <v>0</v>
      </c>
      <c r="K394" s="16">
        <v>1</v>
      </c>
      <c r="L394" s="3"/>
      <c r="M394" s="1"/>
      <c r="N394" s="45">
        <f t="shared" si="386"/>
        <v>1</v>
      </c>
      <c r="O394" s="34"/>
      <c r="P394" s="1"/>
      <c r="Q394" s="45">
        <f t="shared" si="375"/>
        <v>1</v>
      </c>
      <c r="R394" s="34"/>
      <c r="S394" s="1"/>
      <c r="T394" s="45">
        <f t="shared" si="376"/>
        <v>1</v>
      </c>
      <c r="U394" s="34"/>
      <c r="V394" s="1"/>
      <c r="W394" s="45">
        <f t="shared" si="377"/>
        <v>1</v>
      </c>
      <c r="X394" s="34"/>
      <c r="Y394" s="1"/>
      <c r="Z394" s="45">
        <f t="shared" si="378"/>
        <v>1</v>
      </c>
      <c r="AA394" s="34"/>
      <c r="AB394" s="1"/>
      <c r="AC394" s="45">
        <f t="shared" si="379"/>
        <v>1</v>
      </c>
      <c r="AD394" s="3"/>
      <c r="AE394" s="1"/>
      <c r="AF394" s="172">
        <f t="shared" si="380"/>
        <v>1</v>
      </c>
      <c r="AG394" s="34"/>
      <c r="AH394" s="1">
        <v>1</v>
      </c>
      <c r="AI394" s="46">
        <f t="shared" si="381"/>
        <v>0</v>
      </c>
      <c r="AJ394" s="34"/>
      <c r="AK394" s="1"/>
      <c r="AL394" s="46">
        <f t="shared" si="382"/>
        <v>0</v>
      </c>
      <c r="AM394" s="34"/>
      <c r="AN394" s="1"/>
      <c r="AO394" s="46">
        <f t="shared" si="383"/>
        <v>0</v>
      </c>
      <c r="AP394" s="34"/>
      <c r="AQ394" s="1"/>
      <c r="AR394" s="72">
        <f t="shared" si="384"/>
        <v>0</v>
      </c>
      <c r="AS394" s="3"/>
      <c r="AT394" s="1"/>
      <c r="AU394" s="46">
        <f t="shared" si="385"/>
        <v>0</v>
      </c>
      <c r="AV394" s="125">
        <f t="shared" si="387"/>
        <v>0</v>
      </c>
      <c r="AW394" s="125">
        <f t="shared" si="388"/>
        <v>1</v>
      </c>
      <c r="AX394" s="291">
        <v>3</v>
      </c>
      <c r="AY394" s="125">
        <v>2</v>
      </c>
      <c r="AZ394" s="35"/>
      <c r="BA394" s="35"/>
      <c r="BB394" s="35"/>
      <c r="BC394" s="35"/>
      <c r="BD394" s="35"/>
      <c r="BE394" s="35"/>
      <c r="BF394" s="35"/>
    </row>
    <row r="395" spans="1:58" ht="13">
      <c r="A395" s="17" t="s">
        <v>407</v>
      </c>
      <c r="B395" s="22">
        <v>-10.605454545457</v>
      </c>
      <c r="C395" s="16">
        <v>392</v>
      </c>
      <c r="D395" s="194" t="s">
        <v>1642</v>
      </c>
      <c r="E395" s="205" t="s">
        <v>4618</v>
      </c>
      <c r="F395" s="162" t="s">
        <v>4373</v>
      </c>
      <c r="G395" s="155" t="s">
        <v>4374</v>
      </c>
      <c r="H395" s="156" t="s">
        <v>4890</v>
      </c>
      <c r="I395" s="156" t="s">
        <v>4375</v>
      </c>
      <c r="J395" s="175">
        <f>AU395</f>
        <v>20</v>
      </c>
      <c r="K395" s="16">
        <v>20</v>
      </c>
      <c r="L395" s="3"/>
      <c r="M395" s="1"/>
      <c r="N395" s="45">
        <f>SUM(K395+L395-M395)</f>
        <v>20</v>
      </c>
      <c r="O395" s="34"/>
      <c r="P395" s="1"/>
      <c r="Q395" s="45">
        <f>SUM(N395+O395-P395)</f>
        <v>20</v>
      </c>
      <c r="R395" s="34"/>
      <c r="S395" s="1"/>
      <c r="T395" s="45">
        <f>SUM(Q395+R395-S395)</f>
        <v>20</v>
      </c>
      <c r="U395" s="34"/>
      <c r="V395" s="1"/>
      <c r="W395" s="45">
        <f>SUM(T395+U395-V395)</f>
        <v>20</v>
      </c>
      <c r="X395" s="34"/>
      <c r="Y395" s="1"/>
      <c r="Z395" s="45">
        <f>SUM(W395+X395-Y395)</f>
        <v>20</v>
      </c>
      <c r="AA395" s="34"/>
      <c r="AB395" s="1"/>
      <c r="AC395" s="45">
        <f>SUM(Z395+AA395-AB395)</f>
        <v>20</v>
      </c>
      <c r="AD395" s="3"/>
      <c r="AE395" s="1"/>
      <c r="AF395" s="172">
        <f>SUM(AC395+AD395-AE395)</f>
        <v>20</v>
      </c>
      <c r="AG395" s="34"/>
      <c r="AH395" s="1"/>
      <c r="AI395" s="46">
        <f>SUM(AF395+AG395-AH395)</f>
        <v>20</v>
      </c>
      <c r="AJ395" s="34"/>
      <c r="AK395" s="1"/>
      <c r="AL395" s="46">
        <f>SUM(AI395+AJ395-AK395)</f>
        <v>20</v>
      </c>
      <c r="AM395" s="34"/>
      <c r="AN395" s="1"/>
      <c r="AO395" s="46">
        <f>SUM(AL395+AM395-AN395)</f>
        <v>20</v>
      </c>
      <c r="AP395" s="34"/>
      <c r="AQ395" s="1"/>
      <c r="AR395" s="46">
        <f>SUM(AO395+AP395-AQ395)</f>
        <v>20</v>
      </c>
      <c r="AS395" s="34"/>
      <c r="AT395" s="1"/>
      <c r="AU395" s="46">
        <f>SUM(AR395+AS395-AT395)</f>
        <v>20</v>
      </c>
      <c r="AV395" s="125">
        <f>SUM(L395+O395+R395+U395+X395+AA395+AD395+AG395+AJ395+AM395+AP395+AS395)</f>
        <v>0</v>
      </c>
      <c r="AW395" s="125">
        <f>SUM(M395+P395+S395+V395+Y395+AB395+AE395+AH395+AK395+AN395+AQ395+AT395)</f>
        <v>0</v>
      </c>
      <c r="AX395" s="291">
        <v>20</v>
      </c>
      <c r="AY395" s="125">
        <v>0</v>
      </c>
      <c r="AZ395" s="35"/>
      <c r="BA395" s="35"/>
      <c r="BB395" s="35"/>
      <c r="BC395" s="35"/>
      <c r="BD395" s="35"/>
      <c r="BE395" s="35"/>
      <c r="BF395" s="35"/>
    </row>
    <row r="396" spans="1:58" ht="13">
      <c r="A396" s="17" t="s">
        <v>407</v>
      </c>
      <c r="B396" s="1">
        <v>-10.6790909090934</v>
      </c>
      <c r="C396" s="16">
        <v>393</v>
      </c>
      <c r="D396" s="194" t="s">
        <v>1642</v>
      </c>
      <c r="E396" s="205" t="s">
        <v>1932</v>
      </c>
      <c r="F396" s="257" t="s">
        <v>448</v>
      </c>
      <c r="G396" s="155" t="s">
        <v>449</v>
      </c>
      <c r="H396" s="156" t="s">
        <v>4890</v>
      </c>
      <c r="I396" s="156" t="s">
        <v>446</v>
      </c>
      <c r="J396" s="175">
        <f t="shared" si="374"/>
        <v>100</v>
      </c>
      <c r="K396" s="16">
        <v>100</v>
      </c>
      <c r="L396" s="3"/>
      <c r="M396" s="1"/>
      <c r="N396" s="45">
        <f t="shared" si="386"/>
        <v>100</v>
      </c>
      <c r="O396" s="34"/>
      <c r="P396" s="1"/>
      <c r="Q396" s="45">
        <f t="shared" si="375"/>
        <v>100</v>
      </c>
      <c r="R396" s="34"/>
      <c r="S396" s="1"/>
      <c r="T396" s="45">
        <f t="shared" si="376"/>
        <v>100</v>
      </c>
      <c r="U396" s="34"/>
      <c r="V396" s="1"/>
      <c r="W396" s="45">
        <f t="shared" si="377"/>
        <v>100</v>
      </c>
      <c r="X396" s="34"/>
      <c r="Y396" s="1"/>
      <c r="Z396" s="45">
        <f t="shared" si="378"/>
        <v>100</v>
      </c>
      <c r="AA396" s="34"/>
      <c r="AB396" s="1"/>
      <c r="AC396" s="45">
        <f t="shared" si="379"/>
        <v>100</v>
      </c>
      <c r="AD396" s="3"/>
      <c r="AE396" s="1"/>
      <c r="AF396" s="172">
        <f t="shared" si="380"/>
        <v>100</v>
      </c>
      <c r="AG396" s="34"/>
      <c r="AH396" s="1"/>
      <c r="AI396" s="46">
        <f t="shared" si="381"/>
        <v>100</v>
      </c>
      <c r="AJ396" s="34"/>
      <c r="AK396" s="1"/>
      <c r="AL396" s="46">
        <f t="shared" si="382"/>
        <v>100</v>
      </c>
      <c r="AM396" s="34"/>
      <c r="AN396" s="1"/>
      <c r="AO396" s="46">
        <f t="shared" si="383"/>
        <v>100</v>
      </c>
      <c r="AP396" s="34"/>
      <c r="AQ396" s="1"/>
      <c r="AR396" s="72">
        <f t="shared" si="384"/>
        <v>100</v>
      </c>
      <c r="AS396" s="3"/>
      <c r="AT396" s="1"/>
      <c r="AU396" s="46">
        <f t="shared" si="385"/>
        <v>100</v>
      </c>
      <c r="AV396" s="125">
        <f t="shared" si="387"/>
        <v>0</v>
      </c>
      <c r="AW396" s="125">
        <f t="shared" si="388"/>
        <v>0</v>
      </c>
      <c r="AX396" s="291">
        <v>0</v>
      </c>
      <c r="AY396" s="125">
        <v>0</v>
      </c>
      <c r="AZ396" s="35"/>
      <c r="BA396" s="35"/>
      <c r="BB396" s="35"/>
      <c r="BC396" s="35"/>
      <c r="BD396" s="35"/>
      <c r="BE396" s="35"/>
      <c r="BF396" s="35"/>
    </row>
    <row r="397" spans="1:58" ht="13">
      <c r="A397" s="18"/>
      <c r="B397" s="41">
        <v>-10.7527272727297</v>
      </c>
      <c r="C397" s="16">
        <v>394</v>
      </c>
      <c r="D397" s="194" t="s">
        <v>1642</v>
      </c>
      <c r="E397" s="205" t="s">
        <v>2532</v>
      </c>
      <c r="F397" s="257" t="s">
        <v>2533</v>
      </c>
      <c r="G397" s="155" t="s">
        <v>2534</v>
      </c>
      <c r="H397" s="156" t="s">
        <v>4890</v>
      </c>
      <c r="I397" s="156" t="s">
        <v>454</v>
      </c>
      <c r="J397" s="175">
        <f t="shared" si="374"/>
        <v>1</v>
      </c>
      <c r="K397" s="16">
        <v>1</v>
      </c>
      <c r="L397" s="3"/>
      <c r="M397" s="1"/>
      <c r="N397" s="45">
        <f t="shared" si="386"/>
        <v>1</v>
      </c>
      <c r="O397" s="34"/>
      <c r="P397" s="1"/>
      <c r="Q397" s="45">
        <f t="shared" si="375"/>
        <v>1</v>
      </c>
      <c r="R397" s="34"/>
      <c r="S397" s="1"/>
      <c r="T397" s="45">
        <f t="shared" si="376"/>
        <v>1</v>
      </c>
      <c r="U397" s="34"/>
      <c r="V397" s="1"/>
      <c r="W397" s="45">
        <f t="shared" si="377"/>
        <v>1</v>
      </c>
      <c r="X397" s="34"/>
      <c r="Y397" s="1"/>
      <c r="Z397" s="45">
        <f t="shared" si="378"/>
        <v>1</v>
      </c>
      <c r="AA397" s="34"/>
      <c r="AB397" s="1"/>
      <c r="AC397" s="45">
        <f t="shared" si="379"/>
        <v>1</v>
      </c>
      <c r="AD397" s="3"/>
      <c r="AE397" s="1"/>
      <c r="AF397" s="172">
        <f t="shared" si="380"/>
        <v>1</v>
      </c>
      <c r="AG397" s="34"/>
      <c r="AH397" s="1"/>
      <c r="AI397" s="46">
        <f t="shared" si="381"/>
        <v>1</v>
      </c>
      <c r="AJ397" s="34"/>
      <c r="AK397" s="1"/>
      <c r="AL397" s="46">
        <f t="shared" si="382"/>
        <v>1</v>
      </c>
      <c r="AM397" s="34"/>
      <c r="AN397" s="1"/>
      <c r="AO397" s="46">
        <f t="shared" si="383"/>
        <v>1</v>
      </c>
      <c r="AP397" s="34"/>
      <c r="AQ397" s="1"/>
      <c r="AR397" s="72">
        <f t="shared" si="384"/>
        <v>1</v>
      </c>
      <c r="AS397" s="3"/>
      <c r="AT397" s="1"/>
      <c r="AU397" s="46">
        <f t="shared" si="385"/>
        <v>1</v>
      </c>
      <c r="AV397" s="125">
        <f t="shared" si="387"/>
        <v>0</v>
      </c>
      <c r="AW397" s="125">
        <f t="shared" si="388"/>
        <v>0</v>
      </c>
      <c r="AX397" s="291">
        <v>2</v>
      </c>
      <c r="AY397" s="125">
        <v>1</v>
      </c>
      <c r="AZ397" s="35"/>
      <c r="BA397" s="35"/>
      <c r="BB397" s="35"/>
      <c r="BC397" s="35"/>
      <c r="BD397" s="35"/>
      <c r="BE397" s="35"/>
      <c r="BF397" s="35"/>
    </row>
    <row r="398" spans="1:58" ht="13">
      <c r="A398" s="18"/>
      <c r="B398" s="41">
        <v>-10.8263636363661</v>
      </c>
      <c r="C398" s="200">
        <v>395</v>
      </c>
      <c r="D398" s="194" t="s">
        <v>1642</v>
      </c>
      <c r="E398" s="205" t="s">
        <v>2532</v>
      </c>
      <c r="F398" s="162" t="s">
        <v>3590</v>
      </c>
      <c r="G398" s="155" t="s">
        <v>3591</v>
      </c>
      <c r="H398" s="156" t="s">
        <v>4890</v>
      </c>
      <c r="I398" s="156" t="s">
        <v>454</v>
      </c>
      <c r="J398" s="175">
        <f t="shared" si="374"/>
        <v>100</v>
      </c>
      <c r="K398" s="16">
        <v>100</v>
      </c>
      <c r="L398" s="3"/>
      <c r="M398" s="1"/>
      <c r="N398" s="45">
        <f t="shared" si="386"/>
        <v>100</v>
      </c>
      <c r="O398" s="34"/>
      <c r="P398" s="1"/>
      <c r="Q398" s="45">
        <f t="shared" si="375"/>
        <v>100</v>
      </c>
      <c r="R398" s="34"/>
      <c r="S398" s="1"/>
      <c r="T398" s="45">
        <f t="shared" si="376"/>
        <v>100</v>
      </c>
      <c r="U398" s="34"/>
      <c r="V398" s="1"/>
      <c r="W398" s="45">
        <f t="shared" si="377"/>
        <v>100</v>
      </c>
      <c r="X398" s="34"/>
      <c r="Y398" s="1"/>
      <c r="Z398" s="45">
        <f t="shared" si="378"/>
        <v>100</v>
      </c>
      <c r="AA398" s="34"/>
      <c r="AB398" s="1"/>
      <c r="AC398" s="45">
        <f t="shared" si="379"/>
        <v>100</v>
      </c>
      <c r="AD398" s="3"/>
      <c r="AE398" s="1"/>
      <c r="AF398" s="172">
        <f t="shared" si="380"/>
        <v>100</v>
      </c>
      <c r="AG398" s="34"/>
      <c r="AH398" s="1"/>
      <c r="AI398" s="46">
        <f t="shared" si="381"/>
        <v>100</v>
      </c>
      <c r="AJ398" s="34"/>
      <c r="AK398" s="1"/>
      <c r="AL398" s="46">
        <f t="shared" si="382"/>
        <v>100</v>
      </c>
      <c r="AM398" s="34"/>
      <c r="AN398" s="1"/>
      <c r="AO398" s="46">
        <f t="shared" si="383"/>
        <v>100</v>
      </c>
      <c r="AP398" s="34"/>
      <c r="AQ398" s="1"/>
      <c r="AR398" s="72">
        <f t="shared" si="384"/>
        <v>100</v>
      </c>
      <c r="AS398" s="3"/>
      <c r="AT398" s="1"/>
      <c r="AU398" s="46">
        <f t="shared" si="385"/>
        <v>100</v>
      </c>
      <c r="AV398" s="125">
        <f t="shared" si="387"/>
        <v>0</v>
      </c>
      <c r="AW398" s="125">
        <f t="shared" si="388"/>
        <v>0</v>
      </c>
      <c r="AX398" s="291">
        <v>0</v>
      </c>
      <c r="AY398" s="125">
        <v>0</v>
      </c>
      <c r="AZ398" s="35"/>
      <c r="BA398" s="35"/>
      <c r="BB398" s="35"/>
      <c r="BC398" s="35"/>
      <c r="BD398" s="35"/>
      <c r="BE398" s="35"/>
      <c r="BF398" s="35"/>
    </row>
    <row r="399" spans="1:58" ht="13">
      <c r="A399" s="17" t="s">
        <v>2065</v>
      </c>
      <c r="B399" s="1">
        <v>-10.9000000000025</v>
      </c>
      <c r="C399" s="16">
        <v>396</v>
      </c>
      <c r="D399" s="194" t="s">
        <v>1642</v>
      </c>
      <c r="E399" s="206" t="s">
        <v>1935</v>
      </c>
      <c r="F399" s="257" t="s">
        <v>123</v>
      </c>
      <c r="G399" s="155" t="s">
        <v>124</v>
      </c>
      <c r="H399" s="156" t="s">
        <v>4890</v>
      </c>
      <c r="I399" s="156" t="s">
        <v>446</v>
      </c>
      <c r="J399" s="175">
        <f t="shared" si="374"/>
        <v>0</v>
      </c>
      <c r="K399" s="16">
        <v>0</v>
      </c>
      <c r="L399" s="3"/>
      <c r="M399" s="1"/>
      <c r="N399" s="45">
        <f t="shared" si="386"/>
        <v>0</v>
      </c>
      <c r="O399" s="34"/>
      <c r="P399" s="1"/>
      <c r="Q399" s="45">
        <f t="shared" si="375"/>
        <v>0</v>
      </c>
      <c r="R399" s="34"/>
      <c r="S399" s="1"/>
      <c r="T399" s="45">
        <f t="shared" si="376"/>
        <v>0</v>
      </c>
      <c r="U399" s="34"/>
      <c r="V399" s="1"/>
      <c r="W399" s="45">
        <f t="shared" si="377"/>
        <v>0</v>
      </c>
      <c r="X399" s="34"/>
      <c r="Y399" s="1"/>
      <c r="Z399" s="45">
        <f t="shared" si="378"/>
        <v>0</v>
      </c>
      <c r="AA399" s="34"/>
      <c r="AB399" s="1"/>
      <c r="AC399" s="45">
        <f t="shared" si="379"/>
        <v>0</v>
      </c>
      <c r="AD399" s="3"/>
      <c r="AE399" s="1"/>
      <c r="AF399" s="172">
        <f t="shared" si="380"/>
        <v>0</v>
      </c>
      <c r="AG399" s="34"/>
      <c r="AH399" s="1"/>
      <c r="AI399" s="46">
        <f t="shared" si="381"/>
        <v>0</v>
      </c>
      <c r="AJ399" s="34"/>
      <c r="AK399" s="1"/>
      <c r="AL399" s="46">
        <f t="shared" si="382"/>
        <v>0</v>
      </c>
      <c r="AM399" s="34"/>
      <c r="AN399" s="1"/>
      <c r="AO399" s="46">
        <f t="shared" si="383"/>
        <v>0</v>
      </c>
      <c r="AP399" s="34"/>
      <c r="AQ399" s="1"/>
      <c r="AR399" s="72">
        <f t="shared" si="384"/>
        <v>0</v>
      </c>
      <c r="AS399" s="3"/>
      <c r="AT399" s="1"/>
      <c r="AU399" s="46">
        <f t="shared" si="385"/>
        <v>0</v>
      </c>
      <c r="AV399" s="125">
        <f t="shared" si="387"/>
        <v>0</v>
      </c>
      <c r="AW399" s="125">
        <f t="shared" si="388"/>
        <v>0</v>
      </c>
      <c r="AX399" s="291">
        <v>200</v>
      </c>
      <c r="AY399" s="125">
        <v>0</v>
      </c>
      <c r="AZ399" s="35"/>
      <c r="BA399" s="35"/>
      <c r="BB399" s="35"/>
      <c r="BC399" s="35"/>
      <c r="BD399" s="35"/>
      <c r="BE399" s="35"/>
      <c r="BF399" s="35"/>
    </row>
    <row r="400" spans="1:58" ht="13">
      <c r="A400" s="17" t="s">
        <v>407</v>
      </c>
      <c r="B400" s="22">
        <v>-10.9736363636388</v>
      </c>
      <c r="C400" s="16">
        <v>397</v>
      </c>
      <c r="D400" s="194" t="s">
        <v>1642</v>
      </c>
      <c r="E400" s="206" t="s">
        <v>1936</v>
      </c>
      <c r="F400" s="257" t="s">
        <v>162</v>
      </c>
      <c r="G400" s="155" t="s">
        <v>163</v>
      </c>
      <c r="H400" s="156" t="s">
        <v>4890</v>
      </c>
      <c r="I400" s="156" t="s">
        <v>446</v>
      </c>
      <c r="J400" s="175">
        <f t="shared" si="374"/>
        <v>100</v>
      </c>
      <c r="K400" s="16">
        <v>100</v>
      </c>
      <c r="L400" s="3"/>
      <c r="M400" s="1"/>
      <c r="N400" s="45">
        <f t="shared" si="386"/>
        <v>100</v>
      </c>
      <c r="O400" s="34"/>
      <c r="P400" s="1"/>
      <c r="Q400" s="45">
        <f t="shared" si="375"/>
        <v>100</v>
      </c>
      <c r="R400" s="34"/>
      <c r="S400" s="1"/>
      <c r="T400" s="45">
        <f t="shared" si="376"/>
        <v>100</v>
      </c>
      <c r="U400" s="34"/>
      <c r="V400" s="1"/>
      <c r="W400" s="45">
        <f t="shared" si="377"/>
        <v>100</v>
      </c>
      <c r="X400" s="34"/>
      <c r="Y400" s="1"/>
      <c r="Z400" s="45">
        <f t="shared" si="378"/>
        <v>100</v>
      </c>
      <c r="AA400" s="34"/>
      <c r="AB400" s="1">
        <v>100</v>
      </c>
      <c r="AC400" s="45">
        <f t="shared" si="379"/>
        <v>0</v>
      </c>
      <c r="AD400" s="3">
        <v>100</v>
      </c>
      <c r="AE400" s="1"/>
      <c r="AF400" s="172">
        <f t="shared" si="380"/>
        <v>100</v>
      </c>
      <c r="AG400" s="34"/>
      <c r="AH400" s="1"/>
      <c r="AI400" s="46">
        <f t="shared" si="381"/>
        <v>100</v>
      </c>
      <c r="AJ400" s="34"/>
      <c r="AK400" s="1"/>
      <c r="AL400" s="46">
        <f t="shared" si="382"/>
        <v>100</v>
      </c>
      <c r="AM400" s="34"/>
      <c r="AN400" s="1"/>
      <c r="AO400" s="46">
        <f t="shared" si="383"/>
        <v>100</v>
      </c>
      <c r="AP400" s="34"/>
      <c r="AQ400" s="1"/>
      <c r="AR400" s="72">
        <f t="shared" si="384"/>
        <v>100</v>
      </c>
      <c r="AS400" s="3"/>
      <c r="AT400" s="1"/>
      <c r="AU400" s="46">
        <f t="shared" si="385"/>
        <v>100</v>
      </c>
      <c r="AV400" s="125">
        <f t="shared" si="387"/>
        <v>100</v>
      </c>
      <c r="AW400" s="125">
        <f t="shared" si="388"/>
        <v>100</v>
      </c>
      <c r="AX400" s="291">
        <v>0</v>
      </c>
      <c r="AY400" s="125">
        <v>200</v>
      </c>
      <c r="AZ400" s="35"/>
      <c r="BA400" s="35"/>
      <c r="BB400" s="35"/>
      <c r="BC400" s="35"/>
      <c r="BD400" s="35"/>
      <c r="BE400" s="35"/>
      <c r="BF400" s="35"/>
    </row>
    <row r="401" spans="1:58" ht="13">
      <c r="A401" s="17" t="s">
        <v>407</v>
      </c>
      <c r="B401" s="1">
        <v>-11.0472727272752</v>
      </c>
      <c r="C401" s="16">
        <v>398</v>
      </c>
      <c r="D401" s="194" t="s">
        <v>1642</v>
      </c>
      <c r="E401" s="206" t="s">
        <v>1937</v>
      </c>
      <c r="F401" s="257" t="s">
        <v>372</v>
      </c>
      <c r="G401" s="155" t="s">
        <v>373</v>
      </c>
      <c r="H401" s="156" t="s">
        <v>4890</v>
      </c>
      <c r="I401" s="156" t="s">
        <v>446</v>
      </c>
      <c r="J401" s="175">
        <f t="shared" si="374"/>
        <v>100</v>
      </c>
      <c r="K401" s="16">
        <v>200</v>
      </c>
      <c r="L401" s="3"/>
      <c r="M401" s="1"/>
      <c r="N401" s="45">
        <f t="shared" si="386"/>
        <v>200</v>
      </c>
      <c r="O401" s="34"/>
      <c r="P401" s="1"/>
      <c r="Q401" s="45">
        <f t="shared" si="375"/>
        <v>200</v>
      </c>
      <c r="R401" s="34"/>
      <c r="S401" s="1"/>
      <c r="T401" s="45">
        <f t="shared" si="376"/>
        <v>200</v>
      </c>
      <c r="U401" s="34"/>
      <c r="V401" s="1"/>
      <c r="W401" s="45">
        <f t="shared" si="377"/>
        <v>200</v>
      </c>
      <c r="X401" s="34"/>
      <c r="Y401" s="1"/>
      <c r="Z401" s="45">
        <f t="shared" si="378"/>
        <v>200</v>
      </c>
      <c r="AA401" s="34"/>
      <c r="AB401" s="1">
        <v>200</v>
      </c>
      <c r="AC401" s="45">
        <f t="shared" si="379"/>
        <v>0</v>
      </c>
      <c r="AD401" s="3">
        <v>100</v>
      </c>
      <c r="AE401" s="1"/>
      <c r="AF401" s="172">
        <f t="shared" si="380"/>
        <v>100</v>
      </c>
      <c r="AG401" s="34"/>
      <c r="AH401" s="1"/>
      <c r="AI401" s="46">
        <f t="shared" si="381"/>
        <v>100</v>
      </c>
      <c r="AJ401" s="34"/>
      <c r="AK401" s="1"/>
      <c r="AL401" s="46">
        <f t="shared" si="382"/>
        <v>100</v>
      </c>
      <c r="AM401" s="34"/>
      <c r="AN401" s="1"/>
      <c r="AO401" s="46">
        <f t="shared" si="383"/>
        <v>100</v>
      </c>
      <c r="AP401" s="34"/>
      <c r="AQ401" s="1"/>
      <c r="AR401" s="72">
        <f t="shared" si="384"/>
        <v>100</v>
      </c>
      <c r="AS401" s="3"/>
      <c r="AT401" s="1"/>
      <c r="AU401" s="46">
        <f t="shared" si="385"/>
        <v>100</v>
      </c>
      <c r="AV401" s="125">
        <f t="shared" si="387"/>
        <v>100</v>
      </c>
      <c r="AW401" s="125">
        <f t="shared" si="388"/>
        <v>200</v>
      </c>
      <c r="AX401" s="291">
        <v>300</v>
      </c>
      <c r="AY401" s="125">
        <v>100</v>
      </c>
      <c r="AZ401" s="35"/>
      <c r="BA401" s="35"/>
      <c r="BB401" s="35"/>
      <c r="BC401" s="35"/>
      <c r="BD401" s="35"/>
      <c r="BE401" s="35"/>
      <c r="BF401" s="35"/>
    </row>
    <row r="402" spans="1:58" ht="13">
      <c r="A402" s="18"/>
      <c r="B402" s="41">
        <v>-11.120909090911599</v>
      </c>
      <c r="C402" s="200">
        <v>399</v>
      </c>
      <c r="D402" s="194" t="s">
        <v>1642</v>
      </c>
      <c r="E402" s="146" t="s">
        <v>1939</v>
      </c>
      <c r="F402" s="257" t="s">
        <v>892</v>
      </c>
      <c r="G402" s="155" t="s">
        <v>893</v>
      </c>
      <c r="H402" s="156" t="s">
        <v>4890</v>
      </c>
      <c r="I402" s="156" t="s">
        <v>446</v>
      </c>
      <c r="J402" s="175">
        <f t="shared" si="374"/>
        <v>100</v>
      </c>
      <c r="K402" s="16">
        <v>100</v>
      </c>
      <c r="L402" s="3"/>
      <c r="M402" s="1"/>
      <c r="N402" s="45">
        <f t="shared" si="386"/>
        <v>100</v>
      </c>
      <c r="O402" s="34"/>
      <c r="P402" s="1"/>
      <c r="Q402" s="45">
        <f t="shared" si="375"/>
        <v>100</v>
      </c>
      <c r="R402" s="34"/>
      <c r="S402" s="1"/>
      <c r="T402" s="45">
        <f t="shared" si="376"/>
        <v>100</v>
      </c>
      <c r="U402" s="34"/>
      <c r="V402" s="1"/>
      <c r="W402" s="45">
        <f t="shared" si="377"/>
        <v>100</v>
      </c>
      <c r="X402" s="34"/>
      <c r="Y402" s="1"/>
      <c r="Z402" s="45">
        <f t="shared" si="378"/>
        <v>100</v>
      </c>
      <c r="AA402" s="34"/>
      <c r="AB402" s="1"/>
      <c r="AC402" s="45">
        <f t="shared" si="379"/>
        <v>100</v>
      </c>
      <c r="AD402" s="3"/>
      <c r="AE402" s="1"/>
      <c r="AF402" s="172">
        <f t="shared" si="380"/>
        <v>100</v>
      </c>
      <c r="AG402" s="34"/>
      <c r="AH402" s="1"/>
      <c r="AI402" s="46">
        <f t="shared" si="381"/>
        <v>100</v>
      </c>
      <c r="AJ402" s="34"/>
      <c r="AK402" s="1"/>
      <c r="AL402" s="46">
        <f t="shared" si="382"/>
        <v>100</v>
      </c>
      <c r="AM402" s="34"/>
      <c r="AN402" s="1"/>
      <c r="AO402" s="46">
        <f t="shared" si="383"/>
        <v>100</v>
      </c>
      <c r="AP402" s="34"/>
      <c r="AQ402" s="1"/>
      <c r="AR402" s="72">
        <f t="shared" si="384"/>
        <v>100</v>
      </c>
      <c r="AS402" s="3"/>
      <c r="AT402" s="1"/>
      <c r="AU402" s="46">
        <f t="shared" si="385"/>
        <v>100</v>
      </c>
      <c r="AV402" s="125">
        <f t="shared" si="387"/>
        <v>0</v>
      </c>
      <c r="AW402" s="125">
        <f t="shared" si="388"/>
        <v>0</v>
      </c>
      <c r="AX402" s="291">
        <v>0</v>
      </c>
      <c r="AY402" s="125">
        <v>0</v>
      </c>
      <c r="AZ402" s="35"/>
      <c r="BA402" s="35"/>
      <c r="BB402" s="35"/>
      <c r="BC402" s="35"/>
      <c r="BD402" s="35"/>
      <c r="BE402" s="35"/>
      <c r="BF402" s="35"/>
    </row>
    <row r="403" spans="1:58" ht="13">
      <c r="A403" s="18"/>
      <c r="B403" s="41">
        <v>-11.194545454548001</v>
      </c>
      <c r="C403" s="16">
        <v>400</v>
      </c>
      <c r="D403" s="194" t="s">
        <v>1642</v>
      </c>
      <c r="E403" s="146" t="s">
        <v>1939</v>
      </c>
      <c r="F403" s="257" t="s">
        <v>890</v>
      </c>
      <c r="G403" s="155" t="s">
        <v>891</v>
      </c>
      <c r="H403" s="156" t="s">
        <v>4890</v>
      </c>
      <c r="I403" s="156" t="s">
        <v>446</v>
      </c>
      <c r="J403" s="175">
        <f t="shared" si="374"/>
        <v>0</v>
      </c>
      <c r="K403" s="16">
        <v>0</v>
      </c>
      <c r="L403" s="3"/>
      <c r="M403" s="1"/>
      <c r="N403" s="45">
        <f t="shared" si="386"/>
        <v>0</v>
      </c>
      <c r="O403" s="34"/>
      <c r="P403" s="1"/>
      <c r="Q403" s="45">
        <f t="shared" si="375"/>
        <v>0</v>
      </c>
      <c r="R403" s="34"/>
      <c r="S403" s="1"/>
      <c r="T403" s="45">
        <f t="shared" si="376"/>
        <v>0</v>
      </c>
      <c r="U403" s="34"/>
      <c r="V403" s="1"/>
      <c r="W403" s="45">
        <f t="shared" si="377"/>
        <v>0</v>
      </c>
      <c r="X403" s="34"/>
      <c r="Y403" s="1"/>
      <c r="Z403" s="45">
        <f t="shared" si="378"/>
        <v>0</v>
      </c>
      <c r="AA403" s="34"/>
      <c r="AB403" s="1"/>
      <c r="AC403" s="45">
        <f t="shared" si="379"/>
        <v>0</v>
      </c>
      <c r="AD403" s="3"/>
      <c r="AE403" s="1"/>
      <c r="AF403" s="172">
        <f t="shared" si="380"/>
        <v>0</v>
      </c>
      <c r="AG403" s="34"/>
      <c r="AH403" s="1"/>
      <c r="AI403" s="46">
        <f t="shared" si="381"/>
        <v>0</v>
      </c>
      <c r="AJ403" s="34"/>
      <c r="AK403" s="1"/>
      <c r="AL403" s="46">
        <f t="shared" si="382"/>
        <v>0</v>
      </c>
      <c r="AM403" s="34"/>
      <c r="AN403" s="1"/>
      <c r="AO403" s="46">
        <f t="shared" si="383"/>
        <v>0</v>
      </c>
      <c r="AP403" s="34"/>
      <c r="AQ403" s="1"/>
      <c r="AR403" s="72">
        <f t="shared" si="384"/>
        <v>0</v>
      </c>
      <c r="AS403" s="3"/>
      <c r="AT403" s="1"/>
      <c r="AU403" s="46">
        <f t="shared" si="385"/>
        <v>0</v>
      </c>
      <c r="AV403" s="125">
        <f t="shared" si="387"/>
        <v>0</v>
      </c>
      <c r="AW403" s="125">
        <f t="shared" si="388"/>
        <v>0</v>
      </c>
      <c r="AX403" s="291">
        <v>0</v>
      </c>
      <c r="AY403" s="125">
        <v>0</v>
      </c>
      <c r="AZ403" s="35"/>
      <c r="BA403" s="35"/>
      <c r="BB403" s="35"/>
      <c r="BC403" s="35"/>
      <c r="BD403" s="35"/>
      <c r="BE403" s="35"/>
      <c r="BF403" s="35"/>
    </row>
    <row r="404" spans="1:58" ht="13">
      <c r="A404" s="17" t="s">
        <v>2065</v>
      </c>
      <c r="B404" s="1">
        <v>-11.268181818184299</v>
      </c>
      <c r="C404" s="16">
        <v>401</v>
      </c>
      <c r="D404" s="194" t="s">
        <v>1642</v>
      </c>
      <c r="E404" s="146" t="s">
        <v>1939</v>
      </c>
      <c r="F404" s="257" t="s">
        <v>894</v>
      </c>
      <c r="G404" s="155" t="s">
        <v>895</v>
      </c>
      <c r="H404" s="156" t="s">
        <v>4890</v>
      </c>
      <c r="I404" s="156" t="s">
        <v>446</v>
      </c>
      <c r="J404" s="175">
        <f t="shared" si="374"/>
        <v>100</v>
      </c>
      <c r="K404" s="16">
        <v>100</v>
      </c>
      <c r="L404" s="3"/>
      <c r="M404" s="1"/>
      <c r="N404" s="45">
        <f t="shared" si="386"/>
        <v>100</v>
      </c>
      <c r="O404" s="34"/>
      <c r="P404" s="1"/>
      <c r="Q404" s="45">
        <f t="shared" si="375"/>
        <v>100</v>
      </c>
      <c r="R404" s="34"/>
      <c r="S404" s="1"/>
      <c r="T404" s="45">
        <f t="shared" si="376"/>
        <v>100</v>
      </c>
      <c r="U404" s="34"/>
      <c r="V404" s="1"/>
      <c r="W404" s="45">
        <f t="shared" si="377"/>
        <v>100</v>
      </c>
      <c r="X404" s="34"/>
      <c r="Y404" s="1"/>
      <c r="Z404" s="45">
        <f t="shared" si="378"/>
        <v>100</v>
      </c>
      <c r="AA404" s="34"/>
      <c r="AB404" s="1"/>
      <c r="AC404" s="45">
        <f t="shared" si="379"/>
        <v>100</v>
      </c>
      <c r="AD404" s="3"/>
      <c r="AE404" s="1"/>
      <c r="AF404" s="172">
        <f t="shared" si="380"/>
        <v>100</v>
      </c>
      <c r="AG404" s="34"/>
      <c r="AH404" s="1"/>
      <c r="AI404" s="46">
        <f t="shared" si="381"/>
        <v>100</v>
      </c>
      <c r="AJ404" s="34"/>
      <c r="AK404" s="1"/>
      <c r="AL404" s="46">
        <f t="shared" si="382"/>
        <v>100</v>
      </c>
      <c r="AM404" s="34"/>
      <c r="AN404" s="1"/>
      <c r="AO404" s="46">
        <f t="shared" si="383"/>
        <v>100</v>
      </c>
      <c r="AP404" s="34"/>
      <c r="AQ404" s="1"/>
      <c r="AR404" s="72">
        <f t="shared" si="384"/>
        <v>100</v>
      </c>
      <c r="AS404" s="3"/>
      <c r="AT404" s="1"/>
      <c r="AU404" s="46">
        <f t="shared" si="385"/>
        <v>100</v>
      </c>
      <c r="AV404" s="125">
        <f t="shared" si="387"/>
        <v>0</v>
      </c>
      <c r="AW404" s="125">
        <f t="shared" si="388"/>
        <v>0</v>
      </c>
      <c r="AX404" s="291">
        <v>0</v>
      </c>
      <c r="AY404" s="125">
        <v>0</v>
      </c>
      <c r="AZ404" s="35"/>
      <c r="BA404" s="35"/>
      <c r="BB404" s="35"/>
      <c r="BC404" s="35"/>
      <c r="BD404" s="35"/>
      <c r="BE404" s="35"/>
      <c r="BF404" s="35"/>
    </row>
    <row r="405" spans="1:58" ht="13">
      <c r="A405" s="17" t="s">
        <v>407</v>
      </c>
      <c r="B405" s="22">
        <v>-11.341818181820701</v>
      </c>
      <c r="C405" s="16">
        <v>402</v>
      </c>
      <c r="D405" s="194" t="s">
        <v>1642</v>
      </c>
      <c r="E405" s="146" t="s">
        <v>1939</v>
      </c>
      <c r="F405" s="257" t="s">
        <v>896</v>
      </c>
      <c r="G405" s="155" t="s">
        <v>897</v>
      </c>
      <c r="H405" s="156" t="s">
        <v>4890</v>
      </c>
      <c r="I405" s="156" t="s">
        <v>446</v>
      </c>
      <c r="J405" s="175">
        <f t="shared" si="374"/>
        <v>100</v>
      </c>
      <c r="K405" s="16">
        <v>100</v>
      </c>
      <c r="L405" s="3"/>
      <c r="M405" s="1"/>
      <c r="N405" s="45">
        <f t="shared" si="386"/>
        <v>100</v>
      </c>
      <c r="O405" s="34"/>
      <c r="P405" s="1"/>
      <c r="Q405" s="45">
        <f t="shared" si="375"/>
        <v>100</v>
      </c>
      <c r="R405" s="34"/>
      <c r="S405" s="1"/>
      <c r="T405" s="45">
        <f t="shared" si="376"/>
        <v>100</v>
      </c>
      <c r="U405" s="34"/>
      <c r="V405" s="1"/>
      <c r="W405" s="45">
        <f t="shared" si="377"/>
        <v>100</v>
      </c>
      <c r="X405" s="34"/>
      <c r="Y405" s="1"/>
      <c r="Z405" s="45">
        <f t="shared" si="378"/>
        <v>100</v>
      </c>
      <c r="AA405" s="34"/>
      <c r="AB405" s="1"/>
      <c r="AC405" s="45">
        <f t="shared" si="379"/>
        <v>100</v>
      </c>
      <c r="AD405" s="3"/>
      <c r="AE405" s="1"/>
      <c r="AF405" s="172">
        <f t="shared" si="380"/>
        <v>100</v>
      </c>
      <c r="AG405" s="34"/>
      <c r="AH405" s="1"/>
      <c r="AI405" s="46">
        <f t="shared" si="381"/>
        <v>100</v>
      </c>
      <c r="AJ405" s="34"/>
      <c r="AK405" s="1"/>
      <c r="AL405" s="46">
        <f t="shared" si="382"/>
        <v>100</v>
      </c>
      <c r="AM405" s="34"/>
      <c r="AN405" s="1"/>
      <c r="AO405" s="46">
        <f t="shared" ref="AO405:AO409" si="389">SUM(AL405+AM405-AN405)</f>
        <v>100</v>
      </c>
      <c r="AP405" s="34"/>
      <c r="AQ405" s="1"/>
      <c r="AR405" s="72">
        <f t="shared" ref="AR405:AR409" si="390">SUM(AO405+AP405-AQ405)</f>
        <v>100</v>
      </c>
      <c r="AS405" s="3"/>
      <c r="AT405" s="1"/>
      <c r="AU405" s="46">
        <f t="shared" ref="AU405:AU409" si="391">SUM(AR405+AS405-AT405)</f>
        <v>100</v>
      </c>
      <c r="AV405" s="125">
        <f t="shared" si="387"/>
        <v>0</v>
      </c>
      <c r="AW405" s="125">
        <f t="shared" si="388"/>
        <v>0</v>
      </c>
      <c r="AX405" s="291">
        <v>0</v>
      </c>
      <c r="AY405" s="125">
        <v>0</v>
      </c>
      <c r="AZ405" s="35"/>
      <c r="BA405" s="35"/>
      <c r="BB405" s="35"/>
      <c r="BC405" s="35"/>
      <c r="BD405" s="35"/>
      <c r="BE405" s="35"/>
      <c r="BF405" s="35"/>
    </row>
    <row r="406" spans="1:58" ht="13">
      <c r="A406" s="17" t="s">
        <v>407</v>
      </c>
      <c r="B406" s="1">
        <v>-11.4154545454571</v>
      </c>
      <c r="C406" s="200">
        <v>403</v>
      </c>
      <c r="D406" s="194" t="s">
        <v>1642</v>
      </c>
      <c r="E406" s="16" t="s">
        <v>4636</v>
      </c>
      <c r="F406" s="162" t="s">
        <v>2650</v>
      </c>
      <c r="G406" s="155" t="s">
        <v>2651</v>
      </c>
      <c r="H406" s="156" t="s">
        <v>4890</v>
      </c>
      <c r="I406" s="156" t="s">
        <v>1955</v>
      </c>
      <c r="J406" s="175">
        <f t="shared" si="374"/>
        <v>0</v>
      </c>
      <c r="K406" s="16">
        <v>0</v>
      </c>
      <c r="L406" s="3"/>
      <c r="M406" s="1"/>
      <c r="N406" s="45">
        <f t="shared" si="386"/>
        <v>0</v>
      </c>
      <c r="O406" s="34"/>
      <c r="P406" s="1"/>
      <c r="Q406" s="45">
        <f t="shared" si="375"/>
        <v>0</v>
      </c>
      <c r="R406" s="34"/>
      <c r="S406" s="1"/>
      <c r="T406" s="45">
        <f t="shared" si="376"/>
        <v>0</v>
      </c>
      <c r="U406" s="34"/>
      <c r="V406" s="1"/>
      <c r="W406" s="45">
        <f t="shared" si="377"/>
        <v>0</v>
      </c>
      <c r="X406" s="34"/>
      <c r="Y406" s="1"/>
      <c r="Z406" s="45">
        <f t="shared" si="378"/>
        <v>0</v>
      </c>
      <c r="AA406" s="34"/>
      <c r="AB406" s="1"/>
      <c r="AC406" s="45">
        <f t="shared" si="379"/>
        <v>0</v>
      </c>
      <c r="AD406" s="3"/>
      <c r="AE406" s="1"/>
      <c r="AF406" s="172">
        <f t="shared" si="380"/>
        <v>0</v>
      </c>
      <c r="AG406" s="34"/>
      <c r="AH406" s="1"/>
      <c r="AI406" s="46">
        <f t="shared" si="381"/>
        <v>0</v>
      </c>
      <c r="AJ406" s="34"/>
      <c r="AK406" s="1"/>
      <c r="AL406" s="46">
        <f t="shared" si="382"/>
        <v>0</v>
      </c>
      <c r="AM406" s="34"/>
      <c r="AN406" s="1"/>
      <c r="AO406" s="46">
        <f t="shared" si="389"/>
        <v>0</v>
      </c>
      <c r="AP406" s="34"/>
      <c r="AQ406" s="1"/>
      <c r="AR406" s="72">
        <f t="shared" si="390"/>
        <v>0</v>
      </c>
      <c r="AS406" s="3"/>
      <c r="AT406" s="1"/>
      <c r="AU406" s="46">
        <f t="shared" si="391"/>
        <v>0</v>
      </c>
      <c r="AV406" s="125">
        <f t="shared" si="387"/>
        <v>0</v>
      </c>
      <c r="AW406" s="125">
        <f t="shared" si="388"/>
        <v>0</v>
      </c>
      <c r="AX406" s="291">
        <v>0</v>
      </c>
      <c r="AY406" s="125">
        <v>0</v>
      </c>
      <c r="AZ406" s="35"/>
      <c r="BA406" s="35"/>
      <c r="BB406" s="35"/>
      <c r="BC406" s="35"/>
      <c r="BD406" s="35"/>
      <c r="BE406" s="35"/>
      <c r="BF406" s="35"/>
    </row>
    <row r="407" spans="1:58" ht="13">
      <c r="A407" s="18"/>
      <c r="B407" s="41">
        <v>-11.489090909093401</v>
      </c>
      <c r="C407" s="16">
        <v>404</v>
      </c>
      <c r="D407" s="81"/>
      <c r="E407" s="16"/>
      <c r="F407" s="162" t="s">
        <v>4825</v>
      </c>
      <c r="G407" s="155" t="s">
        <v>4826</v>
      </c>
      <c r="H407" s="156" t="s">
        <v>4890</v>
      </c>
      <c r="I407" s="156" t="s">
        <v>454</v>
      </c>
      <c r="J407" s="175">
        <f>AU407</f>
        <v>1</v>
      </c>
      <c r="K407" s="16">
        <v>1</v>
      </c>
      <c r="L407" s="3"/>
      <c r="M407" s="1"/>
      <c r="N407" s="45">
        <f>SUM(K407+L407-M407)</f>
        <v>1</v>
      </c>
      <c r="O407" s="34"/>
      <c r="P407" s="1"/>
      <c r="Q407" s="45">
        <f>SUM(N407+O407-P407)</f>
        <v>1</v>
      </c>
      <c r="R407" s="34"/>
      <c r="S407" s="1"/>
      <c r="T407" s="45">
        <f>SUM(Q407+R407-S407)</f>
        <v>1</v>
      </c>
      <c r="U407" s="34"/>
      <c r="V407" s="1"/>
      <c r="W407" s="45">
        <f>SUM(T407+U407-V407)</f>
        <v>1</v>
      </c>
      <c r="X407" s="34"/>
      <c r="Y407" s="1"/>
      <c r="Z407" s="45">
        <f>SUM(W407+X407-Y407)</f>
        <v>1</v>
      </c>
      <c r="AA407" s="34"/>
      <c r="AB407" s="1"/>
      <c r="AC407" s="45">
        <f>SUM(Z407+AA407-AB407)</f>
        <v>1</v>
      </c>
      <c r="AD407" s="3"/>
      <c r="AE407" s="1"/>
      <c r="AF407" s="172">
        <f>SUM(AC407+AD407-AE407)</f>
        <v>1</v>
      </c>
      <c r="AG407" s="34"/>
      <c r="AH407" s="1"/>
      <c r="AI407" s="46">
        <f>SUM(AF407+AG407-AH407)</f>
        <v>1</v>
      </c>
      <c r="AJ407" s="34"/>
      <c r="AK407" s="1"/>
      <c r="AL407" s="46">
        <f>SUM(AI407+AJ407-AK407)</f>
        <v>1</v>
      </c>
      <c r="AM407" s="34"/>
      <c r="AN407" s="1"/>
      <c r="AO407" s="46">
        <f>SUM(AL407+AM407-AN407)</f>
        <v>1</v>
      </c>
      <c r="AP407" s="34"/>
      <c r="AQ407" s="1"/>
      <c r="AR407" s="72">
        <f>SUM(AO407+AP407-AQ407)</f>
        <v>1</v>
      </c>
      <c r="AS407" s="3"/>
      <c r="AT407" s="1"/>
      <c r="AU407" s="46">
        <f>SUM(AR407+AS407-AT407)</f>
        <v>1</v>
      </c>
      <c r="AV407" s="125">
        <f>SUM(L407+O407+R407+U407+X407+AA407+AD407+AG407+AJ407+AM407+AP407+AS407)</f>
        <v>0</v>
      </c>
      <c r="AW407" s="125">
        <f>SUM(M407+P407+S407+V407+Y407+AB407+AE407+AH407+AK407+AN407+AQ407+AT407)</f>
        <v>0</v>
      </c>
      <c r="AX407" s="291">
        <v>0</v>
      </c>
      <c r="AY407" s="125">
        <v>0</v>
      </c>
      <c r="AZ407" s="35"/>
      <c r="BA407" s="35"/>
      <c r="BB407" s="35"/>
      <c r="BC407" s="35"/>
      <c r="BD407" s="35"/>
      <c r="BE407" s="35"/>
      <c r="BF407" s="35"/>
    </row>
    <row r="408" spans="1:58" ht="13">
      <c r="A408" s="18"/>
      <c r="B408" s="41">
        <v>-11.5627272727298</v>
      </c>
      <c r="C408" s="16">
        <v>405</v>
      </c>
      <c r="D408" s="194" t="s">
        <v>1642</v>
      </c>
      <c r="E408" s="135" t="s">
        <v>1946</v>
      </c>
      <c r="F408" s="162" t="s">
        <v>851</v>
      </c>
      <c r="G408" s="155" t="s">
        <v>852</v>
      </c>
      <c r="H408" s="156" t="s">
        <v>419</v>
      </c>
      <c r="I408" s="156" t="s">
        <v>446</v>
      </c>
      <c r="J408" s="175">
        <f t="shared" si="374"/>
        <v>50</v>
      </c>
      <c r="K408" s="16">
        <v>100</v>
      </c>
      <c r="L408" s="3"/>
      <c r="M408" s="1"/>
      <c r="N408" s="45">
        <f t="shared" si="386"/>
        <v>100</v>
      </c>
      <c r="O408" s="34"/>
      <c r="P408" s="1"/>
      <c r="Q408" s="45">
        <f t="shared" si="375"/>
        <v>100</v>
      </c>
      <c r="R408" s="34"/>
      <c r="S408" s="1"/>
      <c r="T408" s="45">
        <f t="shared" si="376"/>
        <v>100</v>
      </c>
      <c r="U408" s="34"/>
      <c r="V408" s="1"/>
      <c r="W408" s="45">
        <f t="shared" si="377"/>
        <v>100</v>
      </c>
      <c r="X408" s="34"/>
      <c r="Y408" s="1"/>
      <c r="Z408" s="45">
        <f t="shared" si="378"/>
        <v>100</v>
      </c>
      <c r="AA408" s="34"/>
      <c r="AB408" s="1"/>
      <c r="AC408" s="45">
        <f t="shared" si="379"/>
        <v>100</v>
      </c>
      <c r="AD408" s="3"/>
      <c r="AE408" s="1"/>
      <c r="AF408" s="172">
        <f t="shared" si="380"/>
        <v>100</v>
      </c>
      <c r="AG408" s="34"/>
      <c r="AH408" s="1">
        <v>50</v>
      </c>
      <c r="AI408" s="46">
        <f t="shared" si="381"/>
        <v>50</v>
      </c>
      <c r="AJ408" s="34"/>
      <c r="AK408" s="1"/>
      <c r="AL408" s="46">
        <f t="shared" si="382"/>
        <v>50</v>
      </c>
      <c r="AM408" s="34"/>
      <c r="AN408" s="1"/>
      <c r="AO408" s="46">
        <f t="shared" si="389"/>
        <v>50</v>
      </c>
      <c r="AP408" s="34"/>
      <c r="AQ408" s="1"/>
      <c r="AR408" s="72">
        <f t="shared" si="390"/>
        <v>50</v>
      </c>
      <c r="AS408" s="3"/>
      <c r="AT408" s="1"/>
      <c r="AU408" s="46">
        <f t="shared" si="391"/>
        <v>50</v>
      </c>
      <c r="AV408" s="125">
        <f t="shared" si="387"/>
        <v>0</v>
      </c>
      <c r="AW408" s="125">
        <f t="shared" si="388"/>
        <v>50</v>
      </c>
      <c r="AX408" s="291">
        <v>150</v>
      </c>
      <c r="AY408" s="125">
        <v>0</v>
      </c>
      <c r="AZ408" s="35"/>
      <c r="BA408" s="35"/>
      <c r="BB408" s="35"/>
      <c r="BC408" s="35"/>
      <c r="BD408" s="35"/>
      <c r="BE408" s="35"/>
      <c r="BF408" s="35"/>
    </row>
    <row r="409" spans="1:58" ht="13">
      <c r="A409" s="17" t="s">
        <v>2065</v>
      </c>
      <c r="B409" s="1">
        <v>-11.6363636363662</v>
      </c>
      <c r="C409" s="16">
        <v>406</v>
      </c>
      <c r="D409" s="186" t="s">
        <v>1838</v>
      </c>
      <c r="E409" s="167">
        <v>1</v>
      </c>
      <c r="F409" s="257" t="s">
        <v>453</v>
      </c>
      <c r="G409" s="155" t="s">
        <v>452</v>
      </c>
      <c r="H409" s="156" t="s">
        <v>419</v>
      </c>
      <c r="I409" s="156" t="s">
        <v>454</v>
      </c>
      <c r="J409" s="175">
        <f t="shared" si="374"/>
        <v>3</v>
      </c>
      <c r="K409" s="16">
        <v>3</v>
      </c>
      <c r="L409" s="3"/>
      <c r="M409" s="1"/>
      <c r="N409" s="45">
        <f t="shared" si="386"/>
        <v>3</v>
      </c>
      <c r="O409" s="34"/>
      <c r="P409" s="1"/>
      <c r="Q409" s="45">
        <f t="shared" si="375"/>
        <v>3</v>
      </c>
      <c r="R409" s="34"/>
      <c r="S409" s="1"/>
      <c r="T409" s="45">
        <f t="shared" si="376"/>
        <v>3</v>
      </c>
      <c r="U409" s="34"/>
      <c r="V409" s="1"/>
      <c r="W409" s="45">
        <f t="shared" si="377"/>
        <v>3</v>
      </c>
      <c r="X409" s="34"/>
      <c r="Y409" s="1"/>
      <c r="Z409" s="45">
        <f t="shared" si="378"/>
        <v>3</v>
      </c>
      <c r="AA409" s="34"/>
      <c r="AB409" s="1"/>
      <c r="AC409" s="45">
        <f t="shared" si="379"/>
        <v>3</v>
      </c>
      <c r="AD409" s="3"/>
      <c r="AE409" s="1"/>
      <c r="AF409" s="172">
        <f t="shared" si="380"/>
        <v>3</v>
      </c>
      <c r="AG409" s="34"/>
      <c r="AH409" s="1"/>
      <c r="AI409" s="46">
        <f t="shared" si="381"/>
        <v>3</v>
      </c>
      <c r="AJ409" s="34"/>
      <c r="AK409" s="1"/>
      <c r="AL409" s="46">
        <f t="shared" si="382"/>
        <v>3</v>
      </c>
      <c r="AM409" s="34"/>
      <c r="AN409" s="1"/>
      <c r="AO409" s="46">
        <f t="shared" si="389"/>
        <v>3</v>
      </c>
      <c r="AP409" s="34"/>
      <c r="AQ409" s="1"/>
      <c r="AR409" s="72">
        <f t="shared" si="390"/>
        <v>3</v>
      </c>
      <c r="AS409" s="3"/>
      <c r="AT409" s="1"/>
      <c r="AU409" s="46">
        <f t="shared" si="391"/>
        <v>3</v>
      </c>
      <c r="AV409" s="125">
        <f t="shared" si="387"/>
        <v>0</v>
      </c>
      <c r="AW409" s="125">
        <f t="shared" si="388"/>
        <v>0</v>
      </c>
      <c r="AX409" s="291">
        <v>0</v>
      </c>
      <c r="AY409" s="125">
        <v>0</v>
      </c>
      <c r="AZ409" s="35"/>
      <c r="BA409" s="35"/>
      <c r="BB409" s="35"/>
      <c r="BC409" s="35"/>
      <c r="BD409" s="35"/>
      <c r="BE409" s="35"/>
      <c r="BF409" s="35"/>
    </row>
    <row r="410" spans="1:58" ht="13">
      <c r="A410" s="17" t="s">
        <v>407</v>
      </c>
      <c r="B410" s="22">
        <v>-11.7100000000025</v>
      </c>
      <c r="C410" s="200">
        <v>407</v>
      </c>
      <c r="D410" s="186" t="s">
        <v>1838</v>
      </c>
      <c r="E410" s="167">
        <v>2</v>
      </c>
      <c r="F410" s="32" t="s">
        <v>4415</v>
      </c>
      <c r="G410" s="27" t="s">
        <v>4416</v>
      </c>
      <c r="H410" s="110" t="s">
        <v>4635</v>
      </c>
      <c r="I410" s="110" t="s">
        <v>640</v>
      </c>
      <c r="J410" s="175">
        <f t="shared" ref="J410:J413" si="392">AU410</f>
        <v>5</v>
      </c>
      <c r="K410" s="16">
        <v>5</v>
      </c>
      <c r="L410" s="3"/>
      <c r="M410" s="1"/>
      <c r="N410" s="45">
        <f t="shared" ref="N410:N413" si="393">SUM(K410+L410-M410)</f>
        <v>5</v>
      </c>
      <c r="O410" s="34"/>
      <c r="P410" s="1"/>
      <c r="Q410" s="45">
        <f t="shared" ref="Q410:Q413" si="394">SUM(N410+O410-P410)</f>
        <v>5</v>
      </c>
      <c r="R410" s="34"/>
      <c r="S410" s="1"/>
      <c r="T410" s="45">
        <f t="shared" ref="T410:T413" si="395">SUM(Q410+R410-S410)</f>
        <v>5</v>
      </c>
      <c r="U410" s="34"/>
      <c r="V410" s="1"/>
      <c r="W410" s="45">
        <f t="shared" ref="W410:W413" si="396">SUM(T410+U410-V410)</f>
        <v>5</v>
      </c>
      <c r="X410" s="34"/>
      <c r="Y410" s="1"/>
      <c r="Z410" s="45">
        <f t="shared" ref="Z410:Z413" si="397">SUM(W410+X410-Y410)</f>
        <v>5</v>
      </c>
      <c r="AA410" s="34"/>
      <c r="AB410" s="1"/>
      <c r="AC410" s="45">
        <f t="shared" ref="AC410:AC413" si="398">SUM(Z410+AA410-AB410)</f>
        <v>5</v>
      </c>
      <c r="AD410" s="3"/>
      <c r="AE410" s="1"/>
      <c r="AF410" s="172">
        <f t="shared" ref="AF410:AF413" si="399">SUM(AC410+AD410-AE410)</f>
        <v>5</v>
      </c>
      <c r="AG410" s="34"/>
      <c r="AH410" s="1"/>
      <c r="AI410" s="46">
        <f t="shared" ref="AI410:AI413" si="400">SUM(AF410+AG410-AH410)</f>
        <v>5</v>
      </c>
      <c r="AJ410" s="34"/>
      <c r="AK410" s="1"/>
      <c r="AL410" s="46">
        <f t="shared" ref="AL410:AL413" si="401">SUM(AI410+AJ410-AK410)</f>
        <v>5</v>
      </c>
      <c r="AM410" s="34"/>
      <c r="AN410" s="1"/>
      <c r="AO410" s="46">
        <f t="shared" ref="AO410:AO413" si="402">SUM(AL410+AM410-AN410)</f>
        <v>5</v>
      </c>
      <c r="AP410" s="34"/>
      <c r="AQ410" s="1"/>
      <c r="AR410" s="46">
        <f t="shared" ref="AR410:AR413" si="403">SUM(AO410+AP410-AQ410)</f>
        <v>5</v>
      </c>
      <c r="AS410" s="34"/>
      <c r="AT410" s="1"/>
      <c r="AU410" s="46">
        <f t="shared" ref="AU410:AU413" si="404">SUM(AR410+AS410-AT410)</f>
        <v>5</v>
      </c>
      <c r="AV410" s="125">
        <f t="shared" ref="AV410:AW413" si="405">SUM(L410+O410+R410+U410+X410+AA410+AD410+AG410+AJ410+AM410+AP410+AS410)</f>
        <v>0</v>
      </c>
      <c r="AW410" s="125">
        <f t="shared" si="405"/>
        <v>0</v>
      </c>
      <c r="AX410" s="291">
        <v>0</v>
      </c>
      <c r="AY410" s="125">
        <v>0</v>
      </c>
      <c r="AZ410" s="35"/>
      <c r="BA410" s="35"/>
      <c r="BB410" s="35"/>
      <c r="BC410" s="35"/>
      <c r="BD410" s="35"/>
      <c r="BE410" s="35"/>
      <c r="BF410" s="35"/>
    </row>
    <row r="411" spans="1:58" ht="13">
      <c r="A411" s="17" t="s">
        <v>407</v>
      </c>
      <c r="B411" s="1">
        <v>-11.7836363636389</v>
      </c>
      <c r="C411" s="16">
        <v>408</v>
      </c>
      <c r="D411" s="186" t="s">
        <v>1838</v>
      </c>
      <c r="E411" s="167">
        <v>3</v>
      </c>
      <c r="F411" s="32" t="s">
        <v>4417</v>
      </c>
      <c r="G411" s="27" t="s">
        <v>4418</v>
      </c>
      <c r="H411" s="110" t="s">
        <v>4635</v>
      </c>
      <c r="I411" s="110" t="s">
        <v>640</v>
      </c>
      <c r="J411" s="175">
        <f t="shared" si="392"/>
        <v>5</v>
      </c>
      <c r="K411" s="16">
        <v>5</v>
      </c>
      <c r="L411" s="3"/>
      <c r="M411" s="1"/>
      <c r="N411" s="45">
        <f t="shared" si="393"/>
        <v>5</v>
      </c>
      <c r="O411" s="34"/>
      <c r="P411" s="1"/>
      <c r="Q411" s="45">
        <f t="shared" si="394"/>
        <v>5</v>
      </c>
      <c r="R411" s="34"/>
      <c r="S411" s="1"/>
      <c r="T411" s="45">
        <f t="shared" si="395"/>
        <v>5</v>
      </c>
      <c r="U411" s="34"/>
      <c r="V411" s="1"/>
      <c r="W411" s="45">
        <f t="shared" si="396"/>
        <v>5</v>
      </c>
      <c r="X411" s="34"/>
      <c r="Y411" s="1"/>
      <c r="Z411" s="45">
        <f t="shared" si="397"/>
        <v>5</v>
      </c>
      <c r="AA411" s="34"/>
      <c r="AB411" s="1"/>
      <c r="AC411" s="45">
        <f t="shared" si="398"/>
        <v>5</v>
      </c>
      <c r="AD411" s="3"/>
      <c r="AE411" s="1"/>
      <c r="AF411" s="172">
        <f t="shared" si="399"/>
        <v>5</v>
      </c>
      <c r="AG411" s="34"/>
      <c r="AH411" s="1"/>
      <c r="AI411" s="46">
        <f t="shared" si="400"/>
        <v>5</v>
      </c>
      <c r="AJ411" s="34"/>
      <c r="AK411" s="1"/>
      <c r="AL411" s="46">
        <f t="shared" si="401"/>
        <v>5</v>
      </c>
      <c r="AM411" s="34"/>
      <c r="AN411" s="1"/>
      <c r="AO411" s="46">
        <f t="shared" si="402"/>
        <v>5</v>
      </c>
      <c r="AP411" s="34"/>
      <c r="AQ411" s="1"/>
      <c r="AR411" s="72">
        <f t="shared" si="403"/>
        <v>5</v>
      </c>
      <c r="AS411" s="3"/>
      <c r="AT411" s="1"/>
      <c r="AU411" s="46">
        <f t="shared" si="404"/>
        <v>5</v>
      </c>
      <c r="AV411" s="125">
        <f t="shared" si="405"/>
        <v>0</v>
      </c>
      <c r="AW411" s="125">
        <f t="shared" si="405"/>
        <v>0</v>
      </c>
      <c r="AX411" s="291">
        <v>0</v>
      </c>
      <c r="AY411" s="125">
        <v>0</v>
      </c>
      <c r="AZ411" s="35"/>
      <c r="BA411" s="35"/>
      <c r="BB411" s="35"/>
      <c r="BC411" s="35"/>
      <c r="BD411" s="35"/>
      <c r="BE411" s="35"/>
      <c r="BF411" s="35"/>
    </row>
    <row r="412" spans="1:58" ht="13">
      <c r="A412" s="18"/>
      <c r="B412" s="41">
        <v>-11.8572727272753</v>
      </c>
      <c r="C412" s="16">
        <v>409</v>
      </c>
      <c r="D412" s="186" t="s">
        <v>1838</v>
      </c>
      <c r="E412" s="167">
        <v>4</v>
      </c>
      <c r="F412" s="32" t="s">
        <v>4419</v>
      </c>
      <c r="G412" s="27" t="s">
        <v>4420</v>
      </c>
      <c r="H412" s="110" t="s">
        <v>4635</v>
      </c>
      <c r="I412" s="110" t="s">
        <v>640</v>
      </c>
      <c r="J412" s="175">
        <f t="shared" si="392"/>
        <v>5</v>
      </c>
      <c r="K412" s="16">
        <v>5</v>
      </c>
      <c r="L412" s="3"/>
      <c r="M412" s="1"/>
      <c r="N412" s="45">
        <f t="shared" si="393"/>
        <v>5</v>
      </c>
      <c r="O412" s="34"/>
      <c r="P412" s="1"/>
      <c r="Q412" s="45">
        <f t="shared" si="394"/>
        <v>5</v>
      </c>
      <c r="R412" s="34"/>
      <c r="S412" s="1"/>
      <c r="T412" s="45">
        <f t="shared" si="395"/>
        <v>5</v>
      </c>
      <c r="U412" s="34"/>
      <c r="V412" s="1"/>
      <c r="W412" s="45">
        <f t="shared" si="396"/>
        <v>5</v>
      </c>
      <c r="X412" s="34"/>
      <c r="Y412" s="1"/>
      <c r="Z412" s="45">
        <f t="shared" si="397"/>
        <v>5</v>
      </c>
      <c r="AA412" s="34"/>
      <c r="AB412" s="1"/>
      <c r="AC412" s="45">
        <f t="shared" si="398"/>
        <v>5</v>
      </c>
      <c r="AD412" s="3"/>
      <c r="AE412" s="1"/>
      <c r="AF412" s="172">
        <f t="shared" si="399"/>
        <v>5</v>
      </c>
      <c r="AG412" s="34"/>
      <c r="AH412" s="1"/>
      <c r="AI412" s="46">
        <f t="shared" si="400"/>
        <v>5</v>
      </c>
      <c r="AJ412" s="34"/>
      <c r="AK412" s="1"/>
      <c r="AL412" s="46">
        <f t="shared" si="401"/>
        <v>5</v>
      </c>
      <c r="AM412" s="34"/>
      <c r="AN412" s="1"/>
      <c r="AO412" s="46">
        <f t="shared" si="402"/>
        <v>5</v>
      </c>
      <c r="AP412" s="34"/>
      <c r="AQ412" s="1"/>
      <c r="AR412" s="72">
        <f t="shared" si="403"/>
        <v>5</v>
      </c>
      <c r="AS412" s="3"/>
      <c r="AT412" s="1"/>
      <c r="AU412" s="46">
        <f t="shared" si="404"/>
        <v>5</v>
      </c>
      <c r="AV412" s="125">
        <f t="shared" si="405"/>
        <v>0</v>
      </c>
      <c r="AW412" s="125">
        <f t="shared" si="405"/>
        <v>0</v>
      </c>
      <c r="AX412" s="291">
        <v>0</v>
      </c>
      <c r="AY412" s="125">
        <v>0</v>
      </c>
      <c r="AZ412" s="35"/>
      <c r="BA412" s="35"/>
      <c r="BB412" s="35"/>
      <c r="BC412" s="35"/>
      <c r="BD412" s="35"/>
      <c r="BE412" s="35"/>
      <c r="BF412" s="35"/>
    </row>
    <row r="413" spans="1:58" ht="13">
      <c r="A413" s="18"/>
      <c r="B413" s="41">
        <v>-11.930909090911699</v>
      </c>
      <c r="C413" s="16">
        <v>410</v>
      </c>
      <c r="D413" s="186" t="s">
        <v>1838</v>
      </c>
      <c r="E413" s="167">
        <v>5</v>
      </c>
      <c r="F413" s="32" t="s">
        <v>4421</v>
      </c>
      <c r="G413" s="27" t="s">
        <v>4422</v>
      </c>
      <c r="H413" s="110" t="s">
        <v>4635</v>
      </c>
      <c r="I413" s="110" t="s">
        <v>640</v>
      </c>
      <c r="J413" s="175">
        <f t="shared" si="392"/>
        <v>10</v>
      </c>
      <c r="K413" s="16">
        <v>10</v>
      </c>
      <c r="L413" s="3"/>
      <c r="M413" s="1"/>
      <c r="N413" s="45">
        <f t="shared" si="393"/>
        <v>10</v>
      </c>
      <c r="O413" s="34"/>
      <c r="P413" s="1"/>
      <c r="Q413" s="45">
        <f t="shared" si="394"/>
        <v>10</v>
      </c>
      <c r="R413" s="34"/>
      <c r="S413" s="1"/>
      <c r="T413" s="45">
        <f t="shared" si="395"/>
        <v>10</v>
      </c>
      <c r="U413" s="34"/>
      <c r="V413" s="1"/>
      <c r="W413" s="45">
        <f t="shared" si="396"/>
        <v>10</v>
      </c>
      <c r="X413" s="34"/>
      <c r="Y413" s="1"/>
      <c r="Z413" s="45">
        <f t="shared" si="397"/>
        <v>10</v>
      </c>
      <c r="AA413" s="34"/>
      <c r="AB413" s="1"/>
      <c r="AC413" s="45">
        <f t="shared" si="398"/>
        <v>10</v>
      </c>
      <c r="AD413" s="3"/>
      <c r="AE413" s="1"/>
      <c r="AF413" s="172">
        <f t="shared" si="399"/>
        <v>10</v>
      </c>
      <c r="AG413" s="34"/>
      <c r="AH413" s="1"/>
      <c r="AI413" s="46">
        <f t="shared" si="400"/>
        <v>10</v>
      </c>
      <c r="AJ413" s="34"/>
      <c r="AK413" s="1"/>
      <c r="AL413" s="46">
        <f t="shared" si="401"/>
        <v>10</v>
      </c>
      <c r="AM413" s="34"/>
      <c r="AN413" s="1"/>
      <c r="AO413" s="46">
        <f t="shared" si="402"/>
        <v>10</v>
      </c>
      <c r="AP413" s="34"/>
      <c r="AQ413" s="1"/>
      <c r="AR413" s="46">
        <f t="shared" si="403"/>
        <v>10</v>
      </c>
      <c r="AS413" s="34"/>
      <c r="AT413" s="1"/>
      <c r="AU413" s="46">
        <f t="shared" si="404"/>
        <v>10</v>
      </c>
      <c r="AV413" s="125">
        <f t="shared" si="405"/>
        <v>0</v>
      </c>
      <c r="AW413" s="125">
        <f t="shared" si="405"/>
        <v>0</v>
      </c>
      <c r="AX413" s="291">
        <v>0</v>
      </c>
      <c r="AY413" s="125">
        <v>0</v>
      </c>
      <c r="AZ413" s="35"/>
      <c r="BA413" s="35"/>
      <c r="BB413" s="35"/>
      <c r="BC413" s="35"/>
      <c r="BD413" s="35"/>
      <c r="BE413" s="35"/>
      <c r="BF413" s="35"/>
    </row>
    <row r="414" spans="1:58" ht="13">
      <c r="A414" s="18"/>
      <c r="B414" s="41"/>
      <c r="C414" s="200">
        <v>411</v>
      </c>
      <c r="D414" s="186" t="s">
        <v>1838</v>
      </c>
      <c r="E414" s="132">
        <v>1</v>
      </c>
      <c r="F414" s="265" t="s">
        <v>1718</v>
      </c>
      <c r="G414" s="154" t="s">
        <v>1719</v>
      </c>
      <c r="H414" s="156" t="s">
        <v>1847</v>
      </c>
      <c r="I414" s="156" t="s">
        <v>640</v>
      </c>
      <c r="J414" s="175">
        <f t="shared" ref="J414:J461" si="406">AU414</f>
        <v>0</v>
      </c>
      <c r="K414" s="16">
        <v>0</v>
      </c>
      <c r="L414" s="3"/>
      <c r="M414" s="1"/>
      <c r="N414" s="45">
        <f>SUM(K414+L414-M414)</f>
        <v>0</v>
      </c>
      <c r="O414" s="34"/>
      <c r="P414" s="1"/>
      <c r="Q414" s="45">
        <f>SUM(N414+O414-P414)</f>
        <v>0</v>
      </c>
      <c r="R414" s="34"/>
      <c r="S414" s="1"/>
      <c r="T414" s="45">
        <f>SUM(Q414+R414-S414)</f>
        <v>0</v>
      </c>
      <c r="U414" s="34"/>
      <c r="V414" s="1"/>
      <c r="W414" s="45">
        <f>SUM(T414+U414-V414)</f>
        <v>0</v>
      </c>
      <c r="X414" s="34"/>
      <c r="Y414" s="1"/>
      <c r="Z414" s="45">
        <f>SUM(W414+X414-Y414)</f>
        <v>0</v>
      </c>
      <c r="AA414" s="34"/>
      <c r="AB414" s="1"/>
      <c r="AC414" s="45">
        <f>SUM(Z414+AA414-AB414)</f>
        <v>0</v>
      </c>
      <c r="AD414" s="3"/>
      <c r="AE414" s="1"/>
      <c r="AF414" s="172">
        <f>SUM(AC414+AD414-AE414)</f>
        <v>0</v>
      </c>
      <c r="AG414" s="34"/>
      <c r="AH414" s="1"/>
      <c r="AI414" s="46">
        <f>SUM(AF414+AG414-AH414)</f>
        <v>0</v>
      </c>
      <c r="AJ414" s="34"/>
      <c r="AK414" s="1"/>
      <c r="AL414" s="46">
        <f>SUM(AI414+AJ414-AK414)</f>
        <v>0</v>
      </c>
      <c r="AM414" s="34"/>
      <c r="AN414" s="1"/>
      <c r="AO414" s="46">
        <f>SUM(AL414+AM414-AN414)</f>
        <v>0</v>
      </c>
      <c r="AP414" s="34"/>
      <c r="AQ414" s="1"/>
      <c r="AR414" s="46">
        <f>SUM(AO414+AP414-AQ414)</f>
        <v>0</v>
      </c>
      <c r="AS414" s="34"/>
      <c r="AT414" s="1"/>
      <c r="AU414" s="46">
        <f>SUM(AR414+AS414-AT414)</f>
        <v>0</v>
      </c>
      <c r="AV414" s="125">
        <f t="shared" ref="AV414:AV454" si="407">SUM(L414+O414+R414+U414+X414+AA414+AD414+AG414+AJ414+AM414+AP414+AS414)</f>
        <v>0</v>
      </c>
      <c r="AW414" s="125">
        <f t="shared" ref="AW414:AW454" si="408">SUM(M414+P414+S414+V414+Y414+AB414+AE414+AH414+AK414+AN414+AQ414+AT414)</f>
        <v>0</v>
      </c>
      <c r="AX414" s="291">
        <v>0</v>
      </c>
      <c r="AY414" s="125">
        <v>0</v>
      </c>
      <c r="AZ414" s="35"/>
      <c r="BA414" s="35"/>
      <c r="BB414" s="35"/>
      <c r="BC414" s="35"/>
      <c r="BD414" s="35"/>
      <c r="BE414" s="35"/>
      <c r="BF414" s="35"/>
    </row>
    <row r="415" spans="1:58" ht="13">
      <c r="A415" s="17"/>
      <c r="B415" s="22"/>
      <c r="C415" s="16">
        <v>412</v>
      </c>
      <c r="D415" s="186" t="s">
        <v>1838</v>
      </c>
      <c r="E415" s="132">
        <v>2</v>
      </c>
      <c r="F415" s="265" t="s">
        <v>1720</v>
      </c>
      <c r="G415" s="154" t="s">
        <v>1721</v>
      </c>
      <c r="H415" s="156" t="s">
        <v>1847</v>
      </c>
      <c r="I415" s="156" t="s">
        <v>640</v>
      </c>
      <c r="J415" s="175">
        <f t="shared" si="406"/>
        <v>0</v>
      </c>
      <c r="K415" s="16">
        <v>0</v>
      </c>
      <c r="L415" s="3"/>
      <c r="M415" s="1"/>
      <c r="N415" s="45">
        <f>SUM(K415+L415-M415)</f>
        <v>0</v>
      </c>
      <c r="O415" s="34"/>
      <c r="P415" s="1"/>
      <c r="Q415" s="45">
        <f>SUM(N415+O415-P415)</f>
        <v>0</v>
      </c>
      <c r="R415" s="34"/>
      <c r="S415" s="1"/>
      <c r="T415" s="45">
        <f>SUM(Q415+R415-S415)</f>
        <v>0</v>
      </c>
      <c r="U415" s="34"/>
      <c r="V415" s="1"/>
      <c r="W415" s="45">
        <f>SUM(T415+U415-V415)</f>
        <v>0</v>
      </c>
      <c r="X415" s="34"/>
      <c r="Y415" s="1"/>
      <c r="Z415" s="45">
        <f>SUM(W415+X415-Y415)</f>
        <v>0</v>
      </c>
      <c r="AA415" s="34"/>
      <c r="AB415" s="1"/>
      <c r="AC415" s="45">
        <f>SUM(Z415+AA415-AB415)</f>
        <v>0</v>
      </c>
      <c r="AD415" s="3"/>
      <c r="AE415" s="1"/>
      <c r="AF415" s="172">
        <f>SUM(AC415+AD415-AE415)</f>
        <v>0</v>
      </c>
      <c r="AG415" s="34"/>
      <c r="AH415" s="1"/>
      <c r="AI415" s="46">
        <f>SUM(AF415+AG415-AH415)</f>
        <v>0</v>
      </c>
      <c r="AJ415" s="34"/>
      <c r="AK415" s="1"/>
      <c r="AL415" s="46">
        <f>SUM(AI415+AJ415-AK415)</f>
        <v>0</v>
      </c>
      <c r="AM415" s="34"/>
      <c r="AN415" s="1"/>
      <c r="AO415" s="46">
        <f>SUM(AL415+AM415-AN415)</f>
        <v>0</v>
      </c>
      <c r="AP415" s="34"/>
      <c r="AQ415" s="1"/>
      <c r="AR415" s="46">
        <f>SUM(AO415+AP415-AQ415)</f>
        <v>0</v>
      </c>
      <c r="AS415" s="34"/>
      <c r="AT415" s="1"/>
      <c r="AU415" s="46">
        <f>SUM(AR415+AS415-AT415)</f>
        <v>0</v>
      </c>
      <c r="AV415" s="125">
        <f t="shared" si="407"/>
        <v>0</v>
      </c>
      <c r="AW415" s="125">
        <f t="shared" si="408"/>
        <v>0</v>
      </c>
      <c r="AX415" s="291">
        <v>0</v>
      </c>
      <c r="AY415" s="125">
        <v>0</v>
      </c>
      <c r="AZ415" s="35"/>
      <c r="BA415" s="35"/>
      <c r="BB415" s="35"/>
      <c r="BC415" s="35"/>
      <c r="BD415" s="35"/>
      <c r="BE415" s="35"/>
      <c r="BF415" s="35"/>
    </row>
    <row r="416" spans="1:58" ht="13">
      <c r="A416" s="17"/>
      <c r="B416" s="1"/>
      <c r="C416" s="16">
        <v>413</v>
      </c>
      <c r="D416" s="186" t="s">
        <v>1838</v>
      </c>
      <c r="E416" s="132">
        <v>3</v>
      </c>
      <c r="F416" s="265" t="s">
        <v>1722</v>
      </c>
      <c r="G416" s="154" t="s">
        <v>1723</v>
      </c>
      <c r="H416" s="156" t="s">
        <v>1847</v>
      </c>
      <c r="I416" s="156" t="s">
        <v>640</v>
      </c>
      <c r="J416" s="175">
        <f t="shared" si="406"/>
        <v>0</v>
      </c>
      <c r="K416" s="16">
        <v>0</v>
      </c>
      <c r="L416" s="3"/>
      <c r="M416" s="1"/>
      <c r="N416" s="45">
        <f>SUM(K416+L416-M416)</f>
        <v>0</v>
      </c>
      <c r="O416" s="34"/>
      <c r="P416" s="1"/>
      <c r="Q416" s="45">
        <f>SUM(N416+O416-P416)</f>
        <v>0</v>
      </c>
      <c r="R416" s="34"/>
      <c r="S416" s="1"/>
      <c r="T416" s="45">
        <f>SUM(Q416+R416-S416)</f>
        <v>0</v>
      </c>
      <c r="U416" s="34"/>
      <c r="V416" s="1"/>
      <c r="W416" s="45">
        <f>SUM(T416+U416-V416)</f>
        <v>0</v>
      </c>
      <c r="X416" s="34"/>
      <c r="Y416" s="1"/>
      <c r="Z416" s="45">
        <f>SUM(W416+X416-Y416)</f>
        <v>0</v>
      </c>
      <c r="AA416" s="34"/>
      <c r="AB416" s="1"/>
      <c r="AC416" s="45">
        <f>SUM(Z416+AA416-AB416)</f>
        <v>0</v>
      </c>
      <c r="AD416" s="3"/>
      <c r="AE416" s="1"/>
      <c r="AF416" s="172">
        <f>SUM(AC416+AD416-AE416)</f>
        <v>0</v>
      </c>
      <c r="AG416" s="34"/>
      <c r="AH416" s="1"/>
      <c r="AI416" s="46">
        <f>SUM(AF416+AG416-AH416)</f>
        <v>0</v>
      </c>
      <c r="AJ416" s="34"/>
      <c r="AK416" s="1"/>
      <c r="AL416" s="46">
        <f>SUM(AI416+AJ416-AK416)</f>
        <v>0</v>
      </c>
      <c r="AM416" s="34"/>
      <c r="AN416" s="1"/>
      <c r="AO416" s="46">
        <f>SUM(AL416+AM416-AN416)</f>
        <v>0</v>
      </c>
      <c r="AP416" s="34"/>
      <c r="AQ416" s="1"/>
      <c r="AR416" s="46">
        <f>SUM(AO416+AP416-AQ416)</f>
        <v>0</v>
      </c>
      <c r="AS416" s="34"/>
      <c r="AT416" s="1"/>
      <c r="AU416" s="46">
        <f>SUM(AR416+AS416-AT416)</f>
        <v>0</v>
      </c>
      <c r="AV416" s="125">
        <f t="shared" si="407"/>
        <v>0</v>
      </c>
      <c r="AW416" s="125">
        <f t="shared" si="408"/>
        <v>0</v>
      </c>
      <c r="AX416" s="291">
        <v>0</v>
      </c>
      <c r="AY416" s="125">
        <v>0</v>
      </c>
      <c r="AZ416" s="35"/>
      <c r="BA416" s="35"/>
      <c r="BB416" s="35"/>
      <c r="BC416" s="35"/>
      <c r="BD416" s="35"/>
      <c r="BE416" s="35"/>
      <c r="BF416" s="35"/>
    </row>
    <row r="417" spans="1:58" ht="13">
      <c r="A417" s="17"/>
      <c r="B417" s="22"/>
      <c r="C417" s="16">
        <v>414</v>
      </c>
      <c r="D417" s="186" t="s">
        <v>1838</v>
      </c>
      <c r="E417" s="132">
        <v>4</v>
      </c>
      <c r="F417" s="265" t="s">
        <v>1724</v>
      </c>
      <c r="G417" s="154" t="s">
        <v>1725</v>
      </c>
      <c r="H417" s="156" t="s">
        <v>1847</v>
      </c>
      <c r="I417" s="156" t="s">
        <v>640</v>
      </c>
      <c r="J417" s="175">
        <f t="shared" si="406"/>
        <v>0</v>
      </c>
      <c r="K417" s="16">
        <v>0</v>
      </c>
      <c r="L417" s="3"/>
      <c r="M417" s="1"/>
      <c r="N417" s="45">
        <f>SUM(K417+L417-M417)</f>
        <v>0</v>
      </c>
      <c r="O417" s="34"/>
      <c r="P417" s="1"/>
      <c r="Q417" s="45">
        <f>SUM(N417+O417-P417)</f>
        <v>0</v>
      </c>
      <c r="R417" s="34"/>
      <c r="S417" s="1"/>
      <c r="T417" s="45">
        <f>SUM(Q417+R417-S417)</f>
        <v>0</v>
      </c>
      <c r="U417" s="34"/>
      <c r="V417" s="1"/>
      <c r="W417" s="45">
        <f>SUM(T417+U417-V417)</f>
        <v>0</v>
      </c>
      <c r="X417" s="34"/>
      <c r="Y417" s="1"/>
      <c r="Z417" s="45">
        <f>SUM(W417+X417-Y417)</f>
        <v>0</v>
      </c>
      <c r="AA417" s="34"/>
      <c r="AB417" s="1"/>
      <c r="AC417" s="45">
        <f>SUM(Z417+AA417-AB417)</f>
        <v>0</v>
      </c>
      <c r="AD417" s="3"/>
      <c r="AE417" s="1"/>
      <c r="AF417" s="172">
        <f>SUM(AC417+AD417-AE417)</f>
        <v>0</v>
      </c>
      <c r="AG417" s="34"/>
      <c r="AH417" s="1"/>
      <c r="AI417" s="46">
        <f>SUM(AF417+AG417-AH417)</f>
        <v>0</v>
      </c>
      <c r="AJ417" s="34"/>
      <c r="AK417" s="1"/>
      <c r="AL417" s="46">
        <f>SUM(AI417+AJ417-AK417)</f>
        <v>0</v>
      </c>
      <c r="AM417" s="34"/>
      <c r="AN417" s="1"/>
      <c r="AO417" s="46">
        <f>SUM(AL417+AM417-AN417)</f>
        <v>0</v>
      </c>
      <c r="AP417" s="34"/>
      <c r="AQ417" s="1"/>
      <c r="AR417" s="46">
        <f>SUM(AO417+AP417-AQ417)</f>
        <v>0</v>
      </c>
      <c r="AS417" s="34"/>
      <c r="AT417" s="1"/>
      <c r="AU417" s="46">
        <f>SUM(AR417+AS417-AT417)</f>
        <v>0</v>
      </c>
      <c r="AV417" s="125">
        <f t="shared" si="407"/>
        <v>0</v>
      </c>
      <c r="AW417" s="125">
        <f t="shared" si="408"/>
        <v>0</v>
      </c>
      <c r="AX417" s="291">
        <v>0</v>
      </c>
      <c r="AY417" s="125">
        <v>0</v>
      </c>
      <c r="AZ417" s="35"/>
      <c r="BA417" s="35"/>
      <c r="BB417" s="35"/>
      <c r="BC417" s="35"/>
      <c r="BD417" s="35"/>
      <c r="BE417" s="35"/>
      <c r="BF417" s="35"/>
    </row>
    <row r="418" spans="1:58" ht="13">
      <c r="A418" s="50"/>
      <c r="B418" s="51"/>
      <c r="C418" s="200">
        <v>415</v>
      </c>
      <c r="D418" s="186" t="s">
        <v>1838</v>
      </c>
      <c r="E418" s="132">
        <v>5</v>
      </c>
      <c r="F418" s="265" t="s">
        <v>1726</v>
      </c>
      <c r="G418" s="154" t="s">
        <v>1727</v>
      </c>
      <c r="H418" s="156" t="s">
        <v>1847</v>
      </c>
      <c r="I418" s="156" t="s">
        <v>640</v>
      </c>
      <c r="J418" s="175">
        <f t="shared" si="406"/>
        <v>0</v>
      </c>
      <c r="K418" s="16">
        <v>0</v>
      </c>
      <c r="L418" s="3"/>
      <c r="M418" s="1"/>
      <c r="N418" s="45">
        <f t="shared" ref="N418:N448" si="409">SUM(K418+L418-M418)</f>
        <v>0</v>
      </c>
      <c r="O418" s="34"/>
      <c r="P418" s="1"/>
      <c r="Q418" s="45">
        <f t="shared" ref="Q418:Q463" si="410">SUM(N418+O418-P418)</f>
        <v>0</v>
      </c>
      <c r="R418" s="34"/>
      <c r="S418" s="1"/>
      <c r="T418" s="45">
        <f t="shared" ref="T418:T463" si="411">SUM(Q418+R418-S418)</f>
        <v>0</v>
      </c>
      <c r="U418" s="34"/>
      <c r="V418" s="1"/>
      <c r="W418" s="45">
        <f t="shared" ref="W418:W463" si="412">SUM(T418+U418-V418)</f>
        <v>0</v>
      </c>
      <c r="X418" s="34"/>
      <c r="Y418" s="1"/>
      <c r="Z418" s="45">
        <f t="shared" ref="Z418:Z463" si="413">SUM(W418+X418-Y418)</f>
        <v>0</v>
      </c>
      <c r="AA418" s="34"/>
      <c r="AB418" s="1"/>
      <c r="AC418" s="45">
        <f t="shared" ref="AC418:AC463" si="414">SUM(Z418+AA418-AB418)</f>
        <v>0</v>
      </c>
      <c r="AD418" s="3"/>
      <c r="AE418" s="1"/>
      <c r="AF418" s="172">
        <f t="shared" ref="AF418:AF463" si="415">SUM(AC418+AD418-AE418)</f>
        <v>0</v>
      </c>
      <c r="AG418" s="34"/>
      <c r="AH418" s="1"/>
      <c r="AI418" s="46">
        <f t="shared" ref="AI418:AI463" si="416">SUM(AF418+AG418-AH418)</f>
        <v>0</v>
      </c>
      <c r="AJ418" s="34"/>
      <c r="AK418" s="1"/>
      <c r="AL418" s="46">
        <f t="shared" ref="AL418:AL463" si="417">SUM(AI418+AJ418-AK418)</f>
        <v>0</v>
      </c>
      <c r="AM418" s="34"/>
      <c r="AN418" s="1"/>
      <c r="AO418" s="46">
        <f t="shared" ref="AO418:AO433" si="418">SUM(AL418+AM418-AN418)</f>
        <v>0</v>
      </c>
      <c r="AP418" s="34"/>
      <c r="AQ418" s="1"/>
      <c r="AR418" s="46">
        <f t="shared" ref="AR418:AR433" si="419">SUM(AO418+AP418-AQ418)</f>
        <v>0</v>
      </c>
      <c r="AS418" s="34"/>
      <c r="AT418" s="1"/>
      <c r="AU418" s="46">
        <f t="shared" ref="AU418:AU433" si="420">SUM(AR418+AS418-AT418)</f>
        <v>0</v>
      </c>
      <c r="AV418" s="125">
        <f t="shared" si="407"/>
        <v>0</v>
      </c>
      <c r="AW418" s="125">
        <f t="shared" si="408"/>
        <v>0</v>
      </c>
      <c r="AX418" s="291">
        <v>0</v>
      </c>
      <c r="AY418" s="125">
        <v>0</v>
      </c>
      <c r="AZ418" s="35"/>
      <c r="BA418" s="35"/>
      <c r="BB418" s="35"/>
      <c r="BC418" s="35"/>
      <c r="BD418" s="35"/>
      <c r="BE418" s="35"/>
      <c r="BF418" s="35"/>
    </row>
    <row r="419" spans="1:58" ht="13">
      <c r="A419" s="17"/>
      <c r="B419" s="1"/>
      <c r="C419" s="16">
        <v>416</v>
      </c>
      <c r="D419" s="186" t="s">
        <v>1838</v>
      </c>
      <c r="E419" s="132">
        <v>6</v>
      </c>
      <c r="F419" s="265" t="s">
        <v>1728</v>
      </c>
      <c r="G419" s="154" t="s">
        <v>1729</v>
      </c>
      <c r="H419" s="156" t="s">
        <v>1847</v>
      </c>
      <c r="I419" s="156" t="s">
        <v>640</v>
      </c>
      <c r="J419" s="175">
        <f t="shared" si="406"/>
        <v>0</v>
      </c>
      <c r="K419" s="16">
        <v>0</v>
      </c>
      <c r="L419" s="3"/>
      <c r="M419" s="1"/>
      <c r="N419" s="45">
        <f t="shared" si="409"/>
        <v>0</v>
      </c>
      <c r="O419" s="34"/>
      <c r="P419" s="1"/>
      <c r="Q419" s="45">
        <f t="shared" si="410"/>
        <v>0</v>
      </c>
      <c r="R419" s="34"/>
      <c r="S419" s="1"/>
      <c r="T419" s="45">
        <f t="shared" si="411"/>
        <v>0</v>
      </c>
      <c r="U419" s="34"/>
      <c r="V419" s="1"/>
      <c r="W419" s="45">
        <f t="shared" si="412"/>
        <v>0</v>
      </c>
      <c r="X419" s="34"/>
      <c r="Y419" s="1"/>
      <c r="Z419" s="45">
        <f t="shared" si="413"/>
        <v>0</v>
      </c>
      <c r="AA419" s="34"/>
      <c r="AB419" s="1"/>
      <c r="AC419" s="45">
        <f t="shared" si="414"/>
        <v>0</v>
      </c>
      <c r="AD419" s="3"/>
      <c r="AE419" s="1"/>
      <c r="AF419" s="172">
        <f t="shared" si="415"/>
        <v>0</v>
      </c>
      <c r="AG419" s="34"/>
      <c r="AH419" s="1"/>
      <c r="AI419" s="46">
        <f t="shared" si="416"/>
        <v>0</v>
      </c>
      <c r="AJ419" s="34"/>
      <c r="AK419" s="1"/>
      <c r="AL419" s="46">
        <f t="shared" si="417"/>
        <v>0</v>
      </c>
      <c r="AM419" s="34"/>
      <c r="AN419" s="1"/>
      <c r="AO419" s="46">
        <f t="shared" si="418"/>
        <v>0</v>
      </c>
      <c r="AP419" s="34"/>
      <c r="AQ419" s="1"/>
      <c r="AR419" s="46">
        <f t="shared" si="419"/>
        <v>0</v>
      </c>
      <c r="AS419" s="34"/>
      <c r="AT419" s="1"/>
      <c r="AU419" s="46">
        <f t="shared" si="420"/>
        <v>0</v>
      </c>
      <c r="AV419" s="125">
        <f t="shared" si="407"/>
        <v>0</v>
      </c>
      <c r="AW419" s="125">
        <f t="shared" si="408"/>
        <v>0</v>
      </c>
      <c r="AX419" s="291">
        <v>0</v>
      </c>
      <c r="AY419" s="125">
        <v>0</v>
      </c>
      <c r="AZ419" s="35"/>
      <c r="BA419" s="35"/>
      <c r="BB419" s="35"/>
      <c r="BC419" s="35"/>
      <c r="BD419" s="35"/>
      <c r="BE419" s="35"/>
      <c r="BF419" s="35"/>
    </row>
    <row r="420" spans="1:58" ht="13">
      <c r="A420" s="17"/>
      <c r="B420" s="1"/>
      <c r="C420" s="16">
        <v>417</v>
      </c>
      <c r="D420" s="186" t="s">
        <v>1838</v>
      </c>
      <c r="E420" s="132">
        <v>7</v>
      </c>
      <c r="F420" s="265" t="s">
        <v>1730</v>
      </c>
      <c r="G420" s="154" t="s">
        <v>1731</v>
      </c>
      <c r="H420" s="156" t="s">
        <v>1847</v>
      </c>
      <c r="I420" s="156" t="s">
        <v>640</v>
      </c>
      <c r="J420" s="175">
        <f t="shared" si="406"/>
        <v>0</v>
      </c>
      <c r="K420" s="16">
        <v>0</v>
      </c>
      <c r="L420" s="3"/>
      <c r="M420" s="1"/>
      <c r="N420" s="45">
        <f t="shared" si="409"/>
        <v>0</v>
      </c>
      <c r="O420" s="34"/>
      <c r="P420" s="1"/>
      <c r="Q420" s="45">
        <f t="shared" si="410"/>
        <v>0</v>
      </c>
      <c r="R420" s="34"/>
      <c r="S420" s="1"/>
      <c r="T420" s="45">
        <f t="shared" si="411"/>
        <v>0</v>
      </c>
      <c r="U420" s="34"/>
      <c r="V420" s="1"/>
      <c r="W420" s="45">
        <f t="shared" si="412"/>
        <v>0</v>
      </c>
      <c r="X420" s="34"/>
      <c r="Y420" s="1"/>
      <c r="Z420" s="45">
        <f t="shared" si="413"/>
        <v>0</v>
      </c>
      <c r="AA420" s="34"/>
      <c r="AB420" s="1"/>
      <c r="AC420" s="45">
        <f t="shared" si="414"/>
        <v>0</v>
      </c>
      <c r="AD420" s="3"/>
      <c r="AE420" s="1"/>
      <c r="AF420" s="172">
        <f t="shared" si="415"/>
        <v>0</v>
      </c>
      <c r="AG420" s="34"/>
      <c r="AH420" s="1"/>
      <c r="AI420" s="46">
        <f t="shared" si="416"/>
        <v>0</v>
      </c>
      <c r="AJ420" s="34"/>
      <c r="AK420" s="1"/>
      <c r="AL420" s="46">
        <f t="shared" si="417"/>
        <v>0</v>
      </c>
      <c r="AM420" s="34"/>
      <c r="AN420" s="1"/>
      <c r="AO420" s="46">
        <f t="shared" si="418"/>
        <v>0</v>
      </c>
      <c r="AP420" s="34"/>
      <c r="AQ420" s="1"/>
      <c r="AR420" s="46">
        <f t="shared" si="419"/>
        <v>0</v>
      </c>
      <c r="AS420" s="34"/>
      <c r="AT420" s="1"/>
      <c r="AU420" s="46">
        <f t="shared" si="420"/>
        <v>0</v>
      </c>
      <c r="AV420" s="125">
        <f t="shared" si="407"/>
        <v>0</v>
      </c>
      <c r="AW420" s="125">
        <f t="shared" si="408"/>
        <v>0</v>
      </c>
      <c r="AX420" s="291">
        <v>0</v>
      </c>
      <c r="AY420" s="125">
        <v>0</v>
      </c>
      <c r="AZ420" s="35"/>
      <c r="BA420" s="35"/>
      <c r="BB420" s="35"/>
      <c r="BC420" s="35"/>
      <c r="BD420" s="35"/>
      <c r="BE420" s="35"/>
      <c r="BF420" s="35"/>
    </row>
    <row r="421" spans="1:58" ht="13">
      <c r="A421" s="17"/>
      <c r="B421" s="22"/>
      <c r="C421" s="16">
        <v>418</v>
      </c>
      <c r="D421" s="186" t="s">
        <v>1838</v>
      </c>
      <c r="E421" s="132">
        <v>8</v>
      </c>
      <c r="F421" s="265" t="s">
        <v>1732</v>
      </c>
      <c r="G421" s="154" t="s">
        <v>1733</v>
      </c>
      <c r="H421" s="156" t="s">
        <v>1847</v>
      </c>
      <c r="I421" s="156" t="s">
        <v>640</v>
      </c>
      <c r="J421" s="175">
        <f>AU421</f>
        <v>0</v>
      </c>
      <c r="K421" s="16">
        <v>0</v>
      </c>
      <c r="L421" s="3"/>
      <c r="M421" s="1"/>
      <c r="N421" s="45">
        <f>SUM(K421+L421-M421)</f>
        <v>0</v>
      </c>
      <c r="O421" s="34"/>
      <c r="P421" s="1"/>
      <c r="Q421" s="45">
        <f>SUM(N421+O421-P421)</f>
        <v>0</v>
      </c>
      <c r="R421" s="34"/>
      <c r="S421" s="1"/>
      <c r="T421" s="45">
        <f>SUM(Q421+R421-S421)</f>
        <v>0</v>
      </c>
      <c r="U421" s="34"/>
      <c r="V421" s="1"/>
      <c r="W421" s="45">
        <f>SUM(T421+U421-V421)</f>
        <v>0</v>
      </c>
      <c r="X421" s="34"/>
      <c r="Y421" s="1"/>
      <c r="Z421" s="45">
        <f>SUM(W421+X421-Y421)</f>
        <v>0</v>
      </c>
      <c r="AA421" s="34"/>
      <c r="AB421" s="1"/>
      <c r="AC421" s="45">
        <f>SUM(Z421+AA421-AB421)</f>
        <v>0</v>
      </c>
      <c r="AD421" s="3"/>
      <c r="AE421" s="1"/>
      <c r="AF421" s="172">
        <f>SUM(AC421+AD421-AE421)</f>
        <v>0</v>
      </c>
      <c r="AG421" s="34"/>
      <c r="AH421" s="1"/>
      <c r="AI421" s="46">
        <f>SUM(AF421+AG421-AH421)</f>
        <v>0</v>
      </c>
      <c r="AJ421" s="34"/>
      <c r="AK421" s="1"/>
      <c r="AL421" s="46">
        <f>SUM(AI421+AJ421-AK421)</f>
        <v>0</v>
      </c>
      <c r="AM421" s="34"/>
      <c r="AN421" s="1"/>
      <c r="AO421" s="46">
        <f>SUM(AL421+AM421-AN421)</f>
        <v>0</v>
      </c>
      <c r="AP421" s="34"/>
      <c r="AQ421" s="1"/>
      <c r="AR421" s="46">
        <f>SUM(AO421+AP421-AQ421)</f>
        <v>0</v>
      </c>
      <c r="AS421" s="34"/>
      <c r="AT421" s="1"/>
      <c r="AU421" s="46">
        <f>SUM(AR421+AS421-AT421)</f>
        <v>0</v>
      </c>
      <c r="AV421" s="125">
        <f t="shared" si="407"/>
        <v>0</v>
      </c>
      <c r="AW421" s="125">
        <f t="shared" si="408"/>
        <v>0</v>
      </c>
      <c r="AX421" s="291">
        <v>0</v>
      </c>
      <c r="AY421" s="125">
        <v>0</v>
      </c>
      <c r="AZ421" s="35"/>
      <c r="BA421" s="35"/>
      <c r="BB421" s="35"/>
      <c r="BC421" s="35"/>
      <c r="BD421" s="35"/>
      <c r="BE421" s="35"/>
      <c r="BF421" s="35"/>
    </row>
    <row r="422" spans="1:58" ht="13">
      <c r="A422" s="18"/>
      <c r="B422" s="41"/>
      <c r="C422" s="200">
        <v>419</v>
      </c>
      <c r="D422" s="186" t="s">
        <v>1838</v>
      </c>
      <c r="E422" s="132">
        <v>9</v>
      </c>
      <c r="F422" s="265" t="s">
        <v>1734</v>
      </c>
      <c r="G422" s="154" t="s">
        <v>1735</v>
      </c>
      <c r="H422" s="156" t="s">
        <v>1847</v>
      </c>
      <c r="I422" s="156" t="s">
        <v>640</v>
      </c>
      <c r="J422" s="175">
        <f t="shared" si="406"/>
        <v>0</v>
      </c>
      <c r="K422" s="16">
        <v>0</v>
      </c>
      <c r="L422" s="3"/>
      <c r="M422" s="1"/>
      <c r="N422" s="45">
        <f t="shared" si="409"/>
        <v>0</v>
      </c>
      <c r="O422" s="34"/>
      <c r="P422" s="1"/>
      <c r="Q422" s="45">
        <f t="shared" si="410"/>
        <v>0</v>
      </c>
      <c r="R422" s="34"/>
      <c r="S422" s="1"/>
      <c r="T422" s="45">
        <f t="shared" si="411"/>
        <v>0</v>
      </c>
      <c r="U422" s="34"/>
      <c r="V422" s="1"/>
      <c r="W422" s="45">
        <f t="shared" si="412"/>
        <v>0</v>
      </c>
      <c r="X422" s="34"/>
      <c r="Y422" s="1"/>
      <c r="Z422" s="45">
        <f t="shared" si="413"/>
        <v>0</v>
      </c>
      <c r="AA422" s="34"/>
      <c r="AB422" s="1"/>
      <c r="AC422" s="45">
        <f t="shared" si="414"/>
        <v>0</v>
      </c>
      <c r="AD422" s="3"/>
      <c r="AE422" s="1"/>
      <c r="AF422" s="172">
        <f t="shared" si="415"/>
        <v>0</v>
      </c>
      <c r="AG422" s="34"/>
      <c r="AH422" s="1"/>
      <c r="AI422" s="46">
        <f t="shared" si="416"/>
        <v>0</v>
      </c>
      <c r="AJ422" s="34"/>
      <c r="AK422" s="1"/>
      <c r="AL422" s="46">
        <f t="shared" si="417"/>
        <v>0</v>
      </c>
      <c r="AM422" s="34"/>
      <c r="AN422" s="1"/>
      <c r="AO422" s="46">
        <f t="shared" si="418"/>
        <v>0</v>
      </c>
      <c r="AP422" s="34"/>
      <c r="AQ422" s="1"/>
      <c r="AR422" s="46">
        <f t="shared" si="419"/>
        <v>0</v>
      </c>
      <c r="AS422" s="34"/>
      <c r="AT422" s="1"/>
      <c r="AU422" s="46">
        <f t="shared" si="420"/>
        <v>0</v>
      </c>
      <c r="AV422" s="125">
        <f t="shared" si="407"/>
        <v>0</v>
      </c>
      <c r="AW422" s="125">
        <f t="shared" si="408"/>
        <v>0</v>
      </c>
      <c r="AX422" s="291">
        <v>0</v>
      </c>
      <c r="AY422" s="125">
        <v>0</v>
      </c>
      <c r="AZ422" s="35"/>
      <c r="BA422" s="35"/>
      <c r="BB422" s="35"/>
      <c r="BC422" s="35"/>
      <c r="BD422" s="35"/>
      <c r="BE422" s="35"/>
      <c r="BF422" s="35"/>
    </row>
    <row r="423" spans="1:58" ht="13">
      <c r="A423" s="17"/>
      <c r="B423" s="22"/>
      <c r="C423" s="16">
        <v>420</v>
      </c>
      <c r="D423" s="186" t="s">
        <v>1838</v>
      </c>
      <c r="E423" s="132">
        <v>10</v>
      </c>
      <c r="F423" s="265" t="s">
        <v>1736</v>
      </c>
      <c r="G423" s="154" t="s">
        <v>1737</v>
      </c>
      <c r="H423" s="156" t="s">
        <v>1847</v>
      </c>
      <c r="I423" s="156" t="s">
        <v>640</v>
      </c>
      <c r="J423" s="175">
        <f t="shared" si="406"/>
        <v>0</v>
      </c>
      <c r="K423" s="16">
        <v>0</v>
      </c>
      <c r="L423" s="3"/>
      <c r="M423" s="1"/>
      <c r="N423" s="45">
        <f t="shared" si="409"/>
        <v>0</v>
      </c>
      <c r="O423" s="34"/>
      <c r="P423" s="1"/>
      <c r="Q423" s="45">
        <f t="shared" si="410"/>
        <v>0</v>
      </c>
      <c r="R423" s="34"/>
      <c r="S423" s="1"/>
      <c r="T423" s="45">
        <f t="shared" si="411"/>
        <v>0</v>
      </c>
      <c r="U423" s="34"/>
      <c r="V423" s="1"/>
      <c r="W423" s="45">
        <f t="shared" si="412"/>
        <v>0</v>
      </c>
      <c r="X423" s="34"/>
      <c r="Y423" s="1"/>
      <c r="Z423" s="45">
        <f t="shared" si="413"/>
        <v>0</v>
      </c>
      <c r="AA423" s="34"/>
      <c r="AB423" s="1"/>
      <c r="AC423" s="45">
        <f t="shared" si="414"/>
        <v>0</v>
      </c>
      <c r="AD423" s="3"/>
      <c r="AE423" s="1"/>
      <c r="AF423" s="172">
        <f t="shared" si="415"/>
        <v>0</v>
      </c>
      <c r="AG423" s="34"/>
      <c r="AH423" s="1"/>
      <c r="AI423" s="46">
        <f t="shared" si="416"/>
        <v>0</v>
      </c>
      <c r="AJ423" s="34"/>
      <c r="AK423" s="1"/>
      <c r="AL423" s="46">
        <f t="shared" si="417"/>
        <v>0</v>
      </c>
      <c r="AM423" s="34"/>
      <c r="AN423" s="1"/>
      <c r="AO423" s="46">
        <f t="shared" si="418"/>
        <v>0</v>
      </c>
      <c r="AP423" s="34"/>
      <c r="AQ423" s="1"/>
      <c r="AR423" s="46">
        <f t="shared" si="419"/>
        <v>0</v>
      </c>
      <c r="AS423" s="34"/>
      <c r="AT423" s="1"/>
      <c r="AU423" s="46">
        <f t="shared" si="420"/>
        <v>0</v>
      </c>
      <c r="AV423" s="125">
        <f t="shared" si="407"/>
        <v>0</v>
      </c>
      <c r="AW423" s="125">
        <f t="shared" si="408"/>
        <v>0</v>
      </c>
      <c r="AX423" s="291">
        <v>0</v>
      </c>
      <c r="AY423" s="125">
        <v>0</v>
      </c>
      <c r="AZ423" s="35"/>
      <c r="BA423" s="35"/>
      <c r="BB423" s="35"/>
      <c r="BC423" s="35"/>
      <c r="BD423" s="35"/>
      <c r="BE423" s="35"/>
      <c r="BF423" s="35"/>
    </row>
    <row r="424" spans="1:58" ht="13">
      <c r="A424" s="17"/>
      <c r="B424" s="1"/>
      <c r="C424" s="16">
        <v>421</v>
      </c>
      <c r="D424" s="186" t="s">
        <v>1838</v>
      </c>
      <c r="E424" s="132">
        <v>11</v>
      </c>
      <c r="F424" s="265" t="s">
        <v>1738</v>
      </c>
      <c r="G424" s="154" t="s">
        <v>1739</v>
      </c>
      <c r="H424" s="156" t="s">
        <v>1847</v>
      </c>
      <c r="I424" s="156" t="s">
        <v>640</v>
      </c>
      <c r="J424" s="175">
        <f t="shared" si="406"/>
        <v>0</v>
      </c>
      <c r="K424" s="16">
        <v>0</v>
      </c>
      <c r="L424" s="3"/>
      <c r="M424" s="1"/>
      <c r="N424" s="45">
        <f t="shared" si="409"/>
        <v>0</v>
      </c>
      <c r="O424" s="34"/>
      <c r="P424" s="1"/>
      <c r="Q424" s="45">
        <f t="shared" si="410"/>
        <v>0</v>
      </c>
      <c r="R424" s="34"/>
      <c r="S424" s="1"/>
      <c r="T424" s="45">
        <f t="shared" si="411"/>
        <v>0</v>
      </c>
      <c r="U424" s="34"/>
      <c r="V424" s="1"/>
      <c r="W424" s="45">
        <f t="shared" si="412"/>
        <v>0</v>
      </c>
      <c r="X424" s="34"/>
      <c r="Y424" s="1"/>
      <c r="Z424" s="45">
        <f t="shared" si="413"/>
        <v>0</v>
      </c>
      <c r="AA424" s="34"/>
      <c r="AB424" s="1"/>
      <c r="AC424" s="45">
        <f t="shared" si="414"/>
        <v>0</v>
      </c>
      <c r="AD424" s="3"/>
      <c r="AE424" s="1"/>
      <c r="AF424" s="172">
        <f t="shared" si="415"/>
        <v>0</v>
      </c>
      <c r="AG424" s="34"/>
      <c r="AH424" s="1"/>
      <c r="AI424" s="46">
        <f t="shared" si="416"/>
        <v>0</v>
      </c>
      <c r="AJ424" s="34"/>
      <c r="AK424" s="1"/>
      <c r="AL424" s="46">
        <f t="shared" si="417"/>
        <v>0</v>
      </c>
      <c r="AM424" s="34"/>
      <c r="AN424" s="1"/>
      <c r="AO424" s="46">
        <f t="shared" si="418"/>
        <v>0</v>
      </c>
      <c r="AP424" s="34"/>
      <c r="AQ424" s="1"/>
      <c r="AR424" s="46">
        <f t="shared" si="419"/>
        <v>0</v>
      </c>
      <c r="AS424" s="34"/>
      <c r="AT424" s="1"/>
      <c r="AU424" s="46">
        <f t="shared" si="420"/>
        <v>0</v>
      </c>
      <c r="AV424" s="125">
        <f t="shared" si="407"/>
        <v>0</v>
      </c>
      <c r="AW424" s="125">
        <f t="shared" si="408"/>
        <v>0</v>
      </c>
      <c r="AX424" s="291">
        <v>0</v>
      </c>
      <c r="AY424" s="125">
        <v>0</v>
      </c>
      <c r="AZ424" s="35"/>
      <c r="BA424" s="35"/>
      <c r="BB424" s="35"/>
      <c r="BC424" s="35"/>
      <c r="BD424" s="35"/>
      <c r="BE424" s="35"/>
      <c r="BF424" s="35"/>
    </row>
    <row r="425" spans="1:58" ht="13">
      <c r="A425" s="17"/>
      <c r="B425" s="1"/>
      <c r="C425" s="16">
        <v>422</v>
      </c>
      <c r="D425" s="186" t="s">
        <v>1838</v>
      </c>
      <c r="E425" s="132">
        <v>12</v>
      </c>
      <c r="F425" s="265" t="s">
        <v>1740</v>
      </c>
      <c r="G425" s="157" t="s">
        <v>1741</v>
      </c>
      <c r="H425" s="156" t="s">
        <v>1847</v>
      </c>
      <c r="I425" s="156" t="s">
        <v>640</v>
      </c>
      <c r="J425" s="175">
        <f t="shared" si="406"/>
        <v>0</v>
      </c>
      <c r="K425" s="16">
        <v>0</v>
      </c>
      <c r="L425" s="3"/>
      <c r="M425" s="1"/>
      <c r="N425" s="45">
        <f t="shared" si="409"/>
        <v>0</v>
      </c>
      <c r="O425" s="34"/>
      <c r="P425" s="1"/>
      <c r="Q425" s="45">
        <f t="shared" si="410"/>
        <v>0</v>
      </c>
      <c r="R425" s="34"/>
      <c r="S425" s="1"/>
      <c r="T425" s="45">
        <f t="shared" si="411"/>
        <v>0</v>
      </c>
      <c r="U425" s="34"/>
      <c r="V425" s="1"/>
      <c r="W425" s="45">
        <f t="shared" si="412"/>
        <v>0</v>
      </c>
      <c r="X425" s="34"/>
      <c r="Y425" s="1"/>
      <c r="Z425" s="45">
        <f t="shared" si="413"/>
        <v>0</v>
      </c>
      <c r="AA425" s="34"/>
      <c r="AB425" s="1"/>
      <c r="AC425" s="45">
        <f t="shared" si="414"/>
        <v>0</v>
      </c>
      <c r="AD425" s="3"/>
      <c r="AE425" s="1"/>
      <c r="AF425" s="172">
        <f t="shared" si="415"/>
        <v>0</v>
      </c>
      <c r="AG425" s="34"/>
      <c r="AH425" s="1"/>
      <c r="AI425" s="46">
        <f t="shared" si="416"/>
        <v>0</v>
      </c>
      <c r="AJ425" s="34"/>
      <c r="AK425" s="1"/>
      <c r="AL425" s="46">
        <f t="shared" si="417"/>
        <v>0</v>
      </c>
      <c r="AM425" s="34"/>
      <c r="AN425" s="1"/>
      <c r="AO425" s="46">
        <f t="shared" si="418"/>
        <v>0</v>
      </c>
      <c r="AP425" s="34"/>
      <c r="AQ425" s="1"/>
      <c r="AR425" s="46">
        <f t="shared" si="419"/>
        <v>0</v>
      </c>
      <c r="AS425" s="34"/>
      <c r="AT425" s="1"/>
      <c r="AU425" s="46">
        <f t="shared" si="420"/>
        <v>0</v>
      </c>
      <c r="AV425" s="125">
        <f t="shared" si="407"/>
        <v>0</v>
      </c>
      <c r="AW425" s="125">
        <f t="shared" si="408"/>
        <v>0</v>
      </c>
      <c r="AX425" s="291">
        <v>0</v>
      </c>
      <c r="AY425" s="125">
        <v>0</v>
      </c>
      <c r="AZ425" s="35"/>
      <c r="BA425" s="35"/>
      <c r="BB425" s="35"/>
      <c r="BC425" s="35"/>
      <c r="BD425" s="35"/>
      <c r="BE425" s="35"/>
      <c r="BF425" s="35"/>
    </row>
    <row r="426" spans="1:58" ht="13">
      <c r="A426" s="18"/>
      <c r="B426" s="41"/>
      <c r="C426" s="200">
        <v>423</v>
      </c>
      <c r="D426" s="186" t="s">
        <v>1838</v>
      </c>
      <c r="E426" s="132">
        <v>13</v>
      </c>
      <c r="F426" s="265" t="s">
        <v>1742</v>
      </c>
      <c r="G426" s="157" t="s">
        <v>1743</v>
      </c>
      <c r="H426" s="156" t="s">
        <v>1847</v>
      </c>
      <c r="I426" s="156" t="s">
        <v>640</v>
      </c>
      <c r="J426" s="175">
        <f t="shared" si="406"/>
        <v>0</v>
      </c>
      <c r="K426" s="16">
        <v>0</v>
      </c>
      <c r="L426" s="3"/>
      <c r="M426" s="1"/>
      <c r="N426" s="45">
        <f t="shared" si="409"/>
        <v>0</v>
      </c>
      <c r="O426" s="34"/>
      <c r="P426" s="1"/>
      <c r="Q426" s="45">
        <f t="shared" si="410"/>
        <v>0</v>
      </c>
      <c r="R426" s="34"/>
      <c r="S426" s="1"/>
      <c r="T426" s="45">
        <f t="shared" si="411"/>
        <v>0</v>
      </c>
      <c r="U426" s="34"/>
      <c r="V426" s="1"/>
      <c r="W426" s="45">
        <f t="shared" si="412"/>
        <v>0</v>
      </c>
      <c r="X426" s="34"/>
      <c r="Y426" s="1"/>
      <c r="Z426" s="45">
        <f t="shared" si="413"/>
        <v>0</v>
      </c>
      <c r="AA426" s="34"/>
      <c r="AB426" s="1"/>
      <c r="AC426" s="45">
        <f t="shared" si="414"/>
        <v>0</v>
      </c>
      <c r="AD426" s="3"/>
      <c r="AE426" s="1"/>
      <c r="AF426" s="172">
        <f t="shared" si="415"/>
        <v>0</v>
      </c>
      <c r="AG426" s="34"/>
      <c r="AH426" s="1"/>
      <c r="AI426" s="46">
        <f t="shared" si="416"/>
        <v>0</v>
      </c>
      <c r="AJ426" s="34"/>
      <c r="AK426" s="1"/>
      <c r="AL426" s="46">
        <f t="shared" si="417"/>
        <v>0</v>
      </c>
      <c r="AM426" s="34"/>
      <c r="AN426" s="1"/>
      <c r="AO426" s="46">
        <f t="shared" si="418"/>
        <v>0</v>
      </c>
      <c r="AP426" s="34"/>
      <c r="AQ426" s="1"/>
      <c r="AR426" s="46">
        <f t="shared" si="419"/>
        <v>0</v>
      </c>
      <c r="AS426" s="34"/>
      <c r="AT426" s="1"/>
      <c r="AU426" s="46">
        <f t="shared" si="420"/>
        <v>0</v>
      </c>
      <c r="AV426" s="125">
        <f t="shared" si="407"/>
        <v>0</v>
      </c>
      <c r="AW426" s="125">
        <f t="shared" si="408"/>
        <v>0</v>
      </c>
      <c r="AX426" s="291">
        <v>0</v>
      </c>
      <c r="AY426" s="125">
        <v>0</v>
      </c>
      <c r="AZ426" s="35"/>
      <c r="BA426" s="35"/>
      <c r="BB426" s="35"/>
      <c r="BC426" s="35"/>
      <c r="BD426" s="35"/>
      <c r="BE426" s="35"/>
      <c r="BF426" s="35"/>
    </row>
    <row r="427" spans="1:58" ht="13">
      <c r="A427" s="17"/>
      <c r="B427" s="22"/>
      <c r="C427" s="16">
        <v>424</v>
      </c>
      <c r="D427" s="186" t="s">
        <v>1838</v>
      </c>
      <c r="E427" s="132">
        <v>14</v>
      </c>
      <c r="F427" s="265" t="s">
        <v>1744</v>
      </c>
      <c r="G427" s="157" t="s">
        <v>1745</v>
      </c>
      <c r="H427" s="156" t="s">
        <v>1847</v>
      </c>
      <c r="I427" s="156" t="s">
        <v>640</v>
      </c>
      <c r="J427" s="175">
        <f t="shared" si="406"/>
        <v>0</v>
      </c>
      <c r="K427" s="16">
        <v>0</v>
      </c>
      <c r="L427" s="3"/>
      <c r="M427" s="1"/>
      <c r="N427" s="45">
        <f t="shared" si="409"/>
        <v>0</v>
      </c>
      <c r="O427" s="34"/>
      <c r="P427" s="1"/>
      <c r="Q427" s="45">
        <f t="shared" si="410"/>
        <v>0</v>
      </c>
      <c r="R427" s="34"/>
      <c r="S427" s="1"/>
      <c r="T427" s="45">
        <f t="shared" si="411"/>
        <v>0</v>
      </c>
      <c r="U427" s="34"/>
      <c r="V427" s="1"/>
      <c r="W427" s="45">
        <f t="shared" si="412"/>
        <v>0</v>
      </c>
      <c r="X427" s="34"/>
      <c r="Y427" s="1"/>
      <c r="Z427" s="45">
        <f t="shared" si="413"/>
        <v>0</v>
      </c>
      <c r="AA427" s="34"/>
      <c r="AB427" s="1"/>
      <c r="AC427" s="45">
        <f t="shared" si="414"/>
        <v>0</v>
      </c>
      <c r="AD427" s="3"/>
      <c r="AE427" s="1"/>
      <c r="AF427" s="172">
        <f t="shared" si="415"/>
        <v>0</v>
      </c>
      <c r="AG427" s="34"/>
      <c r="AH427" s="1"/>
      <c r="AI427" s="46">
        <f t="shared" si="416"/>
        <v>0</v>
      </c>
      <c r="AJ427" s="34"/>
      <c r="AK427" s="1"/>
      <c r="AL427" s="46">
        <f t="shared" si="417"/>
        <v>0</v>
      </c>
      <c r="AM427" s="34"/>
      <c r="AN427" s="1"/>
      <c r="AO427" s="46">
        <f t="shared" si="418"/>
        <v>0</v>
      </c>
      <c r="AP427" s="34"/>
      <c r="AQ427" s="1"/>
      <c r="AR427" s="46">
        <f t="shared" si="419"/>
        <v>0</v>
      </c>
      <c r="AS427" s="34"/>
      <c r="AT427" s="1"/>
      <c r="AU427" s="46">
        <f t="shared" si="420"/>
        <v>0</v>
      </c>
      <c r="AV427" s="125">
        <f t="shared" si="407"/>
        <v>0</v>
      </c>
      <c r="AW427" s="125">
        <f t="shared" si="408"/>
        <v>0</v>
      </c>
      <c r="AX427" s="291">
        <v>0</v>
      </c>
      <c r="AY427" s="125">
        <v>0</v>
      </c>
      <c r="AZ427" s="35"/>
      <c r="BA427" s="35"/>
      <c r="BB427" s="35"/>
      <c r="BC427" s="35"/>
      <c r="BD427" s="35"/>
      <c r="BE427" s="35"/>
      <c r="BF427" s="35"/>
    </row>
    <row r="428" spans="1:58" ht="13">
      <c r="A428" s="17"/>
      <c r="B428" s="1"/>
      <c r="C428" s="16">
        <v>425</v>
      </c>
      <c r="D428" s="186" t="s">
        <v>1838</v>
      </c>
      <c r="E428" s="132">
        <v>15</v>
      </c>
      <c r="F428" s="265" t="s">
        <v>1746</v>
      </c>
      <c r="G428" s="157" t="s">
        <v>1747</v>
      </c>
      <c r="H428" s="156" t="s">
        <v>1847</v>
      </c>
      <c r="I428" s="156" t="s">
        <v>640</v>
      </c>
      <c r="J428" s="175">
        <f t="shared" si="406"/>
        <v>0</v>
      </c>
      <c r="K428" s="16">
        <v>0</v>
      </c>
      <c r="L428" s="3"/>
      <c r="M428" s="1"/>
      <c r="N428" s="45">
        <f t="shared" si="409"/>
        <v>0</v>
      </c>
      <c r="O428" s="34"/>
      <c r="P428" s="1"/>
      <c r="Q428" s="45">
        <f t="shared" si="410"/>
        <v>0</v>
      </c>
      <c r="R428" s="34"/>
      <c r="S428" s="1"/>
      <c r="T428" s="45">
        <f t="shared" si="411"/>
        <v>0</v>
      </c>
      <c r="U428" s="34"/>
      <c r="V428" s="1"/>
      <c r="W428" s="45">
        <f t="shared" si="412"/>
        <v>0</v>
      </c>
      <c r="X428" s="34"/>
      <c r="Y428" s="1"/>
      <c r="Z428" s="45">
        <f t="shared" si="413"/>
        <v>0</v>
      </c>
      <c r="AA428" s="34"/>
      <c r="AB428" s="1"/>
      <c r="AC428" s="45">
        <f t="shared" si="414"/>
        <v>0</v>
      </c>
      <c r="AD428" s="3"/>
      <c r="AE428" s="1"/>
      <c r="AF428" s="172">
        <f t="shared" si="415"/>
        <v>0</v>
      </c>
      <c r="AG428" s="34"/>
      <c r="AH428" s="1"/>
      <c r="AI428" s="46">
        <f t="shared" si="416"/>
        <v>0</v>
      </c>
      <c r="AJ428" s="34"/>
      <c r="AK428" s="1"/>
      <c r="AL428" s="46">
        <f t="shared" si="417"/>
        <v>0</v>
      </c>
      <c r="AM428" s="34"/>
      <c r="AN428" s="1"/>
      <c r="AO428" s="46">
        <f t="shared" si="418"/>
        <v>0</v>
      </c>
      <c r="AP428" s="34"/>
      <c r="AQ428" s="1"/>
      <c r="AR428" s="46">
        <f t="shared" si="419"/>
        <v>0</v>
      </c>
      <c r="AS428" s="34"/>
      <c r="AT428" s="1"/>
      <c r="AU428" s="46">
        <f t="shared" si="420"/>
        <v>0</v>
      </c>
      <c r="AV428" s="125">
        <f t="shared" si="407"/>
        <v>0</v>
      </c>
      <c r="AW428" s="125">
        <f t="shared" si="408"/>
        <v>0</v>
      </c>
      <c r="AX428" s="291">
        <v>0</v>
      </c>
      <c r="AY428" s="125">
        <v>0</v>
      </c>
      <c r="AZ428" s="35"/>
      <c r="BA428" s="35"/>
      <c r="BB428" s="35"/>
      <c r="BC428" s="35"/>
      <c r="BD428" s="35"/>
      <c r="BE428" s="35"/>
      <c r="BF428" s="35"/>
    </row>
    <row r="429" spans="1:58" ht="13">
      <c r="A429" s="17"/>
      <c r="B429" s="22"/>
      <c r="C429" s="16">
        <v>426</v>
      </c>
      <c r="D429" s="186" t="s">
        <v>1838</v>
      </c>
      <c r="E429" s="132">
        <v>16</v>
      </c>
      <c r="F429" s="265" t="s">
        <v>1748</v>
      </c>
      <c r="G429" s="157" t="s">
        <v>1749</v>
      </c>
      <c r="H429" s="156" t="s">
        <v>1847</v>
      </c>
      <c r="I429" s="156" t="s">
        <v>640</v>
      </c>
      <c r="J429" s="175">
        <f t="shared" si="406"/>
        <v>0</v>
      </c>
      <c r="K429" s="16">
        <v>0</v>
      </c>
      <c r="L429" s="3"/>
      <c r="M429" s="1"/>
      <c r="N429" s="45">
        <f t="shared" si="409"/>
        <v>0</v>
      </c>
      <c r="O429" s="34"/>
      <c r="P429" s="1"/>
      <c r="Q429" s="45">
        <f t="shared" si="410"/>
        <v>0</v>
      </c>
      <c r="R429" s="34"/>
      <c r="S429" s="1"/>
      <c r="T429" s="45">
        <f t="shared" si="411"/>
        <v>0</v>
      </c>
      <c r="U429" s="34"/>
      <c r="V429" s="1"/>
      <c r="W429" s="45">
        <f t="shared" si="412"/>
        <v>0</v>
      </c>
      <c r="X429" s="34"/>
      <c r="Y429" s="1"/>
      <c r="Z429" s="45">
        <f t="shared" si="413"/>
        <v>0</v>
      </c>
      <c r="AA429" s="34"/>
      <c r="AB429" s="1"/>
      <c r="AC429" s="45">
        <f t="shared" si="414"/>
        <v>0</v>
      </c>
      <c r="AD429" s="3"/>
      <c r="AE429" s="1"/>
      <c r="AF429" s="172">
        <f t="shared" si="415"/>
        <v>0</v>
      </c>
      <c r="AG429" s="34"/>
      <c r="AH429" s="1"/>
      <c r="AI429" s="46">
        <f t="shared" si="416"/>
        <v>0</v>
      </c>
      <c r="AJ429" s="34"/>
      <c r="AK429" s="1"/>
      <c r="AL429" s="46">
        <f t="shared" si="417"/>
        <v>0</v>
      </c>
      <c r="AM429" s="34"/>
      <c r="AN429" s="1"/>
      <c r="AO429" s="46">
        <f t="shared" si="418"/>
        <v>0</v>
      </c>
      <c r="AP429" s="34"/>
      <c r="AQ429" s="1"/>
      <c r="AR429" s="46">
        <f t="shared" si="419"/>
        <v>0</v>
      </c>
      <c r="AS429" s="34"/>
      <c r="AT429" s="1"/>
      <c r="AU429" s="46">
        <f t="shared" si="420"/>
        <v>0</v>
      </c>
      <c r="AV429" s="125">
        <f t="shared" si="407"/>
        <v>0</v>
      </c>
      <c r="AW429" s="125">
        <f t="shared" si="408"/>
        <v>0</v>
      </c>
      <c r="AX429" s="291">
        <v>0</v>
      </c>
      <c r="AY429" s="125">
        <v>0</v>
      </c>
      <c r="AZ429" s="35"/>
      <c r="BA429" s="35"/>
      <c r="BB429" s="35"/>
      <c r="BC429" s="35"/>
      <c r="BD429" s="35"/>
      <c r="BE429" s="35"/>
      <c r="BF429" s="35"/>
    </row>
    <row r="430" spans="1:58" ht="13">
      <c r="A430" s="17"/>
      <c r="B430" s="1"/>
      <c r="C430" s="200">
        <v>427</v>
      </c>
      <c r="D430" s="186" t="s">
        <v>1838</v>
      </c>
      <c r="E430" s="132">
        <v>17</v>
      </c>
      <c r="F430" s="265" t="s">
        <v>1750</v>
      </c>
      <c r="G430" s="157" t="s">
        <v>1751</v>
      </c>
      <c r="H430" s="156" t="s">
        <v>1847</v>
      </c>
      <c r="I430" s="156" t="s">
        <v>640</v>
      </c>
      <c r="J430" s="175">
        <f t="shared" si="406"/>
        <v>0</v>
      </c>
      <c r="K430" s="16">
        <v>0</v>
      </c>
      <c r="L430" s="3"/>
      <c r="M430" s="1"/>
      <c r="N430" s="45">
        <f t="shared" si="409"/>
        <v>0</v>
      </c>
      <c r="O430" s="34"/>
      <c r="P430" s="1"/>
      <c r="Q430" s="45">
        <f t="shared" si="410"/>
        <v>0</v>
      </c>
      <c r="R430" s="34"/>
      <c r="S430" s="1"/>
      <c r="T430" s="45">
        <f t="shared" si="411"/>
        <v>0</v>
      </c>
      <c r="U430" s="34"/>
      <c r="V430" s="1"/>
      <c r="W430" s="45">
        <f t="shared" si="412"/>
        <v>0</v>
      </c>
      <c r="X430" s="34"/>
      <c r="Y430" s="1"/>
      <c r="Z430" s="45">
        <f t="shared" si="413"/>
        <v>0</v>
      </c>
      <c r="AA430" s="34"/>
      <c r="AB430" s="1"/>
      <c r="AC430" s="45">
        <f t="shared" si="414"/>
        <v>0</v>
      </c>
      <c r="AD430" s="3"/>
      <c r="AE430" s="1"/>
      <c r="AF430" s="172">
        <f t="shared" si="415"/>
        <v>0</v>
      </c>
      <c r="AG430" s="34"/>
      <c r="AH430" s="1"/>
      <c r="AI430" s="46">
        <f t="shared" si="416"/>
        <v>0</v>
      </c>
      <c r="AJ430" s="34"/>
      <c r="AK430" s="1"/>
      <c r="AL430" s="46">
        <f t="shared" si="417"/>
        <v>0</v>
      </c>
      <c r="AM430" s="34"/>
      <c r="AN430" s="1"/>
      <c r="AO430" s="46">
        <f t="shared" si="418"/>
        <v>0</v>
      </c>
      <c r="AP430" s="34"/>
      <c r="AQ430" s="1"/>
      <c r="AR430" s="46">
        <f t="shared" si="419"/>
        <v>0</v>
      </c>
      <c r="AS430" s="34"/>
      <c r="AT430" s="1"/>
      <c r="AU430" s="46">
        <f t="shared" si="420"/>
        <v>0</v>
      </c>
      <c r="AV430" s="125">
        <f t="shared" si="407"/>
        <v>0</v>
      </c>
      <c r="AW430" s="125">
        <f t="shared" si="408"/>
        <v>0</v>
      </c>
      <c r="AX430" s="291">
        <v>0</v>
      </c>
      <c r="AY430" s="125">
        <v>0</v>
      </c>
      <c r="AZ430" s="35"/>
      <c r="BA430" s="35"/>
      <c r="BB430" s="35"/>
      <c r="BC430" s="35"/>
      <c r="BD430" s="35"/>
      <c r="BE430" s="35"/>
      <c r="BF430" s="35"/>
    </row>
    <row r="431" spans="1:58" ht="13">
      <c r="A431" s="17"/>
      <c r="B431" s="22"/>
      <c r="C431" s="16">
        <v>428</v>
      </c>
      <c r="D431" s="186" t="s">
        <v>1838</v>
      </c>
      <c r="E431" s="132">
        <v>18</v>
      </c>
      <c r="F431" s="265" t="s">
        <v>1752</v>
      </c>
      <c r="G431" s="157" t="s">
        <v>1753</v>
      </c>
      <c r="H431" s="156" t="s">
        <v>1847</v>
      </c>
      <c r="I431" s="156" t="s">
        <v>640</v>
      </c>
      <c r="J431" s="175">
        <f t="shared" si="406"/>
        <v>0</v>
      </c>
      <c r="K431" s="16">
        <v>0</v>
      </c>
      <c r="L431" s="3"/>
      <c r="M431" s="1"/>
      <c r="N431" s="45">
        <f t="shared" si="409"/>
        <v>0</v>
      </c>
      <c r="O431" s="34"/>
      <c r="P431" s="1"/>
      <c r="Q431" s="45">
        <f t="shared" si="410"/>
        <v>0</v>
      </c>
      <c r="R431" s="34"/>
      <c r="S431" s="1"/>
      <c r="T431" s="45">
        <f t="shared" si="411"/>
        <v>0</v>
      </c>
      <c r="U431" s="34"/>
      <c r="V431" s="1"/>
      <c r="W431" s="45">
        <f t="shared" si="412"/>
        <v>0</v>
      </c>
      <c r="X431" s="34"/>
      <c r="Y431" s="1"/>
      <c r="Z431" s="45">
        <f t="shared" si="413"/>
        <v>0</v>
      </c>
      <c r="AA431" s="34"/>
      <c r="AB431" s="1"/>
      <c r="AC431" s="45">
        <f t="shared" si="414"/>
        <v>0</v>
      </c>
      <c r="AD431" s="3"/>
      <c r="AE431" s="1"/>
      <c r="AF431" s="172">
        <f t="shared" si="415"/>
        <v>0</v>
      </c>
      <c r="AG431" s="34"/>
      <c r="AH431" s="1"/>
      <c r="AI431" s="46">
        <f t="shared" si="416"/>
        <v>0</v>
      </c>
      <c r="AJ431" s="34"/>
      <c r="AK431" s="1"/>
      <c r="AL431" s="46">
        <f t="shared" si="417"/>
        <v>0</v>
      </c>
      <c r="AM431" s="34"/>
      <c r="AN431" s="1"/>
      <c r="AO431" s="46">
        <f t="shared" si="418"/>
        <v>0</v>
      </c>
      <c r="AP431" s="34"/>
      <c r="AQ431" s="1"/>
      <c r="AR431" s="46">
        <f t="shared" si="419"/>
        <v>0</v>
      </c>
      <c r="AS431" s="34"/>
      <c r="AT431" s="1"/>
      <c r="AU431" s="46">
        <f t="shared" si="420"/>
        <v>0</v>
      </c>
      <c r="AV431" s="125">
        <f t="shared" si="407"/>
        <v>0</v>
      </c>
      <c r="AW431" s="125">
        <f t="shared" si="408"/>
        <v>0</v>
      </c>
      <c r="AX431" s="291">
        <v>0</v>
      </c>
      <c r="AY431" s="125">
        <v>0</v>
      </c>
      <c r="AZ431" s="35"/>
      <c r="BA431" s="35"/>
      <c r="BB431" s="35"/>
      <c r="BC431" s="35"/>
      <c r="BD431" s="35"/>
      <c r="BE431" s="35"/>
      <c r="BF431" s="35"/>
    </row>
    <row r="432" spans="1:58" ht="13">
      <c r="A432" s="18"/>
      <c r="B432" s="41"/>
      <c r="C432" s="16">
        <v>429</v>
      </c>
      <c r="D432" s="186" t="s">
        <v>1838</v>
      </c>
      <c r="E432" s="132">
        <v>19</v>
      </c>
      <c r="F432" s="265" t="s">
        <v>1754</v>
      </c>
      <c r="G432" s="157" t="s">
        <v>1755</v>
      </c>
      <c r="H432" s="156" t="s">
        <v>1847</v>
      </c>
      <c r="I432" s="156" t="s">
        <v>640</v>
      </c>
      <c r="J432" s="175">
        <f t="shared" si="406"/>
        <v>0</v>
      </c>
      <c r="K432" s="16">
        <v>0</v>
      </c>
      <c r="L432" s="3"/>
      <c r="M432" s="1"/>
      <c r="N432" s="46">
        <f t="shared" si="409"/>
        <v>0</v>
      </c>
      <c r="O432" s="34"/>
      <c r="P432" s="1"/>
      <c r="Q432" s="46">
        <f t="shared" si="410"/>
        <v>0</v>
      </c>
      <c r="R432" s="34"/>
      <c r="S432" s="1"/>
      <c r="T432" s="46">
        <f t="shared" si="411"/>
        <v>0</v>
      </c>
      <c r="U432" s="34"/>
      <c r="V432" s="1"/>
      <c r="W432" s="46">
        <f t="shared" si="412"/>
        <v>0</v>
      </c>
      <c r="X432" s="34"/>
      <c r="Y432" s="1"/>
      <c r="Z432" s="46">
        <f t="shared" si="413"/>
        <v>0</v>
      </c>
      <c r="AA432" s="34"/>
      <c r="AB432" s="1"/>
      <c r="AC432" s="46">
        <f t="shared" si="414"/>
        <v>0</v>
      </c>
      <c r="AD432" s="3"/>
      <c r="AE432" s="1"/>
      <c r="AF432" s="171">
        <f t="shared" si="415"/>
        <v>0</v>
      </c>
      <c r="AG432" s="34"/>
      <c r="AH432" s="1"/>
      <c r="AI432" s="46">
        <f t="shared" si="416"/>
        <v>0</v>
      </c>
      <c r="AJ432" s="34"/>
      <c r="AK432" s="1"/>
      <c r="AL432" s="46">
        <f t="shared" si="417"/>
        <v>0</v>
      </c>
      <c r="AM432" s="34"/>
      <c r="AN432" s="1"/>
      <c r="AO432" s="46">
        <f t="shared" si="418"/>
        <v>0</v>
      </c>
      <c r="AP432" s="34"/>
      <c r="AQ432" s="1"/>
      <c r="AR432" s="46">
        <f t="shared" si="419"/>
        <v>0</v>
      </c>
      <c r="AS432" s="34"/>
      <c r="AT432" s="1"/>
      <c r="AU432" s="46">
        <f t="shared" si="420"/>
        <v>0</v>
      </c>
      <c r="AV432" s="125">
        <f t="shared" si="407"/>
        <v>0</v>
      </c>
      <c r="AW432" s="125">
        <f t="shared" si="408"/>
        <v>0</v>
      </c>
      <c r="AX432" s="291">
        <v>0</v>
      </c>
      <c r="AY432" s="125">
        <v>0</v>
      </c>
      <c r="AZ432" s="35"/>
      <c r="BA432" s="35"/>
      <c r="BB432" s="35"/>
      <c r="BC432" s="35"/>
      <c r="BD432" s="35"/>
      <c r="BE432" s="35"/>
      <c r="BF432" s="35"/>
    </row>
    <row r="433" spans="1:58" ht="13">
      <c r="A433" s="17"/>
      <c r="B433" s="22"/>
      <c r="C433" s="16">
        <v>430</v>
      </c>
      <c r="D433" s="186" t="s">
        <v>1838</v>
      </c>
      <c r="E433" s="132">
        <v>20</v>
      </c>
      <c r="F433" s="265" t="s">
        <v>1756</v>
      </c>
      <c r="G433" s="157" t="s">
        <v>1757</v>
      </c>
      <c r="H433" s="156" t="s">
        <v>1847</v>
      </c>
      <c r="I433" s="156" t="s">
        <v>640</v>
      </c>
      <c r="J433" s="175">
        <f t="shared" si="406"/>
        <v>0</v>
      </c>
      <c r="K433" s="16">
        <v>0</v>
      </c>
      <c r="L433" s="3"/>
      <c r="M433" s="1"/>
      <c r="N433" s="45">
        <f t="shared" si="409"/>
        <v>0</v>
      </c>
      <c r="O433" s="34"/>
      <c r="P433" s="1"/>
      <c r="Q433" s="45">
        <f t="shared" si="410"/>
        <v>0</v>
      </c>
      <c r="R433" s="34"/>
      <c r="S433" s="1"/>
      <c r="T433" s="45">
        <f t="shared" si="411"/>
        <v>0</v>
      </c>
      <c r="U433" s="34"/>
      <c r="V433" s="1"/>
      <c r="W433" s="45">
        <f t="shared" si="412"/>
        <v>0</v>
      </c>
      <c r="X433" s="34"/>
      <c r="Y433" s="1"/>
      <c r="Z433" s="45">
        <f t="shared" si="413"/>
        <v>0</v>
      </c>
      <c r="AA433" s="34"/>
      <c r="AB433" s="1"/>
      <c r="AC433" s="45">
        <f t="shared" si="414"/>
        <v>0</v>
      </c>
      <c r="AD433" s="3"/>
      <c r="AE433" s="1"/>
      <c r="AF433" s="172">
        <f t="shared" si="415"/>
        <v>0</v>
      </c>
      <c r="AG433" s="34"/>
      <c r="AH433" s="1"/>
      <c r="AI433" s="46">
        <f t="shared" si="416"/>
        <v>0</v>
      </c>
      <c r="AJ433" s="34"/>
      <c r="AK433" s="1"/>
      <c r="AL433" s="46">
        <f t="shared" si="417"/>
        <v>0</v>
      </c>
      <c r="AM433" s="34"/>
      <c r="AN433" s="1"/>
      <c r="AO433" s="46">
        <f t="shared" si="418"/>
        <v>0</v>
      </c>
      <c r="AP433" s="34"/>
      <c r="AQ433" s="1"/>
      <c r="AR433" s="46">
        <f t="shared" si="419"/>
        <v>0</v>
      </c>
      <c r="AS433" s="34"/>
      <c r="AT433" s="1"/>
      <c r="AU433" s="46">
        <f t="shared" si="420"/>
        <v>0</v>
      </c>
      <c r="AV433" s="125">
        <f t="shared" si="407"/>
        <v>0</v>
      </c>
      <c r="AW433" s="125">
        <f t="shared" si="408"/>
        <v>0</v>
      </c>
      <c r="AX433" s="291">
        <v>0</v>
      </c>
      <c r="AY433" s="125">
        <v>0</v>
      </c>
      <c r="AZ433" s="35"/>
      <c r="BA433" s="35"/>
      <c r="BB433" s="35"/>
      <c r="BC433" s="35"/>
      <c r="BD433" s="35"/>
      <c r="BE433" s="35"/>
      <c r="BF433" s="35"/>
    </row>
    <row r="434" spans="1:58" ht="13">
      <c r="A434" s="17"/>
      <c r="B434" s="1"/>
      <c r="C434" s="200">
        <v>431</v>
      </c>
      <c r="D434" s="186" t="s">
        <v>1838</v>
      </c>
      <c r="E434" s="132">
        <v>21</v>
      </c>
      <c r="F434" s="265" t="s">
        <v>1758</v>
      </c>
      <c r="G434" s="157" t="s">
        <v>1759</v>
      </c>
      <c r="H434" s="156" t="s">
        <v>1847</v>
      </c>
      <c r="I434" s="156" t="s">
        <v>640</v>
      </c>
      <c r="J434" s="175">
        <f t="shared" si="406"/>
        <v>0</v>
      </c>
      <c r="K434" s="16">
        <v>0</v>
      </c>
      <c r="L434" s="3"/>
      <c r="M434" s="1"/>
      <c r="N434" s="45">
        <f t="shared" si="409"/>
        <v>0</v>
      </c>
      <c r="O434" s="34"/>
      <c r="P434" s="1"/>
      <c r="Q434" s="45">
        <f t="shared" si="410"/>
        <v>0</v>
      </c>
      <c r="R434" s="34"/>
      <c r="S434" s="1"/>
      <c r="T434" s="45">
        <f t="shared" si="411"/>
        <v>0</v>
      </c>
      <c r="U434" s="34"/>
      <c r="V434" s="1"/>
      <c r="W434" s="45">
        <f t="shared" si="412"/>
        <v>0</v>
      </c>
      <c r="X434" s="34"/>
      <c r="Y434" s="1"/>
      <c r="Z434" s="45">
        <f t="shared" si="413"/>
        <v>0</v>
      </c>
      <c r="AA434" s="34"/>
      <c r="AB434" s="1"/>
      <c r="AC434" s="45">
        <f t="shared" si="414"/>
        <v>0</v>
      </c>
      <c r="AD434" s="3"/>
      <c r="AE434" s="1"/>
      <c r="AF434" s="172">
        <f t="shared" si="415"/>
        <v>0</v>
      </c>
      <c r="AG434" s="34"/>
      <c r="AH434" s="1"/>
      <c r="AI434" s="46">
        <f t="shared" si="416"/>
        <v>0</v>
      </c>
      <c r="AJ434" s="34"/>
      <c r="AK434" s="1"/>
      <c r="AL434" s="46">
        <f t="shared" si="417"/>
        <v>0</v>
      </c>
      <c r="AM434" s="34"/>
      <c r="AN434" s="1"/>
      <c r="AO434" s="46">
        <f t="shared" ref="AO434:AO448" si="421">SUM(AL434+AM434-AN434)</f>
        <v>0</v>
      </c>
      <c r="AP434" s="34"/>
      <c r="AQ434" s="1"/>
      <c r="AR434" s="46">
        <f t="shared" ref="AR434:AR448" si="422">SUM(AO434+AP434-AQ434)</f>
        <v>0</v>
      </c>
      <c r="AS434" s="34"/>
      <c r="AT434" s="1"/>
      <c r="AU434" s="46">
        <f t="shared" ref="AU434:AU448" si="423">SUM(AR434+AS434-AT434)</f>
        <v>0</v>
      </c>
      <c r="AV434" s="125">
        <f t="shared" si="407"/>
        <v>0</v>
      </c>
      <c r="AW434" s="125">
        <f t="shared" si="408"/>
        <v>0</v>
      </c>
      <c r="AX434" s="291">
        <v>0</v>
      </c>
      <c r="AY434" s="125">
        <v>0</v>
      </c>
      <c r="AZ434" s="35"/>
      <c r="BA434" s="35"/>
      <c r="BB434" s="35"/>
      <c r="BC434" s="35"/>
      <c r="BD434" s="35"/>
      <c r="BE434" s="35"/>
      <c r="BF434" s="35"/>
    </row>
    <row r="435" spans="1:58" ht="13">
      <c r="A435" s="17"/>
      <c r="B435" s="1"/>
      <c r="C435" s="16">
        <v>432</v>
      </c>
      <c r="D435" s="186" t="s">
        <v>1838</v>
      </c>
      <c r="E435" s="132">
        <v>22</v>
      </c>
      <c r="F435" s="265" t="s">
        <v>1760</v>
      </c>
      <c r="G435" s="157" t="s">
        <v>1761</v>
      </c>
      <c r="H435" s="156" t="s">
        <v>1847</v>
      </c>
      <c r="I435" s="156" t="s">
        <v>640</v>
      </c>
      <c r="J435" s="175">
        <f t="shared" si="406"/>
        <v>0</v>
      </c>
      <c r="K435" s="16">
        <v>0</v>
      </c>
      <c r="L435" s="3"/>
      <c r="M435" s="1"/>
      <c r="N435" s="45">
        <f t="shared" si="409"/>
        <v>0</v>
      </c>
      <c r="O435" s="34"/>
      <c r="P435" s="1"/>
      <c r="Q435" s="45">
        <f t="shared" si="410"/>
        <v>0</v>
      </c>
      <c r="R435" s="34"/>
      <c r="S435" s="1"/>
      <c r="T435" s="45">
        <f t="shared" si="411"/>
        <v>0</v>
      </c>
      <c r="U435" s="34"/>
      <c r="V435" s="1"/>
      <c r="W435" s="45">
        <f t="shared" si="412"/>
        <v>0</v>
      </c>
      <c r="X435" s="34"/>
      <c r="Y435" s="1"/>
      <c r="Z435" s="45">
        <f t="shared" si="413"/>
        <v>0</v>
      </c>
      <c r="AA435" s="34"/>
      <c r="AB435" s="1"/>
      <c r="AC435" s="45">
        <f t="shared" si="414"/>
        <v>0</v>
      </c>
      <c r="AD435" s="3"/>
      <c r="AE435" s="1"/>
      <c r="AF435" s="172">
        <f t="shared" si="415"/>
        <v>0</v>
      </c>
      <c r="AG435" s="34"/>
      <c r="AH435" s="1"/>
      <c r="AI435" s="46">
        <f t="shared" si="416"/>
        <v>0</v>
      </c>
      <c r="AJ435" s="34"/>
      <c r="AK435" s="1"/>
      <c r="AL435" s="46">
        <f t="shared" si="417"/>
        <v>0</v>
      </c>
      <c r="AM435" s="34"/>
      <c r="AN435" s="1"/>
      <c r="AO435" s="46">
        <f t="shared" si="421"/>
        <v>0</v>
      </c>
      <c r="AP435" s="34"/>
      <c r="AQ435" s="1"/>
      <c r="AR435" s="46">
        <f t="shared" si="422"/>
        <v>0</v>
      </c>
      <c r="AS435" s="34"/>
      <c r="AT435" s="1"/>
      <c r="AU435" s="46">
        <f t="shared" si="423"/>
        <v>0</v>
      </c>
      <c r="AV435" s="125">
        <f t="shared" si="407"/>
        <v>0</v>
      </c>
      <c r="AW435" s="125">
        <f t="shared" si="408"/>
        <v>0</v>
      </c>
      <c r="AX435" s="291">
        <v>0</v>
      </c>
      <c r="AY435" s="125">
        <v>0</v>
      </c>
      <c r="AZ435" s="35"/>
      <c r="BA435" s="35"/>
      <c r="BB435" s="35"/>
      <c r="BC435" s="35"/>
      <c r="BD435" s="35"/>
      <c r="BE435" s="35"/>
      <c r="BF435" s="35"/>
    </row>
    <row r="436" spans="1:58" ht="13">
      <c r="A436" s="18"/>
      <c r="B436" s="41"/>
      <c r="C436" s="16">
        <v>433</v>
      </c>
      <c r="D436" s="186" t="s">
        <v>1838</v>
      </c>
      <c r="E436" s="132">
        <v>23</v>
      </c>
      <c r="F436" s="265" t="s">
        <v>1762</v>
      </c>
      <c r="G436" s="157" t="s">
        <v>1763</v>
      </c>
      <c r="H436" s="156" t="s">
        <v>1847</v>
      </c>
      <c r="I436" s="156" t="s">
        <v>640</v>
      </c>
      <c r="J436" s="175">
        <f t="shared" si="406"/>
        <v>0</v>
      </c>
      <c r="K436" s="16">
        <v>0</v>
      </c>
      <c r="L436" s="3"/>
      <c r="M436" s="1"/>
      <c r="N436" s="45">
        <f t="shared" si="409"/>
        <v>0</v>
      </c>
      <c r="O436" s="34"/>
      <c r="P436" s="1"/>
      <c r="Q436" s="45">
        <f t="shared" si="410"/>
        <v>0</v>
      </c>
      <c r="R436" s="34"/>
      <c r="S436" s="1"/>
      <c r="T436" s="45">
        <f t="shared" si="411"/>
        <v>0</v>
      </c>
      <c r="U436" s="34"/>
      <c r="V436" s="1"/>
      <c r="W436" s="45">
        <f t="shared" si="412"/>
        <v>0</v>
      </c>
      <c r="X436" s="34"/>
      <c r="Y436" s="1"/>
      <c r="Z436" s="45">
        <f t="shared" si="413"/>
        <v>0</v>
      </c>
      <c r="AA436" s="34"/>
      <c r="AB436" s="1"/>
      <c r="AC436" s="45">
        <f t="shared" si="414"/>
        <v>0</v>
      </c>
      <c r="AD436" s="3"/>
      <c r="AE436" s="1"/>
      <c r="AF436" s="172">
        <f t="shared" si="415"/>
        <v>0</v>
      </c>
      <c r="AG436" s="34"/>
      <c r="AH436" s="1"/>
      <c r="AI436" s="46">
        <f t="shared" si="416"/>
        <v>0</v>
      </c>
      <c r="AJ436" s="34"/>
      <c r="AK436" s="1"/>
      <c r="AL436" s="46">
        <f t="shared" si="417"/>
        <v>0</v>
      </c>
      <c r="AM436" s="34"/>
      <c r="AN436" s="1"/>
      <c r="AO436" s="46">
        <f t="shared" si="421"/>
        <v>0</v>
      </c>
      <c r="AP436" s="34"/>
      <c r="AQ436" s="1"/>
      <c r="AR436" s="46">
        <f t="shared" si="422"/>
        <v>0</v>
      </c>
      <c r="AS436" s="34"/>
      <c r="AT436" s="1"/>
      <c r="AU436" s="46">
        <f t="shared" si="423"/>
        <v>0</v>
      </c>
      <c r="AV436" s="125">
        <f t="shared" si="407"/>
        <v>0</v>
      </c>
      <c r="AW436" s="125">
        <f t="shared" si="408"/>
        <v>0</v>
      </c>
      <c r="AX436" s="291">
        <v>0</v>
      </c>
      <c r="AY436" s="125">
        <v>0</v>
      </c>
      <c r="AZ436" s="35"/>
      <c r="BA436" s="35"/>
      <c r="BB436" s="35"/>
      <c r="BC436" s="35"/>
      <c r="BD436" s="35"/>
      <c r="BE436" s="35"/>
      <c r="BF436" s="35"/>
    </row>
    <row r="437" spans="1:58" ht="13">
      <c r="A437" s="17"/>
      <c r="B437" s="22"/>
      <c r="C437" s="16">
        <v>434</v>
      </c>
      <c r="D437" s="186" t="s">
        <v>1838</v>
      </c>
      <c r="E437" s="132">
        <v>24</v>
      </c>
      <c r="F437" s="265" t="s">
        <v>1764</v>
      </c>
      <c r="G437" s="154" t="s">
        <v>1765</v>
      </c>
      <c r="H437" s="156" t="s">
        <v>1847</v>
      </c>
      <c r="I437" s="156" t="s">
        <v>640</v>
      </c>
      <c r="J437" s="175">
        <f t="shared" si="406"/>
        <v>0</v>
      </c>
      <c r="K437" s="16">
        <v>0</v>
      </c>
      <c r="L437" s="3"/>
      <c r="M437" s="1"/>
      <c r="N437" s="45">
        <f t="shared" si="409"/>
        <v>0</v>
      </c>
      <c r="O437" s="34"/>
      <c r="P437" s="1"/>
      <c r="Q437" s="45">
        <f t="shared" si="410"/>
        <v>0</v>
      </c>
      <c r="R437" s="34"/>
      <c r="S437" s="1"/>
      <c r="T437" s="45">
        <f t="shared" si="411"/>
        <v>0</v>
      </c>
      <c r="U437" s="34"/>
      <c r="V437" s="1"/>
      <c r="W437" s="45">
        <f t="shared" si="412"/>
        <v>0</v>
      </c>
      <c r="X437" s="34"/>
      <c r="Y437" s="1"/>
      <c r="Z437" s="45">
        <f t="shared" si="413"/>
        <v>0</v>
      </c>
      <c r="AA437" s="34"/>
      <c r="AB437" s="1"/>
      <c r="AC437" s="45">
        <f t="shared" si="414"/>
        <v>0</v>
      </c>
      <c r="AD437" s="3"/>
      <c r="AE437" s="1"/>
      <c r="AF437" s="172">
        <f t="shared" si="415"/>
        <v>0</v>
      </c>
      <c r="AG437" s="34"/>
      <c r="AH437" s="1"/>
      <c r="AI437" s="46">
        <f t="shared" si="416"/>
        <v>0</v>
      </c>
      <c r="AJ437" s="34"/>
      <c r="AK437" s="1"/>
      <c r="AL437" s="46">
        <f t="shared" si="417"/>
        <v>0</v>
      </c>
      <c r="AM437" s="34"/>
      <c r="AN437" s="1"/>
      <c r="AO437" s="46">
        <f t="shared" si="421"/>
        <v>0</v>
      </c>
      <c r="AP437" s="34"/>
      <c r="AQ437" s="1"/>
      <c r="AR437" s="46">
        <f t="shared" si="422"/>
        <v>0</v>
      </c>
      <c r="AS437" s="34"/>
      <c r="AT437" s="1"/>
      <c r="AU437" s="46">
        <f t="shared" si="423"/>
        <v>0</v>
      </c>
      <c r="AV437" s="125">
        <f t="shared" si="407"/>
        <v>0</v>
      </c>
      <c r="AW437" s="125">
        <f t="shared" si="408"/>
        <v>0</v>
      </c>
      <c r="AX437" s="291">
        <v>0</v>
      </c>
      <c r="AY437" s="125">
        <v>0</v>
      </c>
      <c r="AZ437" s="35"/>
      <c r="BA437" s="35"/>
      <c r="BB437" s="35"/>
      <c r="BC437" s="35"/>
      <c r="BD437" s="35"/>
      <c r="BE437" s="35"/>
      <c r="BF437" s="35"/>
    </row>
    <row r="438" spans="1:58" ht="13">
      <c r="A438" s="17"/>
      <c r="B438" s="1"/>
      <c r="C438" s="200">
        <v>435</v>
      </c>
      <c r="D438" s="186" t="s">
        <v>1838</v>
      </c>
      <c r="E438" s="132">
        <v>25</v>
      </c>
      <c r="F438" s="265" t="s">
        <v>1766</v>
      </c>
      <c r="G438" s="154" t="s">
        <v>1767</v>
      </c>
      <c r="H438" s="156" t="s">
        <v>1847</v>
      </c>
      <c r="I438" s="156" t="s">
        <v>640</v>
      </c>
      <c r="J438" s="175">
        <f t="shared" si="406"/>
        <v>0</v>
      </c>
      <c r="K438" s="16">
        <v>0</v>
      </c>
      <c r="L438" s="3"/>
      <c r="M438" s="1"/>
      <c r="N438" s="45">
        <f t="shared" si="409"/>
        <v>0</v>
      </c>
      <c r="O438" s="34"/>
      <c r="P438" s="1"/>
      <c r="Q438" s="45">
        <f t="shared" si="410"/>
        <v>0</v>
      </c>
      <c r="R438" s="34"/>
      <c r="S438" s="1"/>
      <c r="T438" s="45">
        <f t="shared" si="411"/>
        <v>0</v>
      </c>
      <c r="U438" s="34"/>
      <c r="V438" s="1"/>
      <c r="W438" s="45">
        <f t="shared" si="412"/>
        <v>0</v>
      </c>
      <c r="X438" s="34"/>
      <c r="Y438" s="1"/>
      <c r="Z438" s="45">
        <f t="shared" si="413"/>
        <v>0</v>
      </c>
      <c r="AA438" s="34"/>
      <c r="AB438" s="1"/>
      <c r="AC438" s="45">
        <f t="shared" si="414"/>
        <v>0</v>
      </c>
      <c r="AD438" s="3"/>
      <c r="AE438" s="1"/>
      <c r="AF438" s="172">
        <f t="shared" si="415"/>
        <v>0</v>
      </c>
      <c r="AG438" s="34"/>
      <c r="AH438" s="1"/>
      <c r="AI438" s="46">
        <f t="shared" si="416"/>
        <v>0</v>
      </c>
      <c r="AJ438" s="34"/>
      <c r="AK438" s="1"/>
      <c r="AL438" s="46">
        <f t="shared" si="417"/>
        <v>0</v>
      </c>
      <c r="AM438" s="34"/>
      <c r="AN438" s="1"/>
      <c r="AO438" s="46">
        <f t="shared" si="421"/>
        <v>0</v>
      </c>
      <c r="AP438" s="34"/>
      <c r="AQ438" s="1"/>
      <c r="AR438" s="46">
        <f t="shared" si="422"/>
        <v>0</v>
      </c>
      <c r="AS438" s="34"/>
      <c r="AT438" s="1"/>
      <c r="AU438" s="46">
        <f t="shared" si="423"/>
        <v>0</v>
      </c>
      <c r="AV438" s="125">
        <f t="shared" si="407"/>
        <v>0</v>
      </c>
      <c r="AW438" s="125">
        <f t="shared" si="408"/>
        <v>0</v>
      </c>
      <c r="AX438" s="291">
        <v>0</v>
      </c>
      <c r="AY438" s="125">
        <v>0</v>
      </c>
      <c r="AZ438" s="35"/>
      <c r="BA438" s="35"/>
      <c r="BB438" s="35"/>
      <c r="BC438" s="35"/>
      <c r="BD438" s="35"/>
      <c r="BE438" s="35"/>
      <c r="BF438" s="35"/>
    </row>
    <row r="439" spans="1:58" ht="13">
      <c r="A439" s="18"/>
      <c r="B439" s="41"/>
      <c r="C439" s="16">
        <v>436</v>
      </c>
      <c r="D439" s="186" t="s">
        <v>1838</v>
      </c>
      <c r="E439" s="132">
        <v>26</v>
      </c>
      <c r="F439" s="265" t="s">
        <v>1768</v>
      </c>
      <c r="G439" s="157" t="s">
        <v>1769</v>
      </c>
      <c r="H439" s="156" t="s">
        <v>1847</v>
      </c>
      <c r="I439" s="156" t="s">
        <v>640</v>
      </c>
      <c r="J439" s="175">
        <f t="shared" si="406"/>
        <v>0</v>
      </c>
      <c r="K439" s="16">
        <v>0</v>
      </c>
      <c r="L439" s="3"/>
      <c r="M439" s="1"/>
      <c r="N439" s="45">
        <f>SUM(K439+L439-M439)</f>
        <v>0</v>
      </c>
      <c r="O439" s="34"/>
      <c r="P439" s="1"/>
      <c r="Q439" s="45">
        <f>SUM(N439+O439-P439)</f>
        <v>0</v>
      </c>
      <c r="R439" s="34"/>
      <c r="S439" s="1"/>
      <c r="T439" s="45">
        <f>SUM(Q439+R439-S439)</f>
        <v>0</v>
      </c>
      <c r="U439" s="34"/>
      <c r="V439" s="1"/>
      <c r="W439" s="45">
        <f>SUM(T439+U439-V439)</f>
        <v>0</v>
      </c>
      <c r="X439" s="34"/>
      <c r="Y439" s="1"/>
      <c r="Z439" s="45">
        <f>SUM(W439+X439-Y439)</f>
        <v>0</v>
      </c>
      <c r="AA439" s="34"/>
      <c r="AB439" s="1"/>
      <c r="AC439" s="45">
        <f>SUM(Z439+AA439-AB439)</f>
        <v>0</v>
      </c>
      <c r="AD439" s="3"/>
      <c r="AE439" s="1"/>
      <c r="AF439" s="172">
        <f>SUM(AC439+AD439-AE439)</f>
        <v>0</v>
      </c>
      <c r="AG439" s="34"/>
      <c r="AH439" s="1"/>
      <c r="AI439" s="46">
        <f>SUM(AF439+AG439-AH439)</f>
        <v>0</v>
      </c>
      <c r="AJ439" s="34"/>
      <c r="AK439" s="1"/>
      <c r="AL439" s="46">
        <f>SUM(AI439+AJ439-AK439)</f>
        <v>0</v>
      </c>
      <c r="AM439" s="34"/>
      <c r="AN439" s="1"/>
      <c r="AO439" s="46">
        <f>SUM(AL439+AM439-AN439)</f>
        <v>0</v>
      </c>
      <c r="AP439" s="34"/>
      <c r="AQ439" s="1"/>
      <c r="AR439" s="46">
        <f>SUM(AO439+AP439-AQ439)</f>
        <v>0</v>
      </c>
      <c r="AS439" s="34"/>
      <c r="AT439" s="1"/>
      <c r="AU439" s="46">
        <f>SUM(AR439+AS439-AT439)</f>
        <v>0</v>
      </c>
      <c r="AV439" s="125">
        <f t="shared" si="407"/>
        <v>0</v>
      </c>
      <c r="AW439" s="125">
        <f t="shared" si="408"/>
        <v>0</v>
      </c>
      <c r="AX439" s="291">
        <v>0</v>
      </c>
      <c r="AY439" s="125">
        <v>0</v>
      </c>
      <c r="AZ439" s="35"/>
      <c r="BA439" s="35"/>
      <c r="BB439" s="35"/>
      <c r="BC439" s="35"/>
      <c r="BD439" s="35"/>
      <c r="BE439" s="35"/>
      <c r="BF439" s="35"/>
    </row>
    <row r="440" spans="1:58" ht="13">
      <c r="A440" s="50"/>
      <c r="B440" s="51"/>
      <c r="C440" s="16">
        <v>437</v>
      </c>
      <c r="D440" s="186" t="s">
        <v>1838</v>
      </c>
      <c r="E440" s="132">
        <v>27</v>
      </c>
      <c r="F440" s="265" t="s">
        <v>1770</v>
      </c>
      <c r="G440" s="157" t="s">
        <v>1771</v>
      </c>
      <c r="H440" s="156" t="s">
        <v>1847</v>
      </c>
      <c r="I440" s="156" t="s">
        <v>640</v>
      </c>
      <c r="J440" s="175">
        <f t="shared" si="406"/>
        <v>0</v>
      </c>
      <c r="K440" s="16">
        <v>0</v>
      </c>
      <c r="L440" s="3"/>
      <c r="M440" s="1"/>
      <c r="N440" s="45">
        <f t="shared" si="409"/>
        <v>0</v>
      </c>
      <c r="O440" s="34"/>
      <c r="P440" s="1"/>
      <c r="Q440" s="45">
        <f t="shared" si="410"/>
        <v>0</v>
      </c>
      <c r="R440" s="34"/>
      <c r="S440" s="1"/>
      <c r="T440" s="45">
        <f t="shared" si="411"/>
        <v>0</v>
      </c>
      <c r="U440" s="34"/>
      <c r="V440" s="1"/>
      <c r="W440" s="45">
        <f t="shared" si="412"/>
        <v>0</v>
      </c>
      <c r="X440" s="34"/>
      <c r="Y440" s="1"/>
      <c r="Z440" s="45">
        <f t="shared" si="413"/>
        <v>0</v>
      </c>
      <c r="AA440" s="34"/>
      <c r="AB440" s="1"/>
      <c r="AC440" s="45">
        <f t="shared" si="414"/>
        <v>0</v>
      </c>
      <c r="AD440" s="3"/>
      <c r="AE440" s="1"/>
      <c r="AF440" s="172">
        <f t="shared" si="415"/>
        <v>0</v>
      </c>
      <c r="AG440" s="34"/>
      <c r="AH440" s="1"/>
      <c r="AI440" s="46">
        <f t="shared" si="416"/>
        <v>0</v>
      </c>
      <c r="AJ440" s="34"/>
      <c r="AK440" s="1"/>
      <c r="AL440" s="46">
        <f t="shared" si="417"/>
        <v>0</v>
      </c>
      <c r="AM440" s="34"/>
      <c r="AN440" s="1"/>
      <c r="AO440" s="46">
        <f t="shared" si="421"/>
        <v>0</v>
      </c>
      <c r="AP440" s="34"/>
      <c r="AQ440" s="1"/>
      <c r="AR440" s="46">
        <f t="shared" si="422"/>
        <v>0</v>
      </c>
      <c r="AS440" s="34"/>
      <c r="AT440" s="1"/>
      <c r="AU440" s="46">
        <f t="shared" si="423"/>
        <v>0</v>
      </c>
      <c r="AV440" s="125">
        <f t="shared" si="407"/>
        <v>0</v>
      </c>
      <c r="AW440" s="125">
        <f t="shared" si="408"/>
        <v>0</v>
      </c>
      <c r="AX440" s="291">
        <v>0</v>
      </c>
      <c r="AY440" s="125">
        <v>0</v>
      </c>
      <c r="AZ440" s="35"/>
      <c r="BA440" s="35"/>
      <c r="BB440" s="35"/>
      <c r="BC440" s="35"/>
      <c r="BD440" s="35"/>
      <c r="BE440" s="35"/>
      <c r="BF440" s="35"/>
    </row>
    <row r="441" spans="1:58" ht="13">
      <c r="A441" s="17"/>
      <c r="B441" s="1"/>
      <c r="C441" s="16">
        <v>438</v>
      </c>
      <c r="D441" s="186" t="s">
        <v>1838</v>
      </c>
      <c r="E441" s="132">
        <v>28</v>
      </c>
      <c r="F441" s="265" t="s">
        <v>1772</v>
      </c>
      <c r="G441" s="154" t="s">
        <v>1773</v>
      </c>
      <c r="H441" s="156" t="s">
        <v>1847</v>
      </c>
      <c r="I441" s="156" t="s">
        <v>640</v>
      </c>
      <c r="J441" s="175">
        <f t="shared" si="406"/>
        <v>0</v>
      </c>
      <c r="K441" s="16">
        <v>0</v>
      </c>
      <c r="L441" s="3"/>
      <c r="M441" s="1"/>
      <c r="N441" s="45">
        <f t="shared" si="409"/>
        <v>0</v>
      </c>
      <c r="O441" s="34"/>
      <c r="P441" s="1"/>
      <c r="Q441" s="45">
        <f t="shared" si="410"/>
        <v>0</v>
      </c>
      <c r="R441" s="34"/>
      <c r="S441" s="1"/>
      <c r="T441" s="45">
        <f t="shared" si="411"/>
        <v>0</v>
      </c>
      <c r="U441" s="34"/>
      <c r="V441" s="1"/>
      <c r="W441" s="45">
        <f t="shared" si="412"/>
        <v>0</v>
      </c>
      <c r="X441" s="34"/>
      <c r="Y441" s="1"/>
      <c r="Z441" s="45">
        <f t="shared" si="413"/>
        <v>0</v>
      </c>
      <c r="AA441" s="34"/>
      <c r="AB441" s="1"/>
      <c r="AC441" s="45">
        <f t="shared" si="414"/>
        <v>0</v>
      </c>
      <c r="AD441" s="3"/>
      <c r="AE441" s="1"/>
      <c r="AF441" s="172">
        <f t="shared" si="415"/>
        <v>0</v>
      </c>
      <c r="AG441" s="34"/>
      <c r="AH441" s="1"/>
      <c r="AI441" s="46">
        <f t="shared" si="416"/>
        <v>0</v>
      </c>
      <c r="AJ441" s="34"/>
      <c r="AK441" s="1"/>
      <c r="AL441" s="46">
        <f t="shared" si="417"/>
        <v>0</v>
      </c>
      <c r="AM441" s="34"/>
      <c r="AN441" s="1"/>
      <c r="AO441" s="46">
        <f t="shared" si="421"/>
        <v>0</v>
      </c>
      <c r="AP441" s="34"/>
      <c r="AQ441" s="1"/>
      <c r="AR441" s="46">
        <f t="shared" si="422"/>
        <v>0</v>
      </c>
      <c r="AS441" s="34"/>
      <c r="AT441" s="1"/>
      <c r="AU441" s="46">
        <f t="shared" si="423"/>
        <v>0</v>
      </c>
      <c r="AV441" s="125">
        <f t="shared" si="407"/>
        <v>0</v>
      </c>
      <c r="AW441" s="125">
        <f t="shared" si="408"/>
        <v>0</v>
      </c>
      <c r="AX441" s="291">
        <v>0</v>
      </c>
      <c r="AY441" s="125">
        <v>0</v>
      </c>
      <c r="AZ441" s="35"/>
      <c r="BA441" s="35"/>
      <c r="BB441" s="35"/>
      <c r="BC441" s="35"/>
      <c r="BD441" s="35"/>
      <c r="BE441" s="35"/>
      <c r="BF441" s="35"/>
    </row>
    <row r="442" spans="1:58" ht="13">
      <c r="A442" s="17"/>
      <c r="B442" s="1"/>
      <c r="C442" s="200">
        <v>439</v>
      </c>
      <c r="D442" s="186" t="s">
        <v>1838</v>
      </c>
      <c r="E442" s="132">
        <v>29</v>
      </c>
      <c r="F442" s="265" t="s">
        <v>1774</v>
      </c>
      <c r="G442" s="157" t="s">
        <v>1775</v>
      </c>
      <c r="H442" s="156" t="s">
        <v>1847</v>
      </c>
      <c r="I442" s="156" t="s">
        <v>640</v>
      </c>
      <c r="J442" s="175">
        <f t="shared" si="406"/>
        <v>0</v>
      </c>
      <c r="K442" s="16">
        <v>0</v>
      </c>
      <c r="L442" s="3"/>
      <c r="M442" s="1"/>
      <c r="N442" s="45">
        <f t="shared" si="409"/>
        <v>0</v>
      </c>
      <c r="O442" s="34"/>
      <c r="P442" s="1"/>
      <c r="Q442" s="45">
        <f t="shared" si="410"/>
        <v>0</v>
      </c>
      <c r="R442" s="34"/>
      <c r="S442" s="1"/>
      <c r="T442" s="45">
        <f t="shared" si="411"/>
        <v>0</v>
      </c>
      <c r="U442" s="34"/>
      <c r="V442" s="1"/>
      <c r="W442" s="45">
        <f t="shared" si="412"/>
        <v>0</v>
      </c>
      <c r="X442" s="34"/>
      <c r="Y442" s="1"/>
      <c r="Z442" s="45">
        <f t="shared" si="413"/>
        <v>0</v>
      </c>
      <c r="AA442" s="34"/>
      <c r="AB442" s="1"/>
      <c r="AC442" s="45">
        <f t="shared" si="414"/>
        <v>0</v>
      </c>
      <c r="AD442" s="3"/>
      <c r="AE442" s="1"/>
      <c r="AF442" s="172">
        <f t="shared" si="415"/>
        <v>0</v>
      </c>
      <c r="AG442" s="34"/>
      <c r="AH442" s="1"/>
      <c r="AI442" s="46">
        <f t="shared" si="416"/>
        <v>0</v>
      </c>
      <c r="AJ442" s="34"/>
      <c r="AK442" s="1"/>
      <c r="AL442" s="46">
        <f t="shared" si="417"/>
        <v>0</v>
      </c>
      <c r="AM442" s="34"/>
      <c r="AN442" s="1"/>
      <c r="AO442" s="46">
        <f t="shared" si="421"/>
        <v>0</v>
      </c>
      <c r="AP442" s="34"/>
      <c r="AQ442" s="1"/>
      <c r="AR442" s="46">
        <f t="shared" si="422"/>
        <v>0</v>
      </c>
      <c r="AS442" s="34"/>
      <c r="AT442" s="1"/>
      <c r="AU442" s="46">
        <f t="shared" si="423"/>
        <v>0</v>
      </c>
      <c r="AV442" s="125">
        <f t="shared" si="407"/>
        <v>0</v>
      </c>
      <c r="AW442" s="125">
        <f t="shared" si="408"/>
        <v>0</v>
      </c>
      <c r="AX442" s="291">
        <v>0</v>
      </c>
      <c r="AY442" s="125">
        <v>0</v>
      </c>
      <c r="AZ442" s="35"/>
      <c r="BA442" s="35"/>
      <c r="BB442" s="35"/>
      <c r="BC442" s="35"/>
      <c r="BD442" s="35"/>
      <c r="BE442" s="35"/>
      <c r="BF442" s="35"/>
    </row>
    <row r="443" spans="1:58" ht="13">
      <c r="A443" s="17"/>
      <c r="B443" s="22"/>
      <c r="C443" s="16">
        <v>440</v>
      </c>
      <c r="D443" s="186" t="s">
        <v>1838</v>
      </c>
      <c r="E443" s="132">
        <v>30</v>
      </c>
      <c r="F443" s="265" t="s">
        <v>1776</v>
      </c>
      <c r="G443" s="157" t="s">
        <v>1777</v>
      </c>
      <c r="H443" s="156" t="s">
        <v>1847</v>
      </c>
      <c r="I443" s="156" t="s">
        <v>640</v>
      </c>
      <c r="J443" s="175">
        <f t="shared" si="406"/>
        <v>0</v>
      </c>
      <c r="K443" s="16">
        <v>0</v>
      </c>
      <c r="L443" s="3"/>
      <c r="M443" s="1"/>
      <c r="N443" s="45">
        <f t="shared" si="409"/>
        <v>0</v>
      </c>
      <c r="O443" s="34"/>
      <c r="P443" s="1"/>
      <c r="Q443" s="45">
        <f t="shared" si="410"/>
        <v>0</v>
      </c>
      <c r="R443" s="34"/>
      <c r="S443" s="1"/>
      <c r="T443" s="45">
        <f t="shared" si="411"/>
        <v>0</v>
      </c>
      <c r="U443" s="34"/>
      <c r="V443" s="1"/>
      <c r="W443" s="45">
        <f t="shared" si="412"/>
        <v>0</v>
      </c>
      <c r="X443" s="34"/>
      <c r="Y443" s="1"/>
      <c r="Z443" s="45">
        <f t="shared" si="413"/>
        <v>0</v>
      </c>
      <c r="AA443" s="34"/>
      <c r="AB443" s="1"/>
      <c r="AC443" s="45">
        <f t="shared" si="414"/>
        <v>0</v>
      </c>
      <c r="AD443" s="3"/>
      <c r="AE443" s="1"/>
      <c r="AF443" s="172">
        <f t="shared" si="415"/>
        <v>0</v>
      </c>
      <c r="AG443" s="34"/>
      <c r="AH443" s="1"/>
      <c r="AI443" s="46">
        <f t="shared" si="416"/>
        <v>0</v>
      </c>
      <c r="AJ443" s="34"/>
      <c r="AK443" s="1"/>
      <c r="AL443" s="46">
        <f t="shared" si="417"/>
        <v>0</v>
      </c>
      <c r="AM443" s="34"/>
      <c r="AN443" s="1"/>
      <c r="AO443" s="46">
        <f t="shared" si="421"/>
        <v>0</v>
      </c>
      <c r="AP443" s="34"/>
      <c r="AQ443" s="1"/>
      <c r="AR443" s="46">
        <f t="shared" si="422"/>
        <v>0</v>
      </c>
      <c r="AS443" s="34"/>
      <c r="AT443" s="1"/>
      <c r="AU443" s="46">
        <f t="shared" si="423"/>
        <v>0</v>
      </c>
      <c r="AV443" s="125">
        <f t="shared" si="407"/>
        <v>0</v>
      </c>
      <c r="AW443" s="125">
        <f t="shared" si="408"/>
        <v>0</v>
      </c>
      <c r="AX443" s="291">
        <v>0</v>
      </c>
      <c r="AY443" s="125">
        <v>0</v>
      </c>
      <c r="AZ443" s="35"/>
      <c r="BA443" s="35"/>
      <c r="BB443" s="35"/>
      <c r="BC443" s="35"/>
      <c r="BD443" s="35"/>
      <c r="BE443" s="35"/>
      <c r="BF443" s="35"/>
    </row>
    <row r="444" spans="1:58" ht="13">
      <c r="A444" s="18"/>
      <c r="B444" s="41"/>
      <c r="C444" s="16">
        <v>441</v>
      </c>
      <c r="D444" s="186" t="s">
        <v>1838</v>
      </c>
      <c r="E444" s="132">
        <v>31</v>
      </c>
      <c r="F444" s="265" t="s">
        <v>1778</v>
      </c>
      <c r="G444" s="157" t="s">
        <v>1779</v>
      </c>
      <c r="H444" s="156" t="s">
        <v>1847</v>
      </c>
      <c r="I444" s="156" t="s">
        <v>640</v>
      </c>
      <c r="J444" s="175">
        <f t="shared" si="406"/>
        <v>0</v>
      </c>
      <c r="K444" s="16">
        <v>0</v>
      </c>
      <c r="L444" s="3"/>
      <c r="M444" s="1"/>
      <c r="N444" s="45">
        <f t="shared" si="409"/>
        <v>0</v>
      </c>
      <c r="O444" s="34"/>
      <c r="P444" s="1"/>
      <c r="Q444" s="45">
        <f t="shared" si="410"/>
        <v>0</v>
      </c>
      <c r="R444" s="34"/>
      <c r="S444" s="1"/>
      <c r="T444" s="45">
        <f t="shared" si="411"/>
        <v>0</v>
      </c>
      <c r="U444" s="34"/>
      <c r="V444" s="1"/>
      <c r="W444" s="45">
        <f t="shared" si="412"/>
        <v>0</v>
      </c>
      <c r="X444" s="34"/>
      <c r="Y444" s="1"/>
      <c r="Z444" s="45">
        <f t="shared" si="413"/>
        <v>0</v>
      </c>
      <c r="AA444" s="34"/>
      <c r="AB444" s="1"/>
      <c r="AC444" s="45">
        <f t="shared" si="414"/>
        <v>0</v>
      </c>
      <c r="AD444" s="3"/>
      <c r="AE444" s="1"/>
      <c r="AF444" s="172">
        <f t="shared" si="415"/>
        <v>0</v>
      </c>
      <c r="AG444" s="34"/>
      <c r="AH444" s="1"/>
      <c r="AI444" s="46">
        <f t="shared" si="416"/>
        <v>0</v>
      </c>
      <c r="AJ444" s="34"/>
      <c r="AK444" s="1"/>
      <c r="AL444" s="46">
        <f t="shared" si="417"/>
        <v>0</v>
      </c>
      <c r="AM444" s="34"/>
      <c r="AN444" s="1"/>
      <c r="AO444" s="46">
        <f t="shared" si="421"/>
        <v>0</v>
      </c>
      <c r="AP444" s="34"/>
      <c r="AQ444" s="1"/>
      <c r="AR444" s="46">
        <f t="shared" si="422"/>
        <v>0</v>
      </c>
      <c r="AS444" s="34"/>
      <c r="AT444" s="1"/>
      <c r="AU444" s="46">
        <f t="shared" si="423"/>
        <v>0</v>
      </c>
      <c r="AV444" s="125">
        <f t="shared" si="407"/>
        <v>0</v>
      </c>
      <c r="AW444" s="125">
        <f t="shared" si="408"/>
        <v>0</v>
      </c>
      <c r="AX444" s="291">
        <v>0</v>
      </c>
      <c r="AY444" s="125">
        <v>0</v>
      </c>
      <c r="AZ444" s="35"/>
      <c r="BA444" s="35"/>
      <c r="BB444" s="35"/>
      <c r="BC444" s="35"/>
      <c r="BD444" s="35"/>
      <c r="BE444" s="35"/>
      <c r="BF444" s="35"/>
    </row>
    <row r="445" spans="1:58" ht="13">
      <c r="A445" s="17"/>
      <c r="B445" s="1"/>
      <c r="C445" s="16">
        <v>442</v>
      </c>
      <c r="D445" s="186" t="s">
        <v>1838</v>
      </c>
      <c r="E445" s="132">
        <v>32</v>
      </c>
      <c r="F445" s="265" t="s">
        <v>1780</v>
      </c>
      <c r="G445" s="157" t="s">
        <v>1781</v>
      </c>
      <c r="H445" s="156" t="s">
        <v>1847</v>
      </c>
      <c r="I445" s="156" t="s">
        <v>640</v>
      </c>
      <c r="J445" s="175">
        <f t="shared" si="406"/>
        <v>0</v>
      </c>
      <c r="K445" s="16">
        <v>0</v>
      </c>
      <c r="L445" s="3"/>
      <c r="M445" s="1"/>
      <c r="N445" s="45">
        <f t="shared" si="409"/>
        <v>0</v>
      </c>
      <c r="O445" s="34"/>
      <c r="P445" s="1"/>
      <c r="Q445" s="45">
        <f t="shared" si="410"/>
        <v>0</v>
      </c>
      <c r="R445" s="34"/>
      <c r="S445" s="1"/>
      <c r="T445" s="45">
        <f t="shared" si="411"/>
        <v>0</v>
      </c>
      <c r="U445" s="34"/>
      <c r="V445" s="1"/>
      <c r="W445" s="45">
        <f t="shared" si="412"/>
        <v>0</v>
      </c>
      <c r="X445" s="34"/>
      <c r="Y445" s="1"/>
      <c r="Z445" s="45">
        <f t="shared" si="413"/>
        <v>0</v>
      </c>
      <c r="AA445" s="34"/>
      <c r="AB445" s="1"/>
      <c r="AC445" s="45">
        <f t="shared" si="414"/>
        <v>0</v>
      </c>
      <c r="AD445" s="3"/>
      <c r="AE445" s="1"/>
      <c r="AF445" s="172">
        <f t="shared" si="415"/>
        <v>0</v>
      </c>
      <c r="AG445" s="34"/>
      <c r="AH445" s="1"/>
      <c r="AI445" s="46">
        <f t="shared" si="416"/>
        <v>0</v>
      </c>
      <c r="AJ445" s="34"/>
      <c r="AK445" s="1"/>
      <c r="AL445" s="46">
        <f t="shared" si="417"/>
        <v>0</v>
      </c>
      <c r="AM445" s="34"/>
      <c r="AN445" s="1"/>
      <c r="AO445" s="46">
        <f t="shared" si="421"/>
        <v>0</v>
      </c>
      <c r="AP445" s="34"/>
      <c r="AQ445" s="1"/>
      <c r="AR445" s="46">
        <f t="shared" si="422"/>
        <v>0</v>
      </c>
      <c r="AS445" s="34"/>
      <c r="AT445" s="1"/>
      <c r="AU445" s="46">
        <f t="shared" si="423"/>
        <v>0</v>
      </c>
      <c r="AV445" s="125">
        <f t="shared" si="407"/>
        <v>0</v>
      </c>
      <c r="AW445" s="125">
        <f t="shared" si="408"/>
        <v>0</v>
      </c>
      <c r="AX445" s="291">
        <v>0</v>
      </c>
      <c r="AY445" s="125">
        <v>0</v>
      </c>
      <c r="AZ445" s="35"/>
      <c r="BA445" s="35"/>
      <c r="BB445" s="35"/>
      <c r="BC445" s="35"/>
      <c r="BD445" s="35"/>
      <c r="BE445" s="35"/>
      <c r="BF445" s="35"/>
    </row>
    <row r="446" spans="1:58" ht="13">
      <c r="A446" s="18"/>
      <c r="B446" s="41"/>
      <c r="C446" s="200">
        <v>443</v>
      </c>
      <c r="D446" s="186" t="s">
        <v>1838</v>
      </c>
      <c r="E446" s="132">
        <v>33</v>
      </c>
      <c r="F446" s="265" t="s">
        <v>1782</v>
      </c>
      <c r="G446" s="157" t="s">
        <v>1783</v>
      </c>
      <c r="H446" s="156" t="s">
        <v>1847</v>
      </c>
      <c r="I446" s="156" t="s">
        <v>640</v>
      </c>
      <c r="J446" s="175">
        <f t="shared" si="406"/>
        <v>0</v>
      </c>
      <c r="K446" s="16">
        <v>0</v>
      </c>
      <c r="L446" s="3"/>
      <c r="M446" s="1"/>
      <c r="N446" s="45">
        <f t="shared" si="409"/>
        <v>0</v>
      </c>
      <c r="O446" s="34"/>
      <c r="P446" s="1"/>
      <c r="Q446" s="45">
        <f t="shared" si="410"/>
        <v>0</v>
      </c>
      <c r="R446" s="34"/>
      <c r="S446" s="1"/>
      <c r="T446" s="45">
        <f t="shared" si="411"/>
        <v>0</v>
      </c>
      <c r="U446" s="34"/>
      <c r="V446" s="1"/>
      <c r="W446" s="45">
        <f t="shared" si="412"/>
        <v>0</v>
      </c>
      <c r="X446" s="34"/>
      <c r="Y446" s="1"/>
      <c r="Z446" s="45">
        <f t="shared" si="413"/>
        <v>0</v>
      </c>
      <c r="AA446" s="34"/>
      <c r="AB446" s="1"/>
      <c r="AC446" s="45">
        <f t="shared" si="414"/>
        <v>0</v>
      </c>
      <c r="AD446" s="3"/>
      <c r="AE446" s="1"/>
      <c r="AF446" s="172">
        <f t="shared" si="415"/>
        <v>0</v>
      </c>
      <c r="AG446" s="34"/>
      <c r="AH446" s="1"/>
      <c r="AI446" s="46">
        <f t="shared" si="416"/>
        <v>0</v>
      </c>
      <c r="AJ446" s="34"/>
      <c r="AK446" s="1"/>
      <c r="AL446" s="46">
        <f t="shared" si="417"/>
        <v>0</v>
      </c>
      <c r="AM446" s="34"/>
      <c r="AN446" s="1"/>
      <c r="AO446" s="46">
        <f t="shared" si="421"/>
        <v>0</v>
      </c>
      <c r="AP446" s="34"/>
      <c r="AQ446" s="1"/>
      <c r="AR446" s="46">
        <f t="shared" si="422"/>
        <v>0</v>
      </c>
      <c r="AS446" s="34"/>
      <c r="AT446" s="1"/>
      <c r="AU446" s="46">
        <f t="shared" si="423"/>
        <v>0</v>
      </c>
      <c r="AV446" s="125">
        <f t="shared" si="407"/>
        <v>0</v>
      </c>
      <c r="AW446" s="125">
        <f t="shared" si="408"/>
        <v>0</v>
      </c>
      <c r="AX446" s="291">
        <v>0</v>
      </c>
      <c r="AY446" s="125">
        <v>0</v>
      </c>
      <c r="AZ446" s="35"/>
      <c r="BA446" s="35"/>
      <c r="BB446" s="35"/>
      <c r="BC446" s="35"/>
      <c r="BD446" s="35"/>
      <c r="BE446" s="35"/>
      <c r="BF446" s="35"/>
    </row>
    <row r="447" spans="1:58" ht="13">
      <c r="A447" s="17"/>
      <c r="B447" s="1"/>
      <c r="C447" s="16">
        <v>444</v>
      </c>
      <c r="D447" s="186" t="s">
        <v>1838</v>
      </c>
      <c r="E447" s="132">
        <v>34</v>
      </c>
      <c r="F447" s="265" t="s">
        <v>1784</v>
      </c>
      <c r="G447" s="157" t="s">
        <v>1785</v>
      </c>
      <c r="H447" s="156" t="s">
        <v>1847</v>
      </c>
      <c r="I447" s="156" t="s">
        <v>640</v>
      </c>
      <c r="J447" s="175">
        <f t="shared" si="406"/>
        <v>0</v>
      </c>
      <c r="K447" s="16">
        <v>0</v>
      </c>
      <c r="L447" s="3"/>
      <c r="M447" s="1"/>
      <c r="N447" s="45">
        <f t="shared" si="409"/>
        <v>0</v>
      </c>
      <c r="O447" s="34"/>
      <c r="P447" s="1"/>
      <c r="Q447" s="45">
        <f t="shared" si="410"/>
        <v>0</v>
      </c>
      <c r="R447" s="34"/>
      <c r="S447" s="1"/>
      <c r="T447" s="45">
        <f t="shared" si="411"/>
        <v>0</v>
      </c>
      <c r="U447" s="34"/>
      <c r="V447" s="1"/>
      <c r="W447" s="45">
        <f t="shared" si="412"/>
        <v>0</v>
      </c>
      <c r="X447" s="34"/>
      <c r="Y447" s="1"/>
      <c r="Z447" s="45">
        <f t="shared" si="413"/>
        <v>0</v>
      </c>
      <c r="AA447" s="34"/>
      <c r="AB447" s="1"/>
      <c r="AC447" s="45">
        <f t="shared" si="414"/>
        <v>0</v>
      </c>
      <c r="AD447" s="3"/>
      <c r="AE447" s="1"/>
      <c r="AF447" s="172">
        <f t="shared" si="415"/>
        <v>0</v>
      </c>
      <c r="AG447" s="34"/>
      <c r="AH447" s="1"/>
      <c r="AI447" s="46">
        <f t="shared" si="416"/>
        <v>0</v>
      </c>
      <c r="AJ447" s="34"/>
      <c r="AK447" s="1"/>
      <c r="AL447" s="46">
        <f t="shared" si="417"/>
        <v>0</v>
      </c>
      <c r="AM447" s="34"/>
      <c r="AN447" s="1"/>
      <c r="AO447" s="46">
        <f t="shared" si="421"/>
        <v>0</v>
      </c>
      <c r="AP447" s="34"/>
      <c r="AQ447" s="1"/>
      <c r="AR447" s="46">
        <f t="shared" si="422"/>
        <v>0</v>
      </c>
      <c r="AS447" s="34"/>
      <c r="AT447" s="1"/>
      <c r="AU447" s="46">
        <f t="shared" si="423"/>
        <v>0</v>
      </c>
      <c r="AV447" s="125">
        <f t="shared" si="407"/>
        <v>0</v>
      </c>
      <c r="AW447" s="125">
        <f t="shared" si="408"/>
        <v>0</v>
      </c>
      <c r="AX447" s="291">
        <v>0</v>
      </c>
      <c r="AY447" s="125">
        <v>0</v>
      </c>
      <c r="AZ447" s="35"/>
      <c r="BA447" s="35"/>
      <c r="BB447" s="35"/>
      <c r="BC447" s="35"/>
      <c r="BD447" s="35"/>
      <c r="BE447" s="35"/>
      <c r="BF447" s="35"/>
    </row>
    <row r="448" spans="1:58" ht="13">
      <c r="A448" s="17"/>
      <c r="B448" s="22"/>
      <c r="C448" s="16">
        <v>445</v>
      </c>
      <c r="D448" s="186" t="s">
        <v>1838</v>
      </c>
      <c r="E448" s="132">
        <v>35</v>
      </c>
      <c r="F448" s="265" t="s">
        <v>1786</v>
      </c>
      <c r="G448" s="157" t="s">
        <v>1787</v>
      </c>
      <c r="H448" s="156" t="s">
        <v>1847</v>
      </c>
      <c r="I448" s="156" t="s">
        <v>640</v>
      </c>
      <c r="J448" s="175">
        <f t="shared" si="406"/>
        <v>0</v>
      </c>
      <c r="K448" s="16">
        <v>0</v>
      </c>
      <c r="L448" s="3"/>
      <c r="M448" s="1"/>
      <c r="N448" s="45">
        <f t="shared" si="409"/>
        <v>0</v>
      </c>
      <c r="O448" s="34"/>
      <c r="P448" s="1"/>
      <c r="Q448" s="45">
        <f t="shared" si="410"/>
        <v>0</v>
      </c>
      <c r="R448" s="34"/>
      <c r="S448" s="1"/>
      <c r="T448" s="45">
        <f t="shared" si="411"/>
        <v>0</v>
      </c>
      <c r="U448" s="34"/>
      <c r="V448" s="1"/>
      <c r="W448" s="45">
        <f t="shared" si="412"/>
        <v>0</v>
      </c>
      <c r="X448" s="34"/>
      <c r="Y448" s="1"/>
      <c r="Z448" s="45">
        <f t="shared" si="413"/>
        <v>0</v>
      </c>
      <c r="AA448" s="34"/>
      <c r="AB448" s="1"/>
      <c r="AC448" s="45">
        <f t="shared" si="414"/>
        <v>0</v>
      </c>
      <c r="AD448" s="3"/>
      <c r="AE448" s="1"/>
      <c r="AF448" s="172">
        <f t="shared" si="415"/>
        <v>0</v>
      </c>
      <c r="AG448" s="34"/>
      <c r="AH448" s="1"/>
      <c r="AI448" s="46">
        <f t="shared" si="416"/>
        <v>0</v>
      </c>
      <c r="AJ448" s="34"/>
      <c r="AK448" s="1"/>
      <c r="AL448" s="46">
        <f t="shared" si="417"/>
        <v>0</v>
      </c>
      <c r="AM448" s="34"/>
      <c r="AN448" s="1"/>
      <c r="AO448" s="46">
        <f t="shared" si="421"/>
        <v>0</v>
      </c>
      <c r="AP448" s="34"/>
      <c r="AQ448" s="1"/>
      <c r="AR448" s="46">
        <f t="shared" si="422"/>
        <v>0</v>
      </c>
      <c r="AS448" s="34"/>
      <c r="AT448" s="1"/>
      <c r="AU448" s="46">
        <f t="shared" si="423"/>
        <v>0</v>
      </c>
      <c r="AV448" s="125">
        <f t="shared" si="407"/>
        <v>0</v>
      </c>
      <c r="AW448" s="125">
        <f t="shared" si="408"/>
        <v>0</v>
      </c>
      <c r="AX448" s="291">
        <v>0</v>
      </c>
      <c r="AY448" s="125">
        <v>0</v>
      </c>
      <c r="AZ448" s="35"/>
      <c r="BA448" s="35"/>
      <c r="BB448" s="35"/>
      <c r="BC448" s="35"/>
      <c r="BD448" s="35"/>
      <c r="BE448" s="35"/>
      <c r="BF448" s="35"/>
    </row>
    <row r="449" spans="1:58" ht="13">
      <c r="A449" s="18"/>
      <c r="B449" s="41"/>
      <c r="C449" s="16">
        <v>446</v>
      </c>
      <c r="D449" s="186" t="s">
        <v>1838</v>
      </c>
      <c r="E449" s="132">
        <v>36</v>
      </c>
      <c r="F449" s="265" t="s">
        <v>1788</v>
      </c>
      <c r="G449" s="154" t="s">
        <v>1789</v>
      </c>
      <c r="H449" s="156" t="s">
        <v>1847</v>
      </c>
      <c r="I449" s="156" t="s">
        <v>640</v>
      </c>
      <c r="J449" s="175">
        <f t="shared" si="406"/>
        <v>0</v>
      </c>
      <c r="K449" s="16">
        <v>0</v>
      </c>
      <c r="L449" s="3"/>
      <c r="M449" s="1"/>
      <c r="N449" s="45">
        <f t="shared" ref="N449:N463" si="424">SUM(K449+L449-M449)</f>
        <v>0</v>
      </c>
      <c r="O449" s="34"/>
      <c r="P449" s="1"/>
      <c r="Q449" s="45">
        <f t="shared" si="410"/>
        <v>0</v>
      </c>
      <c r="R449" s="34"/>
      <c r="S449" s="1"/>
      <c r="T449" s="45">
        <f t="shared" si="411"/>
        <v>0</v>
      </c>
      <c r="U449" s="34"/>
      <c r="V449" s="1"/>
      <c r="W449" s="45">
        <f t="shared" si="412"/>
        <v>0</v>
      </c>
      <c r="X449" s="34"/>
      <c r="Y449" s="1"/>
      <c r="Z449" s="45">
        <f t="shared" si="413"/>
        <v>0</v>
      </c>
      <c r="AA449" s="34"/>
      <c r="AB449" s="1"/>
      <c r="AC449" s="45">
        <f t="shared" si="414"/>
        <v>0</v>
      </c>
      <c r="AD449" s="3"/>
      <c r="AE449" s="1"/>
      <c r="AF449" s="172">
        <f t="shared" si="415"/>
        <v>0</v>
      </c>
      <c r="AG449" s="34"/>
      <c r="AH449" s="1"/>
      <c r="AI449" s="46">
        <f t="shared" si="416"/>
        <v>0</v>
      </c>
      <c r="AJ449" s="34"/>
      <c r="AK449" s="1"/>
      <c r="AL449" s="46">
        <f t="shared" si="417"/>
        <v>0</v>
      </c>
      <c r="AM449" s="34"/>
      <c r="AN449" s="1"/>
      <c r="AO449" s="46">
        <f>SUM(AL449+AM449-AN449)</f>
        <v>0</v>
      </c>
      <c r="AP449" s="34"/>
      <c r="AQ449" s="1"/>
      <c r="AR449" s="46">
        <f>SUM(AO449+AP449-AQ449)</f>
        <v>0</v>
      </c>
      <c r="AS449" s="34"/>
      <c r="AT449" s="1"/>
      <c r="AU449" s="46">
        <f>SUM(AR449+AS449-AT449)</f>
        <v>0</v>
      </c>
      <c r="AV449" s="125">
        <f t="shared" si="407"/>
        <v>0</v>
      </c>
      <c r="AW449" s="125">
        <f t="shared" si="408"/>
        <v>0</v>
      </c>
      <c r="AX449" s="291">
        <v>0</v>
      </c>
      <c r="AY449" s="125">
        <v>0</v>
      </c>
      <c r="AZ449" s="35"/>
      <c r="BA449" s="35"/>
      <c r="BB449" s="35"/>
      <c r="BC449" s="35"/>
      <c r="BD449" s="35"/>
      <c r="BE449" s="35"/>
      <c r="BF449" s="35"/>
    </row>
    <row r="450" spans="1:58" ht="13">
      <c r="A450" s="50"/>
      <c r="B450" s="51"/>
      <c r="C450" s="200">
        <v>447</v>
      </c>
      <c r="D450" s="186" t="s">
        <v>1838</v>
      </c>
      <c r="E450" s="132">
        <v>37</v>
      </c>
      <c r="F450" s="265" t="s">
        <v>1790</v>
      </c>
      <c r="G450" s="154" t="s">
        <v>1791</v>
      </c>
      <c r="H450" s="156" t="s">
        <v>1847</v>
      </c>
      <c r="I450" s="156" t="s">
        <v>640</v>
      </c>
      <c r="J450" s="175">
        <f>AU450</f>
        <v>0</v>
      </c>
      <c r="K450" s="16">
        <v>0</v>
      </c>
      <c r="L450" s="3"/>
      <c r="M450" s="1"/>
      <c r="N450" s="45">
        <f>SUM(K450+L450-M450)</f>
        <v>0</v>
      </c>
      <c r="O450" s="34"/>
      <c r="P450" s="1"/>
      <c r="Q450" s="45">
        <f>SUM(N450+O450-P450)</f>
        <v>0</v>
      </c>
      <c r="R450" s="34"/>
      <c r="S450" s="1"/>
      <c r="T450" s="45">
        <f>SUM(Q450+R450-S450)</f>
        <v>0</v>
      </c>
      <c r="U450" s="34"/>
      <c r="V450" s="1"/>
      <c r="W450" s="45">
        <f>SUM(T450+U450-V450)</f>
        <v>0</v>
      </c>
      <c r="X450" s="34"/>
      <c r="Y450" s="1"/>
      <c r="Z450" s="45">
        <f>SUM(W450+X450-Y450)</f>
        <v>0</v>
      </c>
      <c r="AA450" s="34"/>
      <c r="AB450" s="1"/>
      <c r="AC450" s="45">
        <f>SUM(Z450+AA450-AB450)</f>
        <v>0</v>
      </c>
      <c r="AD450" s="3"/>
      <c r="AE450" s="1"/>
      <c r="AF450" s="172">
        <f>SUM(AC450+AD450-AE450)</f>
        <v>0</v>
      </c>
      <c r="AG450" s="34"/>
      <c r="AH450" s="1"/>
      <c r="AI450" s="46">
        <f>SUM(AF450+AG450-AH450)</f>
        <v>0</v>
      </c>
      <c r="AJ450" s="34"/>
      <c r="AK450" s="1"/>
      <c r="AL450" s="46">
        <f>SUM(AI450+AJ450-AK450)</f>
        <v>0</v>
      </c>
      <c r="AM450" s="34"/>
      <c r="AN450" s="1"/>
      <c r="AO450" s="46">
        <f>SUM(AL450+AM450-AN450)</f>
        <v>0</v>
      </c>
      <c r="AP450" s="34"/>
      <c r="AQ450" s="1"/>
      <c r="AR450" s="46">
        <f>SUM(AO450+AP450-AQ450)</f>
        <v>0</v>
      </c>
      <c r="AS450" s="34"/>
      <c r="AT450" s="1"/>
      <c r="AU450" s="46">
        <f>SUM(AR450+AS450-AT450)</f>
        <v>0</v>
      </c>
      <c r="AV450" s="125">
        <f t="shared" si="407"/>
        <v>0</v>
      </c>
      <c r="AW450" s="125">
        <f t="shared" si="408"/>
        <v>0</v>
      </c>
      <c r="AX450" s="291">
        <v>0</v>
      </c>
      <c r="AY450" s="125">
        <v>0</v>
      </c>
      <c r="AZ450" s="35"/>
      <c r="BA450" s="35"/>
      <c r="BB450" s="35"/>
      <c r="BC450" s="35"/>
      <c r="BD450" s="35"/>
      <c r="BE450" s="35"/>
      <c r="BF450" s="35"/>
    </row>
    <row r="451" spans="1:58" ht="13">
      <c r="A451" s="17"/>
      <c r="B451" s="1"/>
      <c r="C451" s="16">
        <v>448</v>
      </c>
      <c r="D451" s="186" t="s">
        <v>1838</v>
      </c>
      <c r="E451" s="132">
        <v>38</v>
      </c>
      <c r="F451" s="265" t="s">
        <v>1792</v>
      </c>
      <c r="G451" s="157" t="s">
        <v>1793</v>
      </c>
      <c r="H451" s="156" t="s">
        <v>1847</v>
      </c>
      <c r="I451" s="156" t="s">
        <v>640</v>
      </c>
      <c r="J451" s="175">
        <f t="shared" si="406"/>
        <v>0</v>
      </c>
      <c r="K451" s="16">
        <v>0</v>
      </c>
      <c r="L451" s="3"/>
      <c r="M451" s="1"/>
      <c r="N451" s="45">
        <f t="shared" si="424"/>
        <v>0</v>
      </c>
      <c r="O451" s="34"/>
      <c r="P451" s="1"/>
      <c r="Q451" s="45">
        <f t="shared" si="410"/>
        <v>0</v>
      </c>
      <c r="R451" s="34"/>
      <c r="S451" s="1"/>
      <c r="T451" s="45">
        <f t="shared" si="411"/>
        <v>0</v>
      </c>
      <c r="U451" s="34"/>
      <c r="V451" s="1"/>
      <c r="W451" s="45">
        <f t="shared" si="412"/>
        <v>0</v>
      </c>
      <c r="X451" s="34"/>
      <c r="Y451" s="1"/>
      <c r="Z451" s="45">
        <f t="shared" si="413"/>
        <v>0</v>
      </c>
      <c r="AA451" s="34"/>
      <c r="AB451" s="1"/>
      <c r="AC451" s="45">
        <f t="shared" si="414"/>
        <v>0</v>
      </c>
      <c r="AD451" s="3"/>
      <c r="AE451" s="1"/>
      <c r="AF451" s="172">
        <f t="shared" si="415"/>
        <v>0</v>
      </c>
      <c r="AG451" s="34"/>
      <c r="AH451" s="1"/>
      <c r="AI451" s="46">
        <f t="shared" si="416"/>
        <v>0</v>
      </c>
      <c r="AJ451" s="34"/>
      <c r="AK451" s="1"/>
      <c r="AL451" s="46">
        <f t="shared" si="417"/>
        <v>0</v>
      </c>
      <c r="AM451" s="34"/>
      <c r="AN451" s="1"/>
      <c r="AO451" s="46">
        <f t="shared" ref="AO451:AO463" si="425">SUM(AL451+AM451-AN451)</f>
        <v>0</v>
      </c>
      <c r="AP451" s="34"/>
      <c r="AQ451" s="1"/>
      <c r="AR451" s="46">
        <f t="shared" ref="AR451:AR474" si="426">SUM(AO451+AP451-AQ451)</f>
        <v>0</v>
      </c>
      <c r="AS451" s="34"/>
      <c r="AT451" s="1"/>
      <c r="AU451" s="46">
        <f t="shared" ref="AU451:AU474" si="427">SUM(AR451+AS451-AT451)</f>
        <v>0</v>
      </c>
      <c r="AV451" s="125">
        <f t="shared" si="407"/>
        <v>0</v>
      </c>
      <c r="AW451" s="125">
        <f t="shared" si="408"/>
        <v>0</v>
      </c>
      <c r="AX451" s="291">
        <v>0</v>
      </c>
      <c r="AY451" s="125">
        <v>0</v>
      </c>
      <c r="AZ451" s="35"/>
      <c r="BA451" s="35"/>
      <c r="BB451" s="35"/>
      <c r="BC451" s="35"/>
      <c r="BD451" s="35"/>
      <c r="BE451" s="35"/>
      <c r="BF451" s="35"/>
    </row>
    <row r="452" spans="1:58" ht="13">
      <c r="A452" s="17"/>
      <c r="B452" s="22"/>
      <c r="C452" s="16">
        <v>449</v>
      </c>
      <c r="D452" s="186" t="s">
        <v>1838</v>
      </c>
      <c r="E452" s="132">
        <v>39</v>
      </c>
      <c r="F452" s="265" t="s">
        <v>1794</v>
      </c>
      <c r="G452" s="157" t="s">
        <v>1795</v>
      </c>
      <c r="H452" s="156" t="s">
        <v>1847</v>
      </c>
      <c r="I452" s="156" t="s">
        <v>640</v>
      </c>
      <c r="J452" s="175">
        <f t="shared" si="406"/>
        <v>0</v>
      </c>
      <c r="K452" s="16">
        <v>0</v>
      </c>
      <c r="L452" s="3"/>
      <c r="M452" s="1"/>
      <c r="N452" s="45">
        <f t="shared" si="424"/>
        <v>0</v>
      </c>
      <c r="O452" s="34"/>
      <c r="P452" s="1"/>
      <c r="Q452" s="45">
        <f t="shared" si="410"/>
        <v>0</v>
      </c>
      <c r="R452" s="34"/>
      <c r="S452" s="1"/>
      <c r="T452" s="45">
        <f t="shared" si="411"/>
        <v>0</v>
      </c>
      <c r="U452" s="34"/>
      <c r="V452" s="1"/>
      <c r="W452" s="45">
        <f t="shared" si="412"/>
        <v>0</v>
      </c>
      <c r="X452" s="34"/>
      <c r="Y452" s="1"/>
      <c r="Z452" s="45">
        <f t="shared" si="413"/>
        <v>0</v>
      </c>
      <c r="AA452" s="34"/>
      <c r="AB452" s="1"/>
      <c r="AC452" s="45">
        <f t="shared" si="414"/>
        <v>0</v>
      </c>
      <c r="AD452" s="3"/>
      <c r="AE452" s="1"/>
      <c r="AF452" s="172">
        <f t="shared" si="415"/>
        <v>0</v>
      </c>
      <c r="AG452" s="34"/>
      <c r="AH452" s="1"/>
      <c r="AI452" s="46">
        <f t="shared" si="416"/>
        <v>0</v>
      </c>
      <c r="AJ452" s="34"/>
      <c r="AK452" s="1"/>
      <c r="AL452" s="46">
        <f t="shared" si="417"/>
        <v>0</v>
      </c>
      <c r="AM452" s="34"/>
      <c r="AN452" s="1"/>
      <c r="AO452" s="46">
        <f t="shared" si="425"/>
        <v>0</v>
      </c>
      <c r="AP452" s="34"/>
      <c r="AQ452" s="1"/>
      <c r="AR452" s="46">
        <f t="shared" si="426"/>
        <v>0</v>
      </c>
      <c r="AS452" s="34"/>
      <c r="AT452" s="1"/>
      <c r="AU452" s="46">
        <f t="shared" si="427"/>
        <v>0</v>
      </c>
      <c r="AV452" s="125">
        <f t="shared" si="407"/>
        <v>0</v>
      </c>
      <c r="AW452" s="125">
        <f t="shared" si="408"/>
        <v>0</v>
      </c>
      <c r="AX452" s="291">
        <v>0</v>
      </c>
      <c r="AY452" s="125">
        <v>0</v>
      </c>
      <c r="AZ452" s="35"/>
      <c r="BA452" s="35"/>
      <c r="BB452" s="35"/>
      <c r="BC452" s="35"/>
      <c r="BD452" s="35"/>
      <c r="BE452" s="35"/>
      <c r="BF452" s="35"/>
    </row>
    <row r="453" spans="1:58" ht="13">
      <c r="A453" s="17"/>
      <c r="B453" s="22"/>
      <c r="C453" s="16">
        <v>450</v>
      </c>
      <c r="D453" s="186" t="s">
        <v>1838</v>
      </c>
      <c r="E453" s="132">
        <v>40</v>
      </c>
      <c r="F453" s="265" t="s">
        <v>1796</v>
      </c>
      <c r="G453" s="157" t="s">
        <v>1797</v>
      </c>
      <c r="H453" s="156" t="s">
        <v>1847</v>
      </c>
      <c r="I453" s="156" t="s">
        <v>640</v>
      </c>
      <c r="J453" s="175">
        <f t="shared" si="406"/>
        <v>0</v>
      </c>
      <c r="K453" s="16">
        <v>0</v>
      </c>
      <c r="L453" s="3"/>
      <c r="M453" s="1"/>
      <c r="N453" s="45">
        <f t="shared" si="424"/>
        <v>0</v>
      </c>
      <c r="O453" s="34"/>
      <c r="P453" s="1"/>
      <c r="Q453" s="45">
        <f t="shared" si="410"/>
        <v>0</v>
      </c>
      <c r="R453" s="34"/>
      <c r="S453" s="1"/>
      <c r="T453" s="45">
        <f t="shared" si="411"/>
        <v>0</v>
      </c>
      <c r="U453" s="34"/>
      <c r="V453" s="1"/>
      <c r="W453" s="45">
        <f t="shared" si="412"/>
        <v>0</v>
      </c>
      <c r="X453" s="34"/>
      <c r="Y453" s="1"/>
      <c r="Z453" s="45">
        <f t="shared" si="413"/>
        <v>0</v>
      </c>
      <c r="AA453" s="34"/>
      <c r="AB453" s="1"/>
      <c r="AC453" s="45">
        <f t="shared" si="414"/>
        <v>0</v>
      </c>
      <c r="AD453" s="3"/>
      <c r="AE453" s="1"/>
      <c r="AF453" s="172">
        <f t="shared" si="415"/>
        <v>0</v>
      </c>
      <c r="AG453" s="34"/>
      <c r="AH453" s="1"/>
      <c r="AI453" s="46">
        <f t="shared" si="416"/>
        <v>0</v>
      </c>
      <c r="AJ453" s="34"/>
      <c r="AK453" s="1"/>
      <c r="AL453" s="46">
        <f t="shared" si="417"/>
        <v>0</v>
      </c>
      <c r="AM453" s="34"/>
      <c r="AN453" s="1"/>
      <c r="AO453" s="46">
        <f t="shared" si="425"/>
        <v>0</v>
      </c>
      <c r="AP453" s="34"/>
      <c r="AQ453" s="1"/>
      <c r="AR453" s="46">
        <f t="shared" si="426"/>
        <v>0</v>
      </c>
      <c r="AS453" s="34"/>
      <c r="AT453" s="1"/>
      <c r="AU453" s="46">
        <f t="shared" si="427"/>
        <v>0</v>
      </c>
      <c r="AV453" s="125">
        <f t="shared" si="407"/>
        <v>0</v>
      </c>
      <c r="AW453" s="125">
        <f t="shared" si="408"/>
        <v>0</v>
      </c>
      <c r="AX453" s="291">
        <v>0</v>
      </c>
      <c r="AY453" s="125">
        <v>0</v>
      </c>
      <c r="AZ453" s="35"/>
      <c r="BA453" s="35"/>
      <c r="BB453" s="35"/>
      <c r="BC453" s="35"/>
      <c r="BD453" s="35"/>
      <c r="BE453" s="35"/>
      <c r="BF453" s="35"/>
    </row>
    <row r="454" spans="1:58" ht="13">
      <c r="A454" s="17"/>
      <c r="B454" s="1"/>
      <c r="C454" s="200">
        <v>451</v>
      </c>
      <c r="D454" s="186" t="s">
        <v>1838</v>
      </c>
      <c r="E454" s="132">
        <v>41</v>
      </c>
      <c r="F454" s="265" t="s">
        <v>1798</v>
      </c>
      <c r="G454" s="157" t="s">
        <v>1799</v>
      </c>
      <c r="H454" s="156" t="s">
        <v>1847</v>
      </c>
      <c r="I454" s="156" t="s">
        <v>640</v>
      </c>
      <c r="J454" s="175">
        <f t="shared" si="406"/>
        <v>0</v>
      </c>
      <c r="K454" s="16">
        <v>0</v>
      </c>
      <c r="L454" s="3"/>
      <c r="M454" s="1"/>
      <c r="N454" s="45">
        <f t="shared" si="424"/>
        <v>0</v>
      </c>
      <c r="O454" s="34"/>
      <c r="P454" s="1"/>
      <c r="Q454" s="45">
        <f t="shared" si="410"/>
        <v>0</v>
      </c>
      <c r="R454" s="34"/>
      <c r="S454" s="1"/>
      <c r="T454" s="45">
        <f t="shared" si="411"/>
        <v>0</v>
      </c>
      <c r="U454" s="34"/>
      <c r="V454" s="1"/>
      <c r="W454" s="45">
        <f t="shared" si="412"/>
        <v>0</v>
      </c>
      <c r="X454" s="34"/>
      <c r="Y454" s="1"/>
      <c r="Z454" s="45">
        <f t="shared" si="413"/>
        <v>0</v>
      </c>
      <c r="AA454" s="34"/>
      <c r="AB454" s="1"/>
      <c r="AC454" s="45">
        <f t="shared" si="414"/>
        <v>0</v>
      </c>
      <c r="AD454" s="3"/>
      <c r="AE454" s="1"/>
      <c r="AF454" s="172">
        <f t="shared" si="415"/>
        <v>0</v>
      </c>
      <c r="AG454" s="34"/>
      <c r="AH454" s="1"/>
      <c r="AI454" s="46">
        <f t="shared" si="416"/>
        <v>0</v>
      </c>
      <c r="AJ454" s="34"/>
      <c r="AK454" s="1"/>
      <c r="AL454" s="46">
        <f t="shared" si="417"/>
        <v>0</v>
      </c>
      <c r="AM454" s="34"/>
      <c r="AN454" s="1"/>
      <c r="AO454" s="46">
        <f t="shared" si="425"/>
        <v>0</v>
      </c>
      <c r="AP454" s="34"/>
      <c r="AQ454" s="1"/>
      <c r="AR454" s="46">
        <f t="shared" si="426"/>
        <v>0</v>
      </c>
      <c r="AS454" s="34"/>
      <c r="AT454" s="1"/>
      <c r="AU454" s="46">
        <f t="shared" si="427"/>
        <v>0</v>
      </c>
      <c r="AV454" s="125">
        <f t="shared" si="407"/>
        <v>0</v>
      </c>
      <c r="AW454" s="125">
        <f t="shared" si="408"/>
        <v>0</v>
      </c>
      <c r="AX454" s="291">
        <v>0</v>
      </c>
      <c r="AY454" s="125">
        <v>0</v>
      </c>
      <c r="AZ454" s="35"/>
      <c r="BA454" s="35"/>
      <c r="BB454" s="35"/>
      <c r="BC454" s="35"/>
      <c r="BD454" s="35"/>
      <c r="BE454" s="35"/>
      <c r="BF454" s="35"/>
    </row>
    <row r="455" spans="1:58" ht="13">
      <c r="A455" s="50"/>
      <c r="B455" s="51"/>
      <c r="C455" s="16">
        <v>452</v>
      </c>
      <c r="D455" s="186" t="s">
        <v>1838</v>
      </c>
      <c r="E455" s="132">
        <v>42</v>
      </c>
      <c r="F455" s="265" t="s">
        <v>1800</v>
      </c>
      <c r="G455" s="157" t="s">
        <v>1801</v>
      </c>
      <c r="H455" s="156" t="s">
        <v>1847</v>
      </c>
      <c r="I455" s="156" t="s">
        <v>640</v>
      </c>
      <c r="J455" s="175">
        <f t="shared" si="406"/>
        <v>0</v>
      </c>
      <c r="K455" s="16">
        <v>0</v>
      </c>
      <c r="L455" s="3"/>
      <c r="M455" s="1"/>
      <c r="N455" s="45">
        <f t="shared" si="424"/>
        <v>0</v>
      </c>
      <c r="O455" s="34"/>
      <c r="P455" s="1"/>
      <c r="Q455" s="45">
        <f t="shared" si="410"/>
        <v>0</v>
      </c>
      <c r="R455" s="34"/>
      <c r="S455" s="1"/>
      <c r="T455" s="45">
        <f t="shared" si="411"/>
        <v>0</v>
      </c>
      <c r="U455" s="34"/>
      <c r="V455" s="1"/>
      <c r="W455" s="45">
        <f t="shared" si="412"/>
        <v>0</v>
      </c>
      <c r="X455" s="34"/>
      <c r="Y455" s="1"/>
      <c r="Z455" s="45">
        <f t="shared" si="413"/>
        <v>0</v>
      </c>
      <c r="AA455" s="34"/>
      <c r="AB455" s="1"/>
      <c r="AC455" s="45">
        <f t="shared" si="414"/>
        <v>0</v>
      </c>
      <c r="AD455" s="3"/>
      <c r="AE455" s="1"/>
      <c r="AF455" s="172">
        <f t="shared" si="415"/>
        <v>0</v>
      </c>
      <c r="AG455" s="34"/>
      <c r="AH455" s="1"/>
      <c r="AI455" s="46">
        <f t="shared" si="416"/>
        <v>0</v>
      </c>
      <c r="AJ455" s="34"/>
      <c r="AK455" s="1"/>
      <c r="AL455" s="46">
        <f t="shared" si="417"/>
        <v>0</v>
      </c>
      <c r="AM455" s="34"/>
      <c r="AN455" s="1"/>
      <c r="AO455" s="46">
        <f t="shared" si="425"/>
        <v>0</v>
      </c>
      <c r="AP455" s="34"/>
      <c r="AQ455" s="1"/>
      <c r="AR455" s="46">
        <f t="shared" si="426"/>
        <v>0</v>
      </c>
      <c r="AS455" s="34"/>
      <c r="AT455" s="1"/>
      <c r="AU455" s="46">
        <f t="shared" si="427"/>
        <v>0</v>
      </c>
      <c r="AV455" s="125">
        <f t="shared" ref="AV455:AV486" si="428">SUM(L455+O455+R455+U455+X455+AA455+AD455+AG455+AJ455+AM455+AP455+AS455)</f>
        <v>0</v>
      </c>
      <c r="AW455" s="125">
        <f t="shared" ref="AW455:AW486" si="429">SUM(M455+P455+S455+V455+Y455+AB455+AE455+AH455+AK455+AN455+AQ455+AT455)</f>
        <v>0</v>
      </c>
      <c r="AX455" s="291">
        <v>0</v>
      </c>
      <c r="AY455" s="125">
        <v>0</v>
      </c>
      <c r="AZ455" s="35"/>
      <c r="BA455" s="35"/>
      <c r="BB455" s="35"/>
      <c r="BC455" s="35"/>
      <c r="BD455" s="35"/>
      <c r="BE455" s="35"/>
      <c r="BF455" s="35"/>
    </row>
    <row r="456" spans="1:58" ht="13">
      <c r="A456" s="17"/>
      <c r="B456" s="1"/>
      <c r="C456" s="16">
        <v>453</v>
      </c>
      <c r="D456" s="186" t="s">
        <v>1838</v>
      </c>
      <c r="E456" s="132">
        <v>43</v>
      </c>
      <c r="F456" s="265" t="s">
        <v>1802</v>
      </c>
      <c r="G456" s="157" t="s">
        <v>1803</v>
      </c>
      <c r="H456" s="156" t="s">
        <v>1847</v>
      </c>
      <c r="I456" s="156" t="s">
        <v>640</v>
      </c>
      <c r="J456" s="175">
        <f t="shared" si="406"/>
        <v>0</v>
      </c>
      <c r="K456" s="16">
        <v>0</v>
      </c>
      <c r="L456" s="3"/>
      <c r="M456" s="1"/>
      <c r="N456" s="45">
        <f t="shared" si="424"/>
        <v>0</v>
      </c>
      <c r="O456" s="34"/>
      <c r="P456" s="1"/>
      <c r="Q456" s="45">
        <f t="shared" si="410"/>
        <v>0</v>
      </c>
      <c r="R456" s="34"/>
      <c r="S456" s="1"/>
      <c r="T456" s="45">
        <f t="shared" si="411"/>
        <v>0</v>
      </c>
      <c r="U456" s="34"/>
      <c r="V456" s="1"/>
      <c r="W456" s="45">
        <f t="shared" si="412"/>
        <v>0</v>
      </c>
      <c r="X456" s="34"/>
      <c r="Y456" s="1"/>
      <c r="Z456" s="45">
        <f t="shared" si="413"/>
        <v>0</v>
      </c>
      <c r="AA456" s="34"/>
      <c r="AB456" s="1"/>
      <c r="AC456" s="45">
        <f t="shared" si="414"/>
        <v>0</v>
      </c>
      <c r="AD456" s="3"/>
      <c r="AE456" s="1"/>
      <c r="AF456" s="172">
        <f t="shared" si="415"/>
        <v>0</v>
      </c>
      <c r="AG456" s="34"/>
      <c r="AH456" s="1"/>
      <c r="AI456" s="46">
        <f t="shared" si="416"/>
        <v>0</v>
      </c>
      <c r="AJ456" s="34"/>
      <c r="AK456" s="1"/>
      <c r="AL456" s="46">
        <f t="shared" si="417"/>
        <v>0</v>
      </c>
      <c r="AM456" s="34"/>
      <c r="AN456" s="1"/>
      <c r="AO456" s="46">
        <f t="shared" si="425"/>
        <v>0</v>
      </c>
      <c r="AP456" s="34"/>
      <c r="AQ456" s="1"/>
      <c r="AR456" s="46">
        <f t="shared" si="426"/>
        <v>0</v>
      </c>
      <c r="AS456" s="34"/>
      <c r="AT456" s="1"/>
      <c r="AU456" s="46">
        <f t="shared" si="427"/>
        <v>0</v>
      </c>
      <c r="AV456" s="125">
        <f t="shared" si="428"/>
        <v>0</v>
      </c>
      <c r="AW456" s="125">
        <f t="shared" si="429"/>
        <v>0</v>
      </c>
      <c r="AX456" s="291">
        <v>0</v>
      </c>
      <c r="AY456" s="125">
        <v>0</v>
      </c>
      <c r="AZ456" s="35"/>
      <c r="BA456" s="35"/>
      <c r="BB456" s="35"/>
      <c r="BC456" s="35"/>
      <c r="BD456" s="35"/>
      <c r="BE456" s="35"/>
      <c r="BF456" s="35"/>
    </row>
    <row r="457" spans="1:58" ht="13">
      <c r="A457" s="17"/>
      <c r="B457" s="1"/>
      <c r="C457" s="16">
        <v>454</v>
      </c>
      <c r="D457" s="186" t="s">
        <v>1838</v>
      </c>
      <c r="E457" s="132">
        <v>44</v>
      </c>
      <c r="F457" s="265" t="s">
        <v>1804</v>
      </c>
      <c r="G457" s="157" t="s">
        <v>1805</v>
      </c>
      <c r="H457" s="156" t="s">
        <v>1847</v>
      </c>
      <c r="I457" s="156" t="s">
        <v>640</v>
      </c>
      <c r="J457" s="175">
        <f t="shared" si="406"/>
        <v>0</v>
      </c>
      <c r="K457" s="16">
        <v>0</v>
      </c>
      <c r="L457" s="3"/>
      <c r="M457" s="1"/>
      <c r="N457" s="45">
        <f t="shared" si="424"/>
        <v>0</v>
      </c>
      <c r="O457" s="34"/>
      <c r="P457" s="1"/>
      <c r="Q457" s="45">
        <f t="shared" si="410"/>
        <v>0</v>
      </c>
      <c r="R457" s="34"/>
      <c r="S457" s="1"/>
      <c r="T457" s="45">
        <f t="shared" si="411"/>
        <v>0</v>
      </c>
      <c r="U457" s="34"/>
      <c r="V457" s="1"/>
      <c r="W457" s="45">
        <f t="shared" si="412"/>
        <v>0</v>
      </c>
      <c r="X457" s="34"/>
      <c r="Y457" s="1"/>
      <c r="Z457" s="45">
        <f t="shared" si="413"/>
        <v>0</v>
      </c>
      <c r="AA457" s="34"/>
      <c r="AB457" s="1"/>
      <c r="AC457" s="45">
        <f t="shared" si="414"/>
        <v>0</v>
      </c>
      <c r="AD457" s="3"/>
      <c r="AE457" s="1"/>
      <c r="AF457" s="172">
        <f t="shared" si="415"/>
        <v>0</v>
      </c>
      <c r="AG457" s="34"/>
      <c r="AH457" s="1"/>
      <c r="AI457" s="46">
        <f t="shared" si="416"/>
        <v>0</v>
      </c>
      <c r="AJ457" s="34"/>
      <c r="AK457" s="1"/>
      <c r="AL457" s="46">
        <f t="shared" si="417"/>
        <v>0</v>
      </c>
      <c r="AM457" s="34"/>
      <c r="AN457" s="1"/>
      <c r="AO457" s="46">
        <f t="shared" si="425"/>
        <v>0</v>
      </c>
      <c r="AP457" s="34"/>
      <c r="AQ457" s="1"/>
      <c r="AR457" s="46">
        <f t="shared" si="426"/>
        <v>0</v>
      </c>
      <c r="AS457" s="34"/>
      <c r="AT457" s="1"/>
      <c r="AU457" s="46">
        <f t="shared" si="427"/>
        <v>0</v>
      </c>
      <c r="AV457" s="125">
        <f t="shared" si="428"/>
        <v>0</v>
      </c>
      <c r="AW457" s="125">
        <f t="shared" si="429"/>
        <v>0</v>
      </c>
      <c r="AX457" s="291">
        <v>0</v>
      </c>
      <c r="AY457" s="125">
        <v>0</v>
      </c>
      <c r="AZ457" s="35"/>
      <c r="BA457" s="35"/>
      <c r="BB457" s="35"/>
      <c r="BC457" s="35"/>
      <c r="BD457" s="35"/>
      <c r="BE457" s="35"/>
      <c r="BF457" s="35"/>
    </row>
    <row r="458" spans="1:58" ht="13">
      <c r="A458" s="18"/>
      <c r="B458" s="41"/>
      <c r="C458" s="200">
        <v>455</v>
      </c>
      <c r="D458" s="186" t="s">
        <v>1838</v>
      </c>
      <c r="E458" s="132">
        <v>45</v>
      </c>
      <c r="F458" s="265" t="s">
        <v>1806</v>
      </c>
      <c r="G458" s="154" t="s">
        <v>1807</v>
      </c>
      <c r="H458" s="156" t="s">
        <v>1847</v>
      </c>
      <c r="I458" s="156" t="s">
        <v>640</v>
      </c>
      <c r="J458" s="175">
        <f t="shared" si="406"/>
        <v>0</v>
      </c>
      <c r="K458" s="16">
        <v>0</v>
      </c>
      <c r="L458" s="3"/>
      <c r="M458" s="1"/>
      <c r="N458" s="45">
        <f t="shared" si="424"/>
        <v>0</v>
      </c>
      <c r="O458" s="34"/>
      <c r="P458" s="1"/>
      <c r="Q458" s="45">
        <f t="shared" si="410"/>
        <v>0</v>
      </c>
      <c r="R458" s="34"/>
      <c r="S458" s="1"/>
      <c r="T458" s="45">
        <f t="shared" si="411"/>
        <v>0</v>
      </c>
      <c r="U458" s="34"/>
      <c r="V458" s="1"/>
      <c r="W458" s="45">
        <f t="shared" si="412"/>
        <v>0</v>
      </c>
      <c r="X458" s="34"/>
      <c r="Y458" s="1"/>
      <c r="Z458" s="45">
        <f t="shared" si="413"/>
        <v>0</v>
      </c>
      <c r="AA458" s="34"/>
      <c r="AB458" s="1"/>
      <c r="AC458" s="45">
        <f t="shared" si="414"/>
        <v>0</v>
      </c>
      <c r="AD458" s="3"/>
      <c r="AE458" s="1"/>
      <c r="AF458" s="172">
        <f t="shared" si="415"/>
        <v>0</v>
      </c>
      <c r="AG458" s="34"/>
      <c r="AH458" s="1"/>
      <c r="AI458" s="46">
        <f t="shared" si="416"/>
        <v>0</v>
      </c>
      <c r="AJ458" s="34"/>
      <c r="AK458" s="1"/>
      <c r="AL458" s="46">
        <f t="shared" si="417"/>
        <v>0</v>
      </c>
      <c r="AM458" s="34"/>
      <c r="AN458" s="1"/>
      <c r="AO458" s="46">
        <f t="shared" si="425"/>
        <v>0</v>
      </c>
      <c r="AP458" s="34"/>
      <c r="AQ458" s="1"/>
      <c r="AR458" s="46">
        <f t="shared" si="426"/>
        <v>0</v>
      </c>
      <c r="AS458" s="34"/>
      <c r="AT458" s="1"/>
      <c r="AU458" s="46">
        <f t="shared" si="427"/>
        <v>0</v>
      </c>
      <c r="AV458" s="125">
        <f t="shared" si="428"/>
        <v>0</v>
      </c>
      <c r="AW458" s="125">
        <f t="shared" si="429"/>
        <v>0</v>
      </c>
      <c r="AX458" s="291">
        <v>0</v>
      </c>
      <c r="AY458" s="125">
        <v>0</v>
      </c>
      <c r="AZ458" s="35"/>
      <c r="BA458" s="35"/>
      <c r="BB458" s="35"/>
      <c r="BC458" s="35"/>
      <c r="BD458" s="35"/>
      <c r="BE458" s="35"/>
      <c r="BF458" s="35"/>
    </row>
    <row r="459" spans="1:58" ht="13">
      <c r="A459" s="17"/>
      <c r="B459" s="22"/>
      <c r="C459" s="16">
        <v>456</v>
      </c>
      <c r="D459" s="186" t="s">
        <v>1838</v>
      </c>
      <c r="E459" s="132">
        <v>46</v>
      </c>
      <c r="F459" s="265" t="s">
        <v>1808</v>
      </c>
      <c r="G459" s="35" t="s">
        <v>5008</v>
      </c>
      <c r="H459" s="156" t="s">
        <v>1847</v>
      </c>
      <c r="I459" s="156" t="s">
        <v>640</v>
      </c>
      <c r="J459" s="175">
        <f t="shared" si="406"/>
        <v>0</v>
      </c>
      <c r="K459" s="16">
        <v>0</v>
      </c>
      <c r="L459" s="3"/>
      <c r="M459" s="1"/>
      <c r="N459" s="45">
        <f t="shared" si="424"/>
        <v>0</v>
      </c>
      <c r="O459" s="34"/>
      <c r="P459" s="1"/>
      <c r="Q459" s="45">
        <f t="shared" si="410"/>
        <v>0</v>
      </c>
      <c r="R459" s="34"/>
      <c r="S459" s="1"/>
      <c r="T459" s="45">
        <f t="shared" si="411"/>
        <v>0</v>
      </c>
      <c r="U459" s="34"/>
      <c r="V459" s="1"/>
      <c r="W459" s="45">
        <f t="shared" si="412"/>
        <v>0</v>
      </c>
      <c r="X459" s="34"/>
      <c r="Y459" s="1"/>
      <c r="Z459" s="45">
        <f t="shared" si="413"/>
        <v>0</v>
      </c>
      <c r="AA459" s="34"/>
      <c r="AB459" s="1"/>
      <c r="AC459" s="45">
        <f t="shared" si="414"/>
        <v>0</v>
      </c>
      <c r="AD459" s="3"/>
      <c r="AE459" s="1"/>
      <c r="AF459" s="172">
        <f t="shared" si="415"/>
        <v>0</v>
      </c>
      <c r="AG459" s="34"/>
      <c r="AH459" s="1"/>
      <c r="AI459" s="46">
        <f t="shared" si="416"/>
        <v>0</v>
      </c>
      <c r="AJ459" s="34"/>
      <c r="AK459" s="1"/>
      <c r="AL459" s="46">
        <f t="shared" si="417"/>
        <v>0</v>
      </c>
      <c r="AM459" s="34"/>
      <c r="AN459" s="1"/>
      <c r="AO459" s="46">
        <f t="shared" si="425"/>
        <v>0</v>
      </c>
      <c r="AP459" s="34"/>
      <c r="AQ459" s="1"/>
      <c r="AR459" s="46">
        <f t="shared" si="426"/>
        <v>0</v>
      </c>
      <c r="AS459" s="34"/>
      <c r="AT459" s="1"/>
      <c r="AU459" s="46">
        <f t="shared" si="427"/>
        <v>0</v>
      </c>
      <c r="AV459" s="125">
        <f t="shared" si="428"/>
        <v>0</v>
      </c>
      <c r="AW459" s="125">
        <f t="shared" si="429"/>
        <v>0</v>
      </c>
      <c r="AX459" s="291">
        <v>0</v>
      </c>
      <c r="AY459" s="125">
        <v>0</v>
      </c>
      <c r="AZ459" s="35"/>
      <c r="BA459" s="35"/>
      <c r="BB459" s="35"/>
      <c r="BC459" s="35"/>
      <c r="BD459" s="35"/>
      <c r="BE459" s="35"/>
      <c r="BF459" s="35"/>
    </row>
    <row r="460" spans="1:58" ht="13">
      <c r="A460" s="17"/>
      <c r="B460" s="22"/>
      <c r="C460" s="16">
        <v>457</v>
      </c>
      <c r="D460" s="186" t="s">
        <v>1838</v>
      </c>
      <c r="E460" s="132">
        <v>47</v>
      </c>
      <c r="F460" s="265" t="s">
        <v>1810</v>
      </c>
      <c r="G460" s="35" t="s">
        <v>5009</v>
      </c>
      <c r="H460" s="156" t="s">
        <v>1847</v>
      </c>
      <c r="I460" s="156" t="s">
        <v>640</v>
      </c>
      <c r="J460" s="175">
        <f t="shared" si="406"/>
        <v>0</v>
      </c>
      <c r="K460" s="16">
        <v>0</v>
      </c>
      <c r="L460" s="3"/>
      <c r="M460" s="1"/>
      <c r="N460" s="45">
        <f t="shared" si="424"/>
        <v>0</v>
      </c>
      <c r="O460" s="34"/>
      <c r="P460" s="1"/>
      <c r="Q460" s="45">
        <f t="shared" si="410"/>
        <v>0</v>
      </c>
      <c r="R460" s="34"/>
      <c r="S460" s="1"/>
      <c r="T460" s="45">
        <f t="shared" si="411"/>
        <v>0</v>
      </c>
      <c r="U460" s="34"/>
      <c r="V460" s="1"/>
      <c r="W460" s="45">
        <f t="shared" si="412"/>
        <v>0</v>
      </c>
      <c r="X460" s="34"/>
      <c r="Y460" s="1"/>
      <c r="Z460" s="45">
        <f t="shared" si="413"/>
        <v>0</v>
      </c>
      <c r="AA460" s="34"/>
      <c r="AB460" s="1"/>
      <c r="AC460" s="45">
        <f t="shared" si="414"/>
        <v>0</v>
      </c>
      <c r="AD460" s="3"/>
      <c r="AE460" s="1"/>
      <c r="AF460" s="172">
        <f t="shared" si="415"/>
        <v>0</v>
      </c>
      <c r="AG460" s="34"/>
      <c r="AH460" s="1"/>
      <c r="AI460" s="46">
        <f t="shared" si="416"/>
        <v>0</v>
      </c>
      <c r="AJ460" s="34"/>
      <c r="AK460" s="1"/>
      <c r="AL460" s="46">
        <f t="shared" si="417"/>
        <v>0</v>
      </c>
      <c r="AM460" s="34"/>
      <c r="AN460" s="1"/>
      <c r="AO460" s="46">
        <f t="shared" si="425"/>
        <v>0</v>
      </c>
      <c r="AP460" s="34"/>
      <c r="AQ460" s="1"/>
      <c r="AR460" s="46">
        <f t="shared" si="426"/>
        <v>0</v>
      </c>
      <c r="AS460" s="34"/>
      <c r="AT460" s="1"/>
      <c r="AU460" s="46">
        <f t="shared" si="427"/>
        <v>0</v>
      </c>
      <c r="AV460" s="125">
        <f t="shared" si="428"/>
        <v>0</v>
      </c>
      <c r="AW460" s="125">
        <f t="shared" si="429"/>
        <v>0</v>
      </c>
      <c r="AX460" s="291">
        <v>0</v>
      </c>
      <c r="AY460" s="125">
        <v>0</v>
      </c>
      <c r="AZ460" s="35"/>
      <c r="BA460" s="35"/>
      <c r="BB460" s="35"/>
      <c r="BC460" s="35"/>
      <c r="BD460" s="35"/>
      <c r="BE460" s="35"/>
      <c r="BF460" s="35"/>
    </row>
    <row r="461" spans="1:58" ht="13">
      <c r="A461" s="17"/>
      <c r="B461" s="22"/>
      <c r="C461" s="16">
        <v>458</v>
      </c>
      <c r="D461" s="186" t="s">
        <v>1838</v>
      </c>
      <c r="E461" s="132">
        <v>48</v>
      </c>
      <c r="F461" s="265" t="s">
        <v>1812</v>
      </c>
      <c r="G461" s="35" t="s">
        <v>5010</v>
      </c>
      <c r="H461" s="156" t="s">
        <v>1847</v>
      </c>
      <c r="I461" s="156" t="s">
        <v>640</v>
      </c>
      <c r="J461" s="175">
        <f t="shared" si="406"/>
        <v>0</v>
      </c>
      <c r="K461" s="16">
        <v>0</v>
      </c>
      <c r="L461" s="3"/>
      <c r="M461" s="1"/>
      <c r="N461" s="45">
        <f t="shared" si="424"/>
        <v>0</v>
      </c>
      <c r="O461" s="34"/>
      <c r="P461" s="1"/>
      <c r="Q461" s="45">
        <f t="shared" si="410"/>
        <v>0</v>
      </c>
      <c r="R461" s="34"/>
      <c r="S461" s="1"/>
      <c r="T461" s="45">
        <f t="shared" si="411"/>
        <v>0</v>
      </c>
      <c r="U461" s="34"/>
      <c r="V461" s="1"/>
      <c r="W461" s="45">
        <f t="shared" si="412"/>
        <v>0</v>
      </c>
      <c r="X461" s="34"/>
      <c r="Y461" s="1"/>
      <c r="Z461" s="45">
        <f t="shared" si="413"/>
        <v>0</v>
      </c>
      <c r="AA461" s="34"/>
      <c r="AB461" s="1"/>
      <c r="AC461" s="45">
        <f t="shared" si="414"/>
        <v>0</v>
      </c>
      <c r="AD461" s="3"/>
      <c r="AE461" s="1"/>
      <c r="AF461" s="172">
        <f t="shared" si="415"/>
        <v>0</v>
      </c>
      <c r="AG461" s="34"/>
      <c r="AH461" s="1"/>
      <c r="AI461" s="46">
        <f t="shared" si="416"/>
        <v>0</v>
      </c>
      <c r="AJ461" s="34"/>
      <c r="AK461" s="1"/>
      <c r="AL461" s="46">
        <f t="shared" si="417"/>
        <v>0</v>
      </c>
      <c r="AM461" s="34"/>
      <c r="AN461" s="1"/>
      <c r="AO461" s="46">
        <f t="shared" si="425"/>
        <v>0</v>
      </c>
      <c r="AP461" s="34"/>
      <c r="AQ461" s="1"/>
      <c r="AR461" s="46">
        <f t="shared" si="426"/>
        <v>0</v>
      </c>
      <c r="AS461" s="34"/>
      <c r="AT461" s="1"/>
      <c r="AU461" s="46">
        <f t="shared" si="427"/>
        <v>0</v>
      </c>
      <c r="AV461" s="125">
        <f t="shared" si="428"/>
        <v>0</v>
      </c>
      <c r="AW461" s="125">
        <f t="shared" si="429"/>
        <v>0</v>
      </c>
      <c r="AX461" s="291">
        <v>0</v>
      </c>
      <c r="AY461" s="125">
        <v>0</v>
      </c>
      <c r="AZ461" s="35"/>
      <c r="BA461" s="35"/>
      <c r="BB461" s="35"/>
      <c r="BC461" s="35"/>
      <c r="BD461" s="35"/>
      <c r="BE461" s="35"/>
      <c r="BF461" s="35"/>
    </row>
    <row r="462" spans="1:58" ht="13">
      <c r="A462" s="17"/>
      <c r="B462" s="1"/>
      <c r="C462" s="200">
        <v>459</v>
      </c>
      <c r="D462" s="186" t="s">
        <v>1838</v>
      </c>
      <c r="E462" s="132">
        <v>49</v>
      </c>
      <c r="F462" s="265" t="s">
        <v>1814</v>
      </c>
      <c r="G462" s="35" t="s">
        <v>5011</v>
      </c>
      <c r="H462" s="156" t="s">
        <v>1847</v>
      </c>
      <c r="I462" s="156" t="s">
        <v>640</v>
      </c>
      <c r="J462" s="175">
        <f t="shared" ref="J462:J468" si="430">AU462</f>
        <v>0</v>
      </c>
      <c r="K462" s="16">
        <v>0</v>
      </c>
      <c r="L462" s="3"/>
      <c r="M462" s="1"/>
      <c r="N462" s="45">
        <f t="shared" si="424"/>
        <v>0</v>
      </c>
      <c r="O462" s="34"/>
      <c r="P462" s="1"/>
      <c r="Q462" s="45">
        <f t="shared" si="410"/>
        <v>0</v>
      </c>
      <c r="R462" s="34"/>
      <c r="S462" s="1"/>
      <c r="T462" s="45">
        <f t="shared" si="411"/>
        <v>0</v>
      </c>
      <c r="U462" s="34"/>
      <c r="V462" s="1"/>
      <c r="W462" s="45">
        <f t="shared" si="412"/>
        <v>0</v>
      </c>
      <c r="X462" s="34"/>
      <c r="Y462" s="1"/>
      <c r="Z462" s="45">
        <f t="shared" si="413"/>
        <v>0</v>
      </c>
      <c r="AA462" s="34"/>
      <c r="AB462" s="1"/>
      <c r="AC462" s="45">
        <f t="shared" si="414"/>
        <v>0</v>
      </c>
      <c r="AD462" s="3"/>
      <c r="AE462" s="1"/>
      <c r="AF462" s="172">
        <f t="shared" si="415"/>
        <v>0</v>
      </c>
      <c r="AG462" s="34"/>
      <c r="AH462" s="1"/>
      <c r="AI462" s="46">
        <f t="shared" si="416"/>
        <v>0</v>
      </c>
      <c r="AJ462" s="34"/>
      <c r="AK462" s="1"/>
      <c r="AL462" s="46">
        <f t="shared" si="417"/>
        <v>0</v>
      </c>
      <c r="AM462" s="34"/>
      <c r="AN462" s="1"/>
      <c r="AO462" s="46">
        <f t="shared" si="425"/>
        <v>0</v>
      </c>
      <c r="AP462" s="34"/>
      <c r="AQ462" s="1"/>
      <c r="AR462" s="46">
        <f t="shared" si="426"/>
        <v>0</v>
      </c>
      <c r="AS462" s="34"/>
      <c r="AT462" s="1"/>
      <c r="AU462" s="46">
        <f t="shared" si="427"/>
        <v>0</v>
      </c>
      <c r="AV462" s="125">
        <f t="shared" si="428"/>
        <v>0</v>
      </c>
      <c r="AW462" s="125">
        <f t="shared" si="429"/>
        <v>0</v>
      </c>
      <c r="AX462" s="291">
        <v>0</v>
      </c>
      <c r="AY462" s="125">
        <v>0</v>
      </c>
      <c r="AZ462" s="35"/>
      <c r="BA462" s="35"/>
      <c r="BB462" s="35"/>
      <c r="BC462" s="35"/>
      <c r="BD462" s="35"/>
      <c r="BE462" s="35"/>
      <c r="BF462" s="35"/>
    </row>
    <row r="463" spans="1:58" ht="13">
      <c r="A463" s="18"/>
      <c r="B463" s="41"/>
      <c r="C463" s="16">
        <v>460</v>
      </c>
      <c r="D463" s="186" t="s">
        <v>1838</v>
      </c>
      <c r="E463" s="132">
        <v>50</v>
      </c>
      <c r="F463" s="266" t="s">
        <v>1816</v>
      </c>
      <c r="G463" s="35" t="s">
        <v>5012</v>
      </c>
      <c r="H463" s="156" t="s">
        <v>1847</v>
      </c>
      <c r="I463" s="156" t="s">
        <v>640</v>
      </c>
      <c r="J463" s="175">
        <f t="shared" si="430"/>
        <v>0</v>
      </c>
      <c r="K463" s="16">
        <v>0</v>
      </c>
      <c r="L463" s="3"/>
      <c r="M463" s="1"/>
      <c r="N463" s="45">
        <f t="shared" si="424"/>
        <v>0</v>
      </c>
      <c r="O463" s="34"/>
      <c r="P463" s="1"/>
      <c r="Q463" s="45">
        <f t="shared" si="410"/>
        <v>0</v>
      </c>
      <c r="R463" s="34"/>
      <c r="S463" s="1"/>
      <c r="T463" s="45">
        <f t="shared" si="411"/>
        <v>0</v>
      </c>
      <c r="U463" s="34"/>
      <c r="V463" s="1"/>
      <c r="W463" s="45">
        <f t="shared" si="412"/>
        <v>0</v>
      </c>
      <c r="X463" s="34"/>
      <c r="Y463" s="1"/>
      <c r="Z463" s="45">
        <f t="shared" si="413"/>
        <v>0</v>
      </c>
      <c r="AA463" s="34"/>
      <c r="AB463" s="1"/>
      <c r="AC463" s="45">
        <f t="shared" si="414"/>
        <v>0</v>
      </c>
      <c r="AD463" s="3"/>
      <c r="AE463" s="1"/>
      <c r="AF463" s="172">
        <f t="shared" si="415"/>
        <v>0</v>
      </c>
      <c r="AG463" s="34"/>
      <c r="AH463" s="1"/>
      <c r="AI463" s="46">
        <f t="shared" si="416"/>
        <v>0</v>
      </c>
      <c r="AJ463" s="34"/>
      <c r="AK463" s="1"/>
      <c r="AL463" s="46">
        <f t="shared" si="417"/>
        <v>0</v>
      </c>
      <c r="AM463" s="34"/>
      <c r="AN463" s="1"/>
      <c r="AO463" s="46">
        <f t="shared" si="425"/>
        <v>0</v>
      </c>
      <c r="AP463" s="34"/>
      <c r="AQ463" s="1"/>
      <c r="AR463" s="46">
        <f t="shared" si="426"/>
        <v>0</v>
      </c>
      <c r="AS463" s="34"/>
      <c r="AT463" s="1"/>
      <c r="AU463" s="46">
        <f t="shared" si="427"/>
        <v>0</v>
      </c>
      <c r="AV463" s="125">
        <f t="shared" si="428"/>
        <v>0</v>
      </c>
      <c r="AW463" s="125">
        <f t="shared" si="429"/>
        <v>0</v>
      </c>
      <c r="AX463" s="291">
        <v>0</v>
      </c>
      <c r="AY463" s="125">
        <v>0</v>
      </c>
      <c r="AZ463" s="35"/>
      <c r="BA463" s="35"/>
      <c r="BB463" s="35"/>
      <c r="BC463" s="35"/>
      <c r="BD463" s="35"/>
      <c r="BE463" s="35"/>
      <c r="BF463" s="35"/>
    </row>
    <row r="464" spans="1:58" ht="13">
      <c r="A464" s="17"/>
      <c r="B464" s="1"/>
      <c r="C464" s="16">
        <v>461</v>
      </c>
      <c r="D464" s="186" t="s">
        <v>1838</v>
      </c>
      <c r="E464" s="133">
        <v>1</v>
      </c>
      <c r="F464" s="162" t="s">
        <v>1818</v>
      </c>
      <c r="G464" s="155" t="s">
        <v>1819</v>
      </c>
      <c r="H464" s="156" t="s">
        <v>1848</v>
      </c>
      <c r="I464" s="156" t="s">
        <v>640</v>
      </c>
      <c r="J464" s="175">
        <f t="shared" si="430"/>
        <v>0</v>
      </c>
      <c r="K464" s="16">
        <v>0</v>
      </c>
      <c r="L464" s="3"/>
      <c r="M464" s="1"/>
      <c r="N464" s="45">
        <f t="shared" ref="N464:N474" si="431">SUM(K464+L464-M464)</f>
        <v>0</v>
      </c>
      <c r="O464" s="34"/>
      <c r="P464" s="1"/>
      <c r="Q464" s="45">
        <f t="shared" ref="Q464:Q474" si="432">SUM(N464+O464-P464)</f>
        <v>0</v>
      </c>
      <c r="R464" s="34"/>
      <c r="S464" s="1"/>
      <c r="T464" s="45">
        <f t="shared" ref="T464:T474" si="433">SUM(Q464+R464-S464)</f>
        <v>0</v>
      </c>
      <c r="U464" s="34"/>
      <c r="V464" s="1"/>
      <c r="W464" s="45">
        <f t="shared" ref="W464:W474" si="434">SUM(T464+U464-V464)</f>
        <v>0</v>
      </c>
      <c r="X464" s="34"/>
      <c r="Y464" s="1"/>
      <c r="Z464" s="45">
        <f t="shared" ref="Z464:Z474" si="435">SUM(W464+X464-Y464)</f>
        <v>0</v>
      </c>
      <c r="AA464" s="34"/>
      <c r="AB464" s="1"/>
      <c r="AC464" s="45">
        <f t="shared" ref="AC464:AC474" si="436">SUM(Z464+AA464-AB464)</f>
        <v>0</v>
      </c>
      <c r="AD464" s="3"/>
      <c r="AE464" s="1"/>
      <c r="AF464" s="172">
        <f t="shared" ref="AF464:AF474" si="437">SUM(AC464+AD464-AE464)</f>
        <v>0</v>
      </c>
      <c r="AG464" s="34"/>
      <c r="AH464" s="1"/>
      <c r="AI464" s="46">
        <f t="shared" ref="AI464:AI474" si="438">SUM(AF464+AG464-AH464)</f>
        <v>0</v>
      </c>
      <c r="AJ464" s="34"/>
      <c r="AK464" s="1"/>
      <c r="AL464" s="46">
        <f t="shared" ref="AL464:AL474" si="439">SUM(AI464+AJ464-AK464)</f>
        <v>0</v>
      </c>
      <c r="AM464" s="34"/>
      <c r="AN464" s="1"/>
      <c r="AO464" s="46">
        <f t="shared" ref="AO464:AO474" si="440">SUM(AL464+AM464-AN464)</f>
        <v>0</v>
      </c>
      <c r="AP464" s="34"/>
      <c r="AQ464" s="1"/>
      <c r="AR464" s="46">
        <f t="shared" si="426"/>
        <v>0</v>
      </c>
      <c r="AS464" s="34"/>
      <c r="AT464" s="1"/>
      <c r="AU464" s="46">
        <f t="shared" si="427"/>
        <v>0</v>
      </c>
      <c r="AV464" s="125">
        <f t="shared" si="428"/>
        <v>0</v>
      </c>
      <c r="AW464" s="125">
        <f t="shared" si="429"/>
        <v>0</v>
      </c>
      <c r="AX464" s="291">
        <v>0</v>
      </c>
      <c r="AY464" s="125">
        <v>0</v>
      </c>
      <c r="AZ464" s="35"/>
      <c r="BA464" s="35"/>
      <c r="BB464" s="35"/>
      <c r="BC464" s="35"/>
      <c r="BD464" s="35"/>
      <c r="BE464" s="35"/>
      <c r="BF464" s="35"/>
    </row>
    <row r="465" spans="1:58" ht="13">
      <c r="A465" s="17"/>
      <c r="B465" s="22"/>
      <c r="C465" s="16">
        <v>462</v>
      </c>
      <c r="D465" s="186" t="s">
        <v>1838</v>
      </c>
      <c r="E465" s="133">
        <v>2</v>
      </c>
      <c r="F465" s="162" t="s">
        <v>1820</v>
      </c>
      <c r="G465" s="155" t="s">
        <v>1821</v>
      </c>
      <c r="H465" s="156" t="s">
        <v>1848</v>
      </c>
      <c r="I465" s="156" t="s">
        <v>640</v>
      </c>
      <c r="J465" s="175">
        <f t="shared" si="430"/>
        <v>0</v>
      </c>
      <c r="K465" s="16">
        <v>0</v>
      </c>
      <c r="L465" s="3"/>
      <c r="M465" s="1"/>
      <c r="N465" s="45">
        <f t="shared" si="431"/>
        <v>0</v>
      </c>
      <c r="O465" s="34"/>
      <c r="P465" s="1"/>
      <c r="Q465" s="45">
        <f t="shared" si="432"/>
        <v>0</v>
      </c>
      <c r="R465" s="34"/>
      <c r="S465" s="1"/>
      <c r="T465" s="45">
        <f t="shared" si="433"/>
        <v>0</v>
      </c>
      <c r="U465" s="34"/>
      <c r="V465" s="1"/>
      <c r="W465" s="45">
        <f t="shared" si="434"/>
        <v>0</v>
      </c>
      <c r="X465" s="34"/>
      <c r="Y465" s="1"/>
      <c r="Z465" s="45">
        <f t="shared" si="435"/>
        <v>0</v>
      </c>
      <c r="AA465" s="34"/>
      <c r="AB465" s="1"/>
      <c r="AC465" s="45">
        <f t="shared" si="436"/>
        <v>0</v>
      </c>
      <c r="AD465" s="3"/>
      <c r="AE465" s="1"/>
      <c r="AF465" s="172">
        <f t="shared" si="437"/>
        <v>0</v>
      </c>
      <c r="AG465" s="34"/>
      <c r="AH465" s="1"/>
      <c r="AI465" s="46">
        <f t="shared" si="438"/>
        <v>0</v>
      </c>
      <c r="AJ465" s="34"/>
      <c r="AK465" s="1"/>
      <c r="AL465" s="46">
        <f t="shared" si="439"/>
        <v>0</v>
      </c>
      <c r="AM465" s="34"/>
      <c r="AN465" s="1"/>
      <c r="AO465" s="46">
        <f t="shared" si="440"/>
        <v>0</v>
      </c>
      <c r="AP465" s="34"/>
      <c r="AQ465" s="1"/>
      <c r="AR465" s="46">
        <f t="shared" si="426"/>
        <v>0</v>
      </c>
      <c r="AS465" s="34"/>
      <c r="AT465" s="1"/>
      <c r="AU465" s="46">
        <f t="shared" si="427"/>
        <v>0</v>
      </c>
      <c r="AV465" s="125">
        <f t="shared" si="428"/>
        <v>0</v>
      </c>
      <c r="AW465" s="125">
        <f t="shared" si="429"/>
        <v>0</v>
      </c>
      <c r="AX465" s="291">
        <v>0</v>
      </c>
      <c r="AY465" s="125">
        <v>0</v>
      </c>
      <c r="AZ465" s="35"/>
      <c r="BA465" s="35"/>
      <c r="BB465" s="35"/>
      <c r="BC465" s="35"/>
      <c r="BD465" s="35"/>
      <c r="BE465" s="35"/>
      <c r="BF465" s="35"/>
    </row>
    <row r="466" spans="1:58" ht="13">
      <c r="A466" s="17"/>
      <c r="B466" s="22"/>
      <c r="C466" s="200">
        <v>463</v>
      </c>
      <c r="D466" s="186" t="s">
        <v>1838</v>
      </c>
      <c r="E466" s="133">
        <v>3</v>
      </c>
      <c r="F466" s="162" t="s">
        <v>1509</v>
      </c>
      <c r="G466" s="155" t="s">
        <v>1510</v>
      </c>
      <c r="H466" s="156" t="s">
        <v>1848</v>
      </c>
      <c r="I466" s="156" t="s">
        <v>640</v>
      </c>
      <c r="J466" s="175">
        <f t="shared" si="430"/>
        <v>0</v>
      </c>
      <c r="K466" s="16">
        <v>0</v>
      </c>
      <c r="L466" s="3"/>
      <c r="M466" s="1"/>
      <c r="N466" s="45">
        <f t="shared" si="431"/>
        <v>0</v>
      </c>
      <c r="O466" s="34"/>
      <c r="P466" s="1"/>
      <c r="Q466" s="45">
        <f t="shared" si="432"/>
        <v>0</v>
      </c>
      <c r="R466" s="34"/>
      <c r="S466" s="1"/>
      <c r="T466" s="45">
        <f t="shared" si="433"/>
        <v>0</v>
      </c>
      <c r="U466" s="34"/>
      <c r="V466" s="1"/>
      <c r="W466" s="45">
        <f t="shared" si="434"/>
        <v>0</v>
      </c>
      <c r="X466" s="34"/>
      <c r="Y466" s="1"/>
      <c r="Z466" s="45">
        <f t="shared" si="435"/>
        <v>0</v>
      </c>
      <c r="AA466" s="34"/>
      <c r="AB466" s="1"/>
      <c r="AC466" s="45">
        <f t="shared" si="436"/>
        <v>0</v>
      </c>
      <c r="AD466" s="3"/>
      <c r="AE466" s="1"/>
      <c r="AF466" s="172">
        <f t="shared" si="437"/>
        <v>0</v>
      </c>
      <c r="AG466" s="34"/>
      <c r="AH466" s="1"/>
      <c r="AI466" s="46">
        <f t="shared" si="438"/>
        <v>0</v>
      </c>
      <c r="AJ466" s="34"/>
      <c r="AK466" s="1"/>
      <c r="AL466" s="46">
        <f t="shared" si="439"/>
        <v>0</v>
      </c>
      <c r="AM466" s="34"/>
      <c r="AN466" s="1"/>
      <c r="AO466" s="46">
        <f t="shared" si="440"/>
        <v>0</v>
      </c>
      <c r="AP466" s="34"/>
      <c r="AQ466" s="1"/>
      <c r="AR466" s="46">
        <f t="shared" si="426"/>
        <v>0</v>
      </c>
      <c r="AS466" s="34"/>
      <c r="AT466" s="1"/>
      <c r="AU466" s="46">
        <f t="shared" si="427"/>
        <v>0</v>
      </c>
      <c r="AV466" s="125">
        <f t="shared" si="428"/>
        <v>0</v>
      </c>
      <c r="AW466" s="125">
        <f t="shared" si="429"/>
        <v>0</v>
      </c>
      <c r="AX466" s="291">
        <v>0</v>
      </c>
      <c r="AY466" s="125">
        <v>0</v>
      </c>
      <c r="AZ466" s="35"/>
      <c r="BA466" s="35"/>
      <c r="BB466" s="35"/>
      <c r="BC466" s="35"/>
      <c r="BD466" s="35"/>
      <c r="BE466" s="35"/>
      <c r="BF466" s="35"/>
    </row>
    <row r="467" spans="1:58" ht="13">
      <c r="A467" s="50"/>
      <c r="B467" s="51"/>
      <c r="C467" s="16">
        <v>464</v>
      </c>
      <c r="D467" s="186" t="s">
        <v>1838</v>
      </c>
      <c r="E467" s="133">
        <v>4</v>
      </c>
      <c r="F467" s="162" t="s">
        <v>1822</v>
      </c>
      <c r="G467" s="155" t="s">
        <v>1823</v>
      </c>
      <c r="H467" s="156" t="s">
        <v>1848</v>
      </c>
      <c r="I467" s="156" t="s">
        <v>640</v>
      </c>
      <c r="J467" s="175">
        <f t="shared" si="430"/>
        <v>0</v>
      </c>
      <c r="K467" s="16">
        <v>0</v>
      </c>
      <c r="L467" s="3"/>
      <c r="M467" s="1"/>
      <c r="N467" s="45">
        <f t="shared" si="431"/>
        <v>0</v>
      </c>
      <c r="O467" s="34"/>
      <c r="P467" s="1"/>
      <c r="Q467" s="45">
        <f t="shared" si="432"/>
        <v>0</v>
      </c>
      <c r="R467" s="34"/>
      <c r="S467" s="1"/>
      <c r="T467" s="45">
        <f t="shared" si="433"/>
        <v>0</v>
      </c>
      <c r="U467" s="34"/>
      <c r="V467" s="1"/>
      <c r="W467" s="45">
        <f t="shared" si="434"/>
        <v>0</v>
      </c>
      <c r="X467" s="34"/>
      <c r="Y467" s="1"/>
      <c r="Z467" s="45">
        <f t="shared" si="435"/>
        <v>0</v>
      </c>
      <c r="AA467" s="34"/>
      <c r="AB467" s="1"/>
      <c r="AC467" s="45">
        <f t="shared" si="436"/>
        <v>0</v>
      </c>
      <c r="AD467" s="3"/>
      <c r="AE467" s="1"/>
      <c r="AF467" s="172">
        <f t="shared" si="437"/>
        <v>0</v>
      </c>
      <c r="AG467" s="34"/>
      <c r="AH467" s="1"/>
      <c r="AI467" s="46">
        <f t="shared" si="438"/>
        <v>0</v>
      </c>
      <c r="AJ467" s="34"/>
      <c r="AK467" s="1"/>
      <c r="AL467" s="46">
        <f t="shared" si="439"/>
        <v>0</v>
      </c>
      <c r="AM467" s="34"/>
      <c r="AN467" s="1"/>
      <c r="AO467" s="46">
        <f t="shared" si="440"/>
        <v>0</v>
      </c>
      <c r="AP467" s="34"/>
      <c r="AQ467" s="1"/>
      <c r="AR467" s="46">
        <f t="shared" si="426"/>
        <v>0</v>
      </c>
      <c r="AS467" s="34"/>
      <c r="AT467" s="1"/>
      <c r="AU467" s="46">
        <f t="shared" si="427"/>
        <v>0</v>
      </c>
      <c r="AV467" s="125">
        <f t="shared" si="428"/>
        <v>0</v>
      </c>
      <c r="AW467" s="125">
        <f t="shared" si="429"/>
        <v>0</v>
      </c>
      <c r="AX467" s="291">
        <v>0</v>
      </c>
      <c r="AY467" s="125">
        <v>0</v>
      </c>
      <c r="AZ467" s="35"/>
      <c r="BA467" s="35"/>
      <c r="BB467" s="35"/>
      <c r="BC467" s="35"/>
      <c r="BD467" s="35"/>
      <c r="BE467" s="35"/>
      <c r="BF467" s="35"/>
    </row>
    <row r="468" spans="1:58" ht="13">
      <c r="A468" s="17"/>
      <c r="B468" s="22"/>
      <c r="C468" s="16">
        <v>465</v>
      </c>
      <c r="D468" s="186" t="s">
        <v>1838</v>
      </c>
      <c r="E468" s="133">
        <v>5</v>
      </c>
      <c r="F468" s="162" t="s">
        <v>1824</v>
      </c>
      <c r="G468" s="155" t="s">
        <v>1825</v>
      </c>
      <c r="H468" s="156" t="s">
        <v>1848</v>
      </c>
      <c r="I468" s="156" t="s">
        <v>640</v>
      </c>
      <c r="J468" s="175">
        <f t="shared" si="430"/>
        <v>20</v>
      </c>
      <c r="K468" s="16">
        <v>0</v>
      </c>
      <c r="L468" s="3"/>
      <c r="M468" s="1"/>
      <c r="N468" s="45">
        <f t="shared" si="431"/>
        <v>0</v>
      </c>
      <c r="O468" s="34"/>
      <c r="P468" s="1"/>
      <c r="Q468" s="45">
        <f t="shared" si="432"/>
        <v>0</v>
      </c>
      <c r="R468" s="34">
        <v>20</v>
      </c>
      <c r="S468" s="1"/>
      <c r="T468" s="45">
        <f t="shared" si="433"/>
        <v>20</v>
      </c>
      <c r="U468" s="34"/>
      <c r="V468" s="1"/>
      <c r="W468" s="45">
        <f t="shared" si="434"/>
        <v>20</v>
      </c>
      <c r="X468" s="34"/>
      <c r="Y468" s="1"/>
      <c r="Z468" s="45">
        <f t="shared" si="435"/>
        <v>20</v>
      </c>
      <c r="AA468" s="34"/>
      <c r="AB468" s="1"/>
      <c r="AC468" s="45">
        <f t="shared" si="436"/>
        <v>20</v>
      </c>
      <c r="AD468" s="3"/>
      <c r="AE468" s="1"/>
      <c r="AF468" s="172">
        <f t="shared" si="437"/>
        <v>20</v>
      </c>
      <c r="AG468" s="34"/>
      <c r="AH468" s="1"/>
      <c r="AI468" s="46">
        <f t="shared" si="438"/>
        <v>20</v>
      </c>
      <c r="AJ468" s="34"/>
      <c r="AK468" s="1"/>
      <c r="AL468" s="46">
        <f t="shared" si="439"/>
        <v>20</v>
      </c>
      <c r="AM468" s="34"/>
      <c r="AN468" s="1"/>
      <c r="AO468" s="46">
        <f t="shared" si="440"/>
        <v>20</v>
      </c>
      <c r="AP468" s="34"/>
      <c r="AQ468" s="1"/>
      <c r="AR468" s="46">
        <f t="shared" si="426"/>
        <v>20</v>
      </c>
      <c r="AS468" s="34"/>
      <c r="AT468" s="1"/>
      <c r="AU468" s="46">
        <f t="shared" si="427"/>
        <v>20</v>
      </c>
      <c r="AV468" s="125">
        <f t="shared" si="428"/>
        <v>20</v>
      </c>
      <c r="AW468" s="125">
        <f t="shared" si="429"/>
        <v>0</v>
      </c>
      <c r="AX468" s="291">
        <v>0</v>
      </c>
      <c r="AY468" s="125">
        <v>0</v>
      </c>
      <c r="AZ468" s="35"/>
      <c r="BA468" s="35"/>
      <c r="BB468" s="35"/>
      <c r="BC468" s="35"/>
      <c r="BD468" s="35"/>
      <c r="BE468" s="35"/>
      <c r="BF468" s="35"/>
    </row>
    <row r="469" spans="1:58" ht="13">
      <c r="A469" s="18"/>
      <c r="B469" s="41"/>
      <c r="C469" s="16">
        <v>466</v>
      </c>
      <c r="D469" s="186" t="s">
        <v>1838</v>
      </c>
      <c r="E469" s="133">
        <v>6</v>
      </c>
      <c r="F469" s="162" t="s">
        <v>1826</v>
      </c>
      <c r="G469" s="155" t="s">
        <v>1827</v>
      </c>
      <c r="H469" s="156" t="s">
        <v>1848</v>
      </c>
      <c r="I469" s="156" t="s">
        <v>640</v>
      </c>
      <c r="J469" s="175">
        <f t="shared" ref="J469:J475" si="441">AU469</f>
        <v>100</v>
      </c>
      <c r="K469" s="16">
        <v>100</v>
      </c>
      <c r="L469" s="3"/>
      <c r="M469" s="1"/>
      <c r="N469" s="45">
        <f>SUM(K469+L469-M469)</f>
        <v>100</v>
      </c>
      <c r="O469" s="34"/>
      <c r="P469" s="1"/>
      <c r="Q469" s="45">
        <f>SUM(N469+O469-P469)</f>
        <v>100</v>
      </c>
      <c r="R469" s="34"/>
      <c r="S469" s="1"/>
      <c r="T469" s="45">
        <f>SUM(Q469+R469-S469)</f>
        <v>100</v>
      </c>
      <c r="U469" s="34"/>
      <c r="V469" s="1"/>
      <c r="W469" s="45">
        <f>SUM(T469+U469-V469)</f>
        <v>100</v>
      </c>
      <c r="X469" s="34"/>
      <c r="Y469" s="1"/>
      <c r="Z469" s="45">
        <f>SUM(W469+X469-Y469)</f>
        <v>100</v>
      </c>
      <c r="AA469" s="34"/>
      <c r="AB469" s="1"/>
      <c r="AC469" s="45">
        <f>SUM(Z469+AA469-AB469)</f>
        <v>100</v>
      </c>
      <c r="AD469" s="3"/>
      <c r="AE469" s="1"/>
      <c r="AF469" s="172">
        <f>SUM(AC469+AD469-AE469)</f>
        <v>100</v>
      </c>
      <c r="AG469" s="34"/>
      <c r="AH469" s="1"/>
      <c r="AI469" s="46">
        <f>SUM(AF469+AG469-AH469)</f>
        <v>100</v>
      </c>
      <c r="AJ469" s="34"/>
      <c r="AK469" s="1"/>
      <c r="AL469" s="46">
        <f>SUM(AI469+AJ469-AK469)</f>
        <v>100</v>
      </c>
      <c r="AM469" s="34"/>
      <c r="AN469" s="1"/>
      <c r="AO469" s="46">
        <f>SUM(AL469+AM469-AN469)</f>
        <v>100</v>
      </c>
      <c r="AP469" s="34"/>
      <c r="AQ469" s="1"/>
      <c r="AR469" s="72">
        <f>SUM(AO469+AP469-AQ469)</f>
        <v>100</v>
      </c>
      <c r="AS469" s="3"/>
      <c r="AT469" s="1"/>
      <c r="AU469" s="46">
        <f>SUM(AR469+AS469-AT469)</f>
        <v>100</v>
      </c>
      <c r="AV469" s="125">
        <f t="shared" si="428"/>
        <v>0</v>
      </c>
      <c r="AW469" s="125">
        <f t="shared" si="429"/>
        <v>0</v>
      </c>
      <c r="AX469" s="291">
        <v>0</v>
      </c>
      <c r="AY469" s="125">
        <v>0</v>
      </c>
      <c r="AZ469" s="35"/>
      <c r="BA469" s="35"/>
      <c r="BB469" s="35"/>
      <c r="BC469" s="35"/>
      <c r="BD469" s="35"/>
      <c r="BE469" s="35"/>
      <c r="BF469" s="35"/>
    </row>
    <row r="470" spans="1:58" ht="13">
      <c r="A470" s="18"/>
      <c r="B470" s="41"/>
      <c r="C470" s="200">
        <v>467</v>
      </c>
      <c r="D470" s="186" t="s">
        <v>1838</v>
      </c>
      <c r="E470" s="133">
        <v>7</v>
      </c>
      <c r="F470" s="162" t="s">
        <v>1828</v>
      </c>
      <c r="G470" s="155" t="s">
        <v>1829</v>
      </c>
      <c r="H470" s="156" t="s">
        <v>1848</v>
      </c>
      <c r="I470" s="156" t="s">
        <v>640</v>
      </c>
      <c r="J470" s="175">
        <f t="shared" si="441"/>
        <v>100</v>
      </c>
      <c r="K470" s="16">
        <v>100</v>
      </c>
      <c r="L470" s="3"/>
      <c r="M470" s="1"/>
      <c r="N470" s="45">
        <f t="shared" si="431"/>
        <v>100</v>
      </c>
      <c r="O470" s="34"/>
      <c r="P470" s="1"/>
      <c r="Q470" s="45">
        <f t="shared" si="432"/>
        <v>100</v>
      </c>
      <c r="R470" s="34"/>
      <c r="S470" s="1"/>
      <c r="T470" s="45">
        <f t="shared" si="433"/>
        <v>100</v>
      </c>
      <c r="U470" s="34"/>
      <c r="V470" s="1"/>
      <c r="W470" s="45">
        <f t="shared" si="434"/>
        <v>100</v>
      </c>
      <c r="X470" s="34"/>
      <c r="Y470" s="1"/>
      <c r="Z470" s="45">
        <f t="shared" si="435"/>
        <v>100</v>
      </c>
      <c r="AA470" s="34"/>
      <c r="AB470" s="1"/>
      <c r="AC470" s="45">
        <f t="shared" si="436"/>
        <v>100</v>
      </c>
      <c r="AD470" s="3"/>
      <c r="AE470" s="1"/>
      <c r="AF470" s="172">
        <f t="shared" si="437"/>
        <v>100</v>
      </c>
      <c r="AG470" s="34"/>
      <c r="AH470" s="1"/>
      <c r="AI470" s="46">
        <f t="shared" si="438"/>
        <v>100</v>
      </c>
      <c r="AJ470" s="34"/>
      <c r="AK470" s="1"/>
      <c r="AL470" s="46">
        <f t="shared" si="439"/>
        <v>100</v>
      </c>
      <c r="AM470" s="34"/>
      <c r="AN470" s="1"/>
      <c r="AO470" s="46">
        <f t="shared" si="440"/>
        <v>100</v>
      </c>
      <c r="AP470" s="34"/>
      <c r="AQ470" s="1"/>
      <c r="AR470" s="72">
        <f t="shared" si="426"/>
        <v>100</v>
      </c>
      <c r="AS470" s="3"/>
      <c r="AT470" s="1"/>
      <c r="AU470" s="46">
        <f t="shared" si="427"/>
        <v>100</v>
      </c>
      <c r="AV470" s="125">
        <f t="shared" si="428"/>
        <v>0</v>
      </c>
      <c r="AW470" s="125">
        <f t="shared" si="429"/>
        <v>0</v>
      </c>
      <c r="AX470" s="291">
        <v>0</v>
      </c>
      <c r="AY470" s="125">
        <v>0</v>
      </c>
      <c r="AZ470" s="35"/>
      <c r="BA470" s="35"/>
      <c r="BB470" s="35"/>
      <c r="BC470" s="35"/>
      <c r="BD470" s="35"/>
      <c r="BE470" s="35"/>
      <c r="BF470" s="35"/>
    </row>
    <row r="471" spans="1:58" ht="13">
      <c r="A471" s="18"/>
      <c r="B471" s="41"/>
      <c r="C471" s="16">
        <v>468</v>
      </c>
      <c r="D471" s="186" t="s">
        <v>1838</v>
      </c>
      <c r="E471" s="133">
        <v>8</v>
      </c>
      <c r="F471" s="162" t="s">
        <v>1830</v>
      </c>
      <c r="G471" s="155" t="s">
        <v>1831</v>
      </c>
      <c r="H471" s="156" t="s">
        <v>1848</v>
      </c>
      <c r="I471" s="156" t="s">
        <v>640</v>
      </c>
      <c r="J471" s="175">
        <f t="shared" si="441"/>
        <v>200</v>
      </c>
      <c r="K471" s="16">
        <v>200</v>
      </c>
      <c r="L471" s="3"/>
      <c r="M471" s="1"/>
      <c r="N471" s="45">
        <f t="shared" si="431"/>
        <v>200</v>
      </c>
      <c r="O471" s="34"/>
      <c r="P471" s="1"/>
      <c r="Q471" s="45">
        <f t="shared" si="432"/>
        <v>200</v>
      </c>
      <c r="R471" s="34"/>
      <c r="S471" s="1"/>
      <c r="T471" s="45">
        <f t="shared" si="433"/>
        <v>200</v>
      </c>
      <c r="U471" s="34"/>
      <c r="V471" s="1"/>
      <c r="W471" s="45">
        <f t="shared" si="434"/>
        <v>200</v>
      </c>
      <c r="X471" s="34"/>
      <c r="Y471" s="1"/>
      <c r="Z471" s="45">
        <f t="shared" si="435"/>
        <v>200</v>
      </c>
      <c r="AA471" s="34"/>
      <c r="AB471" s="1"/>
      <c r="AC471" s="45">
        <f t="shared" si="436"/>
        <v>200</v>
      </c>
      <c r="AD471" s="3"/>
      <c r="AE471" s="1"/>
      <c r="AF471" s="172">
        <f t="shared" si="437"/>
        <v>200</v>
      </c>
      <c r="AG471" s="34"/>
      <c r="AH471" s="1"/>
      <c r="AI471" s="46">
        <f t="shared" si="438"/>
        <v>200</v>
      </c>
      <c r="AJ471" s="34"/>
      <c r="AK471" s="1"/>
      <c r="AL471" s="46">
        <f t="shared" si="439"/>
        <v>200</v>
      </c>
      <c r="AM471" s="34"/>
      <c r="AN471" s="1"/>
      <c r="AO471" s="46">
        <f t="shared" si="440"/>
        <v>200</v>
      </c>
      <c r="AP471" s="34"/>
      <c r="AQ471" s="1"/>
      <c r="AR471" s="72">
        <f t="shared" si="426"/>
        <v>200</v>
      </c>
      <c r="AS471" s="3"/>
      <c r="AT471" s="1"/>
      <c r="AU471" s="46">
        <f t="shared" si="427"/>
        <v>200</v>
      </c>
      <c r="AV471" s="125">
        <f t="shared" si="428"/>
        <v>0</v>
      </c>
      <c r="AW471" s="125">
        <f t="shared" si="429"/>
        <v>0</v>
      </c>
      <c r="AX471" s="291">
        <v>0</v>
      </c>
      <c r="AY471" s="125">
        <v>0</v>
      </c>
      <c r="AZ471" s="35"/>
      <c r="BA471" s="35"/>
      <c r="BB471" s="35"/>
      <c r="BC471" s="35"/>
      <c r="BD471" s="35"/>
      <c r="BE471" s="35"/>
      <c r="BF471" s="35"/>
    </row>
    <row r="472" spans="1:58" ht="13">
      <c r="A472" s="18"/>
      <c r="B472" s="41"/>
      <c r="C472" s="16">
        <v>469</v>
      </c>
      <c r="D472" s="186" t="s">
        <v>1838</v>
      </c>
      <c r="E472" s="133">
        <v>9</v>
      </c>
      <c r="F472" s="162" t="s">
        <v>1832</v>
      </c>
      <c r="G472" s="155" t="s">
        <v>1833</v>
      </c>
      <c r="H472" s="156" t="s">
        <v>1848</v>
      </c>
      <c r="I472" s="156" t="s">
        <v>640</v>
      </c>
      <c r="J472" s="175">
        <f t="shared" si="441"/>
        <v>500</v>
      </c>
      <c r="K472" s="16">
        <v>500</v>
      </c>
      <c r="L472" s="3"/>
      <c r="M472" s="1"/>
      <c r="N472" s="45">
        <f t="shared" si="431"/>
        <v>500</v>
      </c>
      <c r="O472" s="34"/>
      <c r="P472" s="1"/>
      <c r="Q472" s="45">
        <f t="shared" si="432"/>
        <v>500</v>
      </c>
      <c r="R472" s="34"/>
      <c r="S472" s="1"/>
      <c r="T472" s="45">
        <f t="shared" si="433"/>
        <v>500</v>
      </c>
      <c r="U472" s="34"/>
      <c r="V472" s="1"/>
      <c r="W472" s="45">
        <f t="shared" si="434"/>
        <v>500</v>
      </c>
      <c r="X472" s="34"/>
      <c r="Y472" s="1"/>
      <c r="Z472" s="45">
        <f t="shared" si="435"/>
        <v>500</v>
      </c>
      <c r="AA472" s="34"/>
      <c r="AB472" s="1"/>
      <c r="AC472" s="45">
        <f t="shared" si="436"/>
        <v>500</v>
      </c>
      <c r="AD472" s="3"/>
      <c r="AE472" s="1"/>
      <c r="AF472" s="172">
        <f t="shared" si="437"/>
        <v>500</v>
      </c>
      <c r="AG472" s="34"/>
      <c r="AH472" s="1"/>
      <c r="AI472" s="46">
        <f t="shared" si="438"/>
        <v>500</v>
      </c>
      <c r="AJ472" s="34"/>
      <c r="AK472" s="1"/>
      <c r="AL472" s="46">
        <f t="shared" si="439"/>
        <v>500</v>
      </c>
      <c r="AM472" s="34"/>
      <c r="AN472" s="1"/>
      <c r="AO472" s="46">
        <f t="shared" si="440"/>
        <v>500</v>
      </c>
      <c r="AP472" s="34"/>
      <c r="AQ472" s="1"/>
      <c r="AR472" s="72">
        <f t="shared" si="426"/>
        <v>500</v>
      </c>
      <c r="AS472" s="3"/>
      <c r="AT472" s="1"/>
      <c r="AU472" s="46">
        <f t="shared" si="427"/>
        <v>500</v>
      </c>
      <c r="AV472" s="125">
        <f t="shared" si="428"/>
        <v>0</v>
      </c>
      <c r="AW472" s="125">
        <f t="shared" si="429"/>
        <v>0</v>
      </c>
      <c r="AX472" s="291">
        <v>100</v>
      </c>
      <c r="AY472" s="125">
        <v>0</v>
      </c>
      <c r="AZ472" s="35"/>
      <c r="BA472" s="35"/>
      <c r="BB472" s="35"/>
      <c r="BC472" s="35"/>
      <c r="BD472" s="35"/>
      <c r="BE472" s="35"/>
      <c r="BF472" s="35"/>
    </row>
    <row r="473" spans="1:58" ht="13">
      <c r="A473" s="18"/>
      <c r="B473" s="41"/>
      <c r="C473" s="16">
        <v>470</v>
      </c>
      <c r="D473" s="186" t="s">
        <v>1838</v>
      </c>
      <c r="E473" s="133">
        <v>10</v>
      </c>
      <c r="F473" s="162" t="s">
        <v>1834</v>
      </c>
      <c r="G473" s="155" t="s">
        <v>1835</v>
      </c>
      <c r="H473" s="156" t="s">
        <v>1848</v>
      </c>
      <c r="I473" s="156" t="s">
        <v>640</v>
      </c>
      <c r="J473" s="175">
        <f t="shared" si="441"/>
        <v>1600</v>
      </c>
      <c r="K473" s="16">
        <v>1600</v>
      </c>
      <c r="L473" s="3"/>
      <c r="M473" s="1"/>
      <c r="N473" s="45">
        <f t="shared" si="431"/>
        <v>1600</v>
      </c>
      <c r="O473" s="34"/>
      <c r="P473" s="1"/>
      <c r="Q473" s="45">
        <f t="shared" si="432"/>
        <v>1600</v>
      </c>
      <c r="R473" s="34"/>
      <c r="S473" s="1"/>
      <c r="T473" s="45">
        <f t="shared" si="433"/>
        <v>1600</v>
      </c>
      <c r="U473" s="34"/>
      <c r="V473" s="1"/>
      <c r="W473" s="45">
        <f t="shared" si="434"/>
        <v>1600</v>
      </c>
      <c r="X473" s="34"/>
      <c r="Y473" s="1"/>
      <c r="Z473" s="45">
        <f t="shared" si="435"/>
        <v>1600</v>
      </c>
      <c r="AA473" s="34"/>
      <c r="AB473" s="1"/>
      <c r="AC473" s="45">
        <f t="shared" si="436"/>
        <v>1600</v>
      </c>
      <c r="AD473" s="3"/>
      <c r="AE473" s="1"/>
      <c r="AF473" s="172">
        <f t="shared" si="437"/>
        <v>1600</v>
      </c>
      <c r="AG473" s="34"/>
      <c r="AH473" s="1"/>
      <c r="AI473" s="46">
        <f t="shared" si="438"/>
        <v>1600</v>
      </c>
      <c r="AJ473" s="34"/>
      <c r="AK473" s="1"/>
      <c r="AL473" s="46">
        <f t="shared" si="439"/>
        <v>1600</v>
      </c>
      <c r="AM473" s="34"/>
      <c r="AN473" s="1"/>
      <c r="AO473" s="46">
        <f t="shared" si="440"/>
        <v>1600</v>
      </c>
      <c r="AP473" s="34"/>
      <c r="AQ473" s="1"/>
      <c r="AR473" s="72">
        <f t="shared" si="426"/>
        <v>1600</v>
      </c>
      <c r="AS473" s="3"/>
      <c r="AT473" s="1"/>
      <c r="AU473" s="46">
        <f t="shared" si="427"/>
        <v>1600</v>
      </c>
      <c r="AV473" s="125">
        <f t="shared" si="428"/>
        <v>0</v>
      </c>
      <c r="AW473" s="125">
        <f t="shared" si="429"/>
        <v>0</v>
      </c>
      <c r="AX473" s="291">
        <v>0</v>
      </c>
      <c r="AY473" s="125">
        <v>0</v>
      </c>
      <c r="AZ473" s="35"/>
      <c r="BA473" s="35"/>
      <c r="BB473" s="35"/>
      <c r="BC473" s="35"/>
      <c r="BD473" s="35"/>
      <c r="BE473" s="35"/>
      <c r="BF473" s="35"/>
    </row>
    <row r="474" spans="1:58" ht="13">
      <c r="A474" s="18"/>
      <c r="B474" s="41"/>
      <c r="C474" s="200">
        <v>471</v>
      </c>
      <c r="D474" s="186" t="s">
        <v>1838</v>
      </c>
      <c r="E474" s="133">
        <v>11</v>
      </c>
      <c r="F474" s="162" t="s">
        <v>1836</v>
      </c>
      <c r="G474" s="155" t="s">
        <v>1837</v>
      </c>
      <c r="H474" s="156" t="s">
        <v>1848</v>
      </c>
      <c r="I474" s="156" t="s">
        <v>640</v>
      </c>
      <c r="J474" s="175">
        <f t="shared" si="441"/>
        <v>500</v>
      </c>
      <c r="K474" s="16">
        <v>1600</v>
      </c>
      <c r="L474" s="3"/>
      <c r="M474" s="1"/>
      <c r="N474" s="45">
        <f t="shared" si="431"/>
        <v>1600</v>
      </c>
      <c r="O474" s="34"/>
      <c r="P474" s="1"/>
      <c r="Q474" s="45">
        <f t="shared" si="432"/>
        <v>1600</v>
      </c>
      <c r="R474" s="34"/>
      <c r="S474" s="1"/>
      <c r="T474" s="45">
        <f t="shared" si="433"/>
        <v>1600</v>
      </c>
      <c r="U474" s="34"/>
      <c r="V474" s="1"/>
      <c r="W474" s="45">
        <f t="shared" si="434"/>
        <v>1600</v>
      </c>
      <c r="X474" s="34"/>
      <c r="Y474" s="1"/>
      <c r="Z474" s="45">
        <f t="shared" si="435"/>
        <v>1600</v>
      </c>
      <c r="AA474" s="34">
        <v>500</v>
      </c>
      <c r="AB474" s="1">
        <v>1600</v>
      </c>
      <c r="AC474" s="45">
        <f t="shared" si="436"/>
        <v>500</v>
      </c>
      <c r="AD474" s="3"/>
      <c r="AE474" s="1"/>
      <c r="AF474" s="172">
        <f t="shared" si="437"/>
        <v>500</v>
      </c>
      <c r="AG474" s="34"/>
      <c r="AH474" s="1"/>
      <c r="AI474" s="46">
        <f t="shared" si="438"/>
        <v>500</v>
      </c>
      <c r="AJ474" s="34"/>
      <c r="AK474" s="1"/>
      <c r="AL474" s="46">
        <f t="shared" si="439"/>
        <v>500</v>
      </c>
      <c r="AM474" s="34"/>
      <c r="AN474" s="1"/>
      <c r="AO474" s="46">
        <f t="shared" si="440"/>
        <v>500</v>
      </c>
      <c r="AP474" s="34"/>
      <c r="AQ474" s="1"/>
      <c r="AR474" s="72">
        <f t="shared" si="426"/>
        <v>500</v>
      </c>
      <c r="AS474" s="3"/>
      <c r="AT474" s="1"/>
      <c r="AU474" s="46">
        <f t="shared" si="427"/>
        <v>500</v>
      </c>
      <c r="AV474" s="125">
        <f t="shared" si="428"/>
        <v>500</v>
      </c>
      <c r="AW474" s="125">
        <f t="shared" si="429"/>
        <v>1600</v>
      </c>
      <c r="AX474" s="291">
        <v>0</v>
      </c>
      <c r="AY474" s="125">
        <v>0</v>
      </c>
      <c r="AZ474" s="35"/>
      <c r="BA474" s="35"/>
      <c r="BB474" s="35"/>
      <c r="BC474" s="35"/>
      <c r="BD474" s="35"/>
      <c r="BE474" s="35"/>
      <c r="BF474" s="35"/>
    </row>
    <row r="475" spans="1:58" ht="13">
      <c r="A475" s="18"/>
      <c r="B475" s="41"/>
      <c r="C475" s="16">
        <v>472</v>
      </c>
      <c r="D475" s="186" t="s">
        <v>1838</v>
      </c>
      <c r="E475" s="133">
        <v>12</v>
      </c>
      <c r="F475" s="162" t="s">
        <v>1965</v>
      </c>
      <c r="G475" s="155" t="s">
        <v>1966</v>
      </c>
      <c r="H475" s="156" t="s">
        <v>1848</v>
      </c>
      <c r="I475" s="156" t="s">
        <v>517</v>
      </c>
      <c r="J475" s="175">
        <f t="shared" si="441"/>
        <v>0</v>
      </c>
      <c r="K475" s="16">
        <v>0</v>
      </c>
      <c r="L475" s="3"/>
      <c r="M475" s="1"/>
      <c r="N475" s="46">
        <f t="shared" ref="N475:N496" si="442">SUM(K475+L475-M475)</f>
        <v>0</v>
      </c>
      <c r="O475" s="34"/>
      <c r="P475" s="1"/>
      <c r="Q475" s="46">
        <f t="shared" ref="Q475:Q496" si="443">SUM(N475+O475-P475)</f>
        <v>0</v>
      </c>
      <c r="R475" s="34"/>
      <c r="S475" s="1"/>
      <c r="T475" s="46">
        <f t="shared" ref="T475:T496" si="444">SUM(Q475+R475-S475)</f>
        <v>0</v>
      </c>
      <c r="U475" s="34"/>
      <c r="V475" s="1"/>
      <c r="W475" s="46">
        <f t="shared" ref="W475:W496" si="445">SUM(T475+U475-V475)</f>
        <v>0</v>
      </c>
      <c r="X475" s="34"/>
      <c r="Y475" s="1"/>
      <c r="Z475" s="46">
        <f t="shared" ref="Z475:Z496" si="446">SUM(W475+X475-Y475)</f>
        <v>0</v>
      </c>
      <c r="AA475" s="34"/>
      <c r="AB475" s="1"/>
      <c r="AC475" s="46">
        <f t="shared" ref="AC475:AC496" si="447">SUM(Z475+AA475-AB475)</f>
        <v>0</v>
      </c>
      <c r="AD475" s="3"/>
      <c r="AE475" s="1"/>
      <c r="AF475" s="171">
        <f t="shared" ref="AF475:AF496" si="448">SUM(AC475+AD475-AE475)</f>
        <v>0</v>
      </c>
      <c r="AG475" s="34"/>
      <c r="AH475" s="1"/>
      <c r="AI475" s="46">
        <f t="shared" ref="AI475:AI496" si="449">SUM(AF475+AG475-AH475)</f>
        <v>0</v>
      </c>
      <c r="AJ475" s="34"/>
      <c r="AK475" s="1"/>
      <c r="AL475" s="46">
        <f t="shared" ref="AL475:AL496" si="450">SUM(AI475+AJ475-AK475)</f>
        <v>0</v>
      </c>
      <c r="AM475" s="34"/>
      <c r="AN475" s="1"/>
      <c r="AO475" s="46">
        <f>SUM(AL475+AM475-AN475)</f>
        <v>0</v>
      </c>
      <c r="AP475" s="34"/>
      <c r="AQ475" s="1"/>
      <c r="AR475" s="46">
        <f>SUM(AO475+AP475-AQ475)</f>
        <v>0</v>
      </c>
      <c r="AS475" s="34"/>
      <c r="AT475" s="1"/>
      <c r="AU475" s="46">
        <f>SUM(AR475+AS475-AT475)</f>
        <v>0</v>
      </c>
      <c r="AV475" s="125">
        <f t="shared" si="428"/>
        <v>0</v>
      </c>
      <c r="AW475" s="125">
        <f t="shared" si="429"/>
        <v>0</v>
      </c>
      <c r="AX475" s="291">
        <v>0</v>
      </c>
      <c r="AY475" s="125">
        <v>0</v>
      </c>
      <c r="AZ475" s="35"/>
      <c r="BA475" s="35"/>
      <c r="BB475" s="35"/>
      <c r="BC475" s="35"/>
      <c r="BD475" s="35"/>
      <c r="BE475" s="35"/>
      <c r="BF475" s="35"/>
    </row>
    <row r="476" spans="1:58" ht="13">
      <c r="A476" s="17"/>
      <c r="B476" s="22"/>
      <c r="C476" s="16">
        <v>473</v>
      </c>
      <c r="D476" s="186" t="s">
        <v>1838</v>
      </c>
      <c r="E476" s="133">
        <v>13</v>
      </c>
      <c r="F476" s="162" t="s">
        <v>1967</v>
      </c>
      <c r="G476" s="155" t="s">
        <v>1968</v>
      </c>
      <c r="H476" s="156" t="s">
        <v>1848</v>
      </c>
      <c r="I476" s="156" t="s">
        <v>517</v>
      </c>
      <c r="J476" s="175">
        <f t="shared" ref="J476:J485" si="451">AU476</f>
        <v>5</v>
      </c>
      <c r="K476" s="16">
        <v>5</v>
      </c>
      <c r="L476" s="3"/>
      <c r="M476" s="1"/>
      <c r="N476" s="46">
        <f t="shared" si="442"/>
        <v>5</v>
      </c>
      <c r="O476" s="34"/>
      <c r="P476" s="1"/>
      <c r="Q476" s="46">
        <f t="shared" si="443"/>
        <v>5</v>
      </c>
      <c r="R476" s="34"/>
      <c r="S476" s="1"/>
      <c r="T476" s="46">
        <f t="shared" si="444"/>
        <v>5</v>
      </c>
      <c r="U476" s="34"/>
      <c r="V476" s="1"/>
      <c r="W476" s="46">
        <f t="shared" si="445"/>
        <v>5</v>
      </c>
      <c r="X476" s="34"/>
      <c r="Y476" s="1"/>
      <c r="Z476" s="46">
        <f t="shared" si="446"/>
        <v>5</v>
      </c>
      <c r="AA476" s="34"/>
      <c r="AB476" s="1"/>
      <c r="AC476" s="46">
        <f t="shared" si="447"/>
        <v>5</v>
      </c>
      <c r="AD476" s="3"/>
      <c r="AE476" s="1"/>
      <c r="AF476" s="171">
        <f t="shared" si="448"/>
        <v>5</v>
      </c>
      <c r="AG476" s="34"/>
      <c r="AH476" s="1"/>
      <c r="AI476" s="46">
        <f t="shared" si="449"/>
        <v>5</v>
      </c>
      <c r="AJ476" s="34"/>
      <c r="AK476" s="1"/>
      <c r="AL476" s="46">
        <f t="shared" si="450"/>
        <v>5</v>
      </c>
      <c r="AM476" s="34"/>
      <c r="AN476" s="1"/>
      <c r="AO476" s="46">
        <f t="shared" ref="AO476:AO485" si="452">SUM(AL476+AM476-AN476)</f>
        <v>5</v>
      </c>
      <c r="AP476" s="34"/>
      <c r="AQ476" s="1"/>
      <c r="AR476" s="46">
        <f>SUM(AO476+AP476-AQ476)</f>
        <v>5</v>
      </c>
      <c r="AS476" s="34"/>
      <c r="AT476" s="1"/>
      <c r="AU476" s="46">
        <f>SUM(AR476+AS476-AT476)</f>
        <v>5</v>
      </c>
      <c r="AV476" s="125">
        <f t="shared" si="428"/>
        <v>0</v>
      </c>
      <c r="AW476" s="125">
        <f t="shared" si="429"/>
        <v>0</v>
      </c>
      <c r="AX476" s="291">
        <v>0</v>
      </c>
      <c r="AY476" s="125">
        <v>0</v>
      </c>
      <c r="AZ476" s="35"/>
      <c r="BA476" s="35"/>
      <c r="BB476" s="35"/>
      <c r="BC476" s="35"/>
      <c r="BD476" s="35"/>
      <c r="BE476" s="35"/>
      <c r="BF476" s="35"/>
    </row>
    <row r="477" spans="1:58" ht="13">
      <c r="A477" s="17"/>
      <c r="B477" s="1"/>
      <c r="C477" s="16">
        <v>474</v>
      </c>
      <c r="D477" s="186" t="s">
        <v>1838</v>
      </c>
      <c r="E477" s="133">
        <v>14</v>
      </c>
      <c r="F477" s="162" t="s">
        <v>1969</v>
      </c>
      <c r="G477" s="155" t="s">
        <v>1970</v>
      </c>
      <c r="H477" s="156" t="s">
        <v>1848</v>
      </c>
      <c r="I477" s="156" t="s">
        <v>517</v>
      </c>
      <c r="J477" s="175">
        <f>AU477</f>
        <v>0</v>
      </c>
      <c r="K477" s="16">
        <v>0</v>
      </c>
      <c r="L477" s="3"/>
      <c r="M477" s="1"/>
      <c r="N477" s="46">
        <f t="shared" si="442"/>
        <v>0</v>
      </c>
      <c r="O477" s="34"/>
      <c r="P477" s="1"/>
      <c r="Q477" s="46">
        <f t="shared" si="443"/>
        <v>0</v>
      </c>
      <c r="R477" s="34"/>
      <c r="S477" s="1"/>
      <c r="T477" s="46">
        <f t="shared" si="444"/>
        <v>0</v>
      </c>
      <c r="U477" s="34"/>
      <c r="V477" s="1"/>
      <c r="W477" s="46">
        <f t="shared" si="445"/>
        <v>0</v>
      </c>
      <c r="X477" s="34"/>
      <c r="Y477" s="1"/>
      <c r="Z477" s="46">
        <f t="shared" si="446"/>
        <v>0</v>
      </c>
      <c r="AA477" s="34"/>
      <c r="AB477" s="1"/>
      <c r="AC477" s="46">
        <f t="shared" si="447"/>
        <v>0</v>
      </c>
      <c r="AD477" s="3"/>
      <c r="AE477" s="1"/>
      <c r="AF477" s="171">
        <f t="shared" si="448"/>
        <v>0</v>
      </c>
      <c r="AG477" s="34"/>
      <c r="AH477" s="1"/>
      <c r="AI477" s="46">
        <f t="shared" si="449"/>
        <v>0</v>
      </c>
      <c r="AJ477" s="34"/>
      <c r="AK477" s="1"/>
      <c r="AL477" s="46">
        <f t="shared" si="450"/>
        <v>0</v>
      </c>
      <c r="AM477" s="34"/>
      <c r="AN477" s="1"/>
      <c r="AO477" s="46">
        <f>SUM(AL477+AM477-AN477)</f>
        <v>0</v>
      </c>
      <c r="AP477" s="34"/>
      <c r="AQ477" s="1"/>
      <c r="AR477" s="46">
        <f>SUM(AO477+AP477-AQ477)</f>
        <v>0</v>
      </c>
      <c r="AS477" s="34"/>
      <c r="AT477" s="1"/>
      <c r="AU477" s="46">
        <f>SUM(AR477+AS477-AT477)</f>
        <v>0</v>
      </c>
      <c r="AV477" s="125">
        <f t="shared" si="428"/>
        <v>0</v>
      </c>
      <c r="AW477" s="125">
        <f t="shared" si="429"/>
        <v>0</v>
      </c>
      <c r="AX477" s="291">
        <v>0</v>
      </c>
      <c r="AY477" s="125">
        <v>0</v>
      </c>
      <c r="AZ477" s="35"/>
      <c r="BA477" s="35"/>
      <c r="BB477" s="35"/>
      <c r="BC477" s="35"/>
      <c r="BD477" s="35"/>
      <c r="BE477" s="35"/>
      <c r="BF477" s="35"/>
    </row>
    <row r="478" spans="1:58" ht="13">
      <c r="A478" s="17"/>
      <c r="B478" s="1"/>
      <c r="C478" s="200">
        <v>475</v>
      </c>
      <c r="D478" s="186" t="s">
        <v>1838</v>
      </c>
      <c r="E478" s="133">
        <v>15</v>
      </c>
      <c r="F478" s="162" t="s">
        <v>1971</v>
      </c>
      <c r="G478" s="155" t="s">
        <v>1972</v>
      </c>
      <c r="H478" s="156" t="s">
        <v>1848</v>
      </c>
      <c r="I478" s="156" t="s">
        <v>517</v>
      </c>
      <c r="J478" s="175">
        <f>AU478</f>
        <v>0</v>
      </c>
      <c r="K478" s="16">
        <v>0</v>
      </c>
      <c r="L478" s="3"/>
      <c r="M478" s="1"/>
      <c r="N478" s="46">
        <f t="shared" si="442"/>
        <v>0</v>
      </c>
      <c r="O478" s="34"/>
      <c r="P478" s="1"/>
      <c r="Q478" s="46">
        <f t="shared" si="443"/>
        <v>0</v>
      </c>
      <c r="R478" s="34"/>
      <c r="S478" s="1"/>
      <c r="T478" s="46">
        <f t="shared" si="444"/>
        <v>0</v>
      </c>
      <c r="U478" s="34"/>
      <c r="V478" s="1"/>
      <c r="W478" s="46">
        <f t="shared" si="445"/>
        <v>0</v>
      </c>
      <c r="X478" s="34"/>
      <c r="Y478" s="1"/>
      <c r="Z478" s="46">
        <f t="shared" si="446"/>
        <v>0</v>
      </c>
      <c r="AA478" s="34"/>
      <c r="AB478" s="1"/>
      <c r="AC478" s="46">
        <f t="shared" si="447"/>
        <v>0</v>
      </c>
      <c r="AD478" s="3"/>
      <c r="AE478" s="1"/>
      <c r="AF478" s="171">
        <f t="shared" si="448"/>
        <v>0</v>
      </c>
      <c r="AG478" s="34"/>
      <c r="AH478" s="1"/>
      <c r="AI478" s="46">
        <f t="shared" si="449"/>
        <v>0</v>
      </c>
      <c r="AJ478" s="34"/>
      <c r="AK478" s="1"/>
      <c r="AL478" s="46">
        <f t="shared" si="450"/>
        <v>0</v>
      </c>
      <c r="AM478" s="34"/>
      <c r="AN478" s="1"/>
      <c r="AO478" s="46">
        <f>SUM(AL478+AM478-AN478)</f>
        <v>0</v>
      </c>
      <c r="AP478" s="34"/>
      <c r="AQ478" s="1"/>
      <c r="AR478" s="46">
        <f>SUM(AO478+AP478-AQ478)</f>
        <v>0</v>
      </c>
      <c r="AS478" s="34"/>
      <c r="AT478" s="1"/>
      <c r="AU478" s="46">
        <f>SUM(AR478+AS478-AT478)</f>
        <v>0</v>
      </c>
      <c r="AV478" s="125">
        <f t="shared" si="428"/>
        <v>0</v>
      </c>
      <c r="AW478" s="125">
        <f t="shared" si="429"/>
        <v>0</v>
      </c>
      <c r="AX478" s="291">
        <v>0</v>
      </c>
      <c r="AY478" s="125">
        <v>0</v>
      </c>
      <c r="AZ478" s="35"/>
      <c r="BA478" s="35"/>
      <c r="BB478" s="35"/>
      <c r="BC478" s="35"/>
      <c r="BD478" s="35"/>
      <c r="BE478" s="35"/>
      <c r="BF478" s="35"/>
    </row>
    <row r="479" spans="1:58" ht="13">
      <c r="A479" s="17"/>
      <c r="B479" s="1"/>
      <c r="C479" s="16">
        <v>476</v>
      </c>
      <c r="D479" s="186" t="s">
        <v>1838</v>
      </c>
      <c r="E479" s="133">
        <v>16</v>
      </c>
      <c r="F479" s="162" t="s">
        <v>1973</v>
      </c>
      <c r="G479" s="155" t="s">
        <v>1974</v>
      </c>
      <c r="H479" s="156" t="s">
        <v>1848</v>
      </c>
      <c r="I479" s="156" t="s">
        <v>517</v>
      </c>
      <c r="J479" s="175">
        <f>AU479</f>
        <v>0</v>
      </c>
      <c r="K479" s="16">
        <v>0</v>
      </c>
      <c r="L479" s="3"/>
      <c r="M479" s="1"/>
      <c r="N479" s="46">
        <f t="shared" si="442"/>
        <v>0</v>
      </c>
      <c r="O479" s="34"/>
      <c r="P479" s="1"/>
      <c r="Q479" s="46">
        <f t="shared" si="443"/>
        <v>0</v>
      </c>
      <c r="R479" s="34"/>
      <c r="S479" s="1"/>
      <c r="T479" s="46">
        <f t="shared" si="444"/>
        <v>0</v>
      </c>
      <c r="U479" s="34"/>
      <c r="V479" s="1"/>
      <c r="W479" s="46">
        <f t="shared" si="445"/>
        <v>0</v>
      </c>
      <c r="X479" s="34"/>
      <c r="Y479" s="1"/>
      <c r="Z479" s="46">
        <f t="shared" si="446"/>
        <v>0</v>
      </c>
      <c r="AA479" s="34"/>
      <c r="AB479" s="1"/>
      <c r="AC479" s="46">
        <f t="shared" si="447"/>
        <v>0</v>
      </c>
      <c r="AD479" s="3"/>
      <c r="AE479" s="1"/>
      <c r="AF479" s="171">
        <f t="shared" si="448"/>
        <v>0</v>
      </c>
      <c r="AG479" s="34"/>
      <c r="AH479" s="1"/>
      <c r="AI479" s="46">
        <f t="shared" si="449"/>
        <v>0</v>
      </c>
      <c r="AJ479" s="34"/>
      <c r="AK479" s="1"/>
      <c r="AL479" s="46">
        <f t="shared" si="450"/>
        <v>0</v>
      </c>
      <c r="AM479" s="34"/>
      <c r="AN479" s="1"/>
      <c r="AO479" s="46">
        <f>SUM(AL479+AM479-AN479)</f>
        <v>0</v>
      </c>
      <c r="AP479" s="34"/>
      <c r="AQ479" s="1"/>
      <c r="AR479" s="46">
        <f>SUM(AO479+AP479-AQ479)</f>
        <v>0</v>
      </c>
      <c r="AS479" s="34"/>
      <c r="AT479" s="1"/>
      <c r="AU479" s="46">
        <f>SUM(AR479+AS479-AT479)</f>
        <v>0</v>
      </c>
      <c r="AV479" s="125">
        <f t="shared" si="428"/>
        <v>0</v>
      </c>
      <c r="AW479" s="125">
        <f t="shared" si="429"/>
        <v>0</v>
      </c>
      <c r="AX479" s="291">
        <v>0</v>
      </c>
      <c r="AY479" s="125">
        <v>0</v>
      </c>
      <c r="AZ479" s="35"/>
      <c r="BA479" s="35"/>
      <c r="BB479" s="35"/>
      <c r="BC479" s="35"/>
      <c r="BD479" s="35"/>
      <c r="BE479" s="35"/>
      <c r="BF479" s="35"/>
    </row>
    <row r="480" spans="1:58" ht="13">
      <c r="A480" s="17"/>
      <c r="B480" s="1"/>
      <c r="C480" s="16">
        <v>477</v>
      </c>
      <c r="D480" s="186" t="s">
        <v>1838</v>
      </c>
      <c r="E480" s="133">
        <v>17</v>
      </c>
      <c r="F480" s="162" t="s">
        <v>1975</v>
      </c>
      <c r="G480" s="155" t="s">
        <v>1976</v>
      </c>
      <c r="H480" s="156" t="s">
        <v>1848</v>
      </c>
      <c r="I480" s="156" t="s">
        <v>640</v>
      </c>
      <c r="J480" s="175">
        <f t="shared" si="451"/>
        <v>0</v>
      </c>
      <c r="K480" s="16">
        <v>0</v>
      </c>
      <c r="L480" s="3"/>
      <c r="M480" s="1"/>
      <c r="N480" s="46">
        <f t="shared" si="442"/>
        <v>0</v>
      </c>
      <c r="O480" s="34"/>
      <c r="P480" s="1"/>
      <c r="Q480" s="46">
        <f t="shared" si="443"/>
        <v>0</v>
      </c>
      <c r="R480" s="34"/>
      <c r="S480" s="1"/>
      <c r="T480" s="46">
        <f t="shared" si="444"/>
        <v>0</v>
      </c>
      <c r="U480" s="34"/>
      <c r="V480" s="1"/>
      <c r="W480" s="46">
        <f t="shared" si="445"/>
        <v>0</v>
      </c>
      <c r="X480" s="34"/>
      <c r="Y480" s="1"/>
      <c r="Z480" s="46">
        <f t="shared" si="446"/>
        <v>0</v>
      </c>
      <c r="AA480" s="34"/>
      <c r="AB480" s="1"/>
      <c r="AC480" s="46">
        <f t="shared" si="447"/>
        <v>0</v>
      </c>
      <c r="AD480" s="3"/>
      <c r="AE480" s="1"/>
      <c r="AF480" s="171">
        <f t="shared" si="448"/>
        <v>0</v>
      </c>
      <c r="AG480" s="34"/>
      <c r="AH480" s="1"/>
      <c r="AI480" s="46">
        <f t="shared" si="449"/>
        <v>0</v>
      </c>
      <c r="AJ480" s="34"/>
      <c r="AK480" s="1"/>
      <c r="AL480" s="46">
        <f t="shared" si="450"/>
        <v>0</v>
      </c>
      <c r="AM480" s="34"/>
      <c r="AN480" s="1"/>
      <c r="AO480" s="46">
        <f t="shared" si="452"/>
        <v>0</v>
      </c>
      <c r="AP480" s="34"/>
      <c r="AQ480" s="1"/>
      <c r="AR480" s="46">
        <f t="shared" ref="AR480:AR485" si="453">SUM(AO480+AP480-AQ480)</f>
        <v>0</v>
      </c>
      <c r="AS480" s="34"/>
      <c r="AT480" s="1"/>
      <c r="AU480" s="46">
        <f t="shared" ref="AU480:AU485" si="454">SUM(AR480+AS480-AT480)</f>
        <v>0</v>
      </c>
      <c r="AV480" s="125">
        <f t="shared" si="428"/>
        <v>0</v>
      </c>
      <c r="AW480" s="125">
        <f t="shared" si="429"/>
        <v>0</v>
      </c>
      <c r="AX480" s="291">
        <v>0</v>
      </c>
      <c r="AY480" s="125">
        <v>0</v>
      </c>
      <c r="AZ480" s="35"/>
      <c r="BA480" s="35"/>
      <c r="BB480" s="35"/>
      <c r="BC480" s="35"/>
      <c r="BD480" s="35"/>
      <c r="BE480" s="35"/>
      <c r="BF480" s="35"/>
    </row>
    <row r="481" spans="1:58" ht="13">
      <c r="A481" s="17"/>
      <c r="B481" s="22"/>
      <c r="C481" s="16">
        <v>478</v>
      </c>
      <c r="D481" s="186" t="s">
        <v>1838</v>
      </c>
      <c r="E481" s="133">
        <v>18</v>
      </c>
      <c r="F481" s="162" t="s">
        <v>1977</v>
      </c>
      <c r="G481" s="155" t="s">
        <v>1978</v>
      </c>
      <c r="H481" s="156" t="s">
        <v>1848</v>
      </c>
      <c r="I481" s="156" t="s">
        <v>640</v>
      </c>
      <c r="J481" s="175">
        <f t="shared" si="451"/>
        <v>0</v>
      </c>
      <c r="K481" s="16">
        <v>0</v>
      </c>
      <c r="L481" s="3"/>
      <c r="M481" s="1"/>
      <c r="N481" s="46">
        <f t="shared" si="442"/>
        <v>0</v>
      </c>
      <c r="O481" s="34"/>
      <c r="P481" s="1"/>
      <c r="Q481" s="46">
        <f t="shared" si="443"/>
        <v>0</v>
      </c>
      <c r="R481" s="34"/>
      <c r="S481" s="1"/>
      <c r="T481" s="46">
        <f t="shared" si="444"/>
        <v>0</v>
      </c>
      <c r="U481" s="34"/>
      <c r="V481" s="1"/>
      <c r="W481" s="46">
        <f t="shared" si="445"/>
        <v>0</v>
      </c>
      <c r="X481" s="34"/>
      <c r="Y481" s="1"/>
      <c r="Z481" s="46">
        <f t="shared" si="446"/>
        <v>0</v>
      </c>
      <c r="AA481" s="34"/>
      <c r="AB481" s="1"/>
      <c r="AC481" s="46">
        <f t="shared" si="447"/>
        <v>0</v>
      </c>
      <c r="AD481" s="3"/>
      <c r="AE481" s="1"/>
      <c r="AF481" s="171">
        <f t="shared" si="448"/>
        <v>0</v>
      </c>
      <c r="AG481" s="34"/>
      <c r="AH481" s="1"/>
      <c r="AI481" s="46">
        <f t="shared" si="449"/>
        <v>0</v>
      </c>
      <c r="AJ481" s="34"/>
      <c r="AK481" s="1"/>
      <c r="AL481" s="46">
        <f t="shared" si="450"/>
        <v>0</v>
      </c>
      <c r="AM481" s="34"/>
      <c r="AN481" s="1"/>
      <c r="AO481" s="46">
        <f t="shared" si="452"/>
        <v>0</v>
      </c>
      <c r="AP481" s="34"/>
      <c r="AQ481" s="1"/>
      <c r="AR481" s="46">
        <f t="shared" si="453"/>
        <v>0</v>
      </c>
      <c r="AS481" s="34"/>
      <c r="AT481" s="1"/>
      <c r="AU481" s="46">
        <f t="shared" si="454"/>
        <v>0</v>
      </c>
      <c r="AV481" s="125">
        <f t="shared" si="428"/>
        <v>0</v>
      </c>
      <c r="AW481" s="125">
        <f t="shared" si="429"/>
        <v>0</v>
      </c>
      <c r="AX481" s="291">
        <v>0</v>
      </c>
      <c r="AY481" s="125">
        <v>0</v>
      </c>
      <c r="AZ481" s="35"/>
      <c r="BA481" s="35"/>
      <c r="BB481" s="35"/>
      <c r="BC481" s="35"/>
      <c r="BD481" s="35"/>
      <c r="BE481" s="35"/>
      <c r="BF481" s="35"/>
    </row>
    <row r="482" spans="1:58" ht="13">
      <c r="A482" s="18"/>
      <c r="B482" s="41"/>
      <c r="C482" s="200">
        <v>479</v>
      </c>
      <c r="D482" s="186" t="s">
        <v>1838</v>
      </c>
      <c r="E482" s="133">
        <v>19</v>
      </c>
      <c r="F482" s="162" t="s">
        <v>1979</v>
      </c>
      <c r="G482" s="155" t="s">
        <v>1980</v>
      </c>
      <c r="H482" s="156" t="s">
        <v>1848</v>
      </c>
      <c r="I482" s="156" t="s">
        <v>640</v>
      </c>
      <c r="J482" s="175">
        <f t="shared" si="451"/>
        <v>200</v>
      </c>
      <c r="K482" s="16">
        <v>200</v>
      </c>
      <c r="L482" s="3"/>
      <c r="M482" s="1"/>
      <c r="N482" s="46">
        <f t="shared" si="442"/>
        <v>200</v>
      </c>
      <c r="O482" s="34"/>
      <c r="P482" s="1"/>
      <c r="Q482" s="46">
        <f t="shared" si="443"/>
        <v>200</v>
      </c>
      <c r="R482" s="34"/>
      <c r="S482" s="1"/>
      <c r="T482" s="46">
        <f t="shared" si="444"/>
        <v>200</v>
      </c>
      <c r="U482" s="34"/>
      <c r="V482" s="1"/>
      <c r="W482" s="46">
        <f t="shared" si="445"/>
        <v>200</v>
      </c>
      <c r="X482" s="34"/>
      <c r="Y482" s="1"/>
      <c r="Z482" s="46">
        <f t="shared" si="446"/>
        <v>200</v>
      </c>
      <c r="AA482" s="34"/>
      <c r="AB482" s="1"/>
      <c r="AC482" s="46">
        <f t="shared" si="447"/>
        <v>200</v>
      </c>
      <c r="AD482" s="3"/>
      <c r="AE482" s="1"/>
      <c r="AF482" s="171">
        <f t="shared" si="448"/>
        <v>200</v>
      </c>
      <c r="AG482" s="34"/>
      <c r="AH482" s="1"/>
      <c r="AI482" s="46">
        <f t="shared" si="449"/>
        <v>200</v>
      </c>
      <c r="AJ482" s="34"/>
      <c r="AK482" s="1"/>
      <c r="AL482" s="46">
        <f t="shared" si="450"/>
        <v>200</v>
      </c>
      <c r="AM482" s="34"/>
      <c r="AN482" s="1"/>
      <c r="AO482" s="46">
        <f t="shared" si="452"/>
        <v>200</v>
      </c>
      <c r="AP482" s="34"/>
      <c r="AQ482" s="1"/>
      <c r="AR482" s="46">
        <f t="shared" si="453"/>
        <v>200</v>
      </c>
      <c r="AS482" s="34"/>
      <c r="AT482" s="1"/>
      <c r="AU482" s="46">
        <f t="shared" si="454"/>
        <v>200</v>
      </c>
      <c r="AV482" s="125">
        <f t="shared" si="428"/>
        <v>0</v>
      </c>
      <c r="AW482" s="125">
        <f t="shared" si="429"/>
        <v>0</v>
      </c>
      <c r="AX482" s="291">
        <v>0</v>
      </c>
      <c r="AY482" s="125">
        <v>0</v>
      </c>
      <c r="AZ482" s="35"/>
      <c r="BA482" s="35"/>
      <c r="BB482" s="35"/>
      <c r="BC482" s="35"/>
      <c r="BD482" s="35"/>
      <c r="BE482" s="35"/>
      <c r="BF482" s="35"/>
    </row>
    <row r="483" spans="1:58" ht="13">
      <c r="A483" s="17"/>
      <c r="B483" s="22"/>
      <c r="C483" s="16">
        <v>480</v>
      </c>
      <c r="D483" s="186" t="s">
        <v>1838</v>
      </c>
      <c r="E483" s="133">
        <v>20</v>
      </c>
      <c r="F483" s="162" t="s">
        <v>1981</v>
      </c>
      <c r="G483" s="155" t="s">
        <v>1982</v>
      </c>
      <c r="H483" s="156" t="s">
        <v>1848</v>
      </c>
      <c r="I483" s="156" t="s">
        <v>640</v>
      </c>
      <c r="J483" s="175">
        <f t="shared" si="451"/>
        <v>0</v>
      </c>
      <c r="K483" s="16">
        <v>0</v>
      </c>
      <c r="L483" s="3"/>
      <c r="M483" s="1"/>
      <c r="N483" s="46">
        <f t="shared" si="442"/>
        <v>0</v>
      </c>
      <c r="O483" s="34"/>
      <c r="P483" s="1"/>
      <c r="Q483" s="46">
        <f t="shared" si="443"/>
        <v>0</v>
      </c>
      <c r="R483" s="34"/>
      <c r="S483" s="1"/>
      <c r="T483" s="46">
        <f t="shared" si="444"/>
        <v>0</v>
      </c>
      <c r="U483" s="34"/>
      <c r="V483" s="1"/>
      <c r="W483" s="46">
        <f t="shared" si="445"/>
        <v>0</v>
      </c>
      <c r="X483" s="34"/>
      <c r="Y483" s="1"/>
      <c r="Z483" s="46">
        <f t="shared" si="446"/>
        <v>0</v>
      </c>
      <c r="AA483" s="34"/>
      <c r="AB483" s="1"/>
      <c r="AC483" s="46">
        <f t="shared" si="447"/>
        <v>0</v>
      </c>
      <c r="AD483" s="3"/>
      <c r="AE483" s="1"/>
      <c r="AF483" s="171">
        <f t="shared" si="448"/>
        <v>0</v>
      </c>
      <c r="AG483" s="34"/>
      <c r="AH483" s="1"/>
      <c r="AI483" s="46">
        <f t="shared" si="449"/>
        <v>0</v>
      </c>
      <c r="AJ483" s="34"/>
      <c r="AK483" s="1"/>
      <c r="AL483" s="46">
        <f t="shared" si="450"/>
        <v>0</v>
      </c>
      <c r="AM483" s="34"/>
      <c r="AN483" s="1"/>
      <c r="AO483" s="46">
        <f t="shared" si="452"/>
        <v>0</v>
      </c>
      <c r="AP483" s="34"/>
      <c r="AQ483" s="1"/>
      <c r="AR483" s="46">
        <f t="shared" si="453"/>
        <v>0</v>
      </c>
      <c r="AS483" s="34"/>
      <c r="AT483" s="1"/>
      <c r="AU483" s="46">
        <f t="shared" si="454"/>
        <v>0</v>
      </c>
      <c r="AV483" s="125">
        <f t="shared" si="428"/>
        <v>0</v>
      </c>
      <c r="AW483" s="125">
        <f t="shared" si="429"/>
        <v>0</v>
      </c>
      <c r="AX483" s="291">
        <v>0</v>
      </c>
      <c r="AY483" s="125">
        <v>0</v>
      </c>
      <c r="AZ483" s="35"/>
      <c r="BA483" s="35"/>
      <c r="BB483" s="35"/>
      <c r="BC483" s="35"/>
      <c r="BD483" s="35"/>
      <c r="BE483" s="35"/>
      <c r="BF483" s="35"/>
    </row>
    <row r="484" spans="1:58" ht="13">
      <c r="A484" s="17"/>
      <c r="B484" s="1"/>
      <c r="C484" s="16">
        <v>481</v>
      </c>
      <c r="D484" s="186" t="s">
        <v>1838</v>
      </c>
      <c r="E484" s="133">
        <v>21</v>
      </c>
      <c r="F484" s="162" t="s">
        <v>1983</v>
      </c>
      <c r="G484" s="155" t="s">
        <v>1984</v>
      </c>
      <c r="H484" s="156" t="s">
        <v>1848</v>
      </c>
      <c r="I484" s="156" t="s">
        <v>640</v>
      </c>
      <c r="J484" s="175">
        <f t="shared" si="451"/>
        <v>0</v>
      </c>
      <c r="K484" s="16">
        <v>0</v>
      </c>
      <c r="L484" s="3"/>
      <c r="M484" s="1"/>
      <c r="N484" s="46">
        <f t="shared" si="442"/>
        <v>0</v>
      </c>
      <c r="O484" s="34"/>
      <c r="P484" s="1"/>
      <c r="Q484" s="46">
        <f t="shared" si="443"/>
        <v>0</v>
      </c>
      <c r="R484" s="34"/>
      <c r="S484" s="1"/>
      <c r="T484" s="46">
        <f t="shared" si="444"/>
        <v>0</v>
      </c>
      <c r="U484" s="34"/>
      <c r="V484" s="1"/>
      <c r="W484" s="46">
        <f t="shared" si="445"/>
        <v>0</v>
      </c>
      <c r="X484" s="34"/>
      <c r="Y484" s="1"/>
      <c r="Z484" s="46">
        <f t="shared" si="446"/>
        <v>0</v>
      </c>
      <c r="AA484" s="34"/>
      <c r="AB484" s="1"/>
      <c r="AC484" s="46">
        <f t="shared" si="447"/>
        <v>0</v>
      </c>
      <c r="AD484" s="3"/>
      <c r="AE484" s="1"/>
      <c r="AF484" s="171">
        <f t="shared" si="448"/>
        <v>0</v>
      </c>
      <c r="AG484" s="34"/>
      <c r="AH484" s="1"/>
      <c r="AI484" s="46">
        <f t="shared" si="449"/>
        <v>0</v>
      </c>
      <c r="AJ484" s="34"/>
      <c r="AK484" s="1"/>
      <c r="AL484" s="46">
        <f t="shared" si="450"/>
        <v>0</v>
      </c>
      <c r="AM484" s="34"/>
      <c r="AN484" s="1"/>
      <c r="AO484" s="46">
        <f t="shared" si="452"/>
        <v>0</v>
      </c>
      <c r="AP484" s="34"/>
      <c r="AQ484" s="1"/>
      <c r="AR484" s="46">
        <f t="shared" si="453"/>
        <v>0</v>
      </c>
      <c r="AS484" s="34"/>
      <c r="AT484" s="1"/>
      <c r="AU484" s="46">
        <f t="shared" si="454"/>
        <v>0</v>
      </c>
      <c r="AV484" s="125">
        <f t="shared" si="428"/>
        <v>0</v>
      </c>
      <c r="AW484" s="125">
        <f t="shared" si="429"/>
        <v>0</v>
      </c>
      <c r="AX484" s="291">
        <v>0</v>
      </c>
      <c r="AY484" s="125">
        <v>0</v>
      </c>
      <c r="AZ484" s="35"/>
      <c r="BA484" s="35"/>
      <c r="BB484" s="35"/>
      <c r="BC484" s="35"/>
      <c r="BD484" s="35"/>
      <c r="BE484" s="35"/>
      <c r="BF484" s="35"/>
    </row>
    <row r="485" spans="1:58" ht="13">
      <c r="A485" s="17"/>
      <c r="B485" s="1"/>
      <c r="C485" s="16">
        <v>482</v>
      </c>
      <c r="D485" s="186" t="s">
        <v>1838</v>
      </c>
      <c r="E485" s="133">
        <v>22</v>
      </c>
      <c r="F485" s="162" t="s">
        <v>1824</v>
      </c>
      <c r="G485" s="155" t="s">
        <v>1825</v>
      </c>
      <c r="H485" s="156" t="s">
        <v>1848</v>
      </c>
      <c r="I485" s="156" t="s">
        <v>640</v>
      </c>
      <c r="J485" s="175">
        <f t="shared" si="451"/>
        <v>100</v>
      </c>
      <c r="K485" s="16">
        <v>100</v>
      </c>
      <c r="L485" s="3"/>
      <c r="M485" s="1"/>
      <c r="N485" s="46">
        <f t="shared" si="442"/>
        <v>100</v>
      </c>
      <c r="O485" s="34"/>
      <c r="P485" s="1"/>
      <c r="Q485" s="46">
        <f t="shared" si="443"/>
        <v>100</v>
      </c>
      <c r="R485" s="34"/>
      <c r="S485" s="1"/>
      <c r="T485" s="46">
        <f t="shared" si="444"/>
        <v>100</v>
      </c>
      <c r="U485" s="34"/>
      <c r="V485" s="1"/>
      <c r="W485" s="46">
        <f t="shared" si="445"/>
        <v>100</v>
      </c>
      <c r="X485" s="34"/>
      <c r="Y485" s="1"/>
      <c r="Z485" s="46">
        <f t="shared" si="446"/>
        <v>100</v>
      </c>
      <c r="AA485" s="34"/>
      <c r="AB485" s="1"/>
      <c r="AC485" s="46">
        <f t="shared" si="447"/>
        <v>100</v>
      </c>
      <c r="AD485" s="3"/>
      <c r="AE485" s="1"/>
      <c r="AF485" s="171">
        <f t="shared" si="448"/>
        <v>100</v>
      </c>
      <c r="AG485" s="34"/>
      <c r="AH485" s="1"/>
      <c r="AI485" s="46">
        <f t="shared" si="449"/>
        <v>100</v>
      </c>
      <c r="AJ485" s="34"/>
      <c r="AK485" s="1"/>
      <c r="AL485" s="46">
        <f t="shared" si="450"/>
        <v>100</v>
      </c>
      <c r="AM485" s="34"/>
      <c r="AN485" s="1"/>
      <c r="AO485" s="46">
        <f t="shared" si="452"/>
        <v>100</v>
      </c>
      <c r="AP485" s="34"/>
      <c r="AQ485" s="1"/>
      <c r="AR485" s="46">
        <f t="shared" si="453"/>
        <v>100</v>
      </c>
      <c r="AS485" s="34"/>
      <c r="AT485" s="1"/>
      <c r="AU485" s="46">
        <f t="shared" si="454"/>
        <v>100</v>
      </c>
      <c r="AV485" s="125">
        <f t="shared" si="428"/>
        <v>0</v>
      </c>
      <c r="AW485" s="125">
        <f t="shared" si="429"/>
        <v>0</v>
      </c>
      <c r="AX485" s="291">
        <v>0</v>
      </c>
      <c r="AY485" s="125">
        <v>0</v>
      </c>
      <c r="AZ485" s="35"/>
      <c r="BA485" s="35"/>
      <c r="BB485" s="35"/>
      <c r="BC485" s="35"/>
      <c r="BD485" s="35"/>
      <c r="BE485" s="35"/>
      <c r="BF485" s="35"/>
    </row>
    <row r="486" spans="1:58" ht="13">
      <c r="A486" s="17"/>
      <c r="B486" s="22"/>
      <c r="C486" s="200">
        <v>483</v>
      </c>
      <c r="D486" s="186" t="s">
        <v>1838</v>
      </c>
      <c r="E486" s="133">
        <v>23</v>
      </c>
      <c r="F486" s="162" t="s">
        <v>1826</v>
      </c>
      <c r="G486" s="155" t="s">
        <v>1827</v>
      </c>
      <c r="H486" s="156" t="s">
        <v>1848</v>
      </c>
      <c r="I486" s="156" t="s">
        <v>640</v>
      </c>
      <c r="J486" s="175">
        <f t="shared" ref="J486:J493" si="455">AU486</f>
        <v>0</v>
      </c>
      <c r="K486" s="16">
        <v>0</v>
      </c>
      <c r="L486" s="3"/>
      <c r="M486" s="1"/>
      <c r="N486" s="46">
        <f t="shared" si="442"/>
        <v>0</v>
      </c>
      <c r="O486" s="34"/>
      <c r="P486" s="1"/>
      <c r="Q486" s="46">
        <f t="shared" si="443"/>
        <v>0</v>
      </c>
      <c r="R486" s="34"/>
      <c r="S486" s="1"/>
      <c r="T486" s="46">
        <f t="shared" si="444"/>
        <v>0</v>
      </c>
      <c r="U486" s="34"/>
      <c r="V486" s="1"/>
      <c r="W486" s="46">
        <f t="shared" si="445"/>
        <v>0</v>
      </c>
      <c r="X486" s="34"/>
      <c r="Y486" s="1"/>
      <c r="Z486" s="46">
        <f t="shared" si="446"/>
        <v>0</v>
      </c>
      <c r="AA486" s="34"/>
      <c r="AB486" s="1"/>
      <c r="AC486" s="46">
        <f t="shared" si="447"/>
        <v>0</v>
      </c>
      <c r="AD486" s="3"/>
      <c r="AE486" s="1"/>
      <c r="AF486" s="171">
        <f t="shared" si="448"/>
        <v>0</v>
      </c>
      <c r="AG486" s="34"/>
      <c r="AH486" s="1"/>
      <c r="AI486" s="46">
        <f t="shared" si="449"/>
        <v>0</v>
      </c>
      <c r="AJ486" s="34"/>
      <c r="AK486" s="1"/>
      <c r="AL486" s="46">
        <f t="shared" si="450"/>
        <v>0</v>
      </c>
      <c r="AM486" s="34"/>
      <c r="AN486" s="1"/>
      <c r="AO486" s="46">
        <f t="shared" ref="AO486:AO491" si="456">SUM(AL486+AM486-AN486)</f>
        <v>0</v>
      </c>
      <c r="AP486" s="34"/>
      <c r="AQ486" s="1"/>
      <c r="AR486" s="46">
        <f t="shared" ref="AR486:AR491" si="457">SUM(AO486+AP486-AQ486)</f>
        <v>0</v>
      </c>
      <c r="AS486" s="34"/>
      <c r="AT486" s="1"/>
      <c r="AU486" s="46">
        <f t="shared" ref="AU486:AU491" si="458">SUM(AR486+AS486-AT486)</f>
        <v>0</v>
      </c>
      <c r="AV486" s="125">
        <f t="shared" si="428"/>
        <v>0</v>
      </c>
      <c r="AW486" s="125">
        <f t="shared" si="429"/>
        <v>0</v>
      </c>
      <c r="AX486" s="291">
        <v>0</v>
      </c>
      <c r="AY486" s="125">
        <v>0</v>
      </c>
      <c r="AZ486" s="35"/>
      <c r="BA486" s="35"/>
      <c r="BB486" s="35"/>
      <c r="BC486" s="35"/>
      <c r="BD486" s="35"/>
      <c r="BE486" s="35"/>
      <c r="BF486" s="35"/>
    </row>
    <row r="487" spans="1:58" ht="13">
      <c r="A487" s="17"/>
      <c r="B487" s="22"/>
      <c r="C487" s="16">
        <v>484</v>
      </c>
      <c r="D487" s="186" t="s">
        <v>1838</v>
      </c>
      <c r="E487" s="133">
        <v>24</v>
      </c>
      <c r="F487" s="162" t="s">
        <v>1828</v>
      </c>
      <c r="G487" s="155" t="s">
        <v>1829</v>
      </c>
      <c r="H487" s="156" t="s">
        <v>1848</v>
      </c>
      <c r="I487" s="156" t="s">
        <v>640</v>
      </c>
      <c r="J487" s="175">
        <f t="shared" si="455"/>
        <v>200</v>
      </c>
      <c r="K487" s="16">
        <v>200</v>
      </c>
      <c r="L487" s="3"/>
      <c r="M487" s="1"/>
      <c r="N487" s="46">
        <f t="shared" si="442"/>
        <v>200</v>
      </c>
      <c r="O487" s="34"/>
      <c r="P487" s="1"/>
      <c r="Q487" s="46">
        <f t="shared" si="443"/>
        <v>200</v>
      </c>
      <c r="R487" s="34"/>
      <c r="S487" s="1"/>
      <c r="T487" s="46">
        <f t="shared" si="444"/>
        <v>200</v>
      </c>
      <c r="U487" s="34"/>
      <c r="V487" s="1"/>
      <c r="W487" s="46">
        <f t="shared" si="445"/>
        <v>200</v>
      </c>
      <c r="X487" s="34"/>
      <c r="Y487" s="1"/>
      <c r="Z487" s="46">
        <f t="shared" si="446"/>
        <v>200</v>
      </c>
      <c r="AA487" s="34"/>
      <c r="AB487" s="1"/>
      <c r="AC487" s="46">
        <f t="shared" si="447"/>
        <v>200</v>
      </c>
      <c r="AD487" s="3"/>
      <c r="AE487" s="1"/>
      <c r="AF487" s="171">
        <f t="shared" si="448"/>
        <v>200</v>
      </c>
      <c r="AG487" s="34"/>
      <c r="AH487" s="1"/>
      <c r="AI487" s="46">
        <f t="shared" si="449"/>
        <v>200</v>
      </c>
      <c r="AJ487" s="34"/>
      <c r="AK487" s="1"/>
      <c r="AL487" s="46">
        <f t="shared" si="450"/>
        <v>200</v>
      </c>
      <c r="AM487" s="34"/>
      <c r="AN487" s="1"/>
      <c r="AO487" s="46">
        <f t="shared" si="456"/>
        <v>200</v>
      </c>
      <c r="AP487" s="34"/>
      <c r="AQ487" s="1"/>
      <c r="AR487" s="46">
        <f t="shared" si="457"/>
        <v>200</v>
      </c>
      <c r="AS487" s="34"/>
      <c r="AT487" s="1"/>
      <c r="AU487" s="46">
        <f t="shared" si="458"/>
        <v>200</v>
      </c>
      <c r="AV487" s="125">
        <f t="shared" ref="AV487:AV508" si="459">SUM(L487+O487+R487+U487+X487+AA487+AD487+AG487+AJ487+AM487+AP487+AS487)</f>
        <v>0</v>
      </c>
      <c r="AW487" s="125">
        <f t="shared" ref="AW487:AW508" si="460">SUM(M487+P487+S487+V487+Y487+AB487+AE487+AH487+AK487+AN487+AQ487+AT487)</f>
        <v>0</v>
      </c>
      <c r="AX487" s="291">
        <v>0</v>
      </c>
      <c r="AY487" s="125">
        <v>0</v>
      </c>
      <c r="AZ487" s="35"/>
      <c r="BA487" s="35"/>
      <c r="BB487" s="35"/>
      <c r="BC487" s="35"/>
      <c r="BD487" s="35"/>
      <c r="BE487" s="35"/>
      <c r="BF487" s="35"/>
    </row>
    <row r="488" spans="1:58" ht="13">
      <c r="A488" s="50"/>
      <c r="B488" s="51"/>
      <c r="C488" s="16">
        <v>485</v>
      </c>
      <c r="D488" s="186" t="s">
        <v>1838</v>
      </c>
      <c r="E488" s="133">
        <v>25</v>
      </c>
      <c r="F488" s="162" t="s">
        <v>1985</v>
      </c>
      <c r="G488" s="155" t="s">
        <v>1986</v>
      </c>
      <c r="H488" s="156" t="s">
        <v>1848</v>
      </c>
      <c r="I488" s="156" t="s">
        <v>640</v>
      </c>
      <c r="J488" s="175">
        <f t="shared" si="455"/>
        <v>500</v>
      </c>
      <c r="K488" s="16">
        <v>500</v>
      </c>
      <c r="L488" s="3"/>
      <c r="M488" s="1"/>
      <c r="N488" s="46">
        <f t="shared" si="442"/>
        <v>500</v>
      </c>
      <c r="O488" s="34"/>
      <c r="P488" s="1"/>
      <c r="Q488" s="46">
        <f t="shared" si="443"/>
        <v>500</v>
      </c>
      <c r="R488" s="34"/>
      <c r="S488" s="1"/>
      <c r="T488" s="46">
        <f t="shared" si="444"/>
        <v>500</v>
      </c>
      <c r="U488" s="34"/>
      <c r="V488" s="1"/>
      <c r="W488" s="46">
        <f t="shared" si="445"/>
        <v>500</v>
      </c>
      <c r="X488" s="34"/>
      <c r="Y488" s="1"/>
      <c r="Z488" s="46">
        <f t="shared" si="446"/>
        <v>500</v>
      </c>
      <c r="AA488" s="34"/>
      <c r="AB488" s="1"/>
      <c r="AC488" s="46">
        <f t="shared" si="447"/>
        <v>500</v>
      </c>
      <c r="AD488" s="3"/>
      <c r="AE488" s="1"/>
      <c r="AF488" s="171">
        <f t="shared" si="448"/>
        <v>500</v>
      </c>
      <c r="AG488" s="34"/>
      <c r="AH488" s="1"/>
      <c r="AI488" s="46">
        <f t="shared" si="449"/>
        <v>500</v>
      </c>
      <c r="AJ488" s="34"/>
      <c r="AK488" s="1"/>
      <c r="AL488" s="46">
        <f t="shared" si="450"/>
        <v>500</v>
      </c>
      <c r="AM488" s="34"/>
      <c r="AN488" s="1"/>
      <c r="AO488" s="46">
        <f t="shared" si="456"/>
        <v>500</v>
      </c>
      <c r="AP488" s="34"/>
      <c r="AQ488" s="1"/>
      <c r="AR488" s="46">
        <f t="shared" si="457"/>
        <v>500</v>
      </c>
      <c r="AS488" s="34"/>
      <c r="AT488" s="1"/>
      <c r="AU488" s="46">
        <f t="shared" si="458"/>
        <v>500</v>
      </c>
      <c r="AV488" s="125">
        <f t="shared" si="459"/>
        <v>0</v>
      </c>
      <c r="AW488" s="125">
        <f t="shared" si="460"/>
        <v>0</v>
      </c>
      <c r="AX488" s="291">
        <v>0</v>
      </c>
      <c r="AY488" s="125">
        <v>0</v>
      </c>
      <c r="AZ488" s="35"/>
      <c r="BA488" s="35"/>
      <c r="BB488" s="35"/>
      <c r="BC488" s="35"/>
      <c r="BD488" s="35"/>
      <c r="BE488" s="35"/>
      <c r="BF488" s="35"/>
    </row>
    <row r="489" spans="1:58" ht="13">
      <c r="A489" s="17"/>
      <c r="B489" s="1"/>
      <c r="C489" s="16">
        <v>486</v>
      </c>
      <c r="D489" s="186" t="s">
        <v>1838</v>
      </c>
      <c r="E489" s="133">
        <v>26</v>
      </c>
      <c r="F489" s="162" t="s">
        <v>1987</v>
      </c>
      <c r="G489" s="155" t="s">
        <v>1988</v>
      </c>
      <c r="H489" s="156" t="s">
        <v>1848</v>
      </c>
      <c r="I489" s="156" t="s">
        <v>640</v>
      </c>
      <c r="J489" s="175">
        <f t="shared" si="455"/>
        <v>100</v>
      </c>
      <c r="K489" s="16">
        <v>100</v>
      </c>
      <c r="L489" s="3"/>
      <c r="M489" s="1"/>
      <c r="N489" s="46">
        <f t="shared" si="442"/>
        <v>100</v>
      </c>
      <c r="O489" s="34"/>
      <c r="P489" s="1"/>
      <c r="Q489" s="46">
        <f t="shared" si="443"/>
        <v>100</v>
      </c>
      <c r="R489" s="34"/>
      <c r="S489" s="1"/>
      <c r="T489" s="46">
        <f t="shared" si="444"/>
        <v>100</v>
      </c>
      <c r="U489" s="34"/>
      <c r="V489" s="1"/>
      <c r="W489" s="46">
        <f t="shared" si="445"/>
        <v>100</v>
      </c>
      <c r="X489" s="34"/>
      <c r="Y489" s="1"/>
      <c r="Z489" s="46">
        <f t="shared" si="446"/>
        <v>100</v>
      </c>
      <c r="AA489" s="34"/>
      <c r="AB489" s="1"/>
      <c r="AC489" s="46">
        <f t="shared" si="447"/>
        <v>100</v>
      </c>
      <c r="AD489" s="3"/>
      <c r="AE489" s="1"/>
      <c r="AF489" s="171">
        <f t="shared" si="448"/>
        <v>100</v>
      </c>
      <c r="AG489" s="34"/>
      <c r="AH489" s="1"/>
      <c r="AI489" s="46">
        <f t="shared" si="449"/>
        <v>100</v>
      </c>
      <c r="AJ489" s="34"/>
      <c r="AK489" s="1"/>
      <c r="AL489" s="46">
        <f t="shared" si="450"/>
        <v>100</v>
      </c>
      <c r="AM489" s="34"/>
      <c r="AN489" s="1"/>
      <c r="AO489" s="46">
        <f t="shared" si="456"/>
        <v>100</v>
      </c>
      <c r="AP489" s="34"/>
      <c r="AQ489" s="1"/>
      <c r="AR489" s="46">
        <f t="shared" si="457"/>
        <v>100</v>
      </c>
      <c r="AS489" s="34"/>
      <c r="AT489" s="1"/>
      <c r="AU489" s="46">
        <f t="shared" si="458"/>
        <v>100</v>
      </c>
      <c r="AV489" s="125">
        <f t="shared" si="459"/>
        <v>0</v>
      </c>
      <c r="AW489" s="125">
        <f t="shared" si="460"/>
        <v>0</v>
      </c>
      <c r="AX489" s="291">
        <v>0</v>
      </c>
      <c r="AY489" s="125">
        <v>0</v>
      </c>
      <c r="AZ489" s="35"/>
      <c r="BA489" s="35"/>
      <c r="BB489" s="35"/>
      <c r="BC489" s="35"/>
      <c r="BD489" s="35"/>
      <c r="BE489" s="35"/>
      <c r="BF489" s="35"/>
    </row>
    <row r="490" spans="1:58" ht="13">
      <c r="A490" s="18"/>
      <c r="B490" s="41"/>
      <c r="C490" s="200">
        <v>487</v>
      </c>
      <c r="D490" s="186" t="s">
        <v>1838</v>
      </c>
      <c r="E490" s="133">
        <v>27</v>
      </c>
      <c r="F490" s="162" t="s">
        <v>1989</v>
      </c>
      <c r="G490" s="155" t="s">
        <v>1990</v>
      </c>
      <c r="H490" s="156" t="s">
        <v>1848</v>
      </c>
      <c r="I490" s="156" t="s">
        <v>640</v>
      </c>
      <c r="J490" s="175">
        <f t="shared" si="455"/>
        <v>0</v>
      </c>
      <c r="K490" s="16">
        <v>0</v>
      </c>
      <c r="L490" s="3"/>
      <c r="M490" s="1"/>
      <c r="N490" s="46">
        <f t="shared" si="442"/>
        <v>0</v>
      </c>
      <c r="O490" s="34"/>
      <c r="P490" s="1"/>
      <c r="Q490" s="46">
        <f t="shared" si="443"/>
        <v>0</v>
      </c>
      <c r="R490" s="34"/>
      <c r="S490" s="1"/>
      <c r="T490" s="46">
        <f t="shared" si="444"/>
        <v>0</v>
      </c>
      <c r="U490" s="34"/>
      <c r="V490" s="1"/>
      <c r="W490" s="46">
        <f t="shared" si="445"/>
        <v>0</v>
      </c>
      <c r="X490" s="34"/>
      <c r="Y490" s="1"/>
      <c r="Z490" s="46">
        <f t="shared" si="446"/>
        <v>0</v>
      </c>
      <c r="AA490" s="34"/>
      <c r="AB490" s="1"/>
      <c r="AC490" s="46">
        <f t="shared" si="447"/>
        <v>0</v>
      </c>
      <c r="AD490" s="3"/>
      <c r="AE490" s="1"/>
      <c r="AF490" s="171">
        <f t="shared" si="448"/>
        <v>0</v>
      </c>
      <c r="AG490" s="34"/>
      <c r="AH490" s="1"/>
      <c r="AI490" s="46">
        <f t="shared" si="449"/>
        <v>0</v>
      </c>
      <c r="AJ490" s="34"/>
      <c r="AK490" s="1"/>
      <c r="AL490" s="46">
        <f t="shared" si="450"/>
        <v>0</v>
      </c>
      <c r="AM490" s="34"/>
      <c r="AN490" s="1"/>
      <c r="AO490" s="46">
        <f t="shared" si="456"/>
        <v>0</v>
      </c>
      <c r="AP490" s="34"/>
      <c r="AQ490" s="1"/>
      <c r="AR490" s="46">
        <f t="shared" si="457"/>
        <v>0</v>
      </c>
      <c r="AS490" s="34"/>
      <c r="AT490" s="1"/>
      <c r="AU490" s="46">
        <f t="shared" si="458"/>
        <v>0</v>
      </c>
      <c r="AV490" s="125">
        <f t="shared" si="459"/>
        <v>0</v>
      </c>
      <c r="AW490" s="125">
        <f t="shared" si="460"/>
        <v>0</v>
      </c>
      <c r="AX490" s="291">
        <v>0</v>
      </c>
      <c r="AY490" s="125">
        <v>0</v>
      </c>
      <c r="AZ490" s="35"/>
      <c r="BA490" s="35"/>
      <c r="BB490" s="35"/>
      <c r="BC490" s="35"/>
      <c r="BD490" s="35"/>
      <c r="BE490" s="35"/>
      <c r="BF490" s="35"/>
    </row>
    <row r="491" spans="1:58" ht="13">
      <c r="A491" s="18"/>
      <c r="B491" s="41"/>
      <c r="C491" s="16">
        <v>488</v>
      </c>
      <c r="D491" s="186" t="s">
        <v>1838</v>
      </c>
      <c r="E491" s="133">
        <v>28</v>
      </c>
      <c r="F491" s="162" t="s">
        <v>1991</v>
      </c>
      <c r="G491" s="155" t="s">
        <v>1992</v>
      </c>
      <c r="H491" s="156" t="s">
        <v>1848</v>
      </c>
      <c r="I491" s="156" t="s">
        <v>640</v>
      </c>
      <c r="J491" s="175">
        <f t="shared" si="455"/>
        <v>0</v>
      </c>
      <c r="K491" s="16">
        <v>0</v>
      </c>
      <c r="L491" s="3"/>
      <c r="M491" s="1"/>
      <c r="N491" s="46">
        <f t="shared" si="442"/>
        <v>0</v>
      </c>
      <c r="O491" s="34"/>
      <c r="P491" s="1"/>
      <c r="Q491" s="46">
        <f t="shared" si="443"/>
        <v>0</v>
      </c>
      <c r="R491" s="34"/>
      <c r="S491" s="1"/>
      <c r="T491" s="46">
        <f t="shared" si="444"/>
        <v>0</v>
      </c>
      <c r="U491" s="34"/>
      <c r="V491" s="1"/>
      <c r="W491" s="46">
        <f t="shared" si="445"/>
        <v>0</v>
      </c>
      <c r="X491" s="34"/>
      <c r="Y491" s="1"/>
      <c r="Z491" s="46">
        <f t="shared" si="446"/>
        <v>0</v>
      </c>
      <c r="AA491" s="34"/>
      <c r="AB491" s="1"/>
      <c r="AC491" s="46">
        <f t="shared" si="447"/>
        <v>0</v>
      </c>
      <c r="AD491" s="3"/>
      <c r="AE491" s="1"/>
      <c r="AF491" s="171">
        <f t="shared" si="448"/>
        <v>0</v>
      </c>
      <c r="AG491" s="34"/>
      <c r="AH491" s="1"/>
      <c r="AI491" s="46">
        <f t="shared" si="449"/>
        <v>0</v>
      </c>
      <c r="AJ491" s="34"/>
      <c r="AK491" s="1"/>
      <c r="AL491" s="46">
        <f t="shared" si="450"/>
        <v>0</v>
      </c>
      <c r="AM491" s="34"/>
      <c r="AN491" s="1"/>
      <c r="AO491" s="46">
        <f t="shared" si="456"/>
        <v>0</v>
      </c>
      <c r="AP491" s="34"/>
      <c r="AQ491" s="1"/>
      <c r="AR491" s="46">
        <f t="shared" si="457"/>
        <v>0</v>
      </c>
      <c r="AS491" s="34"/>
      <c r="AT491" s="1"/>
      <c r="AU491" s="46">
        <f t="shared" si="458"/>
        <v>0</v>
      </c>
      <c r="AV491" s="125">
        <f t="shared" si="459"/>
        <v>0</v>
      </c>
      <c r="AW491" s="125">
        <f t="shared" si="460"/>
        <v>0</v>
      </c>
      <c r="AX491" s="291">
        <v>0</v>
      </c>
      <c r="AY491" s="125">
        <v>0</v>
      </c>
      <c r="AZ491" s="35"/>
      <c r="BA491" s="35"/>
      <c r="BB491" s="35"/>
      <c r="BC491" s="35"/>
      <c r="BD491" s="35"/>
      <c r="BE491" s="35"/>
      <c r="BF491" s="35"/>
    </row>
    <row r="492" spans="1:58" ht="13">
      <c r="A492" s="17"/>
      <c r="B492" s="22"/>
      <c r="C492" s="16">
        <v>489</v>
      </c>
      <c r="D492" s="186" t="s">
        <v>1838</v>
      </c>
      <c r="E492" s="133">
        <v>29</v>
      </c>
      <c r="F492" s="162" t="s">
        <v>1993</v>
      </c>
      <c r="G492" s="155" t="s">
        <v>1994</v>
      </c>
      <c r="H492" s="156" t="s">
        <v>1848</v>
      </c>
      <c r="I492" s="156" t="s">
        <v>640</v>
      </c>
      <c r="J492" s="175">
        <f t="shared" si="455"/>
        <v>200</v>
      </c>
      <c r="K492" s="16">
        <v>0</v>
      </c>
      <c r="L492" s="3"/>
      <c r="M492" s="1"/>
      <c r="N492" s="46">
        <f t="shared" si="442"/>
        <v>0</v>
      </c>
      <c r="O492" s="34"/>
      <c r="P492" s="1"/>
      <c r="Q492" s="46">
        <f t="shared" si="443"/>
        <v>0</v>
      </c>
      <c r="R492" s="34">
        <v>200</v>
      </c>
      <c r="S492" s="1"/>
      <c r="T492" s="46">
        <f t="shared" si="444"/>
        <v>200</v>
      </c>
      <c r="U492" s="34"/>
      <c r="V492" s="1"/>
      <c r="W492" s="46">
        <f t="shared" si="445"/>
        <v>200</v>
      </c>
      <c r="X492" s="34"/>
      <c r="Y492" s="1"/>
      <c r="Z492" s="46">
        <f t="shared" si="446"/>
        <v>200</v>
      </c>
      <c r="AA492" s="34"/>
      <c r="AB492" s="1"/>
      <c r="AC492" s="46">
        <f t="shared" si="447"/>
        <v>200</v>
      </c>
      <c r="AD492" s="3"/>
      <c r="AE492" s="1"/>
      <c r="AF492" s="171">
        <f t="shared" si="448"/>
        <v>200</v>
      </c>
      <c r="AG492" s="34"/>
      <c r="AH492" s="1"/>
      <c r="AI492" s="46">
        <f t="shared" si="449"/>
        <v>200</v>
      </c>
      <c r="AJ492" s="34"/>
      <c r="AK492" s="1"/>
      <c r="AL492" s="46">
        <f t="shared" si="450"/>
        <v>200</v>
      </c>
      <c r="AM492" s="34"/>
      <c r="AN492" s="1"/>
      <c r="AO492" s="46">
        <f t="shared" ref="AO492:AO499" si="461">SUM(AL492+AM492-AN492)</f>
        <v>200</v>
      </c>
      <c r="AP492" s="34"/>
      <c r="AQ492" s="1"/>
      <c r="AR492" s="46">
        <f t="shared" ref="AR492:AR499" si="462">SUM(AO492+AP492-AQ492)</f>
        <v>200</v>
      </c>
      <c r="AS492" s="34"/>
      <c r="AT492" s="1"/>
      <c r="AU492" s="46">
        <f t="shared" ref="AU492:AU499" si="463">SUM(AR492+AS492-AT492)</f>
        <v>200</v>
      </c>
      <c r="AV492" s="125">
        <f t="shared" si="459"/>
        <v>200</v>
      </c>
      <c r="AW492" s="125">
        <f t="shared" si="460"/>
        <v>0</v>
      </c>
      <c r="AX492" s="291">
        <v>0</v>
      </c>
      <c r="AY492" s="125">
        <v>0</v>
      </c>
      <c r="AZ492" s="35"/>
      <c r="BA492" s="35"/>
      <c r="BB492" s="35"/>
      <c r="BC492" s="35"/>
      <c r="BD492" s="35"/>
      <c r="BE492" s="35"/>
      <c r="BF492" s="35"/>
    </row>
    <row r="493" spans="1:58" ht="13">
      <c r="A493" s="17"/>
      <c r="B493" s="22"/>
      <c r="C493" s="16">
        <v>490</v>
      </c>
      <c r="D493" s="186" t="s">
        <v>1838</v>
      </c>
      <c r="E493" s="133">
        <v>30</v>
      </c>
      <c r="F493" s="162" t="s">
        <v>1995</v>
      </c>
      <c r="G493" s="155" t="s">
        <v>1996</v>
      </c>
      <c r="H493" s="156" t="s">
        <v>1848</v>
      </c>
      <c r="I493" s="156" t="s">
        <v>640</v>
      </c>
      <c r="J493" s="175">
        <f t="shared" si="455"/>
        <v>0</v>
      </c>
      <c r="K493" s="16">
        <v>0</v>
      </c>
      <c r="L493" s="3"/>
      <c r="M493" s="1"/>
      <c r="N493" s="46">
        <f t="shared" si="442"/>
        <v>0</v>
      </c>
      <c r="O493" s="34"/>
      <c r="P493" s="1"/>
      <c r="Q493" s="46">
        <f t="shared" si="443"/>
        <v>0</v>
      </c>
      <c r="R493" s="34"/>
      <c r="S493" s="1"/>
      <c r="T493" s="46">
        <f t="shared" si="444"/>
        <v>0</v>
      </c>
      <c r="U493" s="34"/>
      <c r="V493" s="1"/>
      <c r="W493" s="46">
        <f t="shared" si="445"/>
        <v>0</v>
      </c>
      <c r="X493" s="34"/>
      <c r="Y493" s="1"/>
      <c r="Z493" s="46">
        <f t="shared" si="446"/>
        <v>0</v>
      </c>
      <c r="AA493" s="34"/>
      <c r="AB493" s="1"/>
      <c r="AC493" s="46">
        <f t="shared" si="447"/>
        <v>0</v>
      </c>
      <c r="AD493" s="3"/>
      <c r="AE493" s="1"/>
      <c r="AF493" s="171">
        <f t="shared" si="448"/>
        <v>0</v>
      </c>
      <c r="AG493" s="34"/>
      <c r="AH493" s="1"/>
      <c r="AI493" s="46">
        <f t="shared" si="449"/>
        <v>0</v>
      </c>
      <c r="AJ493" s="34"/>
      <c r="AK493" s="1"/>
      <c r="AL493" s="46">
        <f t="shared" si="450"/>
        <v>0</v>
      </c>
      <c r="AM493" s="34"/>
      <c r="AN493" s="1"/>
      <c r="AO493" s="46">
        <f t="shared" si="461"/>
        <v>0</v>
      </c>
      <c r="AP493" s="34"/>
      <c r="AQ493" s="1"/>
      <c r="AR493" s="46">
        <f t="shared" si="462"/>
        <v>0</v>
      </c>
      <c r="AS493" s="34"/>
      <c r="AT493" s="1"/>
      <c r="AU493" s="46">
        <f t="shared" si="463"/>
        <v>0</v>
      </c>
      <c r="AV493" s="125">
        <f t="shared" si="459"/>
        <v>0</v>
      </c>
      <c r="AW493" s="125">
        <f t="shared" si="460"/>
        <v>0</v>
      </c>
      <c r="AX493" s="291">
        <v>0</v>
      </c>
      <c r="AY493" s="125">
        <v>0</v>
      </c>
      <c r="AZ493" s="35"/>
      <c r="BA493" s="35"/>
      <c r="BB493" s="35"/>
      <c r="BC493" s="35"/>
      <c r="BD493" s="35"/>
      <c r="BE493" s="35"/>
      <c r="BF493" s="35"/>
    </row>
    <row r="494" spans="1:58" ht="13">
      <c r="A494" s="18"/>
      <c r="B494" s="41"/>
      <c r="C494" s="200">
        <v>491</v>
      </c>
      <c r="D494" s="186" t="s">
        <v>1838</v>
      </c>
      <c r="E494" s="133">
        <v>31</v>
      </c>
      <c r="F494" s="162" t="s">
        <v>1997</v>
      </c>
      <c r="G494" s="155" t="s">
        <v>1998</v>
      </c>
      <c r="H494" s="156" t="s">
        <v>1848</v>
      </c>
      <c r="I494" s="156" t="s">
        <v>640</v>
      </c>
      <c r="J494" s="175">
        <f>AU494</f>
        <v>0</v>
      </c>
      <c r="K494" s="16">
        <v>0</v>
      </c>
      <c r="L494" s="3"/>
      <c r="M494" s="1"/>
      <c r="N494" s="45">
        <f t="shared" si="442"/>
        <v>0</v>
      </c>
      <c r="O494" s="34"/>
      <c r="P494" s="1"/>
      <c r="Q494" s="45">
        <f t="shared" si="443"/>
        <v>0</v>
      </c>
      <c r="R494" s="34"/>
      <c r="S494" s="1"/>
      <c r="T494" s="45">
        <f t="shared" si="444"/>
        <v>0</v>
      </c>
      <c r="U494" s="34"/>
      <c r="V494" s="1"/>
      <c r="W494" s="45">
        <f t="shared" si="445"/>
        <v>0</v>
      </c>
      <c r="X494" s="34"/>
      <c r="Y494" s="1"/>
      <c r="Z494" s="45">
        <f t="shared" si="446"/>
        <v>0</v>
      </c>
      <c r="AA494" s="34"/>
      <c r="AB494" s="1"/>
      <c r="AC494" s="45">
        <f t="shared" si="447"/>
        <v>0</v>
      </c>
      <c r="AD494" s="3"/>
      <c r="AE494" s="1"/>
      <c r="AF494" s="172">
        <f t="shared" si="448"/>
        <v>0</v>
      </c>
      <c r="AG494" s="34"/>
      <c r="AH494" s="1"/>
      <c r="AI494" s="46">
        <f t="shared" si="449"/>
        <v>0</v>
      </c>
      <c r="AJ494" s="34"/>
      <c r="AK494" s="1"/>
      <c r="AL494" s="46">
        <f t="shared" si="450"/>
        <v>0</v>
      </c>
      <c r="AM494" s="34"/>
      <c r="AN494" s="1"/>
      <c r="AO494" s="46">
        <f t="shared" si="461"/>
        <v>0</v>
      </c>
      <c r="AP494" s="34"/>
      <c r="AQ494" s="1"/>
      <c r="AR494" s="72">
        <f t="shared" si="462"/>
        <v>0</v>
      </c>
      <c r="AS494" s="3"/>
      <c r="AT494" s="1"/>
      <c r="AU494" s="46">
        <f t="shared" si="463"/>
        <v>0</v>
      </c>
      <c r="AV494" s="125">
        <f t="shared" si="459"/>
        <v>0</v>
      </c>
      <c r="AW494" s="125">
        <f t="shared" si="460"/>
        <v>0</v>
      </c>
      <c r="AX494" s="291">
        <v>0</v>
      </c>
      <c r="AY494" s="125">
        <v>0</v>
      </c>
      <c r="AZ494" s="35"/>
      <c r="BA494" s="35"/>
      <c r="BB494" s="35"/>
      <c r="BC494" s="35"/>
      <c r="BD494" s="35"/>
      <c r="BE494" s="35"/>
      <c r="BF494" s="35"/>
    </row>
    <row r="495" spans="1:58" ht="13">
      <c r="A495" s="18"/>
      <c r="B495" s="41"/>
      <c r="C495" s="16">
        <v>492</v>
      </c>
      <c r="D495" s="186" t="s">
        <v>1838</v>
      </c>
      <c r="E495" s="133">
        <v>32</v>
      </c>
      <c r="F495" s="162" t="s">
        <v>1999</v>
      </c>
      <c r="G495" s="155" t="s">
        <v>2000</v>
      </c>
      <c r="H495" s="156" t="s">
        <v>1848</v>
      </c>
      <c r="I495" s="156" t="s">
        <v>640</v>
      </c>
      <c r="J495" s="175">
        <f>AU495</f>
        <v>0</v>
      </c>
      <c r="K495" s="16">
        <v>0</v>
      </c>
      <c r="L495" s="3"/>
      <c r="M495" s="1"/>
      <c r="N495" s="45">
        <f t="shared" si="442"/>
        <v>0</v>
      </c>
      <c r="O495" s="34"/>
      <c r="P495" s="1"/>
      <c r="Q495" s="45">
        <f t="shared" si="443"/>
        <v>0</v>
      </c>
      <c r="R495" s="34"/>
      <c r="S495" s="1"/>
      <c r="T495" s="45">
        <f t="shared" si="444"/>
        <v>0</v>
      </c>
      <c r="U495" s="34"/>
      <c r="V495" s="1"/>
      <c r="W495" s="45">
        <f t="shared" si="445"/>
        <v>0</v>
      </c>
      <c r="X495" s="34"/>
      <c r="Y495" s="1"/>
      <c r="Z495" s="45">
        <f t="shared" si="446"/>
        <v>0</v>
      </c>
      <c r="AA495" s="34"/>
      <c r="AB495" s="1"/>
      <c r="AC495" s="45">
        <f t="shared" si="447"/>
        <v>0</v>
      </c>
      <c r="AD495" s="3"/>
      <c r="AE495" s="1"/>
      <c r="AF495" s="172">
        <f t="shared" si="448"/>
        <v>0</v>
      </c>
      <c r="AG495" s="34"/>
      <c r="AH495" s="1"/>
      <c r="AI495" s="46">
        <f t="shared" si="449"/>
        <v>0</v>
      </c>
      <c r="AJ495" s="34"/>
      <c r="AK495" s="1"/>
      <c r="AL495" s="46">
        <f t="shared" si="450"/>
        <v>0</v>
      </c>
      <c r="AM495" s="34"/>
      <c r="AN495" s="1"/>
      <c r="AO495" s="46">
        <f t="shared" si="461"/>
        <v>0</v>
      </c>
      <c r="AP495" s="34"/>
      <c r="AQ495" s="1"/>
      <c r="AR495" s="72">
        <f t="shared" si="462"/>
        <v>0</v>
      </c>
      <c r="AS495" s="3"/>
      <c r="AT495" s="1"/>
      <c r="AU495" s="46">
        <f t="shared" si="463"/>
        <v>0</v>
      </c>
      <c r="AV495" s="125">
        <f t="shared" si="459"/>
        <v>0</v>
      </c>
      <c r="AW495" s="125">
        <f t="shared" si="460"/>
        <v>0</v>
      </c>
      <c r="AX495" s="291">
        <v>0</v>
      </c>
      <c r="AY495" s="125">
        <v>0</v>
      </c>
      <c r="AZ495" s="35"/>
      <c r="BA495" s="35"/>
      <c r="BB495" s="35"/>
      <c r="BC495" s="35"/>
      <c r="BD495" s="35"/>
      <c r="BE495" s="35"/>
      <c r="BF495" s="35"/>
    </row>
    <row r="496" spans="1:58" ht="13">
      <c r="A496" s="18"/>
      <c r="B496" s="41"/>
      <c r="C496" s="16">
        <v>493</v>
      </c>
      <c r="D496" s="186" t="s">
        <v>1838</v>
      </c>
      <c r="E496" s="133">
        <v>33</v>
      </c>
      <c r="F496" s="162" t="s">
        <v>2001</v>
      </c>
      <c r="G496" s="155" t="s">
        <v>2002</v>
      </c>
      <c r="H496" s="156" t="s">
        <v>1848</v>
      </c>
      <c r="I496" s="156" t="s">
        <v>640</v>
      </c>
      <c r="J496" s="175">
        <f>AU496</f>
        <v>0</v>
      </c>
      <c r="K496" s="16">
        <v>0</v>
      </c>
      <c r="L496" s="3"/>
      <c r="M496" s="1"/>
      <c r="N496" s="45">
        <f t="shared" si="442"/>
        <v>0</v>
      </c>
      <c r="O496" s="34"/>
      <c r="P496" s="1"/>
      <c r="Q496" s="45">
        <f t="shared" si="443"/>
        <v>0</v>
      </c>
      <c r="R496" s="34"/>
      <c r="S496" s="1"/>
      <c r="T496" s="45">
        <f t="shared" si="444"/>
        <v>0</v>
      </c>
      <c r="U496" s="34"/>
      <c r="V496" s="1"/>
      <c r="W496" s="45">
        <f t="shared" si="445"/>
        <v>0</v>
      </c>
      <c r="X496" s="34"/>
      <c r="Y496" s="1"/>
      <c r="Z496" s="45">
        <f t="shared" si="446"/>
        <v>0</v>
      </c>
      <c r="AA496" s="34"/>
      <c r="AB496" s="1"/>
      <c r="AC496" s="45">
        <f t="shared" si="447"/>
        <v>0</v>
      </c>
      <c r="AD496" s="3"/>
      <c r="AE496" s="1"/>
      <c r="AF496" s="172">
        <f t="shared" si="448"/>
        <v>0</v>
      </c>
      <c r="AG496" s="34"/>
      <c r="AH496" s="1"/>
      <c r="AI496" s="46">
        <f t="shared" si="449"/>
        <v>0</v>
      </c>
      <c r="AJ496" s="34"/>
      <c r="AK496" s="1"/>
      <c r="AL496" s="46">
        <f t="shared" si="450"/>
        <v>0</v>
      </c>
      <c r="AM496" s="34"/>
      <c r="AN496" s="1"/>
      <c r="AO496" s="46">
        <f t="shared" si="461"/>
        <v>0</v>
      </c>
      <c r="AP496" s="34"/>
      <c r="AQ496" s="1"/>
      <c r="AR496" s="72">
        <f t="shared" si="462"/>
        <v>0</v>
      </c>
      <c r="AS496" s="3"/>
      <c r="AT496" s="1"/>
      <c r="AU496" s="46">
        <f t="shared" si="463"/>
        <v>0</v>
      </c>
      <c r="AV496" s="125">
        <f t="shared" si="459"/>
        <v>0</v>
      </c>
      <c r="AW496" s="125">
        <f t="shared" si="460"/>
        <v>0</v>
      </c>
      <c r="AX496" s="291">
        <v>0</v>
      </c>
      <c r="AY496" s="125">
        <v>0</v>
      </c>
      <c r="AZ496" s="35"/>
      <c r="BA496" s="35"/>
      <c r="BB496" s="35"/>
      <c r="BC496" s="35"/>
      <c r="BD496" s="35"/>
      <c r="BE496" s="35"/>
      <c r="BF496" s="35"/>
    </row>
    <row r="497" spans="1:58" ht="13">
      <c r="A497" s="18"/>
      <c r="B497" s="41"/>
      <c r="C497" s="16">
        <v>494</v>
      </c>
      <c r="D497" s="186" t="s">
        <v>1838</v>
      </c>
      <c r="E497" s="133">
        <v>34</v>
      </c>
      <c r="F497" s="162" t="s">
        <v>2003</v>
      </c>
      <c r="G497" s="155" t="s">
        <v>2004</v>
      </c>
      <c r="H497" s="156" t="s">
        <v>1848</v>
      </c>
      <c r="I497" s="156" t="s">
        <v>640</v>
      </c>
      <c r="J497" s="175">
        <f t="shared" ref="J497:J506" si="464">AU497</f>
        <v>0</v>
      </c>
      <c r="K497" s="16">
        <v>0</v>
      </c>
      <c r="L497" s="3"/>
      <c r="M497" s="1"/>
      <c r="N497" s="46">
        <f t="shared" ref="N497:N506" si="465">SUM(K497+L497-M497)</f>
        <v>0</v>
      </c>
      <c r="O497" s="34"/>
      <c r="P497" s="1"/>
      <c r="Q497" s="46">
        <f t="shared" ref="Q497:Q506" si="466">SUM(N497+O497-P497)</f>
        <v>0</v>
      </c>
      <c r="R497" s="34"/>
      <c r="S497" s="1"/>
      <c r="T497" s="46">
        <f t="shared" ref="T497:T506" si="467">SUM(Q497+R497-S497)</f>
        <v>0</v>
      </c>
      <c r="U497" s="34"/>
      <c r="V497" s="1"/>
      <c r="W497" s="46">
        <f t="shared" ref="W497:W506" si="468">SUM(T497+U497-V497)</f>
        <v>0</v>
      </c>
      <c r="X497" s="34"/>
      <c r="Y497" s="1"/>
      <c r="Z497" s="46">
        <f t="shared" ref="Z497:Z506" si="469">SUM(W497+X497-Y497)</f>
        <v>0</v>
      </c>
      <c r="AA497" s="34"/>
      <c r="AB497" s="1"/>
      <c r="AC497" s="46">
        <f t="shared" ref="AC497:AC506" si="470">SUM(Z497+AA497-AB497)</f>
        <v>0</v>
      </c>
      <c r="AD497" s="3"/>
      <c r="AE497" s="1"/>
      <c r="AF497" s="171">
        <f t="shared" ref="AF497:AF506" si="471">SUM(AC497+AD497-AE497)</f>
        <v>0</v>
      </c>
      <c r="AG497" s="34"/>
      <c r="AH497" s="1"/>
      <c r="AI497" s="46">
        <f t="shared" ref="AI497:AI506" si="472">SUM(AF497+AG497-AH497)</f>
        <v>0</v>
      </c>
      <c r="AJ497" s="34"/>
      <c r="AK497" s="1"/>
      <c r="AL497" s="46">
        <f t="shared" ref="AL497:AL506" si="473">SUM(AI497+AJ497-AK497)</f>
        <v>0</v>
      </c>
      <c r="AM497" s="34"/>
      <c r="AN497" s="1"/>
      <c r="AO497" s="46">
        <f t="shared" si="461"/>
        <v>0</v>
      </c>
      <c r="AP497" s="34"/>
      <c r="AQ497" s="1"/>
      <c r="AR497" s="46">
        <f t="shared" si="462"/>
        <v>0</v>
      </c>
      <c r="AS497" s="34"/>
      <c r="AT497" s="1"/>
      <c r="AU497" s="46">
        <f t="shared" si="463"/>
        <v>0</v>
      </c>
      <c r="AV497" s="125">
        <f t="shared" si="459"/>
        <v>0</v>
      </c>
      <c r="AW497" s="125">
        <f t="shared" si="460"/>
        <v>0</v>
      </c>
      <c r="AX497" s="291">
        <v>0</v>
      </c>
      <c r="AY497" s="125">
        <v>0</v>
      </c>
      <c r="AZ497" s="35"/>
      <c r="BA497" s="35"/>
      <c r="BB497" s="35"/>
      <c r="BC497" s="35"/>
      <c r="BD497" s="35"/>
      <c r="BE497" s="35"/>
      <c r="BF497" s="35"/>
    </row>
    <row r="498" spans="1:58" ht="13">
      <c r="A498" s="17"/>
      <c r="B498" s="22"/>
      <c r="C498" s="200">
        <v>495</v>
      </c>
      <c r="D498" s="186" t="s">
        <v>1838</v>
      </c>
      <c r="E498" s="133">
        <v>35</v>
      </c>
      <c r="F498" s="162" t="s">
        <v>2005</v>
      </c>
      <c r="G498" s="155" t="s">
        <v>2006</v>
      </c>
      <c r="H498" s="156" t="s">
        <v>1848</v>
      </c>
      <c r="I498" s="156" t="s">
        <v>640</v>
      </c>
      <c r="J498" s="175">
        <f t="shared" si="464"/>
        <v>0</v>
      </c>
      <c r="K498" s="16">
        <v>0</v>
      </c>
      <c r="L498" s="3"/>
      <c r="M498" s="1"/>
      <c r="N498" s="46">
        <f t="shared" si="465"/>
        <v>0</v>
      </c>
      <c r="O498" s="34"/>
      <c r="P498" s="1"/>
      <c r="Q498" s="46">
        <f t="shared" si="466"/>
        <v>0</v>
      </c>
      <c r="R498" s="34"/>
      <c r="S498" s="1"/>
      <c r="T498" s="46">
        <f t="shared" si="467"/>
        <v>0</v>
      </c>
      <c r="U498" s="34"/>
      <c r="V498" s="1"/>
      <c r="W498" s="46">
        <f t="shared" si="468"/>
        <v>0</v>
      </c>
      <c r="X498" s="34"/>
      <c r="Y498" s="1"/>
      <c r="Z498" s="46">
        <f t="shared" si="469"/>
        <v>0</v>
      </c>
      <c r="AA498" s="34"/>
      <c r="AB498" s="1"/>
      <c r="AC498" s="46">
        <f t="shared" si="470"/>
        <v>0</v>
      </c>
      <c r="AD498" s="3"/>
      <c r="AE498" s="1"/>
      <c r="AF498" s="171">
        <f t="shared" si="471"/>
        <v>0</v>
      </c>
      <c r="AG498" s="34"/>
      <c r="AH498" s="1"/>
      <c r="AI498" s="46">
        <f t="shared" si="472"/>
        <v>0</v>
      </c>
      <c r="AJ498" s="34"/>
      <c r="AK498" s="1"/>
      <c r="AL498" s="46">
        <f t="shared" si="473"/>
        <v>0</v>
      </c>
      <c r="AM498" s="34"/>
      <c r="AN498" s="1"/>
      <c r="AO498" s="46">
        <f t="shared" si="461"/>
        <v>0</v>
      </c>
      <c r="AP498" s="34"/>
      <c r="AQ498" s="1"/>
      <c r="AR498" s="46">
        <f t="shared" si="462"/>
        <v>0</v>
      </c>
      <c r="AS498" s="34"/>
      <c r="AT498" s="1"/>
      <c r="AU498" s="46">
        <f t="shared" si="463"/>
        <v>0</v>
      </c>
      <c r="AV498" s="125">
        <f t="shared" si="459"/>
        <v>0</v>
      </c>
      <c r="AW498" s="125">
        <f t="shared" si="460"/>
        <v>0</v>
      </c>
      <c r="AX498" s="291">
        <v>0</v>
      </c>
      <c r="AY498" s="125">
        <v>0</v>
      </c>
      <c r="AZ498" s="35"/>
      <c r="BA498" s="35"/>
      <c r="BB498" s="35"/>
      <c r="BC498" s="35"/>
      <c r="BD498" s="35"/>
      <c r="BE498" s="35"/>
      <c r="BF498" s="35"/>
    </row>
    <row r="499" spans="1:58" ht="13">
      <c r="A499" s="50"/>
      <c r="B499" s="51"/>
      <c r="C499" s="16">
        <v>496</v>
      </c>
      <c r="D499" s="186" t="s">
        <v>1838</v>
      </c>
      <c r="E499" s="133">
        <v>36</v>
      </c>
      <c r="F499" s="162" t="s">
        <v>2007</v>
      </c>
      <c r="G499" s="155" t="s">
        <v>2008</v>
      </c>
      <c r="H499" s="156" t="s">
        <v>1848</v>
      </c>
      <c r="I499" s="156" t="s">
        <v>640</v>
      </c>
      <c r="J499" s="175">
        <f t="shared" si="464"/>
        <v>0</v>
      </c>
      <c r="K499" s="16">
        <v>0</v>
      </c>
      <c r="L499" s="3"/>
      <c r="M499" s="1"/>
      <c r="N499" s="46">
        <f t="shared" si="465"/>
        <v>0</v>
      </c>
      <c r="O499" s="34"/>
      <c r="P499" s="1"/>
      <c r="Q499" s="46">
        <f t="shared" si="466"/>
        <v>0</v>
      </c>
      <c r="R499" s="34"/>
      <c r="S499" s="1"/>
      <c r="T499" s="46">
        <f t="shared" si="467"/>
        <v>0</v>
      </c>
      <c r="U499" s="34"/>
      <c r="V499" s="1"/>
      <c r="W499" s="46">
        <f t="shared" si="468"/>
        <v>0</v>
      </c>
      <c r="X499" s="34"/>
      <c r="Y499" s="1"/>
      <c r="Z499" s="46">
        <f t="shared" si="469"/>
        <v>0</v>
      </c>
      <c r="AA499" s="34"/>
      <c r="AB499" s="1"/>
      <c r="AC499" s="46">
        <f t="shared" si="470"/>
        <v>0</v>
      </c>
      <c r="AD499" s="3"/>
      <c r="AE499" s="1"/>
      <c r="AF499" s="171">
        <f t="shared" si="471"/>
        <v>0</v>
      </c>
      <c r="AG499" s="34"/>
      <c r="AH499" s="1"/>
      <c r="AI499" s="46">
        <f t="shared" si="472"/>
        <v>0</v>
      </c>
      <c r="AJ499" s="34"/>
      <c r="AK499" s="1"/>
      <c r="AL499" s="46">
        <f t="shared" si="473"/>
        <v>0</v>
      </c>
      <c r="AM499" s="34"/>
      <c r="AN499" s="1"/>
      <c r="AO499" s="46">
        <f t="shared" si="461"/>
        <v>0</v>
      </c>
      <c r="AP499" s="34"/>
      <c r="AQ499" s="1"/>
      <c r="AR499" s="46">
        <f t="shared" si="462"/>
        <v>0</v>
      </c>
      <c r="AS499" s="34"/>
      <c r="AT499" s="1"/>
      <c r="AU499" s="46">
        <f t="shared" si="463"/>
        <v>0</v>
      </c>
      <c r="AV499" s="125">
        <f t="shared" si="459"/>
        <v>0</v>
      </c>
      <c r="AW499" s="125">
        <f t="shared" si="460"/>
        <v>0</v>
      </c>
      <c r="AX499" s="291">
        <v>0</v>
      </c>
      <c r="AY499" s="125">
        <v>0</v>
      </c>
      <c r="AZ499" s="35"/>
      <c r="BA499" s="35"/>
      <c r="BB499" s="35"/>
      <c r="BC499" s="35"/>
      <c r="BD499" s="35"/>
      <c r="BE499" s="35"/>
      <c r="BF499" s="35"/>
    </row>
    <row r="500" spans="1:58" ht="13">
      <c r="A500" s="17"/>
      <c r="B500" s="1"/>
      <c r="C500" s="16">
        <v>497</v>
      </c>
      <c r="D500" s="186" t="s">
        <v>1838</v>
      </c>
      <c r="E500" s="133">
        <v>37</v>
      </c>
      <c r="F500" s="162" t="s">
        <v>2009</v>
      </c>
      <c r="G500" s="155" t="s">
        <v>2010</v>
      </c>
      <c r="H500" s="156" t="s">
        <v>1848</v>
      </c>
      <c r="I500" s="156" t="s">
        <v>640</v>
      </c>
      <c r="J500" s="175">
        <f t="shared" si="464"/>
        <v>0</v>
      </c>
      <c r="K500" s="16">
        <v>0</v>
      </c>
      <c r="L500" s="3"/>
      <c r="M500" s="1"/>
      <c r="N500" s="46">
        <f t="shared" si="465"/>
        <v>0</v>
      </c>
      <c r="O500" s="34"/>
      <c r="P500" s="1"/>
      <c r="Q500" s="46">
        <f t="shared" si="466"/>
        <v>0</v>
      </c>
      <c r="R500" s="34"/>
      <c r="S500" s="1"/>
      <c r="T500" s="46">
        <f t="shared" si="467"/>
        <v>0</v>
      </c>
      <c r="U500" s="34"/>
      <c r="V500" s="1"/>
      <c r="W500" s="46">
        <f t="shared" si="468"/>
        <v>0</v>
      </c>
      <c r="X500" s="34"/>
      <c r="Y500" s="1"/>
      <c r="Z500" s="46">
        <f t="shared" si="469"/>
        <v>0</v>
      </c>
      <c r="AA500" s="34"/>
      <c r="AB500" s="1"/>
      <c r="AC500" s="46">
        <f t="shared" si="470"/>
        <v>0</v>
      </c>
      <c r="AD500" s="3"/>
      <c r="AE500" s="1"/>
      <c r="AF500" s="171">
        <f t="shared" si="471"/>
        <v>0</v>
      </c>
      <c r="AG500" s="34"/>
      <c r="AH500" s="1"/>
      <c r="AI500" s="46">
        <f t="shared" si="472"/>
        <v>0</v>
      </c>
      <c r="AJ500" s="34"/>
      <c r="AK500" s="1"/>
      <c r="AL500" s="46">
        <f t="shared" si="473"/>
        <v>0</v>
      </c>
      <c r="AM500" s="34"/>
      <c r="AN500" s="1"/>
      <c r="AO500" s="46">
        <f t="shared" ref="AO500:AO509" si="474">SUM(AL500+AM500-AN500)</f>
        <v>0</v>
      </c>
      <c r="AP500" s="34"/>
      <c r="AQ500" s="1"/>
      <c r="AR500" s="46">
        <f t="shared" ref="AR500:AR506" si="475">SUM(AO500+AP500-AQ500)</f>
        <v>0</v>
      </c>
      <c r="AS500" s="34"/>
      <c r="AT500" s="1"/>
      <c r="AU500" s="46">
        <f t="shared" ref="AU500:AU506" si="476">SUM(AR500+AS500-AT500)</f>
        <v>0</v>
      </c>
      <c r="AV500" s="125">
        <f t="shared" si="459"/>
        <v>0</v>
      </c>
      <c r="AW500" s="125">
        <f t="shared" si="460"/>
        <v>0</v>
      </c>
      <c r="AX500" s="291">
        <v>0</v>
      </c>
      <c r="AY500" s="125">
        <v>0</v>
      </c>
      <c r="AZ500" s="35"/>
      <c r="BA500" s="35"/>
      <c r="BB500" s="35"/>
      <c r="BC500" s="35"/>
      <c r="BD500" s="35"/>
      <c r="BE500" s="35"/>
      <c r="BF500" s="35"/>
    </row>
    <row r="501" spans="1:58" ht="13">
      <c r="A501" s="17"/>
      <c r="B501" s="22"/>
      <c r="C501" s="16">
        <v>498</v>
      </c>
      <c r="D501" s="186" t="s">
        <v>1838</v>
      </c>
      <c r="E501" s="133">
        <v>38</v>
      </c>
      <c r="F501" s="162" t="s">
        <v>2011</v>
      </c>
      <c r="G501" s="155" t="s">
        <v>2012</v>
      </c>
      <c r="H501" s="156" t="s">
        <v>1848</v>
      </c>
      <c r="I501" s="156" t="s">
        <v>640</v>
      </c>
      <c r="J501" s="175">
        <f t="shared" si="464"/>
        <v>0</v>
      </c>
      <c r="K501" s="16">
        <v>0</v>
      </c>
      <c r="L501" s="3"/>
      <c r="M501" s="1"/>
      <c r="N501" s="46">
        <f t="shared" si="465"/>
        <v>0</v>
      </c>
      <c r="O501" s="34"/>
      <c r="P501" s="1"/>
      <c r="Q501" s="46">
        <f t="shared" si="466"/>
        <v>0</v>
      </c>
      <c r="R501" s="34"/>
      <c r="S501" s="1"/>
      <c r="T501" s="46">
        <f t="shared" si="467"/>
        <v>0</v>
      </c>
      <c r="U501" s="34"/>
      <c r="V501" s="1"/>
      <c r="W501" s="46">
        <f t="shared" si="468"/>
        <v>0</v>
      </c>
      <c r="X501" s="34"/>
      <c r="Y501" s="1"/>
      <c r="Z501" s="46">
        <f t="shared" si="469"/>
        <v>0</v>
      </c>
      <c r="AA501" s="34"/>
      <c r="AB501" s="1"/>
      <c r="AC501" s="46">
        <f t="shared" si="470"/>
        <v>0</v>
      </c>
      <c r="AD501" s="3"/>
      <c r="AE501" s="1"/>
      <c r="AF501" s="171">
        <f t="shared" si="471"/>
        <v>0</v>
      </c>
      <c r="AG501" s="34"/>
      <c r="AH501" s="1"/>
      <c r="AI501" s="46">
        <f t="shared" si="472"/>
        <v>0</v>
      </c>
      <c r="AJ501" s="34"/>
      <c r="AK501" s="1"/>
      <c r="AL501" s="46">
        <f t="shared" si="473"/>
        <v>0</v>
      </c>
      <c r="AM501" s="34"/>
      <c r="AN501" s="1"/>
      <c r="AO501" s="46">
        <f t="shared" si="474"/>
        <v>0</v>
      </c>
      <c r="AP501" s="34"/>
      <c r="AQ501" s="1"/>
      <c r="AR501" s="46">
        <f t="shared" si="475"/>
        <v>0</v>
      </c>
      <c r="AS501" s="34"/>
      <c r="AT501" s="1"/>
      <c r="AU501" s="46">
        <f t="shared" si="476"/>
        <v>0</v>
      </c>
      <c r="AV501" s="125">
        <f t="shared" si="459"/>
        <v>0</v>
      </c>
      <c r="AW501" s="125">
        <f t="shared" si="460"/>
        <v>0</v>
      </c>
      <c r="AX501" s="291">
        <v>0</v>
      </c>
      <c r="AY501" s="125">
        <v>0</v>
      </c>
      <c r="AZ501" s="35"/>
      <c r="BA501" s="35"/>
      <c r="BB501" s="35"/>
      <c r="BC501" s="35"/>
      <c r="BD501" s="35"/>
      <c r="BE501" s="35"/>
      <c r="BF501" s="35"/>
    </row>
    <row r="502" spans="1:58" ht="13">
      <c r="A502" s="17"/>
      <c r="B502" s="1"/>
      <c r="C502" s="200">
        <v>499</v>
      </c>
      <c r="D502" s="186" t="s">
        <v>1838</v>
      </c>
      <c r="E502" s="133">
        <v>39</v>
      </c>
      <c r="F502" s="162" t="s">
        <v>2013</v>
      </c>
      <c r="G502" s="155" t="s">
        <v>2014</v>
      </c>
      <c r="H502" s="156" t="s">
        <v>1848</v>
      </c>
      <c r="I502" s="156" t="s">
        <v>640</v>
      </c>
      <c r="J502" s="175">
        <f t="shared" si="464"/>
        <v>0</v>
      </c>
      <c r="K502" s="16">
        <v>0</v>
      </c>
      <c r="L502" s="3"/>
      <c r="M502" s="1"/>
      <c r="N502" s="46">
        <f t="shared" si="465"/>
        <v>0</v>
      </c>
      <c r="O502" s="34"/>
      <c r="P502" s="1"/>
      <c r="Q502" s="46">
        <f t="shared" si="466"/>
        <v>0</v>
      </c>
      <c r="R502" s="34"/>
      <c r="S502" s="1"/>
      <c r="T502" s="46">
        <f t="shared" si="467"/>
        <v>0</v>
      </c>
      <c r="U502" s="34"/>
      <c r="V502" s="1"/>
      <c r="W502" s="46">
        <f t="shared" si="468"/>
        <v>0</v>
      </c>
      <c r="X502" s="34"/>
      <c r="Y502" s="1"/>
      <c r="Z502" s="46">
        <f t="shared" si="469"/>
        <v>0</v>
      </c>
      <c r="AA502" s="34"/>
      <c r="AB502" s="1"/>
      <c r="AC502" s="46">
        <f t="shared" si="470"/>
        <v>0</v>
      </c>
      <c r="AD502" s="3"/>
      <c r="AE502" s="1"/>
      <c r="AF502" s="171">
        <f t="shared" si="471"/>
        <v>0</v>
      </c>
      <c r="AG502" s="34"/>
      <c r="AH502" s="1"/>
      <c r="AI502" s="46">
        <f t="shared" si="472"/>
        <v>0</v>
      </c>
      <c r="AJ502" s="34"/>
      <c r="AK502" s="1"/>
      <c r="AL502" s="46">
        <f t="shared" si="473"/>
        <v>0</v>
      </c>
      <c r="AM502" s="34"/>
      <c r="AN502" s="1"/>
      <c r="AO502" s="46">
        <f t="shared" si="474"/>
        <v>0</v>
      </c>
      <c r="AP502" s="34"/>
      <c r="AQ502" s="1"/>
      <c r="AR502" s="46">
        <f t="shared" si="475"/>
        <v>0</v>
      </c>
      <c r="AS502" s="34"/>
      <c r="AT502" s="1"/>
      <c r="AU502" s="46">
        <f t="shared" si="476"/>
        <v>0</v>
      </c>
      <c r="AV502" s="125">
        <f t="shared" si="459"/>
        <v>0</v>
      </c>
      <c r="AW502" s="125">
        <f t="shared" si="460"/>
        <v>0</v>
      </c>
      <c r="AX502" s="291">
        <v>0</v>
      </c>
      <c r="AY502" s="125">
        <v>0</v>
      </c>
      <c r="AZ502" s="35"/>
      <c r="BA502" s="35"/>
      <c r="BB502" s="35"/>
      <c r="BC502" s="35"/>
      <c r="BD502" s="35"/>
      <c r="BE502" s="35"/>
      <c r="BF502" s="35"/>
    </row>
    <row r="503" spans="1:58" ht="13">
      <c r="A503" s="17"/>
      <c r="B503" s="22"/>
      <c r="C503" s="16">
        <v>500</v>
      </c>
      <c r="D503" s="186" t="s">
        <v>1838</v>
      </c>
      <c r="E503" s="133">
        <v>40</v>
      </c>
      <c r="F503" s="162" t="s">
        <v>2015</v>
      </c>
      <c r="G503" s="155" t="s">
        <v>2016</v>
      </c>
      <c r="H503" s="156" t="s">
        <v>1848</v>
      </c>
      <c r="I503" s="156" t="s">
        <v>640</v>
      </c>
      <c r="J503" s="175">
        <f t="shared" si="464"/>
        <v>0</v>
      </c>
      <c r="K503" s="16">
        <v>0</v>
      </c>
      <c r="L503" s="3"/>
      <c r="M503" s="1"/>
      <c r="N503" s="46">
        <f t="shared" si="465"/>
        <v>0</v>
      </c>
      <c r="O503" s="34"/>
      <c r="P503" s="1"/>
      <c r="Q503" s="46">
        <f t="shared" si="466"/>
        <v>0</v>
      </c>
      <c r="R503" s="34"/>
      <c r="S503" s="1"/>
      <c r="T503" s="46">
        <f t="shared" si="467"/>
        <v>0</v>
      </c>
      <c r="U503" s="34"/>
      <c r="V503" s="1"/>
      <c r="W503" s="46">
        <f t="shared" si="468"/>
        <v>0</v>
      </c>
      <c r="X503" s="34"/>
      <c r="Y503" s="1"/>
      <c r="Z503" s="46">
        <f t="shared" si="469"/>
        <v>0</v>
      </c>
      <c r="AA503" s="34"/>
      <c r="AB503" s="1"/>
      <c r="AC503" s="46">
        <f t="shared" si="470"/>
        <v>0</v>
      </c>
      <c r="AD503" s="3"/>
      <c r="AE503" s="1"/>
      <c r="AF503" s="171">
        <f t="shared" si="471"/>
        <v>0</v>
      </c>
      <c r="AG503" s="34"/>
      <c r="AH503" s="1"/>
      <c r="AI503" s="46">
        <f t="shared" si="472"/>
        <v>0</v>
      </c>
      <c r="AJ503" s="34"/>
      <c r="AK503" s="1"/>
      <c r="AL503" s="46">
        <f t="shared" si="473"/>
        <v>0</v>
      </c>
      <c r="AM503" s="34"/>
      <c r="AN503" s="1"/>
      <c r="AO503" s="46">
        <f t="shared" si="474"/>
        <v>0</v>
      </c>
      <c r="AP503" s="34"/>
      <c r="AQ503" s="1"/>
      <c r="AR503" s="46">
        <f t="shared" si="475"/>
        <v>0</v>
      </c>
      <c r="AS503" s="34"/>
      <c r="AT503" s="1"/>
      <c r="AU503" s="46">
        <f t="shared" si="476"/>
        <v>0</v>
      </c>
      <c r="AV503" s="125">
        <f t="shared" si="459"/>
        <v>0</v>
      </c>
      <c r="AW503" s="125">
        <f t="shared" si="460"/>
        <v>0</v>
      </c>
      <c r="AX503" s="291">
        <v>0</v>
      </c>
      <c r="AY503" s="125">
        <v>0</v>
      </c>
      <c r="AZ503" s="35"/>
      <c r="BA503" s="35"/>
      <c r="BB503" s="35"/>
      <c r="BC503" s="35"/>
      <c r="BD503" s="35"/>
      <c r="BE503" s="35"/>
      <c r="BF503" s="35"/>
    </row>
    <row r="504" spans="1:58" ht="13">
      <c r="A504" s="50"/>
      <c r="B504" s="51"/>
      <c r="C504" s="16">
        <v>501</v>
      </c>
      <c r="D504" s="186" t="s">
        <v>1838</v>
      </c>
      <c r="E504" s="133">
        <v>41</v>
      </c>
      <c r="F504" s="162" t="s">
        <v>2017</v>
      </c>
      <c r="G504" s="155" t="s">
        <v>2018</v>
      </c>
      <c r="H504" s="156" t="s">
        <v>1848</v>
      </c>
      <c r="I504" s="156" t="s">
        <v>640</v>
      </c>
      <c r="J504" s="175">
        <f t="shared" si="464"/>
        <v>0</v>
      </c>
      <c r="K504" s="16">
        <v>0</v>
      </c>
      <c r="L504" s="3"/>
      <c r="M504" s="1"/>
      <c r="N504" s="46">
        <f t="shared" si="465"/>
        <v>0</v>
      </c>
      <c r="O504" s="34"/>
      <c r="P504" s="1"/>
      <c r="Q504" s="46">
        <f t="shared" si="466"/>
        <v>0</v>
      </c>
      <c r="R504" s="34"/>
      <c r="S504" s="1"/>
      <c r="T504" s="46">
        <f t="shared" si="467"/>
        <v>0</v>
      </c>
      <c r="U504" s="34"/>
      <c r="V504" s="1"/>
      <c r="W504" s="46">
        <f t="shared" si="468"/>
        <v>0</v>
      </c>
      <c r="X504" s="34"/>
      <c r="Y504" s="1"/>
      <c r="Z504" s="46">
        <f t="shared" si="469"/>
        <v>0</v>
      </c>
      <c r="AA504" s="34"/>
      <c r="AB504" s="1"/>
      <c r="AC504" s="46">
        <f t="shared" si="470"/>
        <v>0</v>
      </c>
      <c r="AD504" s="3"/>
      <c r="AE504" s="1"/>
      <c r="AF504" s="171">
        <f t="shared" si="471"/>
        <v>0</v>
      </c>
      <c r="AG504" s="34"/>
      <c r="AH504" s="1"/>
      <c r="AI504" s="46">
        <f t="shared" si="472"/>
        <v>0</v>
      </c>
      <c r="AJ504" s="34"/>
      <c r="AK504" s="1"/>
      <c r="AL504" s="46">
        <f t="shared" si="473"/>
        <v>0</v>
      </c>
      <c r="AM504" s="34"/>
      <c r="AN504" s="1"/>
      <c r="AO504" s="46">
        <f t="shared" si="474"/>
        <v>0</v>
      </c>
      <c r="AP504" s="34"/>
      <c r="AQ504" s="1"/>
      <c r="AR504" s="46">
        <f t="shared" si="475"/>
        <v>0</v>
      </c>
      <c r="AS504" s="34"/>
      <c r="AT504" s="1"/>
      <c r="AU504" s="46">
        <f t="shared" si="476"/>
        <v>0</v>
      </c>
      <c r="AV504" s="125">
        <f t="shared" si="459"/>
        <v>0</v>
      </c>
      <c r="AW504" s="125">
        <f t="shared" si="460"/>
        <v>0</v>
      </c>
      <c r="AX504" s="291">
        <v>0</v>
      </c>
      <c r="AY504" s="125">
        <v>0</v>
      </c>
      <c r="AZ504" s="35"/>
      <c r="BA504" s="35"/>
      <c r="BB504" s="35"/>
      <c r="BC504" s="35"/>
      <c r="BD504" s="35"/>
      <c r="BE504" s="35"/>
      <c r="BF504" s="35"/>
    </row>
    <row r="505" spans="1:58" ht="13">
      <c r="A505" s="17"/>
      <c r="B505" s="1"/>
      <c r="C505" s="16">
        <v>502</v>
      </c>
      <c r="D505" s="186" t="s">
        <v>1838</v>
      </c>
      <c r="E505" s="133">
        <v>42</v>
      </c>
      <c r="F505" s="162" t="s">
        <v>2019</v>
      </c>
      <c r="G505" s="155" t="s">
        <v>2020</v>
      </c>
      <c r="H505" s="156" t="s">
        <v>1848</v>
      </c>
      <c r="I505" s="156" t="s">
        <v>640</v>
      </c>
      <c r="J505" s="175">
        <f t="shared" si="464"/>
        <v>0</v>
      </c>
      <c r="K505" s="16">
        <v>0</v>
      </c>
      <c r="L505" s="3"/>
      <c r="M505" s="1"/>
      <c r="N505" s="46">
        <f t="shared" si="465"/>
        <v>0</v>
      </c>
      <c r="O505" s="34"/>
      <c r="P505" s="1"/>
      <c r="Q505" s="46">
        <f t="shared" si="466"/>
        <v>0</v>
      </c>
      <c r="R505" s="34"/>
      <c r="S505" s="1"/>
      <c r="T505" s="46">
        <f t="shared" si="467"/>
        <v>0</v>
      </c>
      <c r="U505" s="34"/>
      <c r="V505" s="1"/>
      <c r="W505" s="46">
        <f t="shared" si="468"/>
        <v>0</v>
      </c>
      <c r="X505" s="34"/>
      <c r="Y505" s="1"/>
      <c r="Z505" s="46">
        <f t="shared" si="469"/>
        <v>0</v>
      </c>
      <c r="AA505" s="34"/>
      <c r="AB505" s="1"/>
      <c r="AC505" s="46">
        <f t="shared" si="470"/>
        <v>0</v>
      </c>
      <c r="AD505" s="3"/>
      <c r="AE505" s="1"/>
      <c r="AF505" s="171">
        <f t="shared" si="471"/>
        <v>0</v>
      </c>
      <c r="AG505" s="34"/>
      <c r="AH505" s="1"/>
      <c r="AI505" s="46">
        <f t="shared" si="472"/>
        <v>0</v>
      </c>
      <c r="AJ505" s="34"/>
      <c r="AK505" s="1"/>
      <c r="AL505" s="46">
        <f t="shared" si="473"/>
        <v>0</v>
      </c>
      <c r="AM505" s="34"/>
      <c r="AN505" s="1"/>
      <c r="AO505" s="46">
        <f t="shared" si="474"/>
        <v>0</v>
      </c>
      <c r="AP505" s="34"/>
      <c r="AQ505" s="1"/>
      <c r="AR505" s="46">
        <f t="shared" si="475"/>
        <v>0</v>
      </c>
      <c r="AS505" s="34"/>
      <c r="AT505" s="1"/>
      <c r="AU505" s="46">
        <f t="shared" si="476"/>
        <v>0</v>
      </c>
      <c r="AV505" s="125">
        <f t="shared" si="459"/>
        <v>0</v>
      </c>
      <c r="AW505" s="125">
        <f t="shared" si="460"/>
        <v>0</v>
      </c>
      <c r="AX505" s="291">
        <v>0</v>
      </c>
      <c r="AY505" s="125">
        <v>0</v>
      </c>
      <c r="AZ505" s="35"/>
      <c r="BA505" s="35"/>
      <c r="BB505" s="35"/>
      <c r="BC505" s="35"/>
      <c r="BD505" s="35"/>
      <c r="BE505" s="35"/>
      <c r="BF505" s="35"/>
    </row>
    <row r="506" spans="1:58" ht="13">
      <c r="A506" s="18"/>
      <c r="B506" s="41"/>
      <c r="C506" s="200">
        <v>503</v>
      </c>
      <c r="D506" s="186" t="s">
        <v>1838</v>
      </c>
      <c r="E506" s="133">
        <v>43</v>
      </c>
      <c r="F506" s="162" t="s">
        <v>2021</v>
      </c>
      <c r="G506" s="155" t="s">
        <v>2022</v>
      </c>
      <c r="H506" s="156" t="s">
        <v>1848</v>
      </c>
      <c r="I506" s="156" t="s">
        <v>640</v>
      </c>
      <c r="J506" s="175">
        <f t="shared" si="464"/>
        <v>0</v>
      </c>
      <c r="K506" s="16">
        <v>0</v>
      </c>
      <c r="L506" s="3"/>
      <c r="M506" s="1"/>
      <c r="N506" s="46">
        <f t="shared" si="465"/>
        <v>0</v>
      </c>
      <c r="O506" s="34"/>
      <c r="P506" s="1"/>
      <c r="Q506" s="46">
        <f t="shared" si="466"/>
        <v>0</v>
      </c>
      <c r="R506" s="34"/>
      <c r="S506" s="1"/>
      <c r="T506" s="46">
        <f t="shared" si="467"/>
        <v>0</v>
      </c>
      <c r="U506" s="34"/>
      <c r="V506" s="1"/>
      <c r="W506" s="46">
        <f t="shared" si="468"/>
        <v>0</v>
      </c>
      <c r="X506" s="34"/>
      <c r="Y506" s="1"/>
      <c r="Z506" s="46">
        <f t="shared" si="469"/>
        <v>0</v>
      </c>
      <c r="AA506" s="34"/>
      <c r="AB506" s="1"/>
      <c r="AC506" s="46">
        <f t="shared" si="470"/>
        <v>0</v>
      </c>
      <c r="AD506" s="3"/>
      <c r="AE506" s="1"/>
      <c r="AF506" s="171">
        <f t="shared" si="471"/>
        <v>0</v>
      </c>
      <c r="AG506" s="34"/>
      <c r="AH506" s="1"/>
      <c r="AI506" s="46">
        <f t="shared" si="472"/>
        <v>0</v>
      </c>
      <c r="AJ506" s="34"/>
      <c r="AK506" s="1"/>
      <c r="AL506" s="46">
        <f t="shared" si="473"/>
        <v>0</v>
      </c>
      <c r="AM506" s="34"/>
      <c r="AN506" s="1"/>
      <c r="AO506" s="46">
        <f t="shared" si="474"/>
        <v>0</v>
      </c>
      <c r="AP506" s="34"/>
      <c r="AQ506" s="1"/>
      <c r="AR506" s="46">
        <f t="shared" si="475"/>
        <v>0</v>
      </c>
      <c r="AS506" s="34"/>
      <c r="AT506" s="1"/>
      <c r="AU506" s="46">
        <f t="shared" si="476"/>
        <v>0</v>
      </c>
      <c r="AV506" s="125">
        <f t="shared" si="459"/>
        <v>0</v>
      </c>
      <c r="AW506" s="125">
        <f t="shared" si="460"/>
        <v>0</v>
      </c>
      <c r="AX506" s="291">
        <v>0</v>
      </c>
      <c r="AY506" s="125">
        <v>0</v>
      </c>
      <c r="AZ506" s="35"/>
      <c r="BA506" s="35"/>
      <c r="BB506" s="35"/>
      <c r="BC506" s="35"/>
      <c r="BD506" s="35"/>
      <c r="BE506" s="35"/>
      <c r="BF506" s="35"/>
    </row>
    <row r="507" spans="1:58" ht="13">
      <c r="A507" s="18"/>
      <c r="B507" s="41"/>
      <c r="C507" s="16">
        <v>504</v>
      </c>
      <c r="D507" s="186" t="s">
        <v>1838</v>
      </c>
      <c r="E507" s="133">
        <v>44</v>
      </c>
      <c r="F507" s="162" t="s">
        <v>2043</v>
      </c>
      <c r="G507" s="155" t="s">
        <v>2042</v>
      </c>
      <c r="H507" s="156" t="s">
        <v>1848</v>
      </c>
      <c r="I507" s="156" t="s">
        <v>640</v>
      </c>
      <c r="J507" s="175">
        <f t="shared" ref="J507:J516" si="477">AU507</f>
        <v>700</v>
      </c>
      <c r="K507" s="16">
        <v>700</v>
      </c>
      <c r="L507" s="3"/>
      <c r="M507" s="1"/>
      <c r="N507" s="45">
        <f>SUM(K507+L507-M507)</f>
        <v>700</v>
      </c>
      <c r="O507" s="34"/>
      <c r="P507" s="1"/>
      <c r="Q507" s="45">
        <f t="shared" ref="Q507:Q516" si="478">SUM(N507+O507-P507)</f>
        <v>700</v>
      </c>
      <c r="R507" s="34"/>
      <c r="S507" s="1"/>
      <c r="T507" s="45">
        <f t="shared" ref="T507:T516" si="479">SUM(Q507+R507-S507)</f>
        <v>700</v>
      </c>
      <c r="U507" s="34"/>
      <c r="V507" s="1"/>
      <c r="W507" s="45">
        <f t="shared" ref="W507:W516" si="480">SUM(T507+U507-V507)</f>
        <v>700</v>
      </c>
      <c r="X507" s="34"/>
      <c r="Y507" s="1"/>
      <c r="Z507" s="45">
        <f t="shared" ref="Z507:Z516" si="481">SUM(W507+X507-Y507)</f>
        <v>700</v>
      </c>
      <c r="AA507" s="34"/>
      <c r="AB507" s="1"/>
      <c r="AC507" s="45">
        <f t="shared" ref="AC507:AC516" si="482">SUM(Z507+AA507-AB507)</f>
        <v>700</v>
      </c>
      <c r="AD507" s="3"/>
      <c r="AE507" s="1"/>
      <c r="AF507" s="172">
        <f t="shared" ref="AF507:AF516" si="483">SUM(AC507+AD507-AE507)</f>
        <v>700</v>
      </c>
      <c r="AG507" s="34"/>
      <c r="AH507" s="1"/>
      <c r="AI507" s="46">
        <f t="shared" ref="AI507:AI516" si="484">SUM(AF507+AG507-AH507)</f>
        <v>700</v>
      </c>
      <c r="AJ507" s="34"/>
      <c r="AK507" s="1"/>
      <c r="AL507" s="46">
        <f t="shared" ref="AL507:AL516" si="485">SUM(AI507+AJ507-AK507)</f>
        <v>700</v>
      </c>
      <c r="AM507" s="34"/>
      <c r="AN507" s="1"/>
      <c r="AO507" s="46">
        <f t="shared" si="474"/>
        <v>700</v>
      </c>
      <c r="AP507" s="34"/>
      <c r="AQ507" s="1"/>
      <c r="AR507" s="72">
        <f t="shared" ref="AR507:AR516" si="486">SUM(AO507+AP507-AQ507)</f>
        <v>700</v>
      </c>
      <c r="AS507" s="3"/>
      <c r="AT507" s="1"/>
      <c r="AU507" s="46">
        <f t="shared" ref="AU507:AU516" si="487">SUM(AR507+AS507-AT507)</f>
        <v>700</v>
      </c>
      <c r="AV507" s="125">
        <f t="shared" si="459"/>
        <v>0</v>
      </c>
      <c r="AW507" s="125">
        <f t="shared" si="460"/>
        <v>0</v>
      </c>
      <c r="AX507" s="291">
        <v>0</v>
      </c>
      <c r="AY507" s="125">
        <v>0</v>
      </c>
      <c r="AZ507" s="35"/>
      <c r="BA507" s="35"/>
      <c r="BB507" s="35"/>
      <c r="BC507" s="35"/>
      <c r="BD507" s="35"/>
      <c r="BE507" s="35"/>
      <c r="BF507" s="35"/>
    </row>
    <row r="508" spans="1:58" ht="13">
      <c r="A508" s="18"/>
      <c r="B508" s="41"/>
      <c r="C508" s="16">
        <v>505</v>
      </c>
      <c r="D508" s="186" t="s">
        <v>1838</v>
      </c>
      <c r="E508" s="133">
        <v>45</v>
      </c>
      <c r="F508" s="162" t="s">
        <v>3186</v>
      </c>
      <c r="G508" s="155" t="s">
        <v>3187</v>
      </c>
      <c r="H508" s="156" t="s">
        <v>1848</v>
      </c>
      <c r="I508" s="156" t="s">
        <v>640</v>
      </c>
      <c r="J508" s="175">
        <f t="shared" si="477"/>
        <v>500</v>
      </c>
      <c r="K508" s="16">
        <v>500</v>
      </c>
      <c r="L508" s="3"/>
      <c r="M508" s="1"/>
      <c r="N508" s="45">
        <f>SUM(K508+L508-M508)</f>
        <v>500</v>
      </c>
      <c r="O508" s="34"/>
      <c r="P508" s="1"/>
      <c r="Q508" s="45">
        <f t="shared" si="478"/>
        <v>500</v>
      </c>
      <c r="R508" s="34"/>
      <c r="S508" s="1"/>
      <c r="T508" s="45">
        <f t="shared" si="479"/>
        <v>500</v>
      </c>
      <c r="U508" s="34"/>
      <c r="V508" s="1"/>
      <c r="W508" s="45">
        <f t="shared" si="480"/>
        <v>500</v>
      </c>
      <c r="X508" s="34"/>
      <c r="Y508" s="1"/>
      <c r="Z508" s="45">
        <f t="shared" si="481"/>
        <v>500</v>
      </c>
      <c r="AA508" s="34"/>
      <c r="AB508" s="1"/>
      <c r="AC508" s="45">
        <f t="shared" si="482"/>
        <v>500</v>
      </c>
      <c r="AD508" s="3"/>
      <c r="AE508" s="1"/>
      <c r="AF508" s="172">
        <f t="shared" si="483"/>
        <v>500</v>
      </c>
      <c r="AG508" s="34"/>
      <c r="AH508" s="1"/>
      <c r="AI508" s="46">
        <f t="shared" si="484"/>
        <v>500</v>
      </c>
      <c r="AJ508" s="34"/>
      <c r="AK508" s="1"/>
      <c r="AL508" s="46">
        <f t="shared" si="485"/>
        <v>500</v>
      </c>
      <c r="AM508" s="34"/>
      <c r="AN508" s="1"/>
      <c r="AO508" s="46">
        <f t="shared" si="474"/>
        <v>500</v>
      </c>
      <c r="AP508" s="34"/>
      <c r="AQ508" s="1"/>
      <c r="AR508" s="72">
        <f t="shared" si="486"/>
        <v>500</v>
      </c>
      <c r="AS508" s="3"/>
      <c r="AT508" s="1"/>
      <c r="AU508" s="46">
        <f t="shared" si="487"/>
        <v>500</v>
      </c>
      <c r="AV508" s="125">
        <f t="shared" si="459"/>
        <v>0</v>
      </c>
      <c r="AW508" s="125">
        <f t="shared" si="460"/>
        <v>0</v>
      </c>
      <c r="AX508" s="291">
        <v>0</v>
      </c>
      <c r="AY508" s="125">
        <v>0</v>
      </c>
      <c r="AZ508" s="35"/>
      <c r="BA508" s="35"/>
      <c r="BB508" s="35"/>
      <c r="BC508" s="35"/>
      <c r="BD508" s="35"/>
      <c r="BE508" s="35"/>
      <c r="BF508" s="35"/>
    </row>
    <row r="509" spans="1:58" ht="13">
      <c r="A509" s="18"/>
      <c r="B509" s="41"/>
      <c r="C509" s="16">
        <v>506</v>
      </c>
      <c r="D509" s="186" t="s">
        <v>1838</v>
      </c>
      <c r="E509" s="133">
        <v>46</v>
      </c>
      <c r="F509" s="162" t="s">
        <v>3598</v>
      </c>
      <c r="G509" s="155" t="s">
        <v>3597</v>
      </c>
      <c r="H509" s="156" t="s">
        <v>1848</v>
      </c>
      <c r="I509" s="156" t="s">
        <v>640</v>
      </c>
      <c r="J509" s="175">
        <f t="shared" si="477"/>
        <v>500</v>
      </c>
      <c r="K509" s="16">
        <v>500</v>
      </c>
      <c r="L509" s="3"/>
      <c r="M509" s="1"/>
      <c r="N509" s="45">
        <f>SUM(K509+L509-M509)</f>
        <v>500</v>
      </c>
      <c r="O509" s="34"/>
      <c r="P509" s="1"/>
      <c r="Q509" s="45">
        <f t="shared" si="478"/>
        <v>500</v>
      </c>
      <c r="R509" s="34"/>
      <c r="S509" s="1"/>
      <c r="T509" s="45">
        <f t="shared" si="479"/>
        <v>500</v>
      </c>
      <c r="U509" s="34"/>
      <c r="V509" s="1"/>
      <c r="W509" s="45">
        <f t="shared" si="480"/>
        <v>500</v>
      </c>
      <c r="X509" s="34"/>
      <c r="Y509" s="1"/>
      <c r="Z509" s="45">
        <f t="shared" si="481"/>
        <v>500</v>
      </c>
      <c r="AA509" s="34"/>
      <c r="AB509" s="1"/>
      <c r="AC509" s="45">
        <f t="shared" si="482"/>
        <v>500</v>
      </c>
      <c r="AD509" s="3"/>
      <c r="AE509" s="1"/>
      <c r="AF509" s="172">
        <f t="shared" si="483"/>
        <v>500</v>
      </c>
      <c r="AG509" s="34"/>
      <c r="AH509" s="1"/>
      <c r="AI509" s="46">
        <f t="shared" si="484"/>
        <v>500</v>
      </c>
      <c r="AJ509" s="34"/>
      <c r="AK509" s="1"/>
      <c r="AL509" s="46">
        <f t="shared" si="485"/>
        <v>500</v>
      </c>
      <c r="AM509" s="34"/>
      <c r="AN509" s="1"/>
      <c r="AO509" s="46">
        <f t="shared" si="474"/>
        <v>500</v>
      </c>
      <c r="AP509" s="34"/>
      <c r="AQ509" s="1"/>
      <c r="AR509" s="72">
        <f t="shared" si="486"/>
        <v>500</v>
      </c>
      <c r="AS509" s="3"/>
      <c r="AT509" s="1"/>
      <c r="AU509" s="46">
        <f t="shared" si="487"/>
        <v>500</v>
      </c>
      <c r="AV509" s="125">
        <f>SUM(L509+O509+R509+U509+X509+AA509+AD509+AG509+AJ509+AM509+AP509+AS509)</f>
        <v>0</v>
      </c>
      <c r="AW509" s="125">
        <f>SUM(M509+P509+S509+V509+Y509+AB509+AE509+AH509+AK509+AN509+AQ509+AT509)</f>
        <v>0</v>
      </c>
      <c r="AX509" s="291">
        <v>0</v>
      </c>
      <c r="AY509" s="125">
        <v>0</v>
      </c>
      <c r="AZ509" s="35"/>
      <c r="BA509" s="35"/>
      <c r="BB509" s="35"/>
      <c r="BC509" s="35"/>
      <c r="BD509" s="35"/>
      <c r="BE509" s="35"/>
      <c r="BF509" s="35"/>
    </row>
    <row r="510" spans="1:58" ht="13">
      <c r="A510" s="18"/>
      <c r="B510" s="41"/>
      <c r="C510" s="200">
        <v>507</v>
      </c>
      <c r="D510" s="186" t="s">
        <v>1838</v>
      </c>
      <c r="E510" s="133">
        <v>47</v>
      </c>
      <c r="F510" s="162" t="s">
        <v>2049</v>
      </c>
      <c r="G510" s="155" t="s">
        <v>2050</v>
      </c>
      <c r="H510" s="156" t="s">
        <v>1848</v>
      </c>
      <c r="I510" s="156" t="s">
        <v>640</v>
      </c>
      <c r="J510" s="175">
        <f t="shared" si="477"/>
        <v>0</v>
      </c>
      <c r="K510" s="16">
        <v>0</v>
      </c>
      <c r="L510" s="3"/>
      <c r="M510" s="1"/>
      <c r="N510" s="45">
        <f t="shared" ref="N510:N516" si="488">SUM(K510+L510-M510)</f>
        <v>0</v>
      </c>
      <c r="O510" s="34"/>
      <c r="P510" s="1"/>
      <c r="Q510" s="45">
        <f t="shared" si="478"/>
        <v>0</v>
      </c>
      <c r="R510" s="34"/>
      <c r="S510" s="1"/>
      <c r="T510" s="45">
        <f t="shared" si="479"/>
        <v>0</v>
      </c>
      <c r="U510" s="34"/>
      <c r="V510" s="1"/>
      <c r="W510" s="45">
        <f t="shared" si="480"/>
        <v>0</v>
      </c>
      <c r="X510" s="34"/>
      <c r="Y510" s="1"/>
      <c r="Z510" s="45">
        <f t="shared" si="481"/>
        <v>0</v>
      </c>
      <c r="AA510" s="34"/>
      <c r="AB510" s="1"/>
      <c r="AC510" s="45">
        <f t="shared" si="482"/>
        <v>0</v>
      </c>
      <c r="AD510" s="3"/>
      <c r="AE510" s="1"/>
      <c r="AF510" s="172">
        <f t="shared" si="483"/>
        <v>0</v>
      </c>
      <c r="AG510" s="34"/>
      <c r="AH510" s="1"/>
      <c r="AI510" s="46">
        <f t="shared" si="484"/>
        <v>0</v>
      </c>
      <c r="AJ510" s="34"/>
      <c r="AK510" s="1"/>
      <c r="AL510" s="46">
        <f t="shared" si="485"/>
        <v>0</v>
      </c>
      <c r="AM510" s="34"/>
      <c r="AN510" s="1"/>
      <c r="AO510" s="46">
        <f t="shared" ref="AO510:AO516" si="489">SUM(AL510+AM510-AN510)</f>
        <v>0</v>
      </c>
      <c r="AP510" s="34"/>
      <c r="AQ510" s="1"/>
      <c r="AR510" s="72">
        <f t="shared" si="486"/>
        <v>0</v>
      </c>
      <c r="AS510" s="3"/>
      <c r="AT510" s="1"/>
      <c r="AU510" s="46">
        <f t="shared" si="487"/>
        <v>0</v>
      </c>
      <c r="AV510" s="125">
        <f t="shared" ref="AV510:AW515" si="490">SUM(L510+O510+R510+U510+X510+AA510+AD510+AG510+AJ510+AM510+AP510+AS510)</f>
        <v>0</v>
      </c>
      <c r="AW510" s="125">
        <f t="shared" si="490"/>
        <v>0</v>
      </c>
      <c r="AX510" s="291">
        <v>0</v>
      </c>
      <c r="AY510" s="125">
        <v>0</v>
      </c>
      <c r="AZ510" s="35"/>
      <c r="BA510" s="35"/>
      <c r="BB510" s="35"/>
      <c r="BC510" s="35"/>
      <c r="BD510" s="35"/>
      <c r="BE510" s="35"/>
      <c r="BF510" s="35"/>
    </row>
    <row r="511" spans="1:58" ht="13">
      <c r="A511" s="17"/>
      <c r="B511" s="22"/>
      <c r="C511" s="16">
        <v>508</v>
      </c>
      <c r="D511" s="186" t="s">
        <v>1838</v>
      </c>
      <c r="E511" s="133">
        <v>48</v>
      </c>
      <c r="F511" s="162" t="s">
        <v>3661</v>
      </c>
      <c r="G511" s="213" t="s">
        <v>3662</v>
      </c>
      <c r="H511" s="156" t="s">
        <v>1848</v>
      </c>
      <c r="I511" s="156" t="s">
        <v>640</v>
      </c>
      <c r="J511" s="175">
        <f t="shared" si="477"/>
        <v>100</v>
      </c>
      <c r="K511" s="16">
        <v>100</v>
      </c>
      <c r="L511" s="3"/>
      <c r="M511" s="1"/>
      <c r="N511" s="45">
        <f t="shared" si="488"/>
        <v>100</v>
      </c>
      <c r="O511" s="34"/>
      <c r="P511" s="1"/>
      <c r="Q511" s="45">
        <f t="shared" si="478"/>
        <v>100</v>
      </c>
      <c r="R511" s="34"/>
      <c r="S511" s="1"/>
      <c r="T511" s="45">
        <f t="shared" si="479"/>
        <v>100</v>
      </c>
      <c r="U511" s="34"/>
      <c r="V511" s="1"/>
      <c r="W511" s="45">
        <f t="shared" si="480"/>
        <v>100</v>
      </c>
      <c r="X511" s="34"/>
      <c r="Y511" s="1"/>
      <c r="Z511" s="45">
        <f t="shared" si="481"/>
        <v>100</v>
      </c>
      <c r="AA511" s="34"/>
      <c r="AB511" s="1"/>
      <c r="AC511" s="45">
        <f t="shared" si="482"/>
        <v>100</v>
      </c>
      <c r="AD511" s="3"/>
      <c r="AE511" s="1"/>
      <c r="AF511" s="172">
        <f t="shared" si="483"/>
        <v>100</v>
      </c>
      <c r="AG511" s="34"/>
      <c r="AH511" s="1"/>
      <c r="AI511" s="46">
        <f t="shared" si="484"/>
        <v>100</v>
      </c>
      <c r="AJ511" s="34"/>
      <c r="AK511" s="1"/>
      <c r="AL511" s="46">
        <f t="shared" si="485"/>
        <v>100</v>
      </c>
      <c r="AM511" s="34"/>
      <c r="AN511" s="1"/>
      <c r="AO511" s="46">
        <f t="shared" si="489"/>
        <v>100</v>
      </c>
      <c r="AP511" s="34"/>
      <c r="AQ511" s="1"/>
      <c r="AR511" s="46">
        <f t="shared" si="486"/>
        <v>100</v>
      </c>
      <c r="AS511" s="34"/>
      <c r="AT511" s="1"/>
      <c r="AU511" s="46">
        <f t="shared" si="487"/>
        <v>100</v>
      </c>
      <c r="AV511" s="125">
        <f t="shared" si="490"/>
        <v>0</v>
      </c>
      <c r="AW511" s="125">
        <f t="shared" si="490"/>
        <v>0</v>
      </c>
      <c r="AX511" s="291">
        <v>0</v>
      </c>
      <c r="AY511" s="125">
        <v>0</v>
      </c>
      <c r="AZ511" s="35"/>
      <c r="BA511" s="35"/>
      <c r="BB511" s="35"/>
      <c r="BC511" s="35"/>
      <c r="BD511" s="35"/>
      <c r="BE511" s="35"/>
      <c r="BF511" s="35"/>
    </row>
    <row r="512" spans="1:58" ht="13">
      <c r="A512" s="17"/>
      <c r="B512" s="1"/>
      <c r="C512" s="16">
        <v>509</v>
      </c>
      <c r="D512" s="186" t="s">
        <v>1838</v>
      </c>
      <c r="E512" s="133">
        <v>49</v>
      </c>
      <c r="F512" s="162" t="s">
        <v>3663</v>
      </c>
      <c r="G512" s="212" t="s">
        <v>3664</v>
      </c>
      <c r="H512" s="156" t="s">
        <v>1848</v>
      </c>
      <c r="I512" s="156" t="s">
        <v>640</v>
      </c>
      <c r="J512" s="175">
        <f t="shared" si="477"/>
        <v>0</v>
      </c>
      <c r="K512" s="16">
        <v>0</v>
      </c>
      <c r="L512" s="3"/>
      <c r="M512" s="1"/>
      <c r="N512" s="45">
        <f t="shared" si="488"/>
        <v>0</v>
      </c>
      <c r="O512" s="34"/>
      <c r="P512" s="1"/>
      <c r="Q512" s="45">
        <f t="shared" si="478"/>
        <v>0</v>
      </c>
      <c r="R512" s="34"/>
      <c r="S512" s="1"/>
      <c r="T512" s="45">
        <f t="shared" si="479"/>
        <v>0</v>
      </c>
      <c r="U512" s="34"/>
      <c r="V512" s="1"/>
      <c r="W512" s="45">
        <f t="shared" si="480"/>
        <v>0</v>
      </c>
      <c r="X512" s="34"/>
      <c r="Y512" s="1"/>
      <c r="Z512" s="45">
        <f t="shared" si="481"/>
        <v>0</v>
      </c>
      <c r="AA512" s="34"/>
      <c r="AB512" s="1"/>
      <c r="AC512" s="45">
        <f t="shared" si="482"/>
        <v>0</v>
      </c>
      <c r="AD512" s="3"/>
      <c r="AE512" s="1"/>
      <c r="AF512" s="172">
        <f t="shared" si="483"/>
        <v>0</v>
      </c>
      <c r="AG512" s="34"/>
      <c r="AH512" s="1"/>
      <c r="AI512" s="46">
        <f t="shared" si="484"/>
        <v>0</v>
      </c>
      <c r="AJ512" s="34"/>
      <c r="AK512" s="1"/>
      <c r="AL512" s="46">
        <f t="shared" si="485"/>
        <v>0</v>
      </c>
      <c r="AM512" s="34"/>
      <c r="AN512" s="1"/>
      <c r="AO512" s="46">
        <f t="shared" si="489"/>
        <v>0</v>
      </c>
      <c r="AP512" s="34"/>
      <c r="AQ512" s="1"/>
      <c r="AR512" s="72">
        <f t="shared" si="486"/>
        <v>0</v>
      </c>
      <c r="AS512" s="3"/>
      <c r="AT512" s="1"/>
      <c r="AU512" s="46">
        <f t="shared" si="487"/>
        <v>0</v>
      </c>
      <c r="AV512" s="125">
        <f t="shared" si="490"/>
        <v>0</v>
      </c>
      <c r="AW512" s="125">
        <f t="shared" si="490"/>
        <v>0</v>
      </c>
      <c r="AX512" s="291">
        <v>0</v>
      </c>
      <c r="AY512" s="125">
        <v>0</v>
      </c>
      <c r="AZ512" s="35"/>
      <c r="BA512" s="35"/>
      <c r="BB512" s="35"/>
      <c r="BC512" s="35"/>
      <c r="BD512" s="35"/>
      <c r="BE512" s="35"/>
      <c r="BF512" s="35"/>
    </row>
    <row r="513" spans="1:58" ht="13">
      <c r="A513" s="18"/>
      <c r="B513" s="41"/>
      <c r="C513" s="16">
        <v>510</v>
      </c>
      <c r="D513" s="186" t="s">
        <v>1838</v>
      </c>
      <c r="E513" s="133">
        <v>50</v>
      </c>
      <c r="F513" s="162" t="s">
        <v>3665</v>
      </c>
      <c r="G513" s="155" t="s">
        <v>3666</v>
      </c>
      <c r="H513" s="156" t="s">
        <v>1848</v>
      </c>
      <c r="I513" s="156" t="s">
        <v>640</v>
      </c>
      <c r="J513" s="175">
        <f t="shared" si="477"/>
        <v>0</v>
      </c>
      <c r="K513" s="16">
        <v>0</v>
      </c>
      <c r="L513" s="3"/>
      <c r="M513" s="1"/>
      <c r="N513" s="45">
        <f t="shared" si="488"/>
        <v>0</v>
      </c>
      <c r="O513" s="34"/>
      <c r="P513" s="1"/>
      <c r="Q513" s="45">
        <f t="shared" si="478"/>
        <v>0</v>
      </c>
      <c r="R513" s="34"/>
      <c r="S513" s="1"/>
      <c r="T513" s="45">
        <f t="shared" si="479"/>
        <v>0</v>
      </c>
      <c r="U513" s="34"/>
      <c r="V513" s="1"/>
      <c r="W513" s="45">
        <f t="shared" si="480"/>
        <v>0</v>
      </c>
      <c r="X513" s="34"/>
      <c r="Y513" s="1"/>
      <c r="Z513" s="45">
        <f t="shared" si="481"/>
        <v>0</v>
      </c>
      <c r="AA513" s="34"/>
      <c r="AB513" s="1"/>
      <c r="AC513" s="45">
        <f t="shared" si="482"/>
        <v>0</v>
      </c>
      <c r="AD513" s="3"/>
      <c r="AE513" s="1"/>
      <c r="AF513" s="172">
        <f t="shared" si="483"/>
        <v>0</v>
      </c>
      <c r="AG513" s="34"/>
      <c r="AH513" s="1"/>
      <c r="AI513" s="46">
        <f t="shared" si="484"/>
        <v>0</v>
      </c>
      <c r="AJ513" s="34"/>
      <c r="AK513" s="1"/>
      <c r="AL513" s="46">
        <f t="shared" si="485"/>
        <v>0</v>
      </c>
      <c r="AM513" s="34"/>
      <c r="AN513" s="1"/>
      <c r="AO513" s="46">
        <f t="shared" si="489"/>
        <v>0</v>
      </c>
      <c r="AP513" s="34"/>
      <c r="AQ513" s="1"/>
      <c r="AR513" s="46">
        <f t="shared" si="486"/>
        <v>0</v>
      </c>
      <c r="AS513" s="34"/>
      <c r="AT513" s="1"/>
      <c r="AU513" s="46">
        <f t="shared" si="487"/>
        <v>0</v>
      </c>
      <c r="AV513" s="125">
        <f t="shared" si="490"/>
        <v>0</v>
      </c>
      <c r="AW513" s="125">
        <f t="shared" si="490"/>
        <v>0</v>
      </c>
      <c r="AX513" s="291">
        <v>0</v>
      </c>
      <c r="AY513" s="125">
        <v>0</v>
      </c>
      <c r="AZ513" s="35"/>
      <c r="BA513" s="35"/>
      <c r="BB513" s="35"/>
      <c r="BC513" s="35"/>
      <c r="BD513" s="35"/>
      <c r="BE513" s="35"/>
      <c r="BF513" s="35"/>
    </row>
    <row r="514" spans="1:58" ht="13">
      <c r="A514" s="17"/>
      <c r="B514" s="1"/>
      <c r="C514" s="200">
        <v>511</v>
      </c>
      <c r="D514" s="186" t="s">
        <v>1838</v>
      </c>
      <c r="E514" s="133">
        <v>51</v>
      </c>
      <c r="F514" s="162" t="s">
        <v>3667</v>
      </c>
      <c r="G514" s="155" t="s">
        <v>3668</v>
      </c>
      <c r="H514" s="156" t="s">
        <v>1848</v>
      </c>
      <c r="I514" s="156" t="s">
        <v>640</v>
      </c>
      <c r="J514" s="175">
        <f t="shared" si="477"/>
        <v>0</v>
      </c>
      <c r="K514" s="16">
        <v>0</v>
      </c>
      <c r="L514" s="3"/>
      <c r="M514" s="1"/>
      <c r="N514" s="45">
        <f t="shared" si="488"/>
        <v>0</v>
      </c>
      <c r="O514" s="34"/>
      <c r="P514" s="1"/>
      <c r="Q514" s="45">
        <f t="shared" si="478"/>
        <v>0</v>
      </c>
      <c r="R514" s="34"/>
      <c r="S514" s="1"/>
      <c r="T514" s="45">
        <f t="shared" si="479"/>
        <v>0</v>
      </c>
      <c r="U514" s="34"/>
      <c r="V514" s="1"/>
      <c r="W514" s="45">
        <f t="shared" si="480"/>
        <v>0</v>
      </c>
      <c r="X514" s="34"/>
      <c r="Y514" s="1"/>
      <c r="Z514" s="45">
        <f t="shared" si="481"/>
        <v>0</v>
      </c>
      <c r="AA514" s="34"/>
      <c r="AB514" s="1"/>
      <c r="AC514" s="45">
        <f t="shared" si="482"/>
        <v>0</v>
      </c>
      <c r="AD514" s="3"/>
      <c r="AE514" s="1"/>
      <c r="AF514" s="172">
        <f t="shared" si="483"/>
        <v>0</v>
      </c>
      <c r="AG514" s="34"/>
      <c r="AH514" s="1"/>
      <c r="AI514" s="46">
        <f t="shared" si="484"/>
        <v>0</v>
      </c>
      <c r="AJ514" s="34"/>
      <c r="AK514" s="1"/>
      <c r="AL514" s="46">
        <f t="shared" si="485"/>
        <v>0</v>
      </c>
      <c r="AM514" s="34"/>
      <c r="AN514" s="1"/>
      <c r="AO514" s="46">
        <f t="shared" si="489"/>
        <v>0</v>
      </c>
      <c r="AP514" s="34"/>
      <c r="AQ514" s="1"/>
      <c r="AR514" s="46">
        <f t="shared" si="486"/>
        <v>0</v>
      </c>
      <c r="AS514" s="34"/>
      <c r="AT514" s="1"/>
      <c r="AU514" s="46">
        <f t="shared" si="487"/>
        <v>0</v>
      </c>
      <c r="AV514" s="125">
        <f t="shared" si="490"/>
        <v>0</v>
      </c>
      <c r="AW514" s="125">
        <f t="shared" si="490"/>
        <v>0</v>
      </c>
      <c r="AX514" s="291">
        <v>0</v>
      </c>
      <c r="AY514" s="125">
        <v>0</v>
      </c>
      <c r="AZ514" s="35"/>
      <c r="BA514" s="35"/>
      <c r="BB514" s="35"/>
      <c r="BC514" s="35"/>
      <c r="BD514" s="35"/>
      <c r="BE514" s="35"/>
      <c r="BF514" s="35"/>
    </row>
    <row r="515" spans="1:58" ht="13">
      <c r="A515" s="17"/>
      <c r="B515" s="22"/>
      <c r="C515" s="16">
        <v>512</v>
      </c>
      <c r="D515" s="186" t="s">
        <v>1838</v>
      </c>
      <c r="E515" s="133">
        <v>52</v>
      </c>
      <c r="F515" s="162" t="s">
        <v>3669</v>
      </c>
      <c r="G515" s="213" t="s">
        <v>3670</v>
      </c>
      <c r="H515" s="156" t="s">
        <v>1848</v>
      </c>
      <c r="I515" s="156" t="s">
        <v>640</v>
      </c>
      <c r="J515" s="175">
        <f t="shared" si="477"/>
        <v>0</v>
      </c>
      <c r="K515" s="16">
        <v>0</v>
      </c>
      <c r="L515" s="3"/>
      <c r="M515" s="1"/>
      <c r="N515" s="45">
        <f t="shared" si="488"/>
        <v>0</v>
      </c>
      <c r="O515" s="34"/>
      <c r="P515" s="1"/>
      <c r="Q515" s="45">
        <f t="shared" si="478"/>
        <v>0</v>
      </c>
      <c r="R515" s="34"/>
      <c r="S515" s="1"/>
      <c r="T515" s="45">
        <f t="shared" si="479"/>
        <v>0</v>
      </c>
      <c r="U515" s="34"/>
      <c r="V515" s="1"/>
      <c r="W515" s="45">
        <f t="shared" si="480"/>
        <v>0</v>
      </c>
      <c r="X515" s="34"/>
      <c r="Y515" s="1"/>
      <c r="Z515" s="45">
        <f t="shared" si="481"/>
        <v>0</v>
      </c>
      <c r="AA515" s="34"/>
      <c r="AB515" s="1"/>
      <c r="AC515" s="45">
        <f t="shared" si="482"/>
        <v>0</v>
      </c>
      <c r="AD515" s="3"/>
      <c r="AE515" s="1"/>
      <c r="AF515" s="172">
        <f t="shared" si="483"/>
        <v>0</v>
      </c>
      <c r="AG515" s="34"/>
      <c r="AH515" s="1"/>
      <c r="AI515" s="46">
        <f t="shared" si="484"/>
        <v>0</v>
      </c>
      <c r="AJ515" s="34"/>
      <c r="AK515" s="1"/>
      <c r="AL515" s="46">
        <f t="shared" si="485"/>
        <v>0</v>
      </c>
      <c r="AM515" s="34"/>
      <c r="AN515" s="1"/>
      <c r="AO515" s="46">
        <f t="shared" si="489"/>
        <v>0</v>
      </c>
      <c r="AP515" s="34"/>
      <c r="AQ515" s="1"/>
      <c r="AR515" s="46">
        <f t="shared" si="486"/>
        <v>0</v>
      </c>
      <c r="AS515" s="34"/>
      <c r="AT515" s="1"/>
      <c r="AU515" s="46">
        <f t="shared" si="487"/>
        <v>0</v>
      </c>
      <c r="AV515" s="125">
        <f t="shared" si="490"/>
        <v>0</v>
      </c>
      <c r="AW515" s="125">
        <f t="shared" si="490"/>
        <v>0</v>
      </c>
      <c r="AX515" s="291">
        <v>0</v>
      </c>
      <c r="AY515" s="125">
        <v>0</v>
      </c>
      <c r="AZ515" s="35"/>
      <c r="BA515" s="35"/>
      <c r="BB515" s="35"/>
      <c r="BC515" s="35"/>
      <c r="BD515" s="35"/>
      <c r="BE515" s="35"/>
      <c r="BF515" s="35"/>
    </row>
    <row r="516" spans="1:58" ht="13">
      <c r="A516" s="222"/>
      <c r="B516" s="223"/>
      <c r="C516" s="16">
        <v>513</v>
      </c>
      <c r="D516" s="186" t="s">
        <v>1838</v>
      </c>
      <c r="E516" s="133">
        <v>53</v>
      </c>
      <c r="F516" s="162" t="s">
        <v>3599</v>
      </c>
      <c r="G516" s="155" t="s">
        <v>3963</v>
      </c>
      <c r="H516" s="156" t="s">
        <v>1848</v>
      </c>
      <c r="I516" s="156" t="s">
        <v>640</v>
      </c>
      <c r="J516" s="175">
        <f t="shared" si="477"/>
        <v>0</v>
      </c>
      <c r="K516" s="16">
        <v>4</v>
      </c>
      <c r="L516" s="3"/>
      <c r="M516" s="1"/>
      <c r="N516" s="45">
        <f t="shared" si="488"/>
        <v>4</v>
      </c>
      <c r="O516" s="34"/>
      <c r="P516" s="1"/>
      <c r="Q516" s="45">
        <f t="shared" si="478"/>
        <v>4</v>
      </c>
      <c r="R516" s="34"/>
      <c r="S516" s="1"/>
      <c r="T516" s="45">
        <f t="shared" si="479"/>
        <v>4</v>
      </c>
      <c r="U516" s="34"/>
      <c r="V516" s="1"/>
      <c r="W516" s="45">
        <f t="shared" si="480"/>
        <v>4</v>
      </c>
      <c r="X516" s="34"/>
      <c r="Y516" s="1"/>
      <c r="Z516" s="45">
        <f t="shared" si="481"/>
        <v>4</v>
      </c>
      <c r="AA516" s="34"/>
      <c r="AB516" s="1"/>
      <c r="AC516" s="45">
        <f t="shared" si="482"/>
        <v>4</v>
      </c>
      <c r="AD516" s="3"/>
      <c r="AE516" s="1"/>
      <c r="AF516" s="172">
        <f t="shared" si="483"/>
        <v>4</v>
      </c>
      <c r="AG516" s="34"/>
      <c r="AH516" s="1">
        <v>4</v>
      </c>
      <c r="AI516" s="46">
        <f t="shared" si="484"/>
        <v>0</v>
      </c>
      <c r="AJ516" s="34"/>
      <c r="AK516" s="1"/>
      <c r="AL516" s="46">
        <f t="shared" si="485"/>
        <v>0</v>
      </c>
      <c r="AM516" s="34"/>
      <c r="AN516" s="1"/>
      <c r="AO516" s="46">
        <f t="shared" si="489"/>
        <v>0</v>
      </c>
      <c r="AP516" s="34"/>
      <c r="AQ516" s="1"/>
      <c r="AR516" s="72">
        <f t="shared" si="486"/>
        <v>0</v>
      </c>
      <c r="AS516" s="3"/>
      <c r="AT516" s="1"/>
      <c r="AU516" s="46">
        <f t="shared" si="487"/>
        <v>0</v>
      </c>
      <c r="AV516" s="125">
        <f t="shared" ref="AV516:AW518" si="491">SUM(L516+O516+R516+U516+X516+AA516+AD516+AG516+AJ516+AM516+AP516+AS516)</f>
        <v>0</v>
      </c>
      <c r="AW516" s="125">
        <f t="shared" si="491"/>
        <v>4</v>
      </c>
      <c r="AX516" s="291">
        <v>0</v>
      </c>
      <c r="AY516" s="125">
        <v>4</v>
      </c>
      <c r="AZ516" s="35"/>
      <c r="BA516" s="35"/>
      <c r="BB516" s="35"/>
      <c r="BC516" s="35"/>
      <c r="BD516" s="35"/>
      <c r="BE516" s="35"/>
      <c r="BF516" s="35"/>
    </row>
    <row r="517" spans="1:58" ht="13">
      <c r="A517" s="53"/>
      <c r="B517" s="54"/>
      <c r="C517" s="16">
        <v>514</v>
      </c>
      <c r="D517" s="186" t="s">
        <v>1838</v>
      </c>
      <c r="E517" s="133">
        <v>54</v>
      </c>
      <c r="F517" s="162" t="s">
        <v>4350</v>
      </c>
      <c r="G517" s="155" t="s">
        <v>4351</v>
      </c>
      <c r="H517" s="156" t="s">
        <v>1089</v>
      </c>
      <c r="I517" s="156" t="s">
        <v>640</v>
      </c>
      <c r="J517" s="175">
        <f t="shared" ref="J517:J527" si="492">AU517</f>
        <v>1000</v>
      </c>
      <c r="K517" s="16">
        <v>1000</v>
      </c>
      <c r="L517" s="3"/>
      <c r="M517" s="1"/>
      <c r="N517" s="45">
        <f t="shared" ref="N517:N537" si="493">SUM(K517+L517-M517)</f>
        <v>1000</v>
      </c>
      <c r="O517" s="34"/>
      <c r="P517" s="1"/>
      <c r="Q517" s="45">
        <f t="shared" ref="Q517:Q537" si="494">SUM(N517+O517-P517)</f>
        <v>1000</v>
      </c>
      <c r="R517" s="34"/>
      <c r="S517" s="1"/>
      <c r="T517" s="45">
        <f t="shared" ref="T517:T537" si="495">SUM(Q517+R517-S517)</f>
        <v>1000</v>
      </c>
      <c r="U517" s="34"/>
      <c r="V517" s="1"/>
      <c r="W517" s="45">
        <f t="shared" ref="W517:W537" si="496">SUM(T517+U517-V517)</f>
        <v>1000</v>
      </c>
      <c r="X517" s="34"/>
      <c r="Y517" s="1"/>
      <c r="Z517" s="45">
        <f t="shared" ref="Z517:Z537" si="497">SUM(W517+X517-Y517)</f>
        <v>1000</v>
      </c>
      <c r="AA517" s="34"/>
      <c r="AB517" s="1"/>
      <c r="AC517" s="45">
        <f t="shared" ref="AC517:AC537" si="498">SUM(Z517+AA517-AB517)</f>
        <v>1000</v>
      </c>
      <c r="AD517" s="3"/>
      <c r="AE517" s="1"/>
      <c r="AF517" s="172">
        <f t="shared" ref="AF517:AF537" si="499">SUM(AC517+AD517-AE517)</f>
        <v>1000</v>
      </c>
      <c r="AG517" s="34"/>
      <c r="AH517" s="1"/>
      <c r="AI517" s="46">
        <f t="shared" ref="AI517:AI537" si="500">SUM(AF517+AG517-AH517)</f>
        <v>1000</v>
      </c>
      <c r="AJ517" s="34"/>
      <c r="AK517" s="1"/>
      <c r="AL517" s="46">
        <f t="shared" ref="AL517:AL537" si="501">SUM(AI517+AJ517-AK517)</f>
        <v>1000</v>
      </c>
      <c r="AM517" s="34"/>
      <c r="AN517" s="1"/>
      <c r="AO517" s="46">
        <f t="shared" ref="AO517:AO525" si="502">SUM(AL517+AM517-AN517)</f>
        <v>1000</v>
      </c>
      <c r="AP517" s="34"/>
      <c r="AQ517" s="1"/>
      <c r="AR517" s="46">
        <f t="shared" ref="AR517:AR526" si="503">SUM(AO517+AP517-AQ517)</f>
        <v>1000</v>
      </c>
      <c r="AS517" s="34"/>
      <c r="AT517" s="1"/>
      <c r="AU517" s="46">
        <f t="shared" ref="AU517:AU526" si="504">SUM(AR517+AS517-AT517)</f>
        <v>1000</v>
      </c>
      <c r="AV517" s="125">
        <f t="shared" si="491"/>
        <v>0</v>
      </c>
      <c r="AW517" s="125">
        <f t="shared" si="491"/>
        <v>0</v>
      </c>
      <c r="AX517" s="291">
        <v>0</v>
      </c>
      <c r="AY517" s="125">
        <v>0</v>
      </c>
      <c r="AZ517" s="35"/>
      <c r="BA517" s="35"/>
      <c r="BB517" s="35"/>
      <c r="BC517" s="35"/>
      <c r="BD517" s="35"/>
      <c r="BE517" s="35"/>
      <c r="BF517" s="35"/>
    </row>
    <row r="518" spans="1:58" ht="13">
      <c r="A518" s="18"/>
      <c r="B518" s="41"/>
      <c r="C518" s="200">
        <v>515</v>
      </c>
      <c r="D518" s="184" t="s">
        <v>1841</v>
      </c>
      <c r="E518" s="133">
        <v>1</v>
      </c>
      <c r="F518" s="162" t="s">
        <v>4179</v>
      </c>
      <c r="G518" s="155" t="s">
        <v>4180</v>
      </c>
      <c r="H518" s="156" t="s">
        <v>1687</v>
      </c>
      <c r="I518" s="156" t="s">
        <v>517</v>
      </c>
      <c r="J518" s="175">
        <f t="shared" si="492"/>
        <v>0</v>
      </c>
      <c r="K518" s="16">
        <v>0</v>
      </c>
      <c r="L518" s="3"/>
      <c r="M518" s="1"/>
      <c r="N518" s="45">
        <f t="shared" si="493"/>
        <v>0</v>
      </c>
      <c r="O518" s="34"/>
      <c r="P518" s="1"/>
      <c r="Q518" s="45">
        <f t="shared" si="494"/>
        <v>0</v>
      </c>
      <c r="R518" s="34"/>
      <c r="S518" s="1"/>
      <c r="T518" s="45">
        <f t="shared" si="495"/>
        <v>0</v>
      </c>
      <c r="U518" s="34"/>
      <c r="V518" s="1"/>
      <c r="W518" s="45">
        <f t="shared" si="496"/>
        <v>0</v>
      </c>
      <c r="X518" s="34"/>
      <c r="Y518" s="1"/>
      <c r="Z518" s="45">
        <f t="shared" si="497"/>
        <v>0</v>
      </c>
      <c r="AA518" s="34"/>
      <c r="AB518" s="1"/>
      <c r="AC518" s="45">
        <f t="shared" si="498"/>
        <v>0</v>
      </c>
      <c r="AD518" s="3"/>
      <c r="AE518" s="1"/>
      <c r="AF518" s="172">
        <f t="shared" si="499"/>
        <v>0</v>
      </c>
      <c r="AG518" s="34"/>
      <c r="AH518" s="1"/>
      <c r="AI518" s="46">
        <f t="shared" si="500"/>
        <v>0</v>
      </c>
      <c r="AJ518" s="34"/>
      <c r="AK518" s="1"/>
      <c r="AL518" s="46">
        <f t="shared" si="501"/>
        <v>0</v>
      </c>
      <c r="AM518" s="34"/>
      <c r="AN518" s="1"/>
      <c r="AO518" s="46">
        <f t="shared" si="502"/>
        <v>0</v>
      </c>
      <c r="AP518" s="34"/>
      <c r="AQ518" s="1"/>
      <c r="AR518" s="72">
        <f t="shared" si="503"/>
        <v>0</v>
      </c>
      <c r="AS518" s="3"/>
      <c r="AT518" s="1"/>
      <c r="AU518" s="46">
        <f t="shared" si="504"/>
        <v>0</v>
      </c>
      <c r="AV518" s="125">
        <f t="shared" si="491"/>
        <v>0</v>
      </c>
      <c r="AW518" s="125">
        <f t="shared" si="491"/>
        <v>0</v>
      </c>
      <c r="AX518" s="291">
        <v>0</v>
      </c>
      <c r="AY518" s="125">
        <v>0</v>
      </c>
      <c r="AZ518" s="35"/>
      <c r="BA518" s="35"/>
      <c r="BB518" s="35"/>
      <c r="BC518" s="35"/>
      <c r="BD518" s="35"/>
      <c r="BE518" s="35"/>
      <c r="BF518" s="35"/>
    </row>
    <row r="519" spans="1:58" ht="13">
      <c r="A519" s="17"/>
      <c r="B519" s="1"/>
      <c r="C519" s="16">
        <v>516</v>
      </c>
      <c r="D519" s="186" t="s">
        <v>1838</v>
      </c>
      <c r="E519" s="132">
        <v>3</v>
      </c>
      <c r="F519" s="162" t="s">
        <v>1531</v>
      </c>
      <c r="G519" s="155" t="s">
        <v>1532</v>
      </c>
      <c r="H519" s="156" t="s">
        <v>1858</v>
      </c>
      <c r="I519" s="156" t="s">
        <v>517</v>
      </c>
      <c r="J519" s="175">
        <f t="shared" si="492"/>
        <v>1000</v>
      </c>
      <c r="K519" s="16">
        <v>1000</v>
      </c>
      <c r="L519" s="3"/>
      <c r="M519" s="1"/>
      <c r="N519" s="46">
        <f t="shared" si="493"/>
        <v>1000</v>
      </c>
      <c r="O519" s="34"/>
      <c r="P519" s="1"/>
      <c r="Q519" s="46">
        <f t="shared" si="494"/>
        <v>1000</v>
      </c>
      <c r="R519" s="34"/>
      <c r="S519" s="1"/>
      <c r="T519" s="46">
        <f t="shared" si="495"/>
        <v>1000</v>
      </c>
      <c r="U519" s="34"/>
      <c r="V519" s="1"/>
      <c r="W519" s="46">
        <f t="shared" si="496"/>
        <v>1000</v>
      </c>
      <c r="X519" s="34"/>
      <c r="Y519" s="1"/>
      <c r="Z519" s="46">
        <f t="shared" si="497"/>
        <v>1000</v>
      </c>
      <c r="AA519" s="34"/>
      <c r="AB519" s="1"/>
      <c r="AC519" s="46">
        <f t="shared" si="498"/>
        <v>1000</v>
      </c>
      <c r="AD519" s="3"/>
      <c r="AE519" s="1"/>
      <c r="AF519" s="171">
        <f t="shared" si="499"/>
        <v>1000</v>
      </c>
      <c r="AG519" s="34"/>
      <c r="AH519" s="1"/>
      <c r="AI519" s="46">
        <f t="shared" si="500"/>
        <v>1000</v>
      </c>
      <c r="AJ519" s="34"/>
      <c r="AK519" s="1"/>
      <c r="AL519" s="46">
        <f t="shared" si="501"/>
        <v>1000</v>
      </c>
      <c r="AM519" s="34"/>
      <c r="AN519" s="1"/>
      <c r="AO519" s="46">
        <f t="shared" si="502"/>
        <v>1000</v>
      </c>
      <c r="AP519" s="34"/>
      <c r="AQ519" s="1"/>
      <c r="AR519" s="46">
        <f t="shared" si="503"/>
        <v>1000</v>
      </c>
      <c r="AS519" s="34"/>
      <c r="AT519" s="1"/>
      <c r="AU519" s="46">
        <f t="shared" si="504"/>
        <v>1000</v>
      </c>
      <c r="AV519" s="125">
        <f t="shared" ref="AV519:AW526" si="505">SUM(L519+O519+R519+U519+X519+AA519+AD519+AG519+AJ519+AM519+AP519+AS519)</f>
        <v>0</v>
      </c>
      <c r="AW519" s="125">
        <f t="shared" si="505"/>
        <v>0</v>
      </c>
      <c r="AX519" s="291">
        <v>0</v>
      </c>
      <c r="AY519" s="125">
        <v>0</v>
      </c>
      <c r="AZ519" s="35"/>
      <c r="BA519" s="35"/>
      <c r="BB519" s="35"/>
      <c r="BC519" s="35"/>
      <c r="BD519" s="35"/>
      <c r="BE519" s="35"/>
      <c r="BF519" s="35"/>
    </row>
    <row r="520" spans="1:58" ht="13">
      <c r="A520" s="17"/>
      <c r="B520" s="22"/>
      <c r="C520" s="16">
        <v>517</v>
      </c>
      <c r="D520" s="186" t="s">
        <v>1838</v>
      </c>
      <c r="E520" s="132">
        <v>4</v>
      </c>
      <c r="F520" s="162" t="s">
        <v>1533</v>
      </c>
      <c r="G520" s="155" t="s">
        <v>1534</v>
      </c>
      <c r="H520" s="156" t="s">
        <v>1858</v>
      </c>
      <c r="I520" s="156" t="s">
        <v>517</v>
      </c>
      <c r="J520" s="175">
        <f t="shared" si="492"/>
        <v>1000</v>
      </c>
      <c r="K520" s="16">
        <v>1000</v>
      </c>
      <c r="L520" s="3"/>
      <c r="M520" s="1"/>
      <c r="N520" s="46">
        <f t="shared" si="493"/>
        <v>1000</v>
      </c>
      <c r="O520" s="34"/>
      <c r="P520" s="1"/>
      <c r="Q520" s="46">
        <f t="shared" si="494"/>
        <v>1000</v>
      </c>
      <c r="R520" s="34"/>
      <c r="S520" s="1"/>
      <c r="T520" s="46">
        <f t="shared" si="495"/>
        <v>1000</v>
      </c>
      <c r="U520" s="34"/>
      <c r="V520" s="1"/>
      <c r="W520" s="46">
        <f t="shared" si="496"/>
        <v>1000</v>
      </c>
      <c r="X520" s="34"/>
      <c r="Y520" s="1"/>
      <c r="Z520" s="46">
        <f t="shared" si="497"/>
        <v>1000</v>
      </c>
      <c r="AA520" s="34"/>
      <c r="AB520" s="1"/>
      <c r="AC520" s="46">
        <f t="shared" si="498"/>
        <v>1000</v>
      </c>
      <c r="AD520" s="3"/>
      <c r="AE520" s="1"/>
      <c r="AF520" s="171">
        <f t="shared" si="499"/>
        <v>1000</v>
      </c>
      <c r="AG520" s="34"/>
      <c r="AH520" s="1"/>
      <c r="AI520" s="46">
        <f t="shared" si="500"/>
        <v>1000</v>
      </c>
      <c r="AJ520" s="34"/>
      <c r="AK520" s="1"/>
      <c r="AL520" s="46">
        <f t="shared" si="501"/>
        <v>1000</v>
      </c>
      <c r="AM520" s="34"/>
      <c r="AN520" s="1"/>
      <c r="AO520" s="46">
        <f t="shared" si="502"/>
        <v>1000</v>
      </c>
      <c r="AP520" s="34"/>
      <c r="AQ520" s="1"/>
      <c r="AR520" s="46">
        <f t="shared" si="503"/>
        <v>1000</v>
      </c>
      <c r="AS520" s="34"/>
      <c r="AT520" s="1"/>
      <c r="AU520" s="46">
        <f t="shared" si="504"/>
        <v>1000</v>
      </c>
      <c r="AV520" s="125">
        <f t="shared" si="505"/>
        <v>0</v>
      </c>
      <c r="AW520" s="125">
        <f t="shared" si="505"/>
        <v>0</v>
      </c>
      <c r="AX520" s="291">
        <v>0</v>
      </c>
      <c r="AY520" s="125">
        <v>200</v>
      </c>
      <c r="AZ520" s="35"/>
      <c r="BA520" s="35"/>
      <c r="BB520" s="35"/>
      <c r="BC520" s="35"/>
      <c r="BD520" s="35"/>
      <c r="BE520" s="35"/>
      <c r="BF520" s="35"/>
    </row>
    <row r="521" spans="1:58" ht="13">
      <c r="A521" s="17"/>
      <c r="B521" s="1"/>
      <c r="C521" s="16">
        <v>518</v>
      </c>
      <c r="D521" s="186" t="s">
        <v>1838</v>
      </c>
      <c r="E521" s="132">
        <v>5</v>
      </c>
      <c r="F521" s="162" t="s">
        <v>1535</v>
      </c>
      <c r="G521" s="155" t="s">
        <v>1536</v>
      </c>
      <c r="H521" s="156" t="s">
        <v>1858</v>
      </c>
      <c r="I521" s="156" t="s">
        <v>517</v>
      </c>
      <c r="J521" s="175">
        <f t="shared" si="492"/>
        <v>1000</v>
      </c>
      <c r="K521" s="16">
        <v>1000</v>
      </c>
      <c r="L521" s="3"/>
      <c r="M521" s="1"/>
      <c r="N521" s="46">
        <f t="shared" si="493"/>
        <v>1000</v>
      </c>
      <c r="O521" s="34"/>
      <c r="P521" s="1"/>
      <c r="Q521" s="46">
        <f t="shared" si="494"/>
        <v>1000</v>
      </c>
      <c r="R521" s="34"/>
      <c r="S521" s="1"/>
      <c r="T521" s="46">
        <f t="shared" si="495"/>
        <v>1000</v>
      </c>
      <c r="U521" s="34"/>
      <c r="V521" s="1"/>
      <c r="W521" s="46">
        <f t="shared" si="496"/>
        <v>1000</v>
      </c>
      <c r="X521" s="34"/>
      <c r="Y521" s="1"/>
      <c r="Z521" s="46">
        <f t="shared" si="497"/>
        <v>1000</v>
      </c>
      <c r="AA521" s="34"/>
      <c r="AB521" s="1"/>
      <c r="AC521" s="46">
        <f t="shared" si="498"/>
        <v>1000</v>
      </c>
      <c r="AD521" s="3"/>
      <c r="AE521" s="1"/>
      <c r="AF521" s="171">
        <f t="shared" si="499"/>
        <v>1000</v>
      </c>
      <c r="AG521" s="34"/>
      <c r="AH521" s="1"/>
      <c r="AI521" s="46">
        <f t="shared" si="500"/>
        <v>1000</v>
      </c>
      <c r="AJ521" s="34"/>
      <c r="AK521" s="1"/>
      <c r="AL521" s="46">
        <f t="shared" si="501"/>
        <v>1000</v>
      </c>
      <c r="AM521" s="34"/>
      <c r="AN521" s="1"/>
      <c r="AO521" s="46">
        <f t="shared" si="502"/>
        <v>1000</v>
      </c>
      <c r="AP521" s="34"/>
      <c r="AQ521" s="1"/>
      <c r="AR521" s="46">
        <f t="shared" si="503"/>
        <v>1000</v>
      </c>
      <c r="AS521" s="34"/>
      <c r="AT521" s="1"/>
      <c r="AU521" s="46">
        <f t="shared" si="504"/>
        <v>1000</v>
      </c>
      <c r="AV521" s="125">
        <f t="shared" si="505"/>
        <v>0</v>
      </c>
      <c r="AW521" s="125">
        <f t="shared" si="505"/>
        <v>0</v>
      </c>
      <c r="AX521" s="291">
        <v>0</v>
      </c>
      <c r="AY521" s="125">
        <v>0</v>
      </c>
      <c r="AZ521" s="35"/>
      <c r="BA521" s="35"/>
      <c r="BB521" s="35"/>
      <c r="BC521" s="35"/>
      <c r="BD521" s="35"/>
      <c r="BE521" s="35"/>
      <c r="BF521" s="35"/>
    </row>
    <row r="522" spans="1:58" ht="13">
      <c r="A522" s="17"/>
      <c r="B522" s="1"/>
      <c r="C522" s="200">
        <v>519</v>
      </c>
      <c r="D522" s="186" t="s">
        <v>1838</v>
      </c>
      <c r="E522" s="132">
        <v>6</v>
      </c>
      <c r="F522" s="162" t="s">
        <v>1537</v>
      </c>
      <c r="G522" s="155" t="s">
        <v>1538</v>
      </c>
      <c r="H522" s="156" t="s">
        <v>1858</v>
      </c>
      <c r="I522" s="156" t="s">
        <v>517</v>
      </c>
      <c r="J522" s="175">
        <f t="shared" si="492"/>
        <v>1000</v>
      </c>
      <c r="K522" s="16">
        <v>1000</v>
      </c>
      <c r="L522" s="3"/>
      <c r="M522" s="1"/>
      <c r="N522" s="46">
        <f t="shared" si="493"/>
        <v>1000</v>
      </c>
      <c r="O522" s="34"/>
      <c r="P522" s="1"/>
      <c r="Q522" s="46">
        <f t="shared" si="494"/>
        <v>1000</v>
      </c>
      <c r="R522" s="34"/>
      <c r="S522" s="1"/>
      <c r="T522" s="46">
        <f t="shared" si="495"/>
        <v>1000</v>
      </c>
      <c r="U522" s="34"/>
      <c r="V522" s="1"/>
      <c r="W522" s="46">
        <f t="shared" si="496"/>
        <v>1000</v>
      </c>
      <c r="X522" s="34"/>
      <c r="Y522" s="1"/>
      <c r="Z522" s="46">
        <f t="shared" si="497"/>
        <v>1000</v>
      </c>
      <c r="AA522" s="34"/>
      <c r="AB522" s="1"/>
      <c r="AC522" s="46">
        <f t="shared" si="498"/>
        <v>1000</v>
      </c>
      <c r="AD522" s="3"/>
      <c r="AE522" s="1"/>
      <c r="AF522" s="171">
        <f t="shared" si="499"/>
        <v>1000</v>
      </c>
      <c r="AG522" s="34"/>
      <c r="AH522" s="1"/>
      <c r="AI522" s="46">
        <f t="shared" si="500"/>
        <v>1000</v>
      </c>
      <c r="AJ522" s="34"/>
      <c r="AK522" s="1"/>
      <c r="AL522" s="46">
        <f t="shared" si="501"/>
        <v>1000</v>
      </c>
      <c r="AM522" s="34"/>
      <c r="AN522" s="1"/>
      <c r="AO522" s="46">
        <f t="shared" si="502"/>
        <v>1000</v>
      </c>
      <c r="AP522" s="34"/>
      <c r="AQ522" s="1"/>
      <c r="AR522" s="46">
        <f t="shared" si="503"/>
        <v>1000</v>
      </c>
      <c r="AS522" s="34"/>
      <c r="AT522" s="1"/>
      <c r="AU522" s="46">
        <f t="shared" si="504"/>
        <v>1000</v>
      </c>
      <c r="AV522" s="125">
        <f t="shared" si="505"/>
        <v>0</v>
      </c>
      <c r="AW522" s="125">
        <f t="shared" si="505"/>
        <v>0</v>
      </c>
      <c r="AX522" s="291">
        <v>0</v>
      </c>
      <c r="AY522" s="125">
        <v>0</v>
      </c>
      <c r="AZ522" s="35"/>
      <c r="BA522" s="35"/>
      <c r="BB522" s="35"/>
      <c r="BC522" s="35"/>
      <c r="BD522" s="35"/>
      <c r="BE522" s="35"/>
      <c r="BF522" s="35"/>
    </row>
    <row r="523" spans="1:58" ht="13">
      <c r="A523" s="18"/>
      <c r="B523" s="41"/>
      <c r="C523" s="16">
        <v>520</v>
      </c>
      <c r="D523" s="186" t="s">
        <v>1838</v>
      </c>
      <c r="E523" s="132">
        <v>7</v>
      </c>
      <c r="F523" s="162" t="s">
        <v>1539</v>
      </c>
      <c r="G523" s="155" t="s">
        <v>1540</v>
      </c>
      <c r="H523" s="156" t="s">
        <v>1858</v>
      </c>
      <c r="I523" s="156" t="s">
        <v>517</v>
      </c>
      <c r="J523" s="175">
        <f t="shared" si="492"/>
        <v>1000</v>
      </c>
      <c r="K523" s="16">
        <v>1000</v>
      </c>
      <c r="L523" s="3"/>
      <c r="M523" s="1"/>
      <c r="N523" s="46">
        <f t="shared" si="493"/>
        <v>1000</v>
      </c>
      <c r="O523" s="34"/>
      <c r="P523" s="1"/>
      <c r="Q523" s="46">
        <f t="shared" si="494"/>
        <v>1000</v>
      </c>
      <c r="R523" s="34"/>
      <c r="S523" s="1"/>
      <c r="T523" s="46">
        <f t="shared" si="495"/>
        <v>1000</v>
      </c>
      <c r="U523" s="34"/>
      <c r="V523" s="1"/>
      <c r="W523" s="46">
        <f t="shared" si="496"/>
        <v>1000</v>
      </c>
      <c r="X523" s="34"/>
      <c r="Y523" s="1"/>
      <c r="Z523" s="46">
        <f t="shared" si="497"/>
        <v>1000</v>
      </c>
      <c r="AA523" s="34"/>
      <c r="AB523" s="1"/>
      <c r="AC523" s="46">
        <f t="shared" si="498"/>
        <v>1000</v>
      </c>
      <c r="AD523" s="3"/>
      <c r="AE523" s="1"/>
      <c r="AF523" s="171">
        <f t="shared" si="499"/>
        <v>1000</v>
      </c>
      <c r="AG523" s="34"/>
      <c r="AH523" s="1"/>
      <c r="AI523" s="46">
        <f t="shared" si="500"/>
        <v>1000</v>
      </c>
      <c r="AJ523" s="34"/>
      <c r="AK523" s="1"/>
      <c r="AL523" s="46">
        <f t="shared" si="501"/>
        <v>1000</v>
      </c>
      <c r="AM523" s="34"/>
      <c r="AN523" s="1"/>
      <c r="AO523" s="46">
        <f t="shared" si="502"/>
        <v>1000</v>
      </c>
      <c r="AP523" s="34"/>
      <c r="AQ523" s="1"/>
      <c r="AR523" s="46">
        <f t="shared" si="503"/>
        <v>1000</v>
      </c>
      <c r="AS523" s="34"/>
      <c r="AT523" s="1"/>
      <c r="AU523" s="46">
        <f t="shared" si="504"/>
        <v>1000</v>
      </c>
      <c r="AV523" s="125">
        <f t="shared" si="505"/>
        <v>0</v>
      </c>
      <c r="AW523" s="125">
        <f t="shared" si="505"/>
        <v>0</v>
      </c>
      <c r="AX523" s="291">
        <v>1000</v>
      </c>
      <c r="AY523" s="125">
        <v>0</v>
      </c>
      <c r="AZ523" s="35"/>
      <c r="BA523" s="35"/>
      <c r="BB523" s="35"/>
      <c r="BC523" s="35"/>
      <c r="BD523" s="35"/>
      <c r="BE523" s="35"/>
      <c r="BF523" s="35"/>
    </row>
    <row r="524" spans="1:58" ht="13">
      <c r="A524" s="144"/>
      <c r="B524" s="145"/>
      <c r="C524" s="16">
        <v>521</v>
      </c>
      <c r="D524" s="186" t="s">
        <v>1838</v>
      </c>
      <c r="E524" s="132">
        <v>8</v>
      </c>
      <c r="F524" s="162" t="s">
        <v>2081</v>
      </c>
      <c r="G524" s="155" t="s">
        <v>2082</v>
      </c>
      <c r="H524" s="156" t="s">
        <v>1858</v>
      </c>
      <c r="I524" s="156" t="s">
        <v>517</v>
      </c>
      <c r="J524" s="175">
        <f t="shared" si="492"/>
        <v>1000</v>
      </c>
      <c r="K524" s="16">
        <v>1000</v>
      </c>
      <c r="L524" s="3"/>
      <c r="M524" s="1"/>
      <c r="N524" s="46">
        <f t="shared" si="493"/>
        <v>1000</v>
      </c>
      <c r="O524" s="34"/>
      <c r="P524" s="1"/>
      <c r="Q524" s="46">
        <f t="shared" si="494"/>
        <v>1000</v>
      </c>
      <c r="R524" s="34"/>
      <c r="S524" s="1"/>
      <c r="T524" s="46">
        <f t="shared" si="495"/>
        <v>1000</v>
      </c>
      <c r="U524" s="34"/>
      <c r="V524" s="1"/>
      <c r="W524" s="46">
        <f t="shared" si="496"/>
        <v>1000</v>
      </c>
      <c r="X524" s="34"/>
      <c r="Y524" s="1"/>
      <c r="Z524" s="46">
        <f t="shared" si="497"/>
        <v>1000</v>
      </c>
      <c r="AA524" s="34"/>
      <c r="AB524" s="1"/>
      <c r="AC524" s="46">
        <f t="shared" si="498"/>
        <v>1000</v>
      </c>
      <c r="AD524" s="3"/>
      <c r="AE524" s="1"/>
      <c r="AF524" s="171">
        <f t="shared" si="499"/>
        <v>1000</v>
      </c>
      <c r="AG524" s="34"/>
      <c r="AH524" s="1"/>
      <c r="AI524" s="46">
        <f t="shared" si="500"/>
        <v>1000</v>
      </c>
      <c r="AJ524" s="34"/>
      <c r="AK524" s="1"/>
      <c r="AL524" s="46">
        <f t="shared" si="501"/>
        <v>1000</v>
      </c>
      <c r="AM524" s="34"/>
      <c r="AN524" s="1"/>
      <c r="AO524" s="46">
        <f t="shared" si="502"/>
        <v>1000</v>
      </c>
      <c r="AP524" s="34"/>
      <c r="AQ524" s="1"/>
      <c r="AR524" s="46">
        <f t="shared" si="503"/>
        <v>1000</v>
      </c>
      <c r="AS524" s="34"/>
      <c r="AT524" s="1"/>
      <c r="AU524" s="46">
        <f t="shared" si="504"/>
        <v>1000</v>
      </c>
      <c r="AV524" s="125">
        <f t="shared" si="505"/>
        <v>0</v>
      </c>
      <c r="AW524" s="125">
        <f t="shared" si="505"/>
        <v>0</v>
      </c>
      <c r="AX524" s="291">
        <v>0</v>
      </c>
      <c r="AY524" s="125">
        <v>0</v>
      </c>
      <c r="AZ524" s="35"/>
      <c r="BA524" s="35"/>
      <c r="BB524" s="35"/>
      <c r="BC524" s="35"/>
      <c r="BD524" s="35"/>
      <c r="BE524" s="35"/>
      <c r="BF524" s="35"/>
    </row>
    <row r="525" spans="1:58" ht="13">
      <c r="A525" s="50"/>
      <c r="B525" s="51"/>
      <c r="C525" s="16">
        <v>522</v>
      </c>
      <c r="D525" s="186" t="s">
        <v>1838</v>
      </c>
      <c r="E525" s="132">
        <v>9</v>
      </c>
      <c r="F525" s="162" t="s">
        <v>1541</v>
      </c>
      <c r="G525" s="155" t="s">
        <v>1542</v>
      </c>
      <c r="H525" s="156" t="s">
        <v>1858</v>
      </c>
      <c r="I525" s="156" t="s">
        <v>517</v>
      </c>
      <c r="J525" s="175">
        <f t="shared" si="492"/>
        <v>500</v>
      </c>
      <c r="K525" s="16">
        <v>500</v>
      </c>
      <c r="L525" s="3"/>
      <c r="M525" s="1"/>
      <c r="N525" s="46">
        <f t="shared" si="493"/>
        <v>500</v>
      </c>
      <c r="O525" s="34"/>
      <c r="P525" s="1"/>
      <c r="Q525" s="46">
        <f t="shared" si="494"/>
        <v>500</v>
      </c>
      <c r="R525" s="34"/>
      <c r="S525" s="1"/>
      <c r="T525" s="46">
        <f t="shared" si="495"/>
        <v>500</v>
      </c>
      <c r="U525" s="34"/>
      <c r="V525" s="1"/>
      <c r="W525" s="46">
        <f t="shared" si="496"/>
        <v>500</v>
      </c>
      <c r="X525" s="34"/>
      <c r="Y525" s="1"/>
      <c r="Z525" s="46">
        <f t="shared" si="497"/>
        <v>500</v>
      </c>
      <c r="AA525" s="34"/>
      <c r="AB525" s="1"/>
      <c r="AC525" s="46">
        <f t="shared" si="498"/>
        <v>500</v>
      </c>
      <c r="AD525" s="3"/>
      <c r="AE525" s="1"/>
      <c r="AF525" s="171">
        <f t="shared" si="499"/>
        <v>500</v>
      </c>
      <c r="AG525" s="34"/>
      <c r="AH525" s="1"/>
      <c r="AI525" s="46">
        <f t="shared" si="500"/>
        <v>500</v>
      </c>
      <c r="AJ525" s="34"/>
      <c r="AK525" s="1"/>
      <c r="AL525" s="46">
        <f t="shared" si="501"/>
        <v>500</v>
      </c>
      <c r="AM525" s="34"/>
      <c r="AN525" s="1"/>
      <c r="AO525" s="46">
        <f t="shared" si="502"/>
        <v>500</v>
      </c>
      <c r="AP525" s="34"/>
      <c r="AQ525" s="1"/>
      <c r="AR525" s="46">
        <f t="shared" si="503"/>
        <v>500</v>
      </c>
      <c r="AS525" s="34"/>
      <c r="AT525" s="1"/>
      <c r="AU525" s="46">
        <f t="shared" si="504"/>
        <v>500</v>
      </c>
      <c r="AV525" s="125">
        <f t="shared" si="505"/>
        <v>0</v>
      </c>
      <c r="AW525" s="125">
        <f t="shared" si="505"/>
        <v>0</v>
      </c>
      <c r="AX525" s="291">
        <v>0</v>
      </c>
      <c r="AY525" s="125">
        <v>0</v>
      </c>
      <c r="AZ525" s="35"/>
      <c r="BA525" s="35"/>
      <c r="BB525" s="35"/>
      <c r="BC525" s="35"/>
      <c r="BD525" s="35"/>
      <c r="BE525" s="35"/>
      <c r="BF525" s="35"/>
    </row>
    <row r="526" spans="1:58" ht="13">
      <c r="A526" s="56"/>
      <c r="B526" s="57"/>
      <c r="C526" s="200">
        <v>523</v>
      </c>
      <c r="D526" s="186" t="s">
        <v>1838</v>
      </c>
      <c r="E526" s="132">
        <v>10</v>
      </c>
      <c r="F526" s="162" t="s">
        <v>1543</v>
      </c>
      <c r="G526" s="155" t="s">
        <v>1544</v>
      </c>
      <c r="H526" s="156" t="s">
        <v>1858</v>
      </c>
      <c r="I526" s="156" t="s">
        <v>517</v>
      </c>
      <c r="J526" s="175">
        <f t="shared" si="492"/>
        <v>500</v>
      </c>
      <c r="K526" s="16">
        <v>500</v>
      </c>
      <c r="L526" s="3"/>
      <c r="M526" s="1"/>
      <c r="N526" s="46">
        <f t="shared" si="493"/>
        <v>500</v>
      </c>
      <c r="O526" s="34"/>
      <c r="P526" s="1"/>
      <c r="Q526" s="46">
        <f t="shared" si="494"/>
        <v>500</v>
      </c>
      <c r="R526" s="34"/>
      <c r="S526" s="1"/>
      <c r="T526" s="46">
        <f t="shared" si="495"/>
        <v>500</v>
      </c>
      <c r="U526" s="34"/>
      <c r="V526" s="1"/>
      <c r="W526" s="46">
        <f t="shared" si="496"/>
        <v>500</v>
      </c>
      <c r="X526" s="34"/>
      <c r="Y526" s="1"/>
      <c r="Z526" s="46">
        <f t="shared" si="497"/>
        <v>500</v>
      </c>
      <c r="AA526" s="34"/>
      <c r="AB526" s="1"/>
      <c r="AC526" s="46">
        <f t="shared" si="498"/>
        <v>500</v>
      </c>
      <c r="AD526" s="3"/>
      <c r="AE526" s="1"/>
      <c r="AF526" s="171">
        <f t="shared" si="499"/>
        <v>500</v>
      </c>
      <c r="AG526" s="34"/>
      <c r="AH526" s="1"/>
      <c r="AI526" s="46">
        <f t="shared" si="500"/>
        <v>500</v>
      </c>
      <c r="AJ526" s="34"/>
      <c r="AK526" s="1"/>
      <c r="AL526" s="46">
        <f t="shared" si="501"/>
        <v>500</v>
      </c>
      <c r="AM526" s="34"/>
      <c r="AN526" s="1"/>
      <c r="AO526" s="46">
        <f t="shared" ref="AO526:AO537" si="506">SUM(AL526+AM526-AN526)</f>
        <v>500</v>
      </c>
      <c r="AP526" s="34"/>
      <c r="AQ526" s="1"/>
      <c r="AR526" s="46">
        <f t="shared" si="503"/>
        <v>500</v>
      </c>
      <c r="AS526" s="34"/>
      <c r="AT526" s="1"/>
      <c r="AU526" s="46">
        <f t="shared" si="504"/>
        <v>500</v>
      </c>
      <c r="AV526" s="125">
        <f t="shared" si="505"/>
        <v>0</v>
      </c>
      <c r="AW526" s="125">
        <f t="shared" si="505"/>
        <v>0</v>
      </c>
      <c r="AX526" s="291">
        <v>0</v>
      </c>
      <c r="AY526" s="125">
        <v>0</v>
      </c>
      <c r="AZ526" s="35"/>
      <c r="BA526" s="35"/>
      <c r="BB526" s="35"/>
      <c r="BC526" s="35"/>
      <c r="BD526" s="35"/>
      <c r="BE526" s="35"/>
      <c r="BF526" s="35"/>
    </row>
    <row r="527" spans="1:58" ht="13">
      <c r="A527" s="18"/>
      <c r="B527" s="41"/>
      <c r="C527" s="16">
        <v>524</v>
      </c>
      <c r="D527" s="186" t="s">
        <v>1838</v>
      </c>
      <c r="E527" s="132">
        <v>11</v>
      </c>
      <c r="F527" s="162" t="s">
        <v>1545</v>
      </c>
      <c r="G527" s="155" t="s">
        <v>1546</v>
      </c>
      <c r="H527" s="156" t="s">
        <v>1858</v>
      </c>
      <c r="I527" s="156" t="s">
        <v>517</v>
      </c>
      <c r="J527" s="175">
        <f t="shared" si="492"/>
        <v>500</v>
      </c>
      <c r="K527" s="16">
        <v>500</v>
      </c>
      <c r="L527" s="3"/>
      <c r="M527" s="1"/>
      <c r="N527" s="46">
        <f t="shared" si="493"/>
        <v>500</v>
      </c>
      <c r="O527" s="34"/>
      <c r="P527" s="1"/>
      <c r="Q527" s="46">
        <f t="shared" si="494"/>
        <v>500</v>
      </c>
      <c r="R527" s="34"/>
      <c r="S527" s="1"/>
      <c r="T527" s="46">
        <f t="shared" si="495"/>
        <v>500</v>
      </c>
      <c r="U527" s="34"/>
      <c r="V527" s="1"/>
      <c r="W527" s="46">
        <f t="shared" si="496"/>
        <v>500</v>
      </c>
      <c r="X527" s="34"/>
      <c r="Y527" s="1"/>
      <c r="Z527" s="46">
        <f t="shared" si="497"/>
        <v>500</v>
      </c>
      <c r="AA527" s="34"/>
      <c r="AB527" s="1"/>
      <c r="AC527" s="46">
        <f t="shared" si="498"/>
        <v>500</v>
      </c>
      <c r="AD527" s="3"/>
      <c r="AE527" s="1"/>
      <c r="AF527" s="171">
        <f t="shared" si="499"/>
        <v>500</v>
      </c>
      <c r="AG527" s="34"/>
      <c r="AH527" s="1"/>
      <c r="AI527" s="46">
        <f t="shared" si="500"/>
        <v>500</v>
      </c>
      <c r="AJ527" s="34"/>
      <c r="AK527" s="1"/>
      <c r="AL527" s="46">
        <f t="shared" si="501"/>
        <v>500</v>
      </c>
      <c r="AM527" s="34"/>
      <c r="AN527" s="1"/>
      <c r="AO527" s="46">
        <f t="shared" si="506"/>
        <v>500</v>
      </c>
      <c r="AP527" s="34"/>
      <c r="AQ527" s="1"/>
      <c r="AR527" s="46">
        <f t="shared" ref="AR527:AR537" si="507">SUM(AO527+AP527-AQ527)</f>
        <v>500</v>
      </c>
      <c r="AS527" s="34"/>
      <c r="AT527" s="1"/>
      <c r="AU527" s="46">
        <f t="shared" ref="AU527:AU537" si="508">SUM(AR527+AS527-AT527)</f>
        <v>500</v>
      </c>
      <c r="AV527" s="125">
        <f t="shared" ref="AV527:AV539" si="509">SUM(L527+O527+R527+U527+X527+AA527+AD527+AG527+AJ527+AM527+AP527+AS527)</f>
        <v>0</v>
      </c>
      <c r="AW527" s="125">
        <f t="shared" ref="AW527:AW539" si="510">SUM(M527+P527+S527+V527+Y527+AB527+AE527+AH527+AK527+AN527+AQ527+AT527)</f>
        <v>0</v>
      </c>
      <c r="AX527" s="291">
        <v>0</v>
      </c>
      <c r="AY527" s="125">
        <v>0</v>
      </c>
      <c r="AZ527" s="35"/>
      <c r="BA527" s="35"/>
      <c r="BB527" s="35"/>
      <c r="BC527" s="35"/>
      <c r="BD527" s="35"/>
      <c r="BE527" s="35"/>
      <c r="BF527" s="35"/>
    </row>
    <row r="528" spans="1:58" ht="13">
      <c r="A528" s="18"/>
      <c r="B528" s="41"/>
      <c r="C528" s="16">
        <v>525</v>
      </c>
      <c r="D528" s="186" t="s">
        <v>1838</v>
      </c>
      <c r="E528" s="132">
        <v>12</v>
      </c>
      <c r="F528" s="162" t="s">
        <v>2165</v>
      </c>
      <c r="G528" s="155" t="s">
        <v>2166</v>
      </c>
      <c r="H528" s="156" t="s">
        <v>1089</v>
      </c>
      <c r="I528" s="156" t="s">
        <v>629</v>
      </c>
      <c r="J528" s="175">
        <f t="shared" ref="J528:J533" si="511">AU528</f>
        <v>2000</v>
      </c>
      <c r="K528" s="16">
        <v>1000</v>
      </c>
      <c r="L528" s="3"/>
      <c r="M528" s="1"/>
      <c r="N528" s="45">
        <f t="shared" si="493"/>
        <v>1000</v>
      </c>
      <c r="O528" s="34"/>
      <c r="P528" s="1">
        <v>1000</v>
      </c>
      <c r="Q528" s="45">
        <f t="shared" si="494"/>
        <v>0</v>
      </c>
      <c r="R528" s="34">
        <v>2000</v>
      </c>
      <c r="S528" s="1"/>
      <c r="T528" s="45">
        <f t="shared" si="495"/>
        <v>2000</v>
      </c>
      <c r="U528" s="34"/>
      <c r="V528" s="1"/>
      <c r="W528" s="45">
        <f t="shared" si="496"/>
        <v>2000</v>
      </c>
      <c r="X528" s="34"/>
      <c r="Y528" s="1"/>
      <c r="Z528" s="45">
        <f t="shared" si="497"/>
        <v>2000</v>
      </c>
      <c r="AA528" s="34"/>
      <c r="AB528" s="1"/>
      <c r="AC528" s="45">
        <f t="shared" si="498"/>
        <v>2000</v>
      </c>
      <c r="AD528" s="3"/>
      <c r="AE528" s="1"/>
      <c r="AF528" s="172">
        <f t="shared" si="499"/>
        <v>2000</v>
      </c>
      <c r="AG528" s="34"/>
      <c r="AH528" s="1"/>
      <c r="AI528" s="46">
        <f t="shared" si="500"/>
        <v>2000</v>
      </c>
      <c r="AJ528" s="34"/>
      <c r="AK528" s="1"/>
      <c r="AL528" s="46">
        <f t="shared" si="501"/>
        <v>2000</v>
      </c>
      <c r="AM528" s="34"/>
      <c r="AN528" s="1"/>
      <c r="AO528" s="46">
        <f t="shared" ref="AO528:AO533" si="512">SUM(AL528+AM528-AN528)</f>
        <v>2000</v>
      </c>
      <c r="AP528" s="34"/>
      <c r="AQ528" s="1"/>
      <c r="AR528" s="72">
        <f t="shared" ref="AR528:AR533" si="513">SUM(AO528+AP528-AQ528)</f>
        <v>2000</v>
      </c>
      <c r="AS528" s="3"/>
      <c r="AT528" s="1"/>
      <c r="AU528" s="46">
        <f t="shared" ref="AU528:AU533" si="514">SUM(AR528+AS528-AT528)</f>
        <v>2000</v>
      </c>
      <c r="AV528" s="125">
        <f t="shared" si="509"/>
        <v>2000</v>
      </c>
      <c r="AW528" s="125">
        <f t="shared" si="510"/>
        <v>1000</v>
      </c>
      <c r="AX528" s="291">
        <v>0</v>
      </c>
      <c r="AY528" s="125">
        <v>1000</v>
      </c>
      <c r="AZ528" s="35"/>
      <c r="BA528" s="35"/>
      <c r="BB528" s="35"/>
      <c r="BC528" s="35"/>
      <c r="BD528" s="35"/>
      <c r="BE528" s="35"/>
      <c r="BF528" s="35"/>
    </row>
    <row r="529" spans="1:58" ht="13">
      <c r="A529" s="113"/>
      <c r="B529" s="114"/>
      <c r="C529" s="16">
        <v>526</v>
      </c>
      <c r="D529" s="186" t="s">
        <v>1838</v>
      </c>
      <c r="E529" s="132">
        <v>13</v>
      </c>
      <c r="F529" s="162" t="s">
        <v>1555</v>
      </c>
      <c r="G529" s="155" t="s">
        <v>2576</v>
      </c>
      <c r="H529" s="170" t="s">
        <v>2408</v>
      </c>
      <c r="I529" s="156" t="s">
        <v>517</v>
      </c>
      <c r="J529" s="175">
        <f t="shared" si="511"/>
        <v>10</v>
      </c>
      <c r="K529" s="16">
        <v>10</v>
      </c>
      <c r="L529" s="3"/>
      <c r="M529" s="1"/>
      <c r="N529" s="46">
        <f t="shared" si="493"/>
        <v>10</v>
      </c>
      <c r="O529" s="34"/>
      <c r="P529" s="1"/>
      <c r="Q529" s="46">
        <f t="shared" si="494"/>
        <v>10</v>
      </c>
      <c r="R529" s="34"/>
      <c r="S529" s="1"/>
      <c r="T529" s="46">
        <f t="shared" si="495"/>
        <v>10</v>
      </c>
      <c r="U529" s="34"/>
      <c r="V529" s="1"/>
      <c r="W529" s="46">
        <f t="shared" si="496"/>
        <v>10</v>
      </c>
      <c r="X529" s="34"/>
      <c r="Y529" s="1"/>
      <c r="Z529" s="46">
        <f t="shared" si="497"/>
        <v>10</v>
      </c>
      <c r="AA529" s="34"/>
      <c r="AB529" s="1"/>
      <c r="AC529" s="46">
        <f t="shared" si="498"/>
        <v>10</v>
      </c>
      <c r="AD529" s="3"/>
      <c r="AE529" s="1"/>
      <c r="AF529" s="171">
        <f t="shared" si="499"/>
        <v>10</v>
      </c>
      <c r="AG529" s="34"/>
      <c r="AH529" s="1"/>
      <c r="AI529" s="46">
        <f t="shared" si="500"/>
        <v>10</v>
      </c>
      <c r="AJ529" s="34"/>
      <c r="AK529" s="1"/>
      <c r="AL529" s="46">
        <f t="shared" si="501"/>
        <v>10</v>
      </c>
      <c r="AM529" s="34"/>
      <c r="AN529" s="1"/>
      <c r="AO529" s="46">
        <f t="shared" si="512"/>
        <v>10</v>
      </c>
      <c r="AP529" s="34"/>
      <c r="AQ529" s="1"/>
      <c r="AR529" s="46">
        <f t="shared" si="513"/>
        <v>10</v>
      </c>
      <c r="AS529" s="34"/>
      <c r="AT529" s="1"/>
      <c r="AU529" s="46">
        <f t="shared" si="514"/>
        <v>10</v>
      </c>
      <c r="AV529" s="125">
        <f t="shared" si="509"/>
        <v>0</v>
      </c>
      <c r="AW529" s="125">
        <f t="shared" si="510"/>
        <v>0</v>
      </c>
      <c r="AX529" s="291">
        <v>0</v>
      </c>
      <c r="AY529" s="125">
        <v>0</v>
      </c>
      <c r="AZ529" s="35"/>
      <c r="BA529" s="35"/>
      <c r="BB529" s="35"/>
      <c r="BC529" s="35"/>
      <c r="BD529" s="35"/>
      <c r="BE529" s="35"/>
      <c r="BF529" s="35"/>
    </row>
    <row r="530" spans="1:58" ht="13">
      <c r="A530" s="18"/>
      <c r="B530" s="41"/>
      <c r="C530" s="200">
        <v>527</v>
      </c>
      <c r="D530" s="186" t="s">
        <v>1838</v>
      </c>
      <c r="E530" s="132">
        <v>14</v>
      </c>
      <c r="F530" s="162" t="s">
        <v>1530</v>
      </c>
      <c r="G530" s="155" t="s">
        <v>2577</v>
      </c>
      <c r="H530" s="170" t="s">
        <v>2408</v>
      </c>
      <c r="I530" s="156" t="s">
        <v>517</v>
      </c>
      <c r="J530" s="175">
        <f t="shared" si="511"/>
        <v>200</v>
      </c>
      <c r="K530" s="16">
        <v>200</v>
      </c>
      <c r="L530" s="3"/>
      <c r="M530" s="1"/>
      <c r="N530" s="46">
        <f t="shared" si="493"/>
        <v>200</v>
      </c>
      <c r="O530" s="34"/>
      <c r="P530" s="1"/>
      <c r="Q530" s="46">
        <f t="shared" si="494"/>
        <v>200</v>
      </c>
      <c r="R530" s="34"/>
      <c r="S530" s="1"/>
      <c r="T530" s="46">
        <f t="shared" si="495"/>
        <v>200</v>
      </c>
      <c r="U530" s="34"/>
      <c r="V530" s="1"/>
      <c r="W530" s="46">
        <f t="shared" si="496"/>
        <v>200</v>
      </c>
      <c r="X530" s="34"/>
      <c r="Y530" s="1"/>
      <c r="Z530" s="46">
        <f t="shared" si="497"/>
        <v>200</v>
      </c>
      <c r="AA530" s="34"/>
      <c r="AB530" s="1"/>
      <c r="AC530" s="46">
        <f t="shared" si="498"/>
        <v>200</v>
      </c>
      <c r="AD530" s="3"/>
      <c r="AE530" s="1"/>
      <c r="AF530" s="171">
        <f t="shared" si="499"/>
        <v>200</v>
      </c>
      <c r="AG530" s="34"/>
      <c r="AH530" s="1"/>
      <c r="AI530" s="46">
        <f t="shared" si="500"/>
        <v>200</v>
      </c>
      <c r="AJ530" s="34"/>
      <c r="AK530" s="1"/>
      <c r="AL530" s="46">
        <f t="shared" si="501"/>
        <v>200</v>
      </c>
      <c r="AM530" s="34"/>
      <c r="AN530" s="1"/>
      <c r="AO530" s="46">
        <f t="shared" si="512"/>
        <v>200</v>
      </c>
      <c r="AP530" s="34"/>
      <c r="AQ530" s="1"/>
      <c r="AR530" s="46">
        <f t="shared" si="513"/>
        <v>200</v>
      </c>
      <c r="AS530" s="34"/>
      <c r="AT530" s="1"/>
      <c r="AU530" s="46">
        <f t="shared" si="514"/>
        <v>200</v>
      </c>
      <c r="AV530" s="125">
        <f t="shared" si="509"/>
        <v>0</v>
      </c>
      <c r="AW530" s="125">
        <f t="shared" si="510"/>
        <v>0</v>
      </c>
      <c r="AX530" s="291">
        <v>50</v>
      </c>
      <c r="AY530" s="125">
        <v>0</v>
      </c>
      <c r="AZ530" s="35"/>
      <c r="BA530" s="35"/>
      <c r="BB530" s="35"/>
      <c r="BC530" s="35"/>
      <c r="BD530" s="35"/>
      <c r="BE530" s="35"/>
      <c r="BF530" s="35"/>
    </row>
    <row r="531" spans="1:58" ht="13">
      <c r="A531" s="17"/>
      <c r="B531" s="1"/>
      <c r="C531" s="16">
        <v>528</v>
      </c>
      <c r="D531" s="186" t="s">
        <v>1838</v>
      </c>
      <c r="E531" s="132">
        <v>15</v>
      </c>
      <c r="F531" s="257" t="s">
        <v>1890</v>
      </c>
      <c r="G531" s="155" t="s">
        <v>1891</v>
      </c>
      <c r="H531" s="156" t="s">
        <v>418</v>
      </c>
      <c r="I531" s="156" t="s">
        <v>517</v>
      </c>
      <c r="J531" s="175">
        <f t="shared" si="511"/>
        <v>39</v>
      </c>
      <c r="K531" s="16">
        <v>39</v>
      </c>
      <c r="L531" s="3"/>
      <c r="M531" s="1"/>
      <c r="N531" s="46">
        <f t="shared" si="493"/>
        <v>39</v>
      </c>
      <c r="O531" s="34"/>
      <c r="P531" s="1"/>
      <c r="Q531" s="46">
        <f t="shared" si="494"/>
        <v>39</v>
      </c>
      <c r="R531" s="34"/>
      <c r="S531" s="1"/>
      <c r="T531" s="46">
        <f t="shared" si="495"/>
        <v>39</v>
      </c>
      <c r="U531" s="34"/>
      <c r="V531" s="1"/>
      <c r="W531" s="46">
        <f t="shared" si="496"/>
        <v>39</v>
      </c>
      <c r="X531" s="34"/>
      <c r="Y531" s="1"/>
      <c r="Z531" s="46">
        <f t="shared" si="497"/>
        <v>39</v>
      </c>
      <c r="AA531" s="34"/>
      <c r="AB531" s="1"/>
      <c r="AC531" s="46">
        <f t="shared" si="498"/>
        <v>39</v>
      </c>
      <c r="AD531" s="3"/>
      <c r="AE531" s="1"/>
      <c r="AF531" s="171">
        <f t="shared" si="499"/>
        <v>39</v>
      </c>
      <c r="AG531" s="34"/>
      <c r="AH531" s="1"/>
      <c r="AI531" s="46">
        <f t="shared" si="500"/>
        <v>39</v>
      </c>
      <c r="AJ531" s="34"/>
      <c r="AK531" s="1"/>
      <c r="AL531" s="46">
        <f t="shared" si="501"/>
        <v>39</v>
      </c>
      <c r="AM531" s="34"/>
      <c r="AN531" s="1"/>
      <c r="AO531" s="46">
        <f t="shared" si="512"/>
        <v>39</v>
      </c>
      <c r="AP531" s="34"/>
      <c r="AQ531" s="1"/>
      <c r="AR531" s="46">
        <f t="shared" si="513"/>
        <v>39</v>
      </c>
      <c r="AS531" s="34"/>
      <c r="AT531" s="1"/>
      <c r="AU531" s="46">
        <f t="shared" si="514"/>
        <v>39</v>
      </c>
      <c r="AV531" s="125">
        <f t="shared" si="509"/>
        <v>0</v>
      </c>
      <c r="AW531" s="125">
        <f t="shared" si="510"/>
        <v>0</v>
      </c>
      <c r="AX531" s="291">
        <v>0</v>
      </c>
      <c r="AY531" s="125">
        <v>0</v>
      </c>
      <c r="AZ531" s="35"/>
      <c r="BA531" s="35"/>
      <c r="BB531" s="35"/>
      <c r="BC531" s="35"/>
      <c r="BD531" s="35"/>
      <c r="BE531" s="35"/>
      <c r="BF531" s="35"/>
    </row>
    <row r="532" spans="1:58" ht="13">
      <c r="A532" s="17"/>
      <c r="B532" s="1"/>
      <c r="C532" s="16">
        <v>529</v>
      </c>
      <c r="D532" s="186" t="s">
        <v>1838</v>
      </c>
      <c r="E532" s="132">
        <v>16</v>
      </c>
      <c r="F532" s="162" t="s">
        <v>1529</v>
      </c>
      <c r="G532" s="155" t="s">
        <v>2578</v>
      </c>
      <c r="H532" s="156" t="s">
        <v>430</v>
      </c>
      <c r="I532" s="156" t="s">
        <v>517</v>
      </c>
      <c r="J532" s="175">
        <f t="shared" si="511"/>
        <v>1000</v>
      </c>
      <c r="K532" s="16">
        <v>1000</v>
      </c>
      <c r="L532" s="3"/>
      <c r="M532" s="1"/>
      <c r="N532" s="46">
        <f t="shared" si="493"/>
        <v>1000</v>
      </c>
      <c r="O532" s="34"/>
      <c r="P532" s="1"/>
      <c r="Q532" s="46">
        <f t="shared" si="494"/>
        <v>1000</v>
      </c>
      <c r="R532" s="34"/>
      <c r="S532" s="1"/>
      <c r="T532" s="46">
        <f t="shared" si="495"/>
        <v>1000</v>
      </c>
      <c r="U532" s="34"/>
      <c r="V532" s="1"/>
      <c r="W532" s="46">
        <f t="shared" si="496"/>
        <v>1000</v>
      </c>
      <c r="X532" s="34"/>
      <c r="Y532" s="1"/>
      <c r="Z532" s="46">
        <f t="shared" si="497"/>
        <v>1000</v>
      </c>
      <c r="AA532" s="34"/>
      <c r="AB532" s="1"/>
      <c r="AC532" s="46">
        <f t="shared" si="498"/>
        <v>1000</v>
      </c>
      <c r="AD532" s="3"/>
      <c r="AE532" s="1"/>
      <c r="AF532" s="171">
        <f t="shared" si="499"/>
        <v>1000</v>
      </c>
      <c r="AG532" s="34"/>
      <c r="AH532" s="1"/>
      <c r="AI532" s="46">
        <f t="shared" si="500"/>
        <v>1000</v>
      </c>
      <c r="AJ532" s="34"/>
      <c r="AK532" s="1"/>
      <c r="AL532" s="46">
        <f t="shared" si="501"/>
        <v>1000</v>
      </c>
      <c r="AM532" s="34"/>
      <c r="AN532" s="1"/>
      <c r="AO532" s="46">
        <f t="shared" si="512"/>
        <v>1000</v>
      </c>
      <c r="AP532" s="34"/>
      <c r="AQ532" s="1"/>
      <c r="AR532" s="46">
        <f t="shared" si="513"/>
        <v>1000</v>
      </c>
      <c r="AS532" s="34"/>
      <c r="AT532" s="1"/>
      <c r="AU532" s="46">
        <f t="shared" si="514"/>
        <v>1000</v>
      </c>
      <c r="AV532" s="125">
        <f t="shared" si="509"/>
        <v>0</v>
      </c>
      <c r="AW532" s="125">
        <f t="shared" si="510"/>
        <v>0</v>
      </c>
      <c r="AX532" s="291">
        <v>0</v>
      </c>
      <c r="AY532" s="125">
        <v>0</v>
      </c>
      <c r="AZ532" s="35"/>
      <c r="BA532" s="35"/>
      <c r="BB532" s="35"/>
      <c r="BC532" s="35"/>
      <c r="BD532" s="35"/>
      <c r="BE532" s="35"/>
      <c r="BF532" s="35"/>
    </row>
    <row r="533" spans="1:58" ht="13">
      <c r="A533" s="18"/>
      <c r="B533" s="41"/>
      <c r="C533" s="16">
        <v>530</v>
      </c>
      <c r="D533" s="186" t="s">
        <v>1838</v>
      </c>
      <c r="E533" s="132">
        <v>17</v>
      </c>
      <c r="F533" s="162" t="s">
        <v>61</v>
      </c>
      <c r="G533" s="155" t="s">
        <v>62</v>
      </c>
      <c r="H533" s="156" t="s">
        <v>430</v>
      </c>
      <c r="I533" s="156" t="s">
        <v>517</v>
      </c>
      <c r="J533" s="175">
        <f t="shared" si="511"/>
        <v>175</v>
      </c>
      <c r="K533" s="16">
        <v>175</v>
      </c>
      <c r="L533" s="3"/>
      <c r="M533" s="1"/>
      <c r="N533" s="45">
        <f t="shared" si="493"/>
        <v>175</v>
      </c>
      <c r="O533" s="34"/>
      <c r="P533" s="1"/>
      <c r="Q533" s="45">
        <f t="shared" si="494"/>
        <v>175</v>
      </c>
      <c r="R533" s="34"/>
      <c r="S533" s="1"/>
      <c r="T533" s="45">
        <f t="shared" si="495"/>
        <v>175</v>
      </c>
      <c r="U533" s="34"/>
      <c r="V533" s="1"/>
      <c r="W533" s="45">
        <f t="shared" si="496"/>
        <v>175</v>
      </c>
      <c r="X533" s="34"/>
      <c r="Y533" s="1"/>
      <c r="Z533" s="45">
        <f t="shared" si="497"/>
        <v>175</v>
      </c>
      <c r="AA533" s="34"/>
      <c r="AB533" s="1"/>
      <c r="AC533" s="45">
        <f t="shared" si="498"/>
        <v>175</v>
      </c>
      <c r="AD533" s="3"/>
      <c r="AE533" s="1"/>
      <c r="AF533" s="172">
        <f t="shared" si="499"/>
        <v>175</v>
      </c>
      <c r="AG533" s="34"/>
      <c r="AH533" s="1"/>
      <c r="AI533" s="46">
        <f t="shared" si="500"/>
        <v>175</v>
      </c>
      <c r="AJ533" s="34"/>
      <c r="AK533" s="1"/>
      <c r="AL533" s="46">
        <f t="shared" si="501"/>
        <v>175</v>
      </c>
      <c r="AM533" s="34"/>
      <c r="AN533" s="1"/>
      <c r="AO533" s="46">
        <f t="shared" si="512"/>
        <v>175</v>
      </c>
      <c r="AP533" s="34"/>
      <c r="AQ533" s="1"/>
      <c r="AR533" s="72">
        <f t="shared" si="513"/>
        <v>175</v>
      </c>
      <c r="AS533" s="3"/>
      <c r="AT533" s="1"/>
      <c r="AU533" s="46">
        <f t="shared" si="514"/>
        <v>175</v>
      </c>
      <c r="AV533" s="125">
        <f t="shared" si="509"/>
        <v>0</v>
      </c>
      <c r="AW533" s="125">
        <f t="shared" si="510"/>
        <v>0</v>
      </c>
      <c r="AX533" s="291">
        <v>0</v>
      </c>
      <c r="AY533" s="125">
        <v>0</v>
      </c>
      <c r="AZ533" s="35"/>
      <c r="BA533" s="35"/>
      <c r="BB533" s="35"/>
      <c r="BC533" s="35"/>
      <c r="BD533" s="35"/>
      <c r="BE533" s="35"/>
      <c r="BF533" s="35"/>
    </row>
    <row r="534" spans="1:58" ht="13">
      <c r="A534" s="18"/>
      <c r="B534" s="41"/>
      <c r="C534" s="200">
        <v>531</v>
      </c>
      <c r="D534" s="186" t="s">
        <v>1838</v>
      </c>
      <c r="E534" s="132">
        <v>18</v>
      </c>
      <c r="F534" s="162" t="s">
        <v>1547</v>
      </c>
      <c r="G534" s="155" t="s">
        <v>1548</v>
      </c>
      <c r="H534" s="156" t="s">
        <v>418</v>
      </c>
      <c r="I534" s="156" t="s">
        <v>517</v>
      </c>
      <c r="J534" s="175">
        <f t="shared" ref="J534:J539" si="515">AU534</f>
        <v>160</v>
      </c>
      <c r="K534" s="16">
        <v>160</v>
      </c>
      <c r="L534" s="3"/>
      <c r="M534" s="1"/>
      <c r="N534" s="46">
        <f t="shared" si="493"/>
        <v>160</v>
      </c>
      <c r="O534" s="34"/>
      <c r="P534" s="1"/>
      <c r="Q534" s="46">
        <f t="shared" si="494"/>
        <v>160</v>
      </c>
      <c r="R534" s="34"/>
      <c r="S534" s="1"/>
      <c r="T534" s="46">
        <f t="shared" si="495"/>
        <v>160</v>
      </c>
      <c r="U534" s="34"/>
      <c r="V534" s="1"/>
      <c r="W534" s="46">
        <f t="shared" si="496"/>
        <v>160</v>
      </c>
      <c r="X534" s="34"/>
      <c r="Y534" s="1"/>
      <c r="Z534" s="46">
        <f t="shared" si="497"/>
        <v>160</v>
      </c>
      <c r="AA534" s="34"/>
      <c r="AB534" s="1"/>
      <c r="AC534" s="46">
        <f t="shared" si="498"/>
        <v>160</v>
      </c>
      <c r="AD534" s="3"/>
      <c r="AE534" s="1"/>
      <c r="AF534" s="171">
        <f t="shared" si="499"/>
        <v>160</v>
      </c>
      <c r="AG534" s="34"/>
      <c r="AH534" s="1"/>
      <c r="AI534" s="46">
        <f t="shared" si="500"/>
        <v>160</v>
      </c>
      <c r="AJ534" s="34"/>
      <c r="AK534" s="1"/>
      <c r="AL534" s="46">
        <f t="shared" si="501"/>
        <v>160</v>
      </c>
      <c r="AM534" s="34"/>
      <c r="AN534" s="1"/>
      <c r="AO534" s="46">
        <f t="shared" si="506"/>
        <v>160</v>
      </c>
      <c r="AP534" s="34"/>
      <c r="AQ534" s="1"/>
      <c r="AR534" s="46">
        <f t="shared" si="507"/>
        <v>160</v>
      </c>
      <c r="AS534" s="34"/>
      <c r="AT534" s="1"/>
      <c r="AU534" s="46">
        <f t="shared" si="508"/>
        <v>160</v>
      </c>
      <c r="AV534" s="125">
        <f t="shared" si="509"/>
        <v>0</v>
      </c>
      <c r="AW534" s="125">
        <f t="shared" si="510"/>
        <v>0</v>
      </c>
      <c r="AX534" s="291">
        <v>0</v>
      </c>
      <c r="AY534" s="125">
        <v>0</v>
      </c>
      <c r="AZ534" s="35"/>
      <c r="BA534" s="35"/>
      <c r="BB534" s="35"/>
      <c r="BC534" s="35"/>
      <c r="BD534" s="35"/>
      <c r="BE534" s="35"/>
      <c r="BF534" s="35"/>
    </row>
    <row r="535" spans="1:58" ht="13">
      <c r="A535" s="18"/>
      <c r="B535" s="41"/>
      <c r="C535" s="16">
        <v>532</v>
      </c>
      <c r="D535" s="186" t="s">
        <v>1838</v>
      </c>
      <c r="E535" s="132">
        <v>19</v>
      </c>
      <c r="F535" s="162" t="s">
        <v>1549</v>
      </c>
      <c r="G535" s="155" t="s">
        <v>1550</v>
      </c>
      <c r="H535" s="156" t="s">
        <v>418</v>
      </c>
      <c r="I535" s="156" t="s">
        <v>517</v>
      </c>
      <c r="J535" s="175">
        <f t="shared" si="515"/>
        <v>40</v>
      </c>
      <c r="K535" s="16">
        <v>40</v>
      </c>
      <c r="L535" s="3"/>
      <c r="M535" s="1"/>
      <c r="N535" s="46">
        <f t="shared" si="493"/>
        <v>40</v>
      </c>
      <c r="O535" s="34"/>
      <c r="P535" s="1"/>
      <c r="Q535" s="46">
        <f t="shared" si="494"/>
        <v>40</v>
      </c>
      <c r="R535" s="34"/>
      <c r="S535" s="1"/>
      <c r="T535" s="46">
        <f t="shared" si="495"/>
        <v>40</v>
      </c>
      <c r="U535" s="34"/>
      <c r="V535" s="1"/>
      <c r="W535" s="46">
        <f t="shared" si="496"/>
        <v>40</v>
      </c>
      <c r="X535" s="34"/>
      <c r="Y535" s="1"/>
      <c r="Z535" s="46">
        <f t="shared" si="497"/>
        <v>40</v>
      </c>
      <c r="AA535" s="34"/>
      <c r="AB535" s="1"/>
      <c r="AC535" s="46">
        <f t="shared" si="498"/>
        <v>40</v>
      </c>
      <c r="AD535" s="3"/>
      <c r="AE535" s="1"/>
      <c r="AF535" s="171">
        <f t="shared" si="499"/>
        <v>40</v>
      </c>
      <c r="AG535" s="34"/>
      <c r="AH535" s="1"/>
      <c r="AI535" s="46">
        <f t="shared" si="500"/>
        <v>40</v>
      </c>
      <c r="AJ535" s="34"/>
      <c r="AK535" s="1"/>
      <c r="AL535" s="46">
        <f t="shared" si="501"/>
        <v>40</v>
      </c>
      <c r="AM535" s="34"/>
      <c r="AN535" s="1"/>
      <c r="AO535" s="46">
        <f t="shared" si="506"/>
        <v>40</v>
      </c>
      <c r="AP535" s="34"/>
      <c r="AQ535" s="1"/>
      <c r="AR535" s="46">
        <f t="shared" si="507"/>
        <v>40</v>
      </c>
      <c r="AS535" s="34"/>
      <c r="AT535" s="1"/>
      <c r="AU535" s="46">
        <f t="shared" si="508"/>
        <v>40</v>
      </c>
      <c r="AV535" s="125">
        <f t="shared" si="509"/>
        <v>0</v>
      </c>
      <c r="AW535" s="125">
        <f t="shared" si="510"/>
        <v>0</v>
      </c>
      <c r="AX535" s="291">
        <v>0</v>
      </c>
      <c r="AY535" s="125">
        <v>0</v>
      </c>
      <c r="AZ535" s="35"/>
      <c r="BA535" s="35"/>
      <c r="BB535" s="35"/>
      <c r="BC535" s="35"/>
      <c r="BD535" s="35"/>
      <c r="BE535" s="35"/>
      <c r="BF535" s="35"/>
    </row>
    <row r="536" spans="1:58" ht="13">
      <c r="A536" s="18"/>
      <c r="B536" s="41"/>
      <c r="C536" s="16">
        <v>533</v>
      </c>
      <c r="D536" s="186" t="s">
        <v>1838</v>
      </c>
      <c r="E536" s="132">
        <v>20</v>
      </c>
      <c r="F536" s="162" t="s">
        <v>1551</v>
      </c>
      <c r="G536" s="155" t="s">
        <v>1552</v>
      </c>
      <c r="H536" s="156" t="s">
        <v>418</v>
      </c>
      <c r="I536" s="156" t="s">
        <v>517</v>
      </c>
      <c r="J536" s="175">
        <f t="shared" si="515"/>
        <v>8</v>
      </c>
      <c r="K536" s="16">
        <v>8</v>
      </c>
      <c r="L536" s="3"/>
      <c r="M536" s="1"/>
      <c r="N536" s="46">
        <f t="shared" si="493"/>
        <v>8</v>
      </c>
      <c r="O536" s="34"/>
      <c r="P536" s="1"/>
      <c r="Q536" s="46">
        <f t="shared" si="494"/>
        <v>8</v>
      </c>
      <c r="R536" s="34"/>
      <c r="S536" s="1"/>
      <c r="T536" s="46">
        <f t="shared" si="495"/>
        <v>8</v>
      </c>
      <c r="U536" s="34"/>
      <c r="V536" s="1"/>
      <c r="W536" s="46">
        <f t="shared" si="496"/>
        <v>8</v>
      </c>
      <c r="X536" s="34"/>
      <c r="Y536" s="1"/>
      <c r="Z536" s="46">
        <f t="shared" si="497"/>
        <v>8</v>
      </c>
      <c r="AA536" s="34"/>
      <c r="AB536" s="1"/>
      <c r="AC536" s="46">
        <f t="shared" si="498"/>
        <v>8</v>
      </c>
      <c r="AD536" s="3"/>
      <c r="AE536" s="1"/>
      <c r="AF536" s="171">
        <f t="shared" si="499"/>
        <v>8</v>
      </c>
      <c r="AG536" s="34"/>
      <c r="AH536" s="1"/>
      <c r="AI536" s="46">
        <f t="shared" si="500"/>
        <v>8</v>
      </c>
      <c r="AJ536" s="34"/>
      <c r="AK536" s="1"/>
      <c r="AL536" s="46">
        <f t="shared" si="501"/>
        <v>8</v>
      </c>
      <c r="AM536" s="34"/>
      <c r="AN536" s="1"/>
      <c r="AO536" s="46">
        <f t="shared" si="506"/>
        <v>8</v>
      </c>
      <c r="AP536" s="34"/>
      <c r="AQ536" s="1"/>
      <c r="AR536" s="46">
        <f t="shared" si="507"/>
        <v>8</v>
      </c>
      <c r="AS536" s="34"/>
      <c r="AT536" s="1"/>
      <c r="AU536" s="46">
        <f t="shared" si="508"/>
        <v>8</v>
      </c>
      <c r="AV536" s="125">
        <f t="shared" si="509"/>
        <v>0</v>
      </c>
      <c r="AW536" s="125">
        <f t="shared" si="510"/>
        <v>0</v>
      </c>
      <c r="AX536" s="291">
        <v>0</v>
      </c>
      <c r="AY536" s="125">
        <v>0</v>
      </c>
      <c r="AZ536" s="35"/>
      <c r="BA536" s="35"/>
      <c r="BB536" s="35"/>
      <c r="BC536" s="35"/>
      <c r="BD536" s="35"/>
      <c r="BE536" s="35"/>
      <c r="BF536" s="35"/>
    </row>
    <row r="537" spans="1:58" ht="13">
      <c r="A537" s="18"/>
      <c r="B537" s="41"/>
      <c r="C537" s="16">
        <v>534</v>
      </c>
      <c r="D537" s="186" t="s">
        <v>1838</v>
      </c>
      <c r="E537" s="132">
        <v>21</v>
      </c>
      <c r="F537" s="162" t="s">
        <v>1553</v>
      </c>
      <c r="G537" s="155" t="s">
        <v>1554</v>
      </c>
      <c r="H537" s="156" t="s">
        <v>418</v>
      </c>
      <c r="I537" s="156" t="s">
        <v>517</v>
      </c>
      <c r="J537" s="175">
        <f t="shared" si="515"/>
        <v>8</v>
      </c>
      <c r="K537" s="16">
        <v>8</v>
      </c>
      <c r="L537" s="3"/>
      <c r="M537" s="1"/>
      <c r="N537" s="46">
        <f t="shared" si="493"/>
        <v>8</v>
      </c>
      <c r="O537" s="34"/>
      <c r="P537" s="1"/>
      <c r="Q537" s="46">
        <f t="shared" si="494"/>
        <v>8</v>
      </c>
      <c r="R537" s="34"/>
      <c r="S537" s="1"/>
      <c r="T537" s="46">
        <f t="shared" si="495"/>
        <v>8</v>
      </c>
      <c r="U537" s="34"/>
      <c r="V537" s="1"/>
      <c r="W537" s="46">
        <f t="shared" si="496"/>
        <v>8</v>
      </c>
      <c r="X537" s="34"/>
      <c r="Y537" s="1"/>
      <c r="Z537" s="46">
        <f t="shared" si="497"/>
        <v>8</v>
      </c>
      <c r="AA537" s="34"/>
      <c r="AB537" s="1"/>
      <c r="AC537" s="46">
        <f t="shared" si="498"/>
        <v>8</v>
      </c>
      <c r="AD537" s="3"/>
      <c r="AE537" s="1"/>
      <c r="AF537" s="171">
        <f t="shared" si="499"/>
        <v>8</v>
      </c>
      <c r="AG537" s="34"/>
      <c r="AH537" s="1"/>
      <c r="AI537" s="46">
        <f t="shared" si="500"/>
        <v>8</v>
      </c>
      <c r="AJ537" s="34"/>
      <c r="AK537" s="1"/>
      <c r="AL537" s="46">
        <f t="shared" si="501"/>
        <v>8</v>
      </c>
      <c r="AM537" s="34"/>
      <c r="AN537" s="1"/>
      <c r="AO537" s="46">
        <f t="shared" si="506"/>
        <v>8</v>
      </c>
      <c r="AP537" s="34"/>
      <c r="AQ537" s="1"/>
      <c r="AR537" s="46">
        <f t="shared" si="507"/>
        <v>8</v>
      </c>
      <c r="AS537" s="34"/>
      <c r="AT537" s="1"/>
      <c r="AU537" s="46">
        <f t="shared" si="508"/>
        <v>8</v>
      </c>
      <c r="AV537" s="125">
        <f t="shared" si="509"/>
        <v>0</v>
      </c>
      <c r="AW537" s="125">
        <f t="shared" si="510"/>
        <v>0</v>
      </c>
      <c r="AX537" s="291">
        <v>0</v>
      </c>
      <c r="AY537" s="125">
        <v>0</v>
      </c>
      <c r="AZ537" s="35"/>
      <c r="BA537" s="35"/>
      <c r="BB537" s="35"/>
      <c r="BC537" s="35"/>
      <c r="BD537" s="35"/>
      <c r="BE537" s="35"/>
      <c r="BF537" s="35"/>
    </row>
    <row r="538" spans="1:58" ht="13">
      <c r="A538" s="18"/>
      <c r="B538" s="41"/>
      <c r="C538" s="200">
        <v>535</v>
      </c>
      <c r="D538" s="186" t="s">
        <v>1838</v>
      </c>
      <c r="E538" s="132">
        <v>22</v>
      </c>
      <c r="F538" s="162" t="s">
        <v>1533</v>
      </c>
      <c r="G538" s="155" t="s">
        <v>2713</v>
      </c>
      <c r="H538" s="156" t="s">
        <v>418</v>
      </c>
      <c r="I538" s="156" t="s">
        <v>517</v>
      </c>
      <c r="J538" s="175">
        <f t="shared" si="515"/>
        <v>0</v>
      </c>
      <c r="K538" s="16">
        <v>0</v>
      </c>
      <c r="L538" s="3"/>
      <c r="M538" s="1"/>
      <c r="N538" s="45">
        <f t="shared" ref="N538:N539" si="516">SUM(K538+L538-M538)</f>
        <v>0</v>
      </c>
      <c r="O538" s="34"/>
      <c r="P538" s="1"/>
      <c r="Q538" s="45">
        <f t="shared" ref="Q538:Q539" si="517">SUM(N538+O538-P538)</f>
        <v>0</v>
      </c>
      <c r="R538" s="34"/>
      <c r="S538" s="1"/>
      <c r="T538" s="45">
        <f t="shared" ref="T538:T539" si="518">SUM(Q538+R538-S538)</f>
        <v>0</v>
      </c>
      <c r="U538" s="34"/>
      <c r="V538" s="1"/>
      <c r="W538" s="45">
        <f t="shared" ref="W538:W539" si="519">SUM(T538+U538-V538)</f>
        <v>0</v>
      </c>
      <c r="X538" s="34"/>
      <c r="Y538" s="1"/>
      <c r="Z538" s="45">
        <f t="shared" ref="Z538:Z539" si="520">SUM(W538+X538-Y538)</f>
        <v>0</v>
      </c>
      <c r="AA538" s="34"/>
      <c r="AB538" s="1"/>
      <c r="AC538" s="45">
        <f t="shared" ref="AC538:AC539" si="521">SUM(Z538+AA538-AB538)</f>
        <v>0</v>
      </c>
      <c r="AD538" s="3"/>
      <c r="AE538" s="1"/>
      <c r="AF538" s="172">
        <f t="shared" ref="AF538:AF539" si="522">SUM(AC538+AD538-AE538)</f>
        <v>0</v>
      </c>
      <c r="AG538" s="34"/>
      <c r="AH538" s="1"/>
      <c r="AI538" s="46">
        <f t="shared" ref="AI538:AI539" si="523">SUM(AF538+AG538-AH538)</f>
        <v>0</v>
      </c>
      <c r="AJ538" s="34"/>
      <c r="AK538" s="1"/>
      <c r="AL538" s="46">
        <f t="shared" ref="AL538:AL539" si="524">SUM(AI538+AJ538-AK538)</f>
        <v>0</v>
      </c>
      <c r="AM538" s="34"/>
      <c r="AN538" s="1"/>
      <c r="AO538" s="46">
        <f t="shared" ref="AO538:AO539" si="525">SUM(AL538+AM538-AN538)</f>
        <v>0</v>
      </c>
      <c r="AP538" s="34"/>
      <c r="AQ538" s="1"/>
      <c r="AR538" s="72">
        <f t="shared" ref="AR538:AR539" si="526">SUM(AO538+AP538-AQ538)</f>
        <v>0</v>
      </c>
      <c r="AS538" s="3"/>
      <c r="AT538" s="1"/>
      <c r="AU538" s="46">
        <f t="shared" ref="AU538:AU539" si="527">SUM(AR538+AS538-AT538)</f>
        <v>0</v>
      </c>
      <c r="AV538" s="125">
        <f t="shared" si="509"/>
        <v>0</v>
      </c>
      <c r="AW538" s="125">
        <f t="shared" si="510"/>
        <v>0</v>
      </c>
      <c r="AX538" s="291">
        <v>0</v>
      </c>
      <c r="AY538" s="125">
        <v>0</v>
      </c>
      <c r="AZ538" s="35"/>
      <c r="BA538" s="35"/>
      <c r="BB538" s="35"/>
      <c r="BC538" s="35"/>
      <c r="BD538" s="35"/>
      <c r="BE538" s="35"/>
      <c r="BF538" s="35"/>
    </row>
    <row r="539" spans="1:58" ht="13">
      <c r="A539" s="18"/>
      <c r="B539" s="41"/>
      <c r="C539" s="16">
        <v>536</v>
      </c>
      <c r="D539" s="235" t="s">
        <v>1838</v>
      </c>
      <c r="E539" s="232">
        <v>23</v>
      </c>
      <c r="F539" s="162" t="s">
        <v>1979</v>
      </c>
      <c r="G539" s="155" t="s">
        <v>2714</v>
      </c>
      <c r="H539" s="156" t="s">
        <v>418</v>
      </c>
      <c r="I539" s="156" t="s">
        <v>517</v>
      </c>
      <c r="J539" s="175">
        <f t="shared" si="515"/>
        <v>0</v>
      </c>
      <c r="K539" s="16">
        <v>0</v>
      </c>
      <c r="L539" s="3"/>
      <c r="M539" s="1"/>
      <c r="N539" s="45">
        <f t="shared" si="516"/>
        <v>0</v>
      </c>
      <c r="O539" s="34"/>
      <c r="P539" s="1"/>
      <c r="Q539" s="45">
        <f t="shared" si="517"/>
        <v>0</v>
      </c>
      <c r="R539" s="34"/>
      <c r="S539" s="1"/>
      <c r="T539" s="45">
        <f t="shared" si="518"/>
        <v>0</v>
      </c>
      <c r="U539" s="34"/>
      <c r="V539" s="1"/>
      <c r="W539" s="45">
        <f t="shared" si="519"/>
        <v>0</v>
      </c>
      <c r="X539" s="34"/>
      <c r="Y539" s="1"/>
      <c r="Z539" s="45">
        <f t="shared" si="520"/>
        <v>0</v>
      </c>
      <c r="AA539" s="34"/>
      <c r="AB539" s="1"/>
      <c r="AC539" s="45">
        <f t="shared" si="521"/>
        <v>0</v>
      </c>
      <c r="AD539" s="3"/>
      <c r="AE539" s="1"/>
      <c r="AF539" s="172">
        <f t="shared" si="522"/>
        <v>0</v>
      </c>
      <c r="AG539" s="34"/>
      <c r="AH539" s="1"/>
      <c r="AI539" s="46">
        <f t="shared" si="523"/>
        <v>0</v>
      </c>
      <c r="AJ539" s="34"/>
      <c r="AK539" s="1"/>
      <c r="AL539" s="46">
        <f t="shared" si="524"/>
        <v>0</v>
      </c>
      <c r="AM539" s="34"/>
      <c r="AN539" s="1"/>
      <c r="AO539" s="46">
        <f t="shared" si="525"/>
        <v>0</v>
      </c>
      <c r="AP539" s="34"/>
      <c r="AQ539" s="1"/>
      <c r="AR539" s="72">
        <f t="shared" si="526"/>
        <v>0</v>
      </c>
      <c r="AS539" s="3"/>
      <c r="AT539" s="1"/>
      <c r="AU539" s="46">
        <f t="shared" si="527"/>
        <v>0</v>
      </c>
      <c r="AV539" s="125">
        <f t="shared" si="509"/>
        <v>0</v>
      </c>
      <c r="AW539" s="125">
        <f t="shared" si="510"/>
        <v>0</v>
      </c>
      <c r="AX539" s="291">
        <v>0</v>
      </c>
      <c r="AY539" s="125">
        <v>0</v>
      </c>
      <c r="AZ539" s="35"/>
      <c r="BA539" s="35"/>
      <c r="BB539" s="35"/>
      <c r="BC539" s="35"/>
      <c r="BD539" s="35"/>
      <c r="BE539" s="35"/>
      <c r="BF539" s="35"/>
    </row>
    <row r="540" spans="1:58" ht="13">
      <c r="A540" s="18"/>
      <c r="B540" s="41"/>
      <c r="C540" s="16">
        <v>537</v>
      </c>
      <c r="D540" s="186" t="s">
        <v>1838</v>
      </c>
      <c r="E540" s="133">
        <v>34</v>
      </c>
      <c r="F540" s="162" t="s">
        <v>1556</v>
      </c>
      <c r="G540" s="164" t="s">
        <v>3570</v>
      </c>
      <c r="H540" s="156" t="s">
        <v>3537</v>
      </c>
      <c r="I540" s="156" t="s">
        <v>517</v>
      </c>
      <c r="J540" s="175">
        <f t="shared" ref="J540:J542" si="528">AU540</f>
        <v>50</v>
      </c>
      <c r="K540" s="16">
        <v>50</v>
      </c>
      <c r="L540" s="3"/>
      <c r="M540" s="1"/>
      <c r="N540" s="46">
        <f t="shared" ref="N540:N542" si="529">SUM(K540+L540-M540)</f>
        <v>50</v>
      </c>
      <c r="O540" s="34"/>
      <c r="P540" s="1"/>
      <c r="Q540" s="46">
        <f t="shared" ref="Q540:Q542" si="530">SUM(N540+O540-P540)</f>
        <v>50</v>
      </c>
      <c r="R540" s="34"/>
      <c r="S540" s="1"/>
      <c r="T540" s="46">
        <f t="shared" ref="T540:T542" si="531">SUM(Q540+R540-S540)</f>
        <v>50</v>
      </c>
      <c r="U540" s="34"/>
      <c r="V540" s="1"/>
      <c r="W540" s="46">
        <f t="shared" ref="W540:W542" si="532">SUM(T540+U540-V540)</f>
        <v>50</v>
      </c>
      <c r="X540" s="34"/>
      <c r="Y540" s="1"/>
      <c r="Z540" s="46">
        <f t="shared" ref="Z540:Z542" si="533">SUM(W540+X540-Y540)</f>
        <v>50</v>
      </c>
      <c r="AA540" s="34"/>
      <c r="AB540" s="1"/>
      <c r="AC540" s="46">
        <f t="shared" ref="AC540:AC542" si="534">SUM(Z540+AA540-AB540)</f>
        <v>50</v>
      </c>
      <c r="AD540" s="3"/>
      <c r="AE540" s="1"/>
      <c r="AF540" s="171">
        <f t="shared" ref="AF540:AF542" si="535">SUM(AC540+AD540-AE540)</f>
        <v>50</v>
      </c>
      <c r="AG540" s="34"/>
      <c r="AH540" s="1"/>
      <c r="AI540" s="46">
        <f t="shared" ref="AI540:AI542" si="536">SUM(AF540+AG540-AH540)</f>
        <v>50</v>
      </c>
      <c r="AJ540" s="34"/>
      <c r="AK540" s="1"/>
      <c r="AL540" s="46">
        <f t="shared" ref="AL540:AL542" si="537">SUM(AI540+AJ540-AK540)</f>
        <v>50</v>
      </c>
      <c r="AM540" s="34"/>
      <c r="AN540" s="1"/>
      <c r="AO540" s="46">
        <f t="shared" ref="AO540:AO541" si="538">SUM(AL540+AM540-AN540)</f>
        <v>50</v>
      </c>
      <c r="AP540" s="34"/>
      <c r="AQ540" s="1"/>
      <c r="AR540" s="46">
        <f>SUM(AO540+AP540-AQ540)</f>
        <v>50</v>
      </c>
      <c r="AS540" s="34"/>
      <c r="AT540" s="1"/>
      <c r="AU540" s="46">
        <f>SUM(AR540+AS540-AT540)</f>
        <v>50</v>
      </c>
      <c r="AV540" s="125">
        <f t="shared" ref="AV540:AV542" si="539">SUM(L540+O540+R540+U540+X540+AA540+AD540+AG540+AJ540+AM540+AP540+AS540)</f>
        <v>0</v>
      </c>
      <c r="AW540" s="125">
        <f t="shared" ref="AW540:AW542" si="540">SUM(M540+P540+S540+V540+Y540+AB540+AE540+AH540+AK540+AN540+AQ540+AT540)</f>
        <v>0</v>
      </c>
      <c r="AX540" s="291">
        <v>0</v>
      </c>
      <c r="AY540" s="125">
        <v>0</v>
      </c>
      <c r="AZ540" s="35"/>
      <c r="BA540" s="35"/>
      <c r="BB540" s="35"/>
      <c r="BC540" s="35"/>
      <c r="BD540" s="35"/>
      <c r="BE540" s="35"/>
      <c r="BF540" s="35"/>
    </row>
    <row r="541" spans="1:58" ht="13">
      <c r="A541" s="18"/>
      <c r="B541" s="41"/>
      <c r="C541" s="16">
        <v>538</v>
      </c>
      <c r="D541" s="186" t="s">
        <v>1838</v>
      </c>
      <c r="E541" s="133">
        <v>35</v>
      </c>
      <c r="F541" s="162" t="s">
        <v>1676</v>
      </c>
      <c r="G541" s="155" t="s">
        <v>3571</v>
      </c>
      <c r="H541" s="156" t="s">
        <v>3537</v>
      </c>
      <c r="I541" s="156" t="s">
        <v>517</v>
      </c>
      <c r="J541" s="175">
        <f t="shared" si="528"/>
        <v>0</v>
      </c>
      <c r="K541" s="16">
        <v>0</v>
      </c>
      <c r="L541" s="3"/>
      <c r="M541" s="1"/>
      <c r="N541" s="45">
        <f t="shared" si="529"/>
        <v>0</v>
      </c>
      <c r="O541" s="34"/>
      <c r="P541" s="1"/>
      <c r="Q541" s="45">
        <f t="shared" si="530"/>
        <v>0</v>
      </c>
      <c r="R541" s="34"/>
      <c r="S541" s="1"/>
      <c r="T541" s="45">
        <f t="shared" si="531"/>
        <v>0</v>
      </c>
      <c r="U541" s="34"/>
      <c r="V541" s="1"/>
      <c r="W541" s="45">
        <f t="shared" si="532"/>
        <v>0</v>
      </c>
      <c r="X541" s="34"/>
      <c r="Y541" s="1"/>
      <c r="Z541" s="45">
        <f t="shared" si="533"/>
        <v>0</v>
      </c>
      <c r="AA541" s="34"/>
      <c r="AB541" s="1"/>
      <c r="AC541" s="45">
        <f t="shared" si="534"/>
        <v>0</v>
      </c>
      <c r="AD541" s="3"/>
      <c r="AE541" s="1"/>
      <c r="AF541" s="172">
        <f t="shared" si="535"/>
        <v>0</v>
      </c>
      <c r="AG541" s="34"/>
      <c r="AH541" s="1"/>
      <c r="AI541" s="46">
        <f t="shared" si="536"/>
        <v>0</v>
      </c>
      <c r="AJ541" s="34"/>
      <c r="AK541" s="1"/>
      <c r="AL541" s="46">
        <f t="shared" si="537"/>
        <v>0</v>
      </c>
      <c r="AM541" s="34"/>
      <c r="AN541" s="1"/>
      <c r="AO541" s="46">
        <f t="shared" si="538"/>
        <v>0</v>
      </c>
      <c r="AP541" s="34"/>
      <c r="AQ541" s="1"/>
      <c r="AR541" s="46">
        <f>SUM(AO541+AP541-AQ541)</f>
        <v>0</v>
      </c>
      <c r="AS541" s="34"/>
      <c r="AT541" s="1"/>
      <c r="AU541" s="46">
        <f>SUM(AR541+AS541-AT541)</f>
        <v>0</v>
      </c>
      <c r="AV541" s="125">
        <f t="shared" si="539"/>
        <v>0</v>
      </c>
      <c r="AW541" s="125">
        <f t="shared" si="540"/>
        <v>0</v>
      </c>
      <c r="AX541" s="291">
        <v>100</v>
      </c>
      <c r="AY541" s="125">
        <v>100</v>
      </c>
      <c r="AZ541" s="35"/>
      <c r="BA541" s="35"/>
      <c r="BB541" s="35"/>
      <c r="BC541" s="35"/>
      <c r="BD541" s="35"/>
      <c r="BE541" s="35"/>
      <c r="BF541" s="35"/>
    </row>
    <row r="542" spans="1:58" ht="13">
      <c r="A542" s="17"/>
      <c r="B542" s="22"/>
      <c r="C542" s="200">
        <v>539</v>
      </c>
      <c r="D542" s="186" t="s">
        <v>1838</v>
      </c>
      <c r="E542" s="133">
        <v>36</v>
      </c>
      <c r="F542" s="162" t="s">
        <v>2823</v>
      </c>
      <c r="G542" s="155" t="s">
        <v>2822</v>
      </c>
      <c r="H542" s="156" t="s">
        <v>3537</v>
      </c>
      <c r="I542" s="156" t="s">
        <v>640</v>
      </c>
      <c r="J542" s="175">
        <f t="shared" si="528"/>
        <v>50</v>
      </c>
      <c r="K542" s="16">
        <v>50</v>
      </c>
      <c r="L542" s="3"/>
      <c r="M542" s="1"/>
      <c r="N542" s="45">
        <f t="shared" si="529"/>
        <v>50</v>
      </c>
      <c r="O542" s="34"/>
      <c r="P542" s="1"/>
      <c r="Q542" s="45">
        <f t="shared" si="530"/>
        <v>50</v>
      </c>
      <c r="R542" s="34"/>
      <c r="S542" s="1"/>
      <c r="T542" s="45">
        <f t="shared" si="531"/>
        <v>50</v>
      </c>
      <c r="U542" s="34"/>
      <c r="V542" s="1"/>
      <c r="W542" s="45">
        <f t="shared" si="532"/>
        <v>50</v>
      </c>
      <c r="X542" s="34"/>
      <c r="Y542" s="1"/>
      <c r="Z542" s="45">
        <f t="shared" si="533"/>
        <v>50</v>
      </c>
      <c r="AA542" s="34"/>
      <c r="AB542" s="1"/>
      <c r="AC542" s="45">
        <f t="shared" si="534"/>
        <v>50</v>
      </c>
      <c r="AD542" s="3"/>
      <c r="AE542" s="1"/>
      <c r="AF542" s="172">
        <f t="shared" si="535"/>
        <v>50</v>
      </c>
      <c r="AG542" s="34"/>
      <c r="AH542" s="1"/>
      <c r="AI542" s="46">
        <f t="shared" si="536"/>
        <v>50</v>
      </c>
      <c r="AJ542" s="34"/>
      <c r="AK542" s="1"/>
      <c r="AL542" s="46">
        <f t="shared" si="537"/>
        <v>50</v>
      </c>
      <c r="AM542" s="34"/>
      <c r="AN542" s="1"/>
      <c r="AO542" s="46">
        <f>SUM(AL542+AM542-AN542)</f>
        <v>50</v>
      </c>
      <c r="AP542" s="34"/>
      <c r="AQ542" s="1"/>
      <c r="AR542" s="72">
        <f>SUM(AO542+AP542-AQ542)</f>
        <v>50</v>
      </c>
      <c r="AS542" s="3"/>
      <c r="AT542" s="1"/>
      <c r="AU542" s="46">
        <f>SUM(AR542+AS542-AT542)</f>
        <v>50</v>
      </c>
      <c r="AV542" s="125">
        <f t="shared" si="539"/>
        <v>0</v>
      </c>
      <c r="AW542" s="125">
        <f t="shared" si="540"/>
        <v>0</v>
      </c>
      <c r="AX542" s="291">
        <v>0</v>
      </c>
      <c r="AY542" s="125">
        <v>40</v>
      </c>
      <c r="AZ542" s="35"/>
      <c r="BA542" s="35"/>
      <c r="BB542" s="35"/>
      <c r="BC542" s="35"/>
      <c r="BD542" s="35"/>
      <c r="BE542" s="35"/>
      <c r="BF542" s="35"/>
    </row>
    <row r="543" spans="1:58" ht="13">
      <c r="A543" s="17"/>
      <c r="B543" s="22"/>
      <c r="C543" s="16">
        <v>540</v>
      </c>
      <c r="D543" s="186" t="s">
        <v>1838</v>
      </c>
      <c r="E543" s="132">
        <v>1</v>
      </c>
      <c r="F543" s="162" t="s">
        <v>1243</v>
      </c>
      <c r="G543" s="155" t="s">
        <v>1244</v>
      </c>
      <c r="H543" s="156" t="s">
        <v>1846</v>
      </c>
      <c r="I543" s="156" t="s">
        <v>517</v>
      </c>
      <c r="J543" s="175">
        <f t="shared" ref="J543" si="541">AU543</f>
        <v>100</v>
      </c>
      <c r="K543" s="16">
        <v>100</v>
      </c>
      <c r="L543" s="3"/>
      <c r="M543" s="1"/>
      <c r="N543" s="46">
        <f t="shared" ref="N543" si="542">SUM(K543+L543-M543)</f>
        <v>100</v>
      </c>
      <c r="O543" s="34"/>
      <c r="P543" s="1"/>
      <c r="Q543" s="46">
        <f t="shared" ref="Q543" si="543">SUM(N543+O543-P543)</f>
        <v>100</v>
      </c>
      <c r="R543" s="34"/>
      <c r="S543" s="1"/>
      <c r="T543" s="46">
        <f t="shared" ref="T543" si="544">SUM(Q543+R543-S543)</f>
        <v>100</v>
      </c>
      <c r="U543" s="34"/>
      <c r="V543" s="1"/>
      <c r="W543" s="46">
        <f t="shared" ref="W543" si="545">SUM(T543+U543-V543)</f>
        <v>100</v>
      </c>
      <c r="X543" s="34"/>
      <c r="Y543" s="1"/>
      <c r="Z543" s="46">
        <f t="shared" ref="Z543" si="546">SUM(W543+X543-Y543)</f>
        <v>100</v>
      </c>
      <c r="AA543" s="34"/>
      <c r="AB543" s="1"/>
      <c r="AC543" s="46">
        <f t="shared" ref="AC543" si="547">SUM(Z543+AA543-AB543)</f>
        <v>100</v>
      </c>
      <c r="AD543" s="3"/>
      <c r="AE543" s="1"/>
      <c r="AF543" s="171">
        <f t="shared" ref="AF543" si="548">SUM(AC543+AD543-AE543)</f>
        <v>100</v>
      </c>
      <c r="AG543" s="34"/>
      <c r="AH543" s="1"/>
      <c r="AI543" s="46">
        <f t="shared" ref="AI543" si="549">SUM(AF543+AG543-AH543)</f>
        <v>100</v>
      </c>
      <c r="AJ543" s="34"/>
      <c r="AK543" s="1"/>
      <c r="AL543" s="46">
        <f t="shared" ref="AL543" si="550">SUM(AI543+AJ543-AK543)</f>
        <v>100</v>
      </c>
      <c r="AM543" s="34"/>
      <c r="AN543" s="1"/>
      <c r="AO543" s="46">
        <f t="shared" ref="AO543" si="551">SUM(AL543+AM543-AN543)</f>
        <v>100</v>
      </c>
      <c r="AP543" s="34"/>
      <c r="AQ543" s="1"/>
      <c r="AR543" s="46">
        <f t="shared" ref="AR543" si="552">SUM(AO543+AP543-AQ543)</f>
        <v>100</v>
      </c>
      <c r="AS543" s="34"/>
      <c r="AT543" s="1"/>
      <c r="AU543" s="46">
        <f t="shared" ref="AU543" si="553">SUM(AR543+AS543-AT543)</f>
        <v>100</v>
      </c>
      <c r="AV543" s="125">
        <f t="shared" ref="AV543" si="554">SUM(L543+O543+R543+U543+X543+AA543+AD543+AG543+AJ543+AM543+AP543+AS543)</f>
        <v>0</v>
      </c>
      <c r="AW543" s="125">
        <f t="shared" ref="AW543" si="555">SUM(M543+P543+S543+V543+Y543+AB543+AE543+AH543+AK543+AN543+AQ543+AT543)</f>
        <v>0</v>
      </c>
      <c r="AX543" s="291">
        <v>0</v>
      </c>
      <c r="AY543" s="125">
        <v>350</v>
      </c>
      <c r="AZ543" s="35"/>
      <c r="BA543" s="35"/>
      <c r="BB543" s="35"/>
      <c r="BC543" s="35"/>
      <c r="BD543" s="35"/>
      <c r="BE543" s="35"/>
      <c r="BF543" s="35"/>
    </row>
    <row r="544" spans="1:58" ht="13">
      <c r="A544" s="18"/>
      <c r="B544" s="41"/>
      <c r="C544" s="16">
        <v>541</v>
      </c>
      <c r="D544" s="236" t="s">
        <v>4525</v>
      </c>
      <c r="E544" s="237">
        <v>1</v>
      </c>
      <c r="F544" s="162" t="s">
        <v>4380</v>
      </c>
      <c r="G544" s="155" t="s">
        <v>4381</v>
      </c>
      <c r="H544" s="156" t="s">
        <v>4465</v>
      </c>
      <c r="I544" s="156" t="s">
        <v>640</v>
      </c>
      <c r="J544" s="175">
        <f t="shared" ref="J544:J550" si="556">AU544</f>
        <v>20</v>
      </c>
      <c r="K544" s="16">
        <v>20</v>
      </c>
      <c r="L544" s="3"/>
      <c r="M544" s="1"/>
      <c r="N544" s="45">
        <f t="shared" ref="N544:N550" si="557">SUM(K544+L544-M544)</f>
        <v>20</v>
      </c>
      <c r="O544" s="34"/>
      <c r="P544" s="1"/>
      <c r="Q544" s="45">
        <f t="shared" ref="Q544:Q550" si="558">SUM(N544+O544-P544)</f>
        <v>20</v>
      </c>
      <c r="R544" s="34"/>
      <c r="S544" s="1"/>
      <c r="T544" s="45">
        <f t="shared" ref="T544:T550" si="559">SUM(Q544+R544-S544)</f>
        <v>20</v>
      </c>
      <c r="U544" s="34"/>
      <c r="V544" s="1"/>
      <c r="W544" s="45">
        <f t="shared" ref="W544:W550" si="560">SUM(T544+U544-V544)</f>
        <v>20</v>
      </c>
      <c r="X544" s="34"/>
      <c r="Y544" s="1"/>
      <c r="Z544" s="45">
        <f t="shared" ref="Z544:Z550" si="561">SUM(W544+X544-Y544)</f>
        <v>20</v>
      </c>
      <c r="AA544" s="34"/>
      <c r="AB544" s="1"/>
      <c r="AC544" s="45">
        <f t="shared" ref="AC544:AC550" si="562">SUM(Z544+AA544-AB544)</f>
        <v>20</v>
      </c>
      <c r="AD544" s="3"/>
      <c r="AE544" s="1"/>
      <c r="AF544" s="172">
        <f t="shared" ref="AF544:AF550" si="563">SUM(AC544+AD544-AE544)</f>
        <v>20</v>
      </c>
      <c r="AG544" s="34"/>
      <c r="AH544" s="1"/>
      <c r="AI544" s="46">
        <f t="shared" ref="AI544:AI550" si="564">SUM(AF544+AG544-AH544)</f>
        <v>20</v>
      </c>
      <c r="AJ544" s="34"/>
      <c r="AK544" s="1"/>
      <c r="AL544" s="46">
        <f t="shared" ref="AL544:AL550" si="565">SUM(AI544+AJ544-AK544)</f>
        <v>20</v>
      </c>
      <c r="AM544" s="34"/>
      <c r="AN544" s="1"/>
      <c r="AO544" s="46">
        <f t="shared" ref="AO544:AO550" si="566">SUM(AL544+AM544-AN544)</f>
        <v>20</v>
      </c>
      <c r="AP544" s="34"/>
      <c r="AQ544" s="1"/>
      <c r="AR544" s="72">
        <f t="shared" ref="AR544:AR550" si="567">SUM(AO544+AP544-AQ544)</f>
        <v>20</v>
      </c>
      <c r="AS544" s="3"/>
      <c r="AT544" s="1"/>
      <c r="AU544" s="46">
        <f t="shared" ref="AU544:AU550" si="568">SUM(AR544+AS544-AT544)</f>
        <v>20</v>
      </c>
      <c r="AV544" s="125">
        <f t="shared" ref="AV544:AW550" si="569">SUM(L544+O544+R544+U544+X544+AA544+AD544+AG544+AJ544+AM544+AP544+AS544)</f>
        <v>0</v>
      </c>
      <c r="AW544" s="125">
        <f t="shared" si="569"/>
        <v>0</v>
      </c>
      <c r="AX544" s="291">
        <v>2</v>
      </c>
      <c r="AY544" s="125">
        <v>0</v>
      </c>
      <c r="AZ544" s="35"/>
      <c r="BA544" s="35"/>
      <c r="BB544" s="35"/>
      <c r="BC544" s="35"/>
      <c r="BD544" s="35"/>
      <c r="BE544" s="35"/>
      <c r="BF544" s="35"/>
    </row>
    <row r="545" spans="1:296" ht="13">
      <c r="A545" s="18"/>
      <c r="B545" s="41"/>
      <c r="C545" s="16">
        <v>542</v>
      </c>
      <c r="D545" s="233" t="s">
        <v>4525</v>
      </c>
      <c r="E545" s="133">
        <v>2</v>
      </c>
      <c r="F545" s="162" t="s">
        <v>4376</v>
      </c>
      <c r="G545" s="155" t="s">
        <v>4377</v>
      </c>
      <c r="H545" s="156" t="s">
        <v>4465</v>
      </c>
      <c r="I545" s="156" t="s">
        <v>640</v>
      </c>
      <c r="J545" s="175">
        <f t="shared" si="556"/>
        <v>2</v>
      </c>
      <c r="K545" s="16">
        <v>2</v>
      </c>
      <c r="L545" s="3"/>
      <c r="M545" s="1"/>
      <c r="N545" s="45">
        <f t="shared" si="557"/>
        <v>2</v>
      </c>
      <c r="O545" s="34"/>
      <c r="P545" s="1"/>
      <c r="Q545" s="45">
        <f t="shared" si="558"/>
        <v>2</v>
      </c>
      <c r="R545" s="34"/>
      <c r="S545" s="1"/>
      <c r="T545" s="45">
        <f t="shared" si="559"/>
        <v>2</v>
      </c>
      <c r="U545" s="34"/>
      <c r="V545" s="1"/>
      <c r="W545" s="45">
        <f t="shared" si="560"/>
        <v>2</v>
      </c>
      <c r="X545" s="34"/>
      <c r="Y545" s="1"/>
      <c r="Z545" s="45">
        <f t="shared" si="561"/>
        <v>2</v>
      </c>
      <c r="AA545" s="34"/>
      <c r="AB545" s="1"/>
      <c r="AC545" s="45">
        <f t="shared" si="562"/>
        <v>2</v>
      </c>
      <c r="AD545" s="3"/>
      <c r="AE545" s="1"/>
      <c r="AF545" s="172">
        <f t="shared" si="563"/>
        <v>2</v>
      </c>
      <c r="AG545" s="34"/>
      <c r="AH545" s="1"/>
      <c r="AI545" s="46">
        <f t="shared" si="564"/>
        <v>2</v>
      </c>
      <c r="AJ545" s="34"/>
      <c r="AK545" s="1"/>
      <c r="AL545" s="46">
        <f t="shared" si="565"/>
        <v>2</v>
      </c>
      <c r="AM545" s="34"/>
      <c r="AN545" s="1"/>
      <c r="AO545" s="46">
        <f t="shared" si="566"/>
        <v>2</v>
      </c>
      <c r="AP545" s="34"/>
      <c r="AQ545" s="1"/>
      <c r="AR545" s="46">
        <f t="shared" si="567"/>
        <v>2</v>
      </c>
      <c r="AS545" s="34"/>
      <c r="AT545" s="1"/>
      <c r="AU545" s="46">
        <f t="shared" si="568"/>
        <v>2</v>
      </c>
      <c r="AV545" s="125">
        <f t="shared" si="569"/>
        <v>0</v>
      </c>
      <c r="AW545" s="125">
        <f t="shared" si="569"/>
        <v>0</v>
      </c>
      <c r="AX545" s="291">
        <v>0</v>
      </c>
      <c r="AY545" s="125">
        <v>0</v>
      </c>
      <c r="AZ545" s="35"/>
      <c r="BA545" s="35"/>
      <c r="BB545" s="35"/>
      <c r="BC545" s="35"/>
      <c r="BD545" s="35"/>
      <c r="BE545" s="35"/>
      <c r="BF545" s="35"/>
    </row>
    <row r="546" spans="1:296" ht="13">
      <c r="A546" s="18"/>
      <c r="B546" s="41"/>
      <c r="C546" s="200">
        <v>543</v>
      </c>
      <c r="D546" s="233" t="s">
        <v>4525</v>
      </c>
      <c r="E546" s="133">
        <v>3</v>
      </c>
      <c r="F546" s="162" t="s">
        <v>4404</v>
      </c>
      <c r="G546" s="155" t="s">
        <v>4405</v>
      </c>
      <c r="H546" s="156" t="s">
        <v>4465</v>
      </c>
      <c r="I546" s="156" t="s">
        <v>640</v>
      </c>
      <c r="J546" s="175">
        <f t="shared" si="556"/>
        <v>10</v>
      </c>
      <c r="K546" s="16">
        <v>10</v>
      </c>
      <c r="L546" s="3"/>
      <c r="M546" s="1"/>
      <c r="N546" s="45">
        <f t="shared" si="557"/>
        <v>10</v>
      </c>
      <c r="O546" s="34"/>
      <c r="P546" s="1"/>
      <c r="Q546" s="45">
        <f t="shared" si="558"/>
        <v>10</v>
      </c>
      <c r="R546" s="34"/>
      <c r="S546" s="1"/>
      <c r="T546" s="45">
        <f t="shared" si="559"/>
        <v>10</v>
      </c>
      <c r="U546" s="34"/>
      <c r="V546" s="1"/>
      <c r="W546" s="45">
        <f t="shared" si="560"/>
        <v>10</v>
      </c>
      <c r="X546" s="34"/>
      <c r="Y546" s="1"/>
      <c r="Z546" s="45">
        <f t="shared" si="561"/>
        <v>10</v>
      </c>
      <c r="AA546" s="34"/>
      <c r="AB546" s="1"/>
      <c r="AC546" s="45">
        <f t="shared" si="562"/>
        <v>10</v>
      </c>
      <c r="AD546" s="3"/>
      <c r="AE546" s="1"/>
      <c r="AF546" s="172">
        <f t="shared" si="563"/>
        <v>10</v>
      </c>
      <c r="AG546" s="34"/>
      <c r="AH546" s="1"/>
      <c r="AI546" s="46">
        <f t="shared" si="564"/>
        <v>10</v>
      </c>
      <c r="AJ546" s="34"/>
      <c r="AK546" s="1"/>
      <c r="AL546" s="46">
        <f t="shared" si="565"/>
        <v>10</v>
      </c>
      <c r="AM546" s="34"/>
      <c r="AN546" s="1"/>
      <c r="AO546" s="46">
        <f t="shared" si="566"/>
        <v>10</v>
      </c>
      <c r="AP546" s="34"/>
      <c r="AQ546" s="1"/>
      <c r="AR546" s="72">
        <f t="shared" si="567"/>
        <v>10</v>
      </c>
      <c r="AS546" s="3"/>
      <c r="AT546" s="1"/>
      <c r="AU546" s="46">
        <f t="shared" si="568"/>
        <v>10</v>
      </c>
      <c r="AV546" s="125">
        <f t="shared" si="569"/>
        <v>0</v>
      </c>
      <c r="AW546" s="125">
        <f t="shared" si="569"/>
        <v>0</v>
      </c>
      <c r="AX546" s="291">
        <v>0</v>
      </c>
      <c r="AY546" s="125">
        <v>0</v>
      </c>
      <c r="AZ546" s="35"/>
      <c r="BA546" s="35"/>
      <c r="BB546" s="35"/>
      <c r="BC546" s="35"/>
      <c r="BD546" s="35"/>
      <c r="BE546" s="35"/>
      <c r="BF546" s="35"/>
    </row>
    <row r="547" spans="1:296" ht="13">
      <c r="A547" s="18"/>
      <c r="B547" s="41"/>
      <c r="C547" s="16">
        <v>544</v>
      </c>
      <c r="D547" s="233" t="s">
        <v>4525</v>
      </c>
      <c r="E547" s="133">
        <v>4</v>
      </c>
      <c r="F547" s="162" t="s">
        <v>4382</v>
      </c>
      <c r="G547" s="155" t="s">
        <v>4383</v>
      </c>
      <c r="H547" s="156" t="s">
        <v>4465</v>
      </c>
      <c r="I547" s="156" t="s">
        <v>640</v>
      </c>
      <c r="J547" s="175">
        <f t="shared" si="556"/>
        <v>12</v>
      </c>
      <c r="K547" s="16">
        <v>12</v>
      </c>
      <c r="L547" s="3"/>
      <c r="M547" s="1"/>
      <c r="N547" s="45">
        <f t="shared" si="557"/>
        <v>12</v>
      </c>
      <c r="O547" s="34"/>
      <c r="P547" s="1"/>
      <c r="Q547" s="45">
        <f t="shared" si="558"/>
        <v>12</v>
      </c>
      <c r="R547" s="34"/>
      <c r="S547" s="1"/>
      <c r="T547" s="45">
        <f t="shared" si="559"/>
        <v>12</v>
      </c>
      <c r="U547" s="34"/>
      <c r="V547" s="1"/>
      <c r="W547" s="45">
        <f t="shared" si="560"/>
        <v>12</v>
      </c>
      <c r="X547" s="34"/>
      <c r="Y547" s="1"/>
      <c r="Z547" s="45">
        <f t="shared" si="561"/>
        <v>12</v>
      </c>
      <c r="AA547" s="34"/>
      <c r="AB547" s="1"/>
      <c r="AC547" s="45">
        <f t="shared" si="562"/>
        <v>12</v>
      </c>
      <c r="AD547" s="3"/>
      <c r="AE547" s="1"/>
      <c r="AF547" s="172">
        <f t="shared" si="563"/>
        <v>12</v>
      </c>
      <c r="AG547" s="34"/>
      <c r="AH547" s="1"/>
      <c r="AI547" s="46">
        <f t="shared" si="564"/>
        <v>12</v>
      </c>
      <c r="AJ547" s="34"/>
      <c r="AK547" s="1"/>
      <c r="AL547" s="46">
        <f t="shared" si="565"/>
        <v>12</v>
      </c>
      <c r="AM547" s="34"/>
      <c r="AN547" s="1"/>
      <c r="AO547" s="46">
        <f t="shared" si="566"/>
        <v>12</v>
      </c>
      <c r="AP547" s="34"/>
      <c r="AQ547" s="1"/>
      <c r="AR547" s="46">
        <f t="shared" si="567"/>
        <v>12</v>
      </c>
      <c r="AS547" s="34"/>
      <c r="AT547" s="1"/>
      <c r="AU547" s="46">
        <f t="shared" si="568"/>
        <v>12</v>
      </c>
      <c r="AV547" s="125">
        <f t="shared" si="569"/>
        <v>0</v>
      </c>
      <c r="AW547" s="125">
        <f t="shared" si="569"/>
        <v>0</v>
      </c>
      <c r="AX547" s="291">
        <v>0</v>
      </c>
      <c r="AY547" s="125">
        <v>0</v>
      </c>
      <c r="AZ547" s="35"/>
      <c r="BA547" s="35"/>
      <c r="BB547" s="35"/>
      <c r="BC547" s="35"/>
      <c r="BD547" s="35"/>
      <c r="BE547" s="35"/>
      <c r="BF547" s="35"/>
    </row>
    <row r="548" spans="1:296" ht="13">
      <c r="A548" s="17"/>
      <c r="B548" s="1"/>
      <c r="C548" s="16">
        <v>545</v>
      </c>
      <c r="D548" s="233" t="s">
        <v>4525</v>
      </c>
      <c r="E548" s="133">
        <v>5</v>
      </c>
      <c r="F548" s="162" t="s">
        <v>4463</v>
      </c>
      <c r="G548" s="155" t="s">
        <v>4464</v>
      </c>
      <c r="H548" s="156" t="s">
        <v>4465</v>
      </c>
      <c r="I548" s="156" t="s">
        <v>640</v>
      </c>
      <c r="J548" s="175">
        <f t="shared" si="556"/>
        <v>4</v>
      </c>
      <c r="K548" s="16">
        <v>4</v>
      </c>
      <c r="L548" s="3"/>
      <c r="M548" s="1"/>
      <c r="N548" s="45">
        <f t="shared" si="557"/>
        <v>4</v>
      </c>
      <c r="O548" s="34"/>
      <c r="P548" s="1"/>
      <c r="Q548" s="45">
        <f t="shared" si="558"/>
        <v>4</v>
      </c>
      <c r="R548" s="34"/>
      <c r="S548" s="1"/>
      <c r="T548" s="45">
        <f t="shared" si="559"/>
        <v>4</v>
      </c>
      <c r="U548" s="34"/>
      <c r="V548" s="1"/>
      <c r="W548" s="45">
        <f t="shared" si="560"/>
        <v>4</v>
      </c>
      <c r="X548" s="34"/>
      <c r="Y548" s="1"/>
      <c r="Z548" s="45">
        <f t="shared" si="561"/>
        <v>4</v>
      </c>
      <c r="AA548" s="34"/>
      <c r="AB548" s="1"/>
      <c r="AC548" s="45">
        <f t="shared" si="562"/>
        <v>4</v>
      </c>
      <c r="AD548" s="3"/>
      <c r="AE548" s="1"/>
      <c r="AF548" s="172">
        <f t="shared" si="563"/>
        <v>4</v>
      </c>
      <c r="AG548" s="34"/>
      <c r="AH548" s="1"/>
      <c r="AI548" s="46">
        <f t="shared" si="564"/>
        <v>4</v>
      </c>
      <c r="AJ548" s="34"/>
      <c r="AK548" s="1"/>
      <c r="AL548" s="46">
        <f t="shared" si="565"/>
        <v>4</v>
      </c>
      <c r="AM548" s="34"/>
      <c r="AN548" s="1"/>
      <c r="AO548" s="46">
        <f t="shared" si="566"/>
        <v>4</v>
      </c>
      <c r="AP548" s="34"/>
      <c r="AQ548" s="1"/>
      <c r="AR548" s="72">
        <f t="shared" si="567"/>
        <v>4</v>
      </c>
      <c r="AS548" s="3"/>
      <c r="AT548" s="1"/>
      <c r="AU548" s="46">
        <f t="shared" si="568"/>
        <v>4</v>
      </c>
      <c r="AV548" s="125">
        <f t="shared" si="569"/>
        <v>0</v>
      </c>
      <c r="AW548" s="125">
        <f t="shared" si="569"/>
        <v>0</v>
      </c>
      <c r="AX548" s="291">
        <v>6</v>
      </c>
      <c r="AY548" s="125">
        <v>0</v>
      </c>
      <c r="AZ548" s="35"/>
      <c r="BA548" s="35"/>
      <c r="BB548" s="35"/>
      <c r="BC548" s="35"/>
      <c r="BD548" s="35"/>
      <c r="BE548" s="35"/>
      <c r="BF548" s="35"/>
    </row>
    <row r="549" spans="1:296" ht="13">
      <c r="A549" s="17"/>
      <c r="B549" s="22"/>
      <c r="C549" s="16">
        <v>546</v>
      </c>
      <c r="D549" s="233" t="s">
        <v>4525</v>
      </c>
      <c r="E549" s="133">
        <v>6</v>
      </c>
      <c r="F549" s="162" t="s">
        <v>4378</v>
      </c>
      <c r="G549" s="155" t="s">
        <v>4379</v>
      </c>
      <c r="H549" s="156" t="s">
        <v>4465</v>
      </c>
      <c r="I549" s="156" t="s">
        <v>640</v>
      </c>
      <c r="J549" s="175">
        <f t="shared" si="556"/>
        <v>4</v>
      </c>
      <c r="K549" s="16">
        <v>4</v>
      </c>
      <c r="L549" s="3"/>
      <c r="M549" s="1"/>
      <c r="N549" s="45">
        <f t="shared" si="557"/>
        <v>4</v>
      </c>
      <c r="O549" s="34"/>
      <c r="P549" s="1"/>
      <c r="Q549" s="45">
        <f t="shared" si="558"/>
        <v>4</v>
      </c>
      <c r="R549" s="34"/>
      <c r="S549" s="1"/>
      <c r="T549" s="45">
        <f t="shared" si="559"/>
        <v>4</v>
      </c>
      <c r="U549" s="34"/>
      <c r="V549" s="1"/>
      <c r="W549" s="45">
        <f t="shared" si="560"/>
        <v>4</v>
      </c>
      <c r="X549" s="34"/>
      <c r="Y549" s="1"/>
      <c r="Z549" s="45">
        <f t="shared" si="561"/>
        <v>4</v>
      </c>
      <c r="AA549" s="34"/>
      <c r="AB549" s="1"/>
      <c r="AC549" s="45">
        <f t="shared" si="562"/>
        <v>4</v>
      </c>
      <c r="AD549" s="3"/>
      <c r="AE549" s="1"/>
      <c r="AF549" s="172">
        <f t="shared" si="563"/>
        <v>4</v>
      </c>
      <c r="AG549" s="34"/>
      <c r="AH549" s="1"/>
      <c r="AI549" s="46">
        <f t="shared" si="564"/>
        <v>4</v>
      </c>
      <c r="AJ549" s="34"/>
      <c r="AK549" s="1"/>
      <c r="AL549" s="46">
        <f t="shared" si="565"/>
        <v>4</v>
      </c>
      <c r="AM549" s="34"/>
      <c r="AN549" s="1"/>
      <c r="AO549" s="46">
        <f t="shared" si="566"/>
        <v>4</v>
      </c>
      <c r="AP549" s="34"/>
      <c r="AQ549" s="1"/>
      <c r="AR549" s="72">
        <f t="shared" si="567"/>
        <v>4</v>
      </c>
      <c r="AS549" s="3"/>
      <c r="AT549" s="1"/>
      <c r="AU549" s="46">
        <f t="shared" si="568"/>
        <v>4</v>
      </c>
      <c r="AV549" s="125">
        <f t="shared" si="569"/>
        <v>0</v>
      </c>
      <c r="AW549" s="125">
        <f t="shared" si="569"/>
        <v>0</v>
      </c>
      <c r="AX549" s="291">
        <v>0</v>
      </c>
      <c r="AY549" s="125">
        <v>0</v>
      </c>
      <c r="AZ549" s="35"/>
      <c r="BA549" s="35"/>
      <c r="BB549" s="35"/>
      <c r="BC549" s="35"/>
      <c r="BD549" s="35"/>
      <c r="BE549" s="35"/>
      <c r="BF549" s="35"/>
    </row>
    <row r="550" spans="1:296" ht="13">
      <c r="A550" s="17"/>
      <c r="B550" s="22"/>
      <c r="C550" s="200">
        <v>547</v>
      </c>
      <c r="D550" s="238" t="s">
        <v>4525</v>
      </c>
      <c r="E550" s="239">
        <v>7</v>
      </c>
      <c r="F550" s="162" t="s">
        <v>4058</v>
      </c>
      <c r="G550" s="155" t="s">
        <v>4467</v>
      </c>
      <c r="H550" s="156" t="s">
        <v>4465</v>
      </c>
      <c r="I550" s="156" t="s">
        <v>640</v>
      </c>
      <c r="J550" s="175">
        <f t="shared" si="556"/>
        <v>11</v>
      </c>
      <c r="K550" s="16">
        <v>11</v>
      </c>
      <c r="L550" s="3"/>
      <c r="M550" s="1"/>
      <c r="N550" s="45">
        <f t="shared" si="557"/>
        <v>11</v>
      </c>
      <c r="O550" s="34"/>
      <c r="P550" s="1"/>
      <c r="Q550" s="45">
        <f t="shared" si="558"/>
        <v>11</v>
      </c>
      <c r="R550" s="34"/>
      <c r="S550" s="1"/>
      <c r="T550" s="45">
        <f t="shared" si="559"/>
        <v>11</v>
      </c>
      <c r="U550" s="34"/>
      <c r="V550" s="1"/>
      <c r="W550" s="45">
        <f t="shared" si="560"/>
        <v>11</v>
      </c>
      <c r="X550" s="34"/>
      <c r="Y550" s="1"/>
      <c r="Z550" s="45">
        <f t="shared" si="561"/>
        <v>11</v>
      </c>
      <c r="AA550" s="34"/>
      <c r="AB550" s="1"/>
      <c r="AC550" s="45">
        <f t="shared" si="562"/>
        <v>11</v>
      </c>
      <c r="AD550" s="3"/>
      <c r="AE550" s="1"/>
      <c r="AF550" s="172">
        <f t="shared" si="563"/>
        <v>11</v>
      </c>
      <c r="AG550" s="34"/>
      <c r="AH550" s="1"/>
      <c r="AI550" s="46">
        <f t="shared" si="564"/>
        <v>11</v>
      </c>
      <c r="AJ550" s="34"/>
      <c r="AK550" s="1"/>
      <c r="AL550" s="46">
        <f t="shared" si="565"/>
        <v>11</v>
      </c>
      <c r="AM550" s="34"/>
      <c r="AN550" s="1"/>
      <c r="AO550" s="46">
        <f t="shared" si="566"/>
        <v>11</v>
      </c>
      <c r="AP550" s="34"/>
      <c r="AQ550" s="1"/>
      <c r="AR550" s="72">
        <f t="shared" si="567"/>
        <v>11</v>
      </c>
      <c r="AS550" s="3"/>
      <c r="AT550" s="1"/>
      <c r="AU550" s="46">
        <f t="shared" si="568"/>
        <v>11</v>
      </c>
      <c r="AV550" s="125">
        <f t="shared" si="569"/>
        <v>0</v>
      </c>
      <c r="AW550" s="125">
        <f t="shared" si="569"/>
        <v>0</v>
      </c>
      <c r="AX550" s="291">
        <v>1</v>
      </c>
      <c r="AY550" s="125">
        <v>0</v>
      </c>
      <c r="AZ550" s="35"/>
      <c r="BA550" s="35"/>
      <c r="BB550" s="35"/>
      <c r="BC550" s="35"/>
      <c r="BD550" s="35"/>
      <c r="BE550" s="35"/>
      <c r="BF550" s="35"/>
    </row>
    <row r="551" spans="1:296" ht="13">
      <c r="A551" s="18"/>
      <c r="B551" s="41"/>
      <c r="C551" s="16">
        <v>548</v>
      </c>
      <c r="D551" s="240" t="s">
        <v>4525</v>
      </c>
      <c r="E551" s="241">
        <v>1</v>
      </c>
      <c r="F551" s="162" t="s">
        <v>4055</v>
      </c>
      <c r="G551" s="155" t="s">
        <v>4052</v>
      </c>
      <c r="H551" s="156" t="s">
        <v>1089</v>
      </c>
      <c r="I551" s="156" t="s">
        <v>640</v>
      </c>
      <c r="J551" s="175">
        <f>AU551</f>
        <v>3</v>
      </c>
      <c r="K551" s="16">
        <v>3</v>
      </c>
      <c r="L551" s="3"/>
      <c r="M551" s="1"/>
      <c r="N551" s="46">
        <f>SUM(K551+L551-M551)</f>
        <v>3</v>
      </c>
      <c r="O551" s="34"/>
      <c r="P551" s="1"/>
      <c r="Q551" s="46">
        <f>SUM(N551+O551-P551)</f>
        <v>3</v>
      </c>
      <c r="R551" s="34"/>
      <c r="S551" s="1"/>
      <c r="T551" s="46">
        <f>SUM(Q551+R551-S551)</f>
        <v>3</v>
      </c>
      <c r="U551" s="34"/>
      <c r="V551" s="1"/>
      <c r="W551" s="46">
        <f>SUM(T551+U551-V551)</f>
        <v>3</v>
      </c>
      <c r="X551" s="34"/>
      <c r="Y551" s="1"/>
      <c r="Z551" s="46">
        <f>SUM(W551+X551-Y551)</f>
        <v>3</v>
      </c>
      <c r="AA551" s="34"/>
      <c r="AB551" s="1"/>
      <c r="AC551" s="46">
        <f>SUM(Z551+AA551-AB551)</f>
        <v>3</v>
      </c>
      <c r="AD551" s="3"/>
      <c r="AE551" s="1"/>
      <c r="AF551" s="171">
        <f>SUM(AC551+AD551-AE551)</f>
        <v>3</v>
      </c>
      <c r="AG551" s="34"/>
      <c r="AH551" s="1"/>
      <c r="AI551" s="46">
        <f>SUM(AF551+AG551-AH551)</f>
        <v>3</v>
      </c>
      <c r="AJ551" s="34"/>
      <c r="AK551" s="1"/>
      <c r="AL551" s="46">
        <f>SUM(AI551+AJ551-AK551)</f>
        <v>3</v>
      </c>
      <c r="AM551" s="34"/>
      <c r="AN551" s="1"/>
      <c r="AO551" s="46">
        <f>SUM(AL551+AM551-AN551)</f>
        <v>3</v>
      </c>
      <c r="AP551" s="34"/>
      <c r="AQ551" s="1"/>
      <c r="AR551" s="46">
        <f>SUM(AO551+AP551-AQ551)</f>
        <v>3</v>
      </c>
      <c r="AS551" s="34"/>
      <c r="AT551" s="1"/>
      <c r="AU551" s="46">
        <f>SUM(AR551+AS551-AT551)</f>
        <v>3</v>
      </c>
      <c r="AV551" s="125">
        <f t="shared" ref="AV551:AW553" si="570">SUM(L551+O551+R551+U551+X551+AA551+AD551+AG551+AJ551+AM551+AP551+AS551)</f>
        <v>0</v>
      </c>
      <c r="AW551" s="125">
        <f t="shared" si="570"/>
        <v>0</v>
      </c>
      <c r="AX551" s="291">
        <v>2</v>
      </c>
      <c r="AY551" s="125">
        <v>0</v>
      </c>
      <c r="AZ551" s="35"/>
      <c r="BA551" s="35"/>
      <c r="BB551" s="35"/>
      <c r="BC551" s="35"/>
      <c r="BD551" s="35"/>
      <c r="BE551" s="35"/>
      <c r="BF551" s="35"/>
    </row>
    <row r="552" spans="1:296" ht="13">
      <c r="A552" s="18"/>
      <c r="B552" s="41"/>
      <c r="C552" s="16">
        <v>549</v>
      </c>
      <c r="D552" s="218" t="s">
        <v>4525</v>
      </c>
      <c r="E552" s="124">
        <v>2</v>
      </c>
      <c r="F552" s="162" t="s">
        <v>4056</v>
      </c>
      <c r="G552" s="155" t="s">
        <v>4053</v>
      </c>
      <c r="H552" s="156" t="s">
        <v>1089</v>
      </c>
      <c r="I552" s="156" t="s">
        <v>640</v>
      </c>
      <c r="J552" s="175">
        <f>AU552</f>
        <v>4</v>
      </c>
      <c r="K552" s="16">
        <v>4</v>
      </c>
      <c r="L552" s="3"/>
      <c r="M552" s="1"/>
      <c r="N552" s="46">
        <f>SUM(K552+L552-M552)</f>
        <v>4</v>
      </c>
      <c r="O552" s="34"/>
      <c r="P552" s="1"/>
      <c r="Q552" s="46">
        <f>SUM(N552+O552-P552)</f>
        <v>4</v>
      </c>
      <c r="R552" s="34"/>
      <c r="S552" s="1"/>
      <c r="T552" s="46">
        <f>SUM(Q552+R552-S552)</f>
        <v>4</v>
      </c>
      <c r="U552" s="34"/>
      <c r="V552" s="1"/>
      <c r="W552" s="46">
        <f>SUM(T552+U552-V552)</f>
        <v>4</v>
      </c>
      <c r="X552" s="34"/>
      <c r="Y552" s="1"/>
      <c r="Z552" s="46">
        <f>SUM(W552+X552-Y552)</f>
        <v>4</v>
      </c>
      <c r="AA552" s="34"/>
      <c r="AB552" s="1"/>
      <c r="AC552" s="46">
        <f>SUM(Z552+AA552-AB552)</f>
        <v>4</v>
      </c>
      <c r="AD552" s="3"/>
      <c r="AE552" s="1"/>
      <c r="AF552" s="171">
        <f>SUM(AC552+AD552-AE552)</f>
        <v>4</v>
      </c>
      <c r="AG552" s="34"/>
      <c r="AH552" s="1"/>
      <c r="AI552" s="46">
        <f>SUM(AF552+AG552-AH552)</f>
        <v>4</v>
      </c>
      <c r="AJ552" s="34"/>
      <c r="AK552" s="1"/>
      <c r="AL552" s="46">
        <f>SUM(AI552+AJ552-AK552)</f>
        <v>4</v>
      </c>
      <c r="AM552" s="34"/>
      <c r="AN552" s="1"/>
      <c r="AO552" s="46">
        <f>SUM(AL552+AM552-AN552)</f>
        <v>4</v>
      </c>
      <c r="AP552" s="34"/>
      <c r="AQ552" s="1"/>
      <c r="AR552" s="46">
        <f>SUM(AO552+AP552-AQ552)</f>
        <v>4</v>
      </c>
      <c r="AS552" s="34"/>
      <c r="AT552" s="1"/>
      <c r="AU552" s="46">
        <f>SUM(AR552+AS552-AT552)</f>
        <v>4</v>
      </c>
      <c r="AV552" s="125">
        <f t="shared" si="570"/>
        <v>0</v>
      </c>
      <c r="AW552" s="125">
        <f t="shared" si="570"/>
        <v>0</v>
      </c>
      <c r="AX552" s="291">
        <v>1</v>
      </c>
      <c r="AY552" s="125">
        <v>0</v>
      </c>
      <c r="AZ552" s="35"/>
      <c r="BA552" s="35"/>
      <c r="BB552" s="35"/>
      <c r="BC552" s="35"/>
      <c r="BD552" s="35"/>
      <c r="BE552" s="35"/>
      <c r="BF552" s="35"/>
    </row>
    <row r="553" spans="1:296" ht="13">
      <c r="A553" s="17"/>
      <c r="B553" s="22"/>
      <c r="C553" s="16">
        <v>550</v>
      </c>
      <c r="D553" s="218" t="s">
        <v>4525</v>
      </c>
      <c r="E553" s="124">
        <v>3</v>
      </c>
      <c r="F553" s="162" t="s">
        <v>4057</v>
      </c>
      <c r="G553" s="155" t="s">
        <v>4054</v>
      </c>
      <c r="H553" s="156" t="s">
        <v>1089</v>
      </c>
      <c r="I553" s="156" t="s">
        <v>640</v>
      </c>
      <c r="J553" s="175">
        <f>AU553</f>
        <v>0</v>
      </c>
      <c r="K553" s="16">
        <v>2</v>
      </c>
      <c r="L553" s="3"/>
      <c r="M553" s="1"/>
      <c r="N553" s="45">
        <f>SUM(K553+L553-M553)</f>
        <v>2</v>
      </c>
      <c r="O553" s="34"/>
      <c r="P553" s="1"/>
      <c r="Q553" s="45">
        <f>SUM(N553+O553-P553)</f>
        <v>2</v>
      </c>
      <c r="R553" s="34"/>
      <c r="S553" s="1">
        <v>2</v>
      </c>
      <c r="T553" s="45">
        <f>SUM(Q553+R553-S553)</f>
        <v>0</v>
      </c>
      <c r="U553" s="34"/>
      <c r="V553" s="1"/>
      <c r="W553" s="45">
        <f>SUM(T553+U553-V553)</f>
        <v>0</v>
      </c>
      <c r="X553" s="34"/>
      <c r="Y553" s="1"/>
      <c r="Z553" s="45">
        <f>SUM(W553+X553-Y553)</f>
        <v>0</v>
      </c>
      <c r="AA553" s="34"/>
      <c r="AB553" s="1"/>
      <c r="AC553" s="45">
        <f>SUM(Z553+AA553-AB553)</f>
        <v>0</v>
      </c>
      <c r="AD553" s="3"/>
      <c r="AE553" s="1"/>
      <c r="AF553" s="172">
        <f>SUM(AC553+AD553-AE553)</f>
        <v>0</v>
      </c>
      <c r="AG553" s="34"/>
      <c r="AH553" s="1"/>
      <c r="AI553" s="46">
        <f>SUM(AF553+AG553-AH553)</f>
        <v>0</v>
      </c>
      <c r="AJ553" s="34"/>
      <c r="AK553" s="1"/>
      <c r="AL553" s="46">
        <f>SUM(AI553+AJ553-AK553)</f>
        <v>0</v>
      </c>
      <c r="AM553" s="34"/>
      <c r="AN553" s="1"/>
      <c r="AO553" s="46">
        <f>SUM(AL553+AM553-AN553)</f>
        <v>0</v>
      </c>
      <c r="AP553" s="34"/>
      <c r="AQ553" s="1"/>
      <c r="AR553" s="72">
        <f>SUM(AO553+AP553-AQ553)</f>
        <v>0</v>
      </c>
      <c r="AS553" s="3"/>
      <c r="AT553" s="1"/>
      <c r="AU553" s="46">
        <f>SUM(AR553+AS553-AT553)</f>
        <v>0</v>
      </c>
      <c r="AV553" s="125">
        <f t="shared" si="570"/>
        <v>0</v>
      </c>
      <c r="AW553" s="125">
        <f t="shared" si="570"/>
        <v>2</v>
      </c>
      <c r="AX553" s="291">
        <v>3</v>
      </c>
      <c r="AY553" s="125">
        <v>0</v>
      </c>
      <c r="AZ553" s="35"/>
      <c r="BA553" s="35"/>
      <c r="BB553" s="35"/>
      <c r="BC553" s="35"/>
      <c r="BD553" s="35"/>
      <c r="BE553" s="35"/>
      <c r="BF553" s="35"/>
    </row>
    <row r="554" spans="1:296" ht="13">
      <c r="A554" s="18"/>
      <c r="B554" s="41"/>
      <c r="C554" s="200">
        <v>551</v>
      </c>
      <c r="D554" s="242" t="s">
        <v>4525</v>
      </c>
      <c r="E554" s="243">
        <v>4</v>
      </c>
      <c r="F554" s="162" t="s">
        <v>4322</v>
      </c>
      <c r="G554" s="155" t="s">
        <v>4323</v>
      </c>
      <c r="H554" s="156" t="s">
        <v>1089</v>
      </c>
      <c r="I554" s="156" t="s">
        <v>640</v>
      </c>
      <c r="J554" s="175">
        <f>AU554</f>
        <v>5</v>
      </c>
      <c r="K554" s="16">
        <v>5</v>
      </c>
      <c r="L554" s="3"/>
      <c r="M554" s="1"/>
      <c r="N554" s="45">
        <f>SUM(K554+L554-M554)</f>
        <v>5</v>
      </c>
      <c r="O554" s="34"/>
      <c r="P554" s="1"/>
      <c r="Q554" s="45">
        <f>SUM(N554+O554-P554)</f>
        <v>5</v>
      </c>
      <c r="R554" s="34"/>
      <c r="S554" s="1"/>
      <c r="T554" s="45">
        <f>SUM(Q554+R554-S554)</f>
        <v>5</v>
      </c>
      <c r="U554" s="34"/>
      <c r="V554" s="1"/>
      <c r="W554" s="45">
        <f>SUM(T554+U554-V554)</f>
        <v>5</v>
      </c>
      <c r="X554" s="34"/>
      <c r="Y554" s="1"/>
      <c r="Z554" s="45">
        <f>SUM(W554+X554-Y554)</f>
        <v>5</v>
      </c>
      <c r="AA554" s="34"/>
      <c r="AB554" s="1"/>
      <c r="AC554" s="45">
        <f>SUM(Z554+AA554-AB554)</f>
        <v>5</v>
      </c>
      <c r="AD554" s="3"/>
      <c r="AE554" s="1"/>
      <c r="AF554" s="172">
        <f>SUM(AC554+AD554-AE554)</f>
        <v>5</v>
      </c>
      <c r="AG554" s="34"/>
      <c r="AH554" s="1"/>
      <c r="AI554" s="46">
        <f>SUM(AF554+AG554-AH554)</f>
        <v>5</v>
      </c>
      <c r="AJ554" s="34"/>
      <c r="AK554" s="1"/>
      <c r="AL554" s="46">
        <f>SUM(AI554+AJ554-AK554)</f>
        <v>5</v>
      </c>
      <c r="AM554" s="34"/>
      <c r="AN554" s="1"/>
      <c r="AO554" s="46">
        <f>SUM(AL554+AM554-AN554)</f>
        <v>5</v>
      </c>
      <c r="AP554" s="34"/>
      <c r="AQ554" s="1"/>
      <c r="AR554" s="72">
        <f>SUM(AO554+AP554-AQ554)</f>
        <v>5</v>
      </c>
      <c r="AS554" s="3"/>
      <c r="AT554" s="1"/>
      <c r="AU554" s="46">
        <f>SUM(AR554+AS554-AT554)</f>
        <v>5</v>
      </c>
      <c r="AV554" s="125">
        <f>SUM(L554+O554+R554+U554+X554+AA554+AD554+AG554+AJ554+AM554+AP554+AS554)</f>
        <v>0</v>
      </c>
      <c r="AW554" s="125">
        <f>SUM(M554+P554+S554+V554+Y554+AB554+AE554+AH554+AK554+AN554+AQ554+AT554)</f>
        <v>0</v>
      </c>
      <c r="AX554" s="291">
        <v>0</v>
      </c>
      <c r="AY554" s="125">
        <v>0</v>
      </c>
      <c r="AZ554" s="35"/>
      <c r="BA554" s="35"/>
      <c r="BB554" s="35"/>
      <c r="BC554" s="35"/>
      <c r="BD554" s="35"/>
      <c r="BE554" s="35"/>
      <c r="BF554" s="35"/>
    </row>
    <row r="555" spans="1:296" ht="13">
      <c r="A555" s="17"/>
      <c r="B555" s="22"/>
      <c r="C555" s="16">
        <v>552</v>
      </c>
      <c r="D555" s="110"/>
      <c r="E555" s="16"/>
      <c r="F555" s="162" t="s">
        <v>3907</v>
      </c>
      <c r="G555" s="155" t="s">
        <v>3906</v>
      </c>
      <c r="H555" s="156" t="s">
        <v>1089</v>
      </c>
      <c r="I555" s="156" t="s">
        <v>517</v>
      </c>
      <c r="J555" s="175">
        <f t="shared" ref="J555:J556" si="571">AU555</f>
        <v>5</v>
      </c>
      <c r="K555" s="16">
        <v>5</v>
      </c>
      <c r="L555" s="3"/>
      <c r="M555" s="1"/>
      <c r="N555" s="45">
        <f t="shared" ref="N555:N556" si="572">SUM(K555+L555-M555)</f>
        <v>5</v>
      </c>
      <c r="O555" s="34"/>
      <c r="P555" s="1"/>
      <c r="Q555" s="45">
        <f t="shared" ref="Q555:Q557" si="573">SUM(N555+O555-P555)</f>
        <v>5</v>
      </c>
      <c r="R555" s="34"/>
      <c r="S555" s="1"/>
      <c r="T555" s="45">
        <f t="shared" ref="T555:T557" si="574">SUM(Q555+R555-S555)</f>
        <v>5</v>
      </c>
      <c r="U555" s="34"/>
      <c r="V555" s="1"/>
      <c r="W555" s="45">
        <f t="shared" ref="W555:W557" si="575">SUM(T555+U555-V555)</f>
        <v>5</v>
      </c>
      <c r="X555" s="34"/>
      <c r="Y555" s="1"/>
      <c r="Z555" s="45">
        <f t="shared" ref="Z555:Z557" si="576">SUM(W555+X555-Y555)</f>
        <v>5</v>
      </c>
      <c r="AA555" s="34"/>
      <c r="AB555" s="1"/>
      <c r="AC555" s="45">
        <f t="shared" ref="AC555:AC557" si="577">SUM(Z555+AA555-AB555)</f>
        <v>5</v>
      </c>
      <c r="AD555" s="3"/>
      <c r="AE555" s="1"/>
      <c r="AF555" s="172">
        <f t="shared" ref="AF555:AF557" si="578">SUM(AC555+AD555-AE555)</f>
        <v>5</v>
      </c>
      <c r="AG555" s="34"/>
      <c r="AH555" s="1"/>
      <c r="AI555" s="46">
        <f t="shared" ref="AI555:AI557" si="579">SUM(AF555+AG555-AH555)</f>
        <v>5</v>
      </c>
      <c r="AJ555" s="34"/>
      <c r="AK555" s="1"/>
      <c r="AL555" s="46">
        <f t="shared" ref="AL555:AL557" si="580">SUM(AI555+AJ555-AK555)</f>
        <v>5</v>
      </c>
      <c r="AM555" s="34"/>
      <c r="AN555" s="1"/>
      <c r="AO555" s="46">
        <f t="shared" ref="AO555:AO556" si="581">SUM(AL555+AM555-AN555)</f>
        <v>5</v>
      </c>
      <c r="AP555" s="34"/>
      <c r="AQ555" s="1"/>
      <c r="AR555" s="72">
        <f t="shared" ref="AR555:AR556" si="582">SUM(AO555+AP555-AQ555)</f>
        <v>5</v>
      </c>
      <c r="AS555" s="3"/>
      <c r="AT555" s="1"/>
      <c r="AU555" s="46">
        <f t="shared" ref="AU555:AU556" si="583">SUM(AR555+AS555-AT555)</f>
        <v>5</v>
      </c>
      <c r="AV555" s="125">
        <f t="shared" ref="AV555:AV556" si="584">SUM(L555+O555+R555+U555+X555+AA555+AD555+AG555+AJ555+AM555+AP555+AS555)</f>
        <v>0</v>
      </c>
      <c r="AW555" s="125">
        <f t="shared" ref="AW555:AW556" si="585">SUM(M555+P555+S555+V555+Y555+AB555+AE555+AH555+AK555+AN555+AQ555+AT555)</f>
        <v>0</v>
      </c>
      <c r="AX555" s="291">
        <v>0</v>
      </c>
      <c r="AY555" s="125">
        <v>0</v>
      </c>
      <c r="AZ555" s="35"/>
      <c r="BA555" s="35"/>
      <c r="BB555" s="35"/>
      <c r="BC555" s="35"/>
      <c r="BD555" s="35"/>
      <c r="BE555" s="35"/>
      <c r="BF555" s="35"/>
    </row>
    <row r="556" spans="1:296" ht="13">
      <c r="A556" s="18"/>
      <c r="B556" s="41"/>
      <c r="C556" s="16">
        <v>553</v>
      </c>
      <c r="D556" s="81"/>
      <c r="E556" s="16"/>
      <c r="F556" s="162" t="s">
        <v>3908</v>
      </c>
      <c r="G556" s="155" t="s">
        <v>3909</v>
      </c>
      <c r="H556" s="156" t="s">
        <v>1089</v>
      </c>
      <c r="I556" s="156" t="s">
        <v>517</v>
      </c>
      <c r="J556" s="175">
        <f t="shared" si="571"/>
        <v>0</v>
      </c>
      <c r="K556" s="16">
        <v>0</v>
      </c>
      <c r="L556" s="3"/>
      <c r="M556" s="1"/>
      <c r="N556" s="45">
        <f t="shared" si="572"/>
        <v>0</v>
      </c>
      <c r="O556" s="34"/>
      <c r="P556" s="1"/>
      <c r="Q556" s="45">
        <f t="shared" si="573"/>
        <v>0</v>
      </c>
      <c r="R556" s="34"/>
      <c r="S556" s="1"/>
      <c r="T556" s="45">
        <f t="shared" si="574"/>
        <v>0</v>
      </c>
      <c r="U556" s="34"/>
      <c r="V556" s="1"/>
      <c r="W556" s="45">
        <f t="shared" si="575"/>
        <v>0</v>
      </c>
      <c r="X556" s="34"/>
      <c r="Y556" s="1"/>
      <c r="Z556" s="45">
        <f t="shared" si="576"/>
        <v>0</v>
      </c>
      <c r="AA556" s="34">
        <v>1</v>
      </c>
      <c r="AB556" s="1">
        <v>1</v>
      </c>
      <c r="AC556" s="45">
        <f t="shared" si="577"/>
        <v>0</v>
      </c>
      <c r="AD556" s="3"/>
      <c r="AE556" s="1"/>
      <c r="AF556" s="172">
        <f t="shared" si="578"/>
        <v>0</v>
      </c>
      <c r="AG556" s="34"/>
      <c r="AH556" s="1"/>
      <c r="AI556" s="46">
        <f t="shared" si="579"/>
        <v>0</v>
      </c>
      <c r="AJ556" s="34"/>
      <c r="AK556" s="1"/>
      <c r="AL556" s="46">
        <f t="shared" si="580"/>
        <v>0</v>
      </c>
      <c r="AM556" s="34"/>
      <c r="AN556" s="1"/>
      <c r="AO556" s="46">
        <f t="shared" si="581"/>
        <v>0</v>
      </c>
      <c r="AP556" s="34"/>
      <c r="AQ556" s="1"/>
      <c r="AR556" s="72">
        <f t="shared" si="582"/>
        <v>0</v>
      </c>
      <c r="AS556" s="3"/>
      <c r="AT556" s="1"/>
      <c r="AU556" s="46">
        <f t="shared" si="583"/>
        <v>0</v>
      </c>
      <c r="AV556" s="125">
        <f t="shared" si="584"/>
        <v>1</v>
      </c>
      <c r="AW556" s="125">
        <f t="shared" si="585"/>
        <v>1</v>
      </c>
      <c r="AX556" s="291">
        <v>0</v>
      </c>
      <c r="AY556" s="125">
        <v>0</v>
      </c>
      <c r="AZ556" s="35"/>
      <c r="BA556" s="35"/>
      <c r="BB556" s="35"/>
      <c r="BC556" s="35"/>
      <c r="BD556" s="35"/>
      <c r="BE556" s="35"/>
      <c r="BF556" s="35"/>
    </row>
    <row r="557" spans="1:296" ht="13">
      <c r="A557" s="18"/>
      <c r="B557" s="41"/>
      <c r="C557" s="16">
        <v>554</v>
      </c>
      <c r="D557" s="81"/>
      <c r="E557" s="16"/>
      <c r="F557" s="162" t="s">
        <v>4059</v>
      </c>
      <c r="G557" s="155" t="s">
        <v>4060</v>
      </c>
      <c r="H557" s="156" t="s">
        <v>419</v>
      </c>
      <c r="I557" s="156" t="s">
        <v>640</v>
      </c>
      <c r="J557" s="175">
        <f t="shared" ref="J557:J558" si="586">AU557</f>
        <v>2</v>
      </c>
      <c r="K557" s="16">
        <v>2</v>
      </c>
      <c r="L557" s="3"/>
      <c r="M557" s="1"/>
      <c r="N557" s="45">
        <f t="shared" ref="N557:N558" si="587">SUM(K557+L557-M557)</f>
        <v>2</v>
      </c>
      <c r="O557" s="34"/>
      <c r="P557" s="1"/>
      <c r="Q557" s="45">
        <f t="shared" si="573"/>
        <v>2</v>
      </c>
      <c r="R557" s="34"/>
      <c r="S557" s="1"/>
      <c r="T557" s="45">
        <f t="shared" si="574"/>
        <v>2</v>
      </c>
      <c r="U557" s="34"/>
      <c r="V557" s="1"/>
      <c r="W557" s="45">
        <f t="shared" si="575"/>
        <v>2</v>
      </c>
      <c r="X557" s="34"/>
      <c r="Y557" s="1"/>
      <c r="Z557" s="45">
        <f t="shared" si="576"/>
        <v>2</v>
      </c>
      <c r="AA557" s="34"/>
      <c r="AB557" s="1"/>
      <c r="AC557" s="45">
        <f t="shared" si="577"/>
        <v>2</v>
      </c>
      <c r="AD557" s="3"/>
      <c r="AE557" s="1"/>
      <c r="AF557" s="172">
        <f t="shared" si="578"/>
        <v>2</v>
      </c>
      <c r="AG557" s="34"/>
      <c r="AH557" s="1"/>
      <c r="AI557" s="46">
        <f t="shared" si="579"/>
        <v>2</v>
      </c>
      <c r="AJ557" s="34"/>
      <c r="AK557" s="1"/>
      <c r="AL557" s="46">
        <f t="shared" si="580"/>
        <v>2</v>
      </c>
      <c r="AM557" s="34"/>
      <c r="AN557" s="1"/>
      <c r="AO557" s="46">
        <f t="shared" ref="AO557:AO558" si="588">SUM(AL557+AM557-AN557)</f>
        <v>2</v>
      </c>
      <c r="AP557" s="34"/>
      <c r="AQ557" s="1"/>
      <c r="AR557" s="72">
        <f t="shared" ref="AR557:AR558" si="589">SUM(AO557+AP557-AQ557)</f>
        <v>2</v>
      </c>
      <c r="AS557" s="3"/>
      <c r="AT557" s="1"/>
      <c r="AU557" s="46">
        <f t="shared" ref="AU557:AU558" si="590">SUM(AR557+AS557-AT557)</f>
        <v>2</v>
      </c>
      <c r="AV557" s="125">
        <f t="shared" ref="AV557:AV561" si="591">SUM(L557+O557+R557+U557+X557+AA557+AD557+AG557+AJ557+AM557+AP557+AS557)</f>
        <v>0</v>
      </c>
      <c r="AW557" s="125">
        <f t="shared" ref="AW557:AW561" si="592">SUM(M557+P557+S557+V557+Y557+AB557+AE557+AH557+AK557+AN557+AQ557+AT557)</f>
        <v>0</v>
      </c>
      <c r="AX557" s="291">
        <v>0</v>
      </c>
      <c r="AY557" s="125">
        <v>0</v>
      </c>
      <c r="AZ557" s="35"/>
      <c r="BA557" s="35"/>
      <c r="BB557" s="35"/>
      <c r="BC557" s="35"/>
      <c r="BD557" s="35"/>
      <c r="BE557" s="35"/>
      <c r="BF557" s="35"/>
    </row>
    <row r="558" spans="1:296" ht="13">
      <c r="A558" s="17"/>
      <c r="B558" s="22"/>
      <c r="C558" s="200">
        <v>555</v>
      </c>
      <c r="D558" s="81"/>
      <c r="E558" s="16"/>
      <c r="F558" s="162" t="s">
        <v>4093</v>
      </c>
      <c r="G558" s="155" t="s">
        <v>4094</v>
      </c>
      <c r="H558" s="156" t="s">
        <v>1089</v>
      </c>
      <c r="I558" s="156" t="s">
        <v>640</v>
      </c>
      <c r="J558" s="175">
        <f t="shared" si="586"/>
        <v>0</v>
      </c>
      <c r="K558" s="16">
        <v>0</v>
      </c>
      <c r="L558" s="3"/>
      <c r="M558" s="1"/>
      <c r="N558" s="45">
        <f t="shared" si="587"/>
        <v>0</v>
      </c>
      <c r="O558" s="34"/>
      <c r="P558" s="1"/>
      <c r="Q558" s="45">
        <f t="shared" ref="Q558" si="593">SUM(N558+O558-P558)</f>
        <v>0</v>
      </c>
      <c r="R558" s="34"/>
      <c r="S558" s="1"/>
      <c r="T558" s="45">
        <f t="shared" ref="T558" si="594">SUM(Q558+R558-S558)</f>
        <v>0</v>
      </c>
      <c r="U558" s="34"/>
      <c r="V558" s="1"/>
      <c r="W558" s="45">
        <f t="shared" ref="W558" si="595">SUM(T558+U558-V558)</f>
        <v>0</v>
      </c>
      <c r="X558" s="34"/>
      <c r="Y558" s="1"/>
      <c r="Z558" s="45">
        <f t="shared" ref="Z558" si="596">SUM(W558+X558-Y558)</f>
        <v>0</v>
      </c>
      <c r="AA558" s="34"/>
      <c r="AB558" s="1"/>
      <c r="AC558" s="45">
        <f t="shared" ref="AC558" si="597">SUM(Z558+AA558-AB558)</f>
        <v>0</v>
      </c>
      <c r="AD558" s="3"/>
      <c r="AE558" s="1"/>
      <c r="AF558" s="172">
        <f t="shared" ref="AF558" si="598">SUM(AC558+AD558-AE558)</f>
        <v>0</v>
      </c>
      <c r="AG558" s="34"/>
      <c r="AH558" s="1"/>
      <c r="AI558" s="46">
        <f t="shared" ref="AI558" si="599">SUM(AF558+AG558-AH558)</f>
        <v>0</v>
      </c>
      <c r="AJ558" s="34"/>
      <c r="AK558" s="1"/>
      <c r="AL558" s="46">
        <f t="shared" ref="AL558" si="600">SUM(AI558+AJ558-AK558)</f>
        <v>0</v>
      </c>
      <c r="AM558" s="34"/>
      <c r="AN558" s="1"/>
      <c r="AO558" s="46">
        <f t="shared" si="588"/>
        <v>0</v>
      </c>
      <c r="AP558" s="34"/>
      <c r="AQ558" s="1"/>
      <c r="AR558" s="72">
        <f t="shared" si="589"/>
        <v>0</v>
      </c>
      <c r="AS558" s="3"/>
      <c r="AT558" s="1"/>
      <c r="AU558" s="46">
        <f t="shared" si="590"/>
        <v>0</v>
      </c>
      <c r="AV558" s="125">
        <f t="shared" si="591"/>
        <v>0</v>
      </c>
      <c r="AW558" s="125">
        <f t="shared" si="592"/>
        <v>0</v>
      </c>
      <c r="AX558" s="291">
        <v>0</v>
      </c>
      <c r="AY558" s="125">
        <v>0</v>
      </c>
      <c r="AZ558" s="35"/>
      <c r="BA558" s="35"/>
      <c r="BB558" s="35"/>
      <c r="BC558" s="35"/>
      <c r="BD558" s="35"/>
      <c r="BE558" s="35"/>
      <c r="BF558" s="35"/>
    </row>
    <row r="559" spans="1:296" ht="13">
      <c r="A559" s="18"/>
      <c r="B559" s="41"/>
      <c r="C559" s="16">
        <v>556</v>
      </c>
      <c r="D559" s="81"/>
      <c r="E559" s="16"/>
      <c r="F559" s="162" t="s">
        <v>4135</v>
      </c>
      <c r="G559" s="155" t="s">
        <v>4136</v>
      </c>
      <c r="H559" s="156" t="s">
        <v>1089</v>
      </c>
      <c r="I559" s="156" t="s">
        <v>640</v>
      </c>
      <c r="J559" s="175">
        <f t="shared" ref="J559:J561" si="601">AU559</f>
        <v>0</v>
      </c>
      <c r="K559" s="16">
        <v>0</v>
      </c>
      <c r="L559" s="3"/>
      <c r="M559" s="1"/>
      <c r="N559" s="45">
        <f t="shared" ref="N559:N561" si="602">SUM(K559+L559-M559)</f>
        <v>0</v>
      </c>
      <c r="O559" s="34"/>
      <c r="P559" s="1"/>
      <c r="Q559" s="45">
        <f t="shared" ref="Q559:Q561" si="603">SUM(N559+O559-P559)</f>
        <v>0</v>
      </c>
      <c r="R559" s="34"/>
      <c r="S559" s="1"/>
      <c r="T559" s="45">
        <f t="shared" ref="T559:T561" si="604">SUM(Q559+R559-S559)</f>
        <v>0</v>
      </c>
      <c r="U559" s="34"/>
      <c r="V559" s="1"/>
      <c r="W559" s="45">
        <f t="shared" ref="W559:W561" si="605">SUM(T559+U559-V559)</f>
        <v>0</v>
      </c>
      <c r="X559" s="34"/>
      <c r="Y559" s="1"/>
      <c r="Z559" s="45">
        <f t="shared" ref="Z559:Z561" si="606">SUM(W559+X559-Y559)</f>
        <v>0</v>
      </c>
      <c r="AA559" s="34"/>
      <c r="AB559" s="1"/>
      <c r="AC559" s="45">
        <f t="shared" ref="AC559:AC561" si="607">SUM(Z559+AA559-AB559)</f>
        <v>0</v>
      </c>
      <c r="AD559" s="3"/>
      <c r="AE559" s="1"/>
      <c r="AF559" s="172">
        <f t="shared" ref="AF559:AF561" si="608">SUM(AC559+AD559-AE559)</f>
        <v>0</v>
      </c>
      <c r="AG559" s="34"/>
      <c r="AH559" s="1"/>
      <c r="AI559" s="46">
        <f t="shared" ref="AI559" si="609">SUM(AF559+AG559-AH559)</f>
        <v>0</v>
      </c>
      <c r="AJ559" s="34"/>
      <c r="AK559" s="1"/>
      <c r="AL559" s="46">
        <f t="shared" ref="AL559:AL561" si="610">SUM(AI559+AJ559-AK559)</f>
        <v>0</v>
      </c>
      <c r="AM559" s="34"/>
      <c r="AN559" s="1"/>
      <c r="AO559" s="46">
        <f t="shared" ref="AO559:AO561" si="611">SUM(AL559+AM559-AN559)</f>
        <v>0</v>
      </c>
      <c r="AP559" s="34"/>
      <c r="AQ559" s="1"/>
      <c r="AR559" s="72">
        <f t="shared" ref="AR559:AR561" si="612">SUM(AO559+AP559-AQ559)</f>
        <v>0</v>
      </c>
      <c r="AS559" s="3"/>
      <c r="AT559" s="1"/>
      <c r="AU559" s="46">
        <f t="shared" ref="AU559:AU561" si="613">SUM(AR559+AS559-AT559)</f>
        <v>0</v>
      </c>
      <c r="AV559" s="125">
        <f t="shared" si="591"/>
        <v>0</v>
      </c>
      <c r="AW559" s="125">
        <f t="shared" si="592"/>
        <v>0</v>
      </c>
      <c r="AX559" s="291">
        <v>0</v>
      </c>
      <c r="AY559" s="125">
        <v>0</v>
      </c>
      <c r="AZ559" s="35"/>
      <c r="BA559" s="35"/>
      <c r="BB559" s="35"/>
      <c r="BC559" s="35"/>
      <c r="BD559" s="35"/>
      <c r="BE559" s="35"/>
      <c r="BF559" s="35"/>
    </row>
    <row r="560" spans="1:296" s="2" customFormat="1" ht="13">
      <c r="A560" s="17"/>
      <c r="B560" s="1"/>
      <c r="C560" s="16">
        <v>557</v>
      </c>
      <c r="D560" s="81"/>
      <c r="E560" s="16"/>
      <c r="F560" s="162" t="s">
        <v>4143</v>
      </c>
      <c r="G560" s="155" t="s">
        <v>4144</v>
      </c>
      <c r="H560" s="156" t="s">
        <v>1089</v>
      </c>
      <c r="I560" s="156" t="s">
        <v>2915</v>
      </c>
      <c r="J560" s="175">
        <f t="shared" si="601"/>
        <v>0</v>
      </c>
      <c r="K560" s="16">
        <v>0</v>
      </c>
      <c r="L560" s="3"/>
      <c r="M560" s="1"/>
      <c r="N560" s="45">
        <f>SUM(K560+L560-M560)</f>
        <v>0</v>
      </c>
      <c r="O560" s="34"/>
      <c r="P560" s="1"/>
      <c r="Q560" s="45">
        <f t="shared" si="603"/>
        <v>0</v>
      </c>
      <c r="R560" s="34"/>
      <c r="S560" s="1"/>
      <c r="T560" s="45">
        <f t="shared" si="604"/>
        <v>0</v>
      </c>
      <c r="U560" s="34"/>
      <c r="V560" s="1"/>
      <c r="W560" s="45">
        <f t="shared" si="605"/>
        <v>0</v>
      </c>
      <c r="X560" s="34"/>
      <c r="Y560" s="1"/>
      <c r="Z560" s="45">
        <f t="shared" si="606"/>
        <v>0</v>
      </c>
      <c r="AA560" s="34"/>
      <c r="AB560" s="1"/>
      <c r="AC560" s="45">
        <f t="shared" si="607"/>
        <v>0</v>
      </c>
      <c r="AD560" s="3"/>
      <c r="AE560" s="1"/>
      <c r="AF560" s="172">
        <f>SUM(AC560+AD560-AE560)</f>
        <v>0</v>
      </c>
      <c r="AG560" s="34"/>
      <c r="AH560" s="1"/>
      <c r="AI560" s="46">
        <f>SUM(AF560+AG560-AH560)</f>
        <v>0</v>
      </c>
      <c r="AJ560" s="34"/>
      <c r="AK560" s="1"/>
      <c r="AL560" s="46">
        <f>SUM(AI560+AJ560-AK560)</f>
        <v>0</v>
      </c>
      <c r="AM560" s="34"/>
      <c r="AN560" s="1"/>
      <c r="AO560" s="46">
        <f t="shared" si="611"/>
        <v>0</v>
      </c>
      <c r="AP560" s="34"/>
      <c r="AQ560" s="1"/>
      <c r="AR560" s="46">
        <f t="shared" si="612"/>
        <v>0</v>
      </c>
      <c r="AS560" s="34"/>
      <c r="AT560" s="1"/>
      <c r="AU560" s="46">
        <f t="shared" si="613"/>
        <v>0</v>
      </c>
      <c r="AV560" s="125">
        <f t="shared" si="591"/>
        <v>0</v>
      </c>
      <c r="AW560" s="125">
        <f t="shared" si="592"/>
        <v>0</v>
      </c>
      <c r="AX560" s="291">
        <v>0</v>
      </c>
      <c r="AY560" s="125">
        <v>0</v>
      </c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35"/>
      <c r="FB560" s="35"/>
      <c r="FC560" s="35"/>
      <c r="FD560" s="35"/>
      <c r="FE560" s="35"/>
      <c r="FF560" s="35"/>
      <c r="FG560" s="35"/>
      <c r="FH560" s="35"/>
      <c r="FI560" s="35"/>
      <c r="FJ560" s="35"/>
      <c r="FK560" s="35"/>
      <c r="FL560" s="35"/>
      <c r="FM560" s="35"/>
      <c r="FN560" s="35"/>
      <c r="FO560" s="35"/>
      <c r="FP560" s="35"/>
      <c r="FQ560" s="35"/>
      <c r="FR560" s="35"/>
      <c r="FS560" s="35"/>
      <c r="FT560" s="35"/>
      <c r="FU560" s="35"/>
      <c r="FV560" s="35"/>
      <c r="FW560" s="35"/>
      <c r="FX560" s="35"/>
      <c r="FY560" s="35"/>
      <c r="FZ560" s="35"/>
      <c r="GA560" s="35"/>
      <c r="GB560" s="35"/>
      <c r="GC560" s="35"/>
      <c r="GD560" s="35"/>
      <c r="GE560" s="35"/>
      <c r="GF560" s="35"/>
      <c r="GG560" s="35"/>
      <c r="GH560" s="35"/>
      <c r="GI560" s="35"/>
      <c r="GJ560" s="35"/>
      <c r="GK560" s="35"/>
      <c r="GL560" s="35"/>
      <c r="GM560" s="35"/>
      <c r="GN560" s="35"/>
      <c r="GO560" s="35"/>
      <c r="GP560" s="35"/>
      <c r="GQ560" s="35"/>
      <c r="GR560" s="35"/>
      <c r="GS560" s="35"/>
      <c r="GT560" s="35"/>
      <c r="GU560" s="35"/>
      <c r="GV560" s="35"/>
      <c r="GW560" s="35"/>
      <c r="GX560" s="35"/>
      <c r="GY560" s="35"/>
      <c r="GZ560" s="35"/>
      <c r="HA560" s="35"/>
      <c r="HB560" s="35"/>
      <c r="HC560" s="35"/>
      <c r="HD560" s="35"/>
      <c r="HE560" s="35"/>
      <c r="HF560" s="35"/>
      <c r="HG560" s="35"/>
      <c r="HH560" s="35"/>
      <c r="HI560" s="35"/>
      <c r="HJ560" s="35"/>
      <c r="HK560" s="35"/>
      <c r="HL560" s="35"/>
      <c r="HM560" s="35"/>
      <c r="HN560" s="35"/>
      <c r="HO560" s="35"/>
      <c r="HP560" s="35"/>
      <c r="HQ560" s="35"/>
      <c r="HR560" s="35"/>
      <c r="HS560" s="35"/>
      <c r="HT560" s="35"/>
      <c r="HU560" s="35"/>
      <c r="HV560" s="35"/>
      <c r="HW560" s="35"/>
      <c r="HX560" s="35"/>
      <c r="HY560" s="35"/>
      <c r="HZ560" s="35"/>
      <c r="IA560" s="35"/>
      <c r="IB560" s="35"/>
      <c r="IC560" s="35"/>
      <c r="ID560" s="35"/>
      <c r="IE560" s="35"/>
      <c r="IF560" s="35"/>
      <c r="IG560" s="35"/>
      <c r="IH560" s="35"/>
      <c r="II560" s="35"/>
      <c r="IJ560" s="35"/>
      <c r="IK560" s="35"/>
      <c r="IL560" s="35"/>
      <c r="IM560" s="35"/>
      <c r="IN560" s="35"/>
      <c r="IO560" s="35"/>
      <c r="IP560" s="35"/>
      <c r="IQ560" s="35"/>
      <c r="IR560" s="35"/>
      <c r="IS560" s="35"/>
      <c r="IT560" s="35"/>
      <c r="IU560" s="35"/>
      <c r="IV560" s="35"/>
      <c r="IW560" s="35"/>
      <c r="IX560" s="35"/>
      <c r="IY560" s="35"/>
      <c r="IZ560" s="35"/>
      <c r="JA560" s="35"/>
      <c r="JB560" s="35"/>
      <c r="JC560" s="35"/>
      <c r="JD560" s="35"/>
      <c r="JE560" s="35"/>
      <c r="JF560" s="35"/>
      <c r="JG560" s="35"/>
      <c r="JH560" s="35"/>
      <c r="JI560" s="35"/>
      <c r="JJ560" s="35"/>
      <c r="JK560" s="35"/>
      <c r="JL560" s="35"/>
      <c r="JM560" s="35"/>
      <c r="JN560" s="35"/>
      <c r="JO560" s="35"/>
      <c r="JP560" s="35"/>
      <c r="JQ560" s="35"/>
      <c r="JR560" s="35"/>
      <c r="JS560" s="35"/>
      <c r="JT560" s="35"/>
      <c r="JU560" s="35"/>
      <c r="JV560" s="35"/>
      <c r="JW560" s="35"/>
      <c r="JX560" s="35"/>
      <c r="JY560" s="35"/>
      <c r="JZ560" s="35"/>
      <c r="KA560" s="35"/>
      <c r="KB560" s="35"/>
      <c r="KC560" s="35"/>
      <c r="KD560" s="35"/>
      <c r="KE560" s="35"/>
      <c r="KF560" s="35"/>
      <c r="KG560" s="35"/>
      <c r="KH560" s="35"/>
      <c r="KI560" s="35"/>
      <c r="KJ560" s="35"/>
    </row>
    <row r="561" spans="1:58" ht="13">
      <c r="A561" s="18"/>
      <c r="B561" s="41"/>
      <c r="C561" s="16">
        <v>558</v>
      </c>
      <c r="D561" s="81"/>
      <c r="E561" s="16"/>
      <c r="F561" s="162" t="s">
        <v>4182</v>
      </c>
      <c r="G561" s="155" t="s">
        <v>4183</v>
      </c>
      <c r="H561" s="156" t="s">
        <v>419</v>
      </c>
      <c r="I561" s="156" t="s">
        <v>640</v>
      </c>
      <c r="J561" s="175">
        <f t="shared" si="601"/>
        <v>20</v>
      </c>
      <c r="K561" s="16">
        <v>0</v>
      </c>
      <c r="L561" s="3"/>
      <c r="M561" s="1"/>
      <c r="N561" s="45">
        <f t="shared" si="602"/>
        <v>0</v>
      </c>
      <c r="O561" s="34">
        <v>20</v>
      </c>
      <c r="P561" s="1"/>
      <c r="Q561" s="45">
        <f t="shared" si="603"/>
        <v>20</v>
      </c>
      <c r="R561" s="34"/>
      <c r="S561" s="1"/>
      <c r="T561" s="45">
        <f t="shared" si="604"/>
        <v>20</v>
      </c>
      <c r="U561" s="34"/>
      <c r="V561" s="1"/>
      <c r="W561" s="45">
        <f t="shared" si="605"/>
        <v>20</v>
      </c>
      <c r="X561" s="34"/>
      <c r="Y561" s="1"/>
      <c r="Z561" s="45">
        <f t="shared" si="606"/>
        <v>20</v>
      </c>
      <c r="AA561" s="34"/>
      <c r="AB561" s="1"/>
      <c r="AC561" s="45">
        <f t="shared" si="607"/>
        <v>20</v>
      </c>
      <c r="AD561" s="3"/>
      <c r="AE561" s="1"/>
      <c r="AF561" s="172">
        <f t="shared" si="608"/>
        <v>20</v>
      </c>
      <c r="AG561" s="34"/>
      <c r="AH561" s="1"/>
      <c r="AI561" s="46">
        <f t="shared" ref="AI561" si="614">SUM(AF561+AG561-AH561)</f>
        <v>20</v>
      </c>
      <c r="AJ561" s="34"/>
      <c r="AK561" s="1"/>
      <c r="AL561" s="46">
        <f t="shared" si="610"/>
        <v>20</v>
      </c>
      <c r="AM561" s="34"/>
      <c r="AN561" s="1"/>
      <c r="AO561" s="46">
        <f t="shared" si="611"/>
        <v>20</v>
      </c>
      <c r="AP561" s="34"/>
      <c r="AQ561" s="1"/>
      <c r="AR561" s="72">
        <f t="shared" si="612"/>
        <v>20</v>
      </c>
      <c r="AS561" s="3"/>
      <c r="AT561" s="1"/>
      <c r="AU561" s="46">
        <f t="shared" si="613"/>
        <v>20</v>
      </c>
      <c r="AV561" s="125">
        <f t="shared" si="591"/>
        <v>20</v>
      </c>
      <c r="AW561" s="125">
        <f t="shared" si="592"/>
        <v>0</v>
      </c>
      <c r="AX561" s="291">
        <v>0</v>
      </c>
      <c r="AY561" s="125">
        <v>20</v>
      </c>
      <c r="AZ561" s="35"/>
      <c r="BA561" s="35"/>
      <c r="BB561" s="35"/>
      <c r="BC561" s="35"/>
      <c r="BD561" s="35"/>
      <c r="BE561" s="35"/>
      <c r="BF561" s="35"/>
    </row>
    <row r="562" spans="1:58" ht="13">
      <c r="A562" s="17"/>
      <c r="B562" s="22"/>
      <c r="C562" s="200">
        <v>559</v>
      </c>
      <c r="D562" s="81"/>
      <c r="E562" s="16"/>
      <c r="F562" s="162" t="s">
        <v>3582</v>
      </c>
      <c r="G562" s="155" t="s">
        <v>3579</v>
      </c>
      <c r="H562" s="156" t="s">
        <v>2207</v>
      </c>
      <c r="I562" s="208" t="s">
        <v>629</v>
      </c>
      <c r="J562" s="176">
        <f t="shared" ref="J562:J564" si="615">AU562</f>
        <v>1</v>
      </c>
      <c r="K562" s="16">
        <v>1</v>
      </c>
      <c r="L562" s="3"/>
      <c r="M562" s="1"/>
      <c r="N562" s="46">
        <f t="shared" ref="N562:N564" si="616">SUM(K562+L562-M562)</f>
        <v>1</v>
      </c>
      <c r="O562" s="34"/>
      <c r="P562" s="1"/>
      <c r="Q562" s="46">
        <f t="shared" ref="Q562:Q564" si="617">SUM(N562+O562-P562)</f>
        <v>1</v>
      </c>
      <c r="R562" s="34"/>
      <c r="S562" s="1"/>
      <c r="T562" s="46">
        <f t="shared" ref="T562:T564" si="618">SUM(Q562+R562-S562)</f>
        <v>1</v>
      </c>
      <c r="U562" s="34"/>
      <c r="V562" s="1"/>
      <c r="W562" s="46">
        <f t="shared" ref="W562:W564" si="619">SUM(T562+U562-V562)</f>
        <v>1</v>
      </c>
      <c r="X562" s="34"/>
      <c r="Y562" s="1"/>
      <c r="Z562" s="46">
        <f t="shared" ref="Z562:Z564" si="620">SUM(W562+X562-Y562)</f>
        <v>1</v>
      </c>
      <c r="AA562" s="34"/>
      <c r="AB562" s="1"/>
      <c r="AC562" s="46">
        <f t="shared" ref="AC562:AC564" si="621">SUM(Z562+AA562-AB562)</f>
        <v>1</v>
      </c>
      <c r="AD562" s="3"/>
      <c r="AE562" s="1"/>
      <c r="AF562" s="171">
        <f t="shared" ref="AF562:AF564" si="622">SUM(AC562+AD562-AE562)</f>
        <v>1</v>
      </c>
      <c r="AG562" s="34"/>
      <c r="AH562" s="1"/>
      <c r="AI562" s="46">
        <f t="shared" ref="AI562:AI564" si="623">SUM(AF562+AG562-AH562)</f>
        <v>1</v>
      </c>
      <c r="AJ562" s="34"/>
      <c r="AK562" s="1"/>
      <c r="AL562" s="46">
        <f t="shared" ref="AL562:AL564" si="624">SUM(AI562+AJ562-AK562)</f>
        <v>1</v>
      </c>
      <c r="AM562" s="34"/>
      <c r="AN562" s="1"/>
      <c r="AO562" s="46">
        <f t="shared" ref="AO562:AO567" si="625">SUM(AL562+AM562-AN562)</f>
        <v>1</v>
      </c>
      <c r="AP562" s="34"/>
      <c r="AQ562" s="1"/>
      <c r="AR562" s="46">
        <f t="shared" ref="AR562:AR567" si="626">SUM(AO562+AP562-AQ562)</f>
        <v>1</v>
      </c>
      <c r="AS562" s="34"/>
      <c r="AT562" s="1"/>
      <c r="AU562" s="46">
        <f t="shared" ref="AU562:AU567" si="627">SUM(AR562+AS562-AT562)</f>
        <v>1</v>
      </c>
      <c r="AV562" s="125">
        <f t="shared" ref="AV562:AW564" si="628">SUM(L562+O562+R562+U562+X562+AA562+AD562+AG562+AJ562+AM562+AP562+AS562)</f>
        <v>0</v>
      </c>
      <c r="AW562" s="125">
        <f t="shared" si="628"/>
        <v>0</v>
      </c>
      <c r="AX562" s="291">
        <v>0</v>
      </c>
      <c r="AY562" s="125">
        <v>0</v>
      </c>
      <c r="AZ562" s="35"/>
      <c r="BA562" s="35"/>
      <c r="BB562" s="35"/>
      <c r="BC562" s="35"/>
      <c r="BD562" s="35"/>
      <c r="BE562" s="35"/>
      <c r="BF562" s="35"/>
    </row>
    <row r="563" spans="1:58" ht="13">
      <c r="A563" s="17"/>
      <c r="B563" s="22"/>
      <c r="C563" s="16">
        <v>560</v>
      </c>
      <c r="D563" s="81"/>
      <c r="E563" s="16"/>
      <c r="F563" s="162" t="s">
        <v>3586</v>
      </c>
      <c r="G563" s="155" t="s">
        <v>3587</v>
      </c>
      <c r="H563" s="156" t="s">
        <v>419</v>
      </c>
      <c r="I563" s="156" t="s">
        <v>629</v>
      </c>
      <c r="J563" s="175">
        <f t="shared" si="615"/>
        <v>2</v>
      </c>
      <c r="K563" s="16">
        <v>2</v>
      </c>
      <c r="L563" s="3"/>
      <c r="M563" s="1"/>
      <c r="N563" s="46">
        <f t="shared" si="616"/>
        <v>2</v>
      </c>
      <c r="O563" s="34"/>
      <c r="P563" s="1"/>
      <c r="Q563" s="46">
        <f t="shared" si="617"/>
        <v>2</v>
      </c>
      <c r="R563" s="34"/>
      <c r="S563" s="1"/>
      <c r="T563" s="46">
        <f t="shared" si="618"/>
        <v>2</v>
      </c>
      <c r="U563" s="34"/>
      <c r="V563" s="1"/>
      <c r="W563" s="46">
        <f t="shared" si="619"/>
        <v>2</v>
      </c>
      <c r="X563" s="34"/>
      <c r="Y563" s="1"/>
      <c r="Z563" s="46">
        <f t="shared" si="620"/>
        <v>2</v>
      </c>
      <c r="AA563" s="34"/>
      <c r="AB563" s="1"/>
      <c r="AC563" s="46">
        <f t="shared" si="621"/>
        <v>2</v>
      </c>
      <c r="AD563" s="3"/>
      <c r="AE563" s="1"/>
      <c r="AF563" s="171">
        <f t="shared" si="622"/>
        <v>2</v>
      </c>
      <c r="AG563" s="34"/>
      <c r="AH563" s="1"/>
      <c r="AI563" s="46">
        <f t="shared" si="623"/>
        <v>2</v>
      </c>
      <c r="AJ563" s="34"/>
      <c r="AK563" s="1"/>
      <c r="AL563" s="46">
        <f t="shared" si="624"/>
        <v>2</v>
      </c>
      <c r="AM563" s="34"/>
      <c r="AN563" s="1"/>
      <c r="AO563" s="46">
        <f t="shared" si="625"/>
        <v>2</v>
      </c>
      <c r="AP563" s="34"/>
      <c r="AQ563" s="1"/>
      <c r="AR563" s="46">
        <f t="shared" si="626"/>
        <v>2</v>
      </c>
      <c r="AS563" s="34"/>
      <c r="AT563" s="1"/>
      <c r="AU563" s="46">
        <f t="shared" si="627"/>
        <v>2</v>
      </c>
      <c r="AV563" s="125">
        <f t="shared" si="628"/>
        <v>0</v>
      </c>
      <c r="AW563" s="125">
        <f t="shared" si="628"/>
        <v>0</v>
      </c>
      <c r="AX563" s="291">
        <v>0</v>
      </c>
      <c r="AY563" s="125">
        <v>0</v>
      </c>
      <c r="AZ563" s="35"/>
      <c r="BA563" s="35"/>
      <c r="BB563" s="35"/>
      <c r="BC563" s="35"/>
      <c r="BD563" s="35"/>
      <c r="BE563" s="35"/>
      <c r="BF563" s="35"/>
    </row>
    <row r="564" spans="1:58" ht="13">
      <c r="A564" s="18"/>
      <c r="B564" s="41"/>
      <c r="C564" s="16">
        <v>561</v>
      </c>
      <c r="D564" s="81"/>
      <c r="E564" s="16"/>
      <c r="F564" s="162" t="s">
        <v>3588</v>
      </c>
      <c r="G564" s="155" t="s">
        <v>3589</v>
      </c>
      <c r="H564" s="156" t="s">
        <v>419</v>
      </c>
      <c r="I564" s="156" t="s">
        <v>629</v>
      </c>
      <c r="J564" s="175">
        <f t="shared" si="615"/>
        <v>2</v>
      </c>
      <c r="K564" s="16">
        <v>2</v>
      </c>
      <c r="L564" s="3"/>
      <c r="M564" s="1"/>
      <c r="N564" s="46">
        <f t="shared" si="616"/>
        <v>2</v>
      </c>
      <c r="O564" s="34"/>
      <c r="P564" s="1"/>
      <c r="Q564" s="46">
        <f t="shared" si="617"/>
        <v>2</v>
      </c>
      <c r="R564" s="34"/>
      <c r="S564" s="1"/>
      <c r="T564" s="46">
        <f t="shared" si="618"/>
        <v>2</v>
      </c>
      <c r="U564" s="34"/>
      <c r="V564" s="1"/>
      <c r="W564" s="46">
        <f t="shared" si="619"/>
        <v>2</v>
      </c>
      <c r="X564" s="34"/>
      <c r="Y564" s="1"/>
      <c r="Z564" s="46">
        <f t="shared" si="620"/>
        <v>2</v>
      </c>
      <c r="AA564" s="34"/>
      <c r="AB564" s="1"/>
      <c r="AC564" s="46">
        <f t="shared" si="621"/>
        <v>2</v>
      </c>
      <c r="AD564" s="3"/>
      <c r="AE564" s="1"/>
      <c r="AF564" s="171">
        <f t="shared" si="622"/>
        <v>2</v>
      </c>
      <c r="AG564" s="34"/>
      <c r="AH564" s="1"/>
      <c r="AI564" s="46">
        <f t="shared" si="623"/>
        <v>2</v>
      </c>
      <c r="AJ564" s="34"/>
      <c r="AK564" s="1"/>
      <c r="AL564" s="46">
        <f t="shared" si="624"/>
        <v>2</v>
      </c>
      <c r="AM564" s="34"/>
      <c r="AN564" s="1"/>
      <c r="AO564" s="46">
        <f t="shared" si="625"/>
        <v>2</v>
      </c>
      <c r="AP564" s="34"/>
      <c r="AQ564" s="1"/>
      <c r="AR564" s="46">
        <f t="shared" si="626"/>
        <v>2</v>
      </c>
      <c r="AS564" s="34"/>
      <c r="AT564" s="1"/>
      <c r="AU564" s="46">
        <f t="shared" si="627"/>
        <v>2</v>
      </c>
      <c r="AV564" s="125">
        <f t="shared" si="628"/>
        <v>0</v>
      </c>
      <c r="AW564" s="125">
        <f t="shared" si="628"/>
        <v>0</v>
      </c>
      <c r="AX564" s="291">
        <v>0</v>
      </c>
      <c r="AY564" s="125">
        <v>0</v>
      </c>
      <c r="AZ564" s="35"/>
      <c r="BA564" s="35"/>
      <c r="BB564" s="35"/>
      <c r="BC564" s="35"/>
      <c r="BD564" s="35"/>
      <c r="BE564" s="35"/>
      <c r="BF564" s="35"/>
    </row>
    <row r="565" spans="1:58" ht="13">
      <c r="A565" s="18"/>
      <c r="B565" s="41"/>
      <c r="C565" s="16">
        <v>562</v>
      </c>
      <c r="D565" s="81"/>
      <c r="E565" s="16"/>
      <c r="F565" s="162" t="s">
        <v>3584</v>
      </c>
      <c r="G565" s="155" t="s">
        <v>3581</v>
      </c>
      <c r="H565" s="156" t="s">
        <v>3585</v>
      </c>
      <c r="I565" s="156" t="s">
        <v>629</v>
      </c>
      <c r="J565" s="175">
        <f>AU565</f>
        <v>20</v>
      </c>
      <c r="K565" s="16">
        <v>20</v>
      </c>
      <c r="L565" s="3"/>
      <c r="M565" s="1"/>
      <c r="N565" s="46">
        <f>SUM(K565+L565-M565)</f>
        <v>20</v>
      </c>
      <c r="O565" s="34"/>
      <c r="P565" s="1"/>
      <c r="Q565" s="46">
        <f>SUM(N565+O565-P565)</f>
        <v>20</v>
      </c>
      <c r="R565" s="34"/>
      <c r="S565" s="1"/>
      <c r="T565" s="46">
        <f>SUM(Q565+R565-S565)</f>
        <v>20</v>
      </c>
      <c r="U565" s="34"/>
      <c r="V565" s="1"/>
      <c r="W565" s="46">
        <f>SUM(T565+U565-V565)</f>
        <v>20</v>
      </c>
      <c r="X565" s="34"/>
      <c r="Y565" s="1"/>
      <c r="Z565" s="46">
        <f>SUM(W565+X565-Y565)</f>
        <v>20</v>
      </c>
      <c r="AA565" s="34"/>
      <c r="AB565" s="1"/>
      <c r="AC565" s="46">
        <f>SUM(Z565+AA565-AB565)</f>
        <v>20</v>
      </c>
      <c r="AD565" s="3"/>
      <c r="AE565" s="1"/>
      <c r="AF565" s="171">
        <f>SUM(AC565+AD565-AE565)</f>
        <v>20</v>
      </c>
      <c r="AG565" s="34"/>
      <c r="AH565" s="1"/>
      <c r="AI565" s="46">
        <f>SUM(AF565+AG565-AH565)</f>
        <v>20</v>
      </c>
      <c r="AJ565" s="34"/>
      <c r="AK565" s="1"/>
      <c r="AL565" s="46">
        <f>SUM(AI565+AJ565-AK565)</f>
        <v>20</v>
      </c>
      <c r="AM565" s="34"/>
      <c r="AN565" s="1"/>
      <c r="AO565" s="46">
        <f>SUM(AL565+AM565-AN565)</f>
        <v>20</v>
      </c>
      <c r="AP565" s="34"/>
      <c r="AQ565" s="1"/>
      <c r="AR565" s="46">
        <f>SUM(AO565+AP565-AQ565)</f>
        <v>20</v>
      </c>
      <c r="AS565" s="34"/>
      <c r="AT565" s="1"/>
      <c r="AU565" s="46">
        <f>SUM(AR565+AS565-AT565)</f>
        <v>20</v>
      </c>
      <c r="AV565" s="125">
        <f>SUM(L565+O565+R565+U565+X565+AA565+AD565+AG565+AJ565+AM565+AP565+AS565)</f>
        <v>0</v>
      </c>
      <c r="AW565" s="125">
        <f>SUM(M565+P565+S565+V565+Y565+AB565+AE565+AH565+AK565+AN565+AQ565+AT565)</f>
        <v>0</v>
      </c>
      <c r="AX565" s="291">
        <v>0</v>
      </c>
      <c r="AY565" s="125">
        <v>20</v>
      </c>
      <c r="AZ565" s="35"/>
      <c r="BA565" s="35"/>
      <c r="BB565" s="35"/>
      <c r="BC565" s="35"/>
      <c r="BD565" s="35"/>
      <c r="BE565" s="35"/>
      <c r="BF565" s="35"/>
    </row>
    <row r="566" spans="1:58" ht="13">
      <c r="A566" s="18"/>
      <c r="B566" s="41"/>
      <c r="C566" s="200">
        <v>563</v>
      </c>
      <c r="D566" s="81"/>
      <c r="E566" s="16"/>
      <c r="F566" s="162" t="s">
        <v>3583</v>
      </c>
      <c r="G566" s="155" t="s">
        <v>3580</v>
      </c>
      <c r="H566" s="156" t="s">
        <v>3585</v>
      </c>
      <c r="I566" s="196" t="s">
        <v>629</v>
      </c>
      <c r="J566" s="175">
        <f>AU566</f>
        <v>1</v>
      </c>
      <c r="K566" s="16">
        <v>1</v>
      </c>
      <c r="L566" s="3"/>
      <c r="M566" s="1"/>
      <c r="N566" s="46">
        <f>SUM(K566+L566-M566)</f>
        <v>1</v>
      </c>
      <c r="O566" s="34"/>
      <c r="P566" s="1"/>
      <c r="Q566" s="46">
        <f>SUM(N566+O566-P566)</f>
        <v>1</v>
      </c>
      <c r="R566" s="34"/>
      <c r="S566" s="1"/>
      <c r="T566" s="46">
        <f>SUM(Q566+R566-S566)</f>
        <v>1</v>
      </c>
      <c r="U566" s="34"/>
      <c r="V566" s="1"/>
      <c r="W566" s="46">
        <f>SUM(T566+U566-V566)</f>
        <v>1</v>
      </c>
      <c r="X566" s="34"/>
      <c r="Y566" s="1"/>
      <c r="Z566" s="46">
        <f>SUM(W566+X566-Y566)</f>
        <v>1</v>
      </c>
      <c r="AA566" s="34"/>
      <c r="AB566" s="1"/>
      <c r="AC566" s="46">
        <f>SUM(Z566+AA566-AB566)</f>
        <v>1</v>
      </c>
      <c r="AD566" s="3"/>
      <c r="AE566" s="1"/>
      <c r="AF566" s="171">
        <f>SUM(AC566+AD566-AE566)</f>
        <v>1</v>
      </c>
      <c r="AG566" s="34"/>
      <c r="AH566" s="1"/>
      <c r="AI566" s="46">
        <f>SUM(AF566+AG566-AH566)</f>
        <v>1</v>
      </c>
      <c r="AJ566" s="34"/>
      <c r="AK566" s="1"/>
      <c r="AL566" s="46">
        <f>SUM(AI566+AJ566-AK566)</f>
        <v>1</v>
      </c>
      <c r="AM566" s="34"/>
      <c r="AN566" s="1"/>
      <c r="AO566" s="46">
        <f>SUM(AL566+AM566-AN566)</f>
        <v>1</v>
      </c>
      <c r="AP566" s="34"/>
      <c r="AQ566" s="1"/>
      <c r="AR566" s="46">
        <f>SUM(AO566+AP566-AQ566)</f>
        <v>1</v>
      </c>
      <c r="AS566" s="34"/>
      <c r="AT566" s="1"/>
      <c r="AU566" s="46">
        <f>SUM(AR566+AS566-AT566)</f>
        <v>1</v>
      </c>
      <c r="AV566" s="125">
        <f>SUM(L566+O566+R566+U566+X566+AA566+AD566+AG566+AJ566+AM566+AP566+AS566)</f>
        <v>0</v>
      </c>
      <c r="AW566" s="125">
        <f>SUM(M566+P566+S566+V566+Y566+AB566+AE566+AH566+AK566+AN566+AQ566+AT566)</f>
        <v>0</v>
      </c>
      <c r="AX566" s="291">
        <v>0</v>
      </c>
      <c r="AY566" s="125">
        <v>0</v>
      </c>
      <c r="AZ566" s="35"/>
      <c r="BA566" s="35"/>
      <c r="BB566" s="35"/>
      <c r="BC566" s="35"/>
      <c r="BD566" s="35"/>
      <c r="BE566" s="35"/>
      <c r="BF566" s="35"/>
    </row>
    <row r="567" spans="1:58" ht="13">
      <c r="A567" s="18"/>
      <c r="B567" s="41"/>
      <c r="C567" s="16">
        <v>564</v>
      </c>
      <c r="D567" s="81"/>
      <c r="E567" s="16"/>
      <c r="F567" s="162" t="s">
        <v>3857</v>
      </c>
      <c r="G567" s="155" t="s">
        <v>3858</v>
      </c>
      <c r="H567" s="156" t="s">
        <v>430</v>
      </c>
      <c r="I567" s="156" t="s">
        <v>629</v>
      </c>
      <c r="J567" s="175">
        <f>AU567</f>
        <v>1</v>
      </c>
      <c r="K567" s="16">
        <v>1</v>
      </c>
      <c r="L567" s="3"/>
      <c r="M567" s="1"/>
      <c r="N567" s="46">
        <f t="shared" ref="N567" si="629">SUM(K567+L567-M567)</f>
        <v>1</v>
      </c>
      <c r="O567" s="34"/>
      <c r="P567" s="1"/>
      <c r="Q567" s="46">
        <f t="shared" ref="Q567" si="630">SUM(N567+O567-P567)</f>
        <v>1</v>
      </c>
      <c r="R567" s="34"/>
      <c r="S567" s="1"/>
      <c r="T567" s="46">
        <f t="shared" ref="T567" si="631">SUM(Q567+R567-S567)</f>
        <v>1</v>
      </c>
      <c r="U567" s="34"/>
      <c r="V567" s="1"/>
      <c r="W567" s="46">
        <f t="shared" ref="W567" si="632">SUM(T567+U567-V567)</f>
        <v>1</v>
      </c>
      <c r="X567" s="34"/>
      <c r="Y567" s="1"/>
      <c r="Z567" s="46">
        <f t="shared" ref="Z567" si="633">SUM(W567+X567-Y567)</f>
        <v>1</v>
      </c>
      <c r="AA567" s="34"/>
      <c r="AB567" s="1"/>
      <c r="AC567" s="46">
        <f t="shared" ref="AC567" si="634">SUM(Z567+AA567-AB567)</f>
        <v>1</v>
      </c>
      <c r="AD567" s="3"/>
      <c r="AE567" s="1"/>
      <c r="AF567" s="171">
        <f t="shared" ref="AF567" si="635">SUM(AC567+AD567-AE567)</f>
        <v>1</v>
      </c>
      <c r="AG567" s="34"/>
      <c r="AH567" s="1"/>
      <c r="AI567" s="46">
        <f t="shared" ref="AI567" si="636">SUM(AF567+AG567-AH567)</f>
        <v>1</v>
      </c>
      <c r="AJ567" s="34"/>
      <c r="AK567" s="1"/>
      <c r="AL567" s="46">
        <f t="shared" ref="AL567" si="637">SUM(AI567+AJ567-AK567)</f>
        <v>1</v>
      </c>
      <c r="AM567" s="34"/>
      <c r="AN567" s="1"/>
      <c r="AO567" s="46">
        <f t="shared" si="625"/>
        <v>1</v>
      </c>
      <c r="AP567" s="34"/>
      <c r="AQ567" s="1"/>
      <c r="AR567" s="46">
        <f t="shared" si="626"/>
        <v>1</v>
      </c>
      <c r="AS567" s="34"/>
      <c r="AT567" s="1"/>
      <c r="AU567" s="46">
        <f t="shared" si="627"/>
        <v>1</v>
      </c>
      <c r="AV567" s="125">
        <f t="shared" ref="AV567:AW567" si="638">SUM(L567+O567+R567+U567+X567+AA567+AD567+AG567+AJ567+AM567+AP567+AS567)</f>
        <v>0</v>
      </c>
      <c r="AW567" s="125">
        <f t="shared" si="638"/>
        <v>0</v>
      </c>
      <c r="AX567" s="291">
        <v>0</v>
      </c>
      <c r="AY567" s="125">
        <v>0</v>
      </c>
      <c r="AZ567" s="35"/>
      <c r="BA567" s="35"/>
      <c r="BB567" s="35"/>
      <c r="BC567" s="35"/>
      <c r="BD567" s="35"/>
      <c r="BE567" s="35"/>
      <c r="BF567" s="35"/>
    </row>
    <row r="568" spans="1:58" ht="13">
      <c r="A568" s="18"/>
      <c r="B568" s="41"/>
      <c r="C568" s="16">
        <v>565</v>
      </c>
      <c r="D568" s="81"/>
      <c r="E568" s="16"/>
      <c r="F568" s="32" t="s">
        <v>4543</v>
      </c>
      <c r="G568" s="27" t="s">
        <v>4544</v>
      </c>
      <c r="H568" s="110" t="s">
        <v>4545</v>
      </c>
      <c r="I568" s="110" t="s">
        <v>640</v>
      </c>
      <c r="J568" s="175">
        <f t="shared" ref="J568:J698" si="639">AU568</f>
        <v>2</v>
      </c>
      <c r="K568" s="16">
        <v>1</v>
      </c>
      <c r="L568" s="1"/>
      <c r="M568" s="1"/>
      <c r="N568" s="46">
        <f t="shared" ref="N568:N714" si="640">SUM(K568+L568-M568)</f>
        <v>1</v>
      </c>
      <c r="O568" s="34">
        <v>1</v>
      </c>
      <c r="P568" s="1"/>
      <c r="Q568" s="46">
        <f t="shared" ref="Q568:Q699" si="641">SUM(N568+O568-P568)</f>
        <v>2</v>
      </c>
      <c r="R568" s="34"/>
      <c r="S568" s="1"/>
      <c r="T568" s="46">
        <f t="shared" ref="T568:T699" si="642">SUM(Q568+R568-S568)</f>
        <v>2</v>
      </c>
      <c r="U568" s="34"/>
      <c r="V568" s="1"/>
      <c r="W568" s="46">
        <f t="shared" ref="W568:W699" si="643">SUM(T568+U568-V568)</f>
        <v>2</v>
      </c>
      <c r="X568" s="34"/>
      <c r="Y568" s="1"/>
      <c r="Z568" s="46">
        <f t="shared" ref="Z568:Z699" si="644">SUM(W568+X568-Y568)</f>
        <v>2</v>
      </c>
      <c r="AA568" s="34"/>
      <c r="AB568" s="1"/>
      <c r="AC568" s="46">
        <f t="shared" ref="AC568:AC699" si="645">SUM(Z568+AA568-AB568)</f>
        <v>2</v>
      </c>
      <c r="AD568" s="3"/>
      <c r="AE568" s="1"/>
      <c r="AF568" s="171">
        <f t="shared" ref="AF568:AF699" si="646">SUM(AC568+AD568-AE568)</f>
        <v>2</v>
      </c>
      <c r="AG568" s="34"/>
      <c r="AH568" s="1"/>
      <c r="AI568" s="46">
        <f t="shared" ref="AI568:AI699" si="647">SUM(AF568+AG568-AH568)</f>
        <v>2</v>
      </c>
      <c r="AJ568" s="34"/>
      <c r="AK568" s="1"/>
      <c r="AL568" s="46">
        <f t="shared" ref="AL568:AL699" si="648">SUM(AI568+AJ568-AK568)</f>
        <v>2</v>
      </c>
      <c r="AM568" s="34"/>
      <c r="AN568" s="1"/>
      <c r="AO568" s="46">
        <f t="shared" ref="AO568:AO710" si="649">SUM(AL568+AM568-AN568)</f>
        <v>2</v>
      </c>
      <c r="AP568" s="34"/>
      <c r="AQ568" s="1"/>
      <c r="AR568" s="72">
        <f t="shared" ref="AR568:AR700" si="650">SUM(AO568+AP568-AQ568)</f>
        <v>2</v>
      </c>
      <c r="AS568" s="3"/>
      <c r="AT568" s="1"/>
      <c r="AU568" s="46">
        <f t="shared" ref="AU568:AU700" si="651">SUM(AR568+AS568-AT568)</f>
        <v>2</v>
      </c>
      <c r="AV568" s="125">
        <f t="shared" ref="AV568:AV748" si="652">SUM(L568+O568+R568+U568+X568+AA568+AD568+AG568+AJ568+AM568+AP568+AS568)</f>
        <v>1</v>
      </c>
      <c r="AW568" s="125">
        <f t="shared" ref="AW568:AW748" si="653">SUM(M568+P568+S568+V568+Y568+AB568+AE568+AH568+AK568+AN568+AQ568+AT568)</f>
        <v>0</v>
      </c>
      <c r="AX568" s="291">
        <v>4</v>
      </c>
      <c r="AY568" s="125">
        <v>0</v>
      </c>
      <c r="AZ568" s="35"/>
      <c r="BA568" s="35"/>
      <c r="BB568" s="35"/>
      <c r="BC568" s="35"/>
      <c r="BD568" s="35"/>
      <c r="BE568" s="35"/>
      <c r="BF568" s="35"/>
    </row>
    <row r="569" spans="1:58" ht="13">
      <c r="A569" s="18"/>
      <c r="B569" s="41"/>
      <c r="C569" s="16">
        <v>566</v>
      </c>
      <c r="D569" s="81"/>
      <c r="E569" s="16"/>
      <c r="F569" s="32" t="s">
        <v>4446</v>
      </c>
      <c r="G569" s="27" t="s">
        <v>4609</v>
      </c>
      <c r="H569" s="110"/>
      <c r="I569" s="110"/>
      <c r="J569" s="175">
        <f t="shared" ref="J569:J575" si="654">AU569</f>
        <v>1</v>
      </c>
      <c r="K569" s="16">
        <v>1</v>
      </c>
      <c r="L569" s="3"/>
      <c r="M569" s="1"/>
      <c r="N569" s="45">
        <f t="shared" ref="N569:N680" si="655">SUM(K569+L569-M569)</f>
        <v>1</v>
      </c>
      <c r="O569" s="34"/>
      <c r="P569" s="1"/>
      <c r="Q569" s="45">
        <f t="shared" ref="Q569:Q680" si="656">SUM(N569+O569-P569)</f>
        <v>1</v>
      </c>
      <c r="R569" s="34"/>
      <c r="S569" s="1"/>
      <c r="T569" s="45">
        <f t="shared" ref="T569:T680" si="657">SUM(Q569+R569-S569)</f>
        <v>1</v>
      </c>
      <c r="U569" s="34"/>
      <c r="V569" s="1"/>
      <c r="W569" s="45">
        <f t="shared" ref="W569:W676" si="658">SUM(T569+U569-V569)</f>
        <v>1</v>
      </c>
      <c r="X569" s="34"/>
      <c r="Y569" s="1"/>
      <c r="Z569" s="45">
        <f t="shared" ref="Z569:Z570" si="659">SUM(W569+X569-Y569)</f>
        <v>1</v>
      </c>
      <c r="AA569" s="34"/>
      <c r="AB569" s="1"/>
      <c r="AC569" s="45">
        <f t="shared" ref="AC569:AC676" si="660">SUM(Z569+AA569-AB569)</f>
        <v>1</v>
      </c>
      <c r="AD569" s="3"/>
      <c r="AE569" s="1"/>
      <c r="AF569" s="172">
        <f t="shared" ref="AF569:AF578" si="661">SUM(AC569+AD569-AE569)</f>
        <v>1</v>
      </c>
      <c r="AG569" s="34"/>
      <c r="AH569" s="1"/>
      <c r="AI569" s="46">
        <f t="shared" ref="AI569:AI675" si="662">SUM(AF569+AG569-AH569)</f>
        <v>1</v>
      </c>
      <c r="AJ569" s="34"/>
      <c r="AK569" s="1"/>
      <c r="AL569" s="46">
        <f t="shared" ref="AL569:AL578" si="663">SUM(AI569+AJ569-AK569)</f>
        <v>1</v>
      </c>
      <c r="AM569" s="34"/>
      <c r="AN569" s="1"/>
      <c r="AO569" s="46">
        <f t="shared" ref="AO569:AO671" si="664">SUM(AL569+AM569-AN569)</f>
        <v>1</v>
      </c>
      <c r="AP569" s="34"/>
      <c r="AQ569" s="1"/>
      <c r="AR569" s="72">
        <f t="shared" ref="AR569:AR680" si="665">SUM(AO569+AP569-AQ569)</f>
        <v>1</v>
      </c>
      <c r="AS569" s="3"/>
      <c r="AT569" s="1"/>
      <c r="AU569" s="46">
        <f t="shared" ref="AU569:AU680" si="666">SUM(AR569+AS569-AT569)</f>
        <v>1</v>
      </c>
      <c r="AV569" s="125">
        <f t="shared" ref="AV569:AV690" si="667">SUM(L569+O569+R569+U569+X569+AA569+AD569+AG569+AJ569+AM569+AP569+AS569)</f>
        <v>0</v>
      </c>
      <c r="AW569" s="125">
        <f t="shared" si="653"/>
        <v>0</v>
      </c>
      <c r="AX569" s="291">
        <v>0</v>
      </c>
      <c r="AY569" s="125">
        <v>0</v>
      </c>
      <c r="AZ569" s="35"/>
      <c r="BA569" s="35"/>
      <c r="BB569" s="35"/>
      <c r="BC569" s="35"/>
      <c r="BD569" s="35"/>
      <c r="BE569" s="35"/>
      <c r="BF569" s="35"/>
    </row>
    <row r="570" spans="1:58" ht="13">
      <c r="A570" s="17"/>
      <c r="B570" s="22"/>
      <c r="C570" s="200">
        <v>567</v>
      </c>
      <c r="D570" s="81"/>
      <c r="E570" s="16"/>
      <c r="F570" s="162" t="s">
        <v>4607</v>
      </c>
      <c r="G570" s="155" t="s">
        <v>4608</v>
      </c>
      <c r="H570" s="156" t="s">
        <v>422</v>
      </c>
      <c r="I570" s="156" t="s">
        <v>2855</v>
      </c>
      <c r="J570" s="175">
        <f t="shared" si="654"/>
        <v>0</v>
      </c>
      <c r="K570" s="16">
        <v>0</v>
      </c>
      <c r="L570" s="3"/>
      <c r="M570" s="1"/>
      <c r="N570" s="45">
        <f t="shared" si="655"/>
        <v>0</v>
      </c>
      <c r="O570" s="34"/>
      <c r="P570" s="1"/>
      <c r="Q570" s="45">
        <f t="shared" si="656"/>
        <v>0</v>
      </c>
      <c r="R570" s="34"/>
      <c r="S570" s="1"/>
      <c r="T570" s="45">
        <f t="shared" si="657"/>
        <v>0</v>
      </c>
      <c r="U570" s="34"/>
      <c r="V570" s="1"/>
      <c r="W570" s="45">
        <f t="shared" si="658"/>
        <v>0</v>
      </c>
      <c r="X570" s="34"/>
      <c r="Y570" s="1"/>
      <c r="Z570" s="45">
        <f t="shared" si="659"/>
        <v>0</v>
      </c>
      <c r="AA570" s="34"/>
      <c r="AB570" s="1"/>
      <c r="AC570" s="45">
        <f t="shared" si="660"/>
        <v>0</v>
      </c>
      <c r="AD570" s="3"/>
      <c r="AE570" s="1"/>
      <c r="AF570" s="172">
        <f t="shared" si="661"/>
        <v>0</v>
      </c>
      <c r="AG570" s="34"/>
      <c r="AH570" s="1"/>
      <c r="AI570" s="46">
        <f t="shared" si="662"/>
        <v>0</v>
      </c>
      <c r="AJ570" s="34"/>
      <c r="AK570" s="1"/>
      <c r="AL570" s="46">
        <f t="shared" si="663"/>
        <v>0</v>
      </c>
      <c r="AM570" s="34"/>
      <c r="AN570" s="1"/>
      <c r="AO570" s="46">
        <f t="shared" si="664"/>
        <v>0</v>
      </c>
      <c r="AP570" s="34"/>
      <c r="AQ570" s="1"/>
      <c r="AR570" s="72">
        <f t="shared" si="665"/>
        <v>0</v>
      </c>
      <c r="AS570" s="3"/>
      <c r="AT570" s="1"/>
      <c r="AU570" s="46">
        <f t="shared" si="666"/>
        <v>0</v>
      </c>
      <c r="AV570" s="125">
        <f t="shared" si="667"/>
        <v>0</v>
      </c>
      <c r="AW570" s="125">
        <f t="shared" si="653"/>
        <v>0</v>
      </c>
      <c r="AX570" s="291">
        <v>0</v>
      </c>
      <c r="AY570" s="125">
        <v>0</v>
      </c>
      <c r="AZ570" s="35"/>
      <c r="BA570" s="35"/>
      <c r="BB570" s="35"/>
      <c r="BC570" s="35"/>
      <c r="BD570" s="35"/>
      <c r="BE570" s="35"/>
      <c r="BF570" s="35"/>
    </row>
    <row r="571" spans="1:58" ht="13">
      <c r="A571" s="18"/>
      <c r="B571" s="41"/>
      <c r="C571" s="16">
        <v>568</v>
      </c>
      <c r="D571" s="491" t="s">
        <v>5020</v>
      </c>
      <c r="E571" s="237">
        <v>1</v>
      </c>
      <c r="F571" s="162" t="s">
        <v>1108</v>
      </c>
      <c r="G571" s="155" t="s">
        <v>3237</v>
      </c>
      <c r="H571" s="156" t="s">
        <v>1089</v>
      </c>
      <c r="I571" s="156" t="s">
        <v>640</v>
      </c>
      <c r="J571" s="175">
        <f t="shared" si="654"/>
        <v>2</v>
      </c>
      <c r="K571" s="16">
        <v>2</v>
      </c>
      <c r="L571" s="3"/>
      <c r="M571" s="1"/>
      <c r="N571" s="45">
        <f t="shared" si="655"/>
        <v>2</v>
      </c>
      <c r="O571" s="34"/>
      <c r="P571" s="1"/>
      <c r="Q571" s="45">
        <f t="shared" si="656"/>
        <v>2</v>
      </c>
      <c r="R571" s="34"/>
      <c r="S571" s="1"/>
      <c r="T571" s="45">
        <f t="shared" si="657"/>
        <v>2</v>
      </c>
      <c r="U571" s="34"/>
      <c r="V571" s="1"/>
      <c r="W571" s="45">
        <f t="shared" si="658"/>
        <v>2</v>
      </c>
      <c r="X571" s="34"/>
      <c r="Y571" s="1"/>
      <c r="Z571" s="45">
        <v>2</v>
      </c>
      <c r="AA571" s="34"/>
      <c r="AB571" s="1"/>
      <c r="AC571" s="45">
        <f t="shared" si="660"/>
        <v>2</v>
      </c>
      <c r="AD571" s="3"/>
      <c r="AE571" s="1"/>
      <c r="AF571" s="172">
        <f t="shared" si="661"/>
        <v>2</v>
      </c>
      <c r="AG571" s="34"/>
      <c r="AH571" s="1"/>
      <c r="AI571" s="46">
        <f t="shared" si="662"/>
        <v>2</v>
      </c>
      <c r="AJ571" s="34"/>
      <c r="AK571" s="1"/>
      <c r="AL571" s="46">
        <f t="shared" si="663"/>
        <v>2</v>
      </c>
      <c r="AM571" s="34"/>
      <c r="AN571" s="1"/>
      <c r="AO571" s="46">
        <f t="shared" si="664"/>
        <v>2</v>
      </c>
      <c r="AP571" s="34"/>
      <c r="AQ571" s="1"/>
      <c r="AR571" s="72">
        <f t="shared" si="665"/>
        <v>2</v>
      </c>
      <c r="AS571" s="3"/>
      <c r="AT571" s="1"/>
      <c r="AU571" s="46">
        <f t="shared" si="666"/>
        <v>2</v>
      </c>
      <c r="AV571" s="125">
        <f t="shared" si="667"/>
        <v>0</v>
      </c>
      <c r="AW571" s="125">
        <f t="shared" si="653"/>
        <v>0</v>
      </c>
      <c r="AX571" s="291">
        <v>0</v>
      </c>
      <c r="AY571" s="125">
        <v>0</v>
      </c>
      <c r="AZ571" s="35"/>
      <c r="BA571" s="35"/>
      <c r="BB571" s="35"/>
      <c r="BC571" s="35"/>
      <c r="BD571" s="35"/>
      <c r="BE571" s="35"/>
      <c r="BF571" s="35"/>
    </row>
    <row r="572" spans="1:58" ht="13">
      <c r="A572" s="18"/>
      <c r="B572" s="41"/>
      <c r="C572" s="16">
        <v>569</v>
      </c>
      <c r="D572" s="492" t="s">
        <v>5020</v>
      </c>
      <c r="E572" s="133">
        <v>2</v>
      </c>
      <c r="F572" s="162" t="s">
        <v>3592</v>
      </c>
      <c r="G572" s="155" t="s">
        <v>3593</v>
      </c>
      <c r="H572" s="156" t="s">
        <v>1089</v>
      </c>
      <c r="I572" s="156" t="s">
        <v>640</v>
      </c>
      <c r="J572" s="175">
        <f t="shared" si="654"/>
        <v>18</v>
      </c>
      <c r="K572" s="16">
        <v>18</v>
      </c>
      <c r="L572" s="3"/>
      <c r="M572" s="1"/>
      <c r="N572" s="45">
        <f t="shared" si="655"/>
        <v>18</v>
      </c>
      <c r="O572" s="34"/>
      <c r="P572" s="1"/>
      <c r="Q572" s="45">
        <f t="shared" si="656"/>
        <v>18</v>
      </c>
      <c r="R572" s="34"/>
      <c r="S572" s="1"/>
      <c r="T572" s="45">
        <f t="shared" si="657"/>
        <v>18</v>
      </c>
      <c r="U572" s="34"/>
      <c r="V572" s="1"/>
      <c r="W572" s="45">
        <f t="shared" si="658"/>
        <v>18</v>
      </c>
      <c r="X572" s="34"/>
      <c r="Y572" s="1"/>
      <c r="Z572" s="45">
        <f t="shared" ref="Z572:Z676" si="668">SUM(W572+X572-Y572)</f>
        <v>18</v>
      </c>
      <c r="AA572" s="34"/>
      <c r="AB572" s="1"/>
      <c r="AC572" s="45">
        <f t="shared" si="660"/>
        <v>18</v>
      </c>
      <c r="AD572" s="3"/>
      <c r="AE572" s="1"/>
      <c r="AF572" s="172">
        <f t="shared" si="661"/>
        <v>18</v>
      </c>
      <c r="AG572" s="34"/>
      <c r="AH572" s="1"/>
      <c r="AI572" s="46">
        <f t="shared" si="662"/>
        <v>18</v>
      </c>
      <c r="AJ572" s="34"/>
      <c r="AK572" s="1"/>
      <c r="AL572" s="46">
        <f t="shared" si="663"/>
        <v>18</v>
      </c>
      <c r="AM572" s="34"/>
      <c r="AN572" s="1"/>
      <c r="AO572" s="46">
        <f t="shared" si="664"/>
        <v>18</v>
      </c>
      <c r="AP572" s="34"/>
      <c r="AQ572" s="1"/>
      <c r="AR572" s="72">
        <f t="shared" si="665"/>
        <v>18</v>
      </c>
      <c r="AS572" s="3"/>
      <c r="AT572" s="1"/>
      <c r="AU572" s="46">
        <f t="shared" si="666"/>
        <v>18</v>
      </c>
      <c r="AV572" s="125">
        <f t="shared" si="667"/>
        <v>0</v>
      </c>
      <c r="AW572" s="125">
        <f t="shared" si="653"/>
        <v>0</v>
      </c>
      <c r="AX572" s="291">
        <v>0</v>
      </c>
      <c r="AY572" s="125">
        <v>0</v>
      </c>
      <c r="AZ572" s="35"/>
      <c r="BA572" s="35"/>
      <c r="BB572" s="35"/>
      <c r="BC572" s="35"/>
      <c r="BD572" s="35"/>
      <c r="BE572" s="35"/>
      <c r="BF572" s="35"/>
    </row>
    <row r="573" spans="1:58" ht="13">
      <c r="A573" s="18"/>
      <c r="B573" s="41"/>
      <c r="C573" s="16">
        <v>570</v>
      </c>
      <c r="D573" s="492" t="s">
        <v>5020</v>
      </c>
      <c r="E573" s="133">
        <v>3</v>
      </c>
      <c r="F573" s="162" t="s">
        <v>4055</v>
      </c>
      <c r="G573" s="155" t="s">
        <v>4052</v>
      </c>
      <c r="H573" s="156" t="s">
        <v>1089</v>
      </c>
      <c r="I573" s="156" t="s">
        <v>640</v>
      </c>
      <c r="J573" s="175">
        <f t="shared" si="654"/>
        <v>3</v>
      </c>
      <c r="K573" s="16">
        <v>3</v>
      </c>
      <c r="L573" s="3"/>
      <c r="M573" s="1"/>
      <c r="N573" s="45">
        <f t="shared" si="655"/>
        <v>3</v>
      </c>
      <c r="O573" s="34"/>
      <c r="P573" s="1"/>
      <c r="Q573" s="45">
        <f t="shared" si="656"/>
        <v>3</v>
      </c>
      <c r="R573" s="34"/>
      <c r="S573" s="1"/>
      <c r="T573" s="45">
        <f t="shared" si="657"/>
        <v>3</v>
      </c>
      <c r="U573" s="34"/>
      <c r="V573" s="1"/>
      <c r="W573" s="45">
        <f t="shared" si="658"/>
        <v>3</v>
      </c>
      <c r="X573" s="34"/>
      <c r="Y573" s="1"/>
      <c r="Z573" s="45">
        <f t="shared" si="668"/>
        <v>3</v>
      </c>
      <c r="AA573" s="34"/>
      <c r="AB573" s="1"/>
      <c r="AC573" s="45">
        <f t="shared" si="660"/>
        <v>3</v>
      </c>
      <c r="AD573" s="3"/>
      <c r="AE573" s="1"/>
      <c r="AF573" s="172">
        <f t="shared" si="661"/>
        <v>3</v>
      </c>
      <c r="AG573" s="34"/>
      <c r="AH573" s="1"/>
      <c r="AI573" s="46">
        <f t="shared" si="662"/>
        <v>3</v>
      </c>
      <c r="AJ573" s="34"/>
      <c r="AK573" s="1"/>
      <c r="AL573" s="46">
        <f t="shared" si="663"/>
        <v>3</v>
      </c>
      <c r="AM573" s="34"/>
      <c r="AN573" s="1"/>
      <c r="AO573" s="46">
        <f t="shared" si="664"/>
        <v>3</v>
      </c>
      <c r="AP573" s="34"/>
      <c r="AQ573" s="1"/>
      <c r="AR573" s="72">
        <f t="shared" si="665"/>
        <v>3</v>
      </c>
      <c r="AS573" s="3"/>
      <c r="AT573" s="1"/>
      <c r="AU573" s="46">
        <f t="shared" si="666"/>
        <v>3</v>
      </c>
      <c r="AV573" s="125">
        <f t="shared" si="667"/>
        <v>0</v>
      </c>
      <c r="AW573" s="125">
        <f t="shared" si="653"/>
        <v>0</v>
      </c>
      <c r="AX573" s="291">
        <v>0</v>
      </c>
      <c r="AY573" s="125">
        <v>0</v>
      </c>
      <c r="AZ573" s="35"/>
      <c r="BA573" s="35"/>
      <c r="BB573" s="35"/>
      <c r="BC573" s="35"/>
      <c r="BD573" s="35"/>
      <c r="BE573" s="35"/>
      <c r="BF573" s="35"/>
    </row>
    <row r="574" spans="1:58" ht="13">
      <c r="A574" s="17"/>
      <c r="B574" s="22"/>
      <c r="C574" s="200">
        <v>571</v>
      </c>
      <c r="D574" s="492" t="s">
        <v>5020</v>
      </c>
      <c r="E574" s="133">
        <v>4</v>
      </c>
      <c r="F574" s="162" t="s">
        <v>4056</v>
      </c>
      <c r="G574" s="155" t="s">
        <v>4053</v>
      </c>
      <c r="H574" s="156" t="s">
        <v>1089</v>
      </c>
      <c r="I574" s="156" t="s">
        <v>640</v>
      </c>
      <c r="J574" s="175">
        <f t="shared" si="654"/>
        <v>4</v>
      </c>
      <c r="K574" s="16">
        <v>4</v>
      </c>
      <c r="L574" s="3"/>
      <c r="M574" s="1"/>
      <c r="N574" s="45">
        <f t="shared" si="655"/>
        <v>4</v>
      </c>
      <c r="O574" s="34"/>
      <c r="P574" s="1"/>
      <c r="Q574" s="45">
        <f t="shared" si="656"/>
        <v>4</v>
      </c>
      <c r="R574" s="34"/>
      <c r="S574" s="1"/>
      <c r="T574" s="45">
        <f t="shared" si="657"/>
        <v>4</v>
      </c>
      <c r="U574" s="34"/>
      <c r="V574" s="1"/>
      <c r="W574" s="45">
        <f t="shared" si="658"/>
        <v>4</v>
      </c>
      <c r="X574" s="34"/>
      <c r="Y574" s="1"/>
      <c r="Z574" s="45">
        <f t="shared" si="668"/>
        <v>4</v>
      </c>
      <c r="AA574" s="34"/>
      <c r="AB574" s="1"/>
      <c r="AC574" s="45">
        <f t="shared" si="660"/>
        <v>4</v>
      </c>
      <c r="AD574" s="3"/>
      <c r="AE574" s="1"/>
      <c r="AF574" s="172">
        <f t="shared" si="661"/>
        <v>4</v>
      </c>
      <c r="AG574" s="34"/>
      <c r="AH574" s="1"/>
      <c r="AI574" s="46">
        <f t="shared" si="662"/>
        <v>4</v>
      </c>
      <c r="AJ574" s="34"/>
      <c r="AK574" s="1"/>
      <c r="AL574" s="46">
        <f t="shared" si="663"/>
        <v>4</v>
      </c>
      <c r="AM574" s="34"/>
      <c r="AN574" s="1"/>
      <c r="AO574" s="46">
        <f t="shared" si="664"/>
        <v>4</v>
      </c>
      <c r="AP574" s="34"/>
      <c r="AQ574" s="1"/>
      <c r="AR574" s="72">
        <f t="shared" si="665"/>
        <v>4</v>
      </c>
      <c r="AS574" s="3"/>
      <c r="AT574" s="1"/>
      <c r="AU574" s="46">
        <f t="shared" si="666"/>
        <v>4</v>
      </c>
      <c r="AV574" s="125">
        <f t="shared" si="667"/>
        <v>0</v>
      </c>
      <c r="AW574" s="125">
        <f t="shared" si="653"/>
        <v>0</v>
      </c>
      <c r="AX574" s="291">
        <v>0</v>
      </c>
      <c r="AY574" s="125">
        <v>0</v>
      </c>
      <c r="AZ574" s="35"/>
      <c r="BA574" s="35"/>
      <c r="BB574" s="35"/>
      <c r="BC574" s="35"/>
      <c r="BD574" s="35"/>
      <c r="BE574" s="35"/>
      <c r="BF574" s="35"/>
    </row>
    <row r="575" spans="1:58" ht="13">
      <c r="A575" s="18"/>
      <c r="B575" s="41"/>
      <c r="C575" s="16">
        <v>572</v>
      </c>
      <c r="D575" s="492" t="s">
        <v>5020</v>
      </c>
      <c r="E575" s="133">
        <v>5</v>
      </c>
      <c r="F575" s="162" t="s">
        <v>4057</v>
      </c>
      <c r="G575" s="155" t="s">
        <v>4054</v>
      </c>
      <c r="H575" s="156" t="s">
        <v>1089</v>
      </c>
      <c r="I575" s="156" t="s">
        <v>640</v>
      </c>
      <c r="J575" s="175">
        <f t="shared" si="654"/>
        <v>2</v>
      </c>
      <c r="K575" s="16">
        <v>2</v>
      </c>
      <c r="L575" s="3"/>
      <c r="M575" s="1"/>
      <c r="N575" s="45">
        <f t="shared" si="655"/>
        <v>2</v>
      </c>
      <c r="O575" s="34"/>
      <c r="P575" s="1"/>
      <c r="Q575" s="45">
        <f t="shared" si="656"/>
        <v>2</v>
      </c>
      <c r="R575" s="34"/>
      <c r="S575" s="1"/>
      <c r="T575" s="45">
        <f t="shared" si="657"/>
        <v>2</v>
      </c>
      <c r="U575" s="34"/>
      <c r="V575" s="1"/>
      <c r="W575" s="45">
        <f t="shared" si="658"/>
        <v>2</v>
      </c>
      <c r="X575" s="34"/>
      <c r="Y575" s="1"/>
      <c r="Z575" s="45">
        <f t="shared" si="668"/>
        <v>2</v>
      </c>
      <c r="AA575" s="34"/>
      <c r="AB575" s="1"/>
      <c r="AC575" s="45">
        <f t="shared" si="660"/>
        <v>2</v>
      </c>
      <c r="AD575" s="3"/>
      <c r="AE575" s="1"/>
      <c r="AF575" s="172">
        <f t="shared" si="661"/>
        <v>2</v>
      </c>
      <c r="AG575" s="34"/>
      <c r="AH575" s="1"/>
      <c r="AI575" s="46">
        <f t="shared" si="662"/>
        <v>2</v>
      </c>
      <c r="AJ575" s="34"/>
      <c r="AK575" s="1"/>
      <c r="AL575" s="46">
        <f t="shared" si="663"/>
        <v>2</v>
      </c>
      <c r="AM575" s="34"/>
      <c r="AN575" s="1"/>
      <c r="AO575" s="46">
        <f t="shared" si="664"/>
        <v>2</v>
      </c>
      <c r="AP575" s="34"/>
      <c r="AQ575" s="1"/>
      <c r="AR575" s="72">
        <f t="shared" si="665"/>
        <v>2</v>
      </c>
      <c r="AS575" s="3"/>
      <c r="AT575" s="1"/>
      <c r="AU575" s="46">
        <f t="shared" si="666"/>
        <v>2</v>
      </c>
      <c r="AV575" s="125">
        <f t="shared" si="667"/>
        <v>0</v>
      </c>
      <c r="AW575" s="125">
        <f t="shared" si="653"/>
        <v>0</v>
      </c>
      <c r="AX575" s="291">
        <v>0</v>
      </c>
      <c r="AY575" s="125">
        <v>0</v>
      </c>
      <c r="AZ575" s="35"/>
      <c r="BA575" s="35"/>
      <c r="BB575" s="35"/>
      <c r="BC575" s="35"/>
      <c r="BD575" s="35"/>
      <c r="BE575" s="35"/>
      <c r="BF575" s="35"/>
    </row>
    <row r="576" spans="1:58" ht="13">
      <c r="A576" s="17"/>
      <c r="B576" s="22"/>
      <c r="C576" s="16">
        <v>573</v>
      </c>
      <c r="D576" s="492" t="s">
        <v>5020</v>
      </c>
      <c r="E576" s="133">
        <v>6</v>
      </c>
      <c r="F576" s="162" t="s">
        <v>4322</v>
      </c>
      <c r="G576" s="155" t="s">
        <v>4323</v>
      </c>
      <c r="H576" s="156" t="s">
        <v>1089</v>
      </c>
      <c r="I576" s="156" t="s">
        <v>640</v>
      </c>
      <c r="J576" s="175">
        <f t="shared" ref="J576" si="669">AU576</f>
        <v>5</v>
      </c>
      <c r="K576" s="16">
        <v>5</v>
      </c>
      <c r="L576" s="3"/>
      <c r="M576" s="1"/>
      <c r="N576" s="45">
        <f t="shared" si="655"/>
        <v>5</v>
      </c>
      <c r="O576" s="34"/>
      <c r="P576" s="1"/>
      <c r="Q576" s="45">
        <f t="shared" si="656"/>
        <v>5</v>
      </c>
      <c r="R576" s="34"/>
      <c r="S576" s="1"/>
      <c r="T576" s="45">
        <f t="shared" si="657"/>
        <v>5</v>
      </c>
      <c r="U576" s="34"/>
      <c r="V576" s="1"/>
      <c r="W576" s="45">
        <f t="shared" si="658"/>
        <v>5</v>
      </c>
      <c r="X576" s="34"/>
      <c r="Y576" s="1"/>
      <c r="Z576" s="45">
        <f t="shared" si="668"/>
        <v>5</v>
      </c>
      <c r="AA576" s="34"/>
      <c r="AB576" s="1"/>
      <c r="AC576" s="45">
        <f t="shared" si="660"/>
        <v>5</v>
      </c>
      <c r="AD576" s="3"/>
      <c r="AE576" s="1"/>
      <c r="AF576" s="172">
        <f t="shared" si="661"/>
        <v>5</v>
      </c>
      <c r="AG576" s="34"/>
      <c r="AH576" s="1"/>
      <c r="AI576" s="46">
        <f t="shared" si="662"/>
        <v>5</v>
      </c>
      <c r="AJ576" s="34"/>
      <c r="AK576" s="1"/>
      <c r="AL576" s="46">
        <f t="shared" si="663"/>
        <v>5</v>
      </c>
      <c r="AM576" s="34"/>
      <c r="AN576" s="1"/>
      <c r="AO576" s="46">
        <f t="shared" si="664"/>
        <v>5</v>
      </c>
      <c r="AP576" s="34"/>
      <c r="AQ576" s="1"/>
      <c r="AR576" s="72">
        <f t="shared" si="665"/>
        <v>5</v>
      </c>
      <c r="AS576" s="3"/>
      <c r="AT576" s="1"/>
      <c r="AU576" s="46">
        <f t="shared" si="666"/>
        <v>5</v>
      </c>
      <c r="AV576" s="125">
        <f t="shared" si="667"/>
        <v>0</v>
      </c>
      <c r="AW576" s="125">
        <f t="shared" si="653"/>
        <v>0</v>
      </c>
      <c r="AX576" s="291">
        <v>0</v>
      </c>
      <c r="AY576" s="125">
        <v>0</v>
      </c>
      <c r="AZ576" s="35"/>
      <c r="BA576" s="35"/>
      <c r="BB576" s="35"/>
      <c r="BC576" s="35"/>
      <c r="BD576" s="35"/>
      <c r="BE576" s="35"/>
      <c r="BF576" s="35"/>
    </row>
    <row r="577" spans="1:58" ht="13">
      <c r="A577" s="17"/>
      <c r="B577" s="22"/>
      <c r="C577" s="16">
        <v>574</v>
      </c>
      <c r="D577" s="492" t="s">
        <v>5020</v>
      </c>
      <c r="E577" s="133">
        <v>7</v>
      </c>
      <c r="F577" s="162" t="s">
        <v>4602</v>
      </c>
      <c r="G577" s="155" t="s">
        <v>4603</v>
      </c>
      <c r="H577" s="156" t="s">
        <v>1089</v>
      </c>
      <c r="I577" s="156" t="s">
        <v>640</v>
      </c>
      <c r="J577" s="175">
        <f t="shared" ref="J577:J690" si="670">AU577</f>
        <v>1</v>
      </c>
      <c r="K577" s="16">
        <v>1</v>
      </c>
      <c r="L577" s="3"/>
      <c r="M577" s="1"/>
      <c r="N577" s="45">
        <f t="shared" si="655"/>
        <v>1</v>
      </c>
      <c r="O577" s="34"/>
      <c r="P577" s="1"/>
      <c r="Q577" s="45">
        <f t="shared" si="656"/>
        <v>1</v>
      </c>
      <c r="R577" s="34"/>
      <c r="S577" s="1"/>
      <c r="T577" s="45">
        <f t="shared" si="657"/>
        <v>1</v>
      </c>
      <c r="U577" s="34"/>
      <c r="V577" s="1"/>
      <c r="W577" s="45">
        <f t="shared" si="658"/>
        <v>1</v>
      </c>
      <c r="X577" s="34"/>
      <c r="Y577" s="1"/>
      <c r="Z577" s="45">
        <f t="shared" si="668"/>
        <v>1</v>
      </c>
      <c r="AA577" s="34"/>
      <c r="AB577" s="1"/>
      <c r="AC577" s="45">
        <f t="shared" si="660"/>
        <v>1</v>
      </c>
      <c r="AD577" s="3"/>
      <c r="AE577" s="1"/>
      <c r="AF577" s="172">
        <f t="shared" si="661"/>
        <v>1</v>
      </c>
      <c r="AG577" s="34"/>
      <c r="AH577" s="1"/>
      <c r="AI577" s="46">
        <f t="shared" si="662"/>
        <v>1</v>
      </c>
      <c r="AJ577" s="34"/>
      <c r="AK577" s="1"/>
      <c r="AL577" s="46">
        <f t="shared" si="663"/>
        <v>1</v>
      </c>
      <c r="AM577" s="34"/>
      <c r="AN577" s="1"/>
      <c r="AO577" s="46">
        <f t="shared" si="664"/>
        <v>1</v>
      </c>
      <c r="AP577" s="34"/>
      <c r="AQ577" s="1"/>
      <c r="AR577" s="72">
        <f t="shared" si="665"/>
        <v>1</v>
      </c>
      <c r="AS577" s="3"/>
      <c r="AT577" s="1"/>
      <c r="AU577" s="46">
        <f t="shared" si="666"/>
        <v>1</v>
      </c>
      <c r="AV577" s="125">
        <f t="shared" si="667"/>
        <v>0</v>
      </c>
      <c r="AW577" s="125">
        <f t="shared" si="653"/>
        <v>0</v>
      </c>
      <c r="AX577" s="291">
        <v>0</v>
      </c>
      <c r="AY577" s="125">
        <v>0</v>
      </c>
      <c r="AZ577" s="35"/>
      <c r="BA577" s="35"/>
      <c r="BB577" s="35"/>
      <c r="BC577" s="35"/>
      <c r="BD577" s="35"/>
      <c r="BE577" s="35"/>
      <c r="BF577" s="35"/>
    </row>
    <row r="578" spans="1:58" ht="13">
      <c r="A578" s="17"/>
      <c r="B578" s="1"/>
      <c r="C578" s="200">
        <v>575</v>
      </c>
      <c r="D578" s="492" t="s">
        <v>5020</v>
      </c>
      <c r="E578" s="239">
        <v>8</v>
      </c>
      <c r="F578" s="162" t="s">
        <v>4604</v>
      </c>
      <c r="G578" s="155" t="s">
        <v>4605</v>
      </c>
      <c r="H578" s="156" t="s">
        <v>1089</v>
      </c>
      <c r="I578" s="156" t="s">
        <v>640</v>
      </c>
      <c r="J578" s="175">
        <f t="shared" si="670"/>
        <v>4</v>
      </c>
      <c r="K578" s="16">
        <v>4</v>
      </c>
      <c r="L578" s="3"/>
      <c r="M578" s="1"/>
      <c r="N578" s="46">
        <f t="shared" si="655"/>
        <v>4</v>
      </c>
      <c r="O578" s="34"/>
      <c r="P578" s="1"/>
      <c r="Q578" s="46">
        <f t="shared" si="656"/>
        <v>4</v>
      </c>
      <c r="R578" s="34"/>
      <c r="S578" s="1"/>
      <c r="T578" s="46">
        <f t="shared" si="657"/>
        <v>4</v>
      </c>
      <c r="U578" s="34"/>
      <c r="V578" s="1"/>
      <c r="W578" s="46">
        <f t="shared" si="658"/>
        <v>4</v>
      </c>
      <c r="X578" s="34"/>
      <c r="Y578" s="1"/>
      <c r="Z578" s="46">
        <f t="shared" si="668"/>
        <v>4</v>
      </c>
      <c r="AA578" s="34"/>
      <c r="AB578" s="1"/>
      <c r="AC578" s="46">
        <f t="shared" si="660"/>
        <v>4</v>
      </c>
      <c r="AD578" s="3"/>
      <c r="AE578" s="1"/>
      <c r="AF578" s="171">
        <f t="shared" si="661"/>
        <v>4</v>
      </c>
      <c r="AG578" s="34"/>
      <c r="AH578" s="1"/>
      <c r="AI578" s="46">
        <f t="shared" si="662"/>
        <v>4</v>
      </c>
      <c r="AJ578" s="34"/>
      <c r="AK578" s="1"/>
      <c r="AL578" s="46">
        <f t="shared" si="663"/>
        <v>4</v>
      </c>
      <c r="AM578" s="34"/>
      <c r="AN578" s="1"/>
      <c r="AO578" s="46">
        <f t="shared" si="664"/>
        <v>4</v>
      </c>
      <c r="AP578" s="34"/>
      <c r="AQ578" s="1"/>
      <c r="AR578" s="46">
        <f t="shared" si="665"/>
        <v>4</v>
      </c>
      <c r="AS578" s="34"/>
      <c r="AT578" s="1"/>
      <c r="AU578" s="46">
        <f t="shared" si="666"/>
        <v>4</v>
      </c>
      <c r="AV578" s="125">
        <f t="shared" si="667"/>
        <v>0</v>
      </c>
      <c r="AW578" s="125">
        <f t="shared" si="653"/>
        <v>0</v>
      </c>
      <c r="AX578" s="291">
        <v>0</v>
      </c>
      <c r="AY578" s="125">
        <v>0</v>
      </c>
      <c r="AZ578" s="35"/>
      <c r="BA578" s="35"/>
      <c r="BB578" s="35"/>
      <c r="BC578" s="35"/>
      <c r="BD578" s="35"/>
      <c r="BE578" s="35"/>
      <c r="BF578" s="35"/>
    </row>
    <row r="579" spans="1:58" ht="13">
      <c r="A579" s="18"/>
      <c r="B579" s="41"/>
      <c r="C579" s="16">
        <v>576</v>
      </c>
      <c r="D579" s="81"/>
      <c r="E579" s="16"/>
      <c r="F579" s="162" t="s">
        <v>4640</v>
      </c>
      <c r="G579" s="155" t="s">
        <v>4641</v>
      </c>
      <c r="H579" s="156" t="s">
        <v>4648</v>
      </c>
      <c r="I579" s="156" t="s">
        <v>640</v>
      </c>
      <c r="J579" s="175">
        <f t="shared" si="670"/>
        <v>4</v>
      </c>
      <c r="K579" s="16">
        <v>4</v>
      </c>
      <c r="L579" s="3"/>
      <c r="M579" s="1"/>
      <c r="N579" s="45">
        <f t="shared" si="655"/>
        <v>4</v>
      </c>
      <c r="O579" s="34"/>
      <c r="P579" s="1"/>
      <c r="Q579" s="45">
        <f t="shared" si="656"/>
        <v>4</v>
      </c>
      <c r="R579" s="34"/>
      <c r="S579" s="1"/>
      <c r="T579" s="45">
        <f t="shared" si="657"/>
        <v>4</v>
      </c>
      <c r="U579" s="34"/>
      <c r="V579" s="1"/>
      <c r="W579" s="45">
        <f t="shared" si="658"/>
        <v>4</v>
      </c>
      <c r="X579" s="34"/>
      <c r="Y579" s="1"/>
      <c r="Z579" s="45">
        <f t="shared" si="668"/>
        <v>4</v>
      </c>
      <c r="AA579" s="34"/>
      <c r="AB579" s="1"/>
      <c r="AC579" s="45">
        <f t="shared" si="660"/>
        <v>4</v>
      </c>
      <c r="AD579" s="3"/>
      <c r="AE579" s="1"/>
      <c r="AF579" s="172">
        <f t="shared" ref="AF579:AF675" si="671">SUM(AC579+AD579-AE579)</f>
        <v>4</v>
      </c>
      <c r="AG579" s="34"/>
      <c r="AH579" s="1"/>
      <c r="AI579" s="46">
        <f t="shared" si="662"/>
        <v>4</v>
      </c>
      <c r="AJ579" s="34"/>
      <c r="AK579" s="1"/>
      <c r="AL579" s="46">
        <f t="shared" ref="AL579:AL680" si="672">SUM(AI579+AJ579-AK579)</f>
        <v>4</v>
      </c>
      <c r="AM579" s="34"/>
      <c r="AN579" s="1"/>
      <c r="AO579" s="46">
        <f t="shared" si="664"/>
        <v>4</v>
      </c>
      <c r="AP579" s="34"/>
      <c r="AQ579" s="1"/>
      <c r="AR579" s="46">
        <f t="shared" si="665"/>
        <v>4</v>
      </c>
      <c r="AS579" s="34"/>
      <c r="AT579" s="1"/>
      <c r="AU579" s="46">
        <f t="shared" si="666"/>
        <v>4</v>
      </c>
      <c r="AV579" s="125">
        <f t="shared" si="667"/>
        <v>0</v>
      </c>
      <c r="AW579" s="125">
        <f t="shared" si="653"/>
        <v>0</v>
      </c>
      <c r="AX579" s="291">
        <v>16</v>
      </c>
      <c r="AY579" s="125">
        <v>0</v>
      </c>
      <c r="AZ579" s="35"/>
      <c r="BA579" s="35"/>
      <c r="BB579" s="35"/>
      <c r="BC579" s="35"/>
      <c r="BD579" s="35"/>
      <c r="BE579" s="35"/>
      <c r="BF579" s="35"/>
    </row>
    <row r="580" spans="1:58" ht="13">
      <c r="A580" s="17"/>
      <c r="B580" s="1"/>
      <c r="C580" s="16">
        <v>577</v>
      </c>
      <c r="D580" s="81"/>
      <c r="E580" s="110"/>
      <c r="F580" s="162" t="s">
        <v>4918</v>
      </c>
      <c r="G580" s="155" t="s">
        <v>4919</v>
      </c>
      <c r="H580" s="156" t="s">
        <v>4920</v>
      </c>
      <c r="I580" s="156" t="s">
        <v>640</v>
      </c>
      <c r="J580" s="175">
        <f>AU580</f>
        <v>2</v>
      </c>
      <c r="K580" s="16">
        <v>0</v>
      </c>
      <c r="L580" s="3"/>
      <c r="M580" s="1"/>
      <c r="N580" s="46">
        <f>SUM(K580+L580-M580)</f>
        <v>0</v>
      </c>
      <c r="O580" s="34"/>
      <c r="P580" s="1"/>
      <c r="Q580" s="46">
        <f>SUM(N580+O580-P580)</f>
        <v>0</v>
      </c>
      <c r="R580" s="34"/>
      <c r="S580" s="1"/>
      <c r="T580" s="46">
        <f>SUM(Q580+R580-S580)</f>
        <v>0</v>
      </c>
      <c r="U580" s="34"/>
      <c r="V580" s="1"/>
      <c r="W580" s="46">
        <f>SUM(T580+U580-V580)</f>
        <v>0</v>
      </c>
      <c r="X580" s="34"/>
      <c r="Y580" s="1"/>
      <c r="Z580" s="46">
        <f>SUM(W580+X580-Y580)</f>
        <v>0</v>
      </c>
      <c r="AA580" s="34">
        <v>2</v>
      </c>
      <c r="AB580" s="1"/>
      <c r="AC580" s="46">
        <f>SUM(Z580+AA580-AB580)</f>
        <v>2</v>
      </c>
      <c r="AD580" s="3"/>
      <c r="AE580" s="1"/>
      <c r="AF580" s="171">
        <f>SUM(AC580+AD580-AE580)</f>
        <v>2</v>
      </c>
      <c r="AG580" s="34"/>
      <c r="AH580" s="1"/>
      <c r="AI580" s="46">
        <f>SUM(AF580+AG580-AH580)</f>
        <v>2</v>
      </c>
      <c r="AJ580" s="34"/>
      <c r="AK580" s="1"/>
      <c r="AL580" s="46">
        <f>SUM(AI580+AJ580-AK580)</f>
        <v>2</v>
      </c>
      <c r="AM580" s="34"/>
      <c r="AN580" s="1"/>
      <c r="AO580" s="46">
        <f>SUM(AL580+AM580-AN580)</f>
        <v>2</v>
      </c>
      <c r="AP580" s="34"/>
      <c r="AQ580" s="1"/>
      <c r="AR580" s="46">
        <f>SUM(AO580+AP580-AQ580)</f>
        <v>2</v>
      </c>
      <c r="AS580" s="34"/>
      <c r="AT580" s="1"/>
      <c r="AU580" s="46">
        <f>SUM(AR580+AS580-AT580)</f>
        <v>2</v>
      </c>
      <c r="AV580" s="125">
        <f t="shared" ref="AV580:AW580" si="673">SUM(L580+O580+R580+U580+X580+AA580+AD580+AG580+AJ580+AM580+AP580+AS580)</f>
        <v>2</v>
      </c>
      <c r="AW580" s="125">
        <f t="shared" si="673"/>
        <v>0</v>
      </c>
      <c r="AX580" s="291">
        <v>0</v>
      </c>
      <c r="AY580" s="125">
        <v>0</v>
      </c>
      <c r="AZ580" s="35"/>
      <c r="BA580" s="35"/>
      <c r="BB580" s="35"/>
      <c r="BC580" s="35"/>
      <c r="BD580" s="35"/>
      <c r="BE580" s="35"/>
      <c r="BF580" s="35"/>
    </row>
    <row r="581" spans="1:58" ht="13">
      <c r="A581" s="18"/>
      <c r="B581" s="41"/>
      <c r="C581" s="16">
        <v>578</v>
      </c>
      <c r="D581" s="81"/>
      <c r="E581" s="16"/>
      <c r="F581" s="162" t="s">
        <v>4664</v>
      </c>
      <c r="G581" s="155" t="s">
        <v>4663</v>
      </c>
      <c r="H581" s="156" t="s">
        <v>2768</v>
      </c>
      <c r="I581" s="283" t="s">
        <v>629</v>
      </c>
      <c r="J581" s="175">
        <f t="shared" ref="J581:J582" si="674">AU581</f>
        <v>0</v>
      </c>
      <c r="K581" s="16">
        <v>0</v>
      </c>
      <c r="L581" s="3"/>
      <c r="M581" s="1"/>
      <c r="N581" s="45">
        <f t="shared" ref="N581:N582" si="675">SUM(K581+L581-M581)</f>
        <v>0</v>
      </c>
      <c r="O581" s="34"/>
      <c r="P581" s="1"/>
      <c r="Q581" s="45">
        <f t="shared" ref="Q581:Q582" si="676">SUM(N581+O581-P581)</f>
        <v>0</v>
      </c>
      <c r="R581" s="34"/>
      <c r="S581" s="1"/>
      <c r="T581" s="45">
        <f t="shared" ref="T581:T582" si="677">SUM(Q581+R581-S581)</f>
        <v>0</v>
      </c>
      <c r="U581" s="34"/>
      <c r="V581" s="1"/>
      <c r="W581" s="45">
        <f t="shared" ref="W581:W582" si="678">SUM(T581+U581-V581)</f>
        <v>0</v>
      </c>
      <c r="X581" s="34"/>
      <c r="Y581" s="1"/>
      <c r="Z581" s="45">
        <f t="shared" ref="Z581:Z582" si="679">SUM(W581+X581-Y581)</f>
        <v>0</v>
      </c>
      <c r="AA581" s="34"/>
      <c r="AB581" s="1"/>
      <c r="AC581" s="45">
        <f t="shared" ref="AC581:AC582" si="680">SUM(Z581+AA581-AB581)</f>
        <v>0</v>
      </c>
      <c r="AD581" s="3"/>
      <c r="AE581" s="1"/>
      <c r="AF581" s="172">
        <f t="shared" ref="AF581:AF582" si="681">SUM(AC581+AD581-AE581)</f>
        <v>0</v>
      </c>
      <c r="AG581" s="34"/>
      <c r="AH581" s="1"/>
      <c r="AI581" s="46">
        <f t="shared" ref="AI581:AI582" si="682">SUM(AF581+AG581-AH581)</f>
        <v>0</v>
      </c>
      <c r="AJ581" s="34"/>
      <c r="AK581" s="1"/>
      <c r="AL581" s="46">
        <f t="shared" ref="AL581:AL582" si="683">SUM(AI581+AJ581-AK581)</f>
        <v>0</v>
      </c>
      <c r="AM581" s="34"/>
      <c r="AN581" s="1"/>
      <c r="AO581" s="46">
        <f t="shared" ref="AO581:AO582" si="684">SUM(AL581+AM581-AN581)</f>
        <v>0</v>
      </c>
      <c r="AP581" s="34"/>
      <c r="AQ581" s="1"/>
      <c r="AR581" s="72">
        <f t="shared" ref="AR581:AR582" si="685">SUM(AO581+AP581-AQ581)</f>
        <v>0</v>
      </c>
      <c r="AS581" s="3"/>
      <c r="AT581" s="1"/>
      <c r="AU581" s="46">
        <f t="shared" ref="AU581:AU582" si="686">SUM(AR581+AS581-AT581)</f>
        <v>0</v>
      </c>
      <c r="AV581" s="125">
        <f t="shared" ref="AV581:AW582" si="687">SUM(L581+O581+R581+U581+X581+AA581+AD581+AG581+AJ581+AM581+AP581+AS581)</f>
        <v>0</v>
      </c>
      <c r="AW581" s="125">
        <f t="shared" si="687"/>
        <v>0</v>
      </c>
      <c r="AX581" s="291">
        <v>0</v>
      </c>
      <c r="AY581" s="125">
        <v>0</v>
      </c>
      <c r="AZ581" s="35"/>
      <c r="BA581" s="35"/>
      <c r="BB581" s="35"/>
      <c r="BC581" s="35"/>
      <c r="BD581" s="35"/>
      <c r="BE581" s="35"/>
      <c r="BF581" s="35"/>
    </row>
    <row r="582" spans="1:58" ht="13">
      <c r="A582" s="17"/>
      <c r="B582" s="1"/>
      <c r="C582" s="200">
        <v>579</v>
      </c>
      <c r="D582" s="81"/>
      <c r="E582" s="16"/>
      <c r="F582" s="162" t="s">
        <v>4939</v>
      </c>
      <c r="G582" s="155" t="s">
        <v>4940</v>
      </c>
      <c r="H582" s="156" t="s">
        <v>2470</v>
      </c>
      <c r="I582" s="156" t="s">
        <v>640</v>
      </c>
      <c r="J582" s="175">
        <f t="shared" si="674"/>
        <v>7</v>
      </c>
      <c r="K582" s="16">
        <v>0</v>
      </c>
      <c r="L582" s="3"/>
      <c r="M582" s="1"/>
      <c r="N582" s="45">
        <f t="shared" si="675"/>
        <v>0</v>
      </c>
      <c r="O582" s="34"/>
      <c r="P582" s="1"/>
      <c r="Q582" s="45">
        <f t="shared" si="676"/>
        <v>0</v>
      </c>
      <c r="R582" s="34"/>
      <c r="S582" s="1"/>
      <c r="T582" s="45">
        <f t="shared" si="677"/>
        <v>0</v>
      </c>
      <c r="U582" s="34"/>
      <c r="V582" s="1"/>
      <c r="W582" s="45">
        <f t="shared" si="678"/>
        <v>0</v>
      </c>
      <c r="X582" s="34"/>
      <c r="Y582" s="1"/>
      <c r="Z582" s="45">
        <f t="shared" si="679"/>
        <v>0</v>
      </c>
      <c r="AA582" s="34"/>
      <c r="AB582" s="1"/>
      <c r="AC582" s="45">
        <f t="shared" si="680"/>
        <v>0</v>
      </c>
      <c r="AD582" s="3">
        <v>7</v>
      </c>
      <c r="AE582" s="1"/>
      <c r="AF582" s="172">
        <f t="shared" si="681"/>
        <v>7</v>
      </c>
      <c r="AG582" s="34"/>
      <c r="AH582" s="1"/>
      <c r="AI582" s="46">
        <f t="shared" si="682"/>
        <v>7</v>
      </c>
      <c r="AJ582" s="34"/>
      <c r="AK582" s="1"/>
      <c r="AL582" s="46">
        <f t="shared" si="683"/>
        <v>7</v>
      </c>
      <c r="AM582" s="34"/>
      <c r="AN582" s="1"/>
      <c r="AO582" s="46">
        <f t="shared" si="684"/>
        <v>7</v>
      </c>
      <c r="AP582" s="34"/>
      <c r="AQ582" s="1"/>
      <c r="AR582" s="72">
        <f t="shared" si="685"/>
        <v>7</v>
      </c>
      <c r="AS582" s="3"/>
      <c r="AT582" s="1"/>
      <c r="AU582" s="46">
        <f t="shared" si="686"/>
        <v>7</v>
      </c>
      <c r="AV582" s="125">
        <f t="shared" si="687"/>
        <v>7</v>
      </c>
      <c r="AW582" s="125">
        <f t="shared" si="687"/>
        <v>0</v>
      </c>
      <c r="AX582" s="291">
        <v>0</v>
      </c>
      <c r="AY582" s="125">
        <v>0</v>
      </c>
      <c r="AZ582" s="35"/>
      <c r="BA582" s="35"/>
      <c r="BB582" s="35"/>
      <c r="BC582" s="35"/>
      <c r="BD582" s="35"/>
      <c r="BE582" s="35"/>
      <c r="BF582" s="35"/>
    </row>
    <row r="583" spans="1:58" ht="13">
      <c r="A583" s="18"/>
      <c r="B583" s="41"/>
      <c r="C583" s="16">
        <v>580</v>
      </c>
      <c r="D583" s="81" t="s">
        <v>1838</v>
      </c>
      <c r="E583" s="16"/>
      <c r="F583" s="162" t="s">
        <v>2529</v>
      </c>
      <c r="G583" s="155" t="s">
        <v>2530</v>
      </c>
      <c r="H583" s="156" t="s">
        <v>1089</v>
      </c>
      <c r="I583" s="156" t="s">
        <v>629</v>
      </c>
      <c r="J583" s="175">
        <f t="shared" si="670"/>
        <v>10</v>
      </c>
      <c r="K583" s="16">
        <v>0</v>
      </c>
      <c r="L583" s="3"/>
      <c r="M583" s="1"/>
      <c r="N583" s="45">
        <f t="shared" si="655"/>
        <v>0</v>
      </c>
      <c r="O583" s="34"/>
      <c r="P583" s="1"/>
      <c r="Q583" s="45">
        <f t="shared" si="656"/>
        <v>0</v>
      </c>
      <c r="R583" s="34"/>
      <c r="S583" s="1"/>
      <c r="T583" s="45">
        <f t="shared" si="657"/>
        <v>0</v>
      </c>
      <c r="U583" s="34"/>
      <c r="V583" s="1"/>
      <c r="W583" s="45">
        <f t="shared" si="658"/>
        <v>0</v>
      </c>
      <c r="X583" s="34">
        <v>10</v>
      </c>
      <c r="Y583" s="1">
        <v>2</v>
      </c>
      <c r="Z583" s="45">
        <f t="shared" si="668"/>
        <v>8</v>
      </c>
      <c r="AA583" s="34"/>
      <c r="AB583" s="1">
        <v>3</v>
      </c>
      <c r="AC583" s="45">
        <f t="shared" si="660"/>
        <v>5</v>
      </c>
      <c r="AD583" s="3"/>
      <c r="AE583" s="1">
        <v>3</v>
      </c>
      <c r="AF583" s="172">
        <f t="shared" si="671"/>
        <v>2</v>
      </c>
      <c r="AG583" s="34">
        <v>10</v>
      </c>
      <c r="AH583" s="1">
        <v>2</v>
      </c>
      <c r="AI583" s="46">
        <f t="shared" si="662"/>
        <v>10</v>
      </c>
      <c r="AJ583" s="34"/>
      <c r="AK583" s="1"/>
      <c r="AL583" s="46">
        <f t="shared" si="672"/>
        <v>10</v>
      </c>
      <c r="AM583" s="34"/>
      <c r="AN583" s="1"/>
      <c r="AO583" s="46">
        <f t="shared" si="664"/>
        <v>10</v>
      </c>
      <c r="AP583" s="34"/>
      <c r="AQ583" s="1"/>
      <c r="AR583" s="72">
        <f t="shared" si="665"/>
        <v>10</v>
      </c>
      <c r="AS583" s="3"/>
      <c r="AT583" s="1"/>
      <c r="AU583" s="46">
        <f t="shared" si="666"/>
        <v>10</v>
      </c>
      <c r="AV583" s="125">
        <f t="shared" si="667"/>
        <v>20</v>
      </c>
      <c r="AW583" s="125">
        <f t="shared" si="653"/>
        <v>10</v>
      </c>
      <c r="AX583" s="291">
        <v>0</v>
      </c>
      <c r="AY583" s="125">
        <v>0</v>
      </c>
      <c r="AZ583" s="35"/>
      <c r="BA583" s="35"/>
      <c r="BB583" s="35"/>
      <c r="BC583" s="35"/>
      <c r="BD583" s="35"/>
      <c r="BE583" s="35"/>
      <c r="BF583" s="35"/>
    </row>
    <row r="584" spans="1:58" ht="13">
      <c r="A584" s="17"/>
      <c r="B584" s="1"/>
      <c r="C584" s="16">
        <v>581</v>
      </c>
      <c r="D584" s="81" t="s">
        <v>1838</v>
      </c>
      <c r="E584" s="16"/>
      <c r="F584" s="162" t="s">
        <v>4999</v>
      </c>
      <c r="G584" s="212" t="s">
        <v>5001</v>
      </c>
      <c r="H584" s="156" t="s">
        <v>1089</v>
      </c>
      <c r="I584" s="156" t="s">
        <v>629</v>
      </c>
      <c r="J584" s="175">
        <f>AU584</f>
        <v>25</v>
      </c>
      <c r="K584" s="16">
        <v>0</v>
      </c>
      <c r="L584" s="3"/>
      <c r="M584" s="1"/>
      <c r="N584" s="45">
        <f>SUM(K584+L584-M584)</f>
        <v>0</v>
      </c>
      <c r="O584" s="34"/>
      <c r="P584" s="1"/>
      <c r="Q584" s="45">
        <f>SUM(N584+O584-P584)</f>
        <v>0</v>
      </c>
      <c r="R584" s="34"/>
      <c r="S584" s="1"/>
      <c r="T584" s="45">
        <f>SUM(Q584+R584-S584)</f>
        <v>0</v>
      </c>
      <c r="U584" s="34"/>
      <c r="V584" s="1"/>
      <c r="W584" s="45">
        <f>SUM(T584+U584-V584)</f>
        <v>0</v>
      </c>
      <c r="X584" s="34"/>
      <c r="Y584" s="1"/>
      <c r="Z584" s="45">
        <f>SUM(W584+X584-Y584)</f>
        <v>0</v>
      </c>
      <c r="AA584" s="34"/>
      <c r="AB584" s="1"/>
      <c r="AC584" s="45">
        <f>SUM(Z584+AA584-AB584)</f>
        <v>0</v>
      </c>
      <c r="AD584" s="3"/>
      <c r="AE584" s="1"/>
      <c r="AF584" s="172">
        <f>SUM(AC584+AD584-AE584)</f>
        <v>0</v>
      </c>
      <c r="AG584" s="34">
        <v>25</v>
      </c>
      <c r="AH584" s="1"/>
      <c r="AI584" s="46">
        <f>SUM(AF584+AG584-AH584)</f>
        <v>25</v>
      </c>
      <c r="AJ584" s="34"/>
      <c r="AK584" s="1"/>
      <c r="AL584" s="46">
        <f>SUM(AI584+AJ584-AK584)</f>
        <v>25</v>
      </c>
      <c r="AM584" s="34"/>
      <c r="AN584" s="1"/>
      <c r="AO584" s="46">
        <f t="shared" ref="AO584:AO643" si="688">SUM(AL584+AM584-AN584)</f>
        <v>25</v>
      </c>
      <c r="AP584" s="34"/>
      <c r="AQ584" s="1"/>
      <c r="AR584" s="46">
        <f t="shared" ref="AR584:AR643" si="689">SUM(AO584+AP584-AQ584)</f>
        <v>25</v>
      </c>
      <c r="AS584" s="34"/>
      <c r="AT584" s="1"/>
      <c r="AU584" s="46">
        <f t="shared" ref="AU584:AU643" si="690">SUM(AR584+AS584-AT584)</f>
        <v>25</v>
      </c>
      <c r="AV584" s="125">
        <f t="shared" ref="AV584:AW670" si="691">SUM(L584+O584+R584+U584+X584+AA584+AD584+AG584+AJ584+AM584+AP584+AS584)</f>
        <v>25</v>
      </c>
      <c r="AW584" s="125">
        <f t="shared" si="691"/>
        <v>0</v>
      </c>
      <c r="AX584" s="291">
        <v>0</v>
      </c>
      <c r="AY584" s="125">
        <v>0</v>
      </c>
      <c r="AZ584" s="35"/>
      <c r="BA584" s="35"/>
      <c r="BB584" s="35"/>
      <c r="BC584" s="35"/>
      <c r="BD584" s="35"/>
      <c r="BE584" s="35"/>
      <c r="BF584" s="35"/>
    </row>
    <row r="585" spans="1:58" ht="13">
      <c r="A585" s="18"/>
      <c r="B585" s="41"/>
      <c r="C585" s="16">
        <v>582</v>
      </c>
      <c r="D585" s="115" t="s">
        <v>1838</v>
      </c>
      <c r="E585" s="117"/>
      <c r="F585" s="162" t="s">
        <v>5000</v>
      </c>
      <c r="G585" s="155" t="s">
        <v>5002</v>
      </c>
      <c r="H585" s="156" t="s">
        <v>1089</v>
      </c>
      <c r="I585" s="156" t="s">
        <v>629</v>
      </c>
      <c r="J585" s="175">
        <f>AU585</f>
        <v>25</v>
      </c>
      <c r="K585" s="16">
        <v>0</v>
      </c>
      <c r="L585" s="3"/>
      <c r="M585" s="1"/>
      <c r="N585" s="45">
        <f>SUM(K585+L585-M585)</f>
        <v>0</v>
      </c>
      <c r="O585" s="34"/>
      <c r="P585" s="1"/>
      <c r="Q585" s="45">
        <f>SUM(N585+O585-P585)</f>
        <v>0</v>
      </c>
      <c r="R585" s="34"/>
      <c r="S585" s="1"/>
      <c r="T585" s="45">
        <f>SUM(Q585+R585-S585)</f>
        <v>0</v>
      </c>
      <c r="U585" s="34"/>
      <c r="V585" s="1"/>
      <c r="W585" s="45">
        <f>SUM(T585+U585-V585)</f>
        <v>0</v>
      </c>
      <c r="X585" s="34"/>
      <c r="Y585" s="1"/>
      <c r="Z585" s="45">
        <f>SUM(W585+X585-Y585)</f>
        <v>0</v>
      </c>
      <c r="AA585" s="34"/>
      <c r="AB585" s="1"/>
      <c r="AC585" s="45">
        <f>SUM(Z585+AA585-AB585)</f>
        <v>0</v>
      </c>
      <c r="AD585" s="3"/>
      <c r="AE585" s="1"/>
      <c r="AF585" s="172">
        <f>SUM(AC585+AD585-AE585)</f>
        <v>0</v>
      </c>
      <c r="AG585" s="34">
        <v>25</v>
      </c>
      <c r="AH585" s="1"/>
      <c r="AI585" s="46">
        <f>SUM(AF585+AG585-AH585)</f>
        <v>25</v>
      </c>
      <c r="AJ585" s="34"/>
      <c r="AK585" s="1"/>
      <c r="AL585" s="46">
        <f>SUM(AI585+AJ585-AK585)</f>
        <v>25</v>
      </c>
      <c r="AM585" s="34"/>
      <c r="AN585" s="1"/>
      <c r="AO585" s="46">
        <f t="shared" si="688"/>
        <v>25</v>
      </c>
      <c r="AP585" s="34"/>
      <c r="AQ585" s="1"/>
      <c r="AR585" s="72">
        <f t="shared" si="689"/>
        <v>25</v>
      </c>
      <c r="AS585" s="3"/>
      <c r="AT585" s="1"/>
      <c r="AU585" s="46">
        <f t="shared" si="690"/>
        <v>25</v>
      </c>
      <c r="AV585" s="125">
        <f t="shared" si="691"/>
        <v>25</v>
      </c>
      <c r="AW585" s="125">
        <f t="shared" si="691"/>
        <v>0</v>
      </c>
      <c r="AX585" s="291">
        <v>0</v>
      </c>
      <c r="AY585" s="125">
        <v>0</v>
      </c>
      <c r="AZ585" s="35"/>
      <c r="BA585" s="35"/>
      <c r="BB585" s="35"/>
      <c r="BC585" s="35"/>
      <c r="BD585" s="35"/>
      <c r="BE585" s="35"/>
      <c r="BF585" s="35"/>
    </row>
    <row r="586" spans="1:58" ht="13">
      <c r="A586" s="18"/>
      <c r="B586" s="41"/>
      <c r="C586" s="200">
        <v>583</v>
      </c>
      <c r="D586" s="184" t="s">
        <v>5019</v>
      </c>
      <c r="E586" s="133">
        <v>1</v>
      </c>
      <c r="F586" s="162" t="s">
        <v>3910</v>
      </c>
      <c r="G586" s="155" t="s">
        <v>3911</v>
      </c>
      <c r="H586" s="156" t="s">
        <v>1687</v>
      </c>
      <c r="I586" s="156" t="s">
        <v>517</v>
      </c>
      <c r="J586" s="175">
        <f>AU586</f>
        <v>0</v>
      </c>
      <c r="K586" s="16">
        <v>0</v>
      </c>
      <c r="L586" s="3"/>
      <c r="M586" s="1"/>
      <c r="N586" s="45">
        <f>SUM(K586+L586-M586)</f>
        <v>0</v>
      </c>
      <c r="O586" s="34"/>
      <c r="P586" s="1"/>
      <c r="Q586" s="45">
        <f>SUM(N586+O586-P586)</f>
        <v>0</v>
      </c>
      <c r="R586" s="34"/>
      <c r="S586" s="1"/>
      <c r="T586" s="45">
        <f>SUM(Q586+R586-S586)</f>
        <v>0</v>
      </c>
      <c r="U586" s="34"/>
      <c r="V586" s="1"/>
      <c r="W586" s="45">
        <f>SUM(T586+U586-V586)</f>
        <v>0</v>
      </c>
      <c r="X586" s="34"/>
      <c r="Y586" s="1"/>
      <c r="Z586" s="45">
        <f>SUM(W586+X586-Y586)</f>
        <v>0</v>
      </c>
      <c r="AA586" s="34"/>
      <c r="AB586" s="1"/>
      <c r="AC586" s="45">
        <f>SUM(Z586+AA586-AB586)</f>
        <v>0</v>
      </c>
      <c r="AD586" s="3"/>
      <c r="AE586" s="1"/>
      <c r="AF586" s="172">
        <f>SUM(AC586+AD586-AE586)</f>
        <v>0</v>
      </c>
      <c r="AG586" s="34"/>
      <c r="AH586" s="1"/>
      <c r="AI586" s="46">
        <f>SUM(AF586+AG586-AH586)</f>
        <v>0</v>
      </c>
      <c r="AJ586" s="34"/>
      <c r="AK586" s="1"/>
      <c r="AL586" s="46">
        <f>SUM(AI586+AJ586-AK586)</f>
        <v>0</v>
      </c>
      <c r="AM586" s="34"/>
      <c r="AN586" s="1"/>
      <c r="AO586" s="46">
        <f>SUM(AL586+AM586-AN586)</f>
        <v>0</v>
      </c>
      <c r="AP586" s="34"/>
      <c r="AQ586" s="1"/>
      <c r="AR586" s="72">
        <f>SUM(AO586+AP586-AQ586)</f>
        <v>0</v>
      </c>
      <c r="AS586" s="3"/>
      <c r="AT586" s="1"/>
      <c r="AU586" s="46">
        <f>SUM(AR586+AS586-AT586)</f>
        <v>0</v>
      </c>
      <c r="AV586" s="125">
        <f t="shared" ref="AV586" si="692">SUM(L586+O586+R586+U586+X586+AA586+AD586+AG586+AJ586+AM586+AP586+AS586)</f>
        <v>0</v>
      </c>
      <c r="AW586" s="125">
        <f t="shared" si="691"/>
        <v>0</v>
      </c>
      <c r="AX586" s="291">
        <v>0</v>
      </c>
      <c r="AY586" s="125">
        <v>0</v>
      </c>
      <c r="AZ586" s="35"/>
      <c r="BA586" s="35"/>
      <c r="BB586" s="35"/>
      <c r="BC586" s="35"/>
      <c r="BD586" s="35"/>
      <c r="BE586" s="35"/>
      <c r="BF586" s="35"/>
    </row>
    <row r="587" spans="1:58" ht="13">
      <c r="A587" s="18"/>
      <c r="B587" s="41"/>
      <c r="C587" s="16">
        <v>584</v>
      </c>
      <c r="D587" s="184" t="s">
        <v>5019</v>
      </c>
      <c r="E587" s="133">
        <v>2</v>
      </c>
      <c r="F587" s="162" t="s">
        <v>1643</v>
      </c>
      <c r="G587" s="155" t="s">
        <v>1644</v>
      </c>
      <c r="H587" s="156" t="s">
        <v>1687</v>
      </c>
      <c r="I587" s="156" t="s">
        <v>640</v>
      </c>
      <c r="J587" s="175">
        <f t="shared" ref="J587:J611" si="693">AU587</f>
        <v>0</v>
      </c>
      <c r="K587" s="16">
        <v>0</v>
      </c>
      <c r="L587" s="3"/>
      <c r="M587" s="1"/>
      <c r="N587" s="45">
        <f t="shared" ref="N587:N598" si="694">SUM(K587+L587-M587)</f>
        <v>0</v>
      </c>
      <c r="O587" s="34"/>
      <c r="P587" s="1"/>
      <c r="Q587" s="45">
        <f t="shared" ref="Q587:Q606" si="695">SUM(N587+O587-P587)</f>
        <v>0</v>
      </c>
      <c r="R587" s="34"/>
      <c r="S587" s="1"/>
      <c r="T587" s="45">
        <f t="shared" ref="T587:T611" si="696">SUM(Q587+R587-S587)</f>
        <v>0</v>
      </c>
      <c r="U587" s="34"/>
      <c r="V587" s="1"/>
      <c r="W587" s="45">
        <f t="shared" ref="W587:W611" si="697">SUM(T587+U587-V587)</f>
        <v>0</v>
      </c>
      <c r="X587" s="34"/>
      <c r="Y587" s="1"/>
      <c r="Z587" s="45">
        <f t="shared" ref="Z587:Z611" si="698">SUM(W587+X587-Y587)</f>
        <v>0</v>
      </c>
      <c r="AA587" s="34"/>
      <c r="AB587" s="1"/>
      <c r="AC587" s="45">
        <f t="shared" ref="AC587:AC611" si="699">SUM(Z587+AA587-AB587)</f>
        <v>0</v>
      </c>
      <c r="AD587" s="3"/>
      <c r="AE587" s="1"/>
      <c r="AF587" s="172">
        <f t="shared" ref="AF587:AF611" si="700">SUM(AC587+AD587-AE587)</f>
        <v>0</v>
      </c>
      <c r="AG587" s="34"/>
      <c r="AH587" s="1"/>
      <c r="AI587" s="46">
        <f t="shared" ref="AI587:AI611" si="701">SUM(AF587+AG587-AH587)</f>
        <v>0</v>
      </c>
      <c r="AJ587" s="34"/>
      <c r="AK587" s="1"/>
      <c r="AL587" s="46">
        <f t="shared" ref="AL587:AL611" si="702">SUM(AI587+AJ587-AK587)</f>
        <v>0</v>
      </c>
      <c r="AM587" s="34"/>
      <c r="AN587" s="1"/>
      <c r="AO587" s="46">
        <f t="shared" ref="AO587:AO598" si="703">SUM(AL587+AM587-AN587)</f>
        <v>0</v>
      </c>
      <c r="AP587" s="34"/>
      <c r="AQ587" s="1"/>
      <c r="AR587" s="46">
        <f t="shared" ref="AR587:AR598" si="704">SUM(AO587+AP587-AQ587)</f>
        <v>0</v>
      </c>
      <c r="AS587" s="34"/>
      <c r="AT587" s="1"/>
      <c r="AU587" s="46">
        <f t="shared" ref="AU587:AU598" si="705">SUM(AR587+AS587-AT587)</f>
        <v>0</v>
      </c>
      <c r="AV587" s="125">
        <f t="shared" si="691"/>
        <v>0</v>
      </c>
      <c r="AW587" s="125">
        <f t="shared" si="691"/>
        <v>0</v>
      </c>
      <c r="AX587" s="291">
        <v>0</v>
      </c>
      <c r="AY587" s="125">
        <v>0</v>
      </c>
      <c r="AZ587" s="35"/>
      <c r="BA587" s="35"/>
      <c r="BB587" s="35"/>
      <c r="BC587" s="35"/>
      <c r="BD587" s="35"/>
      <c r="BE587" s="35"/>
      <c r="BF587" s="35"/>
    </row>
    <row r="588" spans="1:58" ht="13">
      <c r="A588" s="17"/>
      <c r="B588" s="22"/>
      <c r="C588" s="16">
        <v>585</v>
      </c>
      <c r="D588" s="184" t="s">
        <v>5019</v>
      </c>
      <c r="E588" s="133">
        <v>3</v>
      </c>
      <c r="F588" s="162" t="s">
        <v>1645</v>
      </c>
      <c r="G588" s="155" t="s">
        <v>1646</v>
      </c>
      <c r="H588" s="156" t="s">
        <v>1687</v>
      </c>
      <c r="I588" s="156" t="s">
        <v>640</v>
      </c>
      <c r="J588" s="175">
        <f>AU588</f>
        <v>0</v>
      </c>
      <c r="K588" s="16">
        <v>0</v>
      </c>
      <c r="L588" s="3"/>
      <c r="M588" s="1"/>
      <c r="N588" s="45">
        <f>SUM(K588+L588-M588)</f>
        <v>0</v>
      </c>
      <c r="O588" s="34"/>
      <c r="P588" s="1"/>
      <c r="Q588" s="45">
        <f>SUM(N588+O588-P588)</f>
        <v>0</v>
      </c>
      <c r="R588" s="34"/>
      <c r="S588" s="1"/>
      <c r="T588" s="45">
        <f>SUM(Q588+R588-S588)</f>
        <v>0</v>
      </c>
      <c r="U588" s="34"/>
      <c r="V588" s="1"/>
      <c r="W588" s="45">
        <f>SUM(T588+U588-V588)</f>
        <v>0</v>
      </c>
      <c r="X588" s="34"/>
      <c r="Y588" s="1"/>
      <c r="Z588" s="45">
        <f>SUM(W588+X588-Y588)</f>
        <v>0</v>
      </c>
      <c r="AA588" s="34"/>
      <c r="AB588" s="1"/>
      <c r="AC588" s="45">
        <f>SUM(Z588+AA588-AB588)</f>
        <v>0</v>
      </c>
      <c r="AD588" s="3"/>
      <c r="AE588" s="1"/>
      <c r="AF588" s="172">
        <f>SUM(AC588+AD588-AE588)</f>
        <v>0</v>
      </c>
      <c r="AG588" s="34"/>
      <c r="AH588" s="1"/>
      <c r="AI588" s="46">
        <f>SUM(AF588+AG588-AH588)</f>
        <v>0</v>
      </c>
      <c r="AJ588" s="34"/>
      <c r="AK588" s="1"/>
      <c r="AL588" s="46">
        <f>SUM(AI588+AJ588-AK588)</f>
        <v>0</v>
      </c>
      <c r="AM588" s="34"/>
      <c r="AN588" s="1"/>
      <c r="AO588" s="46">
        <f>SUM(AL588+AM588-AN588)</f>
        <v>0</v>
      </c>
      <c r="AP588" s="34"/>
      <c r="AQ588" s="1"/>
      <c r="AR588" s="46">
        <f>SUM(AO588+AP588-AQ588)</f>
        <v>0</v>
      </c>
      <c r="AS588" s="34"/>
      <c r="AT588" s="1"/>
      <c r="AU588" s="46">
        <f>SUM(AR588+AS588-AT588)</f>
        <v>0</v>
      </c>
      <c r="AV588" s="125">
        <f t="shared" si="691"/>
        <v>0</v>
      </c>
      <c r="AW588" s="125">
        <f t="shared" si="691"/>
        <v>0</v>
      </c>
      <c r="AX588" s="291">
        <v>0</v>
      </c>
      <c r="AY588" s="125">
        <v>0</v>
      </c>
      <c r="AZ588" s="35"/>
      <c r="BA588" s="35"/>
      <c r="BB588" s="35"/>
      <c r="BC588" s="35"/>
      <c r="BD588" s="35"/>
      <c r="BE588" s="35"/>
      <c r="BF588" s="35"/>
    </row>
    <row r="589" spans="1:58" ht="13">
      <c r="A589" s="17"/>
      <c r="B589" s="1"/>
      <c r="C589" s="16">
        <v>586</v>
      </c>
      <c r="D589" s="184" t="s">
        <v>5019</v>
      </c>
      <c r="E589" s="133">
        <v>4</v>
      </c>
      <c r="F589" s="162" t="s">
        <v>1647</v>
      </c>
      <c r="G589" s="155" t="s">
        <v>1648</v>
      </c>
      <c r="H589" s="156" t="s">
        <v>1687</v>
      </c>
      <c r="I589" s="156" t="s">
        <v>640</v>
      </c>
      <c r="J589" s="175">
        <f t="shared" si="693"/>
        <v>0</v>
      </c>
      <c r="K589" s="16">
        <v>0</v>
      </c>
      <c r="L589" s="3"/>
      <c r="M589" s="1"/>
      <c r="N589" s="45">
        <f t="shared" si="694"/>
        <v>0</v>
      </c>
      <c r="O589" s="34"/>
      <c r="P589" s="1"/>
      <c r="Q589" s="45">
        <f t="shared" si="695"/>
        <v>0</v>
      </c>
      <c r="R589" s="34"/>
      <c r="S589" s="1"/>
      <c r="T589" s="45">
        <f t="shared" si="696"/>
        <v>0</v>
      </c>
      <c r="U589" s="34"/>
      <c r="V589" s="1"/>
      <c r="W589" s="45">
        <f t="shared" si="697"/>
        <v>0</v>
      </c>
      <c r="X589" s="34"/>
      <c r="Y589" s="1"/>
      <c r="Z589" s="45">
        <f t="shared" si="698"/>
        <v>0</v>
      </c>
      <c r="AA589" s="34"/>
      <c r="AB589" s="1"/>
      <c r="AC589" s="45">
        <f t="shared" si="699"/>
        <v>0</v>
      </c>
      <c r="AD589" s="3"/>
      <c r="AE589" s="1"/>
      <c r="AF589" s="172">
        <f t="shared" si="700"/>
        <v>0</v>
      </c>
      <c r="AG589" s="34"/>
      <c r="AH589" s="1"/>
      <c r="AI589" s="46">
        <f t="shared" si="701"/>
        <v>0</v>
      </c>
      <c r="AJ589" s="34"/>
      <c r="AK589" s="1"/>
      <c r="AL589" s="46">
        <f t="shared" si="702"/>
        <v>0</v>
      </c>
      <c r="AM589" s="34"/>
      <c r="AN589" s="1"/>
      <c r="AO589" s="46">
        <f t="shared" si="703"/>
        <v>0</v>
      </c>
      <c r="AP589" s="34"/>
      <c r="AQ589" s="1"/>
      <c r="AR589" s="46">
        <f t="shared" si="704"/>
        <v>0</v>
      </c>
      <c r="AS589" s="34"/>
      <c r="AT589" s="1"/>
      <c r="AU589" s="46">
        <f t="shared" si="705"/>
        <v>0</v>
      </c>
      <c r="AV589" s="125">
        <f t="shared" si="691"/>
        <v>0</v>
      </c>
      <c r="AW589" s="125">
        <f t="shared" si="691"/>
        <v>0</v>
      </c>
      <c r="AX589" s="291">
        <v>0</v>
      </c>
      <c r="AY589" s="125">
        <v>0</v>
      </c>
      <c r="AZ589" s="35"/>
      <c r="BA589" s="35"/>
      <c r="BB589" s="35"/>
      <c r="BC589" s="35"/>
      <c r="BD589" s="35"/>
      <c r="BE589" s="35"/>
      <c r="BF589" s="35"/>
    </row>
    <row r="590" spans="1:58" ht="13">
      <c r="A590" s="17"/>
      <c r="B590" s="22"/>
      <c r="C590" s="200">
        <v>587</v>
      </c>
      <c r="D590" s="184" t="s">
        <v>5019</v>
      </c>
      <c r="E590" s="133">
        <v>5</v>
      </c>
      <c r="F590" s="259" t="s">
        <v>1649</v>
      </c>
      <c r="G590" s="155" t="s">
        <v>1650</v>
      </c>
      <c r="H590" s="156" t="s">
        <v>1687</v>
      </c>
      <c r="I590" s="156" t="s">
        <v>640</v>
      </c>
      <c r="J590" s="175">
        <f t="shared" si="693"/>
        <v>0</v>
      </c>
      <c r="K590" s="16">
        <v>0</v>
      </c>
      <c r="L590" s="3"/>
      <c r="M590" s="1"/>
      <c r="N590" s="45">
        <f t="shared" si="694"/>
        <v>0</v>
      </c>
      <c r="O590" s="34"/>
      <c r="P590" s="1"/>
      <c r="Q590" s="45">
        <f t="shared" si="695"/>
        <v>0</v>
      </c>
      <c r="R590" s="34">
        <v>10</v>
      </c>
      <c r="S590" s="1"/>
      <c r="T590" s="45">
        <f t="shared" si="696"/>
        <v>10</v>
      </c>
      <c r="U590" s="34"/>
      <c r="V590" s="1"/>
      <c r="W590" s="45">
        <f t="shared" si="697"/>
        <v>10</v>
      </c>
      <c r="X590" s="34">
        <v>10</v>
      </c>
      <c r="Y590" s="1">
        <v>10</v>
      </c>
      <c r="Z590" s="45">
        <f t="shared" si="698"/>
        <v>10</v>
      </c>
      <c r="AA590" s="34"/>
      <c r="AB590" s="1">
        <v>10</v>
      </c>
      <c r="AC590" s="45">
        <f t="shared" si="699"/>
        <v>0</v>
      </c>
      <c r="AD590" s="3"/>
      <c r="AE590" s="1"/>
      <c r="AF590" s="172">
        <f t="shared" si="700"/>
        <v>0</v>
      </c>
      <c r="AG590" s="34"/>
      <c r="AH590" s="1"/>
      <c r="AI590" s="46">
        <f t="shared" si="701"/>
        <v>0</v>
      </c>
      <c r="AJ590" s="34"/>
      <c r="AK590" s="1"/>
      <c r="AL590" s="46">
        <f t="shared" si="702"/>
        <v>0</v>
      </c>
      <c r="AM590" s="34"/>
      <c r="AN590" s="1"/>
      <c r="AO590" s="46">
        <f t="shared" si="703"/>
        <v>0</v>
      </c>
      <c r="AP590" s="34"/>
      <c r="AQ590" s="1"/>
      <c r="AR590" s="46">
        <f t="shared" si="704"/>
        <v>0</v>
      </c>
      <c r="AS590" s="34"/>
      <c r="AT590" s="1"/>
      <c r="AU590" s="46">
        <f t="shared" si="705"/>
        <v>0</v>
      </c>
      <c r="AV590" s="125">
        <f t="shared" si="691"/>
        <v>20</v>
      </c>
      <c r="AW590" s="125">
        <f t="shared" si="691"/>
        <v>20</v>
      </c>
      <c r="AX590" s="291">
        <v>50</v>
      </c>
      <c r="AY590" s="125">
        <v>0</v>
      </c>
      <c r="AZ590" s="35"/>
      <c r="BA590" s="35"/>
      <c r="BB590" s="35"/>
      <c r="BC590" s="35"/>
      <c r="BD590" s="35"/>
      <c r="BE590" s="35"/>
      <c r="BF590" s="35"/>
    </row>
    <row r="591" spans="1:58" ht="13">
      <c r="A591" s="17"/>
      <c r="B591" s="1"/>
      <c r="C591" s="16">
        <v>588</v>
      </c>
      <c r="D591" s="184" t="s">
        <v>5019</v>
      </c>
      <c r="E591" s="133">
        <v>6</v>
      </c>
      <c r="F591" s="256" t="s">
        <v>1651</v>
      </c>
      <c r="G591" s="158" t="s">
        <v>1652</v>
      </c>
      <c r="H591" s="156" t="s">
        <v>1687</v>
      </c>
      <c r="I591" s="156" t="s">
        <v>640</v>
      </c>
      <c r="J591" s="175">
        <f t="shared" si="693"/>
        <v>0</v>
      </c>
      <c r="K591" s="16">
        <v>0</v>
      </c>
      <c r="L591" s="3"/>
      <c r="M591" s="1"/>
      <c r="N591" s="45">
        <f t="shared" si="694"/>
        <v>0</v>
      </c>
      <c r="O591" s="34"/>
      <c r="P591" s="1"/>
      <c r="Q591" s="45">
        <f t="shared" si="695"/>
        <v>0</v>
      </c>
      <c r="R591" s="34">
        <v>15</v>
      </c>
      <c r="S591" s="1">
        <v>15</v>
      </c>
      <c r="T591" s="45">
        <f t="shared" si="696"/>
        <v>0</v>
      </c>
      <c r="U591" s="34"/>
      <c r="V591" s="1"/>
      <c r="W591" s="45">
        <f t="shared" si="697"/>
        <v>0</v>
      </c>
      <c r="X591" s="34"/>
      <c r="Y591" s="1"/>
      <c r="Z591" s="45">
        <f t="shared" si="698"/>
        <v>0</v>
      </c>
      <c r="AA591" s="34"/>
      <c r="AB591" s="1"/>
      <c r="AC591" s="45">
        <f t="shared" si="699"/>
        <v>0</v>
      </c>
      <c r="AD591" s="3">
        <f>10+15</f>
        <v>25</v>
      </c>
      <c r="AE591" s="1">
        <v>10</v>
      </c>
      <c r="AF591" s="172">
        <f t="shared" si="700"/>
        <v>15</v>
      </c>
      <c r="AG591" s="34"/>
      <c r="AH591" s="1">
        <v>15</v>
      </c>
      <c r="AI591" s="46">
        <f t="shared" si="701"/>
        <v>0</v>
      </c>
      <c r="AJ591" s="34"/>
      <c r="AK591" s="1"/>
      <c r="AL591" s="46">
        <f t="shared" si="702"/>
        <v>0</v>
      </c>
      <c r="AM591" s="34"/>
      <c r="AN591" s="1"/>
      <c r="AO591" s="46">
        <f t="shared" si="703"/>
        <v>0</v>
      </c>
      <c r="AP591" s="34"/>
      <c r="AQ591" s="1"/>
      <c r="AR591" s="46">
        <f t="shared" si="704"/>
        <v>0</v>
      </c>
      <c r="AS591" s="34"/>
      <c r="AT591" s="1"/>
      <c r="AU591" s="46">
        <f t="shared" si="705"/>
        <v>0</v>
      </c>
      <c r="AV591" s="125">
        <f t="shared" si="691"/>
        <v>40</v>
      </c>
      <c r="AW591" s="125">
        <f t="shared" si="691"/>
        <v>40</v>
      </c>
      <c r="AX591" s="291">
        <v>40</v>
      </c>
      <c r="AY591" s="125">
        <v>13</v>
      </c>
      <c r="AZ591" s="35"/>
      <c r="BA591" s="35"/>
      <c r="BB591" s="35"/>
      <c r="BC591" s="35"/>
      <c r="BD591" s="35"/>
      <c r="BE591" s="35"/>
      <c r="BF591" s="35"/>
    </row>
    <row r="592" spans="1:58" ht="13">
      <c r="A592" s="18"/>
      <c r="B592" s="41"/>
      <c r="C592" s="16">
        <v>589</v>
      </c>
      <c r="D592" s="184" t="s">
        <v>5019</v>
      </c>
      <c r="E592" s="133">
        <v>7</v>
      </c>
      <c r="F592" s="256" t="s">
        <v>1653</v>
      </c>
      <c r="G592" s="158" t="s">
        <v>3553</v>
      </c>
      <c r="H592" s="156" t="s">
        <v>1687</v>
      </c>
      <c r="I592" s="156" t="s">
        <v>640</v>
      </c>
      <c r="J592" s="175">
        <f>AU592</f>
        <v>0</v>
      </c>
      <c r="K592" s="16">
        <v>0</v>
      </c>
      <c r="L592" s="3"/>
      <c r="M592" s="1"/>
      <c r="N592" s="45">
        <f>SUM(K592+L592-M592)</f>
        <v>0</v>
      </c>
      <c r="O592" s="34"/>
      <c r="P592" s="1"/>
      <c r="Q592" s="45">
        <f>SUM(N592+O592-P592)</f>
        <v>0</v>
      </c>
      <c r="R592" s="34"/>
      <c r="S592" s="1"/>
      <c r="T592" s="45">
        <f>SUM(Q592+R592-S592)</f>
        <v>0</v>
      </c>
      <c r="U592" s="34"/>
      <c r="V592" s="1"/>
      <c r="W592" s="45">
        <f>SUM(T592+U592-V592)</f>
        <v>0</v>
      </c>
      <c r="X592" s="34"/>
      <c r="Y592" s="1"/>
      <c r="Z592" s="45">
        <f>SUM(W592+X592-Y592)</f>
        <v>0</v>
      </c>
      <c r="AA592" s="34"/>
      <c r="AB592" s="1"/>
      <c r="AC592" s="45">
        <f>SUM(Z592+AA592-AB592)</f>
        <v>0</v>
      </c>
      <c r="AD592" s="3"/>
      <c r="AE592" s="1"/>
      <c r="AF592" s="172">
        <f>SUM(AC592+AD592-AE592)</f>
        <v>0</v>
      </c>
      <c r="AG592" s="34"/>
      <c r="AH592" s="1"/>
      <c r="AI592" s="46">
        <f>SUM(AF592+AG592-AH592)</f>
        <v>0</v>
      </c>
      <c r="AJ592" s="34"/>
      <c r="AK592" s="1"/>
      <c r="AL592" s="46">
        <f>SUM(AI592+AJ592-AK592)</f>
        <v>0</v>
      </c>
      <c r="AM592" s="34"/>
      <c r="AN592" s="1"/>
      <c r="AO592" s="46">
        <f t="shared" si="703"/>
        <v>0</v>
      </c>
      <c r="AP592" s="34"/>
      <c r="AQ592" s="1"/>
      <c r="AR592" s="46">
        <f t="shared" si="704"/>
        <v>0</v>
      </c>
      <c r="AS592" s="34"/>
      <c r="AT592" s="1"/>
      <c r="AU592" s="46">
        <f t="shared" si="705"/>
        <v>0</v>
      </c>
      <c r="AV592" s="125">
        <f t="shared" si="691"/>
        <v>0</v>
      </c>
      <c r="AW592" s="125">
        <f t="shared" si="691"/>
        <v>0</v>
      </c>
      <c r="AX592" s="291">
        <v>0</v>
      </c>
      <c r="AY592" s="125">
        <v>0</v>
      </c>
      <c r="AZ592" s="35"/>
      <c r="BA592" s="35"/>
      <c r="BB592" s="35"/>
      <c r="BC592" s="35"/>
      <c r="BD592" s="35"/>
      <c r="BE592" s="35"/>
      <c r="BF592" s="35"/>
    </row>
    <row r="593" spans="1:58" ht="13">
      <c r="A593" s="18"/>
      <c r="B593" s="41"/>
      <c r="C593" s="16">
        <v>590</v>
      </c>
      <c r="D593" s="184" t="s">
        <v>5019</v>
      </c>
      <c r="E593" s="133">
        <v>8</v>
      </c>
      <c r="F593" s="162" t="s">
        <v>1654</v>
      </c>
      <c r="G593" s="155" t="s">
        <v>1655</v>
      </c>
      <c r="H593" s="156" t="s">
        <v>1687</v>
      </c>
      <c r="I593" s="156" t="s">
        <v>640</v>
      </c>
      <c r="J593" s="175">
        <f t="shared" si="693"/>
        <v>5</v>
      </c>
      <c r="K593" s="16">
        <v>0</v>
      </c>
      <c r="L593" s="3"/>
      <c r="M593" s="1"/>
      <c r="N593" s="45">
        <f>SUM(K593+L593-M593)</f>
        <v>0</v>
      </c>
      <c r="O593" s="34"/>
      <c r="P593" s="1"/>
      <c r="Q593" s="45">
        <f t="shared" si="695"/>
        <v>0</v>
      </c>
      <c r="R593" s="34"/>
      <c r="S593" s="1"/>
      <c r="T593" s="45">
        <f t="shared" si="696"/>
        <v>0</v>
      </c>
      <c r="U593" s="34"/>
      <c r="V593" s="1"/>
      <c r="W593" s="45">
        <f t="shared" si="697"/>
        <v>0</v>
      </c>
      <c r="X593" s="34"/>
      <c r="Y593" s="1"/>
      <c r="Z593" s="45">
        <f t="shared" si="698"/>
        <v>0</v>
      </c>
      <c r="AA593" s="34">
        <v>5</v>
      </c>
      <c r="AB593" s="1"/>
      <c r="AC593" s="45">
        <f t="shared" si="699"/>
        <v>5</v>
      </c>
      <c r="AD593" s="3"/>
      <c r="AE593" s="1"/>
      <c r="AF593" s="172">
        <f t="shared" si="700"/>
        <v>5</v>
      </c>
      <c r="AG593" s="34"/>
      <c r="AH593" s="1"/>
      <c r="AI593" s="46">
        <f t="shared" si="701"/>
        <v>5</v>
      </c>
      <c r="AJ593" s="34"/>
      <c r="AK593" s="1"/>
      <c r="AL593" s="46">
        <f>SUM(AI593+AJ593-AK593)</f>
        <v>5</v>
      </c>
      <c r="AM593" s="34"/>
      <c r="AN593" s="1"/>
      <c r="AO593" s="46">
        <f t="shared" si="703"/>
        <v>5</v>
      </c>
      <c r="AP593" s="34"/>
      <c r="AQ593" s="1"/>
      <c r="AR593" s="46">
        <f t="shared" si="704"/>
        <v>5</v>
      </c>
      <c r="AS593" s="34"/>
      <c r="AT593" s="1"/>
      <c r="AU593" s="46">
        <f t="shared" si="705"/>
        <v>5</v>
      </c>
      <c r="AV593" s="125">
        <f t="shared" si="691"/>
        <v>5</v>
      </c>
      <c r="AW593" s="125">
        <f t="shared" si="691"/>
        <v>0</v>
      </c>
      <c r="AX593" s="291">
        <v>14</v>
      </c>
      <c r="AY593" s="125">
        <v>0</v>
      </c>
      <c r="AZ593" s="35"/>
      <c r="BA593" s="35"/>
      <c r="BB593" s="35"/>
      <c r="BC593" s="35"/>
      <c r="BD593" s="35"/>
      <c r="BE593" s="35"/>
      <c r="BF593" s="35"/>
    </row>
    <row r="594" spans="1:58" ht="13">
      <c r="A594" s="17"/>
      <c r="B594" s="22"/>
      <c r="C594" s="200">
        <v>591</v>
      </c>
      <c r="D594" s="184" t="s">
        <v>5019</v>
      </c>
      <c r="E594" s="133">
        <v>9</v>
      </c>
      <c r="F594" s="162" t="s">
        <v>1656</v>
      </c>
      <c r="G594" s="155" t="s">
        <v>1657</v>
      </c>
      <c r="H594" s="156" t="s">
        <v>1687</v>
      </c>
      <c r="I594" s="156" t="s">
        <v>640</v>
      </c>
      <c r="J594" s="175">
        <f t="shared" si="693"/>
        <v>0</v>
      </c>
      <c r="K594" s="16">
        <v>0</v>
      </c>
      <c r="L594" s="3"/>
      <c r="M594" s="1"/>
      <c r="N594" s="45">
        <f t="shared" si="694"/>
        <v>0</v>
      </c>
      <c r="O594" s="34"/>
      <c r="P594" s="1"/>
      <c r="Q594" s="45">
        <f t="shared" si="695"/>
        <v>0</v>
      </c>
      <c r="R594" s="34"/>
      <c r="S594" s="1"/>
      <c r="T594" s="45">
        <f t="shared" si="696"/>
        <v>0</v>
      </c>
      <c r="U594" s="34"/>
      <c r="V594" s="1"/>
      <c r="W594" s="45">
        <f t="shared" si="697"/>
        <v>0</v>
      </c>
      <c r="X594" s="34"/>
      <c r="Y594" s="1"/>
      <c r="Z594" s="45">
        <f t="shared" si="698"/>
        <v>0</v>
      </c>
      <c r="AA594" s="34"/>
      <c r="AB594" s="1"/>
      <c r="AC594" s="45">
        <f t="shared" si="699"/>
        <v>0</v>
      </c>
      <c r="AD594" s="3"/>
      <c r="AE594" s="1"/>
      <c r="AF594" s="172">
        <f t="shared" si="700"/>
        <v>0</v>
      </c>
      <c r="AG594" s="34"/>
      <c r="AH594" s="1"/>
      <c r="AI594" s="46">
        <f t="shared" si="701"/>
        <v>0</v>
      </c>
      <c r="AJ594" s="34"/>
      <c r="AK594" s="1"/>
      <c r="AL594" s="46">
        <f t="shared" si="702"/>
        <v>0</v>
      </c>
      <c r="AM594" s="34"/>
      <c r="AN594" s="1"/>
      <c r="AO594" s="46">
        <f t="shared" si="703"/>
        <v>0</v>
      </c>
      <c r="AP594" s="34"/>
      <c r="AQ594" s="1"/>
      <c r="AR594" s="46">
        <f t="shared" si="704"/>
        <v>0</v>
      </c>
      <c r="AS594" s="34"/>
      <c r="AT594" s="1"/>
      <c r="AU594" s="46">
        <f t="shared" si="705"/>
        <v>0</v>
      </c>
      <c r="AV594" s="125">
        <f t="shared" si="691"/>
        <v>0</v>
      </c>
      <c r="AW594" s="125">
        <f t="shared" si="691"/>
        <v>0</v>
      </c>
      <c r="AX594" s="291">
        <v>0</v>
      </c>
      <c r="AY594" s="125">
        <v>6</v>
      </c>
      <c r="AZ594" s="35"/>
      <c r="BA594" s="35"/>
      <c r="BB594" s="35"/>
      <c r="BC594" s="35"/>
      <c r="BD594" s="35"/>
      <c r="BE594" s="35"/>
      <c r="BF594" s="35"/>
    </row>
    <row r="595" spans="1:58" ht="13">
      <c r="A595" s="17"/>
      <c r="B595" s="1"/>
      <c r="C595" s="16">
        <v>592</v>
      </c>
      <c r="D595" s="184" t="s">
        <v>5019</v>
      </c>
      <c r="E595" s="133">
        <v>10</v>
      </c>
      <c r="F595" s="162" t="s">
        <v>1658</v>
      </c>
      <c r="G595" s="155" t="s">
        <v>1659</v>
      </c>
      <c r="H595" s="156" t="s">
        <v>1687</v>
      </c>
      <c r="I595" s="156" t="s">
        <v>640</v>
      </c>
      <c r="J595" s="175">
        <f t="shared" si="693"/>
        <v>0</v>
      </c>
      <c r="K595" s="16">
        <v>0</v>
      </c>
      <c r="L595" s="3"/>
      <c r="M595" s="1"/>
      <c r="N595" s="45">
        <f t="shared" si="694"/>
        <v>0</v>
      </c>
      <c r="O595" s="34"/>
      <c r="P595" s="1"/>
      <c r="Q595" s="45">
        <f t="shared" si="695"/>
        <v>0</v>
      </c>
      <c r="R595" s="34"/>
      <c r="S595" s="1"/>
      <c r="T595" s="45">
        <f t="shared" si="696"/>
        <v>0</v>
      </c>
      <c r="U595" s="34"/>
      <c r="V595" s="1"/>
      <c r="W595" s="45">
        <f t="shared" si="697"/>
        <v>0</v>
      </c>
      <c r="X595" s="34"/>
      <c r="Y595" s="1"/>
      <c r="Z595" s="45">
        <f t="shared" si="698"/>
        <v>0</v>
      </c>
      <c r="AA595" s="34"/>
      <c r="AB595" s="1"/>
      <c r="AC595" s="45">
        <f t="shared" si="699"/>
        <v>0</v>
      </c>
      <c r="AD595" s="3"/>
      <c r="AE595" s="1"/>
      <c r="AF595" s="172">
        <f t="shared" si="700"/>
        <v>0</v>
      </c>
      <c r="AG595" s="34"/>
      <c r="AH595" s="1"/>
      <c r="AI595" s="46">
        <f t="shared" si="701"/>
        <v>0</v>
      </c>
      <c r="AJ595" s="34"/>
      <c r="AK595" s="1"/>
      <c r="AL595" s="46">
        <f t="shared" si="702"/>
        <v>0</v>
      </c>
      <c r="AM595" s="34"/>
      <c r="AN595" s="1"/>
      <c r="AO595" s="46">
        <f t="shared" si="703"/>
        <v>0</v>
      </c>
      <c r="AP595" s="34"/>
      <c r="AQ595" s="1"/>
      <c r="AR595" s="46">
        <f t="shared" si="704"/>
        <v>0</v>
      </c>
      <c r="AS595" s="34"/>
      <c r="AT595" s="1"/>
      <c r="AU595" s="46">
        <f t="shared" si="705"/>
        <v>0</v>
      </c>
      <c r="AV595" s="125">
        <f t="shared" si="691"/>
        <v>0</v>
      </c>
      <c r="AW595" s="125">
        <f t="shared" si="691"/>
        <v>0</v>
      </c>
      <c r="AX595" s="291">
        <v>0</v>
      </c>
      <c r="AY595" s="125">
        <v>0</v>
      </c>
      <c r="AZ595" s="35"/>
      <c r="BA595" s="35"/>
      <c r="BB595" s="35"/>
      <c r="BC595" s="35"/>
      <c r="BD595" s="35"/>
      <c r="BE595" s="35"/>
      <c r="BF595" s="35"/>
    </row>
    <row r="596" spans="1:58" ht="13">
      <c r="A596" s="18"/>
      <c r="B596" s="41"/>
      <c r="C596" s="16">
        <v>593</v>
      </c>
      <c r="D596" s="184" t="s">
        <v>5019</v>
      </c>
      <c r="E596" s="133">
        <v>11</v>
      </c>
      <c r="F596" s="162" t="s">
        <v>2079</v>
      </c>
      <c r="G596" s="155" t="s">
        <v>2080</v>
      </c>
      <c r="H596" s="156" t="s">
        <v>1687</v>
      </c>
      <c r="I596" s="156" t="s">
        <v>640</v>
      </c>
      <c r="J596" s="175">
        <f>AU596</f>
        <v>0</v>
      </c>
      <c r="K596" s="16">
        <v>0</v>
      </c>
      <c r="L596" s="3"/>
      <c r="M596" s="1"/>
      <c r="N596" s="45">
        <f>SUM(K596+L596-M596)</f>
        <v>0</v>
      </c>
      <c r="O596" s="34"/>
      <c r="P596" s="1"/>
      <c r="Q596" s="45">
        <f>SUM(N596+O596-P596)</f>
        <v>0</v>
      </c>
      <c r="R596" s="34"/>
      <c r="S596" s="1"/>
      <c r="T596" s="45">
        <f>SUM(Q596+R596-S596)</f>
        <v>0</v>
      </c>
      <c r="U596" s="34"/>
      <c r="V596" s="1"/>
      <c r="W596" s="45">
        <f>SUM(T596+U596-V596)</f>
        <v>0</v>
      </c>
      <c r="X596" s="34"/>
      <c r="Y596" s="1"/>
      <c r="Z596" s="45">
        <f>SUM(W596+X596-Y596)</f>
        <v>0</v>
      </c>
      <c r="AA596" s="34"/>
      <c r="AB596" s="1"/>
      <c r="AC596" s="45">
        <f>SUM(Z596+AA596-AB596)</f>
        <v>0</v>
      </c>
      <c r="AD596" s="3"/>
      <c r="AE596" s="1"/>
      <c r="AF596" s="172">
        <f>SUM(AC596+AD596-AE596)</f>
        <v>0</v>
      </c>
      <c r="AG596" s="34"/>
      <c r="AH596" s="1"/>
      <c r="AI596" s="46">
        <f>SUM(AF596+AG596-AH596)</f>
        <v>0</v>
      </c>
      <c r="AJ596" s="34"/>
      <c r="AK596" s="1"/>
      <c r="AL596" s="46">
        <f>SUM(AI596+AJ596-AK596)</f>
        <v>0</v>
      </c>
      <c r="AM596" s="34"/>
      <c r="AN596" s="1"/>
      <c r="AO596" s="46">
        <f>SUM(AL596+AM596-AN596)</f>
        <v>0</v>
      </c>
      <c r="AP596" s="34"/>
      <c r="AQ596" s="1"/>
      <c r="AR596" s="46">
        <f>SUM(AO596+AP596-AQ596)</f>
        <v>0</v>
      </c>
      <c r="AS596" s="34"/>
      <c r="AT596" s="1"/>
      <c r="AU596" s="46">
        <f>SUM(AR596+AS596-AT596)</f>
        <v>0</v>
      </c>
      <c r="AV596" s="125">
        <f t="shared" si="691"/>
        <v>0</v>
      </c>
      <c r="AW596" s="125">
        <f t="shared" si="691"/>
        <v>0</v>
      </c>
      <c r="AX596" s="291">
        <v>0</v>
      </c>
      <c r="AY596" s="125">
        <v>0</v>
      </c>
      <c r="AZ596" s="35"/>
      <c r="BA596" s="35"/>
      <c r="BB596" s="35"/>
      <c r="BC596" s="35"/>
      <c r="BD596" s="35"/>
      <c r="BE596" s="35"/>
      <c r="BF596" s="35"/>
    </row>
    <row r="597" spans="1:58" ht="13">
      <c r="A597" s="17"/>
      <c r="B597" s="1"/>
      <c r="C597" s="16">
        <v>594</v>
      </c>
      <c r="D597" s="184" t="s">
        <v>5019</v>
      </c>
      <c r="E597" s="133">
        <v>12</v>
      </c>
      <c r="F597" s="162" t="s">
        <v>1660</v>
      </c>
      <c r="G597" s="155" t="s">
        <v>1661</v>
      </c>
      <c r="H597" s="156" t="s">
        <v>1687</v>
      </c>
      <c r="I597" s="156" t="s">
        <v>640</v>
      </c>
      <c r="J597" s="175">
        <f t="shared" si="693"/>
        <v>0</v>
      </c>
      <c r="K597" s="16">
        <v>0</v>
      </c>
      <c r="L597" s="3"/>
      <c r="M597" s="1"/>
      <c r="N597" s="45">
        <f t="shared" si="694"/>
        <v>0</v>
      </c>
      <c r="O597" s="34"/>
      <c r="P597" s="1"/>
      <c r="Q597" s="45">
        <f t="shared" si="695"/>
        <v>0</v>
      </c>
      <c r="R597" s="34"/>
      <c r="S597" s="1"/>
      <c r="T597" s="45">
        <f t="shared" si="696"/>
        <v>0</v>
      </c>
      <c r="U597" s="34"/>
      <c r="V597" s="1"/>
      <c r="W597" s="45">
        <f t="shared" si="697"/>
        <v>0</v>
      </c>
      <c r="X597" s="34"/>
      <c r="Y597" s="1"/>
      <c r="Z597" s="45">
        <f t="shared" si="698"/>
        <v>0</v>
      </c>
      <c r="AA597" s="34"/>
      <c r="AB597" s="1"/>
      <c r="AC597" s="45">
        <f t="shared" si="699"/>
        <v>0</v>
      </c>
      <c r="AD597" s="3"/>
      <c r="AE597" s="1"/>
      <c r="AF597" s="172">
        <f t="shared" si="700"/>
        <v>0</v>
      </c>
      <c r="AG597" s="34"/>
      <c r="AH597" s="1"/>
      <c r="AI597" s="46">
        <f t="shared" si="701"/>
        <v>0</v>
      </c>
      <c r="AJ597" s="34"/>
      <c r="AK597" s="1"/>
      <c r="AL597" s="46">
        <f t="shared" si="702"/>
        <v>0</v>
      </c>
      <c r="AM597" s="34"/>
      <c r="AN597" s="1"/>
      <c r="AO597" s="46">
        <f t="shared" si="703"/>
        <v>0</v>
      </c>
      <c r="AP597" s="34"/>
      <c r="AQ597" s="1"/>
      <c r="AR597" s="46">
        <f t="shared" si="704"/>
        <v>0</v>
      </c>
      <c r="AS597" s="34"/>
      <c r="AT597" s="1"/>
      <c r="AU597" s="46">
        <f t="shared" si="705"/>
        <v>0</v>
      </c>
      <c r="AV597" s="125">
        <f t="shared" si="691"/>
        <v>0</v>
      </c>
      <c r="AW597" s="125">
        <f t="shared" si="691"/>
        <v>0</v>
      </c>
      <c r="AX597" s="291">
        <v>0</v>
      </c>
      <c r="AY597" s="125">
        <v>0</v>
      </c>
      <c r="AZ597" s="35"/>
      <c r="BA597" s="35"/>
      <c r="BB597" s="35"/>
      <c r="BC597" s="35"/>
      <c r="BD597" s="35"/>
      <c r="BE597" s="35"/>
      <c r="BF597" s="35"/>
    </row>
    <row r="598" spans="1:58" ht="13">
      <c r="A598" s="17"/>
      <c r="B598" s="22"/>
      <c r="C598" s="200">
        <v>595</v>
      </c>
      <c r="D598" s="184" t="s">
        <v>5019</v>
      </c>
      <c r="E598" s="133">
        <v>13</v>
      </c>
      <c r="F598" s="162" t="s">
        <v>1662</v>
      </c>
      <c r="G598" s="209" t="s">
        <v>1663</v>
      </c>
      <c r="H598" s="156" t="s">
        <v>1687</v>
      </c>
      <c r="I598" s="156" t="s">
        <v>640</v>
      </c>
      <c r="J598" s="175">
        <f t="shared" si="693"/>
        <v>0</v>
      </c>
      <c r="K598" s="16">
        <v>0</v>
      </c>
      <c r="L598" s="3"/>
      <c r="M598" s="1"/>
      <c r="N598" s="45">
        <f t="shared" si="694"/>
        <v>0</v>
      </c>
      <c r="O598" s="34"/>
      <c r="P598" s="1"/>
      <c r="Q598" s="45">
        <f t="shared" si="695"/>
        <v>0</v>
      </c>
      <c r="R598" s="34"/>
      <c r="S598" s="1"/>
      <c r="T598" s="45">
        <f t="shared" si="696"/>
        <v>0</v>
      </c>
      <c r="U598" s="34"/>
      <c r="V598" s="1"/>
      <c r="W598" s="45">
        <f t="shared" si="697"/>
        <v>0</v>
      </c>
      <c r="X598" s="34"/>
      <c r="Y598" s="1"/>
      <c r="Z598" s="45">
        <f t="shared" si="698"/>
        <v>0</v>
      </c>
      <c r="AA598" s="34"/>
      <c r="AB598" s="1"/>
      <c r="AC598" s="45">
        <f t="shared" si="699"/>
        <v>0</v>
      </c>
      <c r="AD598" s="3">
        <v>1</v>
      </c>
      <c r="AE598" s="1">
        <v>1</v>
      </c>
      <c r="AF598" s="172">
        <f t="shared" si="700"/>
        <v>0</v>
      </c>
      <c r="AG598" s="34"/>
      <c r="AH598" s="1"/>
      <c r="AI598" s="46">
        <f t="shared" si="701"/>
        <v>0</v>
      </c>
      <c r="AJ598" s="34"/>
      <c r="AK598" s="1"/>
      <c r="AL598" s="46">
        <f t="shared" si="702"/>
        <v>0</v>
      </c>
      <c r="AM598" s="34"/>
      <c r="AN598" s="1"/>
      <c r="AO598" s="46">
        <f t="shared" si="703"/>
        <v>0</v>
      </c>
      <c r="AP598" s="34"/>
      <c r="AQ598" s="1"/>
      <c r="AR598" s="46">
        <f t="shared" si="704"/>
        <v>0</v>
      </c>
      <c r="AS598" s="34"/>
      <c r="AT598" s="1"/>
      <c r="AU598" s="46">
        <f t="shared" si="705"/>
        <v>0</v>
      </c>
      <c r="AV598" s="125">
        <f t="shared" si="691"/>
        <v>1</v>
      </c>
      <c r="AW598" s="125">
        <f t="shared" si="691"/>
        <v>1</v>
      </c>
      <c r="AX598" s="291">
        <v>1</v>
      </c>
      <c r="AY598" s="125">
        <v>22</v>
      </c>
      <c r="AZ598" s="35"/>
      <c r="BA598" s="35"/>
      <c r="BB598" s="35"/>
      <c r="BC598" s="35"/>
      <c r="BD598" s="35"/>
      <c r="BE598" s="35"/>
      <c r="BF598" s="35"/>
    </row>
    <row r="599" spans="1:58" ht="13">
      <c r="A599" s="18"/>
      <c r="B599" s="41"/>
      <c r="C599" s="16">
        <v>596</v>
      </c>
      <c r="D599" s="184" t="s">
        <v>5019</v>
      </c>
      <c r="E599" s="133">
        <v>14</v>
      </c>
      <c r="F599" s="162" t="s">
        <v>1647</v>
      </c>
      <c r="G599" s="155" t="s">
        <v>1648</v>
      </c>
      <c r="H599" s="156" t="s">
        <v>1687</v>
      </c>
      <c r="I599" s="156" t="s">
        <v>640</v>
      </c>
      <c r="J599" s="175">
        <f>AU599</f>
        <v>0</v>
      </c>
      <c r="K599" s="16">
        <v>0</v>
      </c>
      <c r="L599" s="3"/>
      <c r="M599" s="1"/>
      <c r="N599" s="45">
        <f>SUM(K599+L599-M599)</f>
        <v>0</v>
      </c>
      <c r="O599" s="34"/>
      <c r="P599" s="1"/>
      <c r="Q599" s="45">
        <f>SUM(N599+O599-P599)</f>
        <v>0</v>
      </c>
      <c r="R599" s="34"/>
      <c r="S599" s="1"/>
      <c r="T599" s="45">
        <f>SUM(Q599+R599-S599)</f>
        <v>0</v>
      </c>
      <c r="U599" s="34"/>
      <c r="V599" s="1"/>
      <c r="W599" s="45">
        <f>SUM(T599+U599-V599)</f>
        <v>0</v>
      </c>
      <c r="X599" s="34"/>
      <c r="Y599" s="1"/>
      <c r="Z599" s="45">
        <f>SUM(W599+X599-Y599)</f>
        <v>0</v>
      </c>
      <c r="AA599" s="34"/>
      <c r="AB599" s="1"/>
      <c r="AC599" s="45">
        <f>SUM(Z599+AA599-AB599)</f>
        <v>0</v>
      </c>
      <c r="AD599" s="3"/>
      <c r="AE599" s="1"/>
      <c r="AF599" s="172">
        <f>SUM(AC599+AD599-AE599)</f>
        <v>0</v>
      </c>
      <c r="AG599" s="34"/>
      <c r="AH599" s="1"/>
      <c r="AI599" s="46">
        <f>SUM(AF599+AG599-AH599)</f>
        <v>0</v>
      </c>
      <c r="AJ599" s="34"/>
      <c r="AK599" s="1"/>
      <c r="AL599" s="46">
        <f>SUM(AI599+AJ599-AK599)</f>
        <v>0</v>
      </c>
      <c r="AM599" s="34"/>
      <c r="AN599" s="1"/>
      <c r="AO599" s="46">
        <f>SUM(AL599+AM599-AN599)</f>
        <v>0</v>
      </c>
      <c r="AP599" s="34"/>
      <c r="AQ599" s="1"/>
      <c r="AR599" s="72">
        <f>SUM(AO599+AP599-AQ599)</f>
        <v>0</v>
      </c>
      <c r="AS599" s="3"/>
      <c r="AT599" s="1"/>
      <c r="AU599" s="46">
        <f>SUM(AR599+AS599-AT599)</f>
        <v>0</v>
      </c>
      <c r="AV599" s="125">
        <f t="shared" ref="AV599:AW601" si="706">SUM(L599+O599+R599+U599+X599+AA599+AD599+AG599+AJ599+AM599+AP599+AS599)</f>
        <v>0</v>
      </c>
      <c r="AW599" s="125">
        <f t="shared" si="706"/>
        <v>0</v>
      </c>
      <c r="AX599" s="291">
        <v>3</v>
      </c>
      <c r="AY599" s="125">
        <v>0</v>
      </c>
      <c r="AZ599" s="35"/>
      <c r="BA599" s="35"/>
      <c r="BB599" s="35"/>
      <c r="BC599" s="35"/>
      <c r="BD599" s="35"/>
      <c r="BE599" s="35"/>
      <c r="BF599" s="35"/>
    </row>
    <row r="600" spans="1:58" ht="13">
      <c r="A600" s="17"/>
      <c r="B600" s="22"/>
      <c r="C600" s="16">
        <v>597</v>
      </c>
      <c r="D600" s="184" t="s">
        <v>5019</v>
      </c>
      <c r="E600" s="133">
        <v>15</v>
      </c>
      <c r="F600" s="162" t="s">
        <v>4022</v>
      </c>
      <c r="G600" s="155" t="s">
        <v>4023</v>
      </c>
      <c r="H600" s="156" t="s">
        <v>1687</v>
      </c>
      <c r="I600" s="156" t="s">
        <v>640</v>
      </c>
      <c r="J600" s="175">
        <f>AU600</f>
        <v>0</v>
      </c>
      <c r="K600" s="16">
        <v>0</v>
      </c>
      <c r="L600" s="3"/>
      <c r="M600" s="1"/>
      <c r="N600" s="45">
        <f>SUM(K600+L600-M600)</f>
        <v>0</v>
      </c>
      <c r="O600" s="34"/>
      <c r="P600" s="1"/>
      <c r="Q600" s="45">
        <f>SUM(N600+O600-P600)</f>
        <v>0</v>
      </c>
      <c r="R600" s="34"/>
      <c r="S600" s="1"/>
      <c r="T600" s="45">
        <f>SUM(Q600+R600-S600)</f>
        <v>0</v>
      </c>
      <c r="U600" s="34"/>
      <c r="V600" s="1"/>
      <c r="W600" s="45">
        <f>SUM(T600+U600-V600)</f>
        <v>0</v>
      </c>
      <c r="X600" s="34"/>
      <c r="Y600" s="1"/>
      <c r="Z600" s="45">
        <f>SUM(W600+X600-Y600)</f>
        <v>0</v>
      </c>
      <c r="AA600" s="34"/>
      <c r="AB600" s="1"/>
      <c r="AC600" s="45">
        <f>SUM(Z600+AA600-AB600)</f>
        <v>0</v>
      </c>
      <c r="AD600" s="3"/>
      <c r="AE600" s="1"/>
      <c r="AF600" s="172">
        <f>SUM(AC600+AD600-AE600)</f>
        <v>0</v>
      </c>
      <c r="AG600" s="34"/>
      <c r="AH600" s="1"/>
      <c r="AI600" s="46">
        <f>SUM(AF600+AG600-AH600)</f>
        <v>0</v>
      </c>
      <c r="AJ600" s="34"/>
      <c r="AK600" s="1"/>
      <c r="AL600" s="46">
        <f>SUM(AI600+AJ600-AK600)</f>
        <v>0</v>
      </c>
      <c r="AM600" s="34"/>
      <c r="AN600" s="1"/>
      <c r="AO600" s="46">
        <f>SUM(AL600+AM600-AN600)</f>
        <v>0</v>
      </c>
      <c r="AP600" s="34"/>
      <c r="AQ600" s="1"/>
      <c r="AR600" s="72">
        <f>SUM(AO600+AP600-AQ600)</f>
        <v>0</v>
      </c>
      <c r="AS600" s="3"/>
      <c r="AT600" s="1"/>
      <c r="AU600" s="46">
        <f>SUM(AR600+AS600-AT600)</f>
        <v>0</v>
      </c>
      <c r="AV600" s="125">
        <f t="shared" si="706"/>
        <v>0</v>
      </c>
      <c r="AW600" s="125">
        <f t="shared" si="706"/>
        <v>0</v>
      </c>
      <c r="AX600" s="291">
        <v>4</v>
      </c>
      <c r="AY600" s="125">
        <v>0</v>
      </c>
      <c r="AZ600" s="35"/>
      <c r="BA600" s="35"/>
      <c r="BB600" s="35"/>
      <c r="BC600" s="35"/>
      <c r="BD600" s="35"/>
      <c r="BE600" s="35"/>
      <c r="BF600" s="35"/>
    </row>
    <row r="601" spans="1:58" ht="13">
      <c r="A601" s="18"/>
      <c r="B601" s="41"/>
      <c r="C601" s="16">
        <v>598</v>
      </c>
      <c r="D601" s="184" t="s">
        <v>5019</v>
      </c>
      <c r="E601" s="133">
        <v>16</v>
      </c>
      <c r="F601" s="162" t="s">
        <v>4050</v>
      </c>
      <c r="G601" s="155" t="s">
        <v>4051</v>
      </c>
      <c r="H601" s="156" t="s">
        <v>1687</v>
      </c>
      <c r="I601" s="156" t="s">
        <v>640</v>
      </c>
      <c r="J601" s="175">
        <f>AU601</f>
        <v>0</v>
      </c>
      <c r="K601" s="16">
        <v>0</v>
      </c>
      <c r="L601" s="3"/>
      <c r="M601" s="1"/>
      <c r="N601" s="45">
        <f>SUM(K601+L601-M601)</f>
        <v>0</v>
      </c>
      <c r="O601" s="34"/>
      <c r="P601" s="1"/>
      <c r="Q601" s="45">
        <f>SUM(N601+O601-P601)</f>
        <v>0</v>
      </c>
      <c r="R601" s="34"/>
      <c r="S601" s="1"/>
      <c r="T601" s="45">
        <f>SUM(Q601+R601-S601)</f>
        <v>0</v>
      </c>
      <c r="U601" s="34"/>
      <c r="V601" s="1"/>
      <c r="W601" s="45">
        <f>SUM(T601+U601-V601)</f>
        <v>0</v>
      </c>
      <c r="X601" s="34"/>
      <c r="Y601" s="1"/>
      <c r="Z601" s="45">
        <f>SUM(W601+X601-Y601)</f>
        <v>0</v>
      </c>
      <c r="AA601" s="34"/>
      <c r="AB601" s="1"/>
      <c r="AC601" s="45">
        <f>SUM(Z601+AA601-AB601)</f>
        <v>0</v>
      </c>
      <c r="AD601" s="3">
        <v>1</v>
      </c>
      <c r="AE601" s="1">
        <v>1</v>
      </c>
      <c r="AF601" s="172">
        <f>SUM(AC601+AD601-AE601)</f>
        <v>0</v>
      </c>
      <c r="AG601" s="34"/>
      <c r="AH601" s="1"/>
      <c r="AI601" s="46">
        <f>SUM(AF601+AG601-AH601)</f>
        <v>0</v>
      </c>
      <c r="AJ601" s="34"/>
      <c r="AK601" s="1"/>
      <c r="AL601" s="46">
        <f>SUM(AI601+AJ601-AK601)</f>
        <v>0</v>
      </c>
      <c r="AM601" s="34"/>
      <c r="AN601" s="1"/>
      <c r="AO601" s="46">
        <f>SUM(AL601+AM601-AN601)</f>
        <v>0</v>
      </c>
      <c r="AP601" s="34"/>
      <c r="AQ601" s="1"/>
      <c r="AR601" s="72">
        <f>SUM(AO601+AP601-AQ601)</f>
        <v>0</v>
      </c>
      <c r="AS601" s="3"/>
      <c r="AT601" s="1"/>
      <c r="AU601" s="46">
        <f>SUM(AR601+AS601-AT601)</f>
        <v>0</v>
      </c>
      <c r="AV601" s="125">
        <f t="shared" si="706"/>
        <v>1</v>
      </c>
      <c r="AW601" s="125">
        <f t="shared" si="706"/>
        <v>1</v>
      </c>
      <c r="AX601" s="291">
        <v>13</v>
      </c>
      <c r="AY601" s="125">
        <v>0</v>
      </c>
      <c r="AZ601" s="35"/>
      <c r="BA601" s="35"/>
      <c r="BB601" s="35"/>
      <c r="BC601" s="35"/>
      <c r="BD601" s="35"/>
      <c r="BE601" s="35"/>
      <c r="BF601" s="35"/>
    </row>
    <row r="602" spans="1:58" ht="13">
      <c r="A602" s="17"/>
      <c r="B602" s="1"/>
      <c r="C602" s="200">
        <v>599</v>
      </c>
      <c r="D602" s="184" t="s">
        <v>5019</v>
      </c>
      <c r="E602" s="133">
        <v>17</v>
      </c>
      <c r="F602" s="162" t="s">
        <v>1511</v>
      </c>
      <c r="G602" s="155" t="s">
        <v>1664</v>
      </c>
      <c r="H602" s="156" t="s">
        <v>1687</v>
      </c>
      <c r="I602" s="156" t="s">
        <v>640</v>
      </c>
      <c r="J602" s="175">
        <f>AU602</f>
        <v>0</v>
      </c>
      <c r="K602" s="16">
        <v>0</v>
      </c>
      <c r="L602" s="3"/>
      <c r="M602" s="1"/>
      <c r="N602" s="45">
        <f>SUM(K602+L602-M602)</f>
        <v>0</v>
      </c>
      <c r="O602" s="34"/>
      <c r="P602" s="1"/>
      <c r="Q602" s="45">
        <f>SUM(N602+O602-P602)</f>
        <v>0</v>
      </c>
      <c r="R602" s="34"/>
      <c r="S602" s="1"/>
      <c r="T602" s="45">
        <f>SUM(Q602+R602-S602)</f>
        <v>0</v>
      </c>
      <c r="U602" s="34"/>
      <c r="V602" s="1"/>
      <c r="W602" s="45">
        <f>SUM(T602+U602-V602)</f>
        <v>0</v>
      </c>
      <c r="X602" s="34"/>
      <c r="Y602" s="1"/>
      <c r="Z602" s="45">
        <f>SUM(W602+X602-Y602)</f>
        <v>0</v>
      </c>
      <c r="AA602" s="34"/>
      <c r="AB602" s="1"/>
      <c r="AC602" s="45">
        <f>SUM(Z602+AA602-AB602)</f>
        <v>0</v>
      </c>
      <c r="AD602" s="3"/>
      <c r="AE602" s="1"/>
      <c r="AF602" s="172">
        <f>SUM(AC602+AD602-AE602)</f>
        <v>0</v>
      </c>
      <c r="AG602" s="34"/>
      <c r="AH602" s="1"/>
      <c r="AI602" s="46">
        <f>SUM(AF602+AG602-AH602)</f>
        <v>0</v>
      </c>
      <c r="AJ602" s="34"/>
      <c r="AK602" s="1"/>
      <c r="AL602" s="46">
        <f>SUM(AI602+AJ602-AK602)</f>
        <v>0</v>
      </c>
      <c r="AM602" s="34"/>
      <c r="AN602" s="1"/>
      <c r="AO602" s="46">
        <f>SUM(AL602+AM602-AN602)</f>
        <v>0</v>
      </c>
      <c r="AP602" s="34"/>
      <c r="AQ602" s="1"/>
      <c r="AR602" s="46">
        <f>SUM(AO602+AP602-AQ602)</f>
        <v>0</v>
      </c>
      <c r="AS602" s="34"/>
      <c r="AT602" s="1"/>
      <c r="AU602" s="46">
        <f>SUM(AR602+AS602-AT602)</f>
        <v>0</v>
      </c>
      <c r="AV602" s="125">
        <f t="shared" ref="AV602:AV632" si="707">SUM(L602+O602+R602+U602+X602+AA602+AD602+AG602+AJ602+AM602+AP602+AS602)</f>
        <v>0</v>
      </c>
      <c r="AW602" s="125">
        <f t="shared" ref="AW602:AW632" si="708">SUM(M602+P602+S602+V602+Y602+AB602+AE602+AH602+AK602+AN602+AQ602+AT602)</f>
        <v>0</v>
      </c>
      <c r="AX602" s="291">
        <v>0</v>
      </c>
      <c r="AY602" s="125">
        <v>0</v>
      </c>
      <c r="AZ602" s="35"/>
      <c r="BA602" s="35"/>
      <c r="BB602" s="35"/>
      <c r="BC602" s="35"/>
      <c r="BD602" s="35"/>
      <c r="BE602" s="35"/>
      <c r="BF602" s="35"/>
    </row>
    <row r="603" spans="1:58" ht="13">
      <c r="A603" s="17"/>
      <c r="B603" s="22"/>
      <c r="C603" s="16">
        <v>600</v>
      </c>
      <c r="D603" s="184" t="s">
        <v>5019</v>
      </c>
      <c r="E603" s="133">
        <v>18</v>
      </c>
      <c r="F603" s="162" t="s">
        <v>1665</v>
      </c>
      <c r="G603" s="155" t="s">
        <v>3554</v>
      </c>
      <c r="H603" s="156" t="s">
        <v>1687</v>
      </c>
      <c r="I603" s="156" t="s">
        <v>640</v>
      </c>
      <c r="J603" s="175">
        <f t="shared" si="693"/>
        <v>0</v>
      </c>
      <c r="K603" s="16">
        <v>0</v>
      </c>
      <c r="L603" s="3"/>
      <c r="M603" s="1"/>
      <c r="N603" s="45">
        <f t="shared" ref="N603:N611" si="709">SUM(K603+L603-M603)</f>
        <v>0</v>
      </c>
      <c r="O603" s="34"/>
      <c r="P603" s="1"/>
      <c r="Q603" s="45">
        <f t="shared" si="695"/>
        <v>0</v>
      </c>
      <c r="R603" s="34"/>
      <c r="S603" s="1"/>
      <c r="T603" s="45">
        <f t="shared" si="696"/>
        <v>0</v>
      </c>
      <c r="U603" s="34"/>
      <c r="V603" s="1"/>
      <c r="W603" s="45">
        <f t="shared" si="697"/>
        <v>0</v>
      </c>
      <c r="X603" s="34"/>
      <c r="Y603" s="1"/>
      <c r="Z603" s="45">
        <f t="shared" si="698"/>
        <v>0</v>
      </c>
      <c r="AA603" s="34"/>
      <c r="AB603" s="1"/>
      <c r="AC603" s="45">
        <f t="shared" si="699"/>
        <v>0</v>
      </c>
      <c r="AD603" s="3"/>
      <c r="AE603" s="1"/>
      <c r="AF603" s="172">
        <f t="shared" si="700"/>
        <v>0</v>
      </c>
      <c r="AG603" s="34"/>
      <c r="AH603" s="1"/>
      <c r="AI603" s="46">
        <f t="shared" si="701"/>
        <v>0</v>
      </c>
      <c r="AJ603" s="34"/>
      <c r="AK603" s="1"/>
      <c r="AL603" s="46">
        <f t="shared" si="702"/>
        <v>0</v>
      </c>
      <c r="AM603" s="34"/>
      <c r="AN603" s="1"/>
      <c r="AO603" s="46">
        <f t="shared" ref="AO603:AO611" si="710">SUM(AL603+AM603-AN603)</f>
        <v>0</v>
      </c>
      <c r="AP603" s="34"/>
      <c r="AQ603" s="1"/>
      <c r="AR603" s="46">
        <f t="shared" ref="AR603:AR611" si="711">SUM(AO603+AP603-AQ603)</f>
        <v>0</v>
      </c>
      <c r="AS603" s="34"/>
      <c r="AT603" s="1"/>
      <c r="AU603" s="46">
        <f t="shared" ref="AU603:AU611" si="712">SUM(AR603+AS603-AT603)</f>
        <v>0</v>
      </c>
      <c r="AV603" s="125">
        <f t="shared" si="707"/>
        <v>0</v>
      </c>
      <c r="AW603" s="125">
        <f t="shared" si="708"/>
        <v>0</v>
      </c>
      <c r="AX603" s="291">
        <v>0</v>
      </c>
      <c r="AY603" s="125">
        <v>0</v>
      </c>
      <c r="AZ603" s="35"/>
      <c r="BA603" s="35"/>
      <c r="BB603" s="35"/>
      <c r="BC603" s="35"/>
      <c r="BD603" s="35"/>
      <c r="BE603" s="35"/>
      <c r="BF603" s="35"/>
    </row>
    <row r="604" spans="1:58" ht="13">
      <c r="A604" s="17"/>
      <c r="B604" s="1"/>
      <c r="C604" s="16">
        <v>601</v>
      </c>
      <c r="D604" s="184" t="s">
        <v>5019</v>
      </c>
      <c r="E604" s="133">
        <v>19</v>
      </c>
      <c r="F604" s="162" t="s">
        <v>1667</v>
      </c>
      <c r="G604" s="155" t="s">
        <v>3555</v>
      </c>
      <c r="H604" s="156" t="s">
        <v>1687</v>
      </c>
      <c r="I604" s="156" t="s">
        <v>640</v>
      </c>
      <c r="J604" s="175">
        <f t="shared" si="693"/>
        <v>0</v>
      </c>
      <c r="K604" s="16">
        <v>0</v>
      </c>
      <c r="L604" s="3"/>
      <c r="M604" s="1"/>
      <c r="N604" s="45">
        <f t="shared" si="709"/>
        <v>0</v>
      </c>
      <c r="O604" s="34"/>
      <c r="P604" s="1"/>
      <c r="Q604" s="45">
        <f t="shared" si="695"/>
        <v>0</v>
      </c>
      <c r="R604" s="34"/>
      <c r="S604" s="1"/>
      <c r="T604" s="45">
        <f t="shared" si="696"/>
        <v>0</v>
      </c>
      <c r="U604" s="34"/>
      <c r="V604" s="1"/>
      <c r="W604" s="45">
        <f t="shared" si="697"/>
        <v>0</v>
      </c>
      <c r="X604" s="34"/>
      <c r="Y604" s="1"/>
      <c r="Z604" s="45">
        <f t="shared" si="698"/>
        <v>0</v>
      </c>
      <c r="AA604" s="34"/>
      <c r="AB604" s="1"/>
      <c r="AC604" s="45">
        <f t="shared" si="699"/>
        <v>0</v>
      </c>
      <c r="AD604" s="3"/>
      <c r="AE604" s="1"/>
      <c r="AF604" s="172">
        <f t="shared" si="700"/>
        <v>0</v>
      </c>
      <c r="AG604" s="34"/>
      <c r="AH604" s="1"/>
      <c r="AI604" s="46">
        <f t="shared" si="701"/>
        <v>0</v>
      </c>
      <c r="AJ604" s="34"/>
      <c r="AK604" s="1"/>
      <c r="AL604" s="46">
        <f t="shared" si="702"/>
        <v>0</v>
      </c>
      <c r="AM604" s="34"/>
      <c r="AN604" s="1"/>
      <c r="AO604" s="46">
        <f t="shared" si="710"/>
        <v>0</v>
      </c>
      <c r="AP604" s="34"/>
      <c r="AQ604" s="1"/>
      <c r="AR604" s="46">
        <f t="shared" si="711"/>
        <v>0</v>
      </c>
      <c r="AS604" s="34"/>
      <c r="AT604" s="1"/>
      <c r="AU604" s="46">
        <f t="shared" si="712"/>
        <v>0</v>
      </c>
      <c r="AV604" s="125">
        <f t="shared" si="707"/>
        <v>0</v>
      </c>
      <c r="AW604" s="125">
        <f t="shared" si="708"/>
        <v>0</v>
      </c>
      <c r="AX604" s="291">
        <v>0</v>
      </c>
      <c r="AY604" s="125">
        <v>0</v>
      </c>
      <c r="AZ604" s="35"/>
      <c r="BA604" s="35"/>
      <c r="BB604" s="35"/>
      <c r="BC604" s="35"/>
      <c r="BD604" s="35"/>
      <c r="BE604" s="35"/>
      <c r="BF604" s="35"/>
    </row>
    <row r="605" spans="1:58" ht="13">
      <c r="A605" s="17"/>
      <c r="B605" s="1"/>
      <c r="C605" s="16">
        <v>602</v>
      </c>
      <c r="D605" s="184" t="s">
        <v>5019</v>
      </c>
      <c r="E605" s="133">
        <v>20</v>
      </c>
      <c r="F605" s="257" t="s">
        <v>1668</v>
      </c>
      <c r="G605" s="155" t="s">
        <v>1669</v>
      </c>
      <c r="H605" s="156" t="s">
        <v>1687</v>
      </c>
      <c r="I605" s="156" t="s">
        <v>640</v>
      </c>
      <c r="J605" s="175">
        <f t="shared" si="693"/>
        <v>0</v>
      </c>
      <c r="K605" s="16">
        <v>0</v>
      </c>
      <c r="L605" s="3"/>
      <c r="M605" s="1"/>
      <c r="N605" s="45">
        <f t="shared" si="709"/>
        <v>0</v>
      </c>
      <c r="O605" s="34"/>
      <c r="P605" s="1"/>
      <c r="Q605" s="45">
        <f t="shared" si="695"/>
        <v>0</v>
      </c>
      <c r="R605" s="34"/>
      <c r="S605" s="1"/>
      <c r="T605" s="45">
        <f t="shared" si="696"/>
        <v>0</v>
      </c>
      <c r="U605" s="34"/>
      <c r="V605" s="1"/>
      <c r="W605" s="45">
        <f t="shared" si="697"/>
        <v>0</v>
      </c>
      <c r="X605" s="34"/>
      <c r="Y605" s="1"/>
      <c r="Z605" s="45">
        <f t="shared" si="698"/>
        <v>0</v>
      </c>
      <c r="AA605" s="34"/>
      <c r="AB605" s="1"/>
      <c r="AC605" s="45">
        <f t="shared" si="699"/>
        <v>0</v>
      </c>
      <c r="AD605" s="3"/>
      <c r="AE605" s="1"/>
      <c r="AF605" s="172">
        <f t="shared" si="700"/>
        <v>0</v>
      </c>
      <c r="AG605" s="34"/>
      <c r="AH605" s="1"/>
      <c r="AI605" s="46">
        <f t="shared" si="701"/>
        <v>0</v>
      </c>
      <c r="AJ605" s="34"/>
      <c r="AK605" s="1"/>
      <c r="AL605" s="46">
        <f t="shared" si="702"/>
        <v>0</v>
      </c>
      <c r="AM605" s="34"/>
      <c r="AN605" s="1"/>
      <c r="AO605" s="46">
        <f t="shared" si="710"/>
        <v>0</v>
      </c>
      <c r="AP605" s="34"/>
      <c r="AQ605" s="1"/>
      <c r="AR605" s="46">
        <f t="shared" si="711"/>
        <v>0</v>
      </c>
      <c r="AS605" s="34"/>
      <c r="AT605" s="1"/>
      <c r="AU605" s="46">
        <f t="shared" si="712"/>
        <v>0</v>
      </c>
      <c r="AV605" s="125">
        <f t="shared" si="707"/>
        <v>0</v>
      </c>
      <c r="AW605" s="125">
        <f t="shared" si="708"/>
        <v>0</v>
      </c>
      <c r="AX605" s="291">
        <v>0</v>
      </c>
      <c r="AY605" s="125">
        <v>0</v>
      </c>
      <c r="AZ605" s="35"/>
      <c r="BA605" s="35"/>
      <c r="BB605" s="35"/>
      <c r="BC605" s="35"/>
      <c r="BD605" s="35"/>
      <c r="BE605" s="35"/>
      <c r="BF605" s="35"/>
    </row>
    <row r="606" spans="1:58" ht="13">
      <c r="A606" s="18"/>
      <c r="B606" s="41"/>
      <c r="C606" s="200">
        <v>603</v>
      </c>
      <c r="D606" s="184" t="s">
        <v>5019</v>
      </c>
      <c r="E606" s="133">
        <v>21</v>
      </c>
      <c r="F606" s="257" t="s">
        <v>1670</v>
      </c>
      <c r="G606" s="155" t="s">
        <v>1671</v>
      </c>
      <c r="H606" s="156" t="s">
        <v>1687</v>
      </c>
      <c r="I606" s="156" t="s">
        <v>640</v>
      </c>
      <c r="J606" s="175">
        <f t="shared" si="693"/>
        <v>0</v>
      </c>
      <c r="K606" s="16">
        <v>0</v>
      </c>
      <c r="L606" s="3"/>
      <c r="M606" s="1"/>
      <c r="N606" s="45">
        <f t="shared" si="709"/>
        <v>0</v>
      </c>
      <c r="O606" s="34"/>
      <c r="P606" s="1"/>
      <c r="Q606" s="45">
        <f t="shared" si="695"/>
        <v>0</v>
      </c>
      <c r="R606" s="34"/>
      <c r="S606" s="1"/>
      <c r="T606" s="45">
        <f t="shared" si="696"/>
        <v>0</v>
      </c>
      <c r="U606" s="34"/>
      <c r="V606" s="1"/>
      <c r="W606" s="45">
        <f t="shared" si="697"/>
        <v>0</v>
      </c>
      <c r="X606" s="34"/>
      <c r="Y606" s="1"/>
      <c r="Z606" s="45">
        <f t="shared" si="698"/>
        <v>0</v>
      </c>
      <c r="AA606" s="34"/>
      <c r="AB606" s="1"/>
      <c r="AC606" s="45">
        <f t="shared" si="699"/>
        <v>0</v>
      </c>
      <c r="AD606" s="3"/>
      <c r="AE606" s="1"/>
      <c r="AF606" s="172">
        <f t="shared" si="700"/>
        <v>0</v>
      </c>
      <c r="AG606" s="34"/>
      <c r="AH606" s="1"/>
      <c r="AI606" s="46">
        <f t="shared" si="701"/>
        <v>0</v>
      </c>
      <c r="AJ606" s="34"/>
      <c r="AK606" s="1"/>
      <c r="AL606" s="46">
        <f t="shared" si="702"/>
        <v>0</v>
      </c>
      <c r="AM606" s="34"/>
      <c r="AN606" s="1"/>
      <c r="AO606" s="46">
        <f t="shared" si="710"/>
        <v>0</v>
      </c>
      <c r="AP606" s="34"/>
      <c r="AQ606" s="1"/>
      <c r="AR606" s="46">
        <f t="shared" si="711"/>
        <v>0</v>
      </c>
      <c r="AS606" s="34"/>
      <c r="AT606" s="1"/>
      <c r="AU606" s="46">
        <f t="shared" si="712"/>
        <v>0</v>
      </c>
      <c r="AV606" s="125">
        <f t="shared" si="707"/>
        <v>0</v>
      </c>
      <c r="AW606" s="125">
        <f t="shared" si="708"/>
        <v>0</v>
      </c>
      <c r="AX606" s="291">
        <v>0</v>
      </c>
      <c r="AY606" s="125">
        <v>0</v>
      </c>
      <c r="AZ606" s="35"/>
      <c r="BA606" s="35"/>
      <c r="BB606" s="35"/>
      <c r="BC606" s="35"/>
      <c r="BD606" s="35"/>
      <c r="BE606" s="35"/>
      <c r="BF606" s="35"/>
    </row>
    <row r="607" spans="1:58" ht="13">
      <c r="A607" s="50"/>
      <c r="B607" s="51"/>
      <c r="C607" s="16">
        <v>604</v>
      </c>
      <c r="D607" s="184" t="s">
        <v>5019</v>
      </c>
      <c r="E607" s="133">
        <v>22</v>
      </c>
      <c r="F607" s="257" t="s">
        <v>1672</v>
      </c>
      <c r="G607" s="155" t="s">
        <v>1673</v>
      </c>
      <c r="H607" s="156" t="s">
        <v>1687</v>
      </c>
      <c r="I607" s="156" t="s">
        <v>640</v>
      </c>
      <c r="J607" s="175">
        <f>AU607</f>
        <v>0</v>
      </c>
      <c r="K607" s="16">
        <v>0</v>
      </c>
      <c r="L607" s="3"/>
      <c r="M607" s="1"/>
      <c r="N607" s="45">
        <f>SUM(K607+L607-M607)</f>
        <v>0</v>
      </c>
      <c r="O607" s="34"/>
      <c r="P607" s="1"/>
      <c r="Q607" s="45">
        <f t="shared" ref="Q607:Q625" si="713">SUM(N607+O607-P607)</f>
        <v>0</v>
      </c>
      <c r="R607" s="34"/>
      <c r="S607" s="1"/>
      <c r="T607" s="45">
        <f>SUM(Q607+R607-S607)</f>
        <v>0</v>
      </c>
      <c r="U607" s="34"/>
      <c r="V607" s="1"/>
      <c r="W607" s="45">
        <f>SUM(T607+U607-V607)</f>
        <v>0</v>
      </c>
      <c r="X607" s="34"/>
      <c r="Y607" s="1"/>
      <c r="Z607" s="45">
        <f>SUM(W607+X607-Y607)</f>
        <v>0</v>
      </c>
      <c r="AA607" s="34"/>
      <c r="AB607" s="1"/>
      <c r="AC607" s="45">
        <f>SUM(Z607+AA607-AB607)</f>
        <v>0</v>
      </c>
      <c r="AD607" s="3"/>
      <c r="AE607" s="1"/>
      <c r="AF607" s="172">
        <f>SUM(AC607+AD607-AE607)</f>
        <v>0</v>
      </c>
      <c r="AG607" s="34"/>
      <c r="AH607" s="1"/>
      <c r="AI607" s="46">
        <f>SUM(AF607+AG607-AH607)</f>
        <v>0</v>
      </c>
      <c r="AJ607" s="34"/>
      <c r="AK607" s="1"/>
      <c r="AL607" s="46">
        <f>SUM(AI607+AJ607-AK607)</f>
        <v>0</v>
      </c>
      <c r="AM607" s="34"/>
      <c r="AN607" s="1"/>
      <c r="AO607" s="46">
        <f>SUM(AL607+AM607-AN607)</f>
        <v>0</v>
      </c>
      <c r="AP607" s="34"/>
      <c r="AQ607" s="1"/>
      <c r="AR607" s="46">
        <f>SUM(AO607+AP607-AQ607)</f>
        <v>0</v>
      </c>
      <c r="AS607" s="34"/>
      <c r="AT607" s="1"/>
      <c r="AU607" s="46">
        <f>SUM(AR607+AS607-AT607)</f>
        <v>0</v>
      </c>
      <c r="AV607" s="125">
        <f t="shared" si="707"/>
        <v>0</v>
      </c>
      <c r="AW607" s="125">
        <f t="shared" si="708"/>
        <v>0</v>
      </c>
      <c r="AX607" s="291">
        <v>0</v>
      </c>
      <c r="AY607" s="125">
        <v>0</v>
      </c>
      <c r="AZ607" s="35"/>
      <c r="BA607" s="35"/>
      <c r="BB607" s="35"/>
      <c r="BC607" s="35"/>
      <c r="BD607" s="35"/>
      <c r="BE607" s="35"/>
      <c r="BF607" s="35"/>
    </row>
    <row r="608" spans="1:58" ht="13">
      <c r="A608" s="17"/>
      <c r="B608" s="1"/>
      <c r="C608" s="16">
        <v>605</v>
      </c>
      <c r="D608" s="184" t="s">
        <v>5019</v>
      </c>
      <c r="E608" s="133">
        <v>23</v>
      </c>
      <c r="F608" s="257" t="s">
        <v>1674</v>
      </c>
      <c r="G608" s="155" t="s">
        <v>1675</v>
      </c>
      <c r="H608" s="156" t="s">
        <v>1687</v>
      </c>
      <c r="I608" s="156" t="s">
        <v>640</v>
      </c>
      <c r="J608" s="175">
        <f>AU608</f>
        <v>0</v>
      </c>
      <c r="K608" s="16">
        <v>0</v>
      </c>
      <c r="L608" s="3"/>
      <c r="M608" s="1"/>
      <c r="N608" s="45">
        <f>SUM(K608+L608-M608)</f>
        <v>0</v>
      </c>
      <c r="O608" s="34"/>
      <c r="P608" s="1"/>
      <c r="Q608" s="45">
        <f t="shared" si="713"/>
        <v>0</v>
      </c>
      <c r="R608" s="34"/>
      <c r="S608" s="1"/>
      <c r="T608" s="45">
        <f>SUM(Q608+R608-S608)</f>
        <v>0</v>
      </c>
      <c r="U608" s="34"/>
      <c r="V608" s="1"/>
      <c r="W608" s="45">
        <f>SUM(T608+U608-V608)</f>
        <v>0</v>
      </c>
      <c r="X608" s="34"/>
      <c r="Y608" s="1"/>
      <c r="Z608" s="45">
        <f>SUM(W608+X608-Y608)</f>
        <v>0</v>
      </c>
      <c r="AA608" s="34"/>
      <c r="AB608" s="1"/>
      <c r="AC608" s="45">
        <f>SUM(Z608+AA608-AB608)</f>
        <v>0</v>
      </c>
      <c r="AD608" s="3"/>
      <c r="AE608" s="1"/>
      <c r="AF608" s="172">
        <f>SUM(AC608+AD608-AE608)</f>
        <v>0</v>
      </c>
      <c r="AG608" s="34"/>
      <c r="AH608" s="1"/>
      <c r="AI608" s="46">
        <f>SUM(AF608+AG608-AH608)</f>
        <v>0</v>
      </c>
      <c r="AJ608" s="34"/>
      <c r="AK608" s="1"/>
      <c r="AL608" s="46">
        <f>SUM(AI608+AJ608-AK608)</f>
        <v>0</v>
      </c>
      <c r="AM608" s="34"/>
      <c r="AN608" s="1"/>
      <c r="AO608" s="46">
        <f>SUM(AL608+AM608-AN608)</f>
        <v>0</v>
      </c>
      <c r="AP608" s="34"/>
      <c r="AQ608" s="1"/>
      <c r="AR608" s="46">
        <f>SUM(AO608+AP608-AQ608)</f>
        <v>0</v>
      </c>
      <c r="AS608" s="34"/>
      <c r="AT608" s="1"/>
      <c r="AU608" s="46">
        <f>SUM(AR608+AS608-AT608)</f>
        <v>0</v>
      </c>
      <c r="AV608" s="125">
        <f t="shared" si="707"/>
        <v>0</v>
      </c>
      <c r="AW608" s="125">
        <f t="shared" si="708"/>
        <v>0</v>
      </c>
      <c r="AX608" s="291">
        <v>0</v>
      </c>
      <c r="AY608" s="125">
        <v>0</v>
      </c>
      <c r="AZ608" s="35"/>
      <c r="BA608" s="35"/>
      <c r="BB608" s="35"/>
      <c r="BC608" s="35"/>
      <c r="BD608" s="35"/>
      <c r="BE608" s="35"/>
      <c r="BF608" s="35"/>
    </row>
    <row r="609" spans="1:296" ht="13">
      <c r="A609" s="17"/>
      <c r="B609" s="1"/>
      <c r="C609" s="16">
        <v>606</v>
      </c>
      <c r="D609" s="184" t="s">
        <v>5019</v>
      </c>
      <c r="E609" s="133">
        <v>24</v>
      </c>
      <c r="F609" s="162" t="s">
        <v>1677</v>
      </c>
      <c r="G609" s="155" t="s">
        <v>3556</v>
      </c>
      <c r="H609" s="156" t="s">
        <v>1687</v>
      </c>
      <c r="I609" s="156" t="s">
        <v>640</v>
      </c>
      <c r="J609" s="175">
        <f t="shared" si="693"/>
        <v>4</v>
      </c>
      <c r="K609" s="16">
        <v>0</v>
      </c>
      <c r="L609" s="3"/>
      <c r="M609" s="1"/>
      <c r="N609" s="45">
        <f t="shared" si="709"/>
        <v>0</v>
      </c>
      <c r="O609" s="34"/>
      <c r="P609" s="1"/>
      <c r="Q609" s="45">
        <f t="shared" si="713"/>
        <v>0</v>
      </c>
      <c r="R609" s="34"/>
      <c r="S609" s="1"/>
      <c r="T609" s="45">
        <f t="shared" si="696"/>
        <v>0</v>
      </c>
      <c r="U609" s="34"/>
      <c r="V609" s="1"/>
      <c r="W609" s="45">
        <f t="shared" si="697"/>
        <v>0</v>
      </c>
      <c r="X609" s="34"/>
      <c r="Y609" s="1"/>
      <c r="Z609" s="45">
        <f t="shared" si="698"/>
        <v>0</v>
      </c>
      <c r="AA609" s="34"/>
      <c r="AB609" s="1"/>
      <c r="AC609" s="45">
        <f t="shared" si="699"/>
        <v>0</v>
      </c>
      <c r="AD609" s="3"/>
      <c r="AE609" s="1"/>
      <c r="AF609" s="172">
        <f t="shared" si="700"/>
        <v>0</v>
      </c>
      <c r="AG609" s="34">
        <v>4</v>
      </c>
      <c r="AH609" s="1"/>
      <c r="AI609" s="46">
        <f t="shared" si="701"/>
        <v>4</v>
      </c>
      <c r="AJ609" s="34"/>
      <c r="AK609" s="1"/>
      <c r="AL609" s="46">
        <f t="shared" si="702"/>
        <v>4</v>
      </c>
      <c r="AM609" s="34"/>
      <c r="AN609" s="1"/>
      <c r="AO609" s="46">
        <f t="shared" si="710"/>
        <v>4</v>
      </c>
      <c r="AP609" s="34"/>
      <c r="AQ609" s="1"/>
      <c r="AR609" s="46">
        <f t="shared" si="711"/>
        <v>4</v>
      </c>
      <c r="AS609" s="34"/>
      <c r="AT609" s="1"/>
      <c r="AU609" s="46">
        <f t="shared" si="712"/>
        <v>4</v>
      </c>
      <c r="AV609" s="125">
        <f t="shared" si="707"/>
        <v>4</v>
      </c>
      <c r="AW609" s="125">
        <f t="shared" si="708"/>
        <v>0</v>
      </c>
      <c r="AX609" s="291">
        <v>0</v>
      </c>
      <c r="AY609" s="125">
        <v>0</v>
      </c>
      <c r="AZ609" s="35"/>
      <c r="BA609" s="35"/>
      <c r="BB609" s="35"/>
      <c r="BC609" s="35"/>
      <c r="BD609" s="35"/>
      <c r="BE609" s="35"/>
      <c r="BF609" s="35"/>
    </row>
    <row r="610" spans="1:296" ht="13">
      <c r="A610" s="102"/>
      <c r="B610" s="103"/>
      <c r="C610" s="16"/>
      <c r="D610" s="115"/>
      <c r="E610" s="117"/>
      <c r="F610" s="162" t="s">
        <v>5116</v>
      </c>
      <c r="G610" s="155" t="s">
        <v>5117</v>
      </c>
      <c r="H610" s="156" t="s">
        <v>1089</v>
      </c>
      <c r="I610" s="156" t="s">
        <v>629</v>
      </c>
      <c r="J610" s="175">
        <f>AU610</f>
        <v>8</v>
      </c>
      <c r="K610" s="16">
        <v>0</v>
      </c>
      <c r="L610" s="3"/>
      <c r="M610" s="1"/>
      <c r="N610" s="46">
        <f>SUM(K610+L610-M610)</f>
        <v>0</v>
      </c>
      <c r="O610" s="34"/>
      <c r="P610" s="1"/>
      <c r="Q610" s="46">
        <f>SUM(N610+O610-P610)</f>
        <v>0</v>
      </c>
      <c r="R610" s="34"/>
      <c r="S610" s="1"/>
      <c r="T610" s="46">
        <f>SUM(Q610+R610-S610)</f>
        <v>0</v>
      </c>
      <c r="U610" s="34"/>
      <c r="V610" s="1"/>
      <c r="W610" s="46">
        <f>SUM(T610+U610-V610)</f>
        <v>0</v>
      </c>
      <c r="X610" s="34"/>
      <c r="Y610" s="1"/>
      <c r="Z610" s="46">
        <f>SUM(W610+X610-Y610)</f>
        <v>0</v>
      </c>
      <c r="AA610" s="34"/>
      <c r="AB610" s="1"/>
      <c r="AC610" s="46">
        <f>SUM(Z610+AA610-AB610)</f>
        <v>0</v>
      </c>
      <c r="AD610" s="3"/>
      <c r="AE610" s="1"/>
      <c r="AF610" s="171">
        <f>SUM(AC610+AD610-AE610)</f>
        <v>0</v>
      </c>
      <c r="AG610" s="34">
        <v>8</v>
      </c>
      <c r="AH610" s="1"/>
      <c r="AI610" s="46">
        <f>SUM(AF610+AG610-AH610)</f>
        <v>8</v>
      </c>
      <c r="AJ610" s="34"/>
      <c r="AK610" s="1"/>
      <c r="AL610" s="46">
        <f>SUM(AI610+AJ610-AK610)</f>
        <v>8</v>
      </c>
      <c r="AM610" s="34"/>
      <c r="AN610" s="1"/>
      <c r="AO610" s="46">
        <f>SUM(AL610+AM610-AN610)</f>
        <v>8</v>
      </c>
      <c r="AP610" s="34"/>
      <c r="AQ610" s="1"/>
      <c r="AR610" s="46">
        <f>SUM(AO610+AP610-AQ610)</f>
        <v>8</v>
      </c>
      <c r="AS610" s="34"/>
      <c r="AT610" s="1"/>
      <c r="AU610" s="46">
        <f>SUM(AR610+AS610-AT610)</f>
        <v>8</v>
      </c>
      <c r="AV610" s="125">
        <f>SUM(L610+O610+R610+U610+X610+AA610+AD610+AG610+AJ610+AM610+AP610+AS610)</f>
        <v>8</v>
      </c>
      <c r="AW610" s="125">
        <f>SUM(M610+P610+S610+V610+Y610+AB610+AE610+AH610+AK610+AN610+AQ610+AT610)</f>
        <v>0</v>
      </c>
      <c r="AX610" s="291">
        <v>0</v>
      </c>
      <c r="AY610" s="125">
        <v>0</v>
      </c>
      <c r="AZ610" s="35"/>
      <c r="BA610" s="35"/>
      <c r="BB610" s="35"/>
      <c r="BC610" s="35"/>
      <c r="BD610" s="35"/>
      <c r="BE610" s="35"/>
      <c r="BF610" s="35"/>
    </row>
    <row r="611" spans="1:296" ht="13">
      <c r="A611" s="17"/>
      <c r="B611" s="22"/>
      <c r="C611" s="200">
        <v>607</v>
      </c>
      <c r="D611" s="184" t="s">
        <v>5019</v>
      </c>
      <c r="E611" s="133">
        <v>25</v>
      </c>
      <c r="F611" s="162" t="s">
        <v>1679</v>
      </c>
      <c r="G611" s="155" t="s">
        <v>3557</v>
      </c>
      <c r="H611" s="156" t="s">
        <v>1687</v>
      </c>
      <c r="I611" s="156" t="s">
        <v>640</v>
      </c>
      <c r="J611" s="175">
        <f t="shared" si="693"/>
        <v>0</v>
      </c>
      <c r="K611" s="16">
        <v>0</v>
      </c>
      <c r="L611" s="3"/>
      <c r="M611" s="1"/>
      <c r="N611" s="45">
        <f t="shared" si="709"/>
        <v>0</v>
      </c>
      <c r="O611" s="34"/>
      <c r="P611" s="1"/>
      <c r="Q611" s="45">
        <f t="shared" si="713"/>
        <v>0</v>
      </c>
      <c r="R611" s="34"/>
      <c r="S611" s="1"/>
      <c r="T611" s="45">
        <f t="shared" si="696"/>
        <v>0</v>
      </c>
      <c r="U611" s="34"/>
      <c r="V611" s="1"/>
      <c r="W611" s="45">
        <f t="shared" si="697"/>
        <v>0</v>
      </c>
      <c r="X611" s="34"/>
      <c r="Y611" s="1"/>
      <c r="Z611" s="45">
        <f t="shared" si="698"/>
        <v>0</v>
      </c>
      <c r="AA611" s="34">
        <v>4</v>
      </c>
      <c r="AB611" s="1">
        <v>4</v>
      </c>
      <c r="AC611" s="45">
        <f t="shared" si="699"/>
        <v>0</v>
      </c>
      <c r="AD611" s="3"/>
      <c r="AE611" s="1"/>
      <c r="AF611" s="172">
        <f t="shared" si="700"/>
        <v>0</v>
      </c>
      <c r="AG611" s="34"/>
      <c r="AH611" s="1"/>
      <c r="AI611" s="46">
        <f t="shared" si="701"/>
        <v>0</v>
      </c>
      <c r="AJ611" s="34"/>
      <c r="AK611" s="1"/>
      <c r="AL611" s="46">
        <f t="shared" si="702"/>
        <v>0</v>
      </c>
      <c r="AM611" s="34"/>
      <c r="AN611" s="1"/>
      <c r="AO611" s="46">
        <f t="shared" si="710"/>
        <v>0</v>
      </c>
      <c r="AP611" s="34"/>
      <c r="AQ611" s="1"/>
      <c r="AR611" s="46">
        <f t="shared" si="711"/>
        <v>0</v>
      </c>
      <c r="AS611" s="34"/>
      <c r="AT611" s="1"/>
      <c r="AU611" s="46">
        <f t="shared" si="712"/>
        <v>0</v>
      </c>
      <c r="AV611" s="125">
        <f t="shared" si="707"/>
        <v>4</v>
      </c>
      <c r="AW611" s="125">
        <f t="shared" si="708"/>
        <v>4</v>
      </c>
      <c r="AX611" s="291">
        <v>0</v>
      </c>
      <c r="AY611" s="125">
        <v>0</v>
      </c>
      <c r="AZ611" s="35"/>
      <c r="BA611" s="35"/>
      <c r="BB611" s="35"/>
      <c r="BC611" s="35"/>
      <c r="BD611" s="35"/>
      <c r="BE611" s="35"/>
      <c r="BF611" s="35"/>
    </row>
    <row r="612" spans="1:296" ht="13">
      <c r="A612" s="18"/>
      <c r="B612" s="41"/>
      <c r="C612" s="16">
        <v>608</v>
      </c>
      <c r="D612" s="184" t="s">
        <v>5019</v>
      </c>
      <c r="E612" s="133">
        <v>26</v>
      </c>
      <c r="F612" s="162" t="s">
        <v>1681</v>
      </c>
      <c r="G612" s="155" t="s">
        <v>1682</v>
      </c>
      <c r="H612" s="156" t="s">
        <v>1687</v>
      </c>
      <c r="I612" s="156" t="s">
        <v>640</v>
      </c>
      <c r="J612" s="175">
        <f t="shared" ref="J612:J618" si="714">AU612</f>
        <v>0</v>
      </c>
      <c r="K612" s="16">
        <v>0</v>
      </c>
      <c r="L612" s="3"/>
      <c r="M612" s="1"/>
      <c r="N612" s="45">
        <f t="shared" ref="N612:N625" si="715">SUM(K612+L612-M612)</f>
        <v>0</v>
      </c>
      <c r="O612" s="34"/>
      <c r="P612" s="1"/>
      <c r="Q612" s="45">
        <f t="shared" si="713"/>
        <v>0</v>
      </c>
      <c r="R612" s="34"/>
      <c r="S612" s="1"/>
      <c r="T612" s="45">
        <f t="shared" ref="T612:T625" si="716">SUM(Q612+R612-S612)</f>
        <v>0</v>
      </c>
      <c r="U612" s="34"/>
      <c r="V612" s="1"/>
      <c r="W612" s="45">
        <f t="shared" ref="W612:W625" si="717">SUM(T612+U612-V612)</f>
        <v>0</v>
      </c>
      <c r="X612" s="34"/>
      <c r="Y612" s="1"/>
      <c r="Z612" s="45">
        <f t="shared" ref="Z612:Z625" si="718">SUM(W612+X612-Y612)</f>
        <v>0</v>
      </c>
      <c r="AA612" s="34"/>
      <c r="AB612" s="1"/>
      <c r="AC612" s="45">
        <f t="shared" ref="AC612:AC625" si="719">SUM(Z612+AA612-AB612)</f>
        <v>0</v>
      </c>
      <c r="AD612" s="3"/>
      <c r="AE612" s="1"/>
      <c r="AF612" s="172">
        <f t="shared" ref="AF612:AF625" si="720">SUM(AC612+AD612-AE612)</f>
        <v>0</v>
      </c>
      <c r="AG612" s="34"/>
      <c r="AH612" s="1"/>
      <c r="AI612" s="46">
        <f t="shared" ref="AI612:AI625" si="721">SUM(AF612+AG612-AH612)</f>
        <v>0</v>
      </c>
      <c r="AJ612" s="34"/>
      <c r="AK612" s="1"/>
      <c r="AL612" s="46">
        <f t="shared" ref="AL612:AL625" si="722">SUM(AI612+AJ612-AK612)</f>
        <v>0</v>
      </c>
      <c r="AM612" s="34"/>
      <c r="AN612" s="1"/>
      <c r="AO612" s="46">
        <f t="shared" ref="AO612:AO622" si="723">SUM(AL612+AM612-AN612)</f>
        <v>0</v>
      </c>
      <c r="AP612" s="34"/>
      <c r="AQ612" s="1"/>
      <c r="AR612" s="72">
        <f t="shared" ref="AR612:AR618" si="724">SUM(AO612+AP612-AQ612)</f>
        <v>0</v>
      </c>
      <c r="AS612" s="3"/>
      <c r="AT612" s="1"/>
      <c r="AU612" s="46">
        <f t="shared" ref="AU612:AU618" si="725">SUM(AR612+AS612-AT612)</f>
        <v>0</v>
      </c>
      <c r="AV612" s="125">
        <f t="shared" si="707"/>
        <v>0</v>
      </c>
      <c r="AW612" s="125">
        <f t="shared" si="708"/>
        <v>0</v>
      </c>
      <c r="AX612" s="291">
        <v>0</v>
      </c>
      <c r="AY612" s="125">
        <v>0</v>
      </c>
      <c r="AZ612" s="35"/>
      <c r="BA612" s="35"/>
      <c r="BB612" s="35"/>
      <c r="BC612" s="35"/>
      <c r="BD612" s="35"/>
      <c r="BE612" s="35"/>
      <c r="BF612" s="35"/>
    </row>
    <row r="613" spans="1:296" ht="13">
      <c r="A613" s="17"/>
      <c r="B613" s="22"/>
      <c r="C613" s="16">
        <v>609</v>
      </c>
      <c r="D613" s="184" t="s">
        <v>5019</v>
      </c>
      <c r="E613" s="133">
        <v>27</v>
      </c>
      <c r="F613" s="162" t="s">
        <v>2719</v>
      </c>
      <c r="G613" s="155" t="s">
        <v>2718</v>
      </c>
      <c r="H613" s="156" t="s">
        <v>1687</v>
      </c>
      <c r="I613" s="156" t="s">
        <v>640</v>
      </c>
      <c r="J613" s="175">
        <f t="shared" si="714"/>
        <v>0</v>
      </c>
      <c r="K613" s="16">
        <v>0</v>
      </c>
      <c r="L613" s="3"/>
      <c r="M613" s="1"/>
      <c r="N613" s="45">
        <f t="shared" si="715"/>
        <v>0</v>
      </c>
      <c r="O613" s="34"/>
      <c r="P613" s="1"/>
      <c r="Q613" s="45">
        <f t="shared" si="713"/>
        <v>0</v>
      </c>
      <c r="R613" s="34"/>
      <c r="S613" s="1"/>
      <c r="T613" s="45">
        <f t="shared" si="716"/>
        <v>0</v>
      </c>
      <c r="U613" s="34"/>
      <c r="V613" s="1"/>
      <c r="W613" s="45">
        <f t="shared" si="717"/>
        <v>0</v>
      </c>
      <c r="X613" s="34"/>
      <c r="Y613" s="1"/>
      <c r="Z613" s="45">
        <f t="shared" si="718"/>
        <v>0</v>
      </c>
      <c r="AA613" s="34"/>
      <c r="AB613" s="1"/>
      <c r="AC613" s="45">
        <f t="shared" si="719"/>
        <v>0</v>
      </c>
      <c r="AD613" s="3"/>
      <c r="AE613" s="1"/>
      <c r="AF613" s="172">
        <f t="shared" si="720"/>
        <v>0</v>
      </c>
      <c r="AG613" s="34"/>
      <c r="AH613" s="1"/>
      <c r="AI613" s="46">
        <f t="shared" si="721"/>
        <v>0</v>
      </c>
      <c r="AJ613" s="34"/>
      <c r="AK613" s="1"/>
      <c r="AL613" s="46">
        <f t="shared" si="722"/>
        <v>0</v>
      </c>
      <c r="AM613" s="34"/>
      <c r="AN613" s="1"/>
      <c r="AO613" s="46">
        <f t="shared" si="723"/>
        <v>0</v>
      </c>
      <c r="AP613" s="34"/>
      <c r="AQ613" s="1"/>
      <c r="AR613" s="72">
        <f t="shared" si="724"/>
        <v>0</v>
      </c>
      <c r="AS613" s="3"/>
      <c r="AT613" s="1"/>
      <c r="AU613" s="46">
        <f t="shared" si="725"/>
        <v>0</v>
      </c>
      <c r="AV613" s="125">
        <f t="shared" si="707"/>
        <v>0</v>
      </c>
      <c r="AW613" s="125">
        <f t="shared" si="708"/>
        <v>0</v>
      </c>
      <c r="AX613" s="291">
        <v>0</v>
      </c>
      <c r="AY613" s="125">
        <v>0</v>
      </c>
      <c r="AZ613" s="35"/>
      <c r="BA613" s="35"/>
      <c r="BB613" s="35"/>
      <c r="BC613" s="35"/>
      <c r="BD613" s="35"/>
      <c r="BE613" s="35"/>
      <c r="BF613" s="35"/>
    </row>
    <row r="614" spans="1:296" ht="13">
      <c r="A614" s="18"/>
      <c r="B614" s="41"/>
      <c r="C614" s="16">
        <v>610</v>
      </c>
      <c r="D614" s="184" t="s">
        <v>5019</v>
      </c>
      <c r="E614" s="133">
        <v>28</v>
      </c>
      <c r="F614" s="162" t="s">
        <v>3038</v>
      </c>
      <c r="G614" s="155" t="s">
        <v>3039</v>
      </c>
      <c r="H614" s="156" t="s">
        <v>1687</v>
      </c>
      <c r="I614" s="156" t="s">
        <v>640</v>
      </c>
      <c r="J614" s="175">
        <f t="shared" si="714"/>
        <v>0</v>
      </c>
      <c r="K614" s="16">
        <v>0</v>
      </c>
      <c r="L614" s="3"/>
      <c r="M614" s="1"/>
      <c r="N614" s="45">
        <f t="shared" si="715"/>
        <v>0</v>
      </c>
      <c r="O614" s="34"/>
      <c r="P614" s="1"/>
      <c r="Q614" s="45">
        <f t="shared" si="713"/>
        <v>0</v>
      </c>
      <c r="R614" s="34"/>
      <c r="S614" s="1"/>
      <c r="T614" s="45">
        <f t="shared" si="716"/>
        <v>0</v>
      </c>
      <c r="U614" s="34"/>
      <c r="V614" s="1"/>
      <c r="W614" s="45">
        <f t="shared" si="717"/>
        <v>0</v>
      </c>
      <c r="X614" s="34"/>
      <c r="Y614" s="1"/>
      <c r="Z614" s="45">
        <f t="shared" si="718"/>
        <v>0</v>
      </c>
      <c r="AA614" s="34"/>
      <c r="AB614" s="1"/>
      <c r="AC614" s="45">
        <f t="shared" si="719"/>
        <v>0</v>
      </c>
      <c r="AD614" s="3"/>
      <c r="AE614" s="1"/>
      <c r="AF614" s="172">
        <f t="shared" si="720"/>
        <v>0</v>
      </c>
      <c r="AG614" s="34"/>
      <c r="AH614" s="1"/>
      <c r="AI614" s="46">
        <f t="shared" si="721"/>
        <v>0</v>
      </c>
      <c r="AJ614" s="34"/>
      <c r="AK614" s="1"/>
      <c r="AL614" s="46">
        <f t="shared" si="722"/>
        <v>0</v>
      </c>
      <c r="AM614" s="34"/>
      <c r="AN614" s="1"/>
      <c r="AO614" s="46">
        <f t="shared" si="723"/>
        <v>0</v>
      </c>
      <c r="AP614" s="34"/>
      <c r="AQ614" s="1"/>
      <c r="AR614" s="72">
        <f t="shared" si="724"/>
        <v>0</v>
      </c>
      <c r="AS614" s="3"/>
      <c r="AT614" s="1"/>
      <c r="AU614" s="46">
        <f t="shared" si="725"/>
        <v>0</v>
      </c>
      <c r="AV614" s="125">
        <f t="shared" si="707"/>
        <v>0</v>
      </c>
      <c r="AW614" s="125">
        <f t="shared" si="708"/>
        <v>0</v>
      </c>
      <c r="AX614" s="291">
        <v>0</v>
      </c>
      <c r="AY614" s="125">
        <v>0</v>
      </c>
      <c r="AZ614" s="35"/>
      <c r="BA614" s="35"/>
      <c r="BB614" s="35"/>
      <c r="BC614" s="35"/>
      <c r="BD614" s="35"/>
      <c r="BE614" s="35"/>
      <c r="BF614" s="35"/>
    </row>
    <row r="615" spans="1:296" ht="13">
      <c r="A615" s="18"/>
      <c r="B615" s="41"/>
      <c r="C615" s="200">
        <v>611</v>
      </c>
      <c r="D615" s="184" t="s">
        <v>5019</v>
      </c>
      <c r="E615" s="133">
        <v>29</v>
      </c>
      <c r="F615" s="162" t="s">
        <v>4084</v>
      </c>
      <c r="G615" s="155" t="s">
        <v>4085</v>
      </c>
      <c r="H615" s="156" t="s">
        <v>1687</v>
      </c>
      <c r="I615" s="156" t="s">
        <v>640</v>
      </c>
      <c r="J615" s="175">
        <f t="shared" si="714"/>
        <v>0</v>
      </c>
      <c r="K615" s="16">
        <v>0</v>
      </c>
      <c r="L615" s="3"/>
      <c r="M615" s="1"/>
      <c r="N615" s="45">
        <f t="shared" si="715"/>
        <v>0</v>
      </c>
      <c r="O615" s="34"/>
      <c r="P615" s="1"/>
      <c r="Q615" s="45">
        <f t="shared" si="713"/>
        <v>0</v>
      </c>
      <c r="R615" s="34"/>
      <c r="S615" s="1"/>
      <c r="T615" s="45">
        <f t="shared" si="716"/>
        <v>0</v>
      </c>
      <c r="U615" s="34"/>
      <c r="V615" s="1"/>
      <c r="W615" s="45">
        <f t="shared" si="717"/>
        <v>0</v>
      </c>
      <c r="X615" s="34"/>
      <c r="Y615" s="1"/>
      <c r="Z615" s="45">
        <f t="shared" si="718"/>
        <v>0</v>
      </c>
      <c r="AA615" s="34"/>
      <c r="AB615" s="1"/>
      <c r="AC615" s="45">
        <f t="shared" si="719"/>
        <v>0</v>
      </c>
      <c r="AD615" s="3"/>
      <c r="AE615" s="1"/>
      <c r="AF615" s="172">
        <f t="shared" si="720"/>
        <v>0</v>
      </c>
      <c r="AG615" s="34"/>
      <c r="AH615" s="1"/>
      <c r="AI615" s="46">
        <f t="shared" si="721"/>
        <v>0</v>
      </c>
      <c r="AJ615" s="34"/>
      <c r="AK615" s="1"/>
      <c r="AL615" s="46">
        <f t="shared" si="722"/>
        <v>0</v>
      </c>
      <c r="AM615" s="34"/>
      <c r="AN615" s="1"/>
      <c r="AO615" s="46">
        <f t="shared" si="723"/>
        <v>0</v>
      </c>
      <c r="AP615" s="34"/>
      <c r="AQ615" s="1"/>
      <c r="AR615" s="72">
        <f>SUM(AO615+AP615-AQ615)</f>
        <v>0</v>
      </c>
      <c r="AS615" s="3"/>
      <c r="AT615" s="1"/>
      <c r="AU615" s="46">
        <f>SUM(AR615+AS615-AT615)</f>
        <v>0</v>
      </c>
      <c r="AV615" s="125">
        <f t="shared" si="707"/>
        <v>0</v>
      </c>
      <c r="AW615" s="125">
        <f t="shared" si="708"/>
        <v>0</v>
      </c>
      <c r="AX615" s="291">
        <v>0</v>
      </c>
      <c r="AY615" s="125">
        <v>8</v>
      </c>
      <c r="AZ615" s="35"/>
      <c r="BA615" s="35"/>
      <c r="BB615" s="35"/>
      <c r="BC615" s="35"/>
      <c r="BD615" s="35"/>
      <c r="BE615" s="35"/>
      <c r="BF615" s="35"/>
    </row>
    <row r="616" spans="1:296" ht="13">
      <c r="A616" s="17"/>
      <c r="B616" s="1"/>
      <c r="C616" s="16">
        <v>612</v>
      </c>
      <c r="D616" s="184" t="s">
        <v>5019</v>
      </c>
      <c r="E616" s="133">
        <v>30</v>
      </c>
      <c r="F616" s="162" t="s">
        <v>4318</v>
      </c>
      <c r="G616" s="155" t="s">
        <v>4317</v>
      </c>
      <c r="H616" s="156" t="s">
        <v>1687</v>
      </c>
      <c r="I616" s="156" t="s">
        <v>640</v>
      </c>
      <c r="J616" s="175">
        <f t="shared" si="714"/>
        <v>0</v>
      </c>
      <c r="K616" s="16">
        <v>0</v>
      </c>
      <c r="L616" s="3"/>
      <c r="M616" s="1"/>
      <c r="N616" s="45">
        <f t="shared" si="715"/>
        <v>0</v>
      </c>
      <c r="O616" s="34"/>
      <c r="P616" s="1"/>
      <c r="Q616" s="45">
        <f t="shared" si="713"/>
        <v>0</v>
      </c>
      <c r="R616" s="34"/>
      <c r="S616" s="1"/>
      <c r="T616" s="45">
        <f t="shared" si="716"/>
        <v>0</v>
      </c>
      <c r="U616" s="34"/>
      <c r="V616" s="1"/>
      <c r="W616" s="45">
        <f t="shared" si="717"/>
        <v>0</v>
      </c>
      <c r="X616" s="34"/>
      <c r="Y616" s="1"/>
      <c r="Z616" s="45">
        <f t="shared" si="718"/>
        <v>0</v>
      </c>
      <c r="AA616" s="34"/>
      <c r="AB616" s="1"/>
      <c r="AC616" s="45">
        <f t="shared" si="719"/>
        <v>0</v>
      </c>
      <c r="AD616" s="3"/>
      <c r="AE616" s="1"/>
      <c r="AF616" s="172">
        <f t="shared" si="720"/>
        <v>0</v>
      </c>
      <c r="AG616" s="34"/>
      <c r="AH616" s="1"/>
      <c r="AI616" s="46">
        <f t="shared" si="721"/>
        <v>0</v>
      </c>
      <c r="AJ616" s="34"/>
      <c r="AK616" s="1"/>
      <c r="AL616" s="46">
        <f t="shared" si="722"/>
        <v>0</v>
      </c>
      <c r="AM616" s="34"/>
      <c r="AN616" s="1"/>
      <c r="AO616" s="46">
        <f t="shared" si="723"/>
        <v>0</v>
      </c>
      <c r="AP616" s="34"/>
      <c r="AQ616" s="1"/>
      <c r="AR616" s="72">
        <f>SUM(AO616+AP616-AQ616)</f>
        <v>0</v>
      </c>
      <c r="AS616" s="3"/>
      <c r="AT616" s="1"/>
      <c r="AU616" s="46">
        <f>SUM(AR616+AS616-AT616)</f>
        <v>0</v>
      </c>
      <c r="AV616" s="125">
        <f t="shared" si="707"/>
        <v>0</v>
      </c>
      <c r="AW616" s="125">
        <f t="shared" si="708"/>
        <v>0</v>
      </c>
      <c r="AX616" s="291">
        <v>0</v>
      </c>
      <c r="AY616" s="125">
        <v>0</v>
      </c>
      <c r="AZ616" s="35"/>
      <c r="BA616" s="35"/>
      <c r="BB616" s="35"/>
      <c r="BC616" s="35"/>
      <c r="BD616" s="35"/>
      <c r="BE616" s="35"/>
      <c r="BF616" s="35"/>
    </row>
    <row r="617" spans="1:296" ht="13">
      <c r="A617" s="17"/>
      <c r="B617" s="1"/>
      <c r="C617" s="16">
        <v>613</v>
      </c>
      <c r="D617" s="184" t="s">
        <v>5019</v>
      </c>
      <c r="E617" s="133">
        <v>31</v>
      </c>
      <c r="F617" s="162" t="s">
        <v>3076</v>
      </c>
      <c r="G617" s="155" t="s">
        <v>3077</v>
      </c>
      <c r="H617" s="156" t="s">
        <v>1687</v>
      </c>
      <c r="I617" s="156" t="s">
        <v>517</v>
      </c>
      <c r="J617" s="175">
        <f t="shared" si="714"/>
        <v>0</v>
      </c>
      <c r="K617" s="16">
        <v>0</v>
      </c>
      <c r="L617" s="3"/>
      <c r="M617" s="1"/>
      <c r="N617" s="46">
        <f t="shared" si="715"/>
        <v>0</v>
      </c>
      <c r="O617" s="34"/>
      <c r="P617" s="1"/>
      <c r="Q617" s="46">
        <f t="shared" si="713"/>
        <v>0</v>
      </c>
      <c r="R617" s="34"/>
      <c r="S617" s="1"/>
      <c r="T617" s="46">
        <f t="shared" si="716"/>
        <v>0</v>
      </c>
      <c r="U617" s="34"/>
      <c r="V617" s="1"/>
      <c r="W617" s="46">
        <f t="shared" si="717"/>
        <v>0</v>
      </c>
      <c r="X617" s="34"/>
      <c r="Y617" s="1"/>
      <c r="Z617" s="46">
        <f t="shared" si="718"/>
        <v>0</v>
      </c>
      <c r="AA617" s="34"/>
      <c r="AB617" s="1"/>
      <c r="AC617" s="46">
        <f t="shared" si="719"/>
        <v>0</v>
      </c>
      <c r="AD617" s="3"/>
      <c r="AE617" s="1"/>
      <c r="AF617" s="171">
        <f t="shared" si="720"/>
        <v>0</v>
      </c>
      <c r="AG617" s="34"/>
      <c r="AH617" s="1"/>
      <c r="AI617" s="46">
        <f t="shared" si="721"/>
        <v>0</v>
      </c>
      <c r="AJ617" s="34"/>
      <c r="AK617" s="1"/>
      <c r="AL617" s="46">
        <f t="shared" si="722"/>
        <v>0</v>
      </c>
      <c r="AM617" s="34"/>
      <c r="AN617" s="1"/>
      <c r="AO617" s="46">
        <f t="shared" si="723"/>
        <v>0</v>
      </c>
      <c r="AP617" s="34"/>
      <c r="AQ617" s="1"/>
      <c r="AR617" s="46">
        <f t="shared" si="724"/>
        <v>0</v>
      </c>
      <c r="AS617" s="34"/>
      <c r="AT617" s="1"/>
      <c r="AU617" s="46">
        <f t="shared" si="725"/>
        <v>0</v>
      </c>
      <c r="AV617" s="125">
        <f t="shared" si="707"/>
        <v>0</v>
      </c>
      <c r="AW617" s="125">
        <f t="shared" si="708"/>
        <v>0</v>
      </c>
      <c r="AX617" s="291">
        <v>0</v>
      </c>
      <c r="AY617" s="125">
        <v>0</v>
      </c>
      <c r="AZ617" s="35"/>
      <c r="BA617" s="35"/>
      <c r="BB617" s="35"/>
      <c r="BC617" s="35"/>
      <c r="BD617" s="35"/>
      <c r="BE617" s="35"/>
      <c r="BF617" s="35"/>
    </row>
    <row r="618" spans="1:296" ht="13">
      <c r="A618" s="180"/>
      <c r="B618" s="181"/>
      <c r="C618" s="16">
        <v>614</v>
      </c>
      <c r="D618" s="184" t="s">
        <v>5019</v>
      </c>
      <c r="E618" s="133">
        <v>32</v>
      </c>
      <c r="F618" s="162" t="s">
        <v>3086</v>
      </c>
      <c r="G618" s="155" t="s">
        <v>3085</v>
      </c>
      <c r="H618" s="156" t="s">
        <v>1687</v>
      </c>
      <c r="I618" s="156" t="s">
        <v>517</v>
      </c>
      <c r="J618" s="175">
        <f t="shared" si="714"/>
        <v>6</v>
      </c>
      <c r="K618" s="16">
        <v>6</v>
      </c>
      <c r="L618" s="3"/>
      <c r="M618" s="1"/>
      <c r="N618" s="46">
        <f t="shared" si="715"/>
        <v>6</v>
      </c>
      <c r="O618" s="34"/>
      <c r="P618" s="1"/>
      <c r="Q618" s="46">
        <f t="shared" si="713"/>
        <v>6</v>
      </c>
      <c r="R618" s="34"/>
      <c r="S618" s="1"/>
      <c r="T618" s="46">
        <f t="shared" si="716"/>
        <v>6</v>
      </c>
      <c r="U618" s="34"/>
      <c r="V618" s="1"/>
      <c r="W618" s="46">
        <f t="shared" si="717"/>
        <v>6</v>
      </c>
      <c r="X618" s="34"/>
      <c r="Y618" s="1"/>
      <c r="Z618" s="46">
        <f t="shared" si="718"/>
        <v>6</v>
      </c>
      <c r="AA618" s="34"/>
      <c r="AB618" s="1"/>
      <c r="AC618" s="46">
        <f t="shared" si="719"/>
        <v>6</v>
      </c>
      <c r="AD618" s="3"/>
      <c r="AE618" s="1"/>
      <c r="AF618" s="171">
        <f t="shared" si="720"/>
        <v>6</v>
      </c>
      <c r="AG618" s="34"/>
      <c r="AH618" s="1"/>
      <c r="AI618" s="46">
        <f t="shared" si="721"/>
        <v>6</v>
      </c>
      <c r="AJ618" s="34"/>
      <c r="AK618" s="1"/>
      <c r="AL618" s="46">
        <f t="shared" si="722"/>
        <v>6</v>
      </c>
      <c r="AM618" s="34"/>
      <c r="AN618" s="1"/>
      <c r="AO618" s="46">
        <f t="shared" si="723"/>
        <v>6</v>
      </c>
      <c r="AP618" s="34"/>
      <c r="AQ618" s="1"/>
      <c r="AR618" s="46">
        <f t="shared" si="724"/>
        <v>6</v>
      </c>
      <c r="AS618" s="34"/>
      <c r="AT618" s="1"/>
      <c r="AU618" s="46">
        <f t="shared" si="725"/>
        <v>6</v>
      </c>
      <c r="AV618" s="125">
        <f t="shared" si="707"/>
        <v>0</v>
      </c>
      <c r="AW618" s="125">
        <f t="shared" si="708"/>
        <v>0</v>
      </c>
      <c r="AX618" s="291">
        <v>0</v>
      </c>
      <c r="AY618" s="125">
        <v>0</v>
      </c>
      <c r="AZ618" s="35"/>
      <c r="BA618" s="35"/>
      <c r="BB618" s="35"/>
      <c r="BC618" s="35"/>
      <c r="BD618" s="35"/>
      <c r="BE618" s="35"/>
      <c r="BF618" s="35"/>
    </row>
    <row r="619" spans="1:296" ht="13">
      <c r="A619" s="18"/>
      <c r="B619" s="41"/>
      <c r="C619" s="200">
        <v>615</v>
      </c>
      <c r="D619" s="83"/>
      <c r="E619" s="31"/>
      <c r="F619" s="162" t="s">
        <v>3631</v>
      </c>
      <c r="G619" s="212" t="s">
        <v>3632</v>
      </c>
      <c r="H619" s="156" t="s">
        <v>1089</v>
      </c>
      <c r="I619" s="156" t="s">
        <v>517</v>
      </c>
      <c r="J619" s="175">
        <f t="shared" ref="J619:J624" si="726">AU619</f>
        <v>0</v>
      </c>
      <c r="K619" s="16">
        <v>0</v>
      </c>
      <c r="L619" s="3"/>
      <c r="M619" s="1"/>
      <c r="N619" s="45">
        <f t="shared" si="715"/>
        <v>0</v>
      </c>
      <c r="O619" s="34"/>
      <c r="P619" s="1"/>
      <c r="Q619" s="45">
        <f t="shared" si="713"/>
        <v>0</v>
      </c>
      <c r="R619" s="34"/>
      <c r="S619" s="1"/>
      <c r="T619" s="45">
        <f t="shared" si="716"/>
        <v>0</v>
      </c>
      <c r="U619" s="34"/>
      <c r="V619" s="1"/>
      <c r="W619" s="45">
        <f t="shared" si="717"/>
        <v>0</v>
      </c>
      <c r="X619" s="34"/>
      <c r="Y619" s="1"/>
      <c r="Z619" s="45">
        <f t="shared" si="718"/>
        <v>0</v>
      </c>
      <c r="AA619" s="34"/>
      <c r="AB619" s="1"/>
      <c r="AC619" s="45">
        <f t="shared" si="719"/>
        <v>0</v>
      </c>
      <c r="AD619" s="3"/>
      <c r="AE619" s="1"/>
      <c r="AF619" s="172">
        <f t="shared" si="720"/>
        <v>0</v>
      </c>
      <c r="AG619" s="34"/>
      <c r="AH619" s="1"/>
      <c r="AI619" s="46">
        <f t="shared" si="721"/>
        <v>0</v>
      </c>
      <c r="AJ619" s="34"/>
      <c r="AK619" s="1"/>
      <c r="AL619" s="46">
        <f t="shared" si="722"/>
        <v>0</v>
      </c>
      <c r="AM619" s="34"/>
      <c r="AN619" s="1"/>
      <c r="AO619" s="46">
        <f t="shared" si="723"/>
        <v>0</v>
      </c>
      <c r="AP619" s="34"/>
      <c r="AQ619" s="1"/>
      <c r="AR619" s="46">
        <f t="shared" ref="AR619:AR625" si="727">SUM(AO619+AP619-AQ619)</f>
        <v>0</v>
      </c>
      <c r="AS619" s="34"/>
      <c r="AT619" s="1"/>
      <c r="AU619" s="46">
        <f t="shared" ref="AU619:AU625" si="728">SUM(AR619+AS619-AT619)</f>
        <v>0</v>
      </c>
      <c r="AV619" s="125">
        <f t="shared" si="707"/>
        <v>0</v>
      </c>
      <c r="AW619" s="125">
        <f t="shared" si="708"/>
        <v>0</v>
      </c>
      <c r="AX619" s="291">
        <v>0</v>
      </c>
      <c r="AY619" s="125">
        <v>0</v>
      </c>
      <c r="AZ619" s="35"/>
      <c r="BA619" s="35"/>
      <c r="BB619" s="35"/>
      <c r="BC619" s="35"/>
      <c r="BD619" s="35"/>
      <c r="BE619" s="35"/>
      <c r="BF619" s="35"/>
    </row>
    <row r="620" spans="1:296" ht="13">
      <c r="A620" s="18"/>
      <c r="B620" s="41"/>
      <c r="C620" s="16">
        <v>616</v>
      </c>
      <c r="D620" s="81"/>
      <c r="E620" s="16"/>
      <c r="F620" s="162" t="s">
        <v>3633</v>
      </c>
      <c r="G620" s="155" t="s">
        <v>3634</v>
      </c>
      <c r="H620" s="156" t="s">
        <v>1089</v>
      </c>
      <c r="I620" s="156" t="s">
        <v>517</v>
      </c>
      <c r="J620" s="175">
        <f t="shared" si="726"/>
        <v>0</v>
      </c>
      <c r="K620" s="16">
        <v>0</v>
      </c>
      <c r="L620" s="3"/>
      <c r="M620" s="1"/>
      <c r="N620" s="45">
        <f t="shared" si="715"/>
        <v>0</v>
      </c>
      <c r="O620" s="34"/>
      <c r="P620" s="1"/>
      <c r="Q620" s="45">
        <f t="shared" si="713"/>
        <v>0</v>
      </c>
      <c r="R620" s="34"/>
      <c r="S620" s="1"/>
      <c r="T620" s="45">
        <f t="shared" si="716"/>
        <v>0</v>
      </c>
      <c r="U620" s="34"/>
      <c r="V620" s="1"/>
      <c r="W620" s="45">
        <f t="shared" si="717"/>
        <v>0</v>
      </c>
      <c r="X620" s="34"/>
      <c r="Y620" s="1"/>
      <c r="Z620" s="45">
        <f t="shared" si="718"/>
        <v>0</v>
      </c>
      <c r="AA620" s="34"/>
      <c r="AB620" s="1"/>
      <c r="AC620" s="45">
        <f t="shared" si="719"/>
        <v>0</v>
      </c>
      <c r="AD620" s="3"/>
      <c r="AE620" s="1"/>
      <c r="AF620" s="172">
        <f t="shared" si="720"/>
        <v>0</v>
      </c>
      <c r="AG620" s="34"/>
      <c r="AH620" s="1"/>
      <c r="AI620" s="46">
        <f t="shared" si="721"/>
        <v>0</v>
      </c>
      <c r="AJ620" s="34"/>
      <c r="AK620" s="1"/>
      <c r="AL620" s="46">
        <f t="shared" si="722"/>
        <v>0</v>
      </c>
      <c r="AM620" s="34"/>
      <c r="AN620" s="1"/>
      <c r="AO620" s="46">
        <f t="shared" si="723"/>
        <v>0</v>
      </c>
      <c r="AP620" s="34"/>
      <c r="AQ620" s="1"/>
      <c r="AR620" s="72">
        <f t="shared" si="727"/>
        <v>0</v>
      </c>
      <c r="AS620" s="3"/>
      <c r="AT620" s="1"/>
      <c r="AU620" s="46">
        <f t="shared" si="728"/>
        <v>0</v>
      </c>
      <c r="AV620" s="125">
        <f t="shared" si="707"/>
        <v>0</v>
      </c>
      <c r="AW620" s="125">
        <f t="shared" si="708"/>
        <v>0</v>
      </c>
      <c r="AX620" s="291">
        <v>0</v>
      </c>
      <c r="AY620" s="125">
        <v>0</v>
      </c>
      <c r="AZ620" s="35"/>
      <c r="BA620" s="35"/>
      <c r="BB620" s="35"/>
      <c r="BC620" s="35"/>
      <c r="BD620" s="35"/>
      <c r="BE620" s="35"/>
      <c r="BF620" s="35"/>
    </row>
    <row r="621" spans="1:296" ht="13">
      <c r="A621" s="18"/>
      <c r="B621" s="41"/>
      <c r="C621" s="16">
        <v>617</v>
      </c>
      <c r="D621" s="81"/>
      <c r="E621" s="16"/>
      <c r="F621" s="162" t="s">
        <v>3635</v>
      </c>
      <c r="G621" s="212" t="s">
        <v>3636</v>
      </c>
      <c r="H621" s="156" t="s">
        <v>1089</v>
      </c>
      <c r="I621" s="156" t="s">
        <v>517</v>
      </c>
      <c r="J621" s="175">
        <f t="shared" si="726"/>
        <v>0</v>
      </c>
      <c r="K621" s="16">
        <v>0</v>
      </c>
      <c r="L621" s="3"/>
      <c r="M621" s="1"/>
      <c r="N621" s="45">
        <f t="shared" si="715"/>
        <v>0</v>
      </c>
      <c r="O621" s="34"/>
      <c r="P621" s="1"/>
      <c r="Q621" s="45">
        <f t="shared" si="713"/>
        <v>0</v>
      </c>
      <c r="R621" s="34"/>
      <c r="S621" s="1"/>
      <c r="T621" s="45">
        <f t="shared" si="716"/>
        <v>0</v>
      </c>
      <c r="U621" s="34"/>
      <c r="V621" s="1"/>
      <c r="W621" s="45">
        <f t="shared" si="717"/>
        <v>0</v>
      </c>
      <c r="X621" s="34"/>
      <c r="Y621" s="1"/>
      <c r="Z621" s="45">
        <f t="shared" si="718"/>
        <v>0</v>
      </c>
      <c r="AA621" s="34"/>
      <c r="AB621" s="1"/>
      <c r="AC621" s="45">
        <f t="shared" si="719"/>
        <v>0</v>
      </c>
      <c r="AD621" s="3"/>
      <c r="AE621" s="1"/>
      <c r="AF621" s="172">
        <f t="shared" si="720"/>
        <v>0</v>
      </c>
      <c r="AG621" s="34"/>
      <c r="AH621" s="1"/>
      <c r="AI621" s="46">
        <f t="shared" si="721"/>
        <v>0</v>
      </c>
      <c r="AJ621" s="34"/>
      <c r="AK621" s="1"/>
      <c r="AL621" s="46">
        <f t="shared" si="722"/>
        <v>0</v>
      </c>
      <c r="AM621" s="34"/>
      <c r="AN621" s="1"/>
      <c r="AO621" s="46">
        <f t="shared" si="723"/>
        <v>0</v>
      </c>
      <c r="AP621" s="34"/>
      <c r="AQ621" s="1"/>
      <c r="AR621" s="46">
        <f t="shared" si="727"/>
        <v>0</v>
      </c>
      <c r="AS621" s="34"/>
      <c r="AT621" s="1"/>
      <c r="AU621" s="46">
        <f t="shared" si="728"/>
        <v>0</v>
      </c>
      <c r="AV621" s="125">
        <f t="shared" si="707"/>
        <v>0</v>
      </c>
      <c r="AW621" s="125">
        <f t="shared" si="708"/>
        <v>0</v>
      </c>
      <c r="AX621" s="291">
        <v>0</v>
      </c>
      <c r="AY621" s="125">
        <v>0</v>
      </c>
      <c r="AZ621" s="35"/>
      <c r="BA621" s="35"/>
      <c r="BB621" s="35"/>
      <c r="BC621" s="35"/>
      <c r="BD621" s="35"/>
      <c r="BE621" s="35"/>
      <c r="BF621" s="35"/>
    </row>
    <row r="622" spans="1:296" ht="13">
      <c r="A622" s="18"/>
      <c r="B622" s="41"/>
      <c r="C622" s="16">
        <v>618</v>
      </c>
      <c r="D622" s="81"/>
      <c r="E622" s="16"/>
      <c r="F622" s="162" t="s">
        <v>3637</v>
      </c>
      <c r="G622" s="155" t="s">
        <v>3638</v>
      </c>
      <c r="H622" s="156" t="s">
        <v>1089</v>
      </c>
      <c r="I622" s="156" t="s">
        <v>517</v>
      </c>
      <c r="J622" s="175">
        <f t="shared" si="726"/>
        <v>0</v>
      </c>
      <c r="K622" s="16">
        <v>0</v>
      </c>
      <c r="L622" s="3"/>
      <c r="M622" s="1"/>
      <c r="N622" s="45">
        <f t="shared" si="715"/>
        <v>0</v>
      </c>
      <c r="O622" s="34"/>
      <c r="P622" s="1"/>
      <c r="Q622" s="45">
        <f t="shared" si="713"/>
        <v>0</v>
      </c>
      <c r="R622" s="34"/>
      <c r="S622" s="1"/>
      <c r="T622" s="45">
        <f t="shared" si="716"/>
        <v>0</v>
      </c>
      <c r="U622" s="34"/>
      <c r="V622" s="1"/>
      <c r="W622" s="45">
        <f t="shared" si="717"/>
        <v>0</v>
      </c>
      <c r="X622" s="34"/>
      <c r="Y622" s="1"/>
      <c r="Z622" s="45">
        <f t="shared" si="718"/>
        <v>0</v>
      </c>
      <c r="AA622" s="34"/>
      <c r="AB622" s="1"/>
      <c r="AC622" s="45">
        <f t="shared" si="719"/>
        <v>0</v>
      </c>
      <c r="AD622" s="3"/>
      <c r="AE622" s="1"/>
      <c r="AF622" s="172">
        <f t="shared" si="720"/>
        <v>0</v>
      </c>
      <c r="AG622" s="34"/>
      <c r="AH622" s="1"/>
      <c r="AI622" s="46">
        <f t="shared" si="721"/>
        <v>0</v>
      </c>
      <c r="AJ622" s="34"/>
      <c r="AK622" s="1"/>
      <c r="AL622" s="46">
        <f t="shared" si="722"/>
        <v>0</v>
      </c>
      <c r="AM622" s="34"/>
      <c r="AN622" s="1"/>
      <c r="AO622" s="46">
        <f t="shared" si="723"/>
        <v>0</v>
      </c>
      <c r="AP622" s="34"/>
      <c r="AQ622" s="1"/>
      <c r="AR622" s="72">
        <f t="shared" si="727"/>
        <v>0</v>
      </c>
      <c r="AS622" s="3"/>
      <c r="AT622" s="1"/>
      <c r="AU622" s="46">
        <f t="shared" si="728"/>
        <v>0</v>
      </c>
      <c r="AV622" s="125">
        <f t="shared" si="707"/>
        <v>0</v>
      </c>
      <c r="AW622" s="125">
        <f t="shared" si="708"/>
        <v>0</v>
      </c>
      <c r="AX622" s="291">
        <v>0</v>
      </c>
      <c r="AY622" s="125">
        <v>0</v>
      </c>
      <c r="AZ622" s="35"/>
      <c r="BA622" s="35"/>
      <c r="BB622" s="35"/>
      <c r="BC622" s="35"/>
      <c r="BD622" s="35"/>
      <c r="BE622" s="35"/>
      <c r="BF622" s="35"/>
    </row>
    <row r="623" spans="1:296" s="2" customFormat="1" ht="13">
      <c r="A623" s="17"/>
      <c r="B623" s="1"/>
      <c r="C623" s="200">
        <v>619</v>
      </c>
      <c r="D623" s="81"/>
      <c r="E623" s="16"/>
      <c r="F623" s="162" t="s">
        <v>3639</v>
      </c>
      <c r="G623" s="155" t="s">
        <v>3640</v>
      </c>
      <c r="H623" s="156" t="s">
        <v>1089</v>
      </c>
      <c r="I623" s="156" t="s">
        <v>517</v>
      </c>
      <c r="J623" s="175">
        <f t="shared" si="726"/>
        <v>0</v>
      </c>
      <c r="K623" s="16">
        <v>0</v>
      </c>
      <c r="L623" s="3"/>
      <c r="M623" s="1"/>
      <c r="N623" s="46">
        <f t="shared" si="715"/>
        <v>0</v>
      </c>
      <c r="O623" s="34"/>
      <c r="P623" s="1"/>
      <c r="Q623" s="46">
        <f t="shared" si="713"/>
        <v>0</v>
      </c>
      <c r="R623" s="34"/>
      <c r="S623" s="1"/>
      <c r="T623" s="46">
        <f t="shared" si="716"/>
        <v>0</v>
      </c>
      <c r="U623" s="34"/>
      <c r="V623" s="1"/>
      <c r="W623" s="46">
        <f t="shared" si="717"/>
        <v>0</v>
      </c>
      <c r="X623" s="34"/>
      <c r="Y623" s="1"/>
      <c r="Z623" s="46">
        <f t="shared" si="718"/>
        <v>0</v>
      </c>
      <c r="AA623" s="34"/>
      <c r="AB623" s="1"/>
      <c r="AC623" s="46">
        <f t="shared" si="719"/>
        <v>0</v>
      </c>
      <c r="AD623" s="3"/>
      <c r="AE623" s="1"/>
      <c r="AF623" s="171">
        <f t="shared" si="720"/>
        <v>0</v>
      </c>
      <c r="AG623" s="34"/>
      <c r="AH623" s="1"/>
      <c r="AI623" s="46">
        <f t="shared" si="721"/>
        <v>0</v>
      </c>
      <c r="AJ623" s="34"/>
      <c r="AK623" s="1"/>
      <c r="AL623" s="46">
        <f t="shared" si="722"/>
        <v>0</v>
      </c>
      <c r="AM623" s="34"/>
      <c r="AN623" s="1"/>
      <c r="AO623" s="46">
        <f t="shared" ref="AO623:AO632" si="729">SUM(AL623+AM623-AN623)</f>
        <v>0</v>
      </c>
      <c r="AP623" s="34"/>
      <c r="AQ623" s="1"/>
      <c r="AR623" s="46">
        <f t="shared" si="727"/>
        <v>0</v>
      </c>
      <c r="AS623" s="34"/>
      <c r="AT623" s="1"/>
      <c r="AU623" s="46">
        <f t="shared" si="728"/>
        <v>0</v>
      </c>
      <c r="AV623" s="125">
        <f t="shared" si="707"/>
        <v>0</v>
      </c>
      <c r="AW623" s="125">
        <f t="shared" si="708"/>
        <v>0</v>
      </c>
      <c r="AX623" s="291">
        <v>0</v>
      </c>
      <c r="AY623" s="125">
        <v>0</v>
      </c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35"/>
      <c r="EZ623" s="35"/>
      <c r="FA623" s="35"/>
      <c r="FB623" s="35"/>
      <c r="FC623" s="35"/>
      <c r="FD623" s="35"/>
      <c r="FE623" s="35"/>
      <c r="FF623" s="35"/>
      <c r="FG623" s="35"/>
      <c r="FH623" s="35"/>
      <c r="FI623" s="35"/>
      <c r="FJ623" s="35"/>
      <c r="FK623" s="35"/>
      <c r="FL623" s="35"/>
      <c r="FM623" s="35"/>
      <c r="FN623" s="35"/>
      <c r="FO623" s="35"/>
      <c r="FP623" s="35"/>
      <c r="FQ623" s="35"/>
      <c r="FR623" s="35"/>
      <c r="FS623" s="35"/>
      <c r="FT623" s="35"/>
      <c r="FU623" s="35"/>
      <c r="FV623" s="35"/>
      <c r="FW623" s="35"/>
      <c r="FX623" s="35"/>
      <c r="FY623" s="35"/>
      <c r="FZ623" s="35"/>
      <c r="GA623" s="35"/>
      <c r="GB623" s="35"/>
      <c r="GC623" s="35"/>
      <c r="GD623" s="35"/>
      <c r="GE623" s="35"/>
      <c r="GF623" s="35"/>
      <c r="GG623" s="35"/>
      <c r="GH623" s="35"/>
      <c r="GI623" s="35"/>
      <c r="GJ623" s="35"/>
      <c r="GK623" s="35"/>
      <c r="GL623" s="35"/>
      <c r="GM623" s="35"/>
      <c r="GN623" s="35"/>
      <c r="GO623" s="35"/>
      <c r="GP623" s="35"/>
      <c r="GQ623" s="35"/>
      <c r="GR623" s="35"/>
      <c r="GS623" s="35"/>
      <c r="GT623" s="35"/>
      <c r="GU623" s="35"/>
      <c r="GV623" s="35"/>
      <c r="GW623" s="35"/>
      <c r="GX623" s="35"/>
      <c r="GY623" s="35"/>
      <c r="GZ623" s="35"/>
      <c r="HA623" s="35"/>
      <c r="HB623" s="35"/>
      <c r="HC623" s="35"/>
      <c r="HD623" s="35"/>
      <c r="HE623" s="35"/>
      <c r="HF623" s="35"/>
      <c r="HG623" s="35"/>
      <c r="HH623" s="35"/>
      <c r="HI623" s="35"/>
      <c r="HJ623" s="35"/>
      <c r="HK623" s="35"/>
      <c r="HL623" s="35"/>
      <c r="HM623" s="35"/>
      <c r="HN623" s="35"/>
      <c r="HO623" s="35"/>
      <c r="HP623" s="35"/>
      <c r="HQ623" s="35"/>
      <c r="HR623" s="35"/>
      <c r="HS623" s="35"/>
      <c r="HT623" s="35"/>
      <c r="HU623" s="35"/>
      <c r="HV623" s="35"/>
      <c r="HW623" s="35"/>
      <c r="HX623" s="35"/>
      <c r="HY623" s="35"/>
      <c r="HZ623" s="35"/>
      <c r="IA623" s="35"/>
      <c r="IB623" s="35"/>
      <c r="IC623" s="35"/>
      <c r="ID623" s="35"/>
      <c r="IE623" s="35"/>
      <c r="IF623" s="35"/>
      <c r="IG623" s="35"/>
      <c r="IH623" s="35"/>
      <c r="II623" s="35"/>
      <c r="IJ623" s="35"/>
      <c r="IK623" s="35"/>
      <c r="IL623" s="35"/>
      <c r="IM623" s="35"/>
      <c r="IN623" s="35"/>
      <c r="IO623" s="35"/>
      <c r="IP623" s="35"/>
      <c r="IQ623" s="35"/>
      <c r="IR623" s="35"/>
      <c r="IS623" s="35"/>
      <c r="IT623" s="35"/>
      <c r="IU623" s="35"/>
      <c r="IV623" s="35"/>
      <c r="IW623" s="35"/>
      <c r="IX623" s="35"/>
      <c r="IY623" s="35"/>
      <c r="IZ623" s="35"/>
      <c r="JA623" s="35"/>
      <c r="JB623" s="35"/>
      <c r="JC623" s="35"/>
      <c r="JD623" s="35"/>
      <c r="JE623" s="35"/>
      <c r="JF623" s="35"/>
      <c r="JG623" s="35"/>
      <c r="JH623" s="35"/>
      <c r="JI623" s="35"/>
      <c r="JJ623" s="35"/>
      <c r="JK623" s="35"/>
      <c r="JL623" s="35"/>
      <c r="JM623" s="35"/>
      <c r="JN623" s="35"/>
      <c r="JO623" s="35"/>
      <c r="JP623" s="35"/>
      <c r="JQ623" s="35"/>
      <c r="JR623" s="35"/>
      <c r="JS623" s="35"/>
      <c r="JT623" s="35"/>
      <c r="JU623" s="35"/>
      <c r="JV623" s="35"/>
      <c r="JW623" s="35"/>
      <c r="JX623" s="35"/>
      <c r="JY623" s="35"/>
      <c r="JZ623" s="35"/>
      <c r="KA623" s="35"/>
      <c r="KB623" s="35"/>
      <c r="KC623" s="35"/>
      <c r="KD623" s="35"/>
      <c r="KE623" s="35"/>
      <c r="KF623" s="35"/>
      <c r="KG623" s="35"/>
      <c r="KH623" s="35"/>
      <c r="KI623" s="35"/>
      <c r="KJ623" s="35"/>
    </row>
    <row r="624" spans="1:296" ht="13">
      <c r="A624" s="17"/>
      <c r="B624" s="1"/>
      <c r="C624" s="16">
        <v>620</v>
      </c>
      <c r="D624" s="81"/>
      <c r="E624" s="16"/>
      <c r="F624" s="162" t="s">
        <v>3641</v>
      </c>
      <c r="G624" s="155" t="s">
        <v>3642</v>
      </c>
      <c r="H624" s="156" t="s">
        <v>1089</v>
      </c>
      <c r="I624" s="156" t="s">
        <v>517</v>
      </c>
      <c r="J624" s="175">
        <f t="shared" si="726"/>
        <v>0</v>
      </c>
      <c r="K624" s="16">
        <v>0</v>
      </c>
      <c r="L624" s="3"/>
      <c r="M624" s="1"/>
      <c r="N624" s="46">
        <f t="shared" si="715"/>
        <v>0</v>
      </c>
      <c r="O624" s="34"/>
      <c r="P624" s="1"/>
      <c r="Q624" s="46">
        <f t="shared" si="713"/>
        <v>0</v>
      </c>
      <c r="R624" s="34"/>
      <c r="S624" s="1"/>
      <c r="T624" s="46">
        <f t="shared" si="716"/>
        <v>0</v>
      </c>
      <c r="U624" s="34"/>
      <c r="V624" s="1"/>
      <c r="W624" s="46">
        <f t="shared" si="717"/>
        <v>0</v>
      </c>
      <c r="X624" s="34"/>
      <c r="Y624" s="1"/>
      <c r="Z624" s="46">
        <f t="shared" si="718"/>
        <v>0</v>
      </c>
      <c r="AA624" s="34"/>
      <c r="AB624" s="1"/>
      <c r="AC624" s="46">
        <f t="shared" si="719"/>
        <v>0</v>
      </c>
      <c r="AD624" s="3"/>
      <c r="AE624" s="1"/>
      <c r="AF624" s="171">
        <f t="shared" si="720"/>
        <v>0</v>
      </c>
      <c r="AG624" s="34"/>
      <c r="AH624" s="1"/>
      <c r="AI624" s="46">
        <f t="shared" si="721"/>
        <v>0</v>
      </c>
      <c r="AJ624" s="34"/>
      <c r="AK624" s="1"/>
      <c r="AL624" s="46">
        <f t="shared" si="722"/>
        <v>0</v>
      </c>
      <c r="AM624" s="34"/>
      <c r="AN624" s="1"/>
      <c r="AO624" s="46">
        <f t="shared" si="729"/>
        <v>0</v>
      </c>
      <c r="AP624" s="34"/>
      <c r="AQ624" s="1"/>
      <c r="AR624" s="46">
        <f t="shared" si="727"/>
        <v>0</v>
      </c>
      <c r="AS624" s="34"/>
      <c r="AT624" s="1"/>
      <c r="AU624" s="46">
        <f t="shared" si="728"/>
        <v>0</v>
      </c>
      <c r="AV624" s="125">
        <f t="shared" si="707"/>
        <v>0</v>
      </c>
      <c r="AW624" s="125">
        <f t="shared" si="708"/>
        <v>0</v>
      </c>
      <c r="AX624" s="291">
        <v>0</v>
      </c>
      <c r="AY624" s="125">
        <v>0</v>
      </c>
      <c r="AZ624" s="35"/>
      <c r="BA624" s="35"/>
      <c r="BB624" s="35"/>
      <c r="BC624" s="35"/>
      <c r="BD624" s="35"/>
      <c r="BE624" s="35"/>
      <c r="BF624" s="35"/>
    </row>
    <row r="625" spans="1:296" ht="13">
      <c r="A625" s="17"/>
      <c r="B625" s="22"/>
      <c r="C625" s="16">
        <v>621</v>
      </c>
      <c r="D625" s="81"/>
      <c r="E625" s="16"/>
      <c r="F625" s="264" t="s">
        <v>3643</v>
      </c>
      <c r="G625" s="214" t="s">
        <v>3644</v>
      </c>
      <c r="H625" s="156" t="s">
        <v>1089</v>
      </c>
      <c r="I625" s="156" t="s">
        <v>517</v>
      </c>
      <c r="J625" s="175">
        <f>AU625</f>
        <v>0</v>
      </c>
      <c r="K625" s="16">
        <v>0</v>
      </c>
      <c r="L625" s="3"/>
      <c r="M625" s="1"/>
      <c r="N625" s="46">
        <f t="shared" si="715"/>
        <v>0</v>
      </c>
      <c r="O625" s="34"/>
      <c r="P625" s="1"/>
      <c r="Q625" s="46">
        <f t="shared" si="713"/>
        <v>0</v>
      </c>
      <c r="R625" s="34"/>
      <c r="S625" s="1"/>
      <c r="T625" s="46">
        <f t="shared" si="716"/>
        <v>0</v>
      </c>
      <c r="U625" s="34"/>
      <c r="V625" s="1"/>
      <c r="W625" s="46">
        <f t="shared" si="717"/>
        <v>0</v>
      </c>
      <c r="X625" s="34"/>
      <c r="Y625" s="1"/>
      <c r="Z625" s="46">
        <f t="shared" si="718"/>
        <v>0</v>
      </c>
      <c r="AA625" s="34"/>
      <c r="AB625" s="1"/>
      <c r="AC625" s="46">
        <f t="shared" si="719"/>
        <v>0</v>
      </c>
      <c r="AD625" s="3"/>
      <c r="AE625" s="1"/>
      <c r="AF625" s="171">
        <f t="shared" si="720"/>
        <v>0</v>
      </c>
      <c r="AG625" s="34"/>
      <c r="AH625" s="1"/>
      <c r="AI625" s="46">
        <f t="shared" si="721"/>
        <v>0</v>
      </c>
      <c r="AJ625" s="34"/>
      <c r="AK625" s="1"/>
      <c r="AL625" s="46">
        <f t="shared" si="722"/>
        <v>0</v>
      </c>
      <c r="AM625" s="34"/>
      <c r="AN625" s="1"/>
      <c r="AO625" s="46">
        <f t="shared" si="729"/>
        <v>0</v>
      </c>
      <c r="AP625" s="34"/>
      <c r="AQ625" s="1"/>
      <c r="AR625" s="46">
        <f t="shared" si="727"/>
        <v>0</v>
      </c>
      <c r="AS625" s="34"/>
      <c r="AT625" s="1"/>
      <c r="AU625" s="46">
        <f t="shared" si="728"/>
        <v>0</v>
      </c>
      <c r="AV625" s="125">
        <f t="shared" si="707"/>
        <v>0</v>
      </c>
      <c r="AW625" s="125">
        <f t="shared" si="708"/>
        <v>0</v>
      </c>
      <c r="AX625" s="291">
        <v>0</v>
      </c>
      <c r="AY625" s="125">
        <v>0</v>
      </c>
      <c r="AZ625" s="35"/>
      <c r="BA625" s="35"/>
      <c r="BB625" s="35"/>
      <c r="BC625" s="35"/>
      <c r="BD625" s="35"/>
      <c r="BE625" s="35"/>
      <c r="BF625" s="35"/>
    </row>
    <row r="626" spans="1:296" ht="13">
      <c r="A626" s="18"/>
      <c r="B626" s="41"/>
      <c r="C626" s="16">
        <v>622</v>
      </c>
      <c r="D626" s="81"/>
      <c r="E626" s="16"/>
      <c r="F626" s="257" t="s">
        <v>3645</v>
      </c>
      <c r="G626" s="155" t="s">
        <v>3646</v>
      </c>
      <c r="H626" s="156" t="s">
        <v>1089</v>
      </c>
      <c r="I626" s="156" t="s">
        <v>517</v>
      </c>
      <c r="J626" s="175">
        <f t="shared" ref="J626:J632" si="730">AU626</f>
        <v>0</v>
      </c>
      <c r="K626" s="16">
        <v>0</v>
      </c>
      <c r="L626" s="3"/>
      <c r="M626" s="1"/>
      <c r="N626" s="45">
        <f t="shared" ref="N626:N632" si="731">SUM(K626+L626-M626)</f>
        <v>0</v>
      </c>
      <c r="O626" s="34"/>
      <c r="P626" s="1"/>
      <c r="Q626" s="45">
        <f t="shared" ref="Q626:Q632" si="732">SUM(N626+O626-P626)</f>
        <v>0</v>
      </c>
      <c r="R626" s="34"/>
      <c r="S626" s="1"/>
      <c r="T626" s="45">
        <f t="shared" ref="T626:T632" si="733">SUM(Q626+R626-S626)</f>
        <v>0</v>
      </c>
      <c r="U626" s="34"/>
      <c r="V626" s="1"/>
      <c r="W626" s="45">
        <f t="shared" ref="W626:W632" si="734">SUM(T626+U626-V626)</f>
        <v>0</v>
      </c>
      <c r="X626" s="34"/>
      <c r="Y626" s="1"/>
      <c r="Z626" s="45">
        <f t="shared" ref="Z626:Z632" si="735">SUM(W626+X626-Y626)</f>
        <v>0</v>
      </c>
      <c r="AA626" s="34"/>
      <c r="AB626" s="1"/>
      <c r="AC626" s="45">
        <f t="shared" ref="AC626:AC632" si="736">SUM(Z626+AA626-AB626)</f>
        <v>0</v>
      </c>
      <c r="AD626" s="3"/>
      <c r="AE626" s="1"/>
      <c r="AF626" s="172">
        <f t="shared" ref="AF626:AF632" si="737">SUM(AC626+AD626-AE626)</f>
        <v>0</v>
      </c>
      <c r="AG626" s="34"/>
      <c r="AH626" s="1"/>
      <c r="AI626" s="46">
        <f t="shared" ref="AI626:AI632" si="738">SUM(AF626+AG626-AH626)</f>
        <v>0</v>
      </c>
      <c r="AJ626" s="34"/>
      <c r="AK626" s="1"/>
      <c r="AL626" s="46">
        <f t="shared" ref="AL626:AL632" si="739">SUM(AI626+AJ626-AK626)</f>
        <v>0</v>
      </c>
      <c r="AM626" s="34"/>
      <c r="AN626" s="1"/>
      <c r="AO626" s="46">
        <f t="shared" si="729"/>
        <v>0</v>
      </c>
      <c r="AP626" s="34"/>
      <c r="AQ626" s="1"/>
      <c r="AR626" s="72">
        <f t="shared" ref="AR626:AR632" si="740">SUM(AO626+AP626-AQ626)</f>
        <v>0</v>
      </c>
      <c r="AS626" s="3"/>
      <c r="AT626" s="1"/>
      <c r="AU626" s="46">
        <f t="shared" ref="AU626:AU632" si="741">SUM(AR626+AS626-AT626)</f>
        <v>0</v>
      </c>
      <c r="AV626" s="125">
        <f t="shared" si="707"/>
        <v>0</v>
      </c>
      <c r="AW626" s="125">
        <f t="shared" si="708"/>
        <v>0</v>
      </c>
      <c r="AX626" s="291">
        <v>0</v>
      </c>
      <c r="AY626" s="125">
        <v>0</v>
      </c>
      <c r="AZ626" s="35"/>
      <c r="BA626" s="35"/>
      <c r="BB626" s="35"/>
      <c r="BC626" s="35"/>
      <c r="BD626" s="35"/>
      <c r="BE626" s="35"/>
      <c r="BF626" s="35"/>
    </row>
    <row r="627" spans="1:296" ht="13">
      <c r="A627" s="18"/>
      <c r="B627" s="41"/>
      <c r="C627" s="200">
        <v>623</v>
      </c>
      <c r="D627" s="81"/>
      <c r="E627" s="16"/>
      <c r="F627" s="162" t="s">
        <v>3647</v>
      </c>
      <c r="G627" s="155" t="s">
        <v>3648</v>
      </c>
      <c r="H627" s="156" t="s">
        <v>1089</v>
      </c>
      <c r="I627" s="156" t="s">
        <v>517</v>
      </c>
      <c r="J627" s="175">
        <f t="shared" si="730"/>
        <v>0</v>
      </c>
      <c r="K627" s="16">
        <v>0</v>
      </c>
      <c r="L627" s="3"/>
      <c r="M627" s="1"/>
      <c r="N627" s="45">
        <f t="shared" si="731"/>
        <v>0</v>
      </c>
      <c r="O627" s="34"/>
      <c r="P627" s="1"/>
      <c r="Q627" s="45">
        <f t="shared" si="732"/>
        <v>0</v>
      </c>
      <c r="R627" s="34"/>
      <c r="S627" s="1"/>
      <c r="T627" s="45">
        <f t="shared" si="733"/>
        <v>0</v>
      </c>
      <c r="U627" s="34"/>
      <c r="V627" s="1"/>
      <c r="W627" s="45">
        <f t="shared" si="734"/>
        <v>0</v>
      </c>
      <c r="X627" s="34"/>
      <c r="Y627" s="1"/>
      <c r="Z627" s="45">
        <f t="shared" si="735"/>
        <v>0</v>
      </c>
      <c r="AA627" s="34"/>
      <c r="AB627" s="1"/>
      <c r="AC627" s="45">
        <f t="shared" si="736"/>
        <v>0</v>
      </c>
      <c r="AD627" s="3"/>
      <c r="AE627" s="1"/>
      <c r="AF627" s="172">
        <f t="shared" si="737"/>
        <v>0</v>
      </c>
      <c r="AG627" s="34"/>
      <c r="AH627" s="1"/>
      <c r="AI627" s="46">
        <f t="shared" si="738"/>
        <v>0</v>
      </c>
      <c r="AJ627" s="34"/>
      <c r="AK627" s="1"/>
      <c r="AL627" s="46">
        <f t="shared" si="739"/>
        <v>0</v>
      </c>
      <c r="AM627" s="34"/>
      <c r="AN627" s="1"/>
      <c r="AO627" s="46">
        <f t="shared" si="729"/>
        <v>0</v>
      </c>
      <c r="AP627" s="34"/>
      <c r="AQ627" s="1"/>
      <c r="AR627" s="72">
        <f t="shared" si="740"/>
        <v>0</v>
      </c>
      <c r="AS627" s="3"/>
      <c r="AT627" s="1"/>
      <c r="AU627" s="46">
        <f t="shared" si="741"/>
        <v>0</v>
      </c>
      <c r="AV627" s="125">
        <f t="shared" si="707"/>
        <v>0</v>
      </c>
      <c r="AW627" s="125">
        <f t="shared" si="708"/>
        <v>0</v>
      </c>
      <c r="AX627" s="291">
        <v>0</v>
      </c>
      <c r="AY627" s="125">
        <v>0</v>
      </c>
      <c r="AZ627" s="35"/>
      <c r="BA627" s="35"/>
      <c r="BB627" s="35"/>
      <c r="BC627" s="35"/>
      <c r="BD627" s="35"/>
      <c r="BE627" s="35"/>
      <c r="BF627" s="35"/>
    </row>
    <row r="628" spans="1:296" ht="13">
      <c r="A628" s="17"/>
      <c r="B628" s="22"/>
      <c r="C628" s="16">
        <v>624</v>
      </c>
      <c r="D628" s="81"/>
      <c r="E628" s="16"/>
      <c r="F628" s="162" t="s">
        <v>3649</v>
      </c>
      <c r="G628" s="215" t="s">
        <v>3650</v>
      </c>
      <c r="H628" s="156" t="s">
        <v>1089</v>
      </c>
      <c r="I628" s="156" t="s">
        <v>517</v>
      </c>
      <c r="J628" s="175">
        <f t="shared" si="730"/>
        <v>0</v>
      </c>
      <c r="K628" s="16">
        <v>0</v>
      </c>
      <c r="L628" s="3"/>
      <c r="M628" s="1"/>
      <c r="N628" s="45">
        <f t="shared" si="731"/>
        <v>0</v>
      </c>
      <c r="O628" s="34"/>
      <c r="P628" s="1"/>
      <c r="Q628" s="45">
        <f t="shared" si="732"/>
        <v>0</v>
      </c>
      <c r="R628" s="34"/>
      <c r="S628" s="1"/>
      <c r="T628" s="45">
        <f t="shared" si="733"/>
        <v>0</v>
      </c>
      <c r="U628" s="34"/>
      <c r="V628" s="1"/>
      <c r="W628" s="45">
        <f t="shared" si="734"/>
        <v>0</v>
      </c>
      <c r="X628" s="34"/>
      <c r="Y628" s="1"/>
      <c r="Z628" s="45">
        <f t="shared" si="735"/>
        <v>0</v>
      </c>
      <c r="AA628" s="34"/>
      <c r="AB628" s="1"/>
      <c r="AC628" s="45">
        <f t="shared" si="736"/>
        <v>0</v>
      </c>
      <c r="AD628" s="3"/>
      <c r="AE628" s="1"/>
      <c r="AF628" s="172">
        <f t="shared" si="737"/>
        <v>0</v>
      </c>
      <c r="AG628" s="34"/>
      <c r="AH628" s="1"/>
      <c r="AI628" s="46">
        <f t="shared" si="738"/>
        <v>0</v>
      </c>
      <c r="AJ628" s="34"/>
      <c r="AK628" s="1"/>
      <c r="AL628" s="46">
        <f t="shared" si="739"/>
        <v>0</v>
      </c>
      <c r="AM628" s="34"/>
      <c r="AN628" s="1"/>
      <c r="AO628" s="46">
        <f t="shared" si="729"/>
        <v>0</v>
      </c>
      <c r="AP628" s="34"/>
      <c r="AQ628" s="1"/>
      <c r="AR628" s="46">
        <f t="shared" si="740"/>
        <v>0</v>
      </c>
      <c r="AS628" s="34"/>
      <c r="AT628" s="1"/>
      <c r="AU628" s="46">
        <f t="shared" si="741"/>
        <v>0</v>
      </c>
      <c r="AV628" s="125">
        <f t="shared" si="707"/>
        <v>0</v>
      </c>
      <c r="AW628" s="125">
        <f t="shared" si="708"/>
        <v>0</v>
      </c>
      <c r="AX628" s="291">
        <v>0</v>
      </c>
      <c r="AY628" s="125">
        <v>0</v>
      </c>
      <c r="AZ628" s="35"/>
      <c r="BA628" s="35"/>
      <c r="BB628" s="35"/>
      <c r="BC628" s="35"/>
      <c r="BD628" s="35"/>
      <c r="BE628" s="35"/>
      <c r="BF628" s="35"/>
    </row>
    <row r="629" spans="1:296" ht="13">
      <c r="A629" s="17"/>
      <c r="B629" s="1"/>
      <c r="C629" s="16">
        <v>625</v>
      </c>
      <c r="D629" s="81"/>
      <c r="E629" s="16"/>
      <c r="F629" s="162" t="s">
        <v>3651</v>
      </c>
      <c r="G629" s="212" t="s">
        <v>3652</v>
      </c>
      <c r="H629" s="156" t="s">
        <v>1089</v>
      </c>
      <c r="I629" s="156" t="s">
        <v>517</v>
      </c>
      <c r="J629" s="175">
        <f t="shared" si="730"/>
        <v>0</v>
      </c>
      <c r="K629" s="16">
        <v>0</v>
      </c>
      <c r="L629" s="3"/>
      <c r="M629" s="1"/>
      <c r="N629" s="45">
        <f t="shared" si="731"/>
        <v>0</v>
      </c>
      <c r="O629" s="34"/>
      <c r="P629" s="1"/>
      <c r="Q629" s="45">
        <f t="shared" si="732"/>
        <v>0</v>
      </c>
      <c r="R629" s="34"/>
      <c r="S629" s="1"/>
      <c r="T629" s="45">
        <f t="shared" si="733"/>
        <v>0</v>
      </c>
      <c r="U629" s="34"/>
      <c r="V629" s="1"/>
      <c r="W629" s="45">
        <f t="shared" si="734"/>
        <v>0</v>
      </c>
      <c r="X629" s="34"/>
      <c r="Y629" s="1"/>
      <c r="Z629" s="45">
        <f t="shared" si="735"/>
        <v>0</v>
      </c>
      <c r="AA629" s="34"/>
      <c r="AB629" s="1"/>
      <c r="AC629" s="45">
        <f t="shared" si="736"/>
        <v>0</v>
      </c>
      <c r="AD629" s="3"/>
      <c r="AE629" s="1"/>
      <c r="AF629" s="172">
        <f t="shared" si="737"/>
        <v>0</v>
      </c>
      <c r="AG629" s="34"/>
      <c r="AH629" s="1"/>
      <c r="AI629" s="46">
        <f t="shared" si="738"/>
        <v>0</v>
      </c>
      <c r="AJ629" s="34"/>
      <c r="AK629" s="1"/>
      <c r="AL629" s="46">
        <f t="shared" si="739"/>
        <v>0</v>
      </c>
      <c r="AM629" s="34"/>
      <c r="AN629" s="1"/>
      <c r="AO629" s="46">
        <f t="shared" si="729"/>
        <v>0</v>
      </c>
      <c r="AP629" s="34"/>
      <c r="AQ629" s="1"/>
      <c r="AR629" s="46">
        <f t="shared" si="740"/>
        <v>0</v>
      </c>
      <c r="AS629" s="34"/>
      <c r="AT629" s="1"/>
      <c r="AU629" s="46">
        <f t="shared" si="741"/>
        <v>0</v>
      </c>
      <c r="AV629" s="125">
        <f t="shared" si="707"/>
        <v>0</v>
      </c>
      <c r="AW629" s="125">
        <f t="shared" si="708"/>
        <v>0</v>
      </c>
      <c r="AX629" s="291">
        <v>0</v>
      </c>
      <c r="AY629" s="125">
        <v>0</v>
      </c>
      <c r="AZ629" s="35"/>
      <c r="BA629" s="35"/>
      <c r="BB629" s="35"/>
      <c r="BC629" s="35"/>
      <c r="BD629" s="35"/>
      <c r="BE629" s="35"/>
      <c r="BF629" s="35"/>
    </row>
    <row r="630" spans="1:296" ht="13">
      <c r="A630" s="17"/>
      <c r="B630" s="1"/>
      <c r="C630" s="16">
        <v>626</v>
      </c>
      <c r="D630" s="81"/>
      <c r="E630" s="16"/>
      <c r="F630" s="256" t="s">
        <v>3653</v>
      </c>
      <c r="G630" s="216" t="s">
        <v>3654</v>
      </c>
      <c r="H630" s="156" t="s">
        <v>1089</v>
      </c>
      <c r="I630" s="156" t="s">
        <v>517</v>
      </c>
      <c r="J630" s="175">
        <f t="shared" si="730"/>
        <v>0</v>
      </c>
      <c r="K630" s="16">
        <v>0</v>
      </c>
      <c r="L630" s="3"/>
      <c r="M630" s="1"/>
      <c r="N630" s="45">
        <f t="shared" si="731"/>
        <v>0</v>
      </c>
      <c r="O630" s="34"/>
      <c r="P630" s="1"/>
      <c r="Q630" s="45">
        <f t="shared" si="732"/>
        <v>0</v>
      </c>
      <c r="R630" s="34"/>
      <c r="S630" s="1"/>
      <c r="T630" s="45">
        <f t="shared" si="733"/>
        <v>0</v>
      </c>
      <c r="U630" s="34"/>
      <c r="V630" s="1"/>
      <c r="W630" s="45">
        <f t="shared" si="734"/>
        <v>0</v>
      </c>
      <c r="X630" s="34"/>
      <c r="Y630" s="1"/>
      <c r="Z630" s="45">
        <f t="shared" si="735"/>
        <v>0</v>
      </c>
      <c r="AA630" s="34"/>
      <c r="AB630" s="1"/>
      <c r="AC630" s="45">
        <f t="shared" si="736"/>
        <v>0</v>
      </c>
      <c r="AD630" s="3"/>
      <c r="AE630" s="1"/>
      <c r="AF630" s="172">
        <f t="shared" si="737"/>
        <v>0</v>
      </c>
      <c r="AG630" s="34"/>
      <c r="AH630" s="1"/>
      <c r="AI630" s="46">
        <f t="shared" si="738"/>
        <v>0</v>
      </c>
      <c r="AJ630" s="34"/>
      <c r="AK630" s="1"/>
      <c r="AL630" s="46">
        <f t="shared" si="739"/>
        <v>0</v>
      </c>
      <c r="AM630" s="34"/>
      <c r="AN630" s="1"/>
      <c r="AO630" s="46">
        <f t="shared" si="729"/>
        <v>0</v>
      </c>
      <c r="AP630" s="34"/>
      <c r="AQ630" s="1"/>
      <c r="AR630" s="46">
        <f t="shared" si="740"/>
        <v>0</v>
      </c>
      <c r="AS630" s="34"/>
      <c r="AT630" s="1"/>
      <c r="AU630" s="46">
        <f t="shared" si="741"/>
        <v>0</v>
      </c>
      <c r="AV630" s="125">
        <f t="shared" si="707"/>
        <v>0</v>
      </c>
      <c r="AW630" s="125">
        <f t="shared" si="708"/>
        <v>0</v>
      </c>
      <c r="AX630" s="291">
        <v>0</v>
      </c>
      <c r="AY630" s="125">
        <v>0</v>
      </c>
      <c r="AZ630" s="35"/>
      <c r="BA630" s="35"/>
      <c r="BB630" s="35"/>
      <c r="BC630" s="35"/>
      <c r="BD630" s="35"/>
      <c r="BE630" s="35"/>
      <c r="BF630" s="35"/>
    </row>
    <row r="631" spans="1:296" ht="13">
      <c r="A631" s="17"/>
      <c r="B631" s="22"/>
      <c r="C631" s="200">
        <v>627</v>
      </c>
      <c r="D631" s="81"/>
      <c r="E631" s="16"/>
      <c r="F631" s="162" t="s">
        <v>3655</v>
      </c>
      <c r="G631" s="212" t="s">
        <v>3656</v>
      </c>
      <c r="H631" s="156" t="s">
        <v>1089</v>
      </c>
      <c r="I631" s="156" t="s">
        <v>517</v>
      </c>
      <c r="J631" s="175">
        <f t="shared" si="730"/>
        <v>0</v>
      </c>
      <c r="K631" s="16">
        <v>0</v>
      </c>
      <c r="L631" s="3"/>
      <c r="M631" s="1"/>
      <c r="N631" s="45">
        <f t="shared" si="731"/>
        <v>0</v>
      </c>
      <c r="O631" s="34"/>
      <c r="P631" s="1"/>
      <c r="Q631" s="45">
        <f t="shared" si="732"/>
        <v>0</v>
      </c>
      <c r="R631" s="34"/>
      <c r="S631" s="1"/>
      <c r="T631" s="45">
        <f t="shared" si="733"/>
        <v>0</v>
      </c>
      <c r="U631" s="34"/>
      <c r="V631" s="1"/>
      <c r="W631" s="45">
        <f t="shared" si="734"/>
        <v>0</v>
      </c>
      <c r="X631" s="34"/>
      <c r="Y631" s="1"/>
      <c r="Z631" s="45">
        <f t="shared" si="735"/>
        <v>0</v>
      </c>
      <c r="AA631" s="34"/>
      <c r="AB631" s="1"/>
      <c r="AC631" s="45">
        <f t="shared" si="736"/>
        <v>0</v>
      </c>
      <c r="AD631" s="3"/>
      <c r="AE631" s="1"/>
      <c r="AF631" s="172">
        <f t="shared" si="737"/>
        <v>0</v>
      </c>
      <c r="AG631" s="34"/>
      <c r="AH631" s="1"/>
      <c r="AI631" s="46">
        <f t="shared" si="738"/>
        <v>0</v>
      </c>
      <c r="AJ631" s="34"/>
      <c r="AK631" s="1"/>
      <c r="AL631" s="46">
        <f t="shared" si="739"/>
        <v>0</v>
      </c>
      <c r="AM631" s="34"/>
      <c r="AN631" s="1"/>
      <c r="AO631" s="46">
        <f t="shared" si="729"/>
        <v>0</v>
      </c>
      <c r="AP631" s="34"/>
      <c r="AQ631" s="1"/>
      <c r="AR631" s="46">
        <f t="shared" si="740"/>
        <v>0</v>
      </c>
      <c r="AS631" s="34"/>
      <c r="AT631" s="1"/>
      <c r="AU631" s="46">
        <f t="shared" si="741"/>
        <v>0</v>
      </c>
      <c r="AV631" s="125">
        <f t="shared" si="707"/>
        <v>0</v>
      </c>
      <c r="AW631" s="125">
        <f t="shared" si="708"/>
        <v>0</v>
      </c>
      <c r="AX631" s="291">
        <v>0</v>
      </c>
      <c r="AY631" s="125">
        <v>0</v>
      </c>
      <c r="AZ631" s="35"/>
      <c r="BA631" s="35"/>
      <c r="BB631" s="35"/>
      <c r="BC631" s="35"/>
      <c r="BD631" s="35"/>
      <c r="BE631" s="35"/>
      <c r="BF631" s="35"/>
    </row>
    <row r="632" spans="1:296" ht="13">
      <c r="A632" s="50"/>
      <c r="B632" s="51"/>
      <c r="C632" s="16">
        <v>628</v>
      </c>
      <c r="D632" s="81"/>
      <c r="E632" s="16"/>
      <c r="F632" s="162" t="s">
        <v>3657</v>
      </c>
      <c r="G632" s="212" t="s">
        <v>3658</v>
      </c>
      <c r="H632" s="156" t="s">
        <v>1089</v>
      </c>
      <c r="I632" s="156" t="s">
        <v>517</v>
      </c>
      <c r="J632" s="175">
        <f t="shared" si="730"/>
        <v>0</v>
      </c>
      <c r="K632" s="16">
        <v>0</v>
      </c>
      <c r="L632" s="3"/>
      <c r="M632" s="1"/>
      <c r="N632" s="45">
        <f t="shared" si="731"/>
        <v>0</v>
      </c>
      <c r="O632" s="34"/>
      <c r="P632" s="1"/>
      <c r="Q632" s="45">
        <f t="shared" si="732"/>
        <v>0</v>
      </c>
      <c r="R632" s="34"/>
      <c r="S632" s="1"/>
      <c r="T632" s="45">
        <f t="shared" si="733"/>
        <v>0</v>
      </c>
      <c r="U632" s="34"/>
      <c r="V632" s="1"/>
      <c r="W632" s="45">
        <f t="shared" si="734"/>
        <v>0</v>
      </c>
      <c r="X632" s="34"/>
      <c r="Y632" s="1"/>
      <c r="Z632" s="45">
        <f t="shared" si="735"/>
        <v>0</v>
      </c>
      <c r="AA632" s="34"/>
      <c r="AB632" s="1"/>
      <c r="AC632" s="45">
        <f t="shared" si="736"/>
        <v>0</v>
      </c>
      <c r="AD632" s="3"/>
      <c r="AE632" s="1"/>
      <c r="AF632" s="172">
        <f t="shared" si="737"/>
        <v>0</v>
      </c>
      <c r="AG632" s="34"/>
      <c r="AH632" s="1"/>
      <c r="AI632" s="46">
        <f t="shared" si="738"/>
        <v>0</v>
      </c>
      <c r="AJ632" s="34"/>
      <c r="AK632" s="1"/>
      <c r="AL632" s="46">
        <f t="shared" si="739"/>
        <v>0</v>
      </c>
      <c r="AM632" s="34"/>
      <c r="AN632" s="1"/>
      <c r="AO632" s="46">
        <f t="shared" si="729"/>
        <v>0</v>
      </c>
      <c r="AP632" s="34"/>
      <c r="AQ632" s="1"/>
      <c r="AR632" s="46">
        <f t="shared" si="740"/>
        <v>0</v>
      </c>
      <c r="AS632" s="34"/>
      <c r="AT632" s="1"/>
      <c r="AU632" s="46">
        <f t="shared" si="741"/>
        <v>0</v>
      </c>
      <c r="AV632" s="125">
        <f t="shared" si="707"/>
        <v>0</v>
      </c>
      <c r="AW632" s="125">
        <f t="shared" si="708"/>
        <v>0</v>
      </c>
      <c r="AX632" s="291">
        <v>0</v>
      </c>
      <c r="AY632" s="125">
        <v>0</v>
      </c>
      <c r="AZ632" s="35"/>
      <c r="BA632" s="35"/>
      <c r="BB632" s="35"/>
      <c r="BC632" s="35"/>
      <c r="BD632" s="35"/>
      <c r="BE632" s="35"/>
      <c r="BF632" s="35"/>
    </row>
    <row r="633" spans="1:296" ht="13">
      <c r="A633" s="104"/>
      <c r="B633" s="105"/>
      <c r="C633" s="16"/>
      <c r="D633" s="115"/>
      <c r="E633" s="117"/>
      <c r="F633" s="162" t="s">
        <v>5097</v>
      </c>
      <c r="G633" s="155" t="s">
        <v>5099</v>
      </c>
      <c r="H633" s="156" t="s">
        <v>1089</v>
      </c>
      <c r="I633" s="156" t="s">
        <v>629</v>
      </c>
      <c r="J633" s="175">
        <f t="shared" ref="J633:J669" si="742">AU633</f>
        <v>10</v>
      </c>
      <c r="K633" s="16">
        <v>0</v>
      </c>
      <c r="L633" s="3"/>
      <c r="M633" s="1"/>
      <c r="N633" s="46">
        <f t="shared" ref="N633:N669" si="743">SUM(K633+L633-M633)</f>
        <v>0</v>
      </c>
      <c r="O633" s="34"/>
      <c r="P633" s="1"/>
      <c r="Q633" s="46">
        <f t="shared" ref="Q633:Q669" si="744">SUM(N633+O633-P633)</f>
        <v>0</v>
      </c>
      <c r="R633" s="34"/>
      <c r="S633" s="1"/>
      <c r="T633" s="46">
        <f t="shared" ref="T633:T669" si="745">SUM(Q633+R633-S633)</f>
        <v>0</v>
      </c>
      <c r="U633" s="34"/>
      <c r="V633" s="1"/>
      <c r="W633" s="46">
        <f t="shared" ref="W633:W669" si="746">SUM(T633+U633-V633)</f>
        <v>0</v>
      </c>
      <c r="X633" s="34"/>
      <c r="Y633" s="1"/>
      <c r="Z633" s="46">
        <f t="shared" ref="Z633:Z669" si="747">SUM(W633+X633-Y633)</f>
        <v>0</v>
      </c>
      <c r="AA633" s="34"/>
      <c r="AB633" s="1"/>
      <c r="AC633" s="46">
        <f t="shared" ref="AC633:AC669" si="748">SUM(Z633+AA633-AB633)</f>
        <v>0</v>
      </c>
      <c r="AD633" s="3"/>
      <c r="AE633" s="1"/>
      <c r="AF633" s="171">
        <f t="shared" ref="AF633:AF669" si="749">SUM(AC633+AD633-AE633)</f>
        <v>0</v>
      </c>
      <c r="AG633" s="34">
        <v>10</v>
      </c>
      <c r="AH633" s="1"/>
      <c r="AI633" s="46">
        <f t="shared" ref="AI633:AI669" si="750">SUM(AF633+AG633-AH633)</f>
        <v>10</v>
      </c>
      <c r="AJ633" s="34"/>
      <c r="AK633" s="1"/>
      <c r="AL633" s="46">
        <f t="shared" ref="AL633:AL669" si="751">SUM(AI633+AJ633-AK633)</f>
        <v>10</v>
      </c>
      <c r="AM633" s="34"/>
      <c r="AN633" s="1"/>
      <c r="AO633" s="46">
        <f t="shared" si="688"/>
        <v>10</v>
      </c>
      <c r="AP633" s="34"/>
      <c r="AQ633" s="1"/>
      <c r="AR633" s="46">
        <f t="shared" si="689"/>
        <v>10</v>
      </c>
      <c r="AS633" s="34"/>
      <c r="AT633" s="1"/>
      <c r="AU633" s="46">
        <f t="shared" si="690"/>
        <v>10</v>
      </c>
      <c r="AV633" s="125">
        <f t="shared" ref="AV633:AV646" si="752">SUM(L633+O633+R633+U633+X633+AA633+AD633+AG633+AJ633+AM633+AP633+AS633)</f>
        <v>10</v>
      </c>
      <c r="AW633" s="125">
        <f t="shared" ref="AW633:AW646" si="753">SUM(M633+P633+S633+V633+Y633+AB633+AE633+AH633+AK633+AN633+AQ633+AT633)</f>
        <v>0</v>
      </c>
      <c r="AX633" s="291">
        <v>0</v>
      </c>
      <c r="AY633" s="125">
        <v>0</v>
      </c>
      <c r="AZ633" s="35"/>
      <c r="BA633" s="35"/>
      <c r="BB633" s="35"/>
      <c r="BC633" s="35"/>
      <c r="BD633" s="35"/>
      <c r="BE633" s="35"/>
      <c r="BF633" s="35"/>
    </row>
    <row r="634" spans="1:296" ht="13">
      <c r="A634" s="104"/>
      <c r="B634" s="105"/>
      <c r="C634" s="200"/>
      <c r="D634" s="115"/>
      <c r="E634" s="117"/>
      <c r="F634" s="162" t="s">
        <v>5098</v>
      </c>
      <c r="G634" s="155" t="s">
        <v>5100</v>
      </c>
      <c r="H634" s="156" t="s">
        <v>1089</v>
      </c>
      <c r="I634" s="156" t="s">
        <v>629</v>
      </c>
      <c r="J634" s="175">
        <f t="shared" si="742"/>
        <v>5</v>
      </c>
      <c r="K634" s="16">
        <v>0</v>
      </c>
      <c r="L634" s="3"/>
      <c r="M634" s="1"/>
      <c r="N634" s="46">
        <f t="shared" si="743"/>
        <v>0</v>
      </c>
      <c r="O634" s="34"/>
      <c r="P634" s="1"/>
      <c r="Q634" s="46">
        <f t="shared" si="744"/>
        <v>0</v>
      </c>
      <c r="R634" s="34"/>
      <c r="S634" s="1"/>
      <c r="T634" s="46">
        <f t="shared" si="745"/>
        <v>0</v>
      </c>
      <c r="U634" s="34"/>
      <c r="V634" s="1"/>
      <c r="W634" s="46">
        <f t="shared" si="746"/>
        <v>0</v>
      </c>
      <c r="X634" s="34"/>
      <c r="Y634" s="1"/>
      <c r="Z634" s="46">
        <f t="shared" si="747"/>
        <v>0</v>
      </c>
      <c r="AA634" s="34"/>
      <c r="AB634" s="1"/>
      <c r="AC634" s="46">
        <f t="shared" si="748"/>
        <v>0</v>
      </c>
      <c r="AD634" s="3"/>
      <c r="AE634" s="1"/>
      <c r="AF634" s="171">
        <f t="shared" si="749"/>
        <v>0</v>
      </c>
      <c r="AG634" s="34">
        <v>5</v>
      </c>
      <c r="AH634" s="1"/>
      <c r="AI634" s="46">
        <f t="shared" si="750"/>
        <v>5</v>
      </c>
      <c r="AJ634" s="34"/>
      <c r="AK634" s="1"/>
      <c r="AL634" s="46">
        <f t="shared" si="751"/>
        <v>5</v>
      </c>
      <c r="AM634" s="34"/>
      <c r="AN634" s="1"/>
      <c r="AO634" s="46">
        <f t="shared" si="688"/>
        <v>5</v>
      </c>
      <c r="AP634" s="34"/>
      <c r="AQ634" s="1"/>
      <c r="AR634" s="46">
        <f t="shared" si="689"/>
        <v>5</v>
      </c>
      <c r="AS634" s="34"/>
      <c r="AT634" s="1"/>
      <c r="AU634" s="46">
        <f t="shared" si="690"/>
        <v>5</v>
      </c>
      <c r="AV634" s="125">
        <f t="shared" si="752"/>
        <v>5</v>
      </c>
      <c r="AW634" s="125">
        <f t="shared" si="753"/>
        <v>0</v>
      </c>
      <c r="AX634" s="291">
        <v>0</v>
      </c>
      <c r="AY634" s="125">
        <v>0</v>
      </c>
      <c r="AZ634" s="35"/>
      <c r="BA634" s="35"/>
      <c r="BB634" s="35"/>
      <c r="BC634" s="35"/>
      <c r="BD634" s="35"/>
      <c r="BE634" s="35"/>
      <c r="BF634" s="35"/>
    </row>
    <row r="635" spans="1:296" s="2" customFormat="1" ht="13">
      <c r="A635" s="102"/>
      <c r="B635" s="103"/>
      <c r="C635" s="16"/>
      <c r="D635" s="115"/>
      <c r="E635" s="117"/>
      <c r="F635" s="162"/>
      <c r="G635" s="155"/>
      <c r="H635" s="156"/>
      <c r="I635" s="156"/>
      <c r="J635" s="176">
        <f t="shared" si="742"/>
        <v>0</v>
      </c>
      <c r="K635" s="16">
        <v>0</v>
      </c>
      <c r="L635" s="3"/>
      <c r="M635" s="1"/>
      <c r="N635" s="46">
        <f t="shared" si="743"/>
        <v>0</v>
      </c>
      <c r="O635" s="34"/>
      <c r="P635" s="1"/>
      <c r="Q635" s="46">
        <f t="shared" si="744"/>
        <v>0</v>
      </c>
      <c r="R635" s="34"/>
      <c r="S635" s="1"/>
      <c r="T635" s="46">
        <f t="shared" si="745"/>
        <v>0</v>
      </c>
      <c r="U635" s="34"/>
      <c r="V635" s="1"/>
      <c r="W635" s="46">
        <f t="shared" si="746"/>
        <v>0</v>
      </c>
      <c r="X635" s="34"/>
      <c r="Y635" s="1"/>
      <c r="Z635" s="46">
        <f t="shared" si="747"/>
        <v>0</v>
      </c>
      <c r="AA635" s="34"/>
      <c r="AB635" s="1"/>
      <c r="AC635" s="46">
        <f t="shared" si="748"/>
        <v>0</v>
      </c>
      <c r="AD635" s="3"/>
      <c r="AE635" s="1"/>
      <c r="AF635" s="171">
        <f t="shared" si="749"/>
        <v>0</v>
      </c>
      <c r="AG635" s="34"/>
      <c r="AH635" s="1"/>
      <c r="AI635" s="46">
        <f t="shared" si="750"/>
        <v>0</v>
      </c>
      <c r="AJ635" s="34"/>
      <c r="AK635" s="1"/>
      <c r="AL635" s="46">
        <f t="shared" si="751"/>
        <v>0</v>
      </c>
      <c r="AM635" s="34"/>
      <c r="AN635" s="1"/>
      <c r="AO635" s="46">
        <f t="shared" si="688"/>
        <v>0</v>
      </c>
      <c r="AP635" s="34"/>
      <c r="AQ635" s="1"/>
      <c r="AR635" s="46">
        <f t="shared" si="689"/>
        <v>0</v>
      </c>
      <c r="AS635" s="34"/>
      <c r="AT635" s="1"/>
      <c r="AU635" s="46">
        <f t="shared" si="690"/>
        <v>0</v>
      </c>
      <c r="AV635" s="125">
        <f t="shared" si="752"/>
        <v>0</v>
      </c>
      <c r="AW635" s="125">
        <f t="shared" si="753"/>
        <v>0</v>
      </c>
      <c r="AX635" s="291">
        <v>0</v>
      </c>
      <c r="AY635" s="125">
        <v>0</v>
      </c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35"/>
      <c r="FB635" s="35"/>
      <c r="FC635" s="35"/>
      <c r="FD635" s="35"/>
      <c r="FE635" s="35"/>
      <c r="FF635" s="35"/>
      <c r="FG635" s="35"/>
      <c r="FH635" s="35"/>
      <c r="FI635" s="35"/>
      <c r="FJ635" s="35"/>
      <c r="FK635" s="35"/>
      <c r="FL635" s="35"/>
      <c r="FM635" s="35"/>
      <c r="FN635" s="35"/>
      <c r="FO635" s="35"/>
      <c r="FP635" s="35"/>
      <c r="FQ635" s="35"/>
      <c r="FR635" s="35"/>
      <c r="FS635" s="35"/>
      <c r="FT635" s="35"/>
      <c r="FU635" s="35"/>
      <c r="FV635" s="35"/>
      <c r="FW635" s="35"/>
      <c r="FX635" s="35"/>
      <c r="FY635" s="35"/>
      <c r="FZ635" s="35"/>
      <c r="GA635" s="35"/>
      <c r="GB635" s="35"/>
      <c r="GC635" s="35"/>
      <c r="GD635" s="35"/>
      <c r="GE635" s="35"/>
      <c r="GF635" s="35"/>
      <c r="GG635" s="35"/>
      <c r="GH635" s="35"/>
      <c r="GI635" s="35"/>
      <c r="GJ635" s="35"/>
      <c r="GK635" s="35"/>
      <c r="GL635" s="35"/>
      <c r="GM635" s="35"/>
      <c r="GN635" s="35"/>
      <c r="GO635" s="35"/>
      <c r="GP635" s="35"/>
      <c r="GQ635" s="35"/>
      <c r="GR635" s="35"/>
      <c r="GS635" s="35"/>
      <c r="GT635" s="35"/>
      <c r="GU635" s="35"/>
      <c r="GV635" s="35"/>
      <c r="GW635" s="35"/>
      <c r="GX635" s="35"/>
      <c r="GY635" s="35"/>
      <c r="GZ635" s="35"/>
      <c r="HA635" s="35"/>
      <c r="HB635" s="35"/>
      <c r="HC635" s="35"/>
      <c r="HD635" s="35"/>
      <c r="HE635" s="35"/>
      <c r="HF635" s="35"/>
      <c r="HG635" s="35"/>
      <c r="HH635" s="35"/>
      <c r="HI635" s="35"/>
      <c r="HJ635" s="35"/>
      <c r="HK635" s="35"/>
      <c r="HL635" s="35"/>
      <c r="HM635" s="35"/>
      <c r="HN635" s="35"/>
      <c r="HO635" s="35"/>
      <c r="HP635" s="35"/>
      <c r="HQ635" s="35"/>
      <c r="HR635" s="35"/>
      <c r="HS635" s="35"/>
      <c r="HT635" s="35"/>
      <c r="HU635" s="35"/>
      <c r="HV635" s="35"/>
      <c r="HW635" s="35"/>
      <c r="HX635" s="35"/>
      <c r="HY635" s="35"/>
      <c r="HZ635" s="35"/>
      <c r="IA635" s="35"/>
      <c r="IB635" s="35"/>
      <c r="IC635" s="35"/>
      <c r="ID635" s="35"/>
      <c r="IE635" s="35"/>
      <c r="IF635" s="35"/>
      <c r="IG635" s="35"/>
      <c r="IH635" s="35"/>
      <c r="II635" s="35"/>
      <c r="IJ635" s="35"/>
      <c r="IK635" s="35"/>
      <c r="IL635" s="35"/>
      <c r="IM635" s="35"/>
      <c r="IN635" s="35"/>
      <c r="IO635" s="35"/>
      <c r="IP635" s="35"/>
      <c r="IQ635" s="35"/>
      <c r="IR635" s="35"/>
      <c r="IS635" s="35"/>
      <c r="IT635" s="35"/>
      <c r="IU635" s="35"/>
      <c r="IV635" s="35"/>
      <c r="IW635" s="35"/>
      <c r="IX635" s="35"/>
      <c r="IY635" s="35"/>
      <c r="IZ635" s="35"/>
      <c r="JA635" s="35"/>
      <c r="JB635" s="35"/>
      <c r="JC635" s="35"/>
      <c r="JD635" s="35"/>
      <c r="JE635" s="35"/>
      <c r="JF635" s="35"/>
      <c r="JG635" s="35"/>
      <c r="JH635" s="35"/>
      <c r="JI635" s="35"/>
      <c r="JJ635" s="35"/>
      <c r="JK635" s="35"/>
      <c r="JL635" s="35"/>
      <c r="JM635" s="35"/>
      <c r="JN635" s="35"/>
      <c r="JO635" s="35"/>
      <c r="JP635" s="35"/>
      <c r="JQ635" s="35"/>
      <c r="JR635" s="35"/>
      <c r="JS635" s="35"/>
      <c r="JT635" s="35"/>
      <c r="JU635" s="35"/>
      <c r="JV635" s="35"/>
      <c r="JW635" s="35"/>
      <c r="JX635" s="35"/>
      <c r="JY635" s="35"/>
      <c r="JZ635" s="35"/>
      <c r="KA635" s="35"/>
      <c r="KB635" s="35"/>
      <c r="KC635" s="35"/>
      <c r="KD635" s="35"/>
      <c r="KE635" s="35"/>
      <c r="KF635" s="35"/>
      <c r="KG635" s="35"/>
      <c r="KH635" s="35"/>
      <c r="KI635" s="35"/>
      <c r="KJ635" s="35"/>
    </row>
    <row r="636" spans="1:296" ht="13">
      <c r="A636" s="104"/>
      <c r="B636" s="105"/>
      <c r="C636" s="200"/>
      <c r="D636" s="115"/>
      <c r="E636" s="117"/>
      <c r="F636" s="162"/>
      <c r="G636" s="155"/>
      <c r="H636" s="156"/>
      <c r="I636" s="156"/>
      <c r="J636" s="175">
        <f t="shared" si="742"/>
        <v>0</v>
      </c>
      <c r="K636" s="16">
        <v>0</v>
      </c>
      <c r="L636" s="3"/>
      <c r="M636" s="1"/>
      <c r="N636" s="46">
        <f t="shared" si="743"/>
        <v>0</v>
      </c>
      <c r="O636" s="34"/>
      <c r="P636" s="1"/>
      <c r="Q636" s="46">
        <f t="shared" si="744"/>
        <v>0</v>
      </c>
      <c r="R636" s="34"/>
      <c r="S636" s="1"/>
      <c r="T636" s="46">
        <f t="shared" si="745"/>
        <v>0</v>
      </c>
      <c r="U636" s="34"/>
      <c r="V636" s="1"/>
      <c r="W636" s="46">
        <f t="shared" si="746"/>
        <v>0</v>
      </c>
      <c r="X636" s="34"/>
      <c r="Y636" s="1"/>
      <c r="Z636" s="46">
        <f t="shared" si="747"/>
        <v>0</v>
      </c>
      <c r="AA636" s="34"/>
      <c r="AB636" s="1"/>
      <c r="AC636" s="46">
        <f t="shared" si="748"/>
        <v>0</v>
      </c>
      <c r="AD636" s="3"/>
      <c r="AE636" s="1"/>
      <c r="AF636" s="171">
        <f t="shared" si="749"/>
        <v>0</v>
      </c>
      <c r="AG636" s="34"/>
      <c r="AH636" s="1"/>
      <c r="AI636" s="46">
        <f t="shared" si="750"/>
        <v>0</v>
      </c>
      <c r="AJ636" s="34"/>
      <c r="AK636" s="1"/>
      <c r="AL636" s="46">
        <f t="shared" si="751"/>
        <v>0</v>
      </c>
      <c r="AM636" s="34"/>
      <c r="AN636" s="1"/>
      <c r="AO636" s="46">
        <f t="shared" si="688"/>
        <v>0</v>
      </c>
      <c r="AP636" s="34"/>
      <c r="AQ636" s="1"/>
      <c r="AR636" s="46">
        <f t="shared" si="689"/>
        <v>0</v>
      </c>
      <c r="AS636" s="34"/>
      <c r="AT636" s="1"/>
      <c r="AU636" s="46">
        <f t="shared" si="690"/>
        <v>0</v>
      </c>
      <c r="AV636" s="125">
        <f t="shared" si="752"/>
        <v>0</v>
      </c>
      <c r="AW636" s="125">
        <f t="shared" si="753"/>
        <v>0</v>
      </c>
      <c r="AX636" s="291">
        <v>0</v>
      </c>
      <c r="AY636" s="125">
        <v>0</v>
      </c>
      <c r="AZ636" s="35"/>
      <c r="BA636" s="35"/>
      <c r="BB636" s="35"/>
      <c r="BC636" s="35"/>
      <c r="BD636" s="35"/>
      <c r="BE636" s="35"/>
      <c r="BF636" s="35"/>
    </row>
    <row r="637" spans="1:296" ht="13">
      <c r="A637" s="18"/>
      <c r="B637" s="41"/>
      <c r="C637" s="16"/>
      <c r="D637" s="115"/>
      <c r="E637" s="117"/>
      <c r="F637" s="162"/>
      <c r="G637" s="155"/>
      <c r="H637" s="156"/>
      <c r="I637" s="156"/>
      <c r="J637" s="175">
        <f t="shared" si="742"/>
        <v>0</v>
      </c>
      <c r="K637" s="16">
        <v>0</v>
      </c>
      <c r="L637" s="3"/>
      <c r="M637" s="1"/>
      <c r="N637" s="46">
        <f t="shared" si="743"/>
        <v>0</v>
      </c>
      <c r="O637" s="34"/>
      <c r="P637" s="1"/>
      <c r="Q637" s="46">
        <f t="shared" si="744"/>
        <v>0</v>
      </c>
      <c r="R637" s="34"/>
      <c r="S637" s="1"/>
      <c r="T637" s="46">
        <f t="shared" si="745"/>
        <v>0</v>
      </c>
      <c r="U637" s="34"/>
      <c r="V637" s="1"/>
      <c r="W637" s="46">
        <f t="shared" si="746"/>
        <v>0</v>
      </c>
      <c r="X637" s="34"/>
      <c r="Y637" s="1"/>
      <c r="Z637" s="46">
        <f t="shared" si="747"/>
        <v>0</v>
      </c>
      <c r="AA637" s="34"/>
      <c r="AB637" s="1"/>
      <c r="AC637" s="46">
        <f t="shared" si="748"/>
        <v>0</v>
      </c>
      <c r="AD637" s="3"/>
      <c r="AE637" s="1"/>
      <c r="AF637" s="171">
        <f t="shared" si="749"/>
        <v>0</v>
      </c>
      <c r="AG637" s="34"/>
      <c r="AH637" s="1"/>
      <c r="AI637" s="46">
        <f t="shared" si="750"/>
        <v>0</v>
      </c>
      <c r="AJ637" s="34"/>
      <c r="AK637" s="1"/>
      <c r="AL637" s="46">
        <f t="shared" si="751"/>
        <v>0</v>
      </c>
      <c r="AM637" s="34"/>
      <c r="AN637" s="1"/>
      <c r="AO637" s="46">
        <f t="shared" si="688"/>
        <v>0</v>
      </c>
      <c r="AP637" s="34"/>
      <c r="AQ637" s="1"/>
      <c r="AR637" s="46">
        <f t="shared" si="689"/>
        <v>0</v>
      </c>
      <c r="AS637" s="34"/>
      <c r="AT637" s="1"/>
      <c r="AU637" s="46">
        <f t="shared" si="690"/>
        <v>0</v>
      </c>
      <c r="AV637" s="125">
        <f t="shared" si="752"/>
        <v>0</v>
      </c>
      <c r="AW637" s="125">
        <f t="shared" si="753"/>
        <v>0</v>
      </c>
      <c r="AX637" s="291">
        <v>0</v>
      </c>
      <c r="AY637" s="125">
        <v>0</v>
      </c>
      <c r="AZ637" s="35"/>
      <c r="BA637" s="35"/>
      <c r="BB637" s="35"/>
      <c r="BC637" s="35"/>
      <c r="BD637" s="35"/>
      <c r="BE637" s="35"/>
      <c r="BF637" s="35"/>
    </row>
    <row r="638" spans="1:296" ht="13">
      <c r="A638" s="18"/>
      <c r="B638" s="41"/>
      <c r="C638" s="16"/>
      <c r="D638" s="115"/>
      <c r="E638" s="117"/>
      <c r="F638" s="162"/>
      <c r="G638" s="155"/>
      <c r="H638" s="156"/>
      <c r="I638" s="156"/>
      <c r="J638" s="175">
        <f t="shared" si="742"/>
        <v>0</v>
      </c>
      <c r="K638" s="16">
        <v>0</v>
      </c>
      <c r="L638" s="3"/>
      <c r="M638" s="1"/>
      <c r="N638" s="46">
        <f t="shared" si="743"/>
        <v>0</v>
      </c>
      <c r="O638" s="34"/>
      <c r="P638" s="1"/>
      <c r="Q638" s="46">
        <f t="shared" si="744"/>
        <v>0</v>
      </c>
      <c r="R638" s="34"/>
      <c r="S638" s="1"/>
      <c r="T638" s="46">
        <f t="shared" si="745"/>
        <v>0</v>
      </c>
      <c r="U638" s="34"/>
      <c r="V638" s="1"/>
      <c r="W638" s="46">
        <f t="shared" si="746"/>
        <v>0</v>
      </c>
      <c r="X638" s="34"/>
      <c r="Y638" s="1"/>
      <c r="Z638" s="46">
        <f t="shared" si="747"/>
        <v>0</v>
      </c>
      <c r="AA638" s="34"/>
      <c r="AB638" s="1"/>
      <c r="AC638" s="46">
        <f t="shared" si="748"/>
        <v>0</v>
      </c>
      <c r="AD638" s="3"/>
      <c r="AE638" s="1"/>
      <c r="AF638" s="171">
        <f t="shared" si="749"/>
        <v>0</v>
      </c>
      <c r="AG638" s="34"/>
      <c r="AH638" s="1"/>
      <c r="AI638" s="46">
        <f t="shared" si="750"/>
        <v>0</v>
      </c>
      <c r="AJ638" s="34"/>
      <c r="AK638" s="1"/>
      <c r="AL638" s="46">
        <f t="shared" si="751"/>
        <v>0</v>
      </c>
      <c r="AM638" s="34"/>
      <c r="AN638" s="1"/>
      <c r="AO638" s="46">
        <f t="shared" si="688"/>
        <v>0</v>
      </c>
      <c r="AP638" s="34"/>
      <c r="AQ638" s="1"/>
      <c r="AR638" s="46">
        <f t="shared" si="689"/>
        <v>0</v>
      </c>
      <c r="AS638" s="34"/>
      <c r="AT638" s="1"/>
      <c r="AU638" s="46">
        <f t="shared" si="690"/>
        <v>0</v>
      </c>
      <c r="AV638" s="125">
        <f t="shared" si="752"/>
        <v>0</v>
      </c>
      <c r="AW638" s="125">
        <f t="shared" si="753"/>
        <v>0</v>
      </c>
      <c r="AX638" s="291">
        <v>0</v>
      </c>
      <c r="AY638" s="125">
        <v>0</v>
      </c>
      <c r="AZ638" s="35"/>
      <c r="BA638" s="35"/>
      <c r="BB638" s="35"/>
      <c r="BC638" s="35"/>
      <c r="BD638" s="35"/>
      <c r="BE638" s="35"/>
      <c r="BF638" s="35"/>
    </row>
    <row r="639" spans="1:296" ht="13">
      <c r="A639" s="18"/>
      <c r="B639" s="41"/>
      <c r="C639" s="200"/>
      <c r="D639" s="115"/>
      <c r="E639" s="117"/>
      <c r="F639" s="162"/>
      <c r="G639" s="155"/>
      <c r="H639" s="156"/>
      <c r="I639" s="156"/>
      <c r="J639" s="175">
        <f t="shared" si="742"/>
        <v>0</v>
      </c>
      <c r="K639" s="16">
        <v>0</v>
      </c>
      <c r="L639" s="3"/>
      <c r="M639" s="1"/>
      <c r="N639" s="46">
        <f t="shared" si="743"/>
        <v>0</v>
      </c>
      <c r="O639" s="34"/>
      <c r="P639" s="1"/>
      <c r="Q639" s="46">
        <f t="shared" si="744"/>
        <v>0</v>
      </c>
      <c r="R639" s="34"/>
      <c r="S639" s="1"/>
      <c r="T639" s="46">
        <f t="shared" si="745"/>
        <v>0</v>
      </c>
      <c r="U639" s="34"/>
      <c r="V639" s="1"/>
      <c r="W639" s="46">
        <f t="shared" si="746"/>
        <v>0</v>
      </c>
      <c r="X639" s="34"/>
      <c r="Y639" s="1"/>
      <c r="Z639" s="46">
        <f t="shared" si="747"/>
        <v>0</v>
      </c>
      <c r="AA639" s="34"/>
      <c r="AB639" s="1"/>
      <c r="AC639" s="46">
        <f t="shared" si="748"/>
        <v>0</v>
      </c>
      <c r="AD639" s="3"/>
      <c r="AE639" s="1"/>
      <c r="AF639" s="171">
        <f t="shared" si="749"/>
        <v>0</v>
      </c>
      <c r="AG639" s="34"/>
      <c r="AH639" s="1"/>
      <c r="AI639" s="46">
        <f t="shared" si="750"/>
        <v>0</v>
      </c>
      <c r="AJ639" s="34"/>
      <c r="AK639" s="1"/>
      <c r="AL639" s="46">
        <f t="shared" si="751"/>
        <v>0</v>
      </c>
      <c r="AM639" s="34"/>
      <c r="AN639" s="1"/>
      <c r="AO639" s="46">
        <f t="shared" si="688"/>
        <v>0</v>
      </c>
      <c r="AP639" s="34"/>
      <c r="AQ639" s="1"/>
      <c r="AR639" s="46">
        <f t="shared" si="689"/>
        <v>0</v>
      </c>
      <c r="AS639" s="34"/>
      <c r="AT639" s="1"/>
      <c r="AU639" s="46">
        <f t="shared" si="690"/>
        <v>0</v>
      </c>
      <c r="AV639" s="125">
        <f t="shared" si="752"/>
        <v>0</v>
      </c>
      <c r="AW639" s="125">
        <f t="shared" si="753"/>
        <v>0</v>
      </c>
      <c r="AX639" s="291">
        <v>0</v>
      </c>
      <c r="AY639" s="125">
        <v>0</v>
      </c>
      <c r="AZ639" s="35"/>
      <c r="BA639" s="35"/>
      <c r="BB639" s="35"/>
      <c r="BC639" s="35"/>
      <c r="BD639" s="35"/>
      <c r="BE639" s="35"/>
      <c r="BF639" s="35"/>
    </row>
    <row r="640" spans="1:296" ht="13">
      <c r="A640" s="75"/>
      <c r="B640" s="76"/>
      <c r="C640" s="16"/>
      <c r="D640" s="115"/>
      <c r="E640" s="117"/>
      <c r="F640" s="162"/>
      <c r="G640" s="155"/>
      <c r="H640" s="156"/>
      <c r="I640" s="156"/>
      <c r="J640" s="175">
        <f t="shared" si="742"/>
        <v>0</v>
      </c>
      <c r="K640" s="16">
        <v>0</v>
      </c>
      <c r="L640" s="3"/>
      <c r="M640" s="1"/>
      <c r="N640" s="46">
        <f t="shared" si="743"/>
        <v>0</v>
      </c>
      <c r="O640" s="34"/>
      <c r="P640" s="1"/>
      <c r="Q640" s="46">
        <f t="shared" si="744"/>
        <v>0</v>
      </c>
      <c r="R640" s="34"/>
      <c r="S640" s="1"/>
      <c r="T640" s="46">
        <f t="shared" si="745"/>
        <v>0</v>
      </c>
      <c r="U640" s="34"/>
      <c r="V640" s="1"/>
      <c r="W640" s="46">
        <f t="shared" si="746"/>
        <v>0</v>
      </c>
      <c r="X640" s="34"/>
      <c r="Y640" s="1"/>
      <c r="Z640" s="46">
        <f t="shared" si="747"/>
        <v>0</v>
      </c>
      <c r="AA640" s="34"/>
      <c r="AB640" s="1"/>
      <c r="AC640" s="46">
        <f t="shared" si="748"/>
        <v>0</v>
      </c>
      <c r="AD640" s="3"/>
      <c r="AE640" s="1"/>
      <c r="AF640" s="171">
        <f t="shared" si="749"/>
        <v>0</v>
      </c>
      <c r="AG640" s="34"/>
      <c r="AH640" s="1"/>
      <c r="AI640" s="46">
        <f t="shared" si="750"/>
        <v>0</v>
      </c>
      <c r="AJ640" s="34"/>
      <c r="AK640" s="1"/>
      <c r="AL640" s="46">
        <f t="shared" si="751"/>
        <v>0</v>
      </c>
      <c r="AM640" s="34"/>
      <c r="AN640" s="1"/>
      <c r="AO640" s="46">
        <f t="shared" si="688"/>
        <v>0</v>
      </c>
      <c r="AP640" s="34"/>
      <c r="AQ640" s="1"/>
      <c r="AR640" s="46">
        <f t="shared" si="689"/>
        <v>0</v>
      </c>
      <c r="AS640" s="34"/>
      <c r="AT640" s="1"/>
      <c r="AU640" s="46">
        <f t="shared" si="690"/>
        <v>0</v>
      </c>
      <c r="AV640" s="125">
        <f t="shared" si="752"/>
        <v>0</v>
      </c>
      <c r="AW640" s="125">
        <f t="shared" si="753"/>
        <v>0</v>
      </c>
      <c r="AX640" s="291">
        <v>0</v>
      </c>
      <c r="AY640" s="125">
        <v>0</v>
      </c>
      <c r="AZ640" s="35"/>
      <c r="BA640" s="35"/>
      <c r="BB640" s="35"/>
      <c r="BC640" s="35"/>
      <c r="BD640" s="35"/>
      <c r="BE640" s="35"/>
      <c r="BF640" s="35"/>
    </row>
    <row r="641" spans="1:58" ht="13">
      <c r="A641" s="18"/>
      <c r="B641" s="41"/>
      <c r="C641" s="16"/>
      <c r="D641" s="115"/>
      <c r="E641" s="117"/>
      <c r="F641" s="162"/>
      <c r="G641" s="155"/>
      <c r="H641" s="156"/>
      <c r="I641" s="156"/>
      <c r="J641" s="175">
        <f t="shared" si="742"/>
        <v>0</v>
      </c>
      <c r="K641" s="16">
        <v>0</v>
      </c>
      <c r="L641" s="3"/>
      <c r="M641" s="1"/>
      <c r="N641" s="46">
        <f t="shared" si="743"/>
        <v>0</v>
      </c>
      <c r="O641" s="34"/>
      <c r="P641" s="1"/>
      <c r="Q641" s="46">
        <f t="shared" si="744"/>
        <v>0</v>
      </c>
      <c r="R641" s="34"/>
      <c r="S641" s="1"/>
      <c r="T641" s="46">
        <f t="shared" si="745"/>
        <v>0</v>
      </c>
      <c r="U641" s="34"/>
      <c r="V641" s="1"/>
      <c r="W641" s="46">
        <f t="shared" si="746"/>
        <v>0</v>
      </c>
      <c r="X641" s="34"/>
      <c r="Y641" s="1"/>
      <c r="Z641" s="46">
        <f t="shared" si="747"/>
        <v>0</v>
      </c>
      <c r="AA641" s="34"/>
      <c r="AB641" s="1"/>
      <c r="AC641" s="46">
        <f t="shared" si="748"/>
        <v>0</v>
      </c>
      <c r="AD641" s="3"/>
      <c r="AE641" s="1"/>
      <c r="AF641" s="171">
        <f t="shared" si="749"/>
        <v>0</v>
      </c>
      <c r="AG641" s="34"/>
      <c r="AH641" s="1"/>
      <c r="AI641" s="46">
        <f t="shared" si="750"/>
        <v>0</v>
      </c>
      <c r="AJ641" s="34"/>
      <c r="AK641" s="1"/>
      <c r="AL641" s="46">
        <f t="shared" si="751"/>
        <v>0</v>
      </c>
      <c r="AM641" s="34"/>
      <c r="AN641" s="1"/>
      <c r="AO641" s="46">
        <f t="shared" si="688"/>
        <v>0</v>
      </c>
      <c r="AP641" s="34"/>
      <c r="AQ641" s="1"/>
      <c r="AR641" s="46">
        <f t="shared" si="689"/>
        <v>0</v>
      </c>
      <c r="AS641" s="34"/>
      <c r="AT641" s="1"/>
      <c r="AU641" s="46">
        <f t="shared" si="690"/>
        <v>0</v>
      </c>
      <c r="AV641" s="125">
        <f t="shared" si="752"/>
        <v>0</v>
      </c>
      <c r="AW641" s="125">
        <f t="shared" si="753"/>
        <v>0</v>
      </c>
      <c r="AX641" s="291">
        <v>0</v>
      </c>
      <c r="AY641" s="125">
        <v>0</v>
      </c>
      <c r="AZ641" s="35"/>
      <c r="BA641" s="35"/>
      <c r="BB641" s="35"/>
      <c r="BC641" s="35"/>
      <c r="BD641" s="35"/>
      <c r="BE641" s="35"/>
      <c r="BF641" s="35"/>
    </row>
    <row r="642" spans="1:58" ht="13">
      <c r="A642" s="18"/>
      <c r="B642" s="41"/>
      <c r="C642" s="200"/>
      <c r="D642" s="115"/>
      <c r="E642" s="117"/>
      <c r="F642" s="162"/>
      <c r="G642" s="155"/>
      <c r="H642" s="156"/>
      <c r="I642" s="156"/>
      <c r="J642" s="175">
        <f t="shared" si="742"/>
        <v>0</v>
      </c>
      <c r="K642" s="16">
        <v>0</v>
      </c>
      <c r="L642" s="3"/>
      <c r="M642" s="1"/>
      <c r="N642" s="46">
        <f t="shared" si="743"/>
        <v>0</v>
      </c>
      <c r="O642" s="34"/>
      <c r="P642" s="1"/>
      <c r="Q642" s="46">
        <f t="shared" si="744"/>
        <v>0</v>
      </c>
      <c r="R642" s="34"/>
      <c r="S642" s="1"/>
      <c r="T642" s="46">
        <f t="shared" si="745"/>
        <v>0</v>
      </c>
      <c r="U642" s="34"/>
      <c r="V642" s="1"/>
      <c r="W642" s="46">
        <f t="shared" si="746"/>
        <v>0</v>
      </c>
      <c r="X642" s="34"/>
      <c r="Y642" s="1"/>
      <c r="Z642" s="46">
        <f t="shared" si="747"/>
        <v>0</v>
      </c>
      <c r="AA642" s="34"/>
      <c r="AB642" s="1"/>
      <c r="AC642" s="46">
        <f t="shared" si="748"/>
        <v>0</v>
      </c>
      <c r="AD642" s="3"/>
      <c r="AE642" s="1"/>
      <c r="AF642" s="171">
        <f t="shared" si="749"/>
        <v>0</v>
      </c>
      <c r="AG642" s="34"/>
      <c r="AH642" s="1"/>
      <c r="AI642" s="46">
        <f t="shared" si="750"/>
        <v>0</v>
      </c>
      <c r="AJ642" s="34"/>
      <c r="AK642" s="1"/>
      <c r="AL642" s="46">
        <f t="shared" si="751"/>
        <v>0</v>
      </c>
      <c r="AM642" s="34"/>
      <c r="AN642" s="1"/>
      <c r="AO642" s="46">
        <f t="shared" si="688"/>
        <v>0</v>
      </c>
      <c r="AP642" s="34"/>
      <c r="AQ642" s="1"/>
      <c r="AR642" s="46">
        <f t="shared" si="689"/>
        <v>0</v>
      </c>
      <c r="AS642" s="34"/>
      <c r="AT642" s="1"/>
      <c r="AU642" s="46">
        <f t="shared" si="690"/>
        <v>0</v>
      </c>
      <c r="AV642" s="125">
        <f t="shared" si="752"/>
        <v>0</v>
      </c>
      <c r="AW642" s="125">
        <f t="shared" si="753"/>
        <v>0</v>
      </c>
      <c r="AX642" s="291">
        <v>0</v>
      </c>
      <c r="AY642" s="125">
        <v>0</v>
      </c>
      <c r="AZ642" s="35"/>
      <c r="BA642" s="35"/>
      <c r="BB642" s="35"/>
      <c r="BC642" s="35"/>
      <c r="BD642" s="35"/>
      <c r="BE642" s="35"/>
      <c r="BF642" s="35"/>
    </row>
    <row r="643" spans="1:58" ht="13">
      <c r="A643" s="18"/>
      <c r="B643" s="41"/>
      <c r="C643" s="16"/>
      <c r="D643" s="115"/>
      <c r="E643" s="117"/>
      <c r="F643" s="162"/>
      <c r="G643" s="155"/>
      <c r="H643" s="156"/>
      <c r="I643" s="156"/>
      <c r="J643" s="175">
        <f t="shared" si="742"/>
        <v>0</v>
      </c>
      <c r="K643" s="16">
        <v>0</v>
      </c>
      <c r="L643" s="3"/>
      <c r="M643" s="1"/>
      <c r="N643" s="46">
        <f t="shared" si="743"/>
        <v>0</v>
      </c>
      <c r="O643" s="34"/>
      <c r="P643" s="1"/>
      <c r="Q643" s="46">
        <f t="shared" si="744"/>
        <v>0</v>
      </c>
      <c r="R643" s="34"/>
      <c r="S643" s="1"/>
      <c r="T643" s="46">
        <f t="shared" si="745"/>
        <v>0</v>
      </c>
      <c r="U643" s="34"/>
      <c r="V643" s="1"/>
      <c r="W643" s="46">
        <f t="shared" si="746"/>
        <v>0</v>
      </c>
      <c r="X643" s="34"/>
      <c r="Y643" s="1"/>
      <c r="Z643" s="46">
        <f t="shared" si="747"/>
        <v>0</v>
      </c>
      <c r="AA643" s="34"/>
      <c r="AB643" s="1"/>
      <c r="AC643" s="46">
        <f t="shared" si="748"/>
        <v>0</v>
      </c>
      <c r="AD643" s="3"/>
      <c r="AE643" s="1"/>
      <c r="AF643" s="171">
        <f t="shared" si="749"/>
        <v>0</v>
      </c>
      <c r="AG643" s="34"/>
      <c r="AH643" s="1"/>
      <c r="AI643" s="46">
        <f t="shared" si="750"/>
        <v>0</v>
      </c>
      <c r="AJ643" s="34"/>
      <c r="AK643" s="1"/>
      <c r="AL643" s="46">
        <f t="shared" si="751"/>
        <v>0</v>
      </c>
      <c r="AM643" s="34"/>
      <c r="AN643" s="1"/>
      <c r="AO643" s="46">
        <f t="shared" si="688"/>
        <v>0</v>
      </c>
      <c r="AP643" s="34"/>
      <c r="AQ643" s="1"/>
      <c r="AR643" s="46">
        <f t="shared" si="689"/>
        <v>0</v>
      </c>
      <c r="AS643" s="34"/>
      <c r="AT643" s="1"/>
      <c r="AU643" s="46">
        <f t="shared" si="690"/>
        <v>0</v>
      </c>
      <c r="AV643" s="125">
        <f t="shared" si="752"/>
        <v>0</v>
      </c>
      <c r="AW643" s="125">
        <f t="shared" si="753"/>
        <v>0</v>
      </c>
      <c r="AX643" s="291">
        <v>0</v>
      </c>
      <c r="AY643" s="125">
        <v>0</v>
      </c>
      <c r="AZ643" s="35"/>
      <c r="BA643" s="35"/>
      <c r="BB643" s="35"/>
      <c r="BC643" s="35"/>
      <c r="BD643" s="35"/>
      <c r="BE643" s="35"/>
      <c r="BF643" s="35"/>
    </row>
    <row r="644" spans="1:58" ht="13">
      <c r="A644" s="18"/>
      <c r="B644" s="41"/>
      <c r="C644" s="16"/>
      <c r="D644" s="115"/>
      <c r="E644" s="117"/>
      <c r="F644" s="162"/>
      <c r="G644" s="155"/>
      <c r="H644" s="156"/>
      <c r="I644" s="156"/>
      <c r="J644" s="175">
        <f t="shared" si="742"/>
        <v>0</v>
      </c>
      <c r="K644" s="16">
        <v>0</v>
      </c>
      <c r="L644" s="3"/>
      <c r="M644" s="1"/>
      <c r="N644" s="46">
        <f t="shared" si="743"/>
        <v>0</v>
      </c>
      <c r="O644" s="34"/>
      <c r="P644" s="1"/>
      <c r="Q644" s="46">
        <f t="shared" si="744"/>
        <v>0</v>
      </c>
      <c r="R644" s="34"/>
      <c r="S644" s="1"/>
      <c r="T644" s="46">
        <f t="shared" si="745"/>
        <v>0</v>
      </c>
      <c r="U644" s="34"/>
      <c r="V644" s="1"/>
      <c r="W644" s="46">
        <f t="shared" si="746"/>
        <v>0</v>
      </c>
      <c r="X644" s="34"/>
      <c r="Y644" s="1"/>
      <c r="Z644" s="46">
        <f t="shared" si="747"/>
        <v>0</v>
      </c>
      <c r="AA644" s="34"/>
      <c r="AB644" s="1"/>
      <c r="AC644" s="46">
        <f t="shared" si="748"/>
        <v>0</v>
      </c>
      <c r="AD644" s="3"/>
      <c r="AE644" s="1"/>
      <c r="AF644" s="171">
        <f t="shared" si="749"/>
        <v>0</v>
      </c>
      <c r="AG644" s="34"/>
      <c r="AH644" s="1"/>
      <c r="AI644" s="46">
        <f t="shared" si="750"/>
        <v>0</v>
      </c>
      <c r="AJ644" s="34"/>
      <c r="AK644" s="1"/>
      <c r="AL644" s="46">
        <f t="shared" si="751"/>
        <v>0</v>
      </c>
      <c r="AM644" s="34"/>
      <c r="AN644" s="1"/>
      <c r="AO644" s="46">
        <f t="shared" ref="AO644:AO647" si="754">SUM(AL644+AM644-AN644)</f>
        <v>0</v>
      </c>
      <c r="AP644" s="34"/>
      <c r="AQ644" s="1"/>
      <c r="AR644" s="46">
        <f t="shared" ref="AR644:AR647" si="755">SUM(AO644+AP644-AQ644)</f>
        <v>0</v>
      </c>
      <c r="AS644" s="34"/>
      <c r="AT644" s="1"/>
      <c r="AU644" s="46">
        <f t="shared" ref="AU644:AU647" si="756">SUM(AR644+AS644-AT644)</f>
        <v>0</v>
      </c>
      <c r="AV644" s="125">
        <f t="shared" si="752"/>
        <v>0</v>
      </c>
      <c r="AW644" s="125">
        <f t="shared" si="753"/>
        <v>0</v>
      </c>
      <c r="AX644" s="291">
        <v>0</v>
      </c>
      <c r="AY644" s="125">
        <v>0</v>
      </c>
      <c r="AZ644" s="35"/>
      <c r="BA644" s="35"/>
      <c r="BB644" s="35"/>
      <c r="BC644" s="35"/>
      <c r="BD644" s="35"/>
      <c r="BE644" s="35"/>
      <c r="BF644" s="35"/>
    </row>
    <row r="645" spans="1:58" ht="13">
      <c r="A645" s="18"/>
      <c r="B645" s="41"/>
      <c r="C645" s="200"/>
      <c r="D645" s="115"/>
      <c r="E645" s="117"/>
      <c r="F645" s="162"/>
      <c r="G645" s="155"/>
      <c r="H645" s="156"/>
      <c r="I645" s="156"/>
      <c r="J645" s="175">
        <f t="shared" si="742"/>
        <v>0</v>
      </c>
      <c r="K645" s="16">
        <v>0</v>
      </c>
      <c r="L645" s="3"/>
      <c r="M645" s="1"/>
      <c r="N645" s="46">
        <f t="shared" si="743"/>
        <v>0</v>
      </c>
      <c r="O645" s="34"/>
      <c r="P645" s="1"/>
      <c r="Q645" s="46">
        <f t="shared" si="744"/>
        <v>0</v>
      </c>
      <c r="R645" s="34"/>
      <c r="S645" s="1"/>
      <c r="T645" s="46">
        <f t="shared" si="745"/>
        <v>0</v>
      </c>
      <c r="U645" s="34"/>
      <c r="V645" s="1"/>
      <c r="W645" s="46">
        <f t="shared" si="746"/>
        <v>0</v>
      </c>
      <c r="X645" s="34"/>
      <c r="Y645" s="1"/>
      <c r="Z645" s="46">
        <f t="shared" si="747"/>
        <v>0</v>
      </c>
      <c r="AA645" s="34"/>
      <c r="AB645" s="1"/>
      <c r="AC645" s="46">
        <f t="shared" si="748"/>
        <v>0</v>
      </c>
      <c r="AD645" s="3"/>
      <c r="AE645" s="1"/>
      <c r="AF645" s="171">
        <f t="shared" si="749"/>
        <v>0</v>
      </c>
      <c r="AG645" s="34"/>
      <c r="AH645" s="1"/>
      <c r="AI645" s="46">
        <f t="shared" si="750"/>
        <v>0</v>
      </c>
      <c r="AJ645" s="34"/>
      <c r="AK645" s="1"/>
      <c r="AL645" s="46">
        <f t="shared" si="751"/>
        <v>0</v>
      </c>
      <c r="AM645" s="34"/>
      <c r="AN645" s="1"/>
      <c r="AO645" s="46">
        <f t="shared" si="754"/>
        <v>0</v>
      </c>
      <c r="AP645" s="34"/>
      <c r="AQ645" s="1"/>
      <c r="AR645" s="46">
        <f t="shared" si="755"/>
        <v>0</v>
      </c>
      <c r="AS645" s="34"/>
      <c r="AT645" s="1"/>
      <c r="AU645" s="46">
        <f t="shared" si="756"/>
        <v>0</v>
      </c>
      <c r="AV645" s="125">
        <f t="shared" si="752"/>
        <v>0</v>
      </c>
      <c r="AW645" s="125">
        <f t="shared" si="753"/>
        <v>0</v>
      </c>
      <c r="AX645" s="291">
        <v>0</v>
      </c>
      <c r="AY645" s="125">
        <v>0</v>
      </c>
      <c r="AZ645" s="35"/>
      <c r="BA645" s="35"/>
      <c r="BB645" s="35"/>
      <c r="BC645" s="35"/>
      <c r="BD645" s="35"/>
      <c r="BE645" s="35"/>
      <c r="BF645" s="35"/>
    </row>
    <row r="646" spans="1:58" ht="13">
      <c r="A646" s="18"/>
      <c r="B646" s="41"/>
      <c r="C646" s="16"/>
      <c r="D646" s="115"/>
      <c r="E646" s="117"/>
      <c r="F646" s="162"/>
      <c r="G646" s="155"/>
      <c r="H646" s="156"/>
      <c r="I646" s="156"/>
      <c r="J646" s="175">
        <f t="shared" si="742"/>
        <v>0</v>
      </c>
      <c r="K646" s="16">
        <v>0</v>
      </c>
      <c r="L646" s="3"/>
      <c r="M646" s="1"/>
      <c r="N646" s="46">
        <f t="shared" si="743"/>
        <v>0</v>
      </c>
      <c r="O646" s="34"/>
      <c r="P646" s="1"/>
      <c r="Q646" s="46">
        <f t="shared" si="744"/>
        <v>0</v>
      </c>
      <c r="R646" s="34"/>
      <c r="S646" s="1"/>
      <c r="T646" s="46">
        <f t="shared" si="745"/>
        <v>0</v>
      </c>
      <c r="U646" s="34"/>
      <c r="V646" s="1"/>
      <c r="W646" s="46">
        <f t="shared" si="746"/>
        <v>0</v>
      </c>
      <c r="X646" s="34"/>
      <c r="Y646" s="1"/>
      <c r="Z646" s="46">
        <f t="shared" si="747"/>
        <v>0</v>
      </c>
      <c r="AA646" s="34"/>
      <c r="AB646" s="1"/>
      <c r="AC646" s="46">
        <f t="shared" si="748"/>
        <v>0</v>
      </c>
      <c r="AD646" s="3"/>
      <c r="AE646" s="1"/>
      <c r="AF646" s="171">
        <f t="shared" si="749"/>
        <v>0</v>
      </c>
      <c r="AG646" s="34"/>
      <c r="AH646" s="1"/>
      <c r="AI646" s="46">
        <f t="shared" si="750"/>
        <v>0</v>
      </c>
      <c r="AJ646" s="34"/>
      <c r="AK646" s="1"/>
      <c r="AL646" s="46">
        <f t="shared" si="751"/>
        <v>0</v>
      </c>
      <c r="AM646" s="34"/>
      <c r="AN646" s="1"/>
      <c r="AO646" s="46">
        <f t="shared" si="754"/>
        <v>0</v>
      </c>
      <c r="AP646" s="34"/>
      <c r="AQ646" s="1"/>
      <c r="AR646" s="46">
        <f t="shared" si="755"/>
        <v>0</v>
      </c>
      <c r="AS646" s="34"/>
      <c r="AT646" s="1"/>
      <c r="AU646" s="46">
        <f t="shared" si="756"/>
        <v>0</v>
      </c>
      <c r="AV646" s="125">
        <f t="shared" si="752"/>
        <v>0</v>
      </c>
      <c r="AW646" s="125">
        <f t="shared" si="753"/>
        <v>0</v>
      </c>
      <c r="AX646" s="291">
        <v>0</v>
      </c>
      <c r="AY646" s="125">
        <v>0</v>
      </c>
      <c r="AZ646" s="35"/>
      <c r="BA646" s="35"/>
      <c r="BB646" s="35"/>
      <c r="BC646" s="35"/>
      <c r="BD646" s="35"/>
      <c r="BE646" s="35"/>
      <c r="BF646" s="35"/>
    </row>
    <row r="647" spans="1:58" ht="13">
      <c r="A647" s="18"/>
      <c r="B647" s="41"/>
      <c r="C647" s="16"/>
      <c r="D647" s="115"/>
      <c r="E647" s="117"/>
      <c r="F647" s="162"/>
      <c r="G647" s="155"/>
      <c r="H647" s="156"/>
      <c r="I647" s="156"/>
      <c r="J647" s="175">
        <f t="shared" si="742"/>
        <v>0</v>
      </c>
      <c r="K647" s="16">
        <v>0</v>
      </c>
      <c r="L647" s="3"/>
      <c r="M647" s="1"/>
      <c r="N647" s="46">
        <f t="shared" si="743"/>
        <v>0</v>
      </c>
      <c r="O647" s="34"/>
      <c r="P647" s="1"/>
      <c r="Q647" s="46">
        <f t="shared" si="744"/>
        <v>0</v>
      </c>
      <c r="R647" s="34"/>
      <c r="S647" s="1"/>
      <c r="T647" s="46">
        <f t="shared" si="745"/>
        <v>0</v>
      </c>
      <c r="U647" s="34"/>
      <c r="V647" s="1"/>
      <c r="W647" s="46">
        <f t="shared" si="746"/>
        <v>0</v>
      </c>
      <c r="X647" s="34"/>
      <c r="Y647" s="1"/>
      <c r="Z647" s="46">
        <f t="shared" si="747"/>
        <v>0</v>
      </c>
      <c r="AA647" s="34"/>
      <c r="AB647" s="1"/>
      <c r="AC647" s="46">
        <f t="shared" si="748"/>
        <v>0</v>
      </c>
      <c r="AD647" s="3"/>
      <c r="AE647" s="1"/>
      <c r="AF647" s="171">
        <f t="shared" si="749"/>
        <v>0</v>
      </c>
      <c r="AG647" s="34"/>
      <c r="AH647" s="1"/>
      <c r="AI647" s="46">
        <f t="shared" si="750"/>
        <v>0</v>
      </c>
      <c r="AJ647" s="34"/>
      <c r="AK647" s="1"/>
      <c r="AL647" s="46">
        <f t="shared" si="751"/>
        <v>0</v>
      </c>
      <c r="AM647" s="34"/>
      <c r="AN647" s="1"/>
      <c r="AO647" s="46">
        <f t="shared" si="754"/>
        <v>0</v>
      </c>
      <c r="AP647" s="34"/>
      <c r="AQ647" s="1"/>
      <c r="AR647" s="46">
        <f t="shared" si="755"/>
        <v>0</v>
      </c>
      <c r="AS647" s="34"/>
      <c r="AT647" s="1"/>
      <c r="AU647" s="46">
        <f t="shared" si="756"/>
        <v>0</v>
      </c>
      <c r="AV647" s="125">
        <f t="shared" ref="AV647:AV669" si="757">SUM(L647+O647+R647+U647+X647+AA647+AD647+AG647+AJ647+AM647+AP647+AS647)</f>
        <v>0</v>
      </c>
      <c r="AW647" s="125">
        <f t="shared" ref="AW647:AW669" si="758">SUM(M647+P647+S647+V647+Y647+AB647+AE647+AH647+AK647+AN647+AQ647+AT647)</f>
        <v>0</v>
      </c>
      <c r="AX647" s="291">
        <v>0</v>
      </c>
      <c r="AY647" s="125">
        <v>0</v>
      </c>
      <c r="AZ647" s="35"/>
      <c r="BA647" s="35"/>
      <c r="BB647" s="35"/>
      <c r="BC647" s="35"/>
      <c r="BD647" s="35"/>
      <c r="BE647" s="35"/>
      <c r="BF647" s="35"/>
    </row>
    <row r="648" spans="1:58" ht="13">
      <c r="A648" s="18"/>
      <c r="B648" s="41"/>
      <c r="C648" s="200"/>
      <c r="D648" s="115"/>
      <c r="E648" s="117"/>
      <c r="F648" s="259"/>
      <c r="G648" s="164"/>
      <c r="H648" s="156"/>
      <c r="I648" s="156"/>
      <c r="J648" s="175">
        <f t="shared" si="742"/>
        <v>0</v>
      </c>
      <c r="K648" s="16">
        <v>0</v>
      </c>
      <c r="L648" s="3"/>
      <c r="M648" s="1"/>
      <c r="N648" s="46">
        <f t="shared" si="743"/>
        <v>0</v>
      </c>
      <c r="O648" s="34"/>
      <c r="P648" s="1"/>
      <c r="Q648" s="46">
        <f t="shared" si="744"/>
        <v>0</v>
      </c>
      <c r="R648" s="34"/>
      <c r="S648" s="1"/>
      <c r="T648" s="46">
        <f t="shared" si="745"/>
        <v>0</v>
      </c>
      <c r="U648" s="34"/>
      <c r="V648" s="1"/>
      <c r="W648" s="46">
        <f t="shared" si="746"/>
        <v>0</v>
      </c>
      <c r="X648" s="34"/>
      <c r="Y648" s="1"/>
      <c r="Z648" s="46">
        <f t="shared" si="747"/>
        <v>0</v>
      </c>
      <c r="AA648" s="34"/>
      <c r="AB648" s="1"/>
      <c r="AC648" s="46">
        <f t="shared" si="748"/>
        <v>0</v>
      </c>
      <c r="AD648" s="3"/>
      <c r="AE648" s="1"/>
      <c r="AF648" s="171">
        <f t="shared" si="749"/>
        <v>0</v>
      </c>
      <c r="AG648" s="34"/>
      <c r="AH648" s="1"/>
      <c r="AI648" s="46">
        <f t="shared" si="750"/>
        <v>0</v>
      </c>
      <c r="AJ648" s="34"/>
      <c r="AK648" s="1"/>
      <c r="AL648" s="46">
        <f t="shared" si="751"/>
        <v>0</v>
      </c>
      <c r="AM648" s="34"/>
      <c r="AN648" s="1"/>
      <c r="AO648" s="46">
        <f t="shared" ref="AO648:AO655" si="759">SUM(AL648+AM648-AN648)</f>
        <v>0</v>
      </c>
      <c r="AP648" s="34"/>
      <c r="AQ648" s="1"/>
      <c r="AR648" s="46">
        <f t="shared" ref="AR648:AR655" si="760">SUM(AO648+AP648-AQ648)</f>
        <v>0</v>
      </c>
      <c r="AS648" s="34"/>
      <c r="AT648" s="1"/>
      <c r="AU648" s="46">
        <f t="shared" ref="AU648:AU655" si="761">SUM(AR648+AS648-AT648)</f>
        <v>0</v>
      </c>
      <c r="AV648" s="125">
        <f t="shared" si="757"/>
        <v>0</v>
      </c>
      <c r="AW648" s="125">
        <f t="shared" si="758"/>
        <v>0</v>
      </c>
      <c r="AX648" s="291">
        <v>0</v>
      </c>
      <c r="AY648" s="125">
        <v>0</v>
      </c>
      <c r="AZ648" s="35"/>
      <c r="BA648" s="35"/>
      <c r="BB648" s="35"/>
      <c r="BC648" s="35"/>
      <c r="BD648" s="35"/>
      <c r="BE648" s="35"/>
      <c r="BF648" s="35"/>
    </row>
    <row r="649" spans="1:58" ht="13">
      <c r="A649" s="18"/>
      <c r="B649" s="41"/>
      <c r="C649" s="16"/>
      <c r="D649" s="115"/>
      <c r="E649" s="117"/>
      <c r="F649" s="162"/>
      <c r="G649" s="155"/>
      <c r="H649" s="156"/>
      <c r="I649" s="156"/>
      <c r="J649" s="175">
        <f t="shared" si="742"/>
        <v>0</v>
      </c>
      <c r="K649" s="16">
        <v>0</v>
      </c>
      <c r="L649" s="3"/>
      <c r="M649" s="1"/>
      <c r="N649" s="46">
        <f t="shared" si="743"/>
        <v>0</v>
      </c>
      <c r="O649" s="34"/>
      <c r="P649" s="1"/>
      <c r="Q649" s="46">
        <f t="shared" si="744"/>
        <v>0</v>
      </c>
      <c r="R649" s="34"/>
      <c r="S649" s="1"/>
      <c r="T649" s="46">
        <f t="shared" si="745"/>
        <v>0</v>
      </c>
      <c r="U649" s="34"/>
      <c r="V649" s="1"/>
      <c r="W649" s="46">
        <f t="shared" si="746"/>
        <v>0</v>
      </c>
      <c r="X649" s="34"/>
      <c r="Y649" s="1"/>
      <c r="Z649" s="46">
        <f t="shared" si="747"/>
        <v>0</v>
      </c>
      <c r="AA649" s="34"/>
      <c r="AB649" s="1"/>
      <c r="AC649" s="46">
        <f t="shared" si="748"/>
        <v>0</v>
      </c>
      <c r="AD649" s="3"/>
      <c r="AE649" s="1"/>
      <c r="AF649" s="171">
        <f t="shared" si="749"/>
        <v>0</v>
      </c>
      <c r="AG649" s="34"/>
      <c r="AH649" s="1"/>
      <c r="AI649" s="46">
        <f t="shared" si="750"/>
        <v>0</v>
      </c>
      <c r="AJ649" s="34"/>
      <c r="AK649" s="1"/>
      <c r="AL649" s="46">
        <f t="shared" si="751"/>
        <v>0</v>
      </c>
      <c r="AM649" s="34"/>
      <c r="AN649" s="1"/>
      <c r="AO649" s="46">
        <f>SUM(AL649+AM649-AN649)</f>
        <v>0</v>
      </c>
      <c r="AP649" s="34"/>
      <c r="AQ649" s="1"/>
      <c r="AR649" s="46">
        <f>SUM(AO649+AP649-AQ649)</f>
        <v>0</v>
      </c>
      <c r="AS649" s="34"/>
      <c r="AT649" s="1"/>
      <c r="AU649" s="46">
        <f>SUM(AR649+AS649-AT649)</f>
        <v>0</v>
      </c>
      <c r="AV649" s="125">
        <f t="shared" si="757"/>
        <v>0</v>
      </c>
      <c r="AW649" s="125">
        <f t="shared" si="758"/>
        <v>0</v>
      </c>
      <c r="AX649" s="291">
        <v>0</v>
      </c>
      <c r="AY649" s="125">
        <v>0</v>
      </c>
      <c r="AZ649" s="35"/>
      <c r="BA649" s="35"/>
      <c r="BB649" s="35"/>
      <c r="BC649" s="35"/>
      <c r="BD649" s="35"/>
      <c r="BE649" s="35"/>
      <c r="BF649" s="35"/>
    </row>
    <row r="650" spans="1:58" ht="13">
      <c r="A650" s="18"/>
      <c r="B650" s="41"/>
      <c r="C650" s="16"/>
      <c r="D650" s="115"/>
      <c r="E650" s="117"/>
      <c r="F650" s="256"/>
      <c r="G650" s="158"/>
      <c r="H650" s="156"/>
      <c r="I650" s="156"/>
      <c r="J650" s="175">
        <f t="shared" si="742"/>
        <v>0</v>
      </c>
      <c r="K650" s="16">
        <v>0</v>
      </c>
      <c r="L650" s="3"/>
      <c r="M650" s="1"/>
      <c r="N650" s="46">
        <f t="shared" si="743"/>
        <v>0</v>
      </c>
      <c r="O650" s="34"/>
      <c r="P650" s="1"/>
      <c r="Q650" s="46">
        <f t="shared" si="744"/>
        <v>0</v>
      </c>
      <c r="R650" s="34"/>
      <c r="S650" s="1"/>
      <c r="T650" s="46">
        <f t="shared" si="745"/>
        <v>0</v>
      </c>
      <c r="U650" s="34"/>
      <c r="V650" s="1"/>
      <c r="W650" s="46">
        <f t="shared" si="746"/>
        <v>0</v>
      </c>
      <c r="X650" s="34"/>
      <c r="Y650" s="1"/>
      <c r="Z650" s="46">
        <f t="shared" si="747"/>
        <v>0</v>
      </c>
      <c r="AA650" s="34"/>
      <c r="AB650" s="1"/>
      <c r="AC650" s="46">
        <f t="shared" si="748"/>
        <v>0</v>
      </c>
      <c r="AD650" s="3"/>
      <c r="AE650" s="1"/>
      <c r="AF650" s="171">
        <f t="shared" si="749"/>
        <v>0</v>
      </c>
      <c r="AG650" s="34"/>
      <c r="AH650" s="1"/>
      <c r="AI650" s="46">
        <f t="shared" si="750"/>
        <v>0</v>
      </c>
      <c r="AJ650" s="34"/>
      <c r="AK650" s="1"/>
      <c r="AL650" s="46">
        <f t="shared" si="751"/>
        <v>0</v>
      </c>
      <c r="AM650" s="34"/>
      <c r="AN650" s="1"/>
      <c r="AO650" s="46">
        <f>SUM(AL650+AM650-AN650)</f>
        <v>0</v>
      </c>
      <c r="AP650" s="34"/>
      <c r="AQ650" s="1"/>
      <c r="AR650" s="46">
        <f>SUM(AO650+AP650-AQ650)</f>
        <v>0</v>
      </c>
      <c r="AS650" s="34"/>
      <c r="AT650" s="1"/>
      <c r="AU650" s="46">
        <f>SUM(AR650+AS650-AT650)</f>
        <v>0</v>
      </c>
      <c r="AV650" s="125">
        <f t="shared" si="757"/>
        <v>0</v>
      </c>
      <c r="AW650" s="125">
        <f t="shared" si="758"/>
        <v>0</v>
      </c>
      <c r="AX650" s="291">
        <v>0</v>
      </c>
      <c r="AY650" s="125">
        <v>0</v>
      </c>
      <c r="AZ650" s="35"/>
      <c r="BA650" s="35"/>
      <c r="BB650" s="35"/>
      <c r="BC650" s="35"/>
      <c r="BD650" s="35"/>
      <c r="BE650" s="35"/>
      <c r="BF650" s="35"/>
    </row>
    <row r="651" spans="1:58" ht="13">
      <c r="A651" s="18"/>
      <c r="B651" s="41"/>
      <c r="C651" s="200"/>
      <c r="D651" s="115"/>
      <c r="E651" s="117"/>
      <c r="F651" s="162"/>
      <c r="G651" s="155"/>
      <c r="H651" s="156"/>
      <c r="I651" s="156"/>
      <c r="J651" s="175">
        <f t="shared" si="742"/>
        <v>0</v>
      </c>
      <c r="K651" s="16">
        <v>0</v>
      </c>
      <c r="L651" s="3"/>
      <c r="M651" s="1"/>
      <c r="N651" s="46">
        <f t="shared" si="743"/>
        <v>0</v>
      </c>
      <c r="O651" s="34"/>
      <c r="P651" s="1"/>
      <c r="Q651" s="46">
        <f t="shared" si="744"/>
        <v>0</v>
      </c>
      <c r="R651" s="34"/>
      <c r="S651" s="1"/>
      <c r="T651" s="46">
        <f t="shared" si="745"/>
        <v>0</v>
      </c>
      <c r="U651" s="34"/>
      <c r="V651" s="1"/>
      <c r="W651" s="46">
        <f t="shared" si="746"/>
        <v>0</v>
      </c>
      <c r="X651" s="34"/>
      <c r="Y651" s="1"/>
      <c r="Z651" s="46">
        <f t="shared" si="747"/>
        <v>0</v>
      </c>
      <c r="AA651" s="34"/>
      <c r="AB651" s="1"/>
      <c r="AC651" s="46">
        <f t="shared" si="748"/>
        <v>0</v>
      </c>
      <c r="AD651" s="3"/>
      <c r="AE651" s="1"/>
      <c r="AF651" s="171">
        <f t="shared" si="749"/>
        <v>0</v>
      </c>
      <c r="AG651" s="34"/>
      <c r="AH651" s="1"/>
      <c r="AI651" s="46">
        <f t="shared" si="750"/>
        <v>0</v>
      </c>
      <c r="AJ651" s="34"/>
      <c r="AK651" s="1"/>
      <c r="AL651" s="46">
        <f t="shared" si="751"/>
        <v>0</v>
      </c>
      <c r="AM651" s="34"/>
      <c r="AN651" s="1"/>
      <c r="AO651" s="46">
        <f>SUM(AL651+AM651-AN651)</f>
        <v>0</v>
      </c>
      <c r="AP651" s="34"/>
      <c r="AQ651" s="1"/>
      <c r="AR651" s="46">
        <f>SUM(AO651+AP651-AQ651)</f>
        <v>0</v>
      </c>
      <c r="AS651" s="34"/>
      <c r="AT651" s="1"/>
      <c r="AU651" s="46">
        <f>SUM(AR651+AS651-AT651)</f>
        <v>0</v>
      </c>
      <c r="AV651" s="125">
        <f t="shared" si="757"/>
        <v>0</v>
      </c>
      <c r="AW651" s="125">
        <f t="shared" si="758"/>
        <v>0</v>
      </c>
      <c r="AX651" s="291">
        <v>0</v>
      </c>
      <c r="AY651" s="125">
        <v>0</v>
      </c>
      <c r="AZ651" s="35"/>
      <c r="BA651" s="35"/>
      <c r="BB651" s="35"/>
      <c r="BC651" s="35"/>
      <c r="BD651" s="35"/>
      <c r="BE651" s="35"/>
      <c r="BF651" s="35"/>
    </row>
    <row r="652" spans="1:58" ht="13">
      <c r="A652" s="18"/>
      <c r="B652" s="41"/>
      <c r="C652" s="16"/>
      <c r="D652" s="115"/>
      <c r="E652" s="117"/>
      <c r="F652" s="162"/>
      <c r="G652" s="155"/>
      <c r="H652" s="156"/>
      <c r="I652" s="156"/>
      <c r="J652" s="175">
        <f t="shared" si="742"/>
        <v>0</v>
      </c>
      <c r="K652" s="16">
        <v>0</v>
      </c>
      <c r="L652" s="3"/>
      <c r="M652" s="1"/>
      <c r="N652" s="46">
        <f t="shared" si="743"/>
        <v>0</v>
      </c>
      <c r="O652" s="34"/>
      <c r="P652" s="1"/>
      <c r="Q652" s="46">
        <f t="shared" si="744"/>
        <v>0</v>
      </c>
      <c r="R652" s="34"/>
      <c r="S652" s="1"/>
      <c r="T652" s="46">
        <f t="shared" si="745"/>
        <v>0</v>
      </c>
      <c r="U652" s="34"/>
      <c r="V652" s="1"/>
      <c r="W652" s="46">
        <f t="shared" si="746"/>
        <v>0</v>
      </c>
      <c r="X652" s="34"/>
      <c r="Y652" s="1"/>
      <c r="Z652" s="46">
        <f t="shared" si="747"/>
        <v>0</v>
      </c>
      <c r="AA652" s="34"/>
      <c r="AB652" s="1"/>
      <c r="AC652" s="46">
        <f t="shared" si="748"/>
        <v>0</v>
      </c>
      <c r="AD652" s="3"/>
      <c r="AE652" s="1"/>
      <c r="AF652" s="171">
        <f t="shared" si="749"/>
        <v>0</v>
      </c>
      <c r="AG652" s="34"/>
      <c r="AH652" s="1"/>
      <c r="AI652" s="46">
        <f t="shared" si="750"/>
        <v>0</v>
      </c>
      <c r="AJ652" s="34"/>
      <c r="AK652" s="1"/>
      <c r="AL652" s="46">
        <f t="shared" si="751"/>
        <v>0</v>
      </c>
      <c r="AM652" s="34"/>
      <c r="AN652" s="1"/>
      <c r="AO652" s="46">
        <f>SUM(AL652+AM652-AN652)</f>
        <v>0</v>
      </c>
      <c r="AP652" s="34"/>
      <c r="AQ652" s="1"/>
      <c r="AR652" s="72">
        <f>SUM(AO652+AP652-AQ652)</f>
        <v>0</v>
      </c>
      <c r="AS652" s="3"/>
      <c r="AT652" s="1"/>
      <c r="AU652" s="46">
        <f>SUM(AR652+AS652-AT652)</f>
        <v>0</v>
      </c>
      <c r="AV652" s="125">
        <f t="shared" si="757"/>
        <v>0</v>
      </c>
      <c r="AW652" s="125">
        <f t="shared" si="758"/>
        <v>0</v>
      </c>
      <c r="AX652" s="291">
        <v>0</v>
      </c>
      <c r="AY652" s="125">
        <v>0</v>
      </c>
      <c r="AZ652" s="35"/>
      <c r="BA652" s="35"/>
      <c r="BB652" s="35"/>
      <c r="BC652" s="35"/>
      <c r="BD652" s="35"/>
      <c r="BE652" s="35"/>
      <c r="BF652" s="35"/>
    </row>
    <row r="653" spans="1:58" ht="13">
      <c r="A653" s="18"/>
      <c r="B653" s="41"/>
      <c r="C653" s="16"/>
      <c r="D653" s="115"/>
      <c r="E653" s="117"/>
      <c r="F653" s="162"/>
      <c r="G653" s="155"/>
      <c r="H653" s="156"/>
      <c r="I653" s="156"/>
      <c r="J653" s="175">
        <f t="shared" si="742"/>
        <v>0</v>
      </c>
      <c r="K653" s="16">
        <v>0</v>
      </c>
      <c r="L653" s="3"/>
      <c r="M653" s="1"/>
      <c r="N653" s="46">
        <f t="shared" si="743"/>
        <v>0</v>
      </c>
      <c r="O653" s="34"/>
      <c r="P653" s="1"/>
      <c r="Q653" s="46">
        <f t="shared" si="744"/>
        <v>0</v>
      </c>
      <c r="R653" s="34"/>
      <c r="S653" s="1"/>
      <c r="T653" s="46">
        <f t="shared" si="745"/>
        <v>0</v>
      </c>
      <c r="U653" s="34"/>
      <c r="V653" s="1"/>
      <c r="W653" s="46">
        <f t="shared" si="746"/>
        <v>0</v>
      </c>
      <c r="X653" s="34"/>
      <c r="Y653" s="1"/>
      <c r="Z653" s="46">
        <f t="shared" si="747"/>
        <v>0</v>
      </c>
      <c r="AA653" s="34"/>
      <c r="AB653" s="1"/>
      <c r="AC653" s="46">
        <f t="shared" si="748"/>
        <v>0</v>
      </c>
      <c r="AD653" s="3"/>
      <c r="AE653" s="1"/>
      <c r="AF653" s="171">
        <f t="shared" si="749"/>
        <v>0</v>
      </c>
      <c r="AG653" s="34"/>
      <c r="AH653" s="1"/>
      <c r="AI653" s="46">
        <f t="shared" si="750"/>
        <v>0</v>
      </c>
      <c r="AJ653" s="34"/>
      <c r="AK653" s="1"/>
      <c r="AL653" s="46">
        <f t="shared" si="751"/>
        <v>0</v>
      </c>
      <c r="AM653" s="34"/>
      <c r="AN653" s="1"/>
      <c r="AO653" s="46">
        <f t="shared" si="759"/>
        <v>0</v>
      </c>
      <c r="AP653" s="34"/>
      <c r="AQ653" s="1"/>
      <c r="AR653" s="46">
        <f t="shared" si="760"/>
        <v>0</v>
      </c>
      <c r="AS653" s="34"/>
      <c r="AT653" s="1"/>
      <c r="AU653" s="46">
        <f t="shared" si="761"/>
        <v>0</v>
      </c>
      <c r="AV653" s="125">
        <f t="shared" si="757"/>
        <v>0</v>
      </c>
      <c r="AW653" s="125">
        <f t="shared" si="758"/>
        <v>0</v>
      </c>
      <c r="AX653" s="291">
        <v>0</v>
      </c>
      <c r="AY653" s="125">
        <v>0</v>
      </c>
      <c r="AZ653" s="35"/>
      <c r="BA653" s="35"/>
      <c r="BB653" s="35"/>
      <c r="BC653" s="35"/>
      <c r="BD653" s="35"/>
      <c r="BE653" s="35"/>
      <c r="BF653" s="35"/>
    </row>
    <row r="654" spans="1:58" ht="13">
      <c r="A654" s="18"/>
      <c r="B654" s="41"/>
      <c r="C654" s="200"/>
      <c r="D654" s="115"/>
      <c r="E654" s="117"/>
      <c r="F654" s="162"/>
      <c r="G654" s="155"/>
      <c r="H654" s="156"/>
      <c r="I654" s="156"/>
      <c r="J654" s="175">
        <f t="shared" si="742"/>
        <v>0</v>
      </c>
      <c r="K654" s="16">
        <v>0</v>
      </c>
      <c r="L654" s="3"/>
      <c r="M654" s="1"/>
      <c r="N654" s="46">
        <f t="shared" si="743"/>
        <v>0</v>
      </c>
      <c r="O654" s="34"/>
      <c r="P654" s="1"/>
      <c r="Q654" s="46">
        <f t="shared" si="744"/>
        <v>0</v>
      </c>
      <c r="R654" s="34"/>
      <c r="S654" s="1"/>
      <c r="T654" s="46">
        <f t="shared" si="745"/>
        <v>0</v>
      </c>
      <c r="U654" s="34"/>
      <c r="V654" s="1"/>
      <c r="W654" s="46">
        <f t="shared" si="746"/>
        <v>0</v>
      </c>
      <c r="X654" s="34"/>
      <c r="Y654" s="1"/>
      <c r="Z654" s="46">
        <f t="shared" si="747"/>
        <v>0</v>
      </c>
      <c r="AA654" s="34"/>
      <c r="AB654" s="1"/>
      <c r="AC654" s="46">
        <f t="shared" si="748"/>
        <v>0</v>
      </c>
      <c r="AD654" s="3"/>
      <c r="AE654" s="1"/>
      <c r="AF654" s="171">
        <f t="shared" si="749"/>
        <v>0</v>
      </c>
      <c r="AG654" s="34"/>
      <c r="AH654" s="1"/>
      <c r="AI654" s="46">
        <f t="shared" si="750"/>
        <v>0</v>
      </c>
      <c r="AJ654" s="34"/>
      <c r="AK654" s="1"/>
      <c r="AL654" s="46">
        <f t="shared" si="751"/>
        <v>0</v>
      </c>
      <c r="AM654" s="34"/>
      <c r="AN654" s="1"/>
      <c r="AO654" s="46">
        <f t="shared" si="759"/>
        <v>0</v>
      </c>
      <c r="AP654" s="34"/>
      <c r="AQ654" s="1"/>
      <c r="AR654" s="46">
        <f t="shared" si="760"/>
        <v>0</v>
      </c>
      <c r="AS654" s="34"/>
      <c r="AT654" s="1"/>
      <c r="AU654" s="46">
        <f t="shared" si="761"/>
        <v>0</v>
      </c>
      <c r="AV654" s="125">
        <f t="shared" si="757"/>
        <v>0</v>
      </c>
      <c r="AW654" s="125">
        <f t="shared" si="758"/>
        <v>0</v>
      </c>
      <c r="AX654" s="291">
        <v>0</v>
      </c>
      <c r="AY654" s="125">
        <v>0</v>
      </c>
      <c r="AZ654" s="35"/>
      <c r="BA654" s="35"/>
      <c r="BB654" s="35"/>
      <c r="BC654" s="35"/>
      <c r="BD654" s="35"/>
      <c r="BE654" s="35"/>
      <c r="BF654" s="35"/>
    </row>
    <row r="655" spans="1:58" ht="13">
      <c r="A655" s="18"/>
      <c r="B655" s="41"/>
      <c r="C655" s="16"/>
      <c r="D655" s="115"/>
      <c r="E655" s="117"/>
      <c r="F655" s="162"/>
      <c r="G655" s="155"/>
      <c r="H655" s="156"/>
      <c r="I655" s="156"/>
      <c r="J655" s="175">
        <f t="shared" si="742"/>
        <v>0</v>
      </c>
      <c r="K655" s="16">
        <v>0</v>
      </c>
      <c r="L655" s="3"/>
      <c r="M655" s="1"/>
      <c r="N655" s="46">
        <f t="shared" si="743"/>
        <v>0</v>
      </c>
      <c r="O655" s="34"/>
      <c r="P655" s="1"/>
      <c r="Q655" s="46">
        <f t="shared" si="744"/>
        <v>0</v>
      </c>
      <c r="R655" s="34"/>
      <c r="S655" s="1"/>
      <c r="T655" s="46">
        <f t="shared" si="745"/>
        <v>0</v>
      </c>
      <c r="U655" s="34"/>
      <c r="V655" s="1"/>
      <c r="W655" s="46">
        <f t="shared" si="746"/>
        <v>0</v>
      </c>
      <c r="X655" s="34"/>
      <c r="Y655" s="1"/>
      <c r="Z655" s="46">
        <f t="shared" si="747"/>
        <v>0</v>
      </c>
      <c r="AA655" s="34"/>
      <c r="AB655" s="1"/>
      <c r="AC655" s="46">
        <f t="shared" si="748"/>
        <v>0</v>
      </c>
      <c r="AD655" s="3"/>
      <c r="AE655" s="1"/>
      <c r="AF655" s="171">
        <f t="shared" si="749"/>
        <v>0</v>
      </c>
      <c r="AG655" s="34"/>
      <c r="AH655" s="1"/>
      <c r="AI655" s="46">
        <f t="shared" si="750"/>
        <v>0</v>
      </c>
      <c r="AJ655" s="34"/>
      <c r="AK655" s="1"/>
      <c r="AL655" s="46">
        <f t="shared" si="751"/>
        <v>0</v>
      </c>
      <c r="AM655" s="34"/>
      <c r="AN655" s="1"/>
      <c r="AO655" s="46">
        <f t="shared" si="759"/>
        <v>0</v>
      </c>
      <c r="AP655" s="34"/>
      <c r="AQ655" s="1"/>
      <c r="AR655" s="46">
        <f t="shared" si="760"/>
        <v>0</v>
      </c>
      <c r="AS655" s="34"/>
      <c r="AT655" s="1"/>
      <c r="AU655" s="46">
        <f t="shared" si="761"/>
        <v>0</v>
      </c>
      <c r="AV655" s="125">
        <f t="shared" si="757"/>
        <v>0</v>
      </c>
      <c r="AW655" s="125">
        <f t="shared" si="758"/>
        <v>0</v>
      </c>
      <c r="AX655" s="291">
        <v>0</v>
      </c>
      <c r="AY655" s="125">
        <v>0</v>
      </c>
      <c r="AZ655" s="35"/>
      <c r="BA655" s="35"/>
      <c r="BB655" s="35"/>
      <c r="BC655" s="35"/>
      <c r="BD655" s="35"/>
      <c r="BE655" s="35"/>
      <c r="BF655" s="35"/>
    </row>
    <row r="656" spans="1:58" ht="13">
      <c r="A656" s="18"/>
      <c r="B656" s="41"/>
      <c r="C656" s="16"/>
      <c r="D656" s="115"/>
      <c r="E656" s="117"/>
      <c r="F656" s="162"/>
      <c r="G656" s="155"/>
      <c r="H656" s="156"/>
      <c r="I656" s="156"/>
      <c r="J656" s="175">
        <f t="shared" si="742"/>
        <v>0</v>
      </c>
      <c r="K656" s="16">
        <v>0</v>
      </c>
      <c r="L656" s="3"/>
      <c r="M656" s="1"/>
      <c r="N656" s="46">
        <f t="shared" si="743"/>
        <v>0</v>
      </c>
      <c r="O656" s="34"/>
      <c r="P656" s="1"/>
      <c r="Q656" s="46">
        <f t="shared" si="744"/>
        <v>0</v>
      </c>
      <c r="R656" s="34"/>
      <c r="S656" s="1"/>
      <c r="T656" s="46">
        <f t="shared" si="745"/>
        <v>0</v>
      </c>
      <c r="U656" s="34"/>
      <c r="V656" s="1"/>
      <c r="W656" s="46">
        <f t="shared" si="746"/>
        <v>0</v>
      </c>
      <c r="X656" s="34"/>
      <c r="Y656" s="1"/>
      <c r="Z656" s="46">
        <f t="shared" si="747"/>
        <v>0</v>
      </c>
      <c r="AA656" s="34"/>
      <c r="AB656" s="1"/>
      <c r="AC656" s="46">
        <f t="shared" si="748"/>
        <v>0</v>
      </c>
      <c r="AD656" s="3"/>
      <c r="AE656" s="1"/>
      <c r="AF656" s="171">
        <f t="shared" si="749"/>
        <v>0</v>
      </c>
      <c r="AG656" s="34"/>
      <c r="AH656" s="1"/>
      <c r="AI656" s="46">
        <f t="shared" si="750"/>
        <v>0</v>
      </c>
      <c r="AJ656" s="34"/>
      <c r="AK656" s="1"/>
      <c r="AL656" s="46">
        <f t="shared" si="751"/>
        <v>0</v>
      </c>
      <c r="AM656" s="34"/>
      <c r="AN656" s="1"/>
      <c r="AO656" s="46">
        <f>SUM(AL656+AM656-AN656)</f>
        <v>0</v>
      </c>
      <c r="AP656" s="34"/>
      <c r="AQ656" s="1"/>
      <c r="AR656" s="46">
        <f>SUM(AO656+AP656-AQ656)</f>
        <v>0</v>
      </c>
      <c r="AS656" s="34"/>
      <c r="AT656" s="1"/>
      <c r="AU656" s="46">
        <f>SUM(AR656+AS656-AT656)</f>
        <v>0</v>
      </c>
      <c r="AV656" s="125">
        <f t="shared" si="757"/>
        <v>0</v>
      </c>
      <c r="AW656" s="125">
        <f t="shared" si="758"/>
        <v>0</v>
      </c>
      <c r="AX656" s="291">
        <v>0</v>
      </c>
      <c r="AY656" s="125">
        <v>0</v>
      </c>
      <c r="AZ656" s="35"/>
      <c r="BA656" s="35"/>
      <c r="BB656" s="35"/>
      <c r="BC656" s="35"/>
      <c r="BD656" s="35"/>
      <c r="BE656" s="35"/>
      <c r="BF656" s="35"/>
    </row>
    <row r="657" spans="1:58" ht="13">
      <c r="A657" s="18"/>
      <c r="B657" s="41"/>
      <c r="C657" s="200"/>
      <c r="D657" s="115"/>
      <c r="E657" s="117"/>
      <c r="F657" s="162"/>
      <c r="G657" s="155"/>
      <c r="H657" s="156"/>
      <c r="I657" s="156"/>
      <c r="J657" s="175">
        <f t="shared" si="742"/>
        <v>0</v>
      </c>
      <c r="K657" s="16">
        <v>0</v>
      </c>
      <c r="L657" s="3"/>
      <c r="M657" s="1"/>
      <c r="N657" s="46">
        <f t="shared" si="743"/>
        <v>0</v>
      </c>
      <c r="O657" s="34"/>
      <c r="P657" s="1"/>
      <c r="Q657" s="46">
        <f t="shared" si="744"/>
        <v>0</v>
      </c>
      <c r="R657" s="34"/>
      <c r="S657" s="1"/>
      <c r="T657" s="46">
        <f t="shared" si="745"/>
        <v>0</v>
      </c>
      <c r="U657" s="34"/>
      <c r="V657" s="1"/>
      <c r="W657" s="46">
        <f t="shared" si="746"/>
        <v>0</v>
      </c>
      <c r="X657" s="34"/>
      <c r="Y657" s="1"/>
      <c r="Z657" s="46">
        <f t="shared" si="747"/>
        <v>0</v>
      </c>
      <c r="AA657" s="34"/>
      <c r="AB657" s="1"/>
      <c r="AC657" s="46">
        <f t="shared" si="748"/>
        <v>0</v>
      </c>
      <c r="AD657" s="3"/>
      <c r="AE657" s="1"/>
      <c r="AF657" s="171">
        <f t="shared" si="749"/>
        <v>0</v>
      </c>
      <c r="AG657" s="34"/>
      <c r="AH657" s="1"/>
      <c r="AI657" s="46">
        <f t="shared" si="750"/>
        <v>0</v>
      </c>
      <c r="AJ657" s="34"/>
      <c r="AK657" s="1"/>
      <c r="AL657" s="46">
        <f t="shared" si="751"/>
        <v>0</v>
      </c>
      <c r="AM657" s="34"/>
      <c r="AN657" s="1"/>
      <c r="AO657" s="46">
        <f>SUM(AL657+AM657-AN657)</f>
        <v>0</v>
      </c>
      <c r="AP657" s="34"/>
      <c r="AQ657" s="1"/>
      <c r="AR657" s="46">
        <f>SUM(AO657+AP657-AQ657)</f>
        <v>0</v>
      </c>
      <c r="AS657" s="34"/>
      <c r="AT657" s="1"/>
      <c r="AU657" s="46">
        <f>SUM(AR657+AS657-AT657)</f>
        <v>0</v>
      </c>
      <c r="AV657" s="125">
        <f t="shared" si="757"/>
        <v>0</v>
      </c>
      <c r="AW657" s="125">
        <f t="shared" si="758"/>
        <v>0</v>
      </c>
      <c r="AX657" s="291">
        <v>0</v>
      </c>
      <c r="AY657" s="125">
        <v>0</v>
      </c>
      <c r="AZ657" s="35"/>
      <c r="BA657" s="35"/>
      <c r="BB657" s="35"/>
      <c r="BC657" s="35"/>
      <c r="BD657" s="35"/>
      <c r="BE657" s="35"/>
      <c r="BF657" s="35"/>
    </row>
    <row r="658" spans="1:58" ht="13">
      <c r="A658" s="17"/>
      <c r="B658" s="1"/>
      <c r="C658" s="16"/>
      <c r="D658" s="115"/>
      <c r="E658" s="117"/>
      <c r="F658" s="162"/>
      <c r="G658" s="155"/>
      <c r="H658" s="156"/>
      <c r="I658" s="156"/>
      <c r="J658" s="175">
        <f t="shared" si="742"/>
        <v>0</v>
      </c>
      <c r="K658" s="16">
        <v>0</v>
      </c>
      <c r="L658" s="3"/>
      <c r="M658" s="1"/>
      <c r="N658" s="46">
        <f t="shared" si="743"/>
        <v>0</v>
      </c>
      <c r="O658" s="34"/>
      <c r="P658" s="1"/>
      <c r="Q658" s="46">
        <f t="shared" si="744"/>
        <v>0</v>
      </c>
      <c r="R658" s="34"/>
      <c r="S658" s="1"/>
      <c r="T658" s="46">
        <f t="shared" si="745"/>
        <v>0</v>
      </c>
      <c r="U658" s="34"/>
      <c r="V658" s="1"/>
      <c r="W658" s="46">
        <f t="shared" si="746"/>
        <v>0</v>
      </c>
      <c r="X658" s="34"/>
      <c r="Y658" s="1"/>
      <c r="Z658" s="46">
        <f t="shared" si="747"/>
        <v>0</v>
      </c>
      <c r="AA658" s="34"/>
      <c r="AB658" s="1"/>
      <c r="AC658" s="46">
        <f t="shared" si="748"/>
        <v>0</v>
      </c>
      <c r="AD658" s="3"/>
      <c r="AE658" s="1"/>
      <c r="AF658" s="171">
        <f t="shared" si="749"/>
        <v>0</v>
      </c>
      <c r="AG658" s="34"/>
      <c r="AH658" s="1"/>
      <c r="AI658" s="46">
        <f t="shared" si="750"/>
        <v>0</v>
      </c>
      <c r="AJ658" s="34"/>
      <c r="AK658" s="1"/>
      <c r="AL658" s="46">
        <f t="shared" si="751"/>
        <v>0</v>
      </c>
      <c r="AM658" s="34"/>
      <c r="AN658" s="1"/>
      <c r="AO658" s="46">
        <f t="shared" ref="AO658:AO669" si="762">SUM(AL658+AM658-AN658)</f>
        <v>0</v>
      </c>
      <c r="AP658" s="34"/>
      <c r="AQ658" s="1"/>
      <c r="AR658" s="46">
        <f t="shared" ref="AR658:AR669" si="763">SUM(AO658+AP658-AQ658)</f>
        <v>0</v>
      </c>
      <c r="AS658" s="34"/>
      <c r="AT658" s="1"/>
      <c r="AU658" s="46">
        <f t="shared" ref="AU658:AU669" si="764">SUM(AR658+AS658-AT658)</f>
        <v>0</v>
      </c>
      <c r="AV658" s="125">
        <f t="shared" si="757"/>
        <v>0</v>
      </c>
      <c r="AW658" s="125">
        <f t="shared" si="758"/>
        <v>0</v>
      </c>
      <c r="AX658" s="291">
        <v>0</v>
      </c>
      <c r="AY658" s="125">
        <v>0</v>
      </c>
      <c r="AZ658" s="35"/>
      <c r="BA658" s="35"/>
      <c r="BB658" s="35"/>
      <c r="BC658" s="35"/>
      <c r="BD658" s="35"/>
      <c r="BE658" s="35"/>
      <c r="BF658" s="35"/>
    </row>
    <row r="659" spans="1:58" ht="13">
      <c r="A659" s="17"/>
      <c r="B659" s="22"/>
      <c r="C659" s="16"/>
      <c r="D659" s="115"/>
      <c r="E659" s="117"/>
      <c r="F659" s="162"/>
      <c r="G659" s="155"/>
      <c r="H659" s="156"/>
      <c r="I659" s="156"/>
      <c r="J659" s="175">
        <f t="shared" si="742"/>
        <v>0</v>
      </c>
      <c r="K659" s="16">
        <v>0</v>
      </c>
      <c r="L659" s="3"/>
      <c r="M659" s="1"/>
      <c r="N659" s="46">
        <f t="shared" si="743"/>
        <v>0</v>
      </c>
      <c r="O659" s="34"/>
      <c r="P659" s="1"/>
      <c r="Q659" s="46">
        <f t="shared" si="744"/>
        <v>0</v>
      </c>
      <c r="R659" s="34"/>
      <c r="S659" s="1"/>
      <c r="T659" s="46">
        <f t="shared" si="745"/>
        <v>0</v>
      </c>
      <c r="U659" s="34"/>
      <c r="V659" s="1"/>
      <c r="W659" s="46">
        <f t="shared" si="746"/>
        <v>0</v>
      </c>
      <c r="X659" s="34"/>
      <c r="Y659" s="1"/>
      <c r="Z659" s="46">
        <f t="shared" si="747"/>
        <v>0</v>
      </c>
      <c r="AA659" s="34"/>
      <c r="AB659" s="1"/>
      <c r="AC659" s="46">
        <f t="shared" si="748"/>
        <v>0</v>
      </c>
      <c r="AD659" s="3"/>
      <c r="AE659" s="1"/>
      <c r="AF659" s="171">
        <f t="shared" si="749"/>
        <v>0</v>
      </c>
      <c r="AG659" s="34"/>
      <c r="AH659" s="1"/>
      <c r="AI659" s="46">
        <f t="shared" si="750"/>
        <v>0</v>
      </c>
      <c r="AJ659" s="34"/>
      <c r="AK659" s="1"/>
      <c r="AL659" s="46">
        <f t="shared" si="751"/>
        <v>0</v>
      </c>
      <c r="AM659" s="34"/>
      <c r="AN659" s="1"/>
      <c r="AO659" s="46">
        <f t="shared" si="762"/>
        <v>0</v>
      </c>
      <c r="AP659" s="34"/>
      <c r="AQ659" s="1"/>
      <c r="AR659" s="46">
        <f t="shared" si="763"/>
        <v>0</v>
      </c>
      <c r="AS659" s="34"/>
      <c r="AT659" s="1"/>
      <c r="AU659" s="46">
        <f t="shared" si="764"/>
        <v>0</v>
      </c>
      <c r="AV659" s="125">
        <f t="shared" si="757"/>
        <v>0</v>
      </c>
      <c r="AW659" s="125">
        <f t="shared" si="758"/>
        <v>0</v>
      </c>
      <c r="AX659" s="291">
        <v>0</v>
      </c>
      <c r="AY659" s="125">
        <v>0</v>
      </c>
      <c r="AZ659" s="35"/>
      <c r="BA659" s="35"/>
      <c r="BB659" s="35"/>
      <c r="BC659" s="35"/>
      <c r="BD659" s="35"/>
      <c r="BE659" s="35"/>
      <c r="BF659" s="35"/>
    </row>
    <row r="660" spans="1:58" ht="13">
      <c r="A660" s="17"/>
      <c r="B660" s="22"/>
      <c r="C660" s="200"/>
      <c r="D660" s="115"/>
      <c r="E660" s="117"/>
      <c r="F660" s="162"/>
      <c r="G660" s="155"/>
      <c r="H660" s="156"/>
      <c r="I660" s="156"/>
      <c r="J660" s="175">
        <f t="shared" si="742"/>
        <v>0</v>
      </c>
      <c r="K660" s="16">
        <v>0</v>
      </c>
      <c r="L660" s="3"/>
      <c r="M660" s="1"/>
      <c r="N660" s="46">
        <f t="shared" si="743"/>
        <v>0</v>
      </c>
      <c r="O660" s="34"/>
      <c r="P660" s="1"/>
      <c r="Q660" s="46">
        <f t="shared" si="744"/>
        <v>0</v>
      </c>
      <c r="R660" s="34"/>
      <c r="S660" s="1"/>
      <c r="T660" s="46">
        <f t="shared" si="745"/>
        <v>0</v>
      </c>
      <c r="U660" s="34"/>
      <c r="V660" s="1"/>
      <c r="W660" s="46">
        <f t="shared" si="746"/>
        <v>0</v>
      </c>
      <c r="X660" s="34"/>
      <c r="Y660" s="1"/>
      <c r="Z660" s="46">
        <f t="shared" si="747"/>
        <v>0</v>
      </c>
      <c r="AA660" s="34"/>
      <c r="AB660" s="1"/>
      <c r="AC660" s="46">
        <f t="shared" si="748"/>
        <v>0</v>
      </c>
      <c r="AD660" s="3"/>
      <c r="AE660" s="1"/>
      <c r="AF660" s="171">
        <f t="shared" si="749"/>
        <v>0</v>
      </c>
      <c r="AG660" s="34"/>
      <c r="AH660" s="1"/>
      <c r="AI660" s="46">
        <f t="shared" si="750"/>
        <v>0</v>
      </c>
      <c r="AJ660" s="34"/>
      <c r="AK660" s="1"/>
      <c r="AL660" s="46">
        <f t="shared" si="751"/>
        <v>0</v>
      </c>
      <c r="AM660" s="34"/>
      <c r="AN660" s="1"/>
      <c r="AO660" s="46">
        <f t="shared" si="762"/>
        <v>0</v>
      </c>
      <c r="AP660" s="34"/>
      <c r="AQ660" s="1"/>
      <c r="AR660" s="46">
        <f t="shared" si="763"/>
        <v>0</v>
      </c>
      <c r="AS660" s="34"/>
      <c r="AT660" s="1"/>
      <c r="AU660" s="46">
        <f t="shared" si="764"/>
        <v>0</v>
      </c>
      <c r="AV660" s="125">
        <f t="shared" si="757"/>
        <v>0</v>
      </c>
      <c r="AW660" s="125">
        <f t="shared" si="758"/>
        <v>0</v>
      </c>
      <c r="AX660" s="291">
        <v>0</v>
      </c>
      <c r="AY660" s="125">
        <v>0</v>
      </c>
      <c r="AZ660" s="35"/>
      <c r="BA660" s="35"/>
      <c r="BB660" s="35"/>
      <c r="BC660" s="35"/>
      <c r="BD660" s="35"/>
      <c r="BE660" s="35"/>
      <c r="BF660" s="35"/>
    </row>
    <row r="661" spans="1:58" ht="13">
      <c r="A661" s="17"/>
      <c r="B661" s="1"/>
      <c r="C661" s="16"/>
      <c r="D661" s="115"/>
      <c r="E661" s="117"/>
      <c r="F661" s="162"/>
      <c r="G661" s="155"/>
      <c r="H661" s="156"/>
      <c r="I661" s="156"/>
      <c r="J661" s="175">
        <f t="shared" si="742"/>
        <v>0</v>
      </c>
      <c r="K661" s="16">
        <v>0</v>
      </c>
      <c r="L661" s="3"/>
      <c r="M661" s="1"/>
      <c r="N661" s="46">
        <f t="shared" si="743"/>
        <v>0</v>
      </c>
      <c r="O661" s="34"/>
      <c r="P661" s="1"/>
      <c r="Q661" s="46">
        <f t="shared" si="744"/>
        <v>0</v>
      </c>
      <c r="R661" s="34"/>
      <c r="S661" s="1"/>
      <c r="T661" s="46">
        <f t="shared" si="745"/>
        <v>0</v>
      </c>
      <c r="U661" s="34"/>
      <c r="V661" s="1"/>
      <c r="W661" s="46">
        <f t="shared" si="746"/>
        <v>0</v>
      </c>
      <c r="X661" s="34"/>
      <c r="Y661" s="1"/>
      <c r="Z661" s="46">
        <f t="shared" si="747"/>
        <v>0</v>
      </c>
      <c r="AA661" s="34"/>
      <c r="AB661" s="1"/>
      <c r="AC661" s="46">
        <f t="shared" si="748"/>
        <v>0</v>
      </c>
      <c r="AD661" s="3"/>
      <c r="AE661" s="1"/>
      <c r="AF661" s="171">
        <f t="shared" si="749"/>
        <v>0</v>
      </c>
      <c r="AG661" s="34"/>
      <c r="AH661" s="1"/>
      <c r="AI661" s="46">
        <f t="shared" si="750"/>
        <v>0</v>
      </c>
      <c r="AJ661" s="34"/>
      <c r="AK661" s="1"/>
      <c r="AL661" s="46">
        <f t="shared" si="751"/>
        <v>0</v>
      </c>
      <c r="AM661" s="34"/>
      <c r="AN661" s="1"/>
      <c r="AO661" s="46">
        <f t="shared" si="762"/>
        <v>0</v>
      </c>
      <c r="AP661" s="34"/>
      <c r="AQ661" s="1"/>
      <c r="AR661" s="46">
        <f t="shared" si="763"/>
        <v>0</v>
      </c>
      <c r="AS661" s="34"/>
      <c r="AT661" s="1"/>
      <c r="AU661" s="46">
        <f t="shared" si="764"/>
        <v>0</v>
      </c>
      <c r="AV661" s="125">
        <f t="shared" si="757"/>
        <v>0</v>
      </c>
      <c r="AW661" s="125">
        <f t="shared" si="758"/>
        <v>0</v>
      </c>
      <c r="AX661" s="291">
        <v>0</v>
      </c>
      <c r="AY661" s="125">
        <v>0</v>
      </c>
      <c r="AZ661" s="35"/>
      <c r="BA661" s="35"/>
      <c r="BB661" s="35"/>
      <c r="BC661" s="35"/>
      <c r="BD661" s="35"/>
      <c r="BE661" s="35"/>
      <c r="BF661" s="35"/>
    </row>
    <row r="662" spans="1:58" ht="13">
      <c r="A662" s="17"/>
      <c r="B662" s="1"/>
      <c r="C662" s="16"/>
      <c r="D662" s="115"/>
      <c r="E662" s="117"/>
      <c r="F662" s="162"/>
      <c r="G662" s="155"/>
      <c r="H662" s="156"/>
      <c r="I662" s="156"/>
      <c r="J662" s="175">
        <f t="shared" si="742"/>
        <v>0</v>
      </c>
      <c r="K662" s="16">
        <v>0</v>
      </c>
      <c r="L662" s="3"/>
      <c r="M662" s="1"/>
      <c r="N662" s="46">
        <f t="shared" si="743"/>
        <v>0</v>
      </c>
      <c r="O662" s="34"/>
      <c r="P662" s="1"/>
      <c r="Q662" s="46">
        <f t="shared" si="744"/>
        <v>0</v>
      </c>
      <c r="R662" s="34"/>
      <c r="S662" s="1"/>
      <c r="T662" s="46">
        <f t="shared" si="745"/>
        <v>0</v>
      </c>
      <c r="U662" s="34"/>
      <c r="V662" s="1"/>
      <c r="W662" s="46">
        <f t="shared" si="746"/>
        <v>0</v>
      </c>
      <c r="X662" s="34"/>
      <c r="Y662" s="1"/>
      <c r="Z662" s="46">
        <f t="shared" si="747"/>
        <v>0</v>
      </c>
      <c r="AA662" s="34"/>
      <c r="AB662" s="1"/>
      <c r="AC662" s="46">
        <f t="shared" si="748"/>
        <v>0</v>
      </c>
      <c r="AD662" s="3"/>
      <c r="AE662" s="1"/>
      <c r="AF662" s="171">
        <f t="shared" si="749"/>
        <v>0</v>
      </c>
      <c r="AG662" s="34"/>
      <c r="AH662" s="1"/>
      <c r="AI662" s="46">
        <f t="shared" si="750"/>
        <v>0</v>
      </c>
      <c r="AJ662" s="34"/>
      <c r="AK662" s="1"/>
      <c r="AL662" s="46">
        <f t="shared" si="751"/>
        <v>0</v>
      </c>
      <c r="AM662" s="34"/>
      <c r="AN662" s="1"/>
      <c r="AO662" s="46">
        <f t="shared" si="762"/>
        <v>0</v>
      </c>
      <c r="AP662" s="34"/>
      <c r="AQ662" s="1"/>
      <c r="AR662" s="46">
        <f t="shared" si="763"/>
        <v>0</v>
      </c>
      <c r="AS662" s="34"/>
      <c r="AT662" s="1"/>
      <c r="AU662" s="46">
        <f t="shared" si="764"/>
        <v>0</v>
      </c>
      <c r="AV662" s="125">
        <f t="shared" si="757"/>
        <v>0</v>
      </c>
      <c r="AW662" s="125">
        <f t="shared" si="758"/>
        <v>0</v>
      </c>
      <c r="AX662" s="291">
        <v>0</v>
      </c>
      <c r="AY662" s="125">
        <v>0</v>
      </c>
      <c r="AZ662" s="35"/>
      <c r="BA662" s="35"/>
      <c r="BB662" s="35"/>
      <c r="BC662" s="35"/>
      <c r="BD662" s="35"/>
      <c r="BE662" s="35"/>
      <c r="BF662" s="35"/>
    </row>
    <row r="663" spans="1:58" ht="13">
      <c r="A663" s="17"/>
      <c r="B663" s="22"/>
      <c r="C663" s="200"/>
      <c r="D663" s="115"/>
      <c r="E663" s="117"/>
      <c r="F663" s="162"/>
      <c r="G663" s="155"/>
      <c r="H663" s="156"/>
      <c r="I663" s="156"/>
      <c r="J663" s="175">
        <f t="shared" si="742"/>
        <v>0</v>
      </c>
      <c r="K663" s="16">
        <v>0</v>
      </c>
      <c r="L663" s="3"/>
      <c r="M663" s="1"/>
      <c r="N663" s="46">
        <f t="shared" si="743"/>
        <v>0</v>
      </c>
      <c r="O663" s="34"/>
      <c r="P663" s="1"/>
      <c r="Q663" s="46">
        <f t="shared" si="744"/>
        <v>0</v>
      </c>
      <c r="R663" s="34"/>
      <c r="S663" s="1"/>
      <c r="T663" s="46">
        <f t="shared" si="745"/>
        <v>0</v>
      </c>
      <c r="U663" s="34"/>
      <c r="V663" s="1"/>
      <c r="W663" s="46">
        <f t="shared" si="746"/>
        <v>0</v>
      </c>
      <c r="X663" s="34"/>
      <c r="Y663" s="1"/>
      <c r="Z663" s="46">
        <f t="shared" si="747"/>
        <v>0</v>
      </c>
      <c r="AA663" s="34"/>
      <c r="AB663" s="1"/>
      <c r="AC663" s="46">
        <f t="shared" si="748"/>
        <v>0</v>
      </c>
      <c r="AD663" s="3"/>
      <c r="AE663" s="1"/>
      <c r="AF663" s="171">
        <f t="shared" si="749"/>
        <v>0</v>
      </c>
      <c r="AG663" s="34"/>
      <c r="AH663" s="1"/>
      <c r="AI663" s="46">
        <f t="shared" si="750"/>
        <v>0</v>
      </c>
      <c r="AJ663" s="34"/>
      <c r="AK663" s="1"/>
      <c r="AL663" s="46">
        <f t="shared" si="751"/>
        <v>0</v>
      </c>
      <c r="AM663" s="34"/>
      <c r="AN663" s="1"/>
      <c r="AO663" s="46">
        <f t="shared" si="762"/>
        <v>0</v>
      </c>
      <c r="AP663" s="34"/>
      <c r="AQ663" s="1"/>
      <c r="AR663" s="46">
        <f t="shared" si="763"/>
        <v>0</v>
      </c>
      <c r="AS663" s="34"/>
      <c r="AT663" s="1"/>
      <c r="AU663" s="46">
        <f t="shared" si="764"/>
        <v>0</v>
      </c>
      <c r="AV663" s="125">
        <f t="shared" si="757"/>
        <v>0</v>
      </c>
      <c r="AW663" s="125">
        <f t="shared" si="758"/>
        <v>0</v>
      </c>
      <c r="AX663" s="291">
        <v>0</v>
      </c>
      <c r="AY663" s="125">
        <v>0</v>
      </c>
      <c r="AZ663" s="35"/>
      <c r="BA663" s="35"/>
      <c r="BB663" s="35"/>
      <c r="BC663" s="35"/>
      <c r="BD663" s="35"/>
      <c r="BE663" s="35"/>
      <c r="BF663" s="35"/>
    </row>
    <row r="664" spans="1:58" ht="13">
      <c r="A664" s="50"/>
      <c r="B664" s="51"/>
      <c r="C664" s="16"/>
      <c r="D664" s="115"/>
      <c r="E664" s="117"/>
      <c r="F664" s="162"/>
      <c r="G664" s="155"/>
      <c r="H664" s="156"/>
      <c r="I664" s="156"/>
      <c r="J664" s="175">
        <f t="shared" si="742"/>
        <v>0</v>
      </c>
      <c r="K664" s="16">
        <v>0</v>
      </c>
      <c r="L664" s="3"/>
      <c r="M664" s="1"/>
      <c r="N664" s="46">
        <f t="shared" si="743"/>
        <v>0</v>
      </c>
      <c r="O664" s="34"/>
      <c r="P664" s="1"/>
      <c r="Q664" s="46">
        <f t="shared" si="744"/>
        <v>0</v>
      </c>
      <c r="R664" s="34"/>
      <c r="S664" s="1"/>
      <c r="T664" s="46">
        <f t="shared" si="745"/>
        <v>0</v>
      </c>
      <c r="U664" s="34"/>
      <c r="V664" s="1"/>
      <c r="W664" s="46">
        <f t="shared" si="746"/>
        <v>0</v>
      </c>
      <c r="X664" s="34"/>
      <c r="Y664" s="1"/>
      <c r="Z664" s="46">
        <f t="shared" si="747"/>
        <v>0</v>
      </c>
      <c r="AA664" s="34"/>
      <c r="AB664" s="1"/>
      <c r="AC664" s="46">
        <f t="shared" si="748"/>
        <v>0</v>
      </c>
      <c r="AD664" s="3"/>
      <c r="AE664" s="1"/>
      <c r="AF664" s="171">
        <f t="shared" si="749"/>
        <v>0</v>
      </c>
      <c r="AG664" s="34"/>
      <c r="AH664" s="1"/>
      <c r="AI664" s="46">
        <f t="shared" si="750"/>
        <v>0</v>
      </c>
      <c r="AJ664" s="34"/>
      <c r="AK664" s="1"/>
      <c r="AL664" s="46">
        <f t="shared" si="751"/>
        <v>0</v>
      </c>
      <c r="AM664" s="34"/>
      <c r="AN664" s="1"/>
      <c r="AO664" s="46">
        <f t="shared" si="762"/>
        <v>0</v>
      </c>
      <c r="AP664" s="34"/>
      <c r="AQ664" s="1"/>
      <c r="AR664" s="46">
        <f t="shared" si="763"/>
        <v>0</v>
      </c>
      <c r="AS664" s="34"/>
      <c r="AT664" s="1"/>
      <c r="AU664" s="46">
        <f t="shared" si="764"/>
        <v>0</v>
      </c>
      <c r="AV664" s="125">
        <f t="shared" si="757"/>
        <v>0</v>
      </c>
      <c r="AW664" s="125">
        <f t="shared" si="758"/>
        <v>0</v>
      </c>
      <c r="AX664" s="291">
        <v>0</v>
      </c>
      <c r="AY664" s="125">
        <v>0</v>
      </c>
      <c r="AZ664" s="35"/>
      <c r="BA664" s="35"/>
      <c r="BB664" s="35"/>
      <c r="BC664" s="35"/>
      <c r="BD664" s="35"/>
      <c r="BE664" s="35"/>
      <c r="BF664" s="35"/>
    </row>
    <row r="665" spans="1:58" ht="13">
      <c r="A665" s="53"/>
      <c r="B665" s="54"/>
      <c r="C665" s="16"/>
      <c r="D665" s="115"/>
      <c r="E665" s="117"/>
      <c r="F665" s="162"/>
      <c r="G665" s="155"/>
      <c r="H665" s="156"/>
      <c r="I665" s="156"/>
      <c r="J665" s="175">
        <f t="shared" si="742"/>
        <v>0</v>
      </c>
      <c r="K665" s="16">
        <v>0</v>
      </c>
      <c r="L665" s="3"/>
      <c r="M665" s="1"/>
      <c r="N665" s="46">
        <f t="shared" si="743"/>
        <v>0</v>
      </c>
      <c r="O665" s="34"/>
      <c r="P665" s="1"/>
      <c r="Q665" s="46">
        <f t="shared" si="744"/>
        <v>0</v>
      </c>
      <c r="R665" s="34"/>
      <c r="S665" s="1"/>
      <c r="T665" s="46">
        <f t="shared" si="745"/>
        <v>0</v>
      </c>
      <c r="U665" s="34"/>
      <c r="V665" s="1"/>
      <c r="W665" s="46">
        <f t="shared" si="746"/>
        <v>0</v>
      </c>
      <c r="X665" s="34"/>
      <c r="Y665" s="1"/>
      <c r="Z665" s="46">
        <f t="shared" si="747"/>
        <v>0</v>
      </c>
      <c r="AA665" s="34"/>
      <c r="AB665" s="1"/>
      <c r="AC665" s="46">
        <f t="shared" si="748"/>
        <v>0</v>
      </c>
      <c r="AD665" s="3"/>
      <c r="AE665" s="1"/>
      <c r="AF665" s="171">
        <f t="shared" si="749"/>
        <v>0</v>
      </c>
      <c r="AG665" s="34"/>
      <c r="AH665" s="1"/>
      <c r="AI665" s="46">
        <f t="shared" si="750"/>
        <v>0</v>
      </c>
      <c r="AJ665" s="34"/>
      <c r="AK665" s="1"/>
      <c r="AL665" s="46">
        <f t="shared" si="751"/>
        <v>0</v>
      </c>
      <c r="AM665" s="34"/>
      <c r="AN665" s="1"/>
      <c r="AO665" s="46">
        <f t="shared" si="762"/>
        <v>0</v>
      </c>
      <c r="AP665" s="34"/>
      <c r="AQ665" s="1"/>
      <c r="AR665" s="46">
        <f t="shared" si="763"/>
        <v>0</v>
      </c>
      <c r="AS665" s="34"/>
      <c r="AT665" s="1"/>
      <c r="AU665" s="46">
        <f t="shared" si="764"/>
        <v>0</v>
      </c>
      <c r="AV665" s="125">
        <f t="shared" si="757"/>
        <v>0</v>
      </c>
      <c r="AW665" s="125">
        <f t="shared" si="758"/>
        <v>0</v>
      </c>
      <c r="AX665" s="291">
        <v>0</v>
      </c>
      <c r="AY665" s="125">
        <v>0</v>
      </c>
      <c r="AZ665" s="35"/>
      <c r="BA665" s="35"/>
      <c r="BB665" s="35"/>
      <c r="BC665" s="35"/>
      <c r="BD665" s="35"/>
      <c r="BE665" s="35"/>
      <c r="BF665" s="35"/>
    </row>
    <row r="666" spans="1:58" ht="13">
      <c r="A666" s="17"/>
      <c r="B666" s="1"/>
      <c r="C666" s="200"/>
      <c r="D666" s="115"/>
      <c r="E666" s="117"/>
      <c r="F666" s="162"/>
      <c r="G666" s="155"/>
      <c r="H666" s="156"/>
      <c r="I666" s="156"/>
      <c r="J666" s="175">
        <f t="shared" si="742"/>
        <v>0</v>
      </c>
      <c r="K666" s="16">
        <v>0</v>
      </c>
      <c r="L666" s="3"/>
      <c r="M666" s="1"/>
      <c r="N666" s="46">
        <f t="shared" si="743"/>
        <v>0</v>
      </c>
      <c r="O666" s="34"/>
      <c r="P666" s="1"/>
      <c r="Q666" s="46">
        <f t="shared" si="744"/>
        <v>0</v>
      </c>
      <c r="R666" s="34"/>
      <c r="S666" s="1"/>
      <c r="T666" s="46">
        <f t="shared" si="745"/>
        <v>0</v>
      </c>
      <c r="U666" s="34"/>
      <c r="V666" s="1"/>
      <c r="W666" s="46">
        <f t="shared" si="746"/>
        <v>0</v>
      </c>
      <c r="X666" s="34"/>
      <c r="Y666" s="1"/>
      <c r="Z666" s="46">
        <f t="shared" si="747"/>
        <v>0</v>
      </c>
      <c r="AA666" s="34"/>
      <c r="AB666" s="1"/>
      <c r="AC666" s="46">
        <f t="shared" si="748"/>
        <v>0</v>
      </c>
      <c r="AD666" s="3"/>
      <c r="AE666" s="1"/>
      <c r="AF666" s="171">
        <f t="shared" si="749"/>
        <v>0</v>
      </c>
      <c r="AG666" s="34"/>
      <c r="AH666" s="1"/>
      <c r="AI666" s="46">
        <f t="shared" si="750"/>
        <v>0</v>
      </c>
      <c r="AJ666" s="34"/>
      <c r="AK666" s="1"/>
      <c r="AL666" s="46">
        <f t="shared" si="751"/>
        <v>0</v>
      </c>
      <c r="AM666" s="34"/>
      <c r="AN666" s="1"/>
      <c r="AO666" s="46">
        <f t="shared" si="762"/>
        <v>0</v>
      </c>
      <c r="AP666" s="34"/>
      <c r="AQ666" s="1"/>
      <c r="AR666" s="46">
        <f t="shared" si="763"/>
        <v>0</v>
      </c>
      <c r="AS666" s="34"/>
      <c r="AT666" s="1"/>
      <c r="AU666" s="46">
        <f t="shared" si="764"/>
        <v>0</v>
      </c>
      <c r="AV666" s="125">
        <f t="shared" si="757"/>
        <v>0</v>
      </c>
      <c r="AW666" s="125">
        <f t="shared" si="758"/>
        <v>0</v>
      </c>
      <c r="AX666" s="291">
        <v>0</v>
      </c>
      <c r="AY666" s="125">
        <v>0</v>
      </c>
      <c r="AZ666" s="35"/>
      <c r="BA666" s="35"/>
      <c r="BB666" s="35"/>
      <c r="BC666" s="35"/>
      <c r="BD666" s="35"/>
      <c r="BE666" s="35"/>
      <c r="BF666" s="35"/>
    </row>
    <row r="667" spans="1:58" ht="13">
      <c r="A667" s="17"/>
      <c r="B667" s="22"/>
      <c r="C667" s="16"/>
      <c r="D667" s="115"/>
      <c r="E667" s="117"/>
      <c r="F667" s="162"/>
      <c r="G667" s="155"/>
      <c r="H667" s="156"/>
      <c r="I667" s="156"/>
      <c r="J667" s="175">
        <f t="shared" si="742"/>
        <v>0</v>
      </c>
      <c r="K667" s="16">
        <v>0</v>
      </c>
      <c r="L667" s="3"/>
      <c r="M667" s="1"/>
      <c r="N667" s="46">
        <f t="shared" si="743"/>
        <v>0</v>
      </c>
      <c r="O667" s="34"/>
      <c r="P667" s="1"/>
      <c r="Q667" s="46">
        <f t="shared" si="744"/>
        <v>0</v>
      </c>
      <c r="R667" s="34"/>
      <c r="S667" s="1"/>
      <c r="T667" s="46">
        <f t="shared" si="745"/>
        <v>0</v>
      </c>
      <c r="U667" s="34"/>
      <c r="V667" s="1"/>
      <c r="W667" s="46">
        <f t="shared" si="746"/>
        <v>0</v>
      </c>
      <c r="X667" s="34"/>
      <c r="Y667" s="1"/>
      <c r="Z667" s="46">
        <f t="shared" si="747"/>
        <v>0</v>
      </c>
      <c r="AA667" s="34"/>
      <c r="AB667" s="1"/>
      <c r="AC667" s="46">
        <f t="shared" si="748"/>
        <v>0</v>
      </c>
      <c r="AD667" s="3"/>
      <c r="AE667" s="1"/>
      <c r="AF667" s="171">
        <f t="shared" si="749"/>
        <v>0</v>
      </c>
      <c r="AG667" s="34"/>
      <c r="AH667" s="1"/>
      <c r="AI667" s="46">
        <f t="shared" si="750"/>
        <v>0</v>
      </c>
      <c r="AJ667" s="34"/>
      <c r="AK667" s="1"/>
      <c r="AL667" s="46">
        <f t="shared" si="751"/>
        <v>0</v>
      </c>
      <c r="AM667" s="34"/>
      <c r="AN667" s="1"/>
      <c r="AO667" s="46">
        <f t="shared" si="762"/>
        <v>0</v>
      </c>
      <c r="AP667" s="34"/>
      <c r="AQ667" s="1"/>
      <c r="AR667" s="46">
        <f t="shared" si="763"/>
        <v>0</v>
      </c>
      <c r="AS667" s="34"/>
      <c r="AT667" s="1"/>
      <c r="AU667" s="46">
        <f t="shared" si="764"/>
        <v>0</v>
      </c>
      <c r="AV667" s="125">
        <f t="shared" si="757"/>
        <v>0</v>
      </c>
      <c r="AW667" s="125">
        <f t="shared" si="758"/>
        <v>0</v>
      </c>
      <c r="AX667" s="291">
        <v>0</v>
      </c>
      <c r="AY667" s="125">
        <v>0</v>
      </c>
      <c r="AZ667" s="35"/>
      <c r="BA667" s="35"/>
      <c r="BB667" s="35"/>
      <c r="BC667" s="35"/>
      <c r="BD667" s="35"/>
      <c r="BE667" s="35"/>
      <c r="BF667" s="35"/>
    </row>
    <row r="668" spans="1:58" ht="13">
      <c r="A668" s="50"/>
      <c r="B668" s="51"/>
      <c r="C668" s="16"/>
      <c r="D668" s="115"/>
      <c r="E668" s="117"/>
      <c r="F668" s="162"/>
      <c r="G668" s="155"/>
      <c r="H668" s="156"/>
      <c r="I668" s="156"/>
      <c r="J668" s="175">
        <f t="shared" si="742"/>
        <v>0</v>
      </c>
      <c r="K668" s="16">
        <v>0</v>
      </c>
      <c r="L668" s="3"/>
      <c r="M668" s="1"/>
      <c r="N668" s="46">
        <f t="shared" si="743"/>
        <v>0</v>
      </c>
      <c r="O668" s="34"/>
      <c r="P668" s="1"/>
      <c r="Q668" s="46">
        <f t="shared" si="744"/>
        <v>0</v>
      </c>
      <c r="R668" s="34"/>
      <c r="S668" s="1"/>
      <c r="T668" s="46">
        <f t="shared" si="745"/>
        <v>0</v>
      </c>
      <c r="U668" s="34"/>
      <c r="V668" s="1"/>
      <c r="W668" s="46">
        <f t="shared" si="746"/>
        <v>0</v>
      </c>
      <c r="X668" s="34"/>
      <c r="Y668" s="1"/>
      <c r="Z668" s="46">
        <f t="shared" si="747"/>
        <v>0</v>
      </c>
      <c r="AA668" s="34"/>
      <c r="AB668" s="1"/>
      <c r="AC668" s="46">
        <f t="shared" si="748"/>
        <v>0</v>
      </c>
      <c r="AD668" s="3"/>
      <c r="AE668" s="1"/>
      <c r="AF668" s="171">
        <f t="shared" si="749"/>
        <v>0</v>
      </c>
      <c r="AG668" s="34"/>
      <c r="AH668" s="1"/>
      <c r="AI668" s="46">
        <f t="shared" si="750"/>
        <v>0</v>
      </c>
      <c r="AJ668" s="34"/>
      <c r="AK668" s="1"/>
      <c r="AL668" s="46">
        <f t="shared" si="751"/>
        <v>0</v>
      </c>
      <c r="AM668" s="34"/>
      <c r="AN668" s="1"/>
      <c r="AO668" s="46">
        <f t="shared" si="762"/>
        <v>0</v>
      </c>
      <c r="AP668" s="34"/>
      <c r="AQ668" s="1"/>
      <c r="AR668" s="46">
        <f t="shared" si="763"/>
        <v>0</v>
      </c>
      <c r="AS668" s="34"/>
      <c r="AT668" s="1"/>
      <c r="AU668" s="46">
        <f t="shared" si="764"/>
        <v>0</v>
      </c>
      <c r="AV668" s="125">
        <f t="shared" si="757"/>
        <v>0</v>
      </c>
      <c r="AW668" s="125">
        <f t="shared" si="758"/>
        <v>0</v>
      </c>
      <c r="AX668" s="291">
        <v>0</v>
      </c>
      <c r="AY668" s="125">
        <v>0</v>
      </c>
      <c r="AZ668" s="35"/>
      <c r="BA668" s="35"/>
      <c r="BB668" s="35"/>
      <c r="BC668" s="35"/>
      <c r="BD668" s="35"/>
      <c r="BE668" s="35"/>
      <c r="BF668" s="35"/>
    </row>
    <row r="669" spans="1:58" ht="13">
      <c r="A669" s="17"/>
      <c r="B669" s="22"/>
      <c r="C669" s="200"/>
      <c r="D669" s="115"/>
      <c r="E669" s="117"/>
      <c r="F669" s="162"/>
      <c r="G669" s="155"/>
      <c r="H669" s="156"/>
      <c r="I669" s="156"/>
      <c r="J669" s="175">
        <f t="shared" si="742"/>
        <v>0</v>
      </c>
      <c r="K669" s="16">
        <v>0</v>
      </c>
      <c r="L669" s="3"/>
      <c r="M669" s="1"/>
      <c r="N669" s="46">
        <f t="shared" si="743"/>
        <v>0</v>
      </c>
      <c r="O669" s="34"/>
      <c r="P669" s="1"/>
      <c r="Q669" s="46">
        <f t="shared" si="744"/>
        <v>0</v>
      </c>
      <c r="R669" s="34"/>
      <c r="S669" s="1"/>
      <c r="T669" s="46">
        <f t="shared" si="745"/>
        <v>0</v>
      </c>
      <c r="U669" s="34"/>
      <c r="V669" s="1"/>
      <c r="W669" s="46">
        <f t="shared" si="746"/>
        <v>0</v>
      </c>
      <c r="X669" s="34"/>
      <c r="Y669" s="1"/>
      <c r="Z669" s="46">
        <f t="shared" si="747"/>
        <v>0</v>
      </c>
      <c r="AA669" s="34"/>
      <c r="AB669" s="1"/>
      <c r="AC669" s="46">
        <f t="shared" si="748"/>
        <v>0</v>
      </c>
      <c r="AD669" s="3"/>
      <c r="AE669" s="1"/>
      <c r="AF669" s="171">
        <f t="shared" si="749"/>
        <v>0</v>
      </c>
      <c r="AG669" s="34"/>
      <c r="AH669" s="1"/>
      <c r="AI669" s="46">
        <f t="shared" si="750"/>
        <v>0</v>
      </c>
      <c r="AJ669" s="34"/>
      <c r="AK669" s="1"/>
      <c r="AL669" s="46">
        <f t="shared" si="751"/>
        <v>0</v>
      </c>
      <c r="AM669" s="34"/>
      <c r="AN669" s="1"/>
      <c r="AO669" s="46">
        <f t="shared" si="762"/>
        <v>0</v>
      </c>
      <c r="AP669" s="34"/>
      <c r="AQ669" s="1"/>
      <c r="AR669" s="46">
        <f t="shared" si="763"/>
        <v>0</v>
      </c>
      <c r="AS669" s="34"/>
      <c r="AT669" s="1"/>
      <c r="AU669" s="46">
        <f t="shared" si="764"/>
        <v>0</v>
      </c>
      <c r="AV669" s="125">
        <f t="shared" si="757"/>
        <v>0</v>
      </c>
      <c r="AW669" s="125">
        <f t="shared" si="758"/>
        <v>0</v>
      </c>
      <c r="AX669" s="291">
        <v>0</v>
      </c>
      <c r="AY669" s="125">
        <v>0</v>
      </c>
      <c r="AZ669" s="35"/>
      <c r="BA669" s="35"/>
      <c r="BB669" s="35"/>
      <c r="BC669" s="35"/>
      <c r="BD669" s="35"/>
      <c r="BE669" s="35"/>
      <c r="BF669" s="35"/>
    </row>
    <row r="670" spans="1:58" ht="13">
      <c r="A670" s="18"/>
      <c r="B670" s="41"/>
      <c r="C670" s="200"/>
      <c r="D670" s="115"/>
      <c r="E670" s="117"/>
      <c r="F670" s="162"/>
      <c r="G670" s="155"/>
      <c r="H670" s="156"/>
      <c r="I670" s="156"/>
      <c r="J670" s="175">
        <f>AU670</f>
        <v>0</v>
      </c>
      <c r="K670" s="16">
        <v>0</v>
      </c>
      <c r="L670" s="3"/>
      <c r="M670" s="1"/>
      <c r="N670" s="45">
        <f>SUM(K670+L670-M670)</f>
        <v>0</v>
      </c>
      <c r="O670" s="34"/>
      <c r="P670" s="1"/>
      <c r="Q670" s="45">
        <f>SUM(N670+O670-P670)</f>
        <v>0</v>
      </c>
      <c r="R670" s="34"/>
      <c r="S670" s="1"/>
      <c r="T670" s="45">
        <f>SUM(Q670+R670-S670)</f>
        <v>0</v>
      </c>
      <c r="U670" s="34"/>
      <c r="V670" s="1"/>
      <c r="W670" s="45">
        <f>SUM(T670+U670-V670)</f>
        <v>0</v>
      </c>
      <c r="X670" s="34"/>
      <c r="Y670" s="1"/>
      <c r="Z670" s="45">
        <f>SUM(W670+X670-Y670)</f>
        <v>0</v>
      </c>
      <c r="AA670" s="34"/>
      <c r="AB670" s="1"/>
      <c r="AC670" s="45">
        <f>SUM(Z670+AA670-AB670)</f>
        <v>0</v>
      </c>
      <c r="AD670" s="3"/>
      <c r="AE670" s="1"/>
      <c r="AF670" s="172">
        <f>SUM(AC670+AD670-AE670)</f>
        <v>0</v>
      </c>
      <c r="AG670" s="34"/>
      <c r="AH670" s="1"/>
      <c r="AI670" s="46">
        <f>SUM(AF670+AG670-AH670)</f>
        <v>0</v>
      </c>
      <c r="AJ670" s="34"/>
      <c r="AK670" s="1"/>
      <c r="AL670" s="46">
        <f>SUM(AI670+AJ670-AK670)</f>
        <v>0</v>
      </c>
      <c r="AM670" s="34"/>
      <c r="AN670" s="1"/>
      <c r="AO670" s="46">
        <f>SUM(AL670+AM670-AN670)</f>
        <v>0</v>
      </c>
      <c r="AP670" s="34"/>
      <c r="AQ670" s="1"/>
      <c r="AR670" s="72">
        <f>SUM(AO670+AP670-AQ670)</f>
        <v>0</v>
      </c>
      <c r="AS670" s="3"/>
      <c r="AT670" s="1"/>
      <c r="AU670" s="46">
        <f>SUM(AR670+AS670-AT670)</f>
        <v>0</v>
      </c>
      <c r="AV670" s="125">
        <f t="shared" si="691"/>
        <v>0</v>
      </c>
      <c r="AW670" s="125">
        <f t="shared" si="691"/>
        <v>0</v>
      </c>
      <c r="AX670" s="291">
        <v>0</v>
      </c>
      <c r="AY670" s="125">
        <v>0</v>
      </c>
      <c r="AZ670" s="35"/>
      <c r="BA670" s="35"/>
      <c r="BB670" s="35"/>
      <c r="BC670" s="35"/>
      <c r="BD670" s="35"/>
      <c r="BE670" s="35"/>
      <c r="BF670" s="35"/>
    </row>
    <row r="671" spans="1:58" ht="13">
      <c r="A671" s="18"/>
      <c r="B671" s="41"/>
      <c r="C671" s="16"/>
      <c r="D671" s="115"/>
      <c r="E671" s="117"/>
      <c r="F671" s="162"/>
      <c r="G671" s="155"/>
      <c r="H671" s="156"/>
      <c r="I671" s="156"/>
      <c r="J671" s="175">
        <f t="shared" si="670"/>
        <v>0</v>
      </c>
      <c r="K671" s="16">
        <v>0</v>
      </c>
      <c r="L671" s="3"/>
      <c r="M671" s="1"/>
      <c r="N671" s="45">
        <f t="shared" si="655"/>
        <v>0</v>
      </c>
      <c r="O671" s="34"/>
      <c r="P671" s="1"/>
      <c r="Q671" s="45">
        <f t="shared" si="656"/>
        <v>0</v>
      </c>
      <c r="R671" s="34"/>
      <c r="S671" s="1"/>
      <c r="T671" s="45">
        <f t="shared" si="657"/>
        <v>0</v>
      </c>
      <c r="U671" s="34"/>
      <c r="V671" s="1"/>
      <c r="W671" s="45">
        <f t="shared" si="658"/>
        <v>0</v>
      </c>
      <c r="X671" s="34"/>
      <c r="Y671" s="1"/>
      <c r="Z671" s="45">
        <f t="shared" si="668"/>
        <v>0</v>
      </c>
      <c r="AA671" s="34"/>
      <c r="AB671" s="1"/>
      <c r="AC671" s="45">
        <f t="shared" si="660"/>
        <v>0</v>
      </c>
      <c r="AD671" s="3"/>
      <c r="AE671" s="1"/>
      <c r="AF671" s="172">
        <f t="shared" si="671"/>
        <v>0</v>
      </c>
      <c r="AG671" s="34"/>
      <c r="AH671" s="1"/>
      <c r="AI671" s="46">
        <f t="shared" si="662"/>
        <v>0</v>
      </c>
      <c r="AJ671" s="34"/>
      <c r="AK671" s="1"/>
      <c r="AL671" s="46">
        <f t="shared" si="672"/>
        <v>0</v>
      </c>
      <c r="AM671" s="34"/>
      <c r="AN671" s="1"/>
      <c r="AO671" s="46">
        <f t="shared" si="664"/>
        <v>0</v>
      </c>
      <c r="AP671" s="34"/>
      <c r="AQ671" s="1"/>
      <c r="AR671" s="72">
        <f t="shared" si="665"/>
        <v>0</v>
      </c>
      <c r="AS671" s="3"/>
      <c r="AT671" s="1"/>
      <c r="AU671" s="46">
        <f t="shared" si="666"/>
        <v>0</v>
      </c>
      <c r="AV671" s="125">
        <f t="shared" si="667"/>
        <v>0</v>
      </c>
      <c r="AW671" s="125">
        <f t="shared" si="653"/>
        <v>0</v>
      </c>
      <c r="AX671" s="291">
        <v>0</v>
      </c>
      <c r="AY671" s="125">
        <v>0</v>
      </c>
      <c r="AZ671" s="35"/>
      <c r="BA671" s="35"/>
      <c r="BB671" s="35"/>
      <c r="BC671" s="35"/>
      <c r="BD671" s="35"/>
      <c r="BE671" s="35"/>
      <c r="BF671" s="35"/>
    </row>
    <row r="672" spans="1:58" ht="13">
      <c r="A672" s="18"/>
      <c r="B672" s="41"/>
      <c r="C672" s="16"/>
      <c r="D672" s="115"/>
      <c r="E672" s="117"/>
      <c r="F672" s="162"/>
      <c r="G672" s="155"/>
      <c r="H672" s="156"/>
      <c r="I672" s="156"/>
      <c r="J672" s="175">
        <f>AU672</f>
        <v>0</v>
      </c>
      <c r="K672" s="16">
        <v>0</v>
      </c>
      <c r="L672" s="3"/>
      <c r="M672" s="1"/>
      <c r="N672" s="46">
        <f>SUM(K672+L672-M672)</f>
        <v>0</v>
      </c>
      <c r="O672" s="34"/>
      <c r="P672" s="1"/>
      <c r="Q672" s="46">
        <f>SUM(N672+O672-P672)</f>
        <v>0</v>
      </c>
      <c r="R672" s="34"/>
      <c r="S672" s="1"/>
      <c r="T672" s="46">
        <f>SUM(Q672+R672-S672)</f>
        <v>0</v>
      </c>
      <c r="U672" s="34"/>
      <c r="V672" s="1"/>
      <c r="W672" s="46">
        <f>SUM(T672+U672-V672)</f>
        <v>0</v>
      </c>
      <c r="X672" s="34"/>
      <c r="Y672" s="1"/>
      <c r="Z672" s="46">
        <f>SUM(W672+X672-Y672)</f>
        <v>0</v>
      </c>
      <c r="AA672" s="34"/>
      <c r="AB672" s="1"/>
      <c r="AC672" s="46">
        <f>SUM(Z672+AA672-AB672)</f>
        <v>0</v>
      </c>
      <c r="AD672" s="3"/>
      <c r="AE672" s="1"/>
      <c r="AF672" s="171">
        <f>SUM(AC672+AD672-AE672)</f>
        <v>0</v>
      </c>
      <c r="AG672" s="34"/>
      <c r="AH672" s="1"/>
      <c r="AI672" s="46">
        <f>SUM(AF672+AG672-AH672)</f>
        <v>0</v>
      </c>
      <c r="AJ672" s="34"/>
      <c r="AK672" s="1"/>
      <c r="AL672" s="46">
        <f>SUM(AI672+AJ672-AK672)</f>
        <v>0</v>
      </c>
      <c r="AM672" s="34"/>
      <c r="AN672" s="1"/>
      <c r="AO672" s="46">
        <f>SUM(AL672+AM672-AN672)</f>
        <v>0</v>
      </c>
      <c r="AP672" s="34"/>
      <c r="AQ672" s="1"/>
      <c r="AR672" s="46">
        <f>SUM(AO672+AP672-AQ672)</f>
        <v>0</v>
      </c>
      <c r="AS672" s="34"/>
      <c r="AT672" s="1"/>
      <c r="AU672" s="46">
        <f>SUM(AR672+AS672-AT672)</f>
        <v>0</v>
      </c>
      <c r="AV672" s="125">
        <f t="shared" ref="AV672:AW674" si="765">SUM(L672+O672+R672+U672+X672+AA672+AD672+AG672+AJ672+AM672+AP672+AS672)</f>
        <v>0</v>
      </c>
      <c r="AW672" s="125">
        <f t="shared" si="765"/>
        <v>0</v>
      </c>
      <c r="AX672" s="291">
        <v>0</v>
      </c>
      <c r="AY672" s="125">
        <v>0</v>
      </c>
      <c r="AZ672" s="35"/>
      <c r="BA672" s="35"/>
      <c r="BB672" s="35"/>
      <c r="BC672" s="35"/>
      <c r="BD672" s="35"/>
      <c r="BE672" s="35"/>
      <c r="BF672" s="35"/>
    </row>
    <row r="673" spans="1:58" ht="13">
      <c r="A673" s="17"/>
      <c r="B673" s="22"/>
      <c r="C673" s="200"/>
      <c r="D673" s="115"/>
      <c r="E673" s="117"/>
      <c r="F673" s="162"/>
      <c r="G673" s="155"/>
      <c r="H673" s="156"/>
      <c r="I673" s="156"/>
      <c r="J673" s="175">
        <f>AU673</f>
        <v>0</v>
      </c>
      <c r="K673" s="16">
        <v>0</v>
      </c>
      <c r="L673" s="3"/>
      <c r="M673" s="1"/>
      <c r="N673" s="45">
        <f>SUM(K673+L673-M673)</f>
        <v>0</v>
      </c>
      <c r="O673" s="34"/>
      <c r="P673" s="1"/>
      <c r="Q673" s="45">
        <f>SUM(N673+O673-P673)</f>
        <v>0</v>
      </c>
      <c r="R673" s="34"/>
      <c r="S673" s="1"/>
      <c r="T673" s="45">
        <f>SUM(Q673+R673-S673)</f>
        <v>0</v>
      </c>
      <c r="U673" s="34"/>
      <c r="V673" s="1"/>
      <c r="W673" s="45">
        <f>SUM(T673+U673-V673)</f>
        <v>0</v>
      </c>
      <c r="X673" s="34"/>
      <c r="Y673" s="1"/>
      <c r="Z673" s="45">
        <f>SUM(W673+X673-Y673)</f>
        <v>0</v>
      </c>
      <c r="AA673" s="34"/>
      <c r="AB673" s="1"/>
      <c r="AC673" s="45">
        <f>SUM(Z673+AA673-AB673)</f>
        <v>0</v>
      </c>
      <c r="AD673" s="3"/>
      <c r="AE673" s="1"/>
      <c r="AF673" s="172">
        <f>SUM(AC673+AD673-AE673)</f>
        <v>0</v>
      </c>
      <c r="AG673" s="34"/>
      <c r="AH673" s="1"/>
      <c r="AI673" s="46">
        <f>SUM(AF673+AG673-AH673)</f>
        <v>0</v>
      </c>
      <c r="AJ673" s="34"/>
      <c r="AK673" s="1"/>
      <c r="AL673" s="46">
        <f>SUM(AI673+AJ673-AK673)</f>
        <v>0</v>
      </c>
      <c r="AM673" s="34"/>
      <c r="AN673" s="1"/>
      <c r="AO673" s="46">
        <f>SUM(AL673+AM673-AN673)</f>
        <v>0</v>
      </c>
      <c r="AP673" s="34"/>
      <c r="AQ673" s="1"/>
      <c r="AR673" s="72">
        <f>SUM(AO673+AP673-AQ673)</f>
        <v>0</v>
      </c>
      <c r="AS673" s="3"/>
      <c r="AT673" s="1"/>
      <c r="AU673" s="46">
        <f>SUM(AR673+AS673-AT673)</f>
        <v>0</v>
      </c>
      <c r="AV673" s="125">
        <f t="shared" si="765"/>
        <v>0</v>
      </c>
      <c r="AW673" s="125">
        <f t="shared" si="765"/>
        <v>0</v>
      </c>
      <c r="AX673" s="291">
        <v>0</v>
      </c>
      <c r="AY673" s="125">
        <v>0</v>
      </c>
      <c r="AZ673" s="35"/>
      <c r="BA673" s="35"/>
      <c r="BB673" s="35"/>
      <c r="BC673" s="35"/>
      <c r="BD673" s="35"/>
      <c r="BE673" s="35"/>
      <c r="BF673" s="35"/>
    </row>
    <row r="674" spans="1:58" ht="13">
      <c r="A674" s="18"/>
      <c r="B674" s="41"/>
      <c r="C674" s="200"/>
      <c r="D674" s="115"/>
      <c r="E674" s="117"/>
      <c r="F674" s="162"/>
      <c r="G674" s="155"/>
      <c r="H674" s="156"/>
      <c r="I674" s="156"/>
      <c r="J674" s="175">
        <f>AU674</f>
        <v>0</v>
      </c>
      <c r="K674" s="16">
        <v>0</v>
      </c>
      <c r="L674" s="3"/>
      <c r="M674" s="1"/>
      <c r="N674" s="45">
        <f>SUM(K674+L674-M674)</f>
        <v>0</v>
      </c>
      <c r="O674" s="34"/>
      <c r="P674" s="1"/>
      <c r="Q674" s="45">
        <f>SUM(N674+O674-P674)</f>
        <v>0</v>
      </c>
      <c r="R674" s="34"/>
      <c r="S674" s="1"/>
      <c r="T674" s="45">
        <f>SUM(Q674+R674-S674)</f>
        <v>0</v>
      </c>
      <c r="U674" s="34"/>
      <c r="V674" s="1"/>
      <c r="W674" s="45">
        <f>SUM(T674+U674-V674)</f>
        <v>0</v>
      </c>
      <c r="X674" s="34"/>
      <c r="Y674" s="1"/>
      <c r="Z674" s="45">
        <f>SUM(W674+X674-Y674)</f>
        <v>0</v>
      </c>
      <c r="AA674" s="34"/>
      <c r="AB674" s="1"/>
      <c r="AC674" s="45">
        <f>SUM(Z674+AA674-AB674)</f>
        <v>0</v>
      </c>
      <c r="AD674" s="3"/>
      <c r="AE674" s="1"/>
      <c r="AF674" s="172">
        <f>SUM(AC674+AD674-AE674)</f>
        <v>0</v>
      </c>
      <c r="AG674" s="34"/>
      <c r="AH674" s="1"/>
      <c r="AI674" s="46">
        <f>SUM(AF674+AG674-AH674)</f>
        <v>0</v>
      </c>
      <c r="AJ674" s="34"/>
      <c r="AK674" s="1"/>
      <c r="AL674" s="46">
        <f>SUM(AI674+AJ674-AK674)</f>
        <v>0</v>
      </c>
      <c r="AM674" s="34"/>
      <c r="AN674" s="1"/>
      <c r="AO674" s="46">
        <f>SUM(AL674+AM674-AN674)</f>
        <v>0</v>
      </c>
      <c r="AP674" s="34"/>
      <c r="AQ674" s="1"/>
      <c r="AR674" s="72">
        <f>SUM(AO674+AP674-AQ674)</f>
        <v>0</v>
      </c>
      <c r="AS674" s="3"/>
      <c r="AT674" s="1"/>
      <c r="AU674" s="46">
        <f>SUM(AR674+AS674-AT674)</f>
        <v>0</v>
      </c>
      <c r="AV674" s="125">
        <f t="shared" si="765"/>
        <v>0</v>
      </c>
      <c r="AW674" s="125">
        <f t="shared" si="765"/>
        <v>0</v>
      </c>
      <c r="AX674" s="291">
        <v>0</v>
      </c>
      <c r="AY674" s="125">
        <v>0</v>
      </c>
      <c r="AZ674" s="35"/>
      <c r="BA674" s="35"/>
      <c r="BB674" s="35"/>
      <c r="BC674" s="35"/>
      <c r="BD674" s="35"/>
      <c r="BE674" s="35"/>
      <c r="BF674" s="35"/>
    </row>
    <row r="675" spans="1:58" ht="13">
      <c r="A675" s="18"/>
      <c r="B675" s="41"/>
      <c r="C675" s="16"/>
      <c r="D675" s="115"/>
      <c r="E675" s="117"/>
      <c r="F675" s="162"/>
      <c r="G675" s="155"/>
      <c r="H675" s="156"/>
      <c r="I675" s="156"/>
      <c r="J675" s="175">
        <f t="shared" si="670"/>
        <v>0</v>
      </c>
      <c r="K675" s="16">
        <v>0</v>
      </c>
      <c r="L675" s="3"/>
      <c r="M675" s="1"/>
      <c r="N675" s="45">
        <f t="shared" si="655"/>
        <v>0</v>
      </c>
      <c r="O675" s="34"/>
      <c r="P675" s="1"/>
      <c r="Q675" s="45">
        <f t="shared" si="656"/>
        <v>0</v>
      </c>
      <c r="R675" s="34"/>
      <c r="S675" s="1"/>
      <c r="T675" s="45">
        <f t="shared" si="657"/>
        <v>0</v>
      </c>
      <c r="U675" s="34"/>
      <c r="V675" s="1"/>
      <c r="W675" s="45">
        <f t="shared" si="658"/>
        <v>0</v>
      </c>
      <c r="X675" s="34"/>
      <c r="Y675" s="1"/>
      <c r="Z675" s="45">
        <f t="shared" si="668"/>
        <v>0</v>
      </c>
      <c r="AA675" s="34"/>
      <c r="AB675" s="1"/>
      <c r="AC675" s="45">
        <f t="shared" si="660"/>
        <v>0</v>
      </c>
      <c r="AD675" s="3"/>
      <c r="AE675" s="1"/>
      <c r="AF675" s="172">
        <f t="shared" si="671"/>
        <v>0</v>
      </c>
      <c r="AG675" s="34"/>
      <c r="AH675" s="1"/>
      <c r="AI675" s="46">
        <f t="shared" si="662"/>
        <v>0</v>
      </c>
      <c r="AJ675" s="34"/>
      <c r="AK675" s="1"/>
      <c r="AL675" s="46">
        <f t="shared" si="672"/>
        <v>0</v>
      </c>
      <c r="AM675" s="34"/>
      <c r="AN675" s="1"/>
      <c r="AO675" s="46">
        <f t="shared" ref="AO675:AO680" si="766">SUM(AL675+AM675-AN675)</f>
        <v>0</v>
      </c>
      <c r="AP675" s="34"/>
      <c r="AQ675" s="1"/>
      <c r="AR675" s="72">
        <f t="shared" si="665"/>
        <v>0</v>
      </c>
      <c r="AS675" s="3"/>
      <c r="AT675" s="1"/>
      <c r="AU675" s="46">
        <f t="shared" si="666"/>
        <v>0</v>
      </c>
      <c r="AV675" s="125">
        <f t="shared" si="667"/>
        <v>0</v>
      </c>
      <c r="AW675" s="125">
        <f t="shared" si="653"/>
        <v>0</v>
      </c>
      <c r="AX675" s="291">
        <v>0</v>
      </c>
      <c r="AY675" s="125">
        <v>0</v>
      </c>
      <c r="AZ675" s="35"/>
      <c r="BA675" s="35"/>
      <c r="BB675" s="35"/>
      <c r="BC675" s="35"/>
      <c r="BD675" s="35"/>
      <c r="BE675" s="35"/>
      <c r="BF675" s="35"/>
    </row>
    <row r="676" spans="1:58" ht="13">
      <c r="A676" s="17"/>
      <c r="B676" s="1"/>
      <c r="C676" s="200"/>
      <c r="D676" s="115"/>
      <c r="E676" s="117"/>
      <c r="F676" s="162"/>
      <c r="G676" s="155"/>
      <c r="H676" s="156"/>
      <c r="I676" s="156"/>
      <c r="J676" s="175">
        <f t="shared" si="670"/>
        <v>0</v>
      </c>
      <c r="K676" s="16">
        <v>0</v>
      </c>
      <c r="L676" s="3"/>
      <c r="M676" s="1"/>
      <c r="N676" s="45">
        <f t="shared" si="655"/>
        <v>0</v>
      </c>
      <c r="O676" s="34"/>
      <c r="P676" s="1"/>
      <c r="Q676" s="45">
        <f t="shared" si="656"/>
        <v>0</v>
      </c>
      <c r="R676" s="34"/>
      <c r="S676" s="1"/>
      <c r="T676" s="45">
        <f t="shared" si="657"/>
        <v>0</v>
      </c>
      <c r="U676" s="34"/>
      <c r="V676" s="1"/>
      <c r="W676" s="45">
        <f t="shared" si="658"/>
        <v>0</v>
      </c>
      <c r="X676" s="34"/>
      <c r="Y676" s="1"/>
      <c r="Z676" s="45">
        <f t="shared" si="668"/>
        <v>0</v>
      </c>
      <c r="AA676" s="34"/>
      <c r="AB676" s="1"/>
      <c r="AC676" s="45">
        <f t="shared" si="660"/>
        <v>0</v>
      </c>
      <c r="AD676" s="3"/>
      <c r="AE676" s="1"/>
      <c r="AF676" s="172">
        <f t="shared" ref="AF676:AF680" si="767">SUM(AC676+AD676-AE676)</f>
        <v>0</v>
      </c>
      <c r="AG676" s="34"/>
      <c r="AH676" s="1"/>
      <c r="AI676" s="46">
        <f t="shared" ref="AI676:AI680" si="768">SUM(AF676+AG676-AH676)</f>
        <v>0</v>
      </c>
      <c r="AJ676" s="34"/>
      <c r="AK676" s="1"/>
      <c r="AL676" s="46">
        <f t="shared" si="672"/>
        <v>0</v>
      </c>
      <c r="AM676" s="34"/>
      <c r="AN676" s="1"/>
      <c r="AO676" s="46">
        <f t="shared" si="766"/>
        <v>0</v>
      </c>
      <c r="AP676" s="34"/>
      <c r="AQ676" s="1"/>
      <c r="AR676" s="72">
        <f t="shared" si="665"/>
        <v>0</v>
      </c>
      <c r="AS676" s="3"/>
      <c r="AT676" s="1"/>
      <c r="AU676" s="46">
        <f t="shared" si="666"/>
        <v>0</v>
      </c>
      <c r="AV676" s="125">
        <f t="shared" si="667"/>
        <v>0</v>
      </c>
      <c r="AW676" s="125">
        <f t="shared" si="653"/>
        <v>0</v>
      </c>
      <c r="AX676" s="291">
        <v>0</v>
      </c>
      <c r="AY676" s="125">
        <v>0</v>
      </c>
      <c r="AZ676" s="35"/>
      <c r="BA676" s="35"/>
      <c r="BB676" s="35"/>
      <c r="BC676" s="35"/>
      <c r="BD676" s="35"/>
      <c r="BE676" s="35"/>
      <c r="BF676" s="35"/>
    </row>
    <row r="677" spans="1:58" ht="13">
      <c r="A677" s="18"/>
      <c r="B677" s="41"/>
      <c r="C677" s="200"/>
      <c r="D677" s="115"/>
      <c r="E677" s="117"/>
      <c r="F677" s="162"/>
      <c r="G677" s="155"/>
      <c r="H677" s="156"/>
      <c r="I677" s="156"/>
      <c r="J677" s="175">
        <f t="shared" si="670"/>
        <v>0</v>
      </c>
      <c r="K677" s="16">
        <v>0</v>
      </c>
      <c r="L677" s="3"/>
      <c r="M677" s="1"/>
      <c r="N677" s="45">
        <f t="shared" si="655"/>
        <v>0</v>
      </c>
      <c r="O677" s="34"/>
      <c r="P677" s="1"/>
      <c r="Q677" s="45">
        <f t="shared" si="656"/>
        <v>0</v>
      </c>
      <c r="R677" s="34"/>
      <c r="S677" s="1"/>
      <c r="T677" s="45">
        <f t="shared" si="657"/>
        <v>0</v>
      </c>
      <c r="U677" s="34"/>
      <c r="V677" s="1"/>
      <c r="W677" s="45">
        <f t="shared" ref="W677:W679" si="769">SUM(T677+U677-V677)</f>
        <v>0</v>
      </c>
      <c r="X677" s="34"/>
      <c r="Y677" s="1"/>
      <c r="Z677" s="45">
        <f t="shared" ref="Z677:Z679" si="770">SUM(W677+X677-Y677)</f>
        <v>0</v>
      </c>
      <c r="AA677" s="34"/>
      <c r="AB677" s="1"/>
      <c r="AC677" s="45">
        <f t="shared" ref="AC677:AC679" si="771">SUM(Z677+AA677-AB677)</f>
        <v>0</v>
      </c>
      <c r="AD677" s="3"/>
      <c r="AE677" s="1"/>
      <c r="AF677" s="172">
        <f t="shared" si="767"/>
        <v>0</v>
      </c>
      <c r="AG677" s="34"/>
      <c r="AH677" s="1"/>
      <c r="AI677" s="46">
        <f t="shared" si="768"/>
        <v>0</v>
      </c>
      <c r="AJ677" s="34"/>
      <c r="AK677" s="1"/>
      <c r="AL677" s="46">
        <f t="shared" si="672"/>
        <v>0</v>
      </c>
      <c r="AM677" s="34"/>
      <c r="AN677" s="1"/>
      <c r="AO677" s="46">
        <f t="shared" si="766"/>
        <v>0</v>
      </c>
      <c r="AP677" s="34"/>
      <c r="AQ677" s="1"/>
      <c r="AR677" s="72">
        <f t="shared" si="665"/>
        <v>0</v>
      </c>
      <c r="AS677" s="3"/>
      <c r="AT677" s="1"/>
      <c r="AU677" s="46">
        <f t="shared" si="666"/>
        <v>0</v>
      </c>
      <c r="AV677" s="125">
        <f t="shared" si="667"/>
        <v>0</v>
      </c>
      <c r="AW677" s="125">
        <f t="shared" si="653"/>
        <v>0</v>
      </c>
      <c r="AX677" s="291">
        <v>0</v>
      </c>
      <c r="AY677" s="125">
        <v>0</v>
      </c>
      <c r="AZ677" s="35"/>
      <c r="BA677" s="35"/>
      <c r="BB677" s="35"/>
      <c r="BC677" s="35"/>
      <c r="BD677" s="35"/>
      <c r="BE677" s="35"/>
      <c r="BF677" s="35"/>
    </row>
    <row r="678" spans="1:58" ht="13">
      <c r="A678" s="17"/>
      <c r="B678" s="22"/>
      <c r="C678" s="16"/>
      <c r="D678" s="115"/>
      <c r="E678" s="117"/>
      <c r="F678" s="162"/>
      <c r="G678" s="155"/>
      <c r="H678" s="156"/>
      <c r="I678" s="156"/>
      <c r="J678" s="175">
        <f t="shared" si="670"/>
        <v>0</v>
      </c>
      <c r="K678" s="16">
        <v>0</v>
      </c>
      <c r="L678" s="3"/>
      <c r="M678" s="1"/>
      <c r="N678" s="45">
        <f t="shared" si="655"/>
        <v>0</v>
      </c>
      <c r="O678" s="34"/>
      <c r="P678" s="1"/>
      <c r="Q678" s="45">
        <f t="shared" si="656"/>
        <v>0</v>
      </c>
      <c r="R678" s="34"/>
      <c r="S678" s="1"/>
      <c r="T678" s="45">
        <f t="shared" si="657"/>
        <v>0</v>
      </c>
      <c r="U678" s="34"/>
      <c r="V678" s="1"/>
      <c r="W678" s="45">
        <f t="shared" si="769"/>
        <v>0</v>
      </c>
      <c r="X678" s="34"/>
      <c r="Y678" s="1"/>
      <c r="Z678" s="45">
        <f t="shared" si="770"/>
        <v>0</v>
      </c>
      <c r="AA678" s="34"/>
      <c r="AB678" s="1"/>
      <c r="AC678" s="45">
        <f t="shared" si="771"/>
        <v>0</v>
      </c>
      <c r="AD678" s="3"/>
      <c r="AE678" s="1"/>
      <c r="AF678" s="172">
        <f t="shared" si="767"/>
        <v>0</v>
      </c>
      <c r="AG678" s="34"/>
      <c r="AH678" s="1"/>
      <c r="AI678" s="46">
        <f t="shared" si="768"/>
        <v>0</v>
      </c>
      <c r="AJ678" s="34"/>
      <c r="AK678" s="1"/>
      <c r="AL678" s="46">
        <f t="shared" si="672"/>
        <v>0</v>
      </c>
      <c r="AM678" s="34"/>
      <c r="AN678" s="1"/>
      <c r="AO678" s="46">
        <f t="shared" si="766"/>
        <v>0</v>
      </c>
      <c r="AP678" s="34"/>
      <c r="AQ678" s="1"/>
      <c r="AR678" s="72">
        <f t="shared" si="665"/>
        <v>0</v>
      </c>
      <c r="AS678" s="3"/>
      <c r="AT678" s="1"/>
      <c r="AU678" s="46">
        <f t="shared" si="666"/>
        <v>0</v>
      </c>
      <c r="AV678" s="125">
        <f t="shared" si="667"/>
        <v>0</v>
      </c>
      <c r="AW678" s="125">
        <f t="shared" si="653"/>
        <v>0</v>
      </c>
      <c r="AX678" s="291">
        <v>0</v>
      </c>
      <c r="AY678" s="125">
        <v>0</v>
      </c>
      <c r="AZ678" s="35"/>
      <c r="BA678" s="35"/>
      <c r="BB678" s="35"/>
      <c r="BC678" s="35"/>
      <c r="BD678" s="35"/>
      <c r="BE678" s="35"/>
      <c r="BF678" s="35"/>
    </row>
    <row r="679" spans="1:58" ht="13">
      <c r="A679" s="17"/>
      <c r="B679" s="1"/>
      <c r="C679" s="16"/>
      <c r="D679" s="115"/>
      <c r="E679" s="117"/>
      <c r="F679" s="162"/>
      <c r="G679" s="155"/>
      <c r="H679" s="156"/>
      <c r="I679" s="156"/>
      <c r="J679" s="175">
        <f t="shared" si="670"/>
        <v>0</v>
      </c>
      <c r="K679" s="16">
        <v>0</v>
      </c>
      <c r="L679" s="3"/>
      <c r="M679" s="1"/>
      <c r="N679" s="45">
        <f t="shared" si="655"/>
        <v>0</v>
      </c>
      <c r="O679" s="34"/>
      <c r="P679" s="1"/>
      <c r="Q679" s="45">
        <f t="shared" si="656"/>
        <v>0</v>
      </c>
      <c r="R679" s="34"/>
      <c r="S679" s="1"/>
      <c r="T679" s="45">
        <f t="shared" si="657"/>
        <v>0</v>
      </c>
      <c r="U679" s="34"/>
      <c r="V679" s="1"/>
      <c r="W679" s="45">
        <f t="shared" si="769"/>
        <v>0</v>
      </c>
      <c r="X679" s="34"/>
      <c r="Y679" s="1"/>
      <c r="Z679" s="45">
        <f t="shared" si="770"/>
        <v>0</v>
      </c>
      <c r="AA679" s="34"/>
      <c r="AB679" s="1"/>
      <c r="AC679" s="45">
        <f t="shared" si="771"/>
        <v>0</v>
      </c>
      <c r="AD679" s="3"/>
      <c r="AE679" s="1"/>
      <c r="AF679" s="172">
        <f t="shared" si="767"/>
        <v>0</v>
      </c>
      <c r="AG679" s="34"/>
      <c r="AH679" s="1"/>
      <c r="AI679" s="46">
        <f t="shared" si="768"/>
        <v>0</v>
      </c>
      <c r="AJ679" s="34"/>
      <c r="AK679" s="1"/>
      <c r="AL679" s="46">
        <f t="shared" si="672"/>
        <v>0</v>
      </c>
      <c r="AM679" s="34"/>
      <c r="AN679" s="1"/>
      <c r="AO679" s="46">
        <f t="shared" si="766"/>
        <v>0</v>
      </c>
      <c r="AP679" s="34"/>
      <c r="AQ679" s="1"/>
      <c r="AR679" s="46">
        <f t="shared" si="665"/>
        <v>0</v>
      </c>
      <c r="AS679" s="34"/>
      <c r="AT679" s="1"/>
      <c r="AU679" s="46">
        <f t="shared" si="666"/>
        <v>0</v>
      </c>
      <c r="AV679" s="125">
        <f t="shared" si="667"/>
        <v>0</v>
      </c>
      <c r="AW679" s="125">
        <f t="shared" si="653"/>
        <v>0</v>
      </c>
      <c r="AX679" s="291">
        <v>0</v>
      </c>
      <c r="AY679" s="125">
        <v>0</v>
      </c>
      <c r="AZ679" s="35"/>
      <c r="BA679" s="35"/>
      <c r="BB679" s="35"/>
      <c r="BC679" s="35"/>
      <c r="BD679" s="35"/>
      <c r="BE679" s="35"/>
      <c r="BF679" s="35"/>
    </row>
    <row r="680" spans="1:58" ht="13">
      <c r="A680" s="18"/>
      <c r="B680" s="41"/>
      <c r="C680" s="200"/>
      <c r="D680" s="115"/>
      <c r="E680" s="117"/>
      <c r="F680" s="162"/>
      <c r="G680" s="155"/>
      <c r="H680" s="156"/>
      <c r="I680" s="156"/>
      <c r="J680" s="175">
        <f t="shared" si="670"/>
        <v>0</v>
      </c>
      <c r="K680" s="16">
        <v>0</v>
      </c>
      <c r="L680" s="3"/>
      <c r="M680" s="1"/>
      <c r="N680" s="45">
        <f t="shared" si="655"/>
        <v>0</v>
      </c>
      <c r="O680" s="34"/>
      <c r="P680" s="1"/>
      <c r="Q680" s="45">
        <f t="shared" si="656"/>
        <v>0</v>
      </c>
      <c r="R680" s="34"/>
      <c r="S680" s="1"/>
      <c r="T680" s="45">
        <f t="shared" si="657"/>
        <v>0</v>
      </c>
      <c r="U680" s="34"/>
      <c r="V680" s="1"/>
      <c r="W680" s="45">
        <f>SUM(T680+U680-V680)</f>
        <v>0</v>
      </c>
      <c r="X680" s="34"/>
      <c r="Y680" s="1"/>
      <c r="Z680" s="45">
        <f>SUM(W680+X680-Y680)</f>
        <v>0</v>
      </c>
      <c r="AA680" s="34"/>
      <c r="AB680" s="1"/>
      <c r="AC680" s="45">
        <f>SUM(Z680+AA680-AB680)</f>
        <v>0</v>
      </c>
      <c r="AD680" s="3"/>
      <c r="AE680" s="1"/>
      <c r="AF680" s="172">
        <f t="shared" si="767"/>
        <v>0</v>
      </c>
      <c r="AG680" s="34"/>
      <c r="AH680" s="1"/>
      <c r="AI680" s="46">
        <f t="shared" si="768"/>
        <v>0</v>
      </c>
      <c r="AJ680" s="34"/>
      <c r="AK680" s="1"/>
      <c r="AL680" s="46">
        <f t="shared" si="672"/>
        <v>0</v>
      </c>
      <c r="AM680" s="34"/>
      <c r="AN680" s="1"/>
      <c r="AO680" s="46">
        <f t="shared" si="766"/>
        <v>0</v>
      </c>
      <c r="AP680" s="34"/>
      <c r="AQ680" s="1"/>
      <c r="AR680" s="72">
        <f t="shared" si="665"/>
        <v>0</v>
      </c>
      <c r="AS680" s="3"/>
      <c r="AT680" s="1"/>
      <c r="AU680" s="46">
        <f t="shared" si="666"/>
        <v>0</v>
      </c>
      <c r="AV680" s="125">
        <f t="shared" si="667"/>
        <v>0</v>
      </c>
      <c r="AW680" s="125">
        <f t="shared" si="653"/>
        <v>0</v>
      </c>
      <c r="AX680" s="291">
        <v>0</v>
      </c>
      <c r="AY680" s="125">
        <v>0</v>
      </c>
      <c r="AZ680" s="35"/>
      <c r="BA680" s="35"/>
      <c r="BB680" s="35"/>
      <c r="BC680" s="35"/>
      <c r="BD680" s="35"/>
      <c r="BE680" s="35"/>
      <c r="BF680" s="35"/>
    </row>
    <row r="681" spans="1:58" ht="13">
      <c r="A681" s="18"/>
      <c r="B681" s="41"/>
      <c r="C681" s="200"/>
      <c r="D681" s="115"/>
      <c r="E681" s="117"/>
      <c r="F681" s="162"/>
      <c r="G681" s="155"/>
      <c r="H681" s="156"/>
      <c r="I681" s="156"/>
      <c r="J681" s="175">
        <f t="shared" si="670"/>
        <v>0</v>
      </c>
      <c r="K681" s="16">
        <v>0</v>
      </c>
      <c r="L681" s="3"/>
      <c r="M681" s="1"/>
      <c r="N681" s="45">
        <f t="shared" ref="N681:N682" si="772">SUM(K681+L681-M681)</f>
        <v>0</v>
      </c>
      <c r="O681" s="34"/>
      <c r="P681" s="1"/>
      <c r="Q681" s="45">
        <f t="shared" ref="Q681:Q682" si="773">SUM(N681+O681-P681)</f>
        <v>0</v>
      </c>
      <c r="R681" s="34"/>
      <c r="S681" s="1"/>
      <c r="T681" s="45">
        <f t="shared" ref="T681:T682" si="774">SUM(Q681+R681-S681)</f>
        <v>0</v>
      </c>
      <c r="U681" s="34"/>
      <c r="V681" s="1"/>
      <c r="W681" s="45">
        <f t="shared" ref="W681:W682" si="775">SUM(T681+U681-V681)</f>
        <v>0</v>
      </c>
      <c r="X681" s="34"/>
      <c r="Y681" s="1"/>
      <c r="Z681" s="45">
        <f t="shared" ref="Z681:Z682" si="776">SUM(W681+X681-Y681)</f>
        <v>0</v>
      </c>
      <c r="AA681" s="34"/>
      <c r="AB681" s="1"/>
      <c r="AC681" s="45">
        <f t="shared" ref="AC681:AC682" si="777">SUM(Z681+AA681-AB681)</f>
        <v>0</v>
      </c>
      <c r="AD681" s="3"/>
      <c r="AE681" s="1"/>
      <c r="AF681" s="172">
        <f t="shared" ref="AF681:AF682" si="778">SUM(AC681+AD681-AE681)</f>
        <v>0</v>
      </c>
      <c r="AG681" s="34"/>
      <c r="AH681" s="1"/>
      <c r="AI681" s="46">
        <f t="shared" ref="AI681:AI682" si="779">SUM(AF681+AG681-AH681)</f>
        <v>0</v>
      </c>
      <c r="AJ681" s="34"/>
      <c r="AK681" s="1"/>
      <c r="AL681" s="46">
        <f t="shared" ref="AL681:AL682" si="780">SUM(AI681+AJ681-AK681)</f>
        <v>0</v>
      </c>
      <c r="AM681" s="34"/>
      <c r="AN681" s="1"/>
      <c r="AO681" s="46">
        <f t="shared" ref="AO681:AO682" si="781">SUM(AL681+AM681-AN681)</f>
        <v>0</v>
      </c>
      <c r="AP681" s="34"/>
      <c r="AQ681" s="1"/>
      <c r="AR681" s="72">
        <f t="shared" ref="AR681:AR682" si="782">SUM(AO681+AP681-AQ681)</f>
        <v>0</v>
      </c>
      <c r="AS681" s="3"/>
      <c r="AT681" s="1"/>
      <c r="AU681" s="46">
        <f t="shared" ref="AU681:AU682" si="783">SUM(AR681+AS681-AT681)</f>
        <v>0</v>
      </c>
      <c r="AV681" s="125">
        <f t="shared" si="667"/>
        <v>0</v>
      </c>
      <c r="AW681" s="125">
        <f t="shared" si="653"/>
        <v>0</v>
      </c>
      <c r="AX681" s="291">
        <v>0</v>
      </c>
      <c r="AY681" s="125">
        <v>0</v>
      </c>
      <c r="AZ681" s="35"/>
      <c r="BA681" s="35"/>
      <c r="BB681" s="35"/>
      <c r="BC681" s="35"/>
      <c r="BD681" s="35"/>
      <c r="BE681" s="35"/>
      <c r="BF681" s="35"/>
    </row>
    <row r="682" spans="1:58" ht="13">
      <c r="A682" s="18"/>
      <c r="B682" s="41"/>
      <c r="C682" s="16"/>
      <c r="D682" s="115"/>
      <c r="E682" s="117"/>
      <c r="F682" s="162"/>
      <c r="G682" s="155"/>
      <c r="H682" s="156"/>
      <c r="I682" s="156"/>
      <c r="J682" s="175">
        <f t="shared" si="670"/>
        <v>0</v>
      </c>
      <c r="K682" s="16">
        <v>0</v>
      </c>
      <c r="L682" s="3"/>
      <c r="M682" s="1"/>
      <c r="N682" s="45">
        <f t="shared" si="772"/>
        <v>0</v>
      </c>
      <c r="O682" s="34"/>
      <c r="P682" s="1"/>
      <c r="Q682" s="45">
        <f t="shared" si="773"/>
        <v>0</v>
      </c>
      <c r="R682" s="34"/>
      <c r="S682" s="1"/>
      <c r="T682" s="45">
        <f t="shared" si="774"/>
        <v>0</v>
      </c>
      <c r="U682" s="34"/>
      <c r="V682" s="1"/>
      <c r="W682" s="45">
        <f t="shared" si="775"/>
        <v>0</v>
      </c>
      <c r="X682" s="34"/>
      <c r="Y682" s="1"/>
      <c r="Z682" s="45">
        <f t="shared" si="776"/>
        <v>0</v>
      </c>
      <c r="AA682" s="34"/>
      <c r="AB682" s="1"/>
      <c r="AC682" s="45">
        <f t="shared" si="777"/>
        <v>0</v>
      </c>
      <c r="AD682" s="3"/>
      <c r="AE682" s="1"/>
      <c r="AF682" s="172">
        <f t="shared" si="778"/>
        <v>0</v>
      </c>
      <c r="AG682" s="34"/>
      <c r="AH682" s="1"/>
      <c r="AI682" s="46">
        <f t="shared" si="779"/>
        <v>0</v>
      </c>
      <c r="AJ682" s="34"/>
      <c r="AK682" s="1"/>
      <c r="AL682" s="46">
        <f t="shared" si="780"/>
        <v>0</v>
      </c>
      <c r="AM682" s="34"/>
      <c r="AN682" s="1"/>
      <c r="AO682" s="46">
        <f t="shared" si="781"/>
        <v>0</v>
      </c>
      <c r="AP682" s="34"/>
      <c r="AQ682" s="1"/>
      <c r="AR682" s="72">
        <f t="shared" si="782"/>
        <v>0</v>
      </c>
      <c r="AS682" s="3"/>
      <c r="AT682" s="1"/>
      <c r="AU682" s="46">
        <f t="shared" si="783"/>
        <v>0</v>
      </c>
      <c r="AV682" s="125">
        <f t="shared" si="667"/>
        <v>0</v>
      </c>
      <c r="AW682" s="125">
        <f t="shared" si="653"/>
        <v>0</v>
      </c>
      <c r="AX682" s="291">
        <v>0</v>
      </c>
      <c r="AY682" s="125">
        <v>0</v>
      </c>
      <c r="AZ682" s="35"/>
      <c r="BA682" s="35"/>
      <c r="BB682" s="35"/>
      <c r="BC682" s="35"/>
      <c r="BD682" s="35"/>
      <c r="BE682" s="35"/>
      <c r="BF682" s="35"/>
    </row>
    <row r="683" spans="1:58" ht="13">
      <c r="A683" s="18"/>
      <c r="B683" s="41"/>
      <c r="C683" s="16"/>
      <c r="D683" s="115"/>
      <c r="E683" s="117"/>
      <c r="F683" s="162"/>
      <c r="G683" s="155"/>
      <c r="H683" s="156"/>
      <c r="I683" s="156"/>
      <c r="J683" s="175">
        <f t="shared" si="670"/>
        <v>0</v>
      </c>
      <c r="K683" s="16">
        <v>0</v>
      </c>
      <c r="L683" s="3"/>
      <c r="M683" s="1"/>
      <c r="N683" s="45">
        <f t="shared" ref="N683:N685" si="784">SUM(K683+L683-M683)</f>
        <v>0</v>
      </c>
      <c r="O683" s="34"/>
      <c r="P683" s="1"/>
      <c r="Q683" s="45">
        <f t="shared" ref="Q683:Q690" si="785">SUM(N683+O683-P683)</f>
        <v>0</v>
      </c>
      <c r="R683" s="34"/>
      <c r="S683" s="1"/>
      <c r="T683" s="45">
        <f t="shared" ref="T683:T690" si="786">SUM(Q683+R683-S683)</f>
        <v>0</v>
      </c>
      <c r="U683" s="34"/>
      <c r="V683" s="1"/>
      <c r="W683" s="45">
        <f t="shared" ref="W683:W685" si="787">SUM(T683+U683-V683)</f>
        <v>0</v>
      </c>
      <c r="X683" s="34"/>
      <c r="Y683" s="1"/>
      <c r="Z683" s="45">
        <f t="shared" ref="Z683:Z685" si="788">SUM(W683+X683-Y683)</f>
        <v>0</v>
      </c>
      <c r="AA683" s="34"/>
      <c r="AB683" s="1"/>
      <c r="AC683" s="45">
        <f t="shared" ref="AC683:AC685" si="789">SUM(Z683+AA683-AB683)</f>
        <v>0</v>
      </c>
      <c r="AD683" s="3"/>
      <c r="AE683" s="1"/>
      <c r="AF683" s="172">
        <f t="shared" ref="AF683:AF685" si="790">SUM(AC683+AD683-AE683)</f>
        <v>0</v>
      </c>
      <c r="AG683" s="34"/>
      <c r="AH683" s="1"/>
      <c r="AI683" s="46">
        <f t="shared" ref="AI683:AI685" si="791">SUM(AF683+AG683-AH683)</f>
        <v>0</v>
      </c>
      <c r="AJ683" s="34"/>
      <c r="AK683" s="1"/>
      <c r="AL683" s="46">
        <f t="shared" ref="AL683:AL685" si="792">SUM(AI683+AJ683-AK683)</f>
        <v>0</v>
      </c>
      <c r="AM683" s="34"/>
      <c r="AN683" s="1"/>
      <c r="AO683" s="46">
        <f t="shared" ref="AO683:AO685" si="793">SUM(AL683+AM683-AN683)</f>
        <v>0</v>
      </c>
      <c r="AP683" s="34"/>
      <c r="AQ683" s="1"/>
      <c r="AR683" s="72">
        <f t="shared" ref="AR683:AR685" si="794">SUM(AO683+AP683-AQ683)</f>
        <v>0</v>
      </c>
      <c r="AS683" s="3"/>
      <c r="AT683" s="1"/>
      <c r="AU683" s="46">
        <f t="shared" ref="AU683:AU685" si="795">SUM(AR683+AS683-AT683)</f>
        <v>0</v>
      </c>
      <c r="AV683" s="125">
        <f t="shared" si="667"/>
        <v>0</v>
      </c>
      <c r="AW683" s="125">
        <f t="shared" si="653"/>
        <v>0</v>
      </c>
      <c r="AX683" s="291">
        <v>0</v>
      </c>
      <c r="AY683" s="125">
        <v>0</v>
      </c>
      <c r="AZ683" s="35"/>
      <c r="BA683" s="35"/>
      <c r="BB683" s="35"/>
      <c r="BC683" s="35"/>
      <c r="BD683" s="35"/>
      <c r="BE683" s="35"/>
      <c r="BF683" s="35"/>
    </row>
    <row r="684" spans="1:58" ht="13">
      <c r="A684" s="17"/>
      <c r="B684" s="22"/>
      <c r="C684" s="200"/>
      <c r="D684" s="115"/>
      <c r="E684" s="117"/>
      <c r="F684" s="32"/>
      <c r="G684" s="27"/>
      <c r="H684" s="110"/>
      <c r="I684" s="110"/>
      <c r="J684" s="175">
        <f t="shared" si="670"/>
        <v>0</v>
      </c>
      <c r="K684" s="16">
        <v>0</v>
      </c>
      <c r="L684" s="3"/>
      <c r="M684" s="1"/>
      <c r="N684" s="45">
        <f>SUM(K684+L684-M684)</f>
        <v>0</v>
      </c>
      <c r="O684" s="34"/>
      <c r="P684" s="1"/>
      <c r="Q684" s="45">
        <f t="shared" si="785"/>
        <v>0</v>
      </c>
      <c r="R684" s="34"/>
      <c r="S684" s="1"/>
      <c r="T684" s="45">
        <f t="shared" si="786"/>
        <v>0</v>
      </c>
      <c r="U684" s="34"/>
      <c r="V684" s="1"/>
      <c r="W684" s="45">
        <f>SUM(T684+U684-V684)</f>
        <v>0</v>
      </c>
      <c r="X684" s="34"/>
      <c r="Y684" s="1"/>
      <c r="Z684" s="45">
        <f>SUM(W684+X684-Y684)</f>
        <v>0</v>
      </c>
      <c r="AA684" s="34"/>
      <c r="AB684" s="1"/>
      <c r="AC684" s="45">
        <f>SUM(Z684+AA684-AB684)</f>
        <v>0</v>
      </c>
      <c r="AD684" s="3"/>
      <c r="AE684" s="1"/>
      <c r="AF684" s="172">
        <f>SUM(AC684+AD684-AE684)</f>
        <v>0</v>
      </c>
      <c r="AG684" s="34"/>
      <c r="AH684" s="1"/>
      <c r="AI684" s="46">
        <f>SUM(AF684+AG684-AH684)</f>
        <v>0</v>
      </c>
      <c r="AJ684" s="34"/>
      <c r="AK684" s="1"/>
      <c r="AL684" s="46">
        <f>SUM(AI684+AJ684-AK684)</f>
        <v>0</v>
      </c>
      <c r="AM684" s="34"/>
      <c r="AN684" s="1"/>
      <c r="AO684" s="46">
        <f>SUM(AL684+AM684-AN684)</f>
        <v>0</v>
      </c>
      <c r="AP684" s="34"/>
      <c r="AQ684" s="1"/>
      <c r="AR684" s="46">
        <f>SUM(AO684+AP684-AQ684)</f>
        <v>0</v>
      </c>
      <c r="AS684" s="34"/>
      <c r="AT684" s="1"/>
      <c r="AU684" s="46">
        <f>SUM(AR684+AS684-AT684)</f>
        <v>0</v>
      </c>
      <c r="AV684" s="125">
        <f t="shared" si="667"/>
        <v>0</v>
      </c>
      <c r="AW684" s="125">
        <f t="shared" si="653"/>
        <v>0</v>
      </c>
      <c r="AX684" s="291">
        <v>0</v>
      </c>
      <c r="AY684" s="125">
        <v>0</v>
      </c>
      <c r="AZ684" s="35"/>
      <c r="BA684" s="35"/>
      <c r="BB684" s="35"/>
      <c r="BC684" s="35"/>
      <c r="BD684" s="35"/>
      <c r="BE684" s="35"/>
      <c r="BF684" s="35"/>
    </row>
    <row r="685" spans="1:58" ht="13">
      <c r="A685" s="18"/>
      <c r="B685" s="41"/>
      <c r="C685" s="200"/>
      <c r="D685" s="115"/>
      <c r="E685" s="117"/>
      <c r="F685" s="32"/>
      <c r="G685" s="27"/>
      <c r="H685" s="110"/>
      <c r="I685" s="110"/>
      <c r="J685" s="175">
        <f t="shared" si="670"/>
        <v>0</v>
      </c>
      <c r="K685" s="16">
        <v>0</v>
      </c>
      <c r="L685" s="3"/>
      <c r="M685" s="1"/>
      <c r="N685" s="45">
        <f t="shared" si="784"/>
        <v>0</v>
      </c>
      <c r="O685" s="34"/>
      <c r="P685" s="1"/>
      <c r="Q685" s="45">
        <f t="shared" si="785"/>
        <v>0</v>
      </c>
      <c r="R685" s="34"/>
      <c r="S685" s="1"/>
      <c r="T685" s="45">
        <f t="shared" si="786"/>
        <v>0</v>
      </c>
      <c r="U685" s="34"/>
      <c r="V685" s="1"/>
      <c r="W685" s="45">
        <f t="shared" si="787"/>
        <v>0</v>
      </c>
      <c r="X685" s="34"/>
      <c r="Y685" s="1"/>
      <c r="Z685" s="45">
        <f t="shared" si="788"/>
        <v>0</v>
      </c>
      <c r="AA685" s="34"/>
      <c r="AB685" s="1"/>
      <c r="AC685" s="45">
        <f t="shared" si="789"/>
        <v>0</v>
      </c>
      <c r="AD685" s="3"/>
      <c r="AE685" s="1"/>
      <c r="AF685" s="172">
        <f t="shared" si="790"/>
        <v>0</v>
      </c>
      <c r="AG685" s="34"/>
      <c r="AH685" s="1"/>
      <c r="AI685" s="46">
        <f t="shared" si="791"/>
        <v>0</v>
      </c>
      <c r="AJ685" s="34"/>
      <c r="AK685" s="1"/>
      <c r="AL685" s="46">
        <f t="shared" si="792"/>
        <v>0</v>
      </c>
      <c r="AM685" s="34"/>
      <c r="AN685" s="1"/>
      <c r="AO685" s="46">
        <f t="shared" si="793"/>
        <v>0</v>
      </c>
      <c r="AP685" s="34"/>
      <c r="AQ685" s="1"/>
      <c r="AR685" s="46">
        <f t="shared" si="794"/>
        <v>0</v>
      </c>
      <c r="AS685" s="34"/>
      <c r="AT685" s="1"/>
      <c r="AU685" s="46">
        <f t="shared" si="795"/>
        <v>0</v>
      </c>
      <c r="AV685" s="125">
        <f t="shared" si="667"/>
        <v>0</v>
      </c>
      <c r="AW685" s="125">
        <f t="shared" si="653"/>
        <v>0</v>
      </c>
      <c r="AX685" s="291">
        <v>0</v>
      </c>
      <c r="AY685" s="125">
        <v>0</v>
      </c>
      <c r="AZ685" s="35"/>
      <c r="BA685" s="35"/>
      <c r="BB685" s="35"/>
      <c r="BC685" s="35"/>
      <c r="BD685" s="35"/>
      <c r="BE685" s="35"/>
      <c r="BF685" s="35"/>
    </row>
    <row r="686" spans="1:58" ht="13">
      <c r="A686" s="17"/>
      <c r="B686" s="22"/>
      <c r="C686" s="16"/>
      <c r="D686" s="115"/>
      <c r="E686" s="117"/>
      <c r="F686" s="32"/>
      <c r="G686" s="27"/>
      <c r="H686" s="110"/>
      <c r="I686" s="110"/>
      <c r="J686" s="175">
        <f t="shared" si="670"/>
        <v>0</v>
      </c>
      <c r="K686" s="16">
        <v>0</v>
      </c>
      <c r="L686" s="3"/>
      <c r="M686" s="1"/>
      <c r="N686" s="45">
        <f>SUM(K686+L686-M686)</f>
        <v>0</v>
      </c>
      <c r="O686" s="34"/>
      <c r="P686" s="1"/>
      <c r="Q686" s="45">
        <f t="shared" si="785"/>
        <v>0</v>
      </c>
      <c r="R686" s="34"/>
      <c r="S686" s="1"/>
      <c r="T686" s="45">
        <f t="shared" si="786"/>
        <v>0</v>
      </c>
      <c r="U686" s="34"/>
      <c r="V686" s="1"/>
      <c r="W686" s="45">
        <f>SUM(T686+U686-V686)</f>
        <v>0</v>
      </c>
      <c r="X686" s="34"/>
      <c r="Y686" s="1"/>
      <c r="Z686" s="45">
        <f>SUM(W686+X686-Y686)</f>
        <v>0</v>
      </c>
      <c r="AA686" s="34"/>
      <c r="AB686" s="1"/>
      <c r="AC686" s="45">
        <f>SUM(Z686+AA686-AB686)</f>
        <v>0</v>
      </c>
      <c r="AD686" s="3"/>
      <c r="AE686" s="1"/>
      <c r="AF686" s="172">
        <f>SUM(AC686+AD686-AE686)</f>
        <v>0</v>
      </c>
      <c r="AG686" s="34"/>
      <c r="AH686" s="1"/>
      <c r="AI686" s="46">
        <f>SUM(AF686+AG686-AH686)</f>
        <v>0</v>
      </c>
      <c r="AJ686" s="34"/>
      <c r="AK686" s="1"/>
      <c r="AL686" s="46">
        <f>SUM(AI686+AJ686-AK686)</f>
        <v>0</v>
      </c>
      <c r="AM686" s="34"/>
      <c r="AN686" s="1"/>
      <c r="AO686" s="46">
        <f>SUM(AL686+AM686-AN686)</f>
        <v>0</v>
      </c>
      <c r="AP686" s="34"/>
      <c r="AQ686" s="1"/>
      <c r="AR686" s="72">
        <f>SUM(AO686+AP686-AQ686)</f>
        <v>0</v>
      </c>
      <c r="AS686" s="3"/>
      <c r="AT686" s="1"/>
      <c r="AU686" s="46">
        <f>SUM(AR686+AS686-AT686)</f>
        <v>0</v>
      </c>
      <c r="AV686" s="125">
        <f t="shared" si="667"/>
        <v>0</v>
      </c>
      <c r="AW686" s="125">
        <f t="shared" si="653"/>
        <v>0</v>
      </c>
      <c r="AX686" s="291">
        <v>0</v>
      </c>
      <c r="AY686" s="125">
        <v>0</v>
      </c>
      <c r="AZ686" s="35"/>
      <c r="BA686" s="35"/>
      <c r="BB686" s="35"/>
      <c r="BC686" s="35"/>
      <c r="BD686" s="35"/>
      <c r="BE686" s="35"/>
      <c r="BF686" s="35"/>
    </row>
    <row r="687" spans="1:58" ht="13">
      <c r="A687" s="18"/>
      <c r="B687" s="41"/>
      <c r="C687" s="16"/>
      <c r="D687" s="115"/>
      <c r="E687" s="117"/>
      <c r="F687" s="32"/>
      <c r="G687" s="27"/>
      <c r="H687" s="110"/>
      <c r="I687" s="110"/>
      <c r="J687" s="175">
        <f t="shared" si="670"/>
        <v>0</v>
      </c>
      <c r="K687" s="16">
        <v>0</v>
      </c>
      <c r="L687" s="3"/>
      <c r="M687" s="1"/>
      <c r="N687" s="45">
        <f>SUM(K687+L687-M687)</f>
        <v>0</v>
      </c>
      <c r="O687" s="34"/>
      <c r="P687" s="1"/>
      <c r="Q687" s="45">
        <f t="shared" si="785"/>
        <v>0</v>
      </c>
      <c r="R687" s="34"/>
      <c r="S687" s="1"/>
      <c r="T687" s="45">
        <f t="shared" si="786"/>
        <v>0</v>
      </c>
      <c r="U687" s="34"/>
      <c r="V687" s="1"/>
      <c r="W687" s="45">
        <f>SUM(T687+U687-V687)</f>
        <v>0</v>
      </c>
      <c r="X687" s="34"/>
      <c r="Y687" s="1"/>
      <c r="Z687" s="45">
        <f>SUM(W687+X687-Y687)</f>
        <v>0</v>
      </c>
      <c r="AA687" s="34"/>
      <c r="AB687" s="1"/>
      <c r="AC687" s="45">
        <f>SUM(Z687+AA687-AB687)</f>
        <v>0</v>
      </c>
      <c r="AD687" s="3"/>
      <c r="AE687" s="1"/>
      <c r="AF687" s="172">
        <f>SUM(AC687+AD687-AE687)</f>
        <v>0</v>
      </c>
      <c r="AG687" s="34"/>
      <c r="AH687" s="1"/>
      <c r="AI687" s="46">
        <f>SUM(AF687+AG687-AH687)</f>
        <v>0</v>
      </c>
      <c r="AJ687" s="34"/>
      <c r="AK687" s="1"/>
      <c r="AL687" s="46">
        <f>SUM(AI687+AJ687-AK687)</f>
        <v>0</v>
      </c>
      <c r="AM687" s="34"/>
      <c r="AN687" s="1"/>
      <c r="AO687" s="46">
        <f>SUM(AL687+AM687-AN687)</f>
        <v>0</v>
      </c>
      <c r="AP687" s="34"/>
      <c r="AQ687" s="1"/>
      <c r="AR687" s="72">
        <f>SUM(AO687+AP687-AQ687)</f>
        <v>0</v>
      </c>
      <c r="AS687" s="3"/>
      <c r="AT687" s="1"/>
      <c r="AU687" s="46">
        <f>SUM(AR687+AS687-AT687)</f>
        <v>0</v>
      </c>
      <c r="AV687" s="125">
        <f t="shared" si="667"/>
        <v>0</v>
      </c>
      <c r="AW687" s="125">
        <f t="shared" si="653"/>
        <v>0</v>
      </c>
      <c r="AX687" s="291">
        <v>0</v>
      </c>
      <c r="AY687" s="125">
        <v>0</v>
      </c>
      <c r="AZ687" s="35"/>
      <c r="BA687" s="35"/>
      <c r="BB687" s="35"/>
      <c r="BC687" s="35"/>
      <c r="BD687" s="35"/>
      <c r="BE687" s="35"/>
      <c r="BF687" s="35"/>
    </row>
    <row r="688" spans="1:58" ht="13">
      <c r="A688" s="18"/>
      <c r="B688" s="41"/>
      <c r="C688" s="200"/>
      <c r="D688" s="115"/>
      <c r="E688" s="117"/>
      <c r="F688" s="32"/>
      <c r="G688" s="27"/>
      <c r="H688" s="110"/>
      <c r="I688" s="110"/>
      <c r="J688" s="175">
        <f t="shared" si="670"/>
        <v>0</v>
      </c>
      <c r="K688" s="16">
        <v>0</v>
      </c>
      <c r="L688" s="3"/>
      <c r="M688" s="1"/>
      <c r="N688" s="45">
        <f>SUM(K688+L688-M688)</f>
        <v>0</v>
      </c>
      <c r="O688" s="34"/>
      <c r="P688" s="1"/>
      <c r="Q688" s="45">
        <f t="shared" si="785"/>
        <v>0</v>
      </c>
      <c r="R688" s="34"/>
      <c r="S688" s="1"/>
      <c r="T688" s="45">
        <f t="shared" si="786"/>
        <v>0</v>
      </c>
      <c r="U688" s="34"/>
      <c r="V688" s="1"/>
      <c r="W688" s="45">
        <f>SUM(T688+U688-V688)</f>
        <v>0</v>
      </c>
      <c r="X688" s="34"/>
      <c r="Y688" s="1"/>
      <c r="Z688" s="45">
        <f>SUM(W688+X688-Y688)</f>
        <v>0</v>
      </c>
      <c r="AA688" s="34"/>
      <c r="AB688" s="1"/>
      <c r="AC688" s="45">
        <f>SUM(Z688+AA688-AB688)</f>
        <v>0</v>
      </c>
      <c r="AD688" s="3"/>
      <c r="AE688" s="1"/>
      <c r="AF688" s="172">
        <f>SUM(AC688+AD688-AE688)</f>
        <v>0</v>
      </c>
      <c r="AG688" s="34"/>
      <c r="AH688" s="1"/>
      <c r="AI688" s="46">
        <f>SUM(AF688+AG688-AH688)</f>
        <v>0</v>
      </c>
      <c r="AJ688" s="34"/>
      <c r="AK688" s="1"/>
      <c r="AL688" s="46">
        <f>SUM(AI688+AJ688-AK688)</f>
        <v>0</v>
      </c>
      <c r="AM688" s="34"/>
      <c r="AN688" s="1"/>
      <c r="AO688" s="46">
        <f>SUM(AL688+AM688-AN688)</f>
        <v>0</v>
      </c>
      <c r="AP688" s="34"/>
      <c r="AQ688" s="1"/>
      <c r="AR688" s="72">
        <f>SUM(AO688+AP688-AQ688)</f>
        <v>0</v>
      </c>
      <c r="AS688" s="3"/>
      <c r="AT688" s="1"/>
      <c r="AU688" s="46">
        <f>SUM(AR688+AS688-AT688)</f>
        <v>0</v>
      </c>
      <c r="AV688" s="125">
        <f t="shared" si="667"/>
        <v>0</v>
      </c>
      <c r="AW688" s="125">
        <f t="shared" si="653"/>
        <v>0</v>
      </c>
      <c r="AX688" s="291">
        <v>0</v>
      </c>
      <c r="AY688" s="125">
        <v>0</v>
      </c>
      <c r="AZ688" s="35"/>
      <c r="BA688" s="35"/>
      <c r="BB688" s="35"/>
      <c r="BC688" s="35"/>
      <c r="BD688" s="35"/>
      <c r="BE688" s="35"/>
      <c r="BF688" s="35"/>
    </row>
    <row r="689" spans="1:58" ht="13">
      <c r="A689" s="18"/>
      <c r="B689" s="41"/>
      <c r="C689" s="200"/>
      <c r="D689" s="115"/>
      <c r="E689" s="117"/>
      <c r="F689" s="32"/>
      <c r="G689" s="27"/>
      <c r="H689" s="110"/>
      <c r="I689" s="110"/>
      <c r="J689" s="175">
        <f t="shared" si="670"/>
        <v>0</v>
      </c>
      <c r="K689" s="16">
        <v>0</v>
      </c>
      <c r="L689" s="3"/>
      <c r="M689" s="1"/>
      <c r="N689" s="45">
        <f>SUM(K689+L689-M689)</f>
        <v>0</v>
      </c>
      <c r="O689" s="34"/>
      <c r="P689" s="1"/>
      <c r="Q689" s="45">
        <f t="shared" si="785"/>
        <v>0</v>
      </c>
      <c r="R689" s="34"/>
      <c r="S689" s="1"/>
      <c r="T689" s="45">
        <f t="shared" si="786"/>
        <v>0</v>
      </c>
      <c r="U689" s="34"/>
      <c r="V689" s="1"/>
      <c r="W689" s="45">
        <f>SUM(T689+U689-V689)</f>
        <v>0</v>
      </c>
      <c r="X689" s="34"/>
      <c r="Y689" s="1"/>
      <c r="Z689" s="45">
        <f>SUM(W689+X689-Y689)</f>
        <v>0</v>
      </c>
      <c r="AA689" s="34"/>
      <c r="AB689" s="1"/>
      <c r="AC689" s="45">
        <f>SUM(Z689+AA689-AB689)</f>
        <v>0</v>
      </c>
      <c r="AD689" s="3"/>
      <c r="AE689" s="1"/>
      <c r="AF689" s="172">
        <f>SUM(AC689+AD689-AE689)</f>
        <v>0</v>
      </c>
      <c r="AG689" s="34"/>
      <c r="AH689" s="1"/>
      <c r="AI689" s="46">
        <f>SUM(AF689+AG689-AH689)</f>
        <v>0</v>
      </c>
      <c r="AJ689" s="34"/>
      <c r="AK689" s="1"/>
      <c r="AL689" s="46">
        <f>SUM(AI689+AJ689-AK689)</f>
        <v>0</v>
      </c>
      <c r="AM689" s="34"/>
      <c r="AN689" s="1"/>
      <c r="AO689" s="46">
        <f>SUM(AL689+AM689-AN689)</f>
        <v>0</v>
      </c>
      <c r="AP689" s="34"/>
      <c r="AQ689" s="1"/>
      <c r="AR689" s="72">
        <f>SUM(AO689+AP689-AQ689)</f>
        <v>0</v>
      </c>
      <c r="AS689" s="3"/>
      <c r="AT689" s="1"/>
      <c r="AU689" s="46">
        <f>SUM(AR689+AS689-AT689)</f>
        <v>0</v>
      </c>
      <c r="AV689" s="125">
        <f t="shared" si="667"/>
        <v>0</v>
      </c>
      <c r="AW689" s="125">
        <f t="shared" si="653"/>
        <v>0</v>
      </c>
      <c r="AX689" s="291">
        <v>0</v>
      </c>
      <c r="AY689" s="125">
        <v>0</v>
      </c>
      <c r="AZ689" s="35"/>
      <c r="BA689" s="35"/>
      <c r="BB689" s="35"/>
      <c r="BC689" s="35"/>
      <c r="BD689" s="35"/>
      <c r="BE689" s="35"/>
      <c r="BF689" s="35"/>
    </row>
    <row r="690" spans="1:58" ht="13">
      <c r="A690" s="111"/>
      <c r="B690" s="112"/>
      <c r="C690" s="16"/>
      <c r="D690" s="115"/>
      <c r="E690" s="117"/>
      <c r="F690" s="162"/>
      <c r="G690" s="155"/>
      <c r="H690" s="156"/>
      <c r="I690" s="156"/>
      <c r="J690" s="175">
        <f t="shared" si="670"/>
        <v>0</v>
      </c>
      <c r="K690" s="16">
        <v>0</v>
      </c>
      <c r="L690" s="3"/>
      <c r="M690" s="1"/>
      <c r="N690" s="46">
        <f>SUM(K690+L690-M690)</f>
        <v>0</v>
      </c>
      <c r="O690" s="34"/>
      <c r="P690" s="1"/>
      <c r="Q690" s="46">
        <f t="shared" si="785"/>
        <v>0</v>
      </c>
      <c r="R690" s="34"/>
      <c r="S690" s="1"/>
      <c r="T690" s="46">
        <f t="shared" si="786"/>
        <v>0</v>
      </c>
      <c r="U690" s="34"/>
      <c r="V690" s="1"/>
      <c r="W690" s="46">
        <f>SUM(T690+U690-V690)</f>
        <v>0</v>
      </c>
      <c r="X690" s="34"/>
      <c r="Y690" s="1"/>
      <c r="Z690" s="46">
        <f>SUM(W690+X690-Y690)</f>
        <v>0</v>
      </c>
      <c r="AA690" s="34"/>
      <c r="AB690" s="1"/>
      <c r="AC690" s="46">
        <f>SUM(Z690+AA690-AB690)</f>
        <v>0</v>
      </c>
      <c r="AD690" s="3"/>
      <c r="AE690" s="1"/>
      <c r="AF690" s="171">
        <f>SUM(AC690+AD690-AE690)</f>
        <v>0</v>
      </c>
      <c r="AG690" s="34"/>
      <c r="AH690" s="1"/>
      <c r="AI690" s="46">
        <f>SUM(AF690+AG690-AH690)</f>
        <v>0</v>
      </c>
      <c r="AJ690" s="34"/>
      <c r="AK690" s="1"/>
      <c r="AL690" s="46">
        <f>SUM(AI690+AJ690-AK690)</f>
        <v>0</v>
      </c>
      <c r="AM690" s="34"/>
      <c r="AN690" s="1"/>
      <c r="AO690" s="46">
        <f>SUM(AL690+AM690-AN690)</f>
        <v>0</v>
      </c>
      <c r="AP690" s="34"/>
      <c r="AQ690" s="1"/>
      <c r="AR690" s="46">
        <f>SUM(AO690+AP690-AQ690)</f>
        <v>0</v>
      </c>
      <c r="AS690" s="34"/>
      <c r="AT690" s="1"/>
      <c r="AU690" s="46">
        <f>SUM(AR690+AS690-AT690)</f>
        <v>0</v>
      </c>
      <c r="AV690" s="125">
        <f t="shared" si="667"/>
        <v>0</v>
      </c>
      <c r="AW690" s="125">
        <f t="shared" si="653"/>
        <v>0</v>
      </c>
      <c r="AX690" s="291">
        <v>0</v>
      </c>
      <c r="AY690" s="125">
        <v>0</v>
      </c>
      <c r="AZ690" s="35"/>
      <c r="BA690" s="35"/>
      <c r="BB690" s="35"/>
      <c r="BC690" s="35"/>
      <c r="BD690" s="35"/>
      <c r="BE690" s="35"/>
      <c r="BF690" s="35"/>
    </row>
    <row r="691" spans="1:58" ht="13">
      <c r="A691" s="17"/>
      <c r="B691" s="22"/>
      <c r="C691" s="16"/>
      <c r="D691" s="115"/>
      <c r="E691" s="117"/>
      <c r="F691" s="32"/>
      <c r="G691" s="27"/>
      <c r="H691" s="110"/>
      <c r="I691" s="110"/>
      <c r="J691" s="175">
        <f t="shared" si="639"/>
        <v>0</v>
      </c>
      <c r="K691" s="16">
        <v>0</v>
      </c>
      <c r="L691" s="3"/>
      <c r="M691" s="1"/>
      <c r="N691" s="45">
        <f t="shared" si="640"/>
        <v>0</v>
      </c>
      <c r="O691" s="34"/>
      <c r="P691" s="1"/>
      <c r="Q691" s="45">
        <f t="shared" si="641"/>
        <v>0</v>
      </c>
      <c r="R691" s="34"/>
      <c r="S691" s="1"/>
      <c r="T691" s="45">
        <f t="shared" si="642"/>
        <v>0</v>
      </c>
      <c r="U691" s="34"/>
      <c r="V691" s="1"/>
      <c r="W691" s="45">
        <f t="shared" si="643"/>
        <v>0</v>
      </c>
      <c r="X691" s="34"/>
      <c r="Y691" s="1"/>
      <c r="Z691" s="45">
        <f t="shared" si="644"/>
        <v>0</v>
      </c>
      <c r="AA691" s="34"/>
      <c r="AB691" s="1"/>
      <c r="AC691" s="45">
        <f t="shared" si="645"/>
        <v>0</v>
      </c>
      <c r="AD691" s="3"/>
      <c r="AE691" s="1"/>
      <c r="AF691" s="172">
        <f t="shared" si="646"/>
        <v>0</v>
      </c>
      <c r="AG691" s="34"/>
      <c r="AH691" s="1"/>
      <c r="AI691" s="46">
        <f t="shared" si="647"/>
        <v>0</v>
      </c>
      <c r="AJ691" s="34"/>
      <c r="AK691" s="1"/>
      <c r="AL691" s="46">
        <f t="shared" si="648"/>
        <v>0</v>
      </c>
      <c r="AM691" s="34"/>
      <c r="AN691" s="1"/>
      <c r="AO691" s="46">
        <f t="shared" si="649"/>
        <v>0</v>
      </c>
      <c r="AP691" s="34"/>
      <c r="AQ691" s="1"/>
      <c r="AR691" s="72">
        <f t="shared" si="650"/>
        <v>0</v>
      </c>
      <c r="AS691" s="3"/>
      <c r="AT691" s="1"/>
      <c r="AU691" s="46">
        <f t="shared" si="651"/>
        <v>0</v>
      </c>
      <c r="AV691" s="125">
        <f t="shared" si="652"/>
        <v>0</v>
      </c>
      <c r="AW691" s="125">
        <f t="shared" si="653"/>
        <v>0</v>
      </c>
      <c r="AX691" s="291">
        <v>0</v>
      </c>
      <c r="AY691" s="125">
        <v>0</v>
      </c>
      <c r="AZ691" s="35"/>
      <c r="BA691" s="35"/>
      <c r="BB691" s="35"/>
      <c r="BC691" s="35"/>
      <c r="BD691" s="35"/>
      <c r="BE691" s="35"/>
      <c r="BF691" s="35"/>
    </row>
    <row r="692" spans="1:58" ht="13">
      <c r="A692" s="18"/>
      <c r="B692" s="41"/>
      <c r="C692" s="200"/>
      <c r="D692" s="115"/>
      <c r="E692" s="117"/>
      <c r="F692" s="32"/>
      <c r="G692" s="27"/>
      <c r="H692" s="110"/>
      <c r="I692" s="110"/>
      <c r="J692" s="175">
        <f t="shared" si="639"/>
        <v>0</v>
      </c>
      <c r="K692" s="16">
        <v>0</v>
      </c>
      <c r="L692" s="3"/>
      <c r="M692" s="1"/>
      <c r="N692" s="45">
        <f t="shared" si="640"/>
        <v>0</v>
      </c>
      <c r="O692" s="34"/>
      <c r="P692" s="1"/>
      <c r="Q692" s="45">
        <f t="shared" si="641"/>
        <v>0</v>
      </c>
      <c r="R692" s="34"/>
      <c r="S692" s="1"/>
      <c r="T692" s="45">
        <f t="shared" si="642"/>
        <v>0</v>
      </c>
      <c r="U692" s="34"/>
      <c r="V692" s="1"/>
      <c r="W692" s="45">
        <f t="shared" si="643"/>
        <v>0</v>
      </c>
      <c r="X692" s="34"/>
      <c r="Y692" s="1"/>
      <c r="Z692" s="45">
        <f t="shared" si="644"/>
        <v>0</v>
      </c>
      <c r="AA692" s="34"/>
      <c r="AB692" s="1"/>
      <c r="AC692" s="45">
        <f t="shared" si="645"/>
        <v>0</v>
      </c>
      <c r="AD692" s="3"/>
      <c r="AE692" s="1"/>
      <c r="AF692" s="172">
        <f t="shared" si="646"/>
        <v>0</v>
      </c>
      <c r="AG692" s="34"/>
      <c r="AH692" s="1"/>
      <c r="AI692" s="46">
        <f t="shared" si="647"/>
        <v>0</v>
      </c>
      <c r="AJ692" s="34"/>
      <c r="AK692" s="1"/>
      <c r="AL692" s="46">
        <f t="shared" si="648"/>
        <v>0</v>
      </c>
      <c r="AM692" s="34"/>
      <c r="AN692" s="1"/>
      <c r="AO692" s="46">
        <f t="shared" si="649"/>
        <v>0</v>
      </c>
      <c r="AP692" s="34"/>
      <c r="AQ692" s="1"/>
      <c r="AR692" s="72">
        <f t="shared" si="650"/>
        <v>0</v>
      </c>
      <c r="AS692" s="3"/>
      <c r="AT692" s="1"/>
      <c r="AU692" s="46">
        <f t="shared" si="651"/>
        <v>0</v>
      </c>
      <c r="AV692" s="125">
        <f t="shared" si="652"/>
        <v>0</v>
      </c>
      <c r="AW692" s="125">
        <f t="shared" si="653"/>
        <v>0</v>
      </c>
      <c r="AX692" s="291">
        <v>0</v>
      </c>
      <c r="AY692" s="125">
        <v>0</v>
      </c>
      <c r="AZ692" s="35"/>
      <c r="BA692" s="35"/>
      <c r="BB692" s="35"/>
      <c r="BC692" s="35"/>
      <c r="BD692" s="35"/>
      <c r="BE692" s="35"/>
      <c r="BF692" s="35"/>
    </row>
    <row r="693" spans="1:58" ht="13">
      <c r="A693" s="18"/>
      <c r="B693" s="41"/>
      <c r="C693" s="200"/>
      <c r="D693" s="115"/>
      <c r="E693" s="117"/>
      <c r="F693" s="32"/>
      <c r="G693" s="27"/>
      <c r="H693" s="110"/>
      <c r="I693" s="110"/>
      <c r="J693" s="175">
        <f t="shared" si="639"/>
        <v>0</v>
      </c>
      <c r="K693" s="16">
        <v>0</v>
      </c>
      <c r="L693" s="3"/>
      <c r="M693" s="1"/>
      <c r="N693" s="45">
        <f t="shared" si="640"/>
        <v>0</v>
      </c>
      <c r="O693" s="34"/>
      <c r="P693" s="1"/>
      <c r="Q693" s="45">
        <f t="shared" si="641"/>
        <v>0</v>
      </c>
      <c r="R693" s="34"/>
      <c r="S693" s="1"/>
      <c r="T693" s="45">
        <f t="shared" si="642"/>
        <v>0</v>
      </c>
      <c r="U693" s="34"/>
      <c r="V693" s="1"/>
      <c r="W693" s="45">
        <f t="shared" si="643"/>
        <v>0</v>
      </c>
      <c r="X693" s="34"/>
      <c r="Y693" s="1"/>
      <c r="Z693" s="45">
        <f t="shared" si="644"/>
        <v>0</v>
      </c>
      <c r="AA693" s="34"/>
      <c r="AB693" s="1"/>
      <c r="AC693" s="45">
        <f t="shared" si="645"/>
        <v>0</v>
      </c>
      <c r="AD693" s="3"/>
      <c r="AE693" s="1"/>
      <c r="AF693" s="172">
        <f t="shared" si="646"/>
        <v>0</v>
      </c>
      <c r="AG693" s="34"/>
      <c r="AH693" s="1"/>
      <c r="AI693" s="46">
        <f t="shared" si="647"/>
        <v>0</v>
      </c>
      <c r="AJ693" s="34"/>
      <c r="AK693" s="1"/>
      <c r="AL693" s="46">
        <f t="shared" si="648"/>
        <v>0</v>
      </c>
      <c r="AM693" s="34"/>
      <c r="AN693" s="1"/>
      <c r="AO693" s="46">
        <f t="shared" si="649"/>
        <v>0</v>
      </c>
      <c r="AP693" s="34"/>
      <c r="AQ693" s="1"/>
      <c r="AR693" s="72">
        <f t="shared" si="650"/>
        <v>0</v>
      </c>
      <c r="AS693" s="3"/>
      <c r="AT693" s="1"/>
      <c r="AU693" s="46">
        <f t="shared" si="651"/>
        <v>0</v>
      </c>
      <c r="AV693" s="125">
        <f t="shared" si="652"/>
        <v>0</v>
      </c>
      <c r="AW693" s="125">
        <f t="shared" si="653"/>
        <v>0</v>
      </c>
      <c r="AX693" s="291">
        <v>0</v>
      </c>
      <c r="AY693" s="125">
        <v>0</v>
      </c>
      <c r="AZ693" s="35"/>
      <c r="BA693" s="35"/>
      <c r="BB693" s="35"/>
      <c r="BC693" s="35"/>
      <c r="BD693" s="35"/>
      <c r="BE693" s="35"/>
      <c r="BF693" s="35"/>
    </row>
    <row r="694" spans="1:58" ht="13">
      <c r="A694" s="18"/>
      <c r="B694" s="41"/>
      <c r="C694" s="16"/>
      <c r="D694" s="115"/>
      <c r="E694" s="117"/>
      <c r="F694" s="32"/>
      <c r="G694" s="27"/>
      <c r="H694" s="110"/>
      <c r="I694" s="110"/>
      <c r="J694" s="175">
        <f t="shared" si="639"/>
        <v>0</v>
      </c>
      <c r="K694" s="16">
        <v>0</v>
      </c>
      <c r="L694" s="3"/>
      <c r="M694" s="1"/>
      <c r="N694" s="45">
        <f t="shared" si="640"/>
        <v>0</v>
      </c>
      <c r="O694" s="34"/>
      <c r="P694" s="1"/>
      <c r="Q694" s="45">
        <f t="shared" si="641"/>
        <v>0</v>
      </c>
      <c r="R694" s="34"/>
      <c r="S694" s="1"/>
      <c r="T694" s="45">
        <f t="shared" si="642"/>
        <v>0</v>
      </c>
      <c r="U694" s="34"/>
      <c r="V694" s="1"/>
      <c r="W694" s="45">
        <f t="shared" si="643"/>
        <v>0</v>
      </c>
      <c r="X694" s="34"/>
      <c r="Y694" s="1"/>
      <c r="Z694" s="45">
        <f t="shared" si="644"/>
        <v>0</v>
      </c>
      <c r="AA694" s="34"/>
      <c r="AB694" s="1"/>
      <c r="AC694" s="45">
        <f t="shared" si="645"/>
        <v>0</v>
      </c>
      <c r="AD694" s="3"/>
      <c r="AE694" s="1"/>
      <c r="AF694" s="172">
        <f t="shared" si="646"/>
        <v>0</v>
      </c>
      <c r="AG694" s="34"/>
      <c r="AH694" s="1"/>
      <c r="AI694" s="46">
        <f t="shared" si="647"/>
        <v>0</v>
      </c>
      <c r="AJ694" s="34"/>
      <c r="AK694" s="1"/>
      <c r="AL694" s="46">
        <f t="shared" si="648"/>
        <v>0</v>
      </c>
      <c r="AM694" s="34"/>
      <c r="AN694" s="1"/>
      <c r="AO694" s="46">
        <f t="shared" si="649"/>
        <v>0</v>
      </c>
      <c r="AP694" s="34"/>
      <c r="AQ694" s="1"/>
      <c r="AR694" s="72">
        <f t="shared" si="650"/>
        <v>0</v>
      </c>
      <c r="AS694" s="3"/>
      <c r="AT694" s="1"/>
      <c r="AU694" s="46">
        <f t="shared" si="651"/>
        <v>0</v>
      </c>
      <c r="AV694" s="125">
        <f t="shared" si="652"/>
        <v>0</v>
      </c>
      <c r="AW694" s="125">
        <f t="shared" si="653"/>
        <v>0</v>
      </c>
      <c r="AX694" s="291">
        <v>0</v>
      </c>
      <c r="AY694" s="125">
        <v>0</v>
      </c>
      <c r="AZ694" s="35"/>
      <c r="BA694" s="35"/>
      <c r="BB694" s="35"/>
      <c r="BC694" s="35"/>
      <c r="BD694" s="35"/>
      <c r="BE694" s="35"/>
      <c r="BF694" s="35"/>
    </row>
    <row r="695" spans="1:58" ht="13">
      <c r="A695" s="17"/>
      <c r="B695" s="22"/>
      <c r="C695" s="16"/>
      <c r="D695" s="115"/>
      <c r="E695" s="117"/>
      <c r="F695" s="32"/>
      <c r="G695" s="27"/>
      <c r="H695" s="110"/>
      <c r="I695" s="110"/>
      <c r="J695" s="175">
        <f t="shared" si="639"/>
        <v>0</v>
      </c>
      <c r="K695" s="16">
        <v>0</v>
      </c>
      <c r="L695" s="3"/>
      <c r="M695" s="1"/>
      <c r="N695" s="45">
        <f t="shared" si="640"/>
        <v>0</v>
      </c>
      <c r="O695" s="34"/>
      <c r="P695" s="1"/>
      <c r="Q695" s="45">
        <f t="shared" si="641"/>
        <v>0</v>
      </c>
      <c r="R695" s="34"/>
      <c r="S695" s="1"/>
      <c r="T695" s="45">
        <f t="shared" si="642"/>
        <v>0</v>
      </c>
      <c r="U695" s="34"/>
      <c r="V695" s="1"/>
      <c r="W695" s="45">
        <f t="shared" si="643"/>
        <v>0</v>
      </c>
      <c r="X695" s="34"/>
      <c r="Y695" s="1"/>
      <c r="Z695" s="45">
        <f t="shared" si="644"/>
        <v>0</v>
      </c>
      <c r="AA695" s="34"/>
      <c r="AB695" s="1"/>
      <c r="AC695" s="45">
        <f t="shared" si="645"/>
        <v>0</v>
      </c>
      <c r="AD695" s="3"/>
      <c r="AE695" s="1"/>
      <c r="AF695" s="172">
        <f t="shared" si="646"/>
        <v>0</v>
      </c>
      <c r="AG695" s="34"/>
      <c r="AH695" s="1"/>
      <c r="AI695" s="46">
        <f t="shared" si="647"/>
        <v>0</v>
      </c>
      <c r="AJ695" s="34"/>
      <c r="AK695" s="1"/>
      <c r="AL695" s="46">
        <f t="shared" si="648"/>
        <v>0</v>
      </c>
      <c r="AM695" s="34"/>
      <c r="AN695" s="1"/>
      <c r="AO695" s="46">
        <f t="shared" si="649"/>
        <v>0</v>
      </c>
      <c r="AP695" s="34"/>
      <c r="AQ695" s="1"/>
      <c r="AR695" s="72">
        <f t="shared" si="650"/>
        <v>0</v>
      </c>
      <c r="AS695" s="3"/>
      <c r="AT695" s="1"/>
      <c r="AU695" s="46">
        <f t="shared" si="651"/>
        <v>0</v>
      </c>
      <c r="AV695" s="125">
        <f t="shared" si="652"/>
        <v>0</v>
      </c>
      <c r="AW695" s="125">
        <f t="shared" si="653"/>
        <v>0</v>
      </c>
      <c r="AX695" s="291">
        <v>0</v>
      </c>
      <c r="AY695" s="125">
        <v>0</v>
      </c>
      <c r="AZ695" s="35"/>
      <c r="BA695" s="35"/>
      <c r="BB695" s="35"/>
      <c r="BC695" s="35"/>
      <c r="BD695" s="35"/>
      <c r="BE695" s="35"/>
      <c r="BF695" s="35"/>
    </row>
    <row r="696" spans="1:58" ht="13">
      <c r="A696" s="18"/>
      <c r="B696" s="41"/>
      <c r="C696" s="200"/>
      <c r="D696" s="115"/>
      <c r="E696" s="117"/>
      <c r="F696" s="32"/>
      <c r="G696" s="27"/>
      <c r="H696" s="110"/>
      <c r="I696" s="110"/>
      <c r="J696" s="175">
        <f t="shared" si="639"/>
        <v>0</v>
      </c>
      <c r="K696" s="16">
        <v>0</v>
      </c>
      <c r="L696" s="3"/>
      <c r="M696" s="1"/>
      <c r="N696" s="45">
        <f t="shared" si="640"/>
        <v>0</v>
      </c>
      <c r="O696" s="34"/>
      <c r="P696" s="1"/>
      <c r="Q696" s="45">
        <f t="shared" si="641"/>
        <v>0</v>
      </c>
      <c r="R696" s="34"/>
      <c r="S696" s="1"/>
      <c r="T696" s="45">
        <f t="shared" si="642"/>
        <v>0</v>
      </c>
      <c r="U696" s="34"/>
      <c r="V696" s="1"/>
      <c r="W696" s="45">
        <f t="shared" si="643"/>
        <v>0</v>
      </c>
      <c r="X696" s="34"/>
      <c r="Y696" s="1"/>
      <c r="Z696" s="45">
        <f t="shared" si="644"/>
        <v>0</v>
      </c>
      <c r="AA696" s="34"/>
      <c r="AB696" s="1"/>
      <c r="AC696" s="45">
        <f t="shared" si="645"/>
        <v>0</v>
      </c>
      <c r="AD696" s="3"/>
      <c r="AE696" s="1"/>
      <c r="AF696" s="172">
        <f t="shared" si="646"/>
        <v>0</v>
      </c>
      <c r="AG696" s="34"/>
      <c r="AH696" s="1"/>
      <c r="AI696" s="46">
        <f t="shared" si="647"/>
        <v>0</v>
      </c>
      <c r="AJ696" s="34"/>
      <c r="AK696" s="1"/>
      <c r="AL696" s="46">
        <f t="shared" si="648"/>
        <v>0</v>
      </c>
      <c r="AM696" s="34"/>
      <c r="AN696" s="1"/>
      <c r="AO696" s="46">
        <f t="shared" si="649"/>
        <v>0</v>
      </c>
      <c r="AP696" s="34"/>
      <c r="AQ696" s="1"/>
      <c r="AR696" s="72">
        <f t="shared" si="650"/>
        <v>0</v>
      </c>
      <c r="AS696" s="3"/>
      <c r="AT696" s="1"/>
      <c r="AU696" s="46">
        <f t="shared" si="651"/>
        <v>0</v>
      </c>
      <c r="AV696" s="125">
        <f t="shared" si="652"/>
        <v>0</v>
      </c>
      <c r="AW696" s="125">
        <f t="shared" si="653"/>
        <v>0</v>
      </c>
      <c r="AX696" s="291">
        <v>0</v>
      </c>
      <c r="AY696" s="125">
        <v>0</v>
      </c>
      <c r="AZ696" s="35"/>
      <c r="BA696" s="35"/>
      <c r="BB696" s="35"/>
      <c r="BC696" s="35"/>
      <c r="BD696" s="35"/>
      <c r="BE696" s="35"/>
      <c r="BF696" s="35"/>
    </row>
    <row r="697" spans="1:58" ht="13">
      <c r="A697" s="18"/>
      <c r="B697" s="41"/>
      <c r="C697" s="200"/>
      <c r="D697" s="115"/>
      <c r="E697" s="117"/>
      <c r="F697" s="32"/>
      <c r="G697" s="27"/>
      <c r="H697" s="110"/>
      <c r="I697" s="110"/>
      <c r="J697" s="175">
        <f t="shared" si="639"/>
        <v>0</v>
      </c>
      <c r="K697" s="16">
        <v>0</v>
      </c>
      <c r="L697" s="3"/>
      <c r="M697" s="1"/>
      <c r="N697" s="45">
        <f t="shared" si="640"/>
        <v>0</v>
      </c>
      <c r="O697" s="34"/>
      <c r="P697" s="1"/>
      <c r="Q697" s="45">
        <f t="shared" si="641"/>
        <v>0</v>
      </c>
      <c r="R697" s="34"/>
      <c r="S697" s="1"/>
      <c r="T697" s="45">
        <f t="shared" si="642"/>
        <v>0</v>
      </c>
      <c r="U697" s="34"/>
      <c r="V697" s="1"/>
      <c r="W697" s="45">
        <f t="shared" si="643"/>
        <v>0</v>
      </c>
      <c r="X697" s="34"/>
      <c r="Y697" s="1"/>
      <c r="Z697" s="45">
        <f t="shared" si="644"/>
        <v>0</v>
      </c>
      <c r="AA697" s="34"/>
      <c r="AB697" s="1"/>
      <c r="AC697" s="45">
        <f t="shared" si="645"/>
        <v>0</v>
      </c>
      <c r="AD697" s="3"/>
      <c r="AE697" s="1"/>
      <c r="AF697" s="172">
        <f t="shared" si="646"/>
        <v>0</v>
      </c>
      <c r="AG697" s="34"/>
      <c r="AH697" s="1"/>
      <c r="AI697" s="46">
        <f t="shared" si="647"/>
        <v>0</v>
      </c>
      <c r="AJ697" s="34"/>
      <c r="AK697" s="1"/>
      <c r="AL697" s="46">
        <f t="shared" si="648"/>
        <v>0</v>
      </c>
      <c r="AM697" s="34"/>
      <c r="AN697" s="1"/>
      <c r="AO697" s="46">
        <f t="shared" si="649"/>
        <v>0</v>
      </c>
      <c r="AP697" s="34"/>
      <c r="AQ697" s="1"/>
      <c r="AR697" s="72">
        <f t="shared" si="650"/>
        <v>0</v>
      </c>
      <c r="AS697" s="3"/>
      <c r="AT697" s="1"/>
      <c r="AU697" s="46">
        <f t="shared" si="651"/>
        <v>0</v>
      </c>
      <c r="AV697" s="125">
        <f t="shared" si="652"/>
        <v>0</v>
      </c>
      <c r="AW697" s="125">
        <f t="shared" si="653"/>
        <v>0</v>
      </c>
      <c r="AX697" s="291">
        <v>0</v>
      </c>
      <c r="AY697" s="125">
        <v>0</v>
      </c>
      <c r="AZ697" s="35"/>
      <c r="BA697" s="35"/>
      <c r="BB697" s="35"/>
      <c r="BC697" s="35"/>
      <c r="BD697" s="35"/>
      <c r="BE697" s="35"/>
      <c r="BF697" s="35"/>
    </row>
    <row r="698" spans="1:58" ht="13">
      <c r="A698" s="17"/>
      <c r="B698" s="22"/>
      <c r="C698" s="16"/>
      <c r="D698" s="115"/>
      <c r="E698" s="117"/>
      <c r="F698" s="32"/>
      <c r="G698" s="27"/>
      <c r="H698" s="110"/>
      <c r="I698" s="110"/>
      <c r="J698" s="175">
        <f t="shared" si="639"/>
        <v>0</v>
      </c>
      <c r="K698" s="16">
        <v>0</v>
      </c>
      <c r="L698" s="3"/>
      <c r="M698" s="1"/>
      <c r="N698" s="45">
        <f t="shared" si="640"/>
        <v>0</v>
      </c>
      <c r="O698" s="34"/>
      <c r="P698" s="1"/>
      <c r="Q698" s="45">
        <f t="shared" si="641"/>
        <v>0</v>
      </c>
      <c r="R698" s="34"/>
      <c r="S698" s="1"/>
      <c r="T698" s="45">
        <f t="shared" si="642"/>
        <v>0</v>
      </c>
      <c r="U698" s="34"/>
      <c r="V698" s="1"/>
      <c r="W698" s="45">
        <f t="shared" si="643"/>
        <v>0</v>
      </c>
      <c r="X698" s="34"/>
      <c r="Y698" s="1"/>
      <c r="Z698" s="45">
        <f t="shared" si="644"/>
        <v>0</v>
      </c>
      <c r="AA698" s="34"/>
      <c r="AB698" s="1"/>
      <c r="AC698" s="45">
        <f t="shared" si="645"/>
        <v>0</v>
      </c>
      <c r="AD698" s="3"/>
      <c r="AE698" s="1"/>
      <c r="AF698" s="172">
        <f t="shared" si="646"/>
        <v>0</v>
      </c>
      <c r="AG698" s="34"/>
      <c r="AH698" s="1"/>
      <c r="AI698" s="46">
        <f t="shared" si="647"/>
        <v>0</v>
      </c>
      <c r="AJ698" s="34"/>
      <c r="AK698" s="1"/>
      <c r="AL698" s="46">
        <f t="shared" si="648"/>
        <v>0</v>
      </c>
      <c r="AM698" s="34"/>
      <c r="AN698" s="1"/>
      <c r="AO698" s="46">
        <f t="shared" si="649"/>
        <v>0</v>
      </c>
      <c r="AP698" s="34"/>
      <c r="AQ698" s="1"/>
      <c r="AR698" s="72">
        <f t="shared" si="650"/>
        <v>0</v>
      </c>
      <c r="AS698" s="3"/>
      <c r="AT698" s="1"/>
      <c r="AU698" s="46">
        <f t="shared" si="651"/>
        <v>0</v>
      </c>
      <c r="AV698" s="125">
        <f t="shared" si="652"/>
        <v>0</v>
      </c>
      <c r="AW698" s="125">
        <f t="shared" si="653"/>
        <v>0</v>
      </c>
      <c r="AX698" s="291">
        <v>0</v>
      </c>
      <c r="AY698" s="125">
        <v>0</v>
      </c>
      <c r="AZ698" s="35"/>
      <c r="BA698" s="35"/>
      <c r="BB698" s="35"/>
      <c r="BC698" s="35"/>
      <c r="BD698" s="35"/>
      <c r="BE698" s="35"/>
      <c r="BF698" s="35"/>
    </row>
    <row r="699" spans="1:58" ht="13">
      <c r="A699" s="18"/>
      <c r="B699" s="41"/>
      <c r="C699" s="16"/>
      <c r="D699" s="115"/>
      <c r="E699" s="117"/>
      <c r="F699" s="32"/>
      <c r="G699" s="27"/>
      <c r="H699" s="110"/>
      <c r="I699" s="110"/>
      <c r="J699" s="175">
        <f>AU699</f>
        <v>0</v>
      </c>
      <c r="K699" s="16">
        <v>0</v>
      </c>
      <c r="L699" s="3"/>
      <c r="M699" s="1"/>
      <c r="N699" s="45">
        <f t="shared" si="640"/>
        <v>0</v>
      </c>
      <c r="O699" s="34"/>
      <c r="P699" s="1"/>
      <c r="Q699" s="45">
        <f t="shared" si="641"/>
        <v>0</v>
      </c>
      <c r="R699" s="34"/>
      <c r="S699" s="1"/>
      <c r="T699" s="45">
        <f t="shared" si="642"/>
        <v>0</v>
      </c>
      <c r="U699" s="34"/>
      <c r="V699" s="1"/>
      <c r="W699" s="45">
        <f t="shared" si="643"/>
        <v>0</v>
      </c>
      <c r="X699" s="34"/>
      <c r="Y699" s="1"/>
      <c r="Z699" s="45">
        <f t="shared" si="644"/>
        <v>0</v>
      </c>
      <c r="AA699" s="34"/>
      <c r="AB699" s="1"/>
      <c r="AC699" s="45">
        <f t="shared" si="645"/>
        <v>0</v>
      </c>
      <c r="AD699" s="3"/>
      <c r="AE699" s="1"/>
      <c r="AF699" s="172">
        <f t="shared" si="646"/>
        <v>0</v>
      </c>
      <c r="AG699" s="34"/>
      <c r="AH699" s="1"/>
      <c r="AI699" s="46">
        <f t="shared" si="647"/>
        <v>0</v>
      </c>
      <c r="AJ699" s="34"/>
      <c r="AK699" s="1"/>
      <c r="AL699" s="46">
        <f t="shared" si="648"/>
        <v>0</v>
      </c>
      <c r="AM699" s="34"/>
      <c r="AN699" s="1"/>
      <c r="AO699" s="46">
        <f t="shared" si="649"/>
        <v>0</v>
      </c>
      <c r="AP699" s="34"/>
      <c r="AQ699" s="1"/>
      <c r="AR699" s="72">
        <f t="shared" si="650"/>
        <v>0</v>
      </c>
      <c r="AS699" s="3"/>
      <c r="AT699" s="1"/>
      <c r="AU699" s="46">
        <f t="shared" si="651"/>
        <v>0</v>
      </c>
      <c r="AV699" s="125">
        <f t="shared" si="652"/>
        <v>0</v>
      </c>
      <c r="AW699" s="125">
        <f t="shared" si="653"/>
        <v>0</v>
      </c>
      <c r="AX699" s="291">
        <v>0</v>
      </c>
      <c r="AY699" s="125">
        <v>0</v>
      </c>
      <c r="AZ699" s="35"/>
      <c r="BA699" s="35"/>
      <c r="BB699" s="35"/>
      <c r="BC699" s="35"/>
      <c r="BD699" s="35"/>
      <c r="BE699" s="35"/>
      <c r="BF699" s="35"/>
    </row>
    <row r="700" spans="1:58" ht="13">
      <c r="A700" s="18"/>
      <c r="B700" s="41"/>
      <c r="C700" s="200"/>
      <c r="D700" s="115"/>
      <c r="E700" s="117"/>
      <c r="F700" s="162"/>
      <c r="G700" s="38"/>
      <c r="H700" s="110"/>
      <c r="I700" s="110"/>
      <c r="J700" s="175">
        <f>AU700</f>
        <v>0</v>
      </c>
      <c r="K700" s="16">
        <v>0</v>
      </c>
      <c r="L700" s="3"/>
      <c r="M700" s="1"/>
      <c r="N700" s="45">
        <f t="shared" si="640"/>
        <v>0</v>
      </c>
      <c r="O700" s="34"/>
      <c r="P700" s="1"/>
      <c r="Q700" s="45">
        <f t="shared" ref="Q700:Q736" si="796">SUM(N700+O700-P700)</f>
        <v>0</v>
      </c>
      <c r="R700" s="34"/>
      <c r="S700" s="1"/>
      <c r="T700" s="45">
        <f t="shared" ref="T700:T736" si="797">SUM(Q700+R700-S700)</f>
        <v>0</v>
      </c>
      <c r="U700" s="34"/>
      <c r="V700" s="1"/>
      <c r="W700" s="45">
        <f t="shared" ref="W700:W736" si="798">SUM(T700+U700-V700)</f>
        <v>0</v>
      </c>
      <c r="X700" s="34"/>
      <c r="Y700" s="1"/>
      <c r="Z700" s="45">
        <f t="shared" ref="Z700:Z736" si="799">SUM(W700+X700-Y700)</f>
        <v>0</v>
      </c>
      <c r="AA700" s="34"/>
      <c r="AB700" s="1"/>
      <c r="AC700" s="45">
        <f t="shared" ref="AC700:AC736" si="800">SUM(Z700+AA700-AB700)</f>
        <v>0</v>
      </c>
      <c r="AD700" s="3"/>
      <c r="AE700" s="1"/>
      <c r="AF700" s="172">
        <f t="shared" ref="AF700:AF736" si="801">SUM(AC700+AD700-AE700)</f>
        <v>0</v>
      </c>
      <c r="AG700" s="34"/>
      <c r="AH700" s="1"/>
      <c r="AI700" s="46">
        <f t="shared" ref="AI700:AI736" si="802">SUM(AF700+AG700-AH700)</f>
        <v>0</v>
      </c>
      <c r="AJ700" s="34"/>
      <c r="AK700" s="1"/>
      <c r="AL700" s="46">
        <f t="shared" ref="AL700:AL736" si="803">SUM(AI700+AJ700-AK700)</f>
        <v>0</v>
      </c>
      <c r="AM700" s="34"/>
      <c r="AN700" s="1"/>
      <c r="AO700" s="46">
        <f t="shared" si="649"/>
        <v>0</v>
      </c>
      <c r="AP700" s="34"/>
      <c r="AQ700" s="1"/>
      <c r="AR700" s="72">
        <f t="shared" si="650"/>
        <v>0</v>
      </c>
      <c r="AS700" s="3"/>
      <c r="AT700" s="1"/>
      <c r="AU700" s="46">
        <f t="shared" si="651"/>
        <v>0</v>
      </c>
      <c r="AV700" s="125">
        <f t="shared" si="652"/>
        <v>0</v>
      </c>
      <c r="AW700" s="125">
        <f t="shared" si="653"/>
        <v>0</v>
      </c>
      <c r="AX700" s="291">
        <v>0</v>
      </c>
      <c r="AY700" s="125">
        <v>0</v>
      </c>
      <c r="AZ700" s="35"/>
      <c r="BA700" s="35"/>
      <c r="BB700" s="35"/>
      <c r="BC700" s="35"/>
      <c r="BD700" s="35"/>
      <c r="BE700" s="35"/>
      <c r="BF700" s="35"/>
    </row>
    <row r="701" spans="1:58" ht="13">
      <c r="A701" s="17"/>
      <c r="B701" s="1"/>
      <c r="C701" s="200"/>
      <c r="D701" s="115"/>
      <c r="E701" s="117"/>
      <c r="F701" s="162"/>
      <c r="G701" s="38"/>
      <c r="H701" s="81"/>
      <c r="I701" s="110"/>
      <c r="J701" s="175">
        <f t="shared" ref="J701:J765" si="804">AU701</f>
        <v>0</v>
      </c>
      <c r="K701" s="16">
        <v>0</v>
      </c>
      <c r="L701" s="3"/>
      <c r="M701" s="1"/>
      <c r="N701" s="46">
        <f t="shared" si="640"/>
        <v>0</v>
      </c>
      <c r="O701" s="34"/>
      <c r="P701" s="1"/>
      <c r="Q701" s="46">
        <f t="shared" si="796"/>
        <v>0</v>
      </c>
      <c r="R701" s="34"/>
      <c r="S701" s="1"/>
      <c r="T701" s="46">
        <f t="shared" si="797"/>
        <v>0</v>
      </c>
      <c r="U701" s="34"/>
      <c r="V701" s="1"/>
      <c r="W701" s="46">
        <f t="shared" si="798"/>
        <v>0</v>
      </c>
      <c r="X701" s="34"/>
      <c r="Y701" s="1"/>
      <c r="Z701" s="46">
        <f t="shared" si="799"/>
        <v>0</v>
      </c>
      <c r="AA701" s="34"/>
      <c r="AB701" s="1"/>
      <c r="AC701" s="46">
        <f t="shared" si="800"/>
        <v>0</v>
      </c>
      <c r="AD701" s="3"/>
      <c r="AE701" s="1"/>
      <c r="AF701" s="171">
        <f t="shared" si="801"/>
        <v>0</v>
      </c>
      <c r="AG701" s="34"/>
      <c r="AH701" s="1"/>
      <c r="AI701" s="46">
        <f t="shared" si="802"/>
        <v>0</v>
      </c>
      <c r="AJ701" s="34"/>
      <c r="AK701" s="1"/>
      <c r="AL701" s="46">
        <f t="shared" si="803"/>
        <v>0</v>
      </c>
      <c r="AM701" s="34"/>
      <c r="AN701" s="1"/>
      <c r="AO701" s="46">
        <f t="shared" si="649"/>
        <v>0</v>
      </c>
      <c r="AP701" s="34"/>
      <c r="AQ701" s="1"/>
      <c r="AR701" s="46">
        <f t="shared" ref="AR701:AR710" si="805">SUM(AO701+AP701-AQ701)</f>
        <v>0</v>
      </c>
      <c r="AS701" s="34"/>
      <c r="AT701" s="1"/>
      <c r="AU701" s="46">
        <f t="shared" ref="AU701:AU710" si="806">SUM(AR701+AS701-AT701)</f>
        <v>0</v>
      </c>
      <c r="AV701" s="125">
        <f t="shared" si="652"/>
        <v>0</v>
      </c>
      <c r="AW701" s="125">
        <f t="shared" si="653"/>
        <v>0</v>
      </c>
      <c r="AX701" s="291">
        <v>0</v>
      </c>
      <c r="AY701" s="125">
        <v>0</v>
      </c>
      <c r="AZ701" s="35"/>
      <c r="BA701" s="35"/>
      <c r="BB701" s="35"/>
      <c r="BC701" s="35"/>
      <c r="BD701" s="35"/>
      <c r="BE701" s="35"/>
      <c r="BF701" s="35"/>
    </row>
    <row r="702" spans="1:58" ht="13">
      <c r="A702" s="17"/>
      <c r="B702" s="1"/>
      <c r="C702" s="16"/>
      <c r="D702" s="115"/>
      <c r="E702" s="117"/>
      <c r="F702" s="162"/>
      <c r="G702" s="38"/>
      <c r="H702" s="81"/>
      <c r="I702" s="110"/>
      <c r="J702" s="175">
        <f t="shared" si="804"/>
        <v>0</v>
      </c>
      <c r="K702" s="16">
        <v>0</v>
      </c>
      <c r="L702" s="3"/>
      <c r="M702" s="1"/>
      <c r="N702" s="46">
        <f t="shared" si="640"/>
        <v>0</v>
      </c>
      <c r="O702" s="34"/>
      <c r="P702" s="1"/>
      <c r="Q702" s="46">
        <f t="shared" si="796"/>
        <v>0</v>
      </c>
      <c r="R702" s="34"/>
      <c r="S702" s="1"/>
      <c r="T702" s="46">
        <f t="shared" si="797"/>
        <v>0</v>
      </c>
      <c r="U702" s="34"/>
      <c r="V702" s="1"/>
      <c r="W702" s="46">
        <f t="shared" si="798"/>
        <v>0</v>
      </c>
      <c r="X702" s="34"/>
      <c r="Y702" s="1"/>
      <c r="Z702" s="46">
        <f t="shared" si="799"/>
        <v>0</v>
      </c>
      <c r="AA702" s="34"/>
      <c r="AB702" s="1"/>
      <c r="AC702" s="46">
        <f t="shared" si="800"/>
        <v>0</v>
      </c>
      <c r="AD702" s="3"/>
      <c r="AE702" s="1"/>
      <c r="AF702" s="171">
        <f t="shared" si="801"/>
        <v>0</v>
      </c>
      <c r="AG702" s="34"/>
      <c r="AH702" s="1"/>
      <c r="AI702" s="46">
        <f t="shared" si="802"/>
        <v>0</v>
      </c>
      <c r="AJ702" s="34"/>
      <c r="AK702" s="1"/>
      <c r="AL702" s="46">
        <f t="shared" si="803"/>
        <v>0</v>
      </c>
      <c r="AM702" s="34"/>
      <c r="AN702" s="1"/>
      <c r="AO702" s="46">
        <f t="shared" si="649"/>
        <v>0</v>
      </c>
      <c r="AP702" s="34"/>
      <c r="AQ702" s="1"/>
      <c r="AR702" s="46">
        <f t="shared" si="805"/>
        <v>0</v>
      </c>
      <c r="AS702" s="34"/>
      <c r="AT702" s="1"/>
      <c r="AU702" s="46">
        <f t="shared" si="806"/>
        <v>0</v>
      </c>
      <c r="AV702" s="125">
        <f t="shared" si="652"/>
        <v>0</v>
      </c>
      <c r="AW702" s="125">
        <f t="shared" si="653"/>
        <v>0</v>
      </c>
      <c r="AX702" s="291">
        <v>0</v>
      </c>
      <c r="AY702" s="125">
        <v>0</v>
      </c>
      <c r="AZ702" s="35"/>
      <c r="BA702" s="35"/>
      <c r="BB702" s="35"/>
      <c r="BC702" s="35"/>
      <c r="BD702" s="35"/>
      <c r="BE702" s="35"/>
      <c r="BF702" s="35"/>
    </row>
    <row r="703" spans="1:58" ht="13">
      <c r="A703" s="18"/>
      <c r="B703" s="41"/>
      <c r="C703" s="16"/>
      <c r="D703" s="115"/>
      <c r="E703" s="117"/>
      <c r="F703" s="162"/>
      <c r="G703" s="38"/>
      <c r="H703" s="81"/>
      <c r="I703" s="110"/>
      <c r="J703" s="175">
        <f t="shared" si="804"/>
        <v>0</v>
      </c>
      <c r="K703" s="16">
        <v>0</v>
      </c>
      <c r="L703" s="3"/>
      <c r="M703" s="1"/>
      <c r="N703" s="46">
        <f t="shared" si="640"/>
        <v>0</v>
      </c>
      <c r="O703" s="34"/>
      <c r="P703" s="1"/>
      <c r="Q703" s="46">
        <f t="shared" si="796"/>
        <v>0</v>
      </c>
      <c r="R703" s="34"/>
      <c r="S703" s="1"/>
      <c r="T703" s="46">
        <f t="shared" si="797"/>
        <v>0</v>
      </c>
      <c r="U703" s="34"/>
      <c r="V703" s="1"/>
      <c r="W703" s="46">
        <f t="shared" si="798"/>
        <v>0</v>
      </c>
      <c r="X703" s="34"/>
      <c r="Y703" s="1"/>
      <c r="Z703" s="46">
        <f t="shared" si="799"/>
        <v>0</v>
      </c>
      <c r="AA703" s="34"/>
      <c r="AB703" s="1"/>
      <c r="AC703" s="46">
        <f t="shared" si="800"/>
        <v>0</v>
      </c>
      <c r="AD703" s="3"/>
      <c r="AE703" s="1"/>
      <c r="AF703" s="171">
        <f t="shared" si="801"/>
        <v>0</v>
      </c>
      <c r="AG703" s="34"/>
      <c r="AH703" s="1"/>
      <c r="AI703" s="46">
        <f t="shared" si="802"/>
        <v>0</v>
      </c>
      <c r="AJ703" s="34"/>
      <c r="AK703" s="1"/>
      <c r="AL703" s="46">
        <f t="shared" si="803"/>
        <v>0</v>
      </c>
      <c r="AM703" s="34"/>
      <c r="AN703" s="1"/>
      <c r="AO703" s="46">
        <f t="shared" si="649"/>
        <v>0</v>
      </c>
      <c r="AP703" s="34"/>
      <c r="AQ703" s="1"/>
      <c r="AR703" s="46">
        <f t="shared" si="805"/>
        <v>0</v>
      </c>
      <c r="AS703" s="34"/>
      <c r="AT703" s="1"/>
      <c r="AU703" s="46">
        <f t="shared" si="806"/>
        <v>0</v>
      </c>
      <c r="AV703" s="125">
        <f t="shared" si="652"/>
        <v>0</v>
      </c>
      <c r="AW703" s="125">
        <f t="shared" si="653"/>
        <v>0</v>
      </c>
      <c r="AX703" s="291">
        <v>0</v>
      </c>
      <c r="AY703" s="125">
        <v>0</v>
      </c>
      <c r="AZ703" s="35"/>
      <c r="BA703" s="35"/>
      <c r="BB703" s="35"/>
      <c r="BC703" s="35"/>
      <c r="BD703" s="35"/>
      <c r="BE703" s="35"/>
      <c r="BF703" s="35"/>
    </row>
    <row r="704" spans="1:58" ht="13">
      <c r="A704" s="18"/>
      <c r="B704" s="41"/>
      <c r="C704" s="200"/>
      <c r="D704" s="115"/>
      <c r="E704" s="117"/>
      <c r="F704" s="162"/>
      <c r="G704" s="38"/>
      <c r="H704" s="81"/>
      <c r="I704" s="110"/>
      <c r="J704" s="175">
        <f t="shared" si="804"/>
        <v>0</v>
      </c>
      <c r="K704" s="16">
        <v>0</v>
      </c>
      <c r="L704" s="3"/>
      <c r="M704" s="1"/>
      <c r="N704" s="46">
        <f t="shared" si="640"/>
        <v>0</v>
      </c>
      <c r="O704" s="34"/>
      <c r="P704" s="1"/>
      <c r="Q704" s="46">
        <f t="shared" si="796"/>
        <v>0</v>
      </c>
      <c r="R704" s="34"/>
      <c r="S704" s="1"/>
      <c r="T704" s="46">
        <f t="shared" si="797"/>
        <v>0</v>
      </c>
      <c r="U704" s="34"/>
      <c r="V704" s="1"/>
      <c r="W704" s="46">
        <f t="shared" si="798"/>
        <v>0</v>
      </c>
      <c r="X704" s="34"/>
      <c r="Y704" s="1"/>
      <c r="Z704" s="46">
        <f t="shared" si="799"/>
        <v>0</v>
      </c>
      <c r="AA704" s="34"/>
      <c r="AB704" s="1"/>
      <c r="AC704" s="46">
        <f t="shared" si="800"/>
        <v>0</v>
      </c>
      <c r="AD704" s="3"/>
      <c r="AE704" s="1"/>
      <c r="AF704" s="171">
        <f t="shared" si="801"/>
        <v>0</v>
      </c>
      <c r="AG704" s="34"/>
      <c r="AH704" s="1"/>
      <c r="AI704" s="46">
        <f t="shared" si="802"/>
        <v>0</v>
      </c>
      <c r="AJ704" s="34"/>
      <c r="AK704" s="1"/>
      <c r="AL704" s="46">
        <f t="shared" si="803"/>
        <v>0</v>
      </c>
      <c r="AM704" s="34"/>
      <c r="AN704" s="1"/>
      <c r="AO704" s="46">
        <f t="shared" si="649"/>
        <v>0</v>
      </c>
      <c r="AP704" s="34"/>
      <c r="AQ704" s="1"/>
      <c r="AR704" s="46">
        <f t="shared" si="805"/>
        <v>0</v>
      </c>
      <c r="AS704" s="34"/>
      <c r="AT704" s="1"/>
      <c r="AU704" s="46">
        <f t="shared" si="806"/>
        <v>0</v>
      </c>
      <c r="AV704" s="125">
        <f t="shared" si="652"/>
        <v>0</v>
      </c>
      <c r="AW704" s="125">
        <f t="shared" si="653"/>
        <v>0</v>
      </c>
      <c r="AX704" s="291">
        <v>0</v>
      </c>
      <c r="AY704" s="125">
        <v>0</v>
      </c>
      <c r="AZ704" s="35"/>
      <c r="BA704" s="35"/>
      <c r="BB704" s="35"/>
      <c r="BC704" s="35"/>
      <c r="BD704" s="35"/>
      <c r="BE704" s="35"/>
      <c r="BF704" s="35"/>
    </row>
    <row r="705" spans="1:296" s="2" customFormat="1" ht="13">
      <c r="A705" s="18"/>
      <c r="B705" s="41"/>
      <c r="C705" s="200"/>
      <c r="D705" s="115"/>
      <c r="E705" s="117"/>
      <c r="F705" s="162"/>
      <c r="G705" s="38"/>
      <c r="H705" s="81"/>
      <c r="I705" s="110"/>
      <c r="J705" s="175">
        <f t="shared" si="804"/>
        <v>0</v>
      </c>
      <c r="K705" s="16">
        <v>0</v>
      </c>
      <c r="L705" s="3"/>
      <c r="M705" s="1"/>
      <c r="N705" s="46">
        <f t="shared" si="640"/>
        <v>0</v>
      </c>
      <c r="O705" s="34"/>
      <c r="P705" s="1"/>
      <c r="Q705" s="46">
        <f t="shared" si="796"/>
        <v>0</v>
      </c>
      <c r="R705" s="34"/>
      <c r="S705" s="1"/>
      <c r="T705" s="46">
        <f t="shared" si="797"/>
        <v>0</v>
      </c>
      <c r="U705" s="34"/>
      <c r="V705" s="1"/>
      <c r="W705" s="46">
        <f t="shared" si="798"/>
        <v>0</v>
      </c>
      <c r="X705" s="34"/>
      <c r="Y705" s="1"/>
      <c r="Z705" s="46">
        <f t="shared" si="799"/>
        <v>0</v>
      </c>
      <c r="AA705" s="34"/>
      <c r="AB705" s="1"/>
      <c r="AC705" s="46">
        <f t="shared" si="800"/>
        <v>0</v>
      </c>
      <c r="AD705" s="3"/>
      <c r="AE705" s="1"/>
      <c r="AF705" s="171">
        <f t="shared" si="801"/>
        <v>0</v>
      </c>
      <c r="AG705" s="34"/>
      <c r="AH705" s="1"/>
      <c r="AI705" s="46">
        <f t="shared" si="802"/>
        <v>0</v>
      </c>
      <c r="AJ705" s="34"/>
      <c r="AK705" s="1"/>
      <c r="AL705" s="46">
        <f t="shared" si="803"/>
        <v>0</v>
      </c>
      <c r="AM705" s="34"/>
      <c r="AN705" s="1"/>
      <c r="AO705" s="46">
        <f t="shared" si="649"/>
        <v>0</v>
      </c>
      <c r="AP705" s="34"/>
      <c r="AQ705" s="1"/>
      <c r="AR705" s="46">
        <f t="shared" si="805"/>
        <v>0</v>
      </c>
      <c r="AS705" s="34"/>
      <c r="AT705" s="1"/>
      <c r="AU705" s="46">
        <f t="shared" si="806"/>
        <v>0</v>
      </c>
      <c r="AV705" s="125">
        <f t="shared" si="652"/>
        <v>0</v>
      </c>
      <c r="AW705" s="125">
        <f t="shared" si="653"/>
        <v>0</v>
      </c>
      <c r="AX705" s="291">
        <v>0</v>
      </c>
      <c r="AY705" s="125">
        <v>0</v>
      </c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35"/>
      <c r="EZ705" s="35"/>
      <c r="FA705" s="35"/>
      <c r="FB705" s="35"/>
      <c r="FC705" s="35"/>
      <c r="FD705" s="35"/>
      <c r="FE705" s="35"/>
      <c r="FF705" s="35"/>
      <c r="FG705" s="35"/>
      <c r="FH705" s="35"/>
      <c r="FI705" s="35"/>
      <c r="FJ705" s="35"/>
      <c r="FK705" s="35"/>
      <c r="FL705" s="35"/>
      <c r="FM705" s="35"/>
      <c r="FN705" s="35"/>
      <c r="FO705" s="35"/>
      <c r="FP705" s="35"/>
      <c r="FQ705" s="35"/>
      <c r="FR705" s="35"/>
      <c r="FS705" s="35"/>
      <c r="FT705" s="35"/>
      <c r="FU705" s="35"/>
      <c r="FV705" s="35"/>
      <c r="FW705" s="35"/>
      <c r="FX705" s="35"/>
      <c r="FY705" s="35"/>
      <c r="FZ705" s="35"/>
      <c r="GA705" s="35"/>
      <c r="GB705" s="35"/>
      <c r="GC705" s="35"/>
      <c r="GD705" s="35"/>
      <c r="GE705" s="35"/>
      <c r="GF705" s="35"/>
      <c r="GG705" s="35"/>
      <c r="GH705" s="35"/>
      <c r="GI705" s="35"/>
      <c r="GJ705" s="35"/>
      <c r="GK705" s="35"/>
      <c r="GL705" s="35"/>
      <c r="GM705" s="35"/>
      <c r="GN705" s="35"/>
      <c r="GO705" s="35"/>
      <c r="GP705" s="35"/>
      <c r="GQ705" s="35"/>
      <c r="GR705" s="35"/>
      <c r="GS705" s="35"/>
      <c r="GT705" s="35"/>
      <c r="GU705" s="35"/>
      <c r="GV705" s="35"/>
      <c r="GW705" s="35"/>
      <c r="GX705" s="35"/>
      <c r="GY705" s="35"/>
      <c r="GZ705" s="35"/>
      <c r="HA705" s="35"/>
      <c r="HB705" s="35"/>
      <c r="HC705" s="35"/>
      <c r="HD705" s="35"/>
      <c r="HE705" s="35"/>
      <c r="HF705" s="35"/>
      <c r="HG705" s="35"/>
      <c r="HH705" s="35"/>
      <c r="HI705" s="35"/>
      <c r="HJ705" s="35"/>
      <c r="HK705" s="35"/>
      <c r="HL705" s="35"/>
      <c r="HM705" s="35"/>
      <c r="HN705" s="35"/>
      <c r="HO705" s="35"/>
      <c r="HP705" s="35"/>
      <c r="HQ705" s="35"/>
      <c r="HR705" s="35"/>
      <c r="HS705" s="35"/>
      <c r="HT705" s="35"/>
      <c r="HU705" s="35"/>
      <c r="HV705" s="35"/>
      <c r="HW705" s="35"/>
      <c r="HX705" s="35"/>
      <c r="HY705" s="35"/>
      <c r="HZ705" s="35"/>
      <c r="IA705" s="35"/>
      <c r="IB705" s="35"/>
      <c r="IC705" s="35"/>
      <c r="ID705" s="35"/>
      <c r="IE705" s="35"/>
      <c r="IF705" s="35"/>
      <c r="IG705" s="35"/>
      <c r="IH705" s="35"/>
      <c r="II705" s="35"/>
      <c r="IJ705" s="35"/>
      <c r="IK705" s="35"/>
      <c r="IL705" s="35"/>
      <c r="IM705" s="35"/>
      <c r="IN705" s="35"/>
      <c r="IO705" s="35"/>
      <c r="IP705" s="35"/>
      <c r="IQ705" s="35"/>
      <c r="IR705" s="35"/>
      <c r="IS705" s="35"/>
      <c r="IT705" s="35"/>
      <c r="IU705" s="35"/>
      <c r="IV705" s="35"/>
      <c r="IW705" s="35"/>
      <c r="IX705" s="35"/>
      <c r="IY705" s="35"/>
      <c r="IZ705" s="35"/>
      <c r="JA705" s="35"/>
      <c r="JB705" s="35"/>
      <c r="JC705" s="35"/>
      <c r="JD705" s="35"/>
      <c r="JE705" s="35"/>
      <c r="JF705" s="35"/>
      <c r="JG705" s="35"/>
      <c r="JH705" s="35"/>
      <c r="JI705" s="35"/>
      <c r="JJ705" s="35"/>
      <c r="JK705" s="35"/>
      <c r="JL705" s="35"/>
      <c r="JM705" s="35"/>
      <c r="JN705" s="35"/>
      <c r="JO705" s="35"/>
      <c r="JP705" s="35"/>
      <c r="JQ705" s="35"/>
      <c r="JR705" s="35"/>
      <c r="JS705" s="35"/>
      <c r="JT705" s="35"/>
      <c r="JU705" s="35"/>
      <c r="JV705" s="35"/>
      <c r="JW705" s="35"/>
      <c r="JX705" s="35"/>
      <c r="JY705" s="35"/>
      <c r="JZ705" s="35"/>
      <c r="KA705" s="35"/>
      <c r="KB705" s="35"/>
      <c r="KC705" s="35"/>
      <c r="KD705" s="35"/>
      <c r="KE705" s="35"/>
      <c r="KF705" s="35"/>
      <c r="KG705" s="35"/>
      <c r="KH705" s="35"/>
      <c r="KI705" s="35"/>
      <c r="KJ705" s="35"/>
    </row>
    <row r="706" spans="1:296" ht="13">
      <c r="A706" s="17"/>
      <c r="B706" s="22"/>
      <c r="C706" s="16"/>
      <c r="D706" s="115"/>
      <c r="E706" s="117"/>
      <c r="F706" s="162"/>
      <c r="G706" s="38"/>
      <c r="H706" s="81"/>
      <c r="I706" s="110"/>
      <c r="J706" s="175">
        <f t="shared" si="804"/>
        <v>0</v>
      </c>
      <c r="K706" s="16">
        <v>0</v>
      </c>
      <c r="L706" s="3"/>
      <c r="M706" s="1"/>
      <c r="N706" s="46">
        <f t="shared" si="640"/>
        <v>0</v>
      </c>
      <c r="O706" s="34"/>
      <c r="P706" s="1"/>
      <c r="Q706" s="46">
        <f t="shared" si="796"/>
        <v>0</v>
      </c>
      <c r="R706" s="34"/>
      <c r="S706" s="1"/>
      <c r="T706" s="46">
        <f t="shared" si="797"/>
        <v>0</v>
      </c>
      <c r="U706" s="34"/>
      <c r="V706" s="1"/>
      <c r="W706" s="46">
        <f t="shared" si="798"/>
        <v>0</v>
      </c>
      <c r="X706" s="34"/>
      <c r="Y706" s="1"/>
      <c r="Z706" s="46">
        <f t="shared" si="799"/>
        <v>0</v>
      </c>
      <c r="AA706" s="34"/>
      <c r="AB706" s="1"/>
      <c r="AC706" s="46">
        <f t="shared" si="800"/>
        <v>0</v>
      </c>
      <c r="AD706" s="3"/>
      <c r="AE706" s="1"/>
      <c r="AF706" s="171">
        <f t="shared" si="801"/>
        <v>0</v>
      </c>
      <c r="AG706" s="34"/>
      <c r="AH706" s="1"/>
      <c r="AI706" s="46">
        <f t="shared" si="802"/>
        <v>0</v>
      </c>
      <c r="AJ706" s="34"/>
      <c r="AK706" s="1"/>
      <c r="AL706" s="46">
        <f t="shared" si="803"/>
        <v>0</v>
      </c>
      <c r="AM706" s="34"/>
      <c r="AN706" s="1"/>
      <c r="AO706" s="46">
        <f t="shared" si="649"/>
        <v>0</v>
      </c>
      <c r="AP706" s="34"/>
      <c r="AQ706" s="1"/>
      <c r="AR706" s="46">
        <f t="shared" si="805"/>
        <v>0</v>
      </c>
      <c r="AS706" s="34"/>
      <c r="AT706" s="1"/>
      <c r="AU706" s="46">
        <f t="shared" si="806"/>
        <v>0</v>
      </c>
      <c r="AV706" s="125">
        <f t="shared" si="652"/>
        <v>0</v>
      </c>
      <c r="AW706" s="125">
        <f t="shared" si="653"/>
        <v>0</v>
      </c>
      <c r="AX706" s="291">
        <v>0</v>
      </c>
      <c r="AY706" s="125">
        <v>0</v>
      </c>
      <c r="AZ706" s="35"/>
      <c r="BA706" s="35"/>
      <c r="BB706" s="35"/>
      <c r="BC706" s="35"/>
      <c r="BD706" s="35"/>
      <c r="BE706" s="35"/>
      <c r="BF706" s="35"/>
    </row>
    <row r="707" spans="1:296" ht="13">
      <c r="A707" s="17"/>
      <c r="B707" s="22"/>
      <c r="C707" s="16"/>
      <c r="D707" s="115"/>
      <c r="E707" s="117"/>
      <c r="F707" s="162"/>
      <c r="G707" s="128"/>
      <c r="H707" s="81"/>
      <c r="I707" s="110"/>
      <c r="J707" s="175">
        <f t="shared" si="804"/>
        <v>0</v>
      </c>
      <c r="K707" s="16">
        <v>0</v>
      </c>
      <c r="L707" s="3"/>
      <c r="M707" s="1"/>
      <c r="N707" s="46">
        <f t="shared" si="640"/>
        <v>0</v>
      </c>
      <c r="O707" s="34"/>
      <c r="P707" s="1"/>
      <c r="Q707" s="46">
        <f t="shared" si="796"/>
        <v>0</v>
      </c>
      <c r="R707" s="34"/>
      <c r="S707" s="1"/>
      <c r="T707" s="46">
        <f t="shared" si="797"/>
        <v>0</v>
      </c>
      <c r="U707" s="34"/>
      <c r="V707" s="1"/>
      <c r="W707" s="46">
        <f t="shared" si="798"/>
        <v>0</v>
      </c>
      <c r="X707" s="34"/>
      <c r="Y707" s="1"/>
      <c r="Z707" s="46">
        <f t="shared" si="799"/>
        <v>0</v>
      </c>
      <c r="AA707" s="34"/>
      <c r="AB707" s="1"/>
      <c r="AC707" s="46">
        <f t="shared" si="800"/>
        <v>0</v>
      </c>
      <c r="AD707" s="3"/>
      <c r="AE707" s="1"/>
      <c r="AF707" s="171">
        <f t="shared" si="801"/>
        <v>0</v>
      </c>
      <c r="AG707" s="34"/>
      <c r="AH707" s="1"/>
      <c r="AI707" s="46">
        <f t="shared" si="802"/>
        <v>0</v>
      </c>
      <c r="AJ707" s="34"/>
      <c r="AK707" s="1"/>
      <c r="AL707" s="46">
        <f t="shared" si="803"/>
        <v>0</v>
      </c>
      <c r="AM707" s="34"/>
      <c r="AN707" s="1"/>
      <c r="AO707" s="46">
        <f t="shared" si="649"/>
        <v>0</v>
      </c>
      <c r="AP707" s="34"/>
      <c r="AQ707" s="1"/>
      <c r="AR707" s="46">
        <f t="shared" si="805"/>
        <v>0</v>
      </c>
      <c r="AS707" s="34"/>
      <c r="AT707" s="1"/>
      <c r="AU707" s="46">
        <f t="shared" si="806"/>
        <v>0</v>
      </c>
      <c r="AV707" s="125">
        <f t="shared" si="652"/>
        <v>0</v>
      </c>
      <c r="AW707" s="125">
        <f t="shared" si="653"/>
        <v>0</v>
      </c>
      <c r="AX707" s="291">
        <v>0</v>
      </c>
      <c r="AY707" s="125">
        <v>0</v>
      </c>
      <c r="AZ707" s="35"/>
      <c r="BA707" s="35"/>
      <c r="BB707" s="35"/>
      <c r="BC707" s="35"/>
      <c r="BD707" s="35"/>
      <c r="BE707" s="35"/>
      <c r="BF707" s="35"/>
    </row>
    <row r="708" spans="1:296" ht="13">
      <c r="A708" s="18"/>
      <c r="B708" s="41"/>
      <c r="C708" s="200"/>
      <c r="D708" s="115"/>
      <c r="E708" s="117"/>
      <c r="F708" s="162"/>
      <c r="G708" s="38"/>
      <c r="H708" s="110"/>
      <c r="I708" s="110"/>
      <c r="J708" s="175">
        <f t="shared" si="804"/>
        <v>0</v>
      </c>
      <c r="K708" s="16">
        <v>0</v>
      </c>
      <c r="L708" s="3"/>
      <c r="M708" s="1"/>
      <c r="N708" s="46">
        <f t="shared" si="640"/>
        <v>0</v>
      </c>
      <c r="O708" s="34"/>
      <c r="P708" s="1"/>
      <c r="Q708" s="46">
        <f t="shared" si="796"/>
        <v>0</v>
      </c>
      <c r="R708" s="34"/>
      <c r="S708" s="1"/>
      <c r="T708" s="46">
        <f t="shared" si="797"/>
        <v>0</v>
      </c>
      <c r="U708" s="34"/>
      <c r="V708" s="1"/>
      <c r="W708" s="46">
        <f t="shared" si="798"/>
        <v>0</v>
      </c>
      <c r="X708" s="34"/>
      <c r="Y708" s="1"/>
      <c r="Z708" s="46">
        <f t="shared" si="799"/>
        <v>0</v>
      </c>
      <c r="AA708" s="34"/>
      <c r="AB708" s="1"/>
      <c r="AC708" s="46">
        <f t="shared" si="800"/>
        <v>0</v>
      </c>
      <c r="AD708" s="3"/>
      <c r="AE708" s="1"/>
      <c r="AF708" s="171">
        <f t="shared" si="801"/>
        <v>0</v>
      </c>
      <c r="AG708" s="34"/>
      <c r="AH708" s="1"/>
      <c r="AI708" s="46">
        <f t="shared" si="802"/>
        <v>0</v>
      </c>
      <c r="AJ708" s="34"/>
      <c r="AK708" s="1"/>
      <c r="AL708" s="46">
        <f t="shared" si="803"/>
        <v>0</v>
      </c>
      <c r="AM708" s="1"/>
      <c r="AN708" s="1"/>
      <c r="AO708" s="72">
        <f t="shared" si="649"/>
        <v>0</v>
      </c>
      <c r="AP708" s="1"/>
      <c r="AQ708" s="1"/>
      <c r="AR708" s="72">
        <f t="shared" si="805"/>
        <v>0</v>
      </c>
      <c r="AS708" s="1"/>
      <c r="AT708" s="1"/>
      <c r="AU708" s="72">
        <f t="shared" si="806"/>
        <v>0</v>
      </c>
      <c r="AV708" s="125">
        <f t="shared" si="652"/>
        <v>0</v>
      </c>
      <c r="AW708" s="125">
        <f t="shared" si="653"/>
        <v>0</v>
      </c>
      <c r="AX708" s="291">
        <v>0</v>
      </c>
      <c r="AY708" s="125">
        <v>0</v>
      </c>
      <c r="AZ708" s="35"/>
      <c r="BA708" s="35"/>
      <c r="BB708" s="35"/>
      <c r="BC708" s="35"/>
      <c r="BD708" s="35"/>
      <c r="BE708" s="35"/>
      <c r="BF708" s="35"/>
    </row>
    <row r="709" spans="1:296" ht="13">
      <c r="A709" s="18"/>
      <c r="B709" s="41"/>
      <c r="C709" s="200"/>
      <c r="D709" s="115"/>
      <c r="E709" s="117"/>
      <c r="F709" s="162"/>
      <c r="G709" s="38"/>
      <c r="H709" s="110"/>
      <c r="I709" s="110"/>
      <c r="J709" s="175">
        <f t="shared" si="804"/>
        <v>0</v>
      </c>
      <c r="K709" s="16">
        <v>0</v>
      </c>
      <c r="L709" s="3"/>
      <c r="M709" s="1"/>
      <c r="N709" s="46">
        <f t="shared" si="640"/>
        <v>0</v>
      </c>
      <c r="O709" s="34"/>
      <c r="P709" s="1"/>
      <c r="Q709" s="46">
        <f t="shared" si="796"/>
        <v>0</v>
      </c>
      <c r="R709" s="34"/>
      <c r="S709" s="1"/>
      <c r="T709" s="46">
        <f t="shared" si="797"/>
        <v>0</v>
      </c>
      <c r="U709" s="34"/>
      <c r="V709" s="1"/>
      <c r="W709" s="46">
        <f t="shared" si="798"/>
        <v>0</v>
      </c>
      <c r="X709" s="34"/>
      <c r="Y709" s="1"/>
      <c r="Z709" s="46">
        <f t="shared" si="799"/>
        <v>0</v>
      </c>
      <c r="AA709" s="34"/>
      <c r="AB709" s="1"/>
      <c r="AC709" s="46">
        <f t="shared" si="800"/>
        <v>0</v>
      </c>
      <c r="AD709" s="3"/>
      <c r="AE709" s="1"/>
      <c r="AF709" s="171">
        <f t="shared" si="801"/>
        <v>0</v>
      </c>
      <c r="AG709" s="34"/>
      <c r="AH709" s="1"/>
      <c r="AI709" s="46">
        <f t="shared" si="802"/>
        <v>0</v>
      </c>
      <c r="AJ709" s="34"/>
      <c r="AK709" s="1"/>
      <c r="AL709" s="46">
        <f t="shared" si="803"/>
        <v>0</v>
      </c>
      <c r="AM709" s="44"/>
      <c r="AN709" s="22"/>
      <c r="AO709" s="45">
        <f t="shared" si="649"/>
        <v>0</v>
      </c>
      <c r="AP709" s="44"/>
      <c r="AQ709" s="22"/>
      <c r="AR709" s="45">
        <f t="shared" si="805"/>
        <v>0</v>
      </c>
      <c r="AS709" s="44"/>
      <c r="AT709" s="22"/>
      <c r="AU709" s="45">
        <f t="shared" si="806"/>
        <v>0</v>
      </c>
      <c r="AV709" s="125">
        <f t="shared" si="652"/>
        <v>0</v>
      </c>
      <c r="AW709" s="125">
        <f t="shared" si="653"/>
        <v>0</v>
      </c>
      <c r="AX709" s="291">
        <v>0</v>
      </c>
      <c r="AY709" s="125">
        <v>0</v>
      </c>
      <c r="AZ709" s="35"/>
      <c r="BA709" s="35"/>
      <c r="BB709" s="35"/>
      <c r="BC709" s="35"/>
      <c r="BD709" s="35"/>
      <c r="BE709" s="35"/>
      <c r="BF709" s="35"/>
    </row>
    <row r="710" spans="1:296" ht="13">
      <c r="A710" s="102"/>
      <c r="B710" s="103"/>
      <c r="C710" s="16"/>
      <c r="D710" s="115"/>
      <c r="E710" s="117"/>
      <c r="F710" s="162"/>
      <c r="G710" s="38"/>
      <c r="H710" s="110"/>
      <c r="I710" s="110"/>
      <c r="J710" s="176">
        <f>AU710</f>
        <v>0</v>
      </c>
      <c r="K710" s="16">
        <v>0</v>
      </c>
      <c r="L710" s="3"/>
      <c r="M710" s="1"/>
      <c r="N710" s="46">
        <f t="shared" si="640"/>
        <v>0</v>
      </c>
      <c r="O710" s="34"/>
      <c r="P710" s="1"/>
      <c r="Q710" s="46">
        <f t="shared" si="796"/>
        <v>0</v>
      </c>
      <c r="R710" s="34"/>
      <c r="S710" s="1"/>
      <c r="T710" s="46">
        <f t="shared" si="797"/>
        <v>0</v>
      </c>
      <c r="U710" s="34"/>
      <c r="V710" s="1"/>
      <c r="W710" s="46">
        <f t="shared" si="798"/>
        <v>0</v>
      </c>
      <c r="X710" s="34"/>
      <c r="Y710" s="1"/>
      <c r="Z710" s="46">
        <f t="shared" si="799"/>
        <v>0</v>
      </c>
      <c r="AA710" s="34"/>
      <c r="AB710" s="1"/>
      <c r="AC710" s="46">
        <f t="shared" si="800"/>
        <v>0</v>
      </c>
      <c r="AD710" s="3"/>
      <c r="AE710" s="1"/>
      <c r="AF710" s="171">
        <f t="shared" si="801"/>
        <v>0</v>
      </c>
      <c r="AG710" s="34"/>
      <c r="AH710" s="1"/>
      <c r="AI710" s="46">
        <f t="shared" si="802"/>
        <v>0</v>
      </c>
      <c r="AJ710" s="34"/>
      <c r="AK710" s="1"/>
      <c r="AL710" s="46">
        <f t="shared" si="803"/>
        <v>0</v>
      </c>
      <c r="AM710" s="34"/>
      <c r="AN710" s="1"/>
      <c r="AO710" s="46">
        <f t="shared" si="649"/>
        <v>0</v>
      </c>
      <c r="AP710" s="34"/>
      <c r="AQ710" s="1"/>
      <c r="AR710" s="46">
        <f t="shared" si="805"/>
        <v>0</v>
      </c>
      <c r="AS710" s="34"/>
      <c r="AT710" s="1"/>
      <c r="AU710" s="46">
        <f t="shared" si="806"/>
        <v>0</v>
      </c>
      <c r="AV710" s="125">
        <f t="shared" si="652"/>
        <v>0</v>
      </c>
      <c r="AW710" s="125">
        <f t="shared" si="653"/>
        <v>0</v>
      </c>
      <c r="AX710" s="291">
        <v>0</v>
      </c>
      <c r="AY710" s="125">
        <v>0</v>
      </c>
      <c r="AZ710" s="35"/>
      <c r="BA710" s="35"/>
      <c r="BB710" s="35"/>
      <c r="BC710" s="35"/>
      <c r="BD710" s="35"/>
      <c r="BE710" s="35"/>
      <c r="BF710" s="35"/>
    </row>
    <row r="711" spans="1:296" ht="13">
      <c r="A711" s="18"/>
      <c r="B711" s="41"/>
      <c r="C711" s="16"/>
      <c r="D711" s="115"/>
      <c r="E711" s="117"/>
      <c r="F711" s="162"/>
      <c r="G711" s="35"/>
      <c r="H711" s="110"/>
      <c r="I711" s="110"/>
      <c r="J711" s="175">
        <f t="shared" ref="J711:J721" si="807">AU711</f>
        <v>0</v>
      </c>
      <c r="K711" s="16">
        <v>0</v>
      </c>
      <c r="L711" s="3"/>
      <c r="M711" s="1"/>
      <c r="N711" s="46">
        <f t="shared" si="640"/>
        <v>0</v>
      </c>
      <c r="O711" s="34"/>
      <c r="P711" s="1"/>
      <c r="Q711" s="46">
        <f t="shared" si="796"/>
        <v>0</v>
      </c>
      <c r="R711" s="34"/>
      <c r="S711" s="1"/>
      <c r="T711" s="46">
        <f t="shared" si="797"/>
        <v>0</v>
      </c>
      <c r="U711" s="34"/>
      <c r="V711" s="1"/>
      <c r="W711" s="46">
        <f t="shared" si="798"/>
        <v>0</v>
      </c>
      <c r="X711" s="34"/>
      <c r="Y711" s="1"/>
      <c r="Z711" s="46">
        <f t="shared" si="799"/>
        <v>0</v>
      </c>
      <c r="AA711" s="34"/>
      <c r="AB711" s="1"/>
      <c r="AC711" s="46">
        <f t="shared" si="800"/>
        <v>0</v>
      </c>
      <c r="AD711" s="3"/>
      <c r="AE711" s="1"/>
      <c r="AF711" s="171">
        <f t="shared" si="801"/>
        <v>0</v>
      </c>
      <c r="AG711" s="34"/>
      <c r="AH711" s="1"/>
      <c r="AI711" s="46">
        <f t="shared" si="802"/>
        <v>0</v>
      </c>
      <c r="AJ711" s="34"/>
      <c r="AK711" s="1"/>
      <c r="AL711" s="46">
        <f t="shared" si="803"/>
        <v>0</v>
      </c>
      <c r="AM711" s="44"/>
      <c r="AN711" s="22"/>
      <c r="AO711" s="45">
        <f t="shared" ref="AO711:AO720" si="808">SUM(AL711+AM711-AN711)</f>
        <v>0</v>
      </c>
      <c r="AP711" s="44"/>
      <c r="AQ711" s="22"/>
      <c r="AR711" s="45">
        <f t="shared" ref="AR711:AR720" si="809">SUM(AO711+AP711-AQ711)</f>
        <v>0</v>
      </c>
      <c r="AS711" s="44"/>
      <c r="AT711" s="22"/>
      <c r="AU711" s="45">
        <f t="shared" ref="AU711:AU720" si="810">SUM(AR711+AS711-AT711)</f>
        <v>0</v>
      </c>
      <c r="AV711" s="125">
        <f t="shared" si="652"/>
        <v>0</v>
      </c>
      <c r="AW711" s="125">
        <f t="shared" si="653"/>
        <v>0</v>
      </c>
      <c r="AX711" s="291">
        <v>0</v>
      </c>
      <c r="AY711" s="125">
        <v>0</v>
      </c>
      <c r="AZ711" s="35"/>
      <c r="BA711" s="35"/>
      <c r="BB711" s="35"/>
      <c r="BC711" s="35"/>
      <c r="BD711" s="35"/>
      <c r="BE711" s="35"/>
      <c r="BF711" s="35"/>
    </row>
    <row r="712" spans="1:296" ht="13">
      <c r="A712" s="18"/>
      <c r="B712" s="41"/>
      <c r="C712" s="200"/>
      <c r="D712" s="115"/>
      <c r="E712" s="117"/>
      <c r="F712" s="162"/>
      <c r="G712" s="38"/>
      <c r="H712" s="110"/>
      <c r="I712" s="110"/>
      <c r="J712" s="175">
        <f t="shared" si="807"/>
        <v>0</v>
      </c>
      <c r="K712" s="16">
        <v>0</v>
      </c>
      <c r="L712" s="3"/>
      <c r="M712" s="1"/>
      <c r="N712" s="46">
        <f t="shared" si="640"/>
        <v>0</v>
      </c>
      <c r="O712" s="34"/>
      <c r="P712" s="1"/>
      <c r="Q712" s="46">
        <f t="shared" si="796"/>
        <v>0</v>
      </c>
      <c r="R712" s="34"/>
      <c r="S712" s="1"/>
      <c r="T712" s="46">
        <f t="shared" si="797"/>
        <v>0</v>
      </c>
      <c r="U712" s="34"/>
      <c r="V712" s="1"/>
      <c r="W712" s="46">
        <f t="shared" si="798"/>
        <v>0</v>
      </c>
      <c r="X712" s="34"/>
      <c r="Y712" s="1"/>
      <c r="Z712" s="46">
        <f t="shared" si="799"/>
        <v>0</v>
      </c>
      <c r="AA712" s="34"/>
      <c r="AB712" s="1"/>
      <c r="AC712" s="46">
        <f t="shared" si="800"/>
        <v>0</v>
      </c>
      <c r="AD712" s="3"/>
      <c r="AE712" s="1"/>
      <c r="AF712" s="171">
        <f t="shared" si="801"/>
        <v>0</v>
      </c>
      <c r="AG712" s="34"/>
      <c r="AH712" s="1"/>
      <c r="AI712" s="46">
        <f t="shared" si="802"/>
        <v>0</v>
      </c>
      <c r="AJ712" s="34"/>
      <c r="AK712" s="1"/>
      <c r="AL712" s="46">
        <f t="shared" si="803"/>
        <v>0</v>
      </c>
      <c r="AM712" s="44"/>
      <c r="AN712" s="22"/>
      <c r="AO712" s="45">
        <f t="shared" si="808"/>
        <v>0</v>
      </c>
      <c r="AP712" s="44"/>
      <c r="AQ712" s="22"/>
      <c r="AR712" s="45">
        <f t="shared" si="809"/>
        <v>0</v>
      </c>
      <c r="AS712" s="44"/>
      <c r="AT712" s="22"/>
      <c r="AU712" s="45">
        <f t="shared" si="810"/>
        <v>0</v>
      </c>
      <c r="AV712" s="125">
        <f t="shared" si="652"/>
        <v>0</v>
      </c>
      <c r="AW712" s="125">
        <f t="shared" si="653"/>
        <v>0</v>
      </c>
      <c r="AX712" s="291">
        <v>0</v>
      </c>
      <c r="AY712" s="125">
        <v>0</v>
      </c>
      <c r="AZ712" s="35"/>
      <c r="BA712" s="35"/>
      <c r="BB712" s="35"/>
      <c r="BC712" s="35"/>
      <c r="BD712" s="35"/>
      <c r="BE712" s="35"/>
      <c r="BF712" s="35"/>
    </row>
    <row r="713" spans="1:296" ht="13">
      <c r="A713" s="118"/>
      <c r="B713" s="119"/>
      <c r="C713" s="200"/>
      <c r="D713" s="115"/>
      <c r="E713" s="117"/>
      <c r="F713" s="162"/>
      <c r="G713" s="38"/>
      <c r="H713" s="110"/>
      <c r="I713" s="110"/>
      <c r="J713" s="175">
        <f t="shared" si="807"/>
        <v>0</v>
      </c>
      <c r="K713" s="16">
        <v>0</v>
      </c>
      <c r="L713" s="3"/>
      <c r="M713" s="1"/>
      <c r="N713" s="46">
        <f t="shared" si="640"/>
        <v>0</v>
      </c>
      <c r="O713" s="34"/>
      <c r="P713" s="1"/>
      <c r="Q713" s="46">
        <f t="shared" si="796"/>
        <v>0</v>
      </c>
      <c r="R713" s="34"/>
      <c r="S713" s="1"/>
      <c r="T713" s="46">
        <f t="shared" si="797"/>
        <v>0</v>
      </c>
      <c r="U713" s="34"/>
      <c r="V713" s="1"/>
      <c r="W713" s="46">
        <f t="shared" si="798"/>
        <v>0</v>
      </c>
      <c r="X713" s="34"/>
      <c r="Y713" s="1"/>
      <c r="Z713" s="46">
        <f t="shared" si="799"/>
        <v>0</v>
      </c>
      <c r="AA713" s="34"/>
      <c r="AB713" s="1"/>
      <c r="AC713" s="46">
        <f t="shared" si="800"/>
        <v>0</v>
      </c>
      <c r="AD713" s="3"/>
      <c r="AE713" s="1"/>
      <c r="AF713" s="171">
        <f t="shared" si="801"/>
        <v>0</v>
      </c>
      <c r="AG713" s="34"/>
      <c r="AH713" s="1"/>
      <c r="AI713" s="46">
        <f t="shared" si="802"/>
        <v>0</v>
      </c>
      <c r="AJ713" s="34"/>
      <c r="AK713" s="1"/>
      <c r="AL713" s="46">
        <f t="shared" si="803"/>
        <v>0</v>
      </c>
      <c r="AM713" s="44"/>
      <c r="AN713" s="22"/>
      <c r="AO713" s="45">
        <f t="shared" si="808"/>
        <v>0</v>
      </c>
      <c r="AP713" s="44"/>
      <c r="AQ713" s="22"/>
      <c r="AR713" s="45">
        <f t="shared" si="809"/>
        <v>0</v>
      </c>
      <c r="AS713" s="44"/>
      <c r="AT713" s="22"/>
      <c r="AU713" s="45">
        <f t="shared" si="810"/>
        <v>0</v>
      </c>
      <c r="AV713" s="125">
        <f t="shared" si="652"/>
        <v>0</v>
      </c>
      <c r="AW713" s="125">
        <f t="shared" si="653"/>
        <v>0</v>
      </c>
      <c r="AX713" s="291">
        <v>0</v>
      </c>
      <c r="AY713" s="125">
        <v>0</v>
      </c>
      <c r="AZ713" s="35"/>
      <c r="BA713" s="35"/>
      <c r="BB713" s="35"/>
      <c r="BC713" s="35"/>
      <c r="BD713" s="35"/>
      <c r="BE713" s="35"/>
      <c r="BF713" s="35"/>
    </row>
    <row r="714" spans="1:296" ht="13">
      <c r="A714" s="18"/>
      <c r="B714" s="41"/>
      <c r="C714" s="16"/>
      <c r="D714" s="115"/>
      <c r="E714" s="117"/>
      <c r="F714" s="162"/>
      <c r="G714" s="38"/>
      <c r="H714" s="110"/>
      <c r="I714" s="110"/>
      <c r="J714" s="175">
        <f t="shared" si="807"/>
        <v>0</v>
      </c>
      <c r="K714" s="16">
        <v>0</v>
      </c>
      <c r="L714" s="3"/>
      <c r="M714" s="1"/>
      <c r="N714" s="46">
        <f t="shared" si="640"/>
        <v>0</v>
      </c>
      <c r="O714" s="34"/>
      <c r="P714" s="1"/>
      <c r="Q714" s="46">
        <f t="shared" si="796"/>
        <v>0</v>
      </c>
      <c r="R714" s="34"/>
      <c r="S714" s="1"/>
      <c r="T714" s="46">
        <f t="shared" si="797"/>
        <v>0</v>
      </c>
      <c r="U714" s="34"/>
      <c r="V714" s="1"/>
      <c r="W714" s="46">
        <f t="shared" si="798"/>
        <v>0</v>
      </c>
      <c r="X714" s="34"/>
      <c r="Y714" s="1"/>
      <c r="Z714" s="46">
        <f t="shared" si="799"/>
        <v>0</v>
      </c>
      <c r="AA714" s="34"/>
      <c r="AB714" s="1"/>
      <c r="AC714" s="46">
        <f t="shared" si="800"/>
        <v>0</v>
      </c>
      <c r="AD714" s="3"/>
      <c r="AE714" s="1"/>
      <c r="AF714" s="171">
        <f t="shared" si="801"/>
        <v>0</v>
      </c>
      <c r="AG714" s="34"/>
      <c r="AH714" s="1"/>
      <c r="AI714" s="46">
        <f t="shared" si="802"/>
        <v>0</v>
      </c>
      <c r="AJ714" s="34"/>
      <c r="AK714" s="1"/>
      <c r="AL714" s="46">
        <f t="shared" si="803"/>
        <v>0</v>
      </c>
      <c r="AM714" s="44"/>
      <c r="AN714" s="22"/>
      <c r="AO714" s="45">
        <f t="shared" si="808"/>
        <v>0</v>
      </c>
      <c r="AP714" s="44"/>
      <c r="AQ714" s="22"/>
      <c r="AR714" s="45">
        <f t="shared" si="809"/>
        <v>0</v>
      </c>
      <c r="AS714" s="44"/>
      <c r="AT714" s="22"/>
      <c r="AU714" s="45">
        <f t="shared" si="810"/>
        <v>0</v>
      </c>
      <c r="AV714" s="125">
        <f t="shared" si="652"/>
        <v>0</v>
      </c>
      <c r="AW714" s="125">
        <f t="shared" si="653"/>
        <v>0</v>
      </c>
      <c r="AX714" s="291">
        <v>0</v>
      </c>
      <c r="AY714" s="125">
        <v>0</v>
      </c>
      <c r="AZ714" s="35"/>
      <c r="BA714" s="35"/>
      <c r="BB714" s="35"/>
      <c r="BC714" s="35"/>
      <c r="BD714" s="35"/>
      <c r="BE714" s="35"/>
      <c r="BF714" s="35"/>
    </row>
    <row r="715" spans="1:296" ht="13">
      <c r="A715" s="18"/>
      <c r="B715" s="41"/>
      <c r="C715" s="16"/>
      <c r="D715" s="115"/>
      <c r="E715" s="117"/>
      <c r="F715" s="162"/>
      <c r="G715" s="38"/>
      <c r="H715" s="110"/>
      <c r="I715" s="110"/>
      <c r="J715" s="175">
        <f t="shared" si="807"/>
        <v>0</v>
      </c>
      <c r="K715" s="16">
        <v>0</v>
      </c>
      <c r="L715" s="3"/>
      <c r="M715" s="1"/>
      <c r="N715" s="46">
        <v>0</v>
      </c>
      <c r="O715" s="34"/>
      <c r="P715" s="1"/>
      <c r="Q715" s="46">
        <f t="shared" si="796"/>
        <v>0</v>
      </c>
      <c r="R715" s="34"/>
      <c r="S715" s="1"/>
      <c r="T715" s="46">
        <f t="shared" si="797"/>
        <v>0</v>
      </c>
      <c r="U715" s="34"/>
      <c r="V715" s="1"/>
      <c r="W715" s="46">
        <f t="shared" si="798"/>
        <v>0</v>
      </c>
      <c r="X715" s="34"/>
      <c r="Y715" s="1"/>
      <c r="Z715" s="46">
        <f t="shared" si="799"/>
        <v>0</v>
      </c>
      <c r="AA715" s="34"/>
      <c r="AB715" s="1"/>
      <c r="AC715" s="46">
        <f t="shared" si="800"/>
        <v>0</v>
      </c>
      <c r="AD715" s="3"/>
      <c r="AE715" s="1"/>
      <c r="AF715" s="171">
        <f t="shared" si="801"/>
        <v>0</v>
      </c>
      <c r="AG715" s="34"/>
      <c r="AH715" s="1"/>
      <c r="AI715" s="46">
        <f t="shared" si="802"/>
        <v>0</v>
      </c>
      <c r="AJ715" s="34"/>
      <c r="AK715" s="1"/>
      <c r="AL715" s="46">
        <f t="shared" si="803"/>
        <v>0</v>
      </c>
      <c r="AM715" s="44"/>
      <c r="AN715" s="22"/>
      <c r="AO715" s="45">
        <f t="shared" si="808"/>
        <v>0</v>
      </c>
      <c r="AP715" s="44"/>
      <c r="AQ715" s="22"/>
      <c r="AR715" s="45">
        <f t="shared" si="809"/>
        <v>0</v>
      </c>
      <c r="AS715" s="44"/>
      <c r="AT715" s="22"/>
      <c r="AU715" s="45">
        <f t="shared" si="810"/>
        <v>0</v>
      </c>
      <c r="AV715" s="125">
        <f t="shared" si="652"/>
        <v>0</v>
      </c>
      <c r="AW715" s="125">
        <f t="shared" si="653"/>
        <v>0</v>
      </c>
      <c r="AX715" s="291">
        <v>0</v>
      </c>
      <c r="AY715" s="125">
        <v>0</v>
      </c>
      <c r="AZ715" s="35"/>
      <c r="BA715" s="35"/>
      <c r="BB715" s="35"/>
      <c r="BC715" s="35"/>
      <c r="BD715" s="35"/>
      <c r="BE715" s="35"/>
      <c r="BF715" s="35"/>
    </row>
    <row r="716" spans="1:296" ht="13">
      <c r="A716" s="18"/>
      <c r="B716" s="41"/>
      <c r="C716" s="200"/>
      <c r="D716" s="115"/>
      <c r="E716" s="117"/>
      <c r="F716" s="162"/>
      <c r="G716" s="38"/>
      <c r="H716" s="110"/>
      <c r="I716" s="110"/>
      <c r="J716" s="175">
        <f t="shared" si="807"/>
        <v>0</v>
      </c>
      <c r="K716" s="16">
        <v>0</v>
      </c>
      <c r="L716" s="3"/>
      <c r="M716" s="1"/>
      <c r="N716" s="46">
        <f t="shared" ref="N716:N735" si="811">SUM(K716+L716-M716)</f>
        <v>0</v>
      </c>
      <c r="O716" s="34"/>
      <c r="P716" s="1"/>
      <c r="Q716" s="46">
        <f t="shared" si="796"/>
        <v>0</v>
      </c>
      <c r="R716" s="34"/>
      <c r="S716" s="1"/>
      <c r="T716" s="46">
        <f t="shared" si="797"/>
        <v>0</v>
      </c>
      <c r="U716" s="34"/>
      <c r="V716" s="1"/>
      <c r="W716" s="46">
        <f t="shared" si="798"/>
        <v>0</v>
      </c>
      <c r="X716" s="34"/>
      <c r="Y716" s="1"/>
      <c r="Z716" s="46">
        <f t="shared" si="799"/>
        <v>0</v>
      </c>
      <c r="AA716" s="58"/>
      <c r="AB716" s="59"/>
      <c r="AC716" s="71">
        <f t="shared" si="800"/>
        <v>0</v>
      </c>
      <c r="AD716" s="60"/>
      <c r="AE716" s="59"/>
      <c r="AF716" s="173">
        <f t="shared" si="801"/>
        <v>0</v>
      </c>
      <c r="AG716" s="58"/>
      <c r="AH716" s="59"/>
      <c r="AI716" s="71">
        <f t="shared" si="802"/>
        <v>0</v>
      </c>
      <c r="AJ716" s="58"/>
      <c r="AK716" s="59"/>
      <c r="AL716" s="71">
        <f t="shared" si="803"/>
        <v>0</v>
      </c>
      <c r="AM716" s="44"/>
      <c r="AN716" s="22"/>
      <c r="AO716" s="45">
        <f t="shared" si="808"/>
        <v>0</v>
      </c>
      <c r="AP716" s="44"/>
      <c r="AQ716" s="22"/>
      <c r="AR716" s="45">
        <f t="shared" si="809"/>
        <v>0</v>
      </c>
      <c r="AS716" s="44"/>
      <c r="AT716" s="22"/>
      <c r="AU716" s="45">
        <f t="shared" si="810"/>
        <v>0</v>
      </c>
      <c r="AV716" s="125">
        <f t="shared" si="652"/>
        <v>0</v>
      </c>
      <c r="AW716" s="125">
        <f t="shared" si="653"/>
        <v>0</v>
      </c>
      <c r="AX716" s="291">
        <v>0</v>
      </c>
      <c r="AY716" s="125">
        <v>0</v>
      </c>
      <c r="AZ716" s="35"/>
      <c r="BA716" s="35"/>
      <c r="BB716" s="35"/>
      <c r="BC716" s="35"/>
      <c r="BD716" s="35"/>
      <c r="BE716" s="35"/>
      <c r="BF716" s="35"/>
    </row>
    <row r="717" spans="1:296" ht="13">
      <c r="A717" s="18"/>
      <c r="B717" s="41"/>
      <c r="C717" s="200"/>
      <c r="D717" s="115"/>
      <c r="E717" s="117"/>
      <c r="F717" s="162"/>
      <c r="G717" s="38"/>
      <c r="H717" s="110"/>
      <c r="I717" s="110"/>
      <c r="J717" s="176">
        <f t="shared" si="807"/>
        <v>0</v>
      </c>
      <c r="K717" s="16">
        <v>0</v>
      </c>
      <c r="L717" s="43"/>
      <c r="M717" s="22"/>
      <c r="N717" s="45">
        <f t="shared" si="811"/>
        <v>0</v>
      </c>
      <c r="O717" s="34"/>
      <c r="P717" s="1"/>
      <c r="Q717" s="45">
        <f t="shared" si="796"/>
        <v>0</v>
      </c>
      <c r="R717" s="44"/>
      <c r="S717" s="22"/>
      <c r="T717" s="45">
        <f t="shared" si="797"/>
        <v>0</v>
      </c>
      <c r="U717" s="44"/>
      <c r="V717" s="22"/>
      <c r="W717" s="45">
        <f t="shared" si="798"/>
        <v>0</v>
      </c>
      <c r="X717" s="44"/>
      <c r="Y717" s="22"/>
      <c r="Z717" s="45">
        <f t="shared" si="799"/>
        <v>0</v>
      </c>
      <c r="AA717" s="34"/>
      <c r="AB717" s="1"/>
      <c r="AC717" s="46">
        <f t="shared" si="800"/>
        <v>0</v>
      </c>
      <c r="AD717" s="3"/>
      <c r="AE717" s="1"/>
      <c r="AF717" s="171">
        <f t="shared" si="801"/>
        <v>0</v>
      </c>
      <c r="AG717" s="34"/>
      <c r="AH717" s="1"/>
      <c r="AI717" s="46">
        <f t="shared" si="802"/>
        <v>0</v>
      </c>
      <c r="AJ717" s="34"/>
      <c r="AK717" s="1"/>
      <c r="AL717" s="46">
        <f t="shared" si="803"/>
        <v>0</v>
      </c>
      <c r="AM717" s="34"/>
      <c r="AN717" s="1"/>
      <c r="AO717" s="46">
        <f t="shared" si="808"/>
        <v>0</v>
      </c>
      <c r="AP717" s="34"/>
      <c r="AQ717" s="1"/>
      <c r="AR717" s="46">
        <f t="shared" si="809"/>
        <v>0</v>
      </c>
      <c r="AS717" s="34"/>
      <c r="AT717" s="1"/>
      <c r="AU717" s="46">
        <f t="shared" si="810"/>
        <v>0</v>
      </c>
      <c r="AV717" s="125">
        <f t="shared" si="652"/>
        <v>0</v>
      </c>
      <c r="AW717" s="125">
        <f t="shared" si="653"/>
        <v>0</v>
      </c>
      <c r="AX717" s="291">
        <v>0</v>
      </c>
      <c r="AY717" s="125">
        <v>0</v>
      </c>
      <c r="AZ717" s="35"/>
      <c r="BA717" s="35"/>
      <c r="BB717" s="35"/>
      <c r="BC717" s="35"/>
      <c r="BD717" s="35"/>
      <c r="BE717" s="35"/>
      <c r="BF717" s="35"/>
    </row>
    <row r="718" spans="1:296" ht="13">
      <c r="A718" s="17"/>
      <c r="B718" s="22"/>
      <c r="C718" s="16"/>
      <c r="D718" s="115"/>
      <c r="E718" s="117"/>
      <c r="F718" s="162"/>
      <c r="G718" s="38"/>
      <c r="H718" s="110"/>
      <c r="I718" s="110"/>
      <c r="J718" s="175">
        <f t="shared" si="807"/>
        <v>0</v>
      </c>
      <c r="K718" s="16">
        <v>0</v>
      </c>
      <c r="L718" s="3"/>
      <c r="M718" s="1"/>
      <c r="N718" s="46">
        <f t="shared" si="811"/>
        <v>0</v>
      </c>
      <c r="O718" s="34"/>
      <c r="P718" s="1"/>
      <c r="Q718" s="46">
        <f t="shared" si="796"/>
        <v>0</v>
      </c>
      <c r="R718" s="34"/>
      <c r="S718" s="1"/>
      <c r="T718" s="46">
        <f t="shared" si="797"/>
        <v>0</v>
      </c>
      <c r="U718" s="34"/>
      <c r="V718" s="1"/>
      <c r="W718" s="46">
        <f t="shared" si="798"/>
        <v>0</v>
      </c>
      <c r="X718" s="34"/>
      <c r="Y718" s="1"/>
      <c r="Z718" s="46">
        <f t="shared" si="799"/>
        <v>0</v>
      </c>
      <c r="AA718" s="34"/>
      <c r="AB718" s="1"/>
      <c r="AC718" s="46">
        <f t="shared" si="800"/>
        <v>0</v>
      </c>
      <c r="AD718" s="3"/>
      <c r="AE718" s="1"/>
      <c r="AF718" s="171">
        <f t="shared" si="801"/>
        <v>0</v>
      </c>
      <c r="AG718" s="34"/>
      <c r="AH718" s="1"/>
      <c r="AI718" s="46">
        <f t="shared" si="802"/>
        <v>0</v>
      </c>
      <c r="AJ718" s="34"/>
      <c r="AK718" s="1"/>
      <c r="AL718" s="46">
        <f t="shared" si="803"/>
        <v>0</v>
      </c>
      <c r="AM718" s="34"/>
      <c r="AN718" s="1"/>
      <c r="AO718" s="46">
        <f t="shared" si="808"/>
        <v>0</v>
      </c>
      <c r="AP718" s="34"/>
      <c r="AQ718" s="1"/>
      <c r="AR718" s="46">
        <f t="shared" si="809"/>
        <v>0</v>
      </c>
      <c r="AS718" s="34"/>
      <c r="AT718" s="1"/>
      <c r="AU718" s="46">
        <f t="shared" si="810"/>
        <v>0</v>
      </c>
      <c r="AV718" s="125">
        <f t="shared" si="652"/>
        <v>0</v>
      </c>
      <c r="AW718" s="125">
        <f t="shared" si="653"/>
        <v>0</v>
      </c>
      <c r="AX718" s="291">
        <v>0</v>
      </c>
      <c r="AY718" s="125">
        <v>0</v>
      </c>
      <c r="AZ718" s="35"/>
      <c r="BA718" s="35"/>
      <c r="BB718" s="35"/>
      <c r="BC718" s="35"/>
      <c r="BD718" s="35"/>
      <c r="BE718" s="35"/>
      <c r="BF718" s="35"/>
    </row>
    <row r="719" spans="1:296" ht="13">
      <c r="A719" s="18"/>
      <c r="B719" s="41"/>
      <c r="C719" s="16"/>
      <c r="D719" s="115"/>
      <c r="E719" s="117"/>
      <c r="F719" s="162"/>
      <c r="G719" s="38"/>
      <c r="H719" s="110"/>
      <c r="I719" s="110"/>
      <c r="J719" s="175">
        <f t="shared" si="807"/>
        <v>0</v>
      </c>
      <c r="K719" s="16">
        <v>0</v>
      </c>
      <c r="L719" s="3"/>
      <c r="M719" s="1"/>
      <c r="N719" s="46">
        <f t="shared" si="811"/>
        <v>0</v>
      </c>
      <c r="O719" s="34"/>
      <c r="P719" s="1"/>
      <c r="Q719" s="46">
        <f t="shared" si="796"/>
        <v>0</v>
      </c>
      <c r="R719" s="34"/>
      <c r="S719" s="1"/>
      <c r="T719" s="46">
        <f t="shared" si="797"/>
        <v>0</v>
      </c>
      <c r="U719" s="34"/>
      <c r="V719" s="1"/>
      <c r="W719" s="46">
        <f t="shared" si="798"/>
        <v>0</v>
      </c>
      <c r="X719" s="34"/>
      <c r="Y719" s="1"/>
      <c r="Z719" s="46">
        <f t="shared" si="799"/>
        <v>0</v>
      </c>
      <c r="AA719" s="34"/>
      <c r="AB719" s="1"/>
      <c r="AC719" s="46">
        <f t="shared" si="800"/>
        <v>0</v>
      </c>
      <c r="AD719" s="3"/>
      <c r="AE719" s="1"/>
      <c r="AF719" s="171">
        <f t="shared" si="801"/>
        <v>0</v>
      </c>
      <c r="AG719" s="34"/>
      <c r="AH719" s="1"/>
      <c r="AI719" s="46">
        <f t="shared" si="802"/>
        <v>0</v>
      </c>
      <c r="AJ719" s="34"/>
      <c r="AK719" s="1"/>
      <c r="AL719" s="46">
        <f t="shared" si="803"/>
        <v>0</v>
      </c>
      <c r="AM719" s="34"/>
      <c r="AN719" s="1"/>
      <c r="AO719" s="46">
        <f t="shared" si="808"/>
        <v>0</v>
      </c>
      <c r="AP719" s="34"/>
      <c r="AQ719" s="1"/>
      <c r="AR719" s="46">
        <f t="shared" si="809"/>
        <v>0</v>
      </c>
      <c r="AS719" s="34"/>
      <c r="AT719" s="1"/>
      <c r="AU719" s="46">
        <f t="shared" si="810"/>
        <v>0</v>
      </c>
      <c r="AV719" s="125">
        <f t="shared" si="652"/>
        <v>0</v>
      </c>
      <c r="AW719" s="125">
        <f t="shared" si="653"/>
        <v>0</v>
      </c>
      <c r="AX719" s="291">
        <v>0</v>
      </c>
      <c r="AY719" s="125">
        <v>0</v>
      </c>
      <c r="AZ719" s="35"/>
      <c r="BA719" s="35"/>
      <c r="BB719" s="35"/>
      <c r="BC719" s="35"/>
      <c r="BD719" s="35"/>
      <c r="BE719" s="35"/>
      <c r="BF719" s="35"/>
    </row>
    <row r="720" spans="1:296" ht="13">
      <c r="A720" s="18"/>
      <c r="B720" s="41"/>
      <c r="C720" s="200"/>
      <c r="D720" s="115"/>
      <c r="E720" s="117"/>
      <c r="F720" s="162"/>
      <c r="G720" s="38"/>
      <c r="H720" s="110"/>
      <c r="I720" s="110"/>
      <c r="J720" s="175">
        <f t="shared" si="807"/>
        <v>0</v>
      </c>
      <c r="K720" s="16">
        <v>0</v>
      </c>
      <c r="L720" s="3"/>
      <c r="M720" s="1"/>
      <c r="N720" s="46">
        <f t="shared" si="811"/>
        <v>0</v>
      </c>
      <c r="O720" s="34"/>
      <c r="P720" s="1"/>
      <c r="Q720" s="46">
        <f t="shared" si="796"/>
        <v>0</v>
      </c>
      <c r="R720" s="34"/>
      <c r="S720" s="1"/>
      <c r="T720" s="46">
        <f t="shared" si="797"/>
        <v>0</v>
      </c>
      <c r="U720" s="34"/>
      <c r="V720" s="1"/>
      <c r="W720" s="46">
        <f t="shared" si="798"/>
        <v>0</v>
      </c>
      <c r="X720" s="34"/>
      <c r="Y720" s="1"/>
      <c r="Z720" s="46">
        <f t="shared" si="799"/>
        <v>0</v>
      </c>
      <c r="AA720" s="34"/>
      <c r="AB720" s="1"/>
      <c r="AC720" s="46">
        <f t="shared" si="800"/>
        <v>0</v>
      </c>
      <c r="AD720" s="3"/>
      <c r="AE720" s="1"/>
      <c r="AF720" s="171">
        <f t="shared" si="801"/>
        <v>0</v>
      </c>
      <c r="AG720" s="34"/>
      <c r="AH720" s="1"/>
      <c r="AI720" s="46">
        <f t="shared" si="802"/>
        <v>0</v>
      </c>
      <c r="AJ720" s="34"/>
      <c r="AK720" s="1"/>
      <c r="AL720" s="46">
        <f t="shared" si="803"/>
        <v>0</v>
      </c>
      <c r="AM720" s="34"/>
      <c r="AN720" s="1"/>
      <c r="AO720" s="46">
        <f t="shared" si="808"/>
        <v>0</v>
      </c>
      <c r="AP720" s="34"/>
      <c r="AQ720" s="1"/>
      <c r="AR720" s="46">
        <f t="shared" si="809"/>
        <v>0</v>
      </c>
      <c r="AS720" s="34"/>
      <c r="AT720" s="1"/>
      <c r="AU720" s="46">
        <f t="shared" si="810"/>
        <v>0</v>
      </c>
      <c r="AV720" s="125">
        <f t="shared" si="652"/>
        <v>0</v>
      </c>
      <c r="AW720" s="125">
        <f t="shared" si="653"/>
        <v>0</v>
      </c>
      <c r="AX720" s="291">
        <v>0</v>
      </c>
      <c r="AY720" s="125">
        <v>0</v>
      </c>
      <c r="AZ720" s="35"/>
      <c r="BA720" s="35"/>
      <c r="BB720" s="35"/>
      <c r="BC720" s="35"/>
      <c r="BD720" s="35"/>
      <c r="BE720" s="35"/>
      <c r="BF720" s="35"/>
    </row>
    <row r="721" spans="1:296" ht="13">
      <c r="A721" s="18"/>
      <c r="B721" s="41"/>
      <c r="C721" s="200"/>
      <c r="D721" s="115"/>
      <c r="E721" s="117"/>
      <c r="F721" s="162"/>
      <c r="G721" s="38"/>
      <c r="H721" s="110"/>
      <c r="I721" s="110"/>
      <c r="J721" s="175">
        <f t="shared" si="807"/>
        <v>0</v>
      </c>
      <c r="K721" s="16">
        <v>0</v>
      </c>
      <c r="L721" s="3"/>
      <c r="M721" s="1"/>
      <c r="N721" s="46">
        <f t="shared" si="811"/>
        <v>0</v>
      </c>
      <c r="O721" s="34"/>
      <c r="P721" s="1"/>
      <c r="Q721" s="46">
        <f t="shared" si="796"/>
        <v>0</v>
      </c>
      <c r="R721" s="34"/>
      <c r="S721" s="1"/>
      <c r="T721" s="46">
        <f t="shared" si="797"/>
        <v>0</v>
      </c>
      <c r="U721" s="34"/>
      <c r="V721" s="1"/>
      <c r="W721" s="46">
        <f t="shared" si="798"/>
        <v>0</v>
      </c>
      <c r="X721" s="34"/>
      <c r="Y721" s="1"/>
      <c r="Z721" s="46">
        <f t="shared" si="799"/>
        <v>0</v>
      </c>
      <c r="AA721" s="34"/>
      <c r="AB721" s="1"/>
      <c r="AC721" s="46">
        <f t="shared" si="800"/>
        <v>0</v>
      </c>
      <c r="AD721" s="3"/>
      <c r="AE721" s="1"/>
      <c r="AF721" s="171">
        <f t="shared" si="801"/>
        <v>0</v>
      </c>
      <c r="AG721" s="34"/>
      <c r="AH721" s="1"/>
      <c r="AI721" s="46">
        <f t="shared" si="802"/>
        <v>0</v>
      </c>
      <c r="AJ721" s="34"/>
      <c r="AK721" s="1"/>
      <c r="AL721" s="46">
        <f t="shared" si="803"/>
        <v>0</v>
      </c>
      <c r="AM721" s="34"/>
      <c r="AN721" s="1"/>
      <c r="AO721" s="46">
        <f t="shared" ref="AO721:AO732" si="812">SUM(AL721+AM721-AN721)</f>
        <v>0</v>
      </c>
      <c r="AP721" s="34"/>
      <c r="AQ721" s="1"/>
      <c r="AR721" s="46">
        <f t="shared" ref="AR721:AR732" si="813">SUM(AO721+AP721-AQ721)</f>
        <v>0</v>
      </c>
      <c r="AS721" s="34"/>
      <c r="AT721" s="1"/>
      <c r="AU721" s="46">
        <f t="shared" ref="AU721:AU732" si="814">SUM(AR721+AS721-AT721)</f>
        <v>0</v>
      </c>
      <c r="AV721" s="125">
        <f t="shared" si="652"/>
        <v>0</v>
      </c>
      <c r="AW721" s="125">
        <f t="shared" si="653"/>
        <v>0</v>
      </c>
      <c r="AX721" s="291">
        <v>0</v>
      </c>
      <c r="AY721" s="125">
        <v>0</v>
      </c>
      <c r="AZ721" s="35"/>
      <c r="BA721" s="35"/>
      <c r="BB721" s="35"/>
      <c r="BC721" s="35"/>
      <c r="BD721" s="35"/>
      <c r="BE721" s="35"/>
      <c r="BF721" s="35"/>
    </row>
    <row r="722" spans="1:296" ht="13">
      <c r="A722" s="17"/>
      <c r="B722" s="1"/>
      <c r="C722" s="16"/>
      <c r="D722" s="115"/>
      <c r="E722" s="117"/>
      <c r="F722" s="162"/>
      <c r="G722" s="38"/>
      <c r="H722" s="110"/>
      <c r="I722" s="110"/>
      <c r="J722" s="175">
        <f t="shared" si="804"/>
        <v>0</v>
      </c>
      <c r="K722" s="16">
        <v>0</v>
      </c>
      <c r="L722" s="3"/>
      <c r="M722" s="1"/>
      <c r="N722" s="46">
        <f t="shared" si="811"/>
        <v>0</v>
      </c>
      <c r="O722" s="34"/>
      <c r="P722" s="1"/>
      <c r="Q722" s="46">
        <f t="shared" si="796"/>
        <v>0</v>
      </c>
      <c r="R722" s="34"/>
      <c r="S722" s="1"/>
      <c r="T722" s="46">
        <f t="shared" si="797"/>
        <v>0</v>
      </c>
      <c r="U722" s="34"/>
      <c r="V722" s="1"/>
      <c r="W722" s="46">
        <f t="shared" si="798"/>
        <v>0</v>
      </c>
      <c r="X722" s="34"/>
      <c r="Y722" s="1"/>
      <c r="Z722" s="46">
        <f t="shared" si="799"/>
        <v>0</v>
      </c>
      <c r="AA722" s="34"/>
      <c r="AB722" s="1"/>
      <c r="AC722" s="46">
        <f t="shared" si="800"/>
        <v>0</v>
      </c>
      <c r="AD722" s="3"/>
      <c r="AE722" s="1"/>
      <c r="AF722" s="171">
        <f t="shared" si="801"/>
        <v>0</v>
      </c>
      <c r="AG722" s="34"/>
      <c r="AH722" s="1"/>
      <c r="AI722" s="46">
        <f t="shared" si="802"/>
        <v>0</v>
      </c>
      <c r="AJ722" s="34"/>
      <c r="AK722" s="1"/>
      <c r="AL722" s="46">
        <f t="shared" si="803"/>
        <v>0</v>
      </c>
      <c r="AM722" s="34"/>
      <c r="AN722" s="1"/>
      <c r="AO722" s="46">
        <f t="shared" si="812"/>
        <v>0</v>
      </c>
      <c r="AP722" s="34"/>
      <c r="AQ722" s="1"/>
      <c r="AR722" s="46">
        <f t="shared" si="813"/>
        <v>0</v>
      </c>
      <c r="AS722" s="34"/>
      <c r="AT722" s="1"/>
      <c r="AU722" s="46">
        <f t="shared" si="814"/>
        <v>0</v>
      </c>
      <c r="AV722" s="125">
        <f t="shared" si="652"/>
        <v>0</v>
      </c>
      <c r="AW722" s="125">
        <f t="shared" si="653"/>
        <v>0</v>
      </c>
      <c r="AX722" s="291">
        <v>0</v>
      </c>
      <c r="AY722" s="125">
        <v>0</v>
      </c>
      <c r="AZ722" s="35"/>
      <c r="BA722" s="35"/>
      <c r="BB722" s="35"/>
      <c r="BC722" s="35"/>
      <c r="BD722" s="35"/>
      <c r="BE722" s="35"/>
      <c r="BF722" s="35"/>
    </row>
    <row r="723" spans="1:296" ht="13">
      <c r="A723" s="18"/>
      <c r="B723" s="41"/>
      <c r="C723" s="16"/>
      <c r="D723" s="115"/>
      <c r="E723" s="117"/>
      <c r="F723" s="162"/>
      <c r="G723" s="38"/>
      <c r="H723" s="110"/>
      <c r="I723" s="110"/>
      <c r="J723" s="175">
        <f t="shared" si="804"/>
        <v>0</v>
      </c>
      <c r="K723" s="16">
        <v>0</v>
      </c>
      <c r="L723" s="3"/>
      <c r="M723" s="1"/>
      <c r="N723" s="46">
        <f t="shared" si="811"/>
        <v>0</v>
      </c>
      <c r="O723" s="34"/>
      <c r="P723" s="1"/>
      <c r="Q723" s="46">
        <f t="shared" si="796"/>
        <v>0</v>
      </c>
      <c r="R723" s="34"/>
      <c r="S723" s="1"/>
      <c r="T723" s="46">
        <f t="shared" si="797"/>
        <v>0</v>
      </c>
      <c r="U723" s="34"/>
      <c r="V723" s="1"/>
      <c r="W723" s="46">
        <f t="shared" si="798"/>
        <v>0</v>
      </c>
      <c r="X723" s="34"/>
      <c r="Y723" s="1"/>
      <c r="Z723" s="46">
        <f t="shared" si="799"/>
        <v>0</v>
      </c>
      <c r="AA723" s="34"/>
      <c r="AB723" s="1"/>
      <c r="AC723" s="46">
        <f t="shared" si="800"/>
        <v>0</v>
      </c>
      <c r="AD723" s="3"/>
      <c r="AE723" s="1"/>
      <c r="AF723" s="171">
        <f t="shared" si="801"/>
        <v>0</v>
      </c>
      <c r="AG723" s="34"/>
      <c r="AH723" s="1"/>
      <c r="AI723" s="46">
        <f t="shared" si="802"/>
        <v>0</v>
      </c>
      <c r="AJ723" s="34"/>
      <c r="AK723" s="1"/>
      <c r="AL723" s="46">
        <f t="shared" si="803"/>
        <v>0</v>
      </c>
      <c r="AM723" s="34"/>
      <c r="AN723" s="1"/>
      <c r="AO723" s="46">
        <f t="shared" si="812"/>
        <v>0</v>
      </c>
      <c r="AP723" s="34"/>
      <c r="AQ723" s="1"/>
      <c r="AR723" s="46">
        <f t="shared" si="813"/>
        <v>0</v>
      </c>
      <c r="AS723" s="34"/>
      <c r="AT723" s="1"/>
      <c r="AU723" s="46">
        <f t="shared" si="814"/>
        <v>0</v>
      </c>
      <c r="AV723" s="125">
        <f t="shared" si="652"/>
        <v>0</v>
      </c>
      <c r="AW723" s="125">
        <f t="shared" si="653"/>
        <v>0</v>
      </c>
      <c r="AX723" s="291">
        <v>0</v>
      </c>
      <c r="AY723" s="125">
        <v>0</v>
      </c>
      <c r="AZ723" s="35"/>
      <c r="BA723" s="35"/>
      <c r="BB723" s="35"/>
      <c r="BC723" s="35"/>
      <c r="BD723" s="35"/>
      <c r="BE723" s="35"/>
      <c r="BF723" s="35"/>
    </row>
    <row r="724" spans="1:296" ht="13">
      <c r="A724" s="18"/>
      <c r="B724" s="41"/>
      <c r="C724" s="200"/>
      <c r="D724" s="115"/>
      <c r="E724" s="117"/>
      <c r="F724" s="162"/>
      <c r="G724" s="38"/>
      <c r="H724" s="110"/>
      <c r="I724" s="110"/>
      <c r="J724" s="175">
        <f t="shared" si="804"/>
        <v>0</v>
      </c>
      <c r="K724" s="16">
        <v>0</v>
      </c>
      <c r="L724" s="3"/>
      <c r="M724" s="1"/>
      <c r="N724" s="46">
        <f t="shared" si="811"/>
        <v>0</v>
      </c>
      <c r="O724" s="34"/>
      <c r="P724" s="1"/>
      <c r="Q724" s="46">
        <f t="shared" si="796"/>
        <v>0</v>
      </c>
      <c r="R724" s="34"/>
      <c r="S724" s="1"/>
      <c r="T724" s="46">
        <f t="shared" si="797"/>
        <v>0</v>
      </c>
      <c r="U724" s="34"/>
      <c r="V724" s="1"/>
      <c r="W724" s="46">
        <f t="shared" si="798"/>
        <v>0</v>
      </c>
      <c r="X724" s="34"/>
      <c r="Y724" s="1"/>
      <c r="Z724" s="46">
        <f t="shared" si="799"/>
        <v>0</v>
      </c>
      <c r="AA724" s="34"/>
      <c r="AB724" s="1"/>
      <c r="AC724" s="46">
        <f t="shared" si="800"/>
        <v>0</v>
      </c>
      <c r="AD724" s="3"/>
      <c r="AE724" s="1"/>
      <c r="AF724" s="171">
        <f t="shared" si="801"/>
        <v>0</v>
      </c>
      <c r="AG724" s="34"/>
      <c r="AH724" s="1"/>
      <c r="AI724" s="46">
        <f t="shared" si="802"/>
        <v>0</v>
      </c>
      <c r="AJ724" s="34"/>
      <c r="AK724" s="1"/>
      <c r="AL724" s="46">
        <f t="shared" si="803"/>
        <v>0</v>
      </c>
      <c r="AM724" s="34"/>
      <c r="AN724" s="1"/>
      <c r="AO724" s="46">
        <f t="shared" si="812"/>
        <v>0</v>
      </c>
      <c r="AP724" s="34"/>
      <c r="AQ724" s="1"/>
      <c r="AR724" s="46">
        <f t="shared" si="813"/>
        <v>0</v>
      </c>
      <c r="AS724" s="34"/>
      <c r="AT724" s="1"/>
      <c r="AU724" s="46">
        <f t="shared" si="814"/>
        <v>0</v>
      </c>
      <c r="AV724" s="125">
        <f t="shared" si="652"/>
        <v>0</v>
      </c>
      <c r="AW724" s="125">
        <f t="shared" si="653"/>
        <v>0</v>
      </c>
      <c r="AX724" s="291">
        <v>0</v>
      </c>
      <c r="AY724" s="125">
        <v>0</v>
      </c>
      <c r="AZ724" s="35"/>
      <c r="BA724" s="35"/>
      <c r="BB724" s="35"/>
      <c r="BC724" s="35"/>
      <c r="BD724" s="35"/>
      <c r="BE724" s="35"/>
      <c r="BF724" s="35"/>
    </row>
    <row r="725" spans="1:296" ht="13">
      <c r="A725" s="17"/>
      <c r="B725" s="1"/>
      <c r="C725" s="200"/>
      <c r="D725" s="115"/>
      <c r="E725" s="117"/>
      <c r="F725" s="162"/>
      <c r="G725" s="38"/>
      <c r="H725" s="110"/>
      <c r="I725" s="110"/>
      <c r="J725" s="175">
        <f t="shared" si="804"/>
        <v>0</v>
      </c>
      <c r="K725" s="16">
        <v>0</v>
      </c>
      <c r="L725" s="3"/>
      <c r="M725" s="1"/>
      <c r="N725" s="46">
        <f t="shared" si="811"/>
        <v>0</v>
      </c>
      <c r="O725" s="34"/>
      <c r="P725" s="1"/>
      <c r="Q725" s="46">
        <f t="shared" si="796"/>
        <v>0</v>
      </c>
      <c r="R725" s="34"/>
      <c r="S725" s="1"/>
      <c r="T725" s="46">
        <f t="shared" si="797"/>
        <v>0</v>
      </c>
      <c r="U725" s="34"/>
      <c r="V725" s="1"/>
      <c r="W725" s="46">
        <f t="shared" si="798"/>
        <v>0</v>
      </c>
      <c r="X725" s="34"/>
      <c r="Y725" s="1"/>
      <c r="Z725" s="46">
        <f t="shared" si="799"/>
        <v>0</v>
      </c>
      <c r="AA725" s="34"/>
      <c r="AB725" s="1"/>
      <c r="AC725" s="46">
        <f t="shared" si="800"/>
        <v>0</v>
      </c>
      <c r="AD725" s="3"/>
      <c r="AE725" s="1"/>
      <c r="AF725" s="171">
        <f t="shared" si="801"/>
        <v>0</v>
      </c>
      <c r="AG725" s="34"/>
      <c r="AH725" s="1"/>
      <c r="AI725" s="46">
        <f t="shared" si="802"/>
        <v>0</v>
      </c>
      <c r="AJ725" s="34"/>
      <c r="AK725" s="1"/>
      <c r="AL725" s="46">
        <f t="shared" si="803"/>
        <v>0</v>
      </c>
      <c r="AM725" s="34"/>
      <c r="AN725" s="1"/>
      <c r="AO725" s="46">
        <f t="shared" si="812"/>
        <v>0</v>
      </c>
      <c r="AP725" s="34"/>
      <c r="AQ725" s="1"/>
      <c r="AR725" s="46">
        <f t="shared" si="813"/>
        <v>0</v>
      </c>
      <c r="AS725" s="34"/>
      <c r="AT725" s="1"/>
      <c r="AU725" s="46">
        <f t="shared" si="814"/>
        <v>0</v>
      </c>
      <c r="AV725" s="125">
        <f t="shared" si="652"/>
        <v>0</v>
      </c>
      <c r="AW725" s="125">
        <f t="shared" si="653"/>
        <v>0</v>
      </c>
      <c r="AX725" s="291">
        <v>0</v>
      </c>
      <c r="AY725" s="125">
        <v>0</v>
      </c>
      <c r="AZ725" s="35"/>
      <c r="BA725" s="35"/>
      <c r="BB725" s="35"/>
      <c r="BC725" s="35"/>
      <c r="BD725" s="35"/>
      <c r="BE725" s="35"/>
      <c r="BF725" s="35"/>
    </row>
    <row r="726" spans="1:296" ht="13">
      <c r="A726" s="18"/>
      <c r="B726" s="41"/>
      <c r="C726" s="16"/>
      <c r="D726" s="115"/>
      <c r="E726" s="117"/>
      <c r="F726" s="162"/>
      <c r="G726" s="38"/>
      <c r="H726" s="110"/>
      <c r="I726" s="110"/>
      <c r="J726" s="175">
        <f t="shared" si="804"/>
        <v>0</v>
      </c>
      <c r="K726" s="16">
        <v>0</v>
      </c>
      <c r="L726" s="3"/>
      <c r="M726" s="1"/>
      <c r="N726" s="46">
        <f t="shared" si="811"/>
        <v>0</v>
      </c>
      <c r="O726" s="34"/>
      <c r="P726" s="1"/>
      <c r="Q726" s="46">
        <f t="shared" si="796"/>
        <v>0</v>
      </c>
      <c r="R726" s="34"/>
      <c r="S726" s="1"/>
      <c r="T726" s="46">
        <f t="shared" si="797"/>
        <v>0</v>
      </c>
      <c r="U726" s="34"/>
      <c r="V726" s="1"/>
      <c r="W726" s="46">
        <f t="shared" si="798"/>
        <v>0</v>
      </c>
      <c r="X726" s="34"/>
      <c r="Y726" s="1"/>
      <c r="Z726" s="46">
        <f t="shared" si="799"/>
        <v>0</v>
      </c>
      <c r="AA726" s="34"/>
      <c r="AB726" s="1"/>
      <c r="AC726" s="46">
        <f t="shared" si="800"/>
        <v>0</v>
      </c>
      <c r="AD726" s="3"/>
      <c r="AE726" s="1"/>
      <c r="AF726" s="171">
        <f t="shared" si="801"/>
        <v>0</v>
      </c>
      <c r="AG726" s="34"/>
      <c r="AH726" s="1"/>
      <c r="AI726" s="46">
        <f t="shared" si="802"/>
        <v>0</v>
      </c>
      <c r="AJ726" s="34"/>
      <c r="AK726" s="1"/>
      <c r="AL726" s="46">
        <f t="shared" si="803"/>
        <v>0</v>
      </c>
      <c r="AM726" s="34"/>
      <c r="AN726" s="1"/>
      <c r="AO726" s="46">
        <f t="shared" si="812"/>
        <v>0</v>
      </c>
      <c r="AP726" s="34"/>
      <c r="AQ726" s="1"/>
      <c r="AR726" s="46">
        <f t="shared" si="813"/>
        <v>0</v>
      </c>
      <c r="AS726" s="34"/>
      <c r="AT726" s="1"/>
      <c r="AU726" s="46">
        <f t="shared" si="814"/>
        <v>0</v>
      </c>
      <c r="AV726" s="125">
        <f t="shared" si="652"/>
        <v>0</v>
      </c>
      <c r="AW726" s="125">
        <f t="shared" si="653"/>
        <v>0</v>
      </c>
      <c r="AX726" s="291">
        <v>0</v>
      </c>
      <c r="AY726" s="125">
        <v>0</v>
      </c>
      <c r="AZ726" s="35"/>
      <c r="BA726" s="35"/>
      <c r="BB726" s="35"/>
      <c r="BC726" s="35"/>
      <c r="BD726" s="35"/>
      <c r="BE726" s="35"/>
      <c r="BF726" s="35"/>
    </row>
    <row r="727" spans="1:296" ht="13">
      <c r="A727" s="18"/>
      <c r="B727" s="41"/>
      <c r="C727" s="16"/>
      <c r="D727" s="115"/>
      <c r="E727" s="117"/>
      <c r="F727" s="162"/>
      <c r="G727" s="38"/>
      <c r="H727" s="110"/>
      <c r="I727" s="110"/>
      <c r="J727" s="175">
        <f t="shared" si="804"/>
        <v>0</v>
      </c>
      <c r="K727" s="16">
        <v>0</v>
      </c>
      <c r="L727" s="3"/>
      <c r="M727" s="1"/>
      <c r="N727" s="46">
        <f t="shared" si="811"/>
        <v>0</v>
      </c>
      <c r="O727" s="34"/>
      <c r="P727" s="1"/>
      <c r="Q727" s="46">
        <f t="shared" si="796"/>
        <v>0</v>
      </c>
      <c r="R727" s="34"/>
      <c r="S727" s="1"/>
      <c r="T727" s="46">
        <f t="shared" si="797"/>
        <v>0</v>
      </c>
      <c r="U727" s="34"/>
      <c r="V727" s="1"/>
      <c r="W727" s="46">
        <f t="shared" si="798"/>
        <v>0</v>
      </c>
      <c r="X727" s="34"/>
      <c r="Y727" s="1"/>
      <c r="Z727" s="46">
        <f t="shared" si="799"/>
        <v>0</v>
      </c>
      <c r="AA727" s="34"/>
      <c r="AB727" s="1"/>
      <c r="AC727" s="46">
        <f t="shared" si="800"/>
        <v>0</v>
      </c>
      <c r="AD727" s="3"/>
      <c r="AE727" s="1"/>
      <c r="AF727" s="171">
        <f t="shared" si="801"/>
        <v>0</v>
      </c>
      <c r="AG727" s="34"/>
      <c r="AH727" s="1"/>
      <c r="AI727" s="46">
        <f t="shared" si="802"/>
        <v>0</v>
      </c>
      <c r="AJ727" s="34"/>
      <c r="AK727" s="1"/>
      <c r="AL727" s="46">
        <f t="shared" si="803"/>
        <v>0</v>
      </c>
      <c r="AM727" s="34"/>
      <c r="AN727" s="1"/>
      <c r="AO727" s="46">
        <f t="shared" si="812"/>
        <v>0</v>
      </c>
      <c r="AP727" s="34"/>
      <c r="AQ727" s="1"/>
      <c r="AR727" s="46">
        <f t="shared" si="813"/>
        <v>0</v>
      </c>
      <c r="AS727" s="34"/>
      <c r="AT727" s="1"/>
      <c r="AU727" s="46">
        <f t="shared" si="814"/>
        <v>0</v>
      </c>
      <c r="AV727" s="125">
        <f t="shared" si="652"/>
        <v>0</v>
      </c>
      <c r="AW727" s="125">
        <f t="shared" si="653"/>
        <v>0</v>
      </c>
      <c r="AX727" s="291">
        <v>0</v>
      </c>
      <c r="AY727" s="125">
        <v>0</v>
      </c>
      <c r="AZ727" s="35"/>
      <c r="BA727" s="35"/>
      <c r="BB727" s="35"/>
      <c r="BC727" s="35"/>
      <c r="BD727" s="35"/>
      <c r="BE727" s="35"/>
      <c r="BF727" s="35"/>
    </row>
    <row r="728" spans="1:296" ht="13">
      <c r="A728" s="17"/>
      <c r="B728" s="22"/>
      <c r="C728" s="200"/>
      <c r="D728" s="115"/>
      <c r="E728" s="117"/>
      <c r="F728" s="162"/>
      <c r="G728" s="38"/>
      <c r="H728" s="110"/>
      <c r="I728" s="110"/>
      <c r="J728" s="175">
        <f t="shared" si="804"/>
        <v>0</v>
      </c>
      <c r="K728" s="16">
        <v>0</v>
      </c>
      <c r="L728" s="3"/>
      <c r="M728" s="1"/>
      <c r="N728" s="46">
        <f t="shared" si="811"/>
        <v>0</v>
      </c>
      <c r="O728" s="34"/>
      <c r="P728" s="1"/>
      <c r="Q728" s="46">
        <f t="shared" si="796"/>
        <v>0</v>
      </c>
      <c r="R728" s="34"/>
      <c r="S728" s="1"/>
      <c r="T728" s="46">
        <f t="shared" si="797"/>
        <v>0</v>
      </c>
      <c r="U728" s="34"/>
      <c r="V728" s="1"/>
      <c r="W728" s="46">
        <f t="shared" si="798"/>
        <v>0</v>
      </c>
      <c r="X728" s="34"/>
      <c r="Y728" s="1"/>
      <c r="Z728" s="46">
        <f t="shared" si="799"/>
        <v>0</v>
      </c>
      <c r="AA728" s="34"/>
      <c r="AB728" s="1"/>
      <c r="AC728" s="46">
        <f t="shared" si="800"/>
        <v>0</v>
      </c>
      <c r="AD728" s="3"/>
      <c r="AE728" s="1"/>
      <c r="AF728" s="171">
        <f t="shared" si="801"/>
        <v>0</v>
      </c>
      <c r="AG728" s="34"/>
      <c r="AH728" s="1"/>
      <c r="AI728" s="46">
        <f t="shared" si="802"/>
        <v>0</v>
      </c>
      <c r="AJ728" s="34"/>
      <c r="AK728" s="1"/>
      <c r="AL728" s="46">
        <f t="shared" si="803"/>
        <v>0</v>
      </c>
      <c r="AM728" s="34"/>
      <c r="AN728" s="1"/>
      <c r="AO728" s="46">
        <f t="shared" si="812"/>
        <v>0</v>
      </c>
      <c r="AP728" s="34"/>
      <c r="AQ728" s="1"/>
      <c r="AR728" s="46">
        <f t="shared" si="813"/>
        <v>0</v>
      </c>
      <c r="AS728" s="34"/>
      <c r="AT728" s="1"/>
      <c r="AU728" s="46">
        <f t="shared" si="814"/>
        <v>0</v>
      </c>
      <c r="AV728" s="125">
        <f t="shared" si="652"/>
        <v>0</v>
      </c>
      <c r="AW728" s="125">
        <f t="shared" si="653"/>
        <v>0</v>
      </c>
      <c r="AX728" s="291">
        <v>0</v>
      </c>
      <c r="AY728" s="125">
        <v>0</v>
      </c>
      <c r="AZ728" s="35"/>
      <c r="BA728" s="35"/>
      <c r="BB728" s="35"/>
      <c r="BC728" s="35"/>
      <c r="BD728" s="35"/>
      <c r="BE728" s="35"/>
      <c r="BF728" s="35"/>
    </row>
    <row r="729" spans="1:296" ht="13">
      <c r="A729" s="18"/>
      <c r="B729" s="41"/>
      <c r="C729" s="200"/>
      <c r="D729" s="115"/>
      <c r="E729" s="117"/>
      <c r="F729" s="162"/>
      <c r="G729" s="38"/>
      <c r="H729" s="110"/>
      <c r="I729" s="110"/>
      <c r="J729" s="175">
        <f t="shared" si="804"/>
        <v>0</v>
      </c>
      <c r="K729" s="16">
        <v>0</v>
      </c>
      <c r="L729" s="3"/>
      <c r="M729" s="1"/>
      <c r="N729" s="46">
        <f t="shared" si="811"/>
        <v>0</v>
      </c>
      <c r="O729" s="34"/>
      <c r="P729" s="1"/>
      <c r="Q729" s="46">
        <f t="shared" si="796"/>
        <v>0</v>
      </c>
      <c r="R729" s="34"/>
      <c r="S729" s="1"/>
      <c r="T729" s="46">
        <f t="shared" si="797"/>
        <v>0</v>
      </c>
      <c r="U729" s="34"/>
      <c r="V729" s="1"/>
      <c r="W729" s="46">
        <f t="shared" si="798"/>
        <v>0</v>
      </c>
      <c r="X729" s="34"/>
      <c r="Y729" s="1"/>
      <c r="Z729" s="46">
        <f t="shared" si="799"/>
        <v>0</v>
      </c>
      <c r="AA729" s="34"/>
      <c r="AB729" s="1"/>
      <c r="AC729" s="46">
        <f t="shared" si="800"/>
        <v>0</v>
      </c>
      <c r="AD729" s="3"/>
      <c r="AE729" s="1"/>
      <c r="AF729" s="171">
        <f t="shared" si="801"/>
        <v>0</v>
      </c>
      <c r="AG729" s="34"/>
      <c r="AH729" s="1"/>
      <c r="AI729" s="46">
        <f t="shared" si="802"/>
        <v>0</v>
      </c>
      <c r="AJ729" s="34"/>
      <c r="AK729" s="1"/>
      <c r="AL729" s="46">
        <f t="shared" si="803"/>
        <v>0</v>
      </c>
      <c r="AM729" s="34"/>
      <c r="AN729" s="1"/>
      <c r="AO729" s="46">
        <f t="shared" si="812"/>
        <v>0</v>
      </c>
      <c r="AP729" s="34"/>
      <c r="AQ729" s="1"/>
      <c r="AR729" s="46">
        <f t="shared" si="813"/>
        <v>0</v>
      </c>
      <c r="AS729" s="34"/>
      <c r="AT729" s="1"/>
      <c r="AU729" s="46">
        <f t="shared" si="814"/>
        <v>0</v>
      </c>
      <c r="AV729" s="125">
        <f t="shared" si="652"/>
        <v>0</v>
      </c>
      <c r="AW729" s="125">
        <f t="shared" si="653"/>
        <v>0</v>
      </c>
      <c r="AX729" s="291">
        <v>0</v>
      </c>
      <c r="AY729" s="125">
        <v>0</v>
      </c>
      <c r="AZ729" s="35"/>
      <c r="BA729" s="35"/>
      <c r="BB729" s="35"/>
      <c r="BC729" s="35"/>
      <c r="BD729" s="35"/>
      <c r="BE729" s="35"/>
      <c r="BF729" s="35"/>
    </row>
    <row r="730" spans="1:296" ht="13">
      <c r="A730" s="18"/>
      <c r="B730" s="41"/>
      <c r="C730" s="16"/>
      <c r="D730" s="115"/>
      <c r="E730" s="117"/>
      <c r="F730" s="162"/>
      <c r="G730" s="38"/>
      <c r="H730" s="110"/>
      <c r="I730" s="110"/>
      <c r="J730" s="175">
        <f>AU730</f>
        <v>0</v>
      </c>
      <c r="K730" s="16">
        <v>0</v>
      </c>
      <c r="L730" s="3"/>
      <c r="M730" s="1"/>
      <c r="N730" s="46">
        <f t="shared" si="811"/>
        <v>0</v>
      </c>
      <c r="O730" s="34"/>
      <c r="P730" s="1"/>
      <c r="Q730" s="46">
        <f t="shared" si="796"/>
        <v>0</v>
      </c>
      <c r="R730" s="34"/>
      <c r="S730" s="1"/>
      <c r="T730" s="46">
        <f t="shared" si="797"/>
        <v>0</v>
      </c>
      <c r="U730" s="34"/>
      <c r="V730" s="1"/>
      <c r="W730" s="46">
        <f t="shared" si="798"/>
        <v>0</v>
      </c>
      <c r="X730" s="34"/>
      <c r="Y730" s="1"/>
      <c r="Z730" s="46">
        <f t="shared" si="799"/>
        <v>0</v>
      </c>
      <c r="AA730" s="34"/>
      <c r="AB730" s="1"/>
      <c r="AC730" s="46">
        <f t="shared" si="800"/>
        <v>0</v>
      </c>
      <c r="AD730" s="3"/>
      <c r="AE730" s="1"/>
      <c r="AF730" s="171">
        <f t="shared" si="801"/>
        <v>0</v>
      </c>
      <c r="AG730" s="34"/>
      <c r="AH730" s="1"/>
      <c r="AI730" s="46">
        <f t="shared" si="802"/>
        <v>0</v>
      </c>
      <c r="AJ730" s="34"/>
      <c r="AK730" s="1"/>
      <c r="AL730" s="46">
        <f t="shared" si="803"/>
        <v>0</v>
      </c>
      <c r="AM730" s="34"/>
      <c r="AN730" s="1"/>
      <c r="AO730" s="46">
        <f t="shared" si="812"/>
        <v>0</v>
      </c>
      <c r="AP730" s="34"/>
      <c r="AQ730" s="1"/>
      <c r="AR730" s="46">
        <f t="shared" si="813"/>
        <v>0</v>
      </c>
      <c r="AS730" s="34"/>
      <c r="AT730" s="1"/>
      <c r="AU730" s="46">
        <f t="shared" si="814"/>
        <v>0</v>
      </c>
      <c r="AV730" s="125">
        <f t="shared" si="652"/>
        <v>0</v>
      </c>
      <c r="AW730" s="125">
        <f t="shared" si="653"/>
        <v>0</v>
      </c>
      <c r="AX730" s="291">
        <v>0</v>
      </c>
      <c r="AY730" s="125">
        <v>0</v>
      </c>
      <c r="AZ730" s="35"/>
      <c r="BA730" s="35"/>
      <c r="BB730" s="35"/>
      <c r="BC730" s="35"/>
      <c r="BD730" s="35"/>
      <c r="BE730" s="35"/>
      <c r="BF730" s="35"/>
    </row>
    <row r="731" spans="1:296" ht="13">
      <c r="A731" s="18"/>
      <c r="B731" s="41"/>
      <c r="C731" s="16"/>
      <c r="D731" s="115"/>
      <c r="E731" s="117"/>
      <c r="F731" s="162"/>
      <c r="G731" s="38"/>
      <c r="H731" s="110"/>
      <c r="I731" s="110"/>
      <c r="J731" s="175">
        <f>AU731</f>
        <v>0</v>
      </c>
      <c r="K731" s="16">
        <v>0</v>
      </c>
      <c r="L731" s="3"/>
      <c r="M731" s="1"/>
      <c r="N731" s="46">
        <f t="shared" si="811"/>
        <v>0</v>
      </c>
      <c r="O731" s="34"/>
      <c r="P731" s="1"/>
      <c r="Q731" s="46">
        <f t="shared" si="796"/>
        <v>0</v>
      </c>
      <c r="R731" s="34"/>
      <c r="S731" s="1"/>
      <c r="T731" s="46">
        <f t="shared" si="797"/>
        <v>0</v>
      </c>
      <c r="U731" s="34"/>
      <c r="V731" s="1"/>
      <c r="W731" s="46">
        <f t="shared" si="798"/>
        <v>0</v>
      </c>
      <c r="X731" s="34"/>
      <c r="Y731" s="1"/>
      <c r="Z731" s="46">
        <f t="shared" si="799"/>
        <v>0</v>
      </c>
      <c r="AA731" s="34"/>
      <c r="AB731" s="1"/>
      <c r="AC731" s="46">
        <f t="shared" si="800"/>
        <v>0</v>
      </c>
      <c r="AD731" s="3"/>
      <c r="AE731" s="1"/>
      <c r="AF731" s="171">
        <f t="shared" si="801"/>
        <v>0</v>
      </c>
      <c r="AG731" s="34"/>
      <c r="AH731" s="1"/>
      <c r="AI731" s="46">
        <f t="shared" si="802"/>
        <v>0</v>
      </c>
      <c r="AJ731" s="34"/>
      <c r="AK731" s="1"/>
      <c r="AL731" s="46">
        <f t="shared" si="803"/>
        <v>0</v>
      </c>
      <c r="AM731" s="44"/>
      <c r="AN731" s="22"/>
      <c r="AO731" s="45">
        <f t="shared" si="812"/>
        <v>0</v>
      </c>
      <c r="AP731" s="44"/>
      <c r="AQ731" s="22"/>
      <c r="AR731" s="45">
        <f t="shared" si="813"/>
        <v>0</v>
      </c>
      <c r="AS731" s="44"/>
      <c r="AT731" s="22"/>
      <c r="AU731" s="45">
        <f t="shared" si="814"/>
        <v>0</v>
      </c>
      <c r="AV731" s="125">
        <f t="shared" si="652"/>
        <v>0</v>
      </c>
      <c r="AW731" s="125">
        <f t="shared" si="653"/>
        <v>0</v>
      </c>
      <c r="AX731" s="291">
        <v>0</v>
      </c>
      <c r="AY731" s="125">
        <v>0</v>
      </c>
      <c r="AZ731" s="35"/>
      <c r="BA731" s="35"/>
      <c r="BB731" s="35"/>
      <c r="BC731" s="35"/>
      <c r="BD731" s="35"/>
      <c r="BE731" s="35"/>
      <c r="BF731" s="35"/>
    </row>
    <row r="732" spans="1:296" ht="13">
      <c r="A732" s="18"/>
      <c r="B732" s="41"/>
      <c r="C732" s="200"/>
      <c r="D732" s="115"/>
      <c r="E732" s="117"/>
      <c r="F732" s="162"/>
      <c r="G732" s="38"/>
      <c r="H732" s="110"/>
      <c r="I732" s="110"/>
      <c r="J732" s="175">
        <f>AU732</f>
        <v>0</v>
      </c>
      <c r="K732" s="16">
        <v>0</v>
      </c>
      <c r="L732" s="3"/>
      <c r="M732" s="1"/>
      <c r="N732" s="46">
        <f t="shared" si="811"/>
        <v>0</v>
      </c>
      <c r="O732" s="34"/>
      <c r="P732" s="1"/>
      <c r="Q732" s="46">
        <f t="shared" si="796"/>
        <v>0</v>
      </c>
      <c r="R732" s="34"/>
      <c r="S732" s="1"/>
      <c r="T732" s="46">
        <f t="shared" si="797"/>
        <v>0</v>
      </c>
      <c r="U732" s="34"/>
      <c r="V732" s="1"/>
      <c r="W732" s="46">
        <f t="shared" si="798"/>
        <v>0</v>
      </c>
      <c r="X732" s="34"/>
      <c r="Y732" s="1"/>
      <c r="Z732" s="46">
        <f t="shared" si="799"/>
        <v>0</v>
      </c>
      <c r="AA732" s="34"/>
      <c r="AB732" s="1"/>
      <c r="AC732" s="46">
        <f t="shared" si="800"/>
        <v>0</v>
      </c>
      <c r="AD732" s="3"/>
      <c r="AE732" s="1"/>
      <c r="AF732" s="171">
        <f t="shared" si="801"/>
        <v>0</v>
      </c>
      <c r="AG732" s="34"/>
      <c r="AH732" s="1"/>
      <c r="AI732" s="46">
        <f t="shared" si="802"/>
        <v>0</v>
      </c>
      <c r="AJ732" s="34"/>
      <c r="AK732" s="1"/>
      <c r="AL732" s="46">
        <f t="shared" si="803"/>
        <v>0</v>
      </c>
      <c r="AM732" s="34"/>
      <c r="AN732" s="1"/>
      <c r="AO732" s="46">
        <f t="shared" si="812"/>
        <v>0</v>
      </c>
      <c r="AP732" s="34"/>
      <c r="AQ732" s="1"/>
      <c r="AR732" s="46">
        <f t="shared" si="813"/>
        <v>0</v>
      </c>
      <c r="AS732" s="34"/>
      <c r="AT732" s="1"/>
      <c r="AU732" s="46">
        <f t="shared" si="814"/>
        <v>0</v>
      </c>
      <c r="AV732" s="125">
        <f t="shared" si="652"/>
        <v>0</v>
      </c>
      <c r="AW732" s="125">
        <f t="shared" si="653"/>
        <v>0</v>
      </c>
      <c r="AX732" s="291">
        <v>0</v>
      </c>
      <c r="AY732" s="125">
        <v>0</v>
      </c>
      <c r="AZ732" s="35"/>
      <c r="BA732" s="35"/>
      <c r="BB732" s="35"/>
      <c r="BC732" s="35"/>
      <c r="BD732" s="35"/>
      <c r="BE732" s="35"/>
      <c r="BF732" s="35"/>
    </row>
    <row r="733" spans="1:296" ht="13">
      <c r="A733" s="17"/>
      <c r="B733" s="1"/>
      <c r="C733" s="200"/>
      <c r="D733" s="110"/>
      <c r="E733" s="16"/>
      <c r="F733" s="162"/>
      <c r="G733" s="26"/>
      <c r="H733" s="110"/>
      <c r="I733" s="110"/>
      <c r="J733" s="175">
        <f t="shared" si="804"/>
        <v>0</v>
      </c>
      <c r="K733" s="16">
        <v>0</v>
      </c>
      <c r="L733" s="3"/>
      <c r="M733" s="1"/>
      <c r="N733" s="46">
        <f t="shared" si="811"/>
        <v>0</v>
      </c>
      <c r="O733" s="34"/>
      <c r="P733" s="1"/>
      <c r="Q733" s="46">
        <f t="shared" si="796"/>
        <v>0</v>
      </c>
      <c r="R733" s="34"/>
      <c r="S733" s="1"/>
      <c r="T733" s="46">
        <f t="shared" si="797"/>
        <v>0</v>
      </c>
      <c r="U733" s="34"/>
      <c r="V733" s="1"/>
      <c r="W733" s="46">
        <f t="shared" si="798"/>
        <v>0</v>
      </c>
      <c r="X733" s="34"/>
      <c r="Y733" s="1"/>
      <c r="Z733" s="46">
        <f t="shared" si="799"/>
        <v>0</v>
      </c>
      <c r="AA733" s="34"/>
      <c r="AB733" s="1"/>
      <c r="AC733" s="46">
        <f t="shared" si="800"/>
        <v>0</v>
      </c>
      <c r="AD733" s="3"/>
      <c r="AE733" s="1"/>
      <c r="AF733" s="171">
        <f t="shared" si="801"/>
        <v>0</v>
      </c>
      <c r="AG733" s="34"/>
      <c r="AH733" s="1"/>
      <c r="AI733" s="46">
        <f t="shared" si="802"/>
        <v>0</v>
      </c>
      <c r="AJ733" s="34"/>
      <c r="AK733" s="1"/>
      <c r="AL733" s="46">
        <f t="shared" si="803"/>
        <v>0</v>
      </c>
      <c r="AM733" s="34"/>
      <c r="AN733" s="1"/>
      <c r="AO733" s="46">
        <f t="shared" ref="AO733:AO763" si="815">SUM(AL733+AM733-AN733)</f>
        <v>0</v>
      </c>
      <c r="AP733" s="34"/>
      <c r="AQ733" s="1"/>
      <c r="AR733" s="46">
        <f t="shared" ref="AR733:AR763" si="816">SUM(AO733+AP733-AQ733)</f>
        <v>0</v>
      </c>
      <c r="AS733" s="34"/>
      <c r="AT733" s="1"/>
      <c r="AU733" s="46">
        <f t="shared" ref="AU733:AU763" si="817">SUM(AR733+AS733-AT733)</f>
        <v>0</v>
      </c>
      <c r="AV733" s="125">
        <f t="shared" si="652"/>
        <v>0</v>
      </c>
      <c r="AW733" s="125">
        <f t="shared" si="653"/>
        <v>0</v>
      </c>
      <c r="AX733" s="291">
        <v>0</v>
      </c>
      <c r="AY733" s="125">
        <v>0</v>
      </c>
      <c r="AZ733" s="35"/>
      <c r="BA733" s="35"/>
      <c r="BB733" s="35"/>
      <c r="BC733" s="35"/>
      <c r="BD733" s="35"/>
      <c r="BE733" s="35"/>
      <c r="BF733" s="35"/>
    </row>
    <row r="734" spans="1:296" s="2" customFormat="1" ht="13">
      <c r="A734" s="18"/>
      <c r="B734" s="41"/>
      <c r="C734" s="16"/>
      <c r="D734" s="81"/>
      <c r="E734" s="16"/>
      <c r="F734" s="162"/>
      <c r="G734" s="38"/>
      <c r="H734" s="110"/>
      <c r="I734" s="110"/>
      <c r="J734" s="175">
        <f t="shared" si="804"/>
        <v>0</v>
      </c>
      <c r="K734" s="16">
        <v>0</v>
      </c>
      <c r="L734" s="3"/>
      <c r="M734" s="1"/>
      <c r="N734" s="46">
        <f t="shared" si="811"/>
        <v>0</v>
      </c>
      <c r="O734" s="34"/>
      <c r="P734" s="1"/>
      <c r="Q734" s="46">
        <f t="shared" si="796"/>
        <v>0</v>
      </c>
      <c r="R734" s="34"/>
      <c r="S734" s="1"/>
      <c r="T734" s="46">
        <f t="shared" si="797"/>
        <v>0</v>
      </c>
      <c r="U734" s="34"/>
      <c r="V734" s="1"/>
      <c r="W734" s="46">
        <f t="shared" si="798"/>
        <v>0</v>
      </c>
      <c r="X734" s="34"/>
      <c r="Y734" s="1"/>
      <c r="Z734" s="46">
        <f t="shared" si="799"/>
        <v>0</v>
      </c>
      <c r="AA734" s="34"/>
      <c r="AB734" s="1"/>
      <c r="AC734" s="46">
        <f t="shared" si="800"/>
        <v>0</v>
      </c>
      <c r="AD734" s="3"/>
      <c r="AE734" s="1"/>
      <c r="AF734" s="171">
        <f t="shared" si="801"/>
        <v>0</v>
      </c>
      <c r="AG734" s="34"/>
      <c r="AH734" s="1"/>
      <c r="AI734" s="46">
        <f t="shared" si="802"/>
        <v>0</v>
      </c>
      <c r="AJ734" s="34"/>
      <c r="AK734" s="1"/>
      <c r="AL734" s="46">
        <f t="shared" si="803"/>
        <v>0</v>
      </c>
      <c r="AM734" s="34"/>
      <c r="AN734" s="1"/>
      <c r="AO734" s="46">
        <f t="shared" si="815"/>
        <v>0</v>
      </c>
      <c r="AP734" s="34"/>
      <c r="AQ734" s="1"/>
      <c r="AR734" s="46">
        <f t="shared" si="816"/>
        <v>0</v>
      </c>
      <c r="AS734" s="34"/>
      <c r="AT734" s="1"/>
      <c r="AU734" s="46">
        <f t="shared" si="817"/>
        <v>0</v>
      </c>
      <c r="AV734" s="125">
        <f t="shared" si="652"/>
        <v>0</v>
      </c>
      <c r="AW734" s="125">
        <f t="shared" si="653"/>
        <v>0</v>
      </c>
      <c r="AX734" s="291">
        <v>0</v>
      </c>
      <c r="AY734" s="125">
        <v>0</v>
      </c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35"/>
      <c r="EZ734" s="35"/>
      <c r="FA734" s="35"/>
      <c r="FB734" s="35"/>
      <c r="FC734" s="35"/>
      <c r="FD734" s="35"/>
      <c r="FE734" s="35"/>
      <c r="FF734" s="35"/>
      <c r="FG734" s="35"/>
      <c r="FH734" s="35"/>
      <c r="FI734" s="35"/>
      <c r="FJ734" s="35"/>
      <c r="FK734" s="35"/>
      <c r="FL734" s="35"/>
      <c r="FM734" s="35"/>
      <c r="FN734" s="35"/>
      <c r="FO734" s="35"/>
      <c r="FP734" s="35"/>
      <c r="FQ734" s="35"/>
      <c r="FR734" s="35"/>
      <c r="FS734" s="35"/>
      <c r="FT734" s="35"/>
      <c r="FU734" s="35"/>
      <c r="FV734" s="35"/>
      <c r="FW734" s="35"/>
      <c r="FX734" s="35"/>
      <c r="FY734" s="35"/>
      <c r="FZ734" s="35"/>
      <c r="GA734" s="35"/>
      <c r="GB734" s="35"/>
      <c r="GC734" s="35"/>
      <c r="GD734" s="35"/>
      <c r="GE734" s="35"/>
      <c r="GF734" s="35"/>
      <c r="GG734" s="35"/>
      <c r="GH734" s="35"/>
      <c r="GI734" s="35"/>
      <c r="GJ734" s="35"/>
      <c r="GK734" s="35"/>
      <c r="GL734" s="35"/>
      <c r="GM734" s="35"/>
      <c r="GN734" s="35"/>
      <c r="GO734" s="35"/>
      <c r="GP734" s="35"/>
      <c r="GQ734" s="35"/>
      <c r="GR734" s="35"/>
      <c r="GS734" s="35"/>
      <c r="GT734" s="35"/>
      <c r="GU734" s="35"/>
      <c r="GV734" s="35"/>
      <c r="GW734" s="35"/>
      <c r="GX734" s="35"/>
      <c r="GY734" s="35"/>
      <c r="GZ734" s="35"/>
      <c r="HA734" s="35"/>
      <c r="HB734" s="35"/>
      <c r="HC734" s="35"/>
      <c r="HD734" s="35"/>
      <c r="HE734" s="35"/>
      <c r="HF734" s="35"/>
      <c r="HG734" s="35"/>
      <c r="HH734" s="35"/>
      <c r="HI734" s="35"/>
      <c r="HJ734" s="35"/>
      <c r="HK734" s="35"/>
      <c r="HL734" s="35"/>
      <c r="HM734" s="35"/>
      <c r="HN734" s="35"/>
      <c r="HO734" s="35"/>
      <c r="HP734" s="35"/>
      <c r="HQ734" s="35"/>
      <c r="HR734" s="35"/>
      <c r="HS734" s="35"/>
      <c r="HT734" s="35"/>
      <c r="HU734" s="35"/>
      <c r="HV734" s="35"/>
      <c r="HW734" s="35"/>
      <c r="HX734" s="35"/>
      <c r="HY734" s="35"/>
      <c r="HZ734" s="35"/>
      <c r="IA734" s="35"/>
      <c r="IB734" s="35"/>
      <c r="IC734" s="35"/>
      <c r="ID734" s="35"/>
      <c r="IE734" s="35"/>
      <c r="IF734" s="35"/>
      <c r="IG734" s="35"/>
      <c r="IH734" s="35"/>
      <c r="II734" s="35"/>
      <c r="IJ734" s="35"/>
      <c r="IK734" s="35"/>
      <c r="IL734" s="35"/>
      <c r="IM734" s="35"/>
      <c r="IN734" s="35"/>
      <c r="IO734" s="35"/>
      <c r="IP734" s="35"/>
      <c r="IQ734" s="35"/>
      <c r="IR734" s="35"/>
      <c r="IS734" s="35"/>
      <c r="IT734" s="35"/>
      <c r="IU734" s="35"/>
      <c r="IV734" s="35"/>
      <c r="IW734" s="35"/>
      <c r="IX734" s="35"/>
      <c r="IY734" s="35"/>
      <c r="IZ734" s="35"/>
      <c r="JA734" s="35"/>
      <c r="JB734" s="35"/>
      <c r="JC734" s="35"/>
      <c r="JD734" s="35"/>
      <c r="JE734" s="35"/>
      <c r="JF734" s="35"/>
      <c r="JG734" s="35"/>
      <c r="JH734" s="35"/>
      <c r="JI734" s="35"/>
      <c r="JJ734" s="35"/>
      <c r="JK734" s="35"/>
      <c r="JL734" s="35"/>
      <c r="JM734" s="35"/>
      <c r="JN734" s="35"/>
      <c r="JO734" s="35"/>
      <c r="JP734" s="35"/>
      <c r="JQ734" s="35"/>
      <c r="JR734" s="35"/>
      <c r="JS734" s="35"/>
      <c r="JT734" s="35"/>
      <c r="JU734" s="35"/>
      <c r="JV734" s="35"/>
      <c r="JW734" s="35"/>
      <c r="JX734" s="35"/>
      <c r="JY734" s="35"/>
      <c r="JZ734" s="35"/>
      <c r="KA734" s="35"/>
      <c r="KB734" s="35"/>
      <c r="KC734" s="35"/>
      <c r="KD734" s="35"/>
      <c r="KE734" s="35"/>
      <c r="KF734" s="35"/>
      <c r="KG734" s="35"/>
      <c r="KH734" s="35"/>
      <c r="KI734" s="35"/>
      <c r="KJ734" s="35"/>
    </row>
    <row r="735" spans="1:296" ht="13">
      <c r="A735" s="17"/>
      <c r="B735" s="22"/>
      <c r="C735" s="16"/>
      <c r="D735" s="110"/>
      <c r="E735" s="16"/>
      <c r="F735" s="162"/>
      <c r="G735" s="38"/>
      <c r="H735" s="110"/>
      <c r="I735" s="110"/>
      <c r="J735" s="175">
        <f t="shared" si="804"/>
        <v>0</v>
      </c>
      <c r="K735" s="16">
        <v>0</v>
      </c>
      <c r="L735" s="3"/>
      <c r="M735" s="1"/>
      <c r="N735" s="46">
        <f t="shared" si="811"/>
        <v>0</v>
      </c>
      <c r="O735" s="34"/>
      <c r="P735" s="1"/>
      <c r="Q735" s="46">
        <f t="shared" si="796"/>
        <v>0</v>
      </c>
      <c r="R735" s="34"/>
      <c r="S735" s="1"/>
      <c r="T735" s="46">
        <f t="shared" si="797"/>
        <v>0</v>
      </c>
      <c r="U735" s="34"/>
      <c r="V735" s="1"/>
      <c r="W735" s="46">
        <f t="shared" si="798"/>
        <v>0</v>
      </c>
      <c r="X735" s="34"/>
      <c r="Y735" s="1"/>
      <c r="Z735" s="46">
        <f t="shared" si="799"/>
        <v>0</v>
      </c>
      <c r="AA735" s="34"/>
      <c r="AB735" s="1"/>
      <c r="AC735" s="46">
        <f t="shared" si="800"/>
        <v>0</v>
      </c>
      <c r="AD735" s="3"/>
      <c r="AE735" s="1"/>
      <c r="AF735" s="171">
        <f t="shared" si="801"/>
        <v>0</v>
      </c>
      <c r="AG735" s="34"/>
      <c r="AH735" s="1"/>
      <c r="AI735" s="46">
        <f t="shared" si="802"/>
        <v>0</v>
      </c>
      <c r="AJ735" s="34"/>
      <c r="AK735" s="1"/>
      <c r="AL735" s="46">
        <f t="shared" si="803"/>
        <v>0</v>
      </c>
      <c r="AM735" s="34"/>
      <c r="AN735" s="1"/>
      <c r="AO735" s="46">
        <f t="shared" si="815"/>
        <v>0</v>
      </c>
      <c r="AP735" s="34"/>
      <c r="AQ735" s="1"/>
      <c r="AR735" s="46">
        <f t="shared" si="816"/>
        <v>0</v>
      </c>
      <c r="AS735" s="34"/>
      <c r="AT735" s="1"/>
      <c r="AU735" s="46">
        <f t="shared" si="817"/>
        <v>0</v>
      </c>
      <c r="AV735" s="125">
        <f t="shared" si="652"/>
        <v>0</v>
      </c>
      <c r="AW735" s="125">
        <f t="shared" si="653"/>
        <v>0</v>
      </c>
      <c r="AX735" s="291">
        <v>0</v>
      </c>
      <c r="AY735" s="125">
        <v>0</v>
      </c>
      <c r="AZ735" s="35"/>
      <c r="BA735" s="35"/>
      <c r="BB735" s="35"/>
      <c r="BC735" s="35"/>
      <c r="BD735" s="35"/>
      <c r="BE735" s="35"/>
      <c r="BF735" s="35"/>
    </row>
    <row r="736" spans="1:296" ht="13">
      <c r="A736" s="17"/>
      <c r="B736" s="1"/>
      <c r="C736" s="200"/>
      <c r="D736" s="81"/>
      <c r="E736" s="16"/>
      <c r="F736" s="162"/>
      <c r="G736" s="38"/>
      <c r="H736" s="110"/>
      <c r="I736" s="110"/>
      <c r="J736" s="175">
        <f t="shared" si="804"/>
        <v>0</v>
      </c>
      <c r="K736" s="16">
        <v>0</v>
      </c>
      <c r="L736" s="3"/>
      <c r="M736" s="1"/>
      <c r="N736" s="46">
        <f>SUM(K736+L736-M736)</f>
        <v>0</v>
      </c>
      <c r="O736" s="34"/>
      <c r="P736" s="1"/>
      <c r="Q736" s="46">
        <f t="shared" si="796"/>
        <v>0</v>
      </c>
      <c r="R736" s="34"/>
      <c r="S736" s="1"/>
      <c r="T736" s="46">
        <f t="shared" si="797"/>
        <v>0</v>
      </c>
      <c r="U736" s="34"/>
      <c r="V736" s="1"/>
      <c r="W736" s="46">
        <f t="shared" si="798"/>
        <v>0</v>
      </c>
      <c r="X736" s="34"/>
      <c r="Y736" s="1"/>
      <c r="Z736" s="46">
        <f t="shared" si="799"/>
        <v>0</v>
      </c>
      <c r="AA736" s="34"/>
      <c r="AB736" s="1"/>
      <c r="AC736" s="46">
        <f t="shared" si="800"/>
        <v>0</v>
      </c>
      <c r="AD736" s="3"/>
      <c r="AE736" s="1"/>
      <c r="AF736" s="171">
        <f t="shared" si="801"/>
        <v>0</v>
      </c>
      <c r="AG736" s="34"/>
      <c r="AH736" s="1"/>
      <c r="AI736" s="46">
        <f t="shared" si="802"/>
        <v>0</v>
      </c>
      <c r="AJ736" s="34"/>
      <c r="AK736" s="1"/>
      <c r="AL736" s="46">
        <f t="shared" si="803"/>
        <v>0</v>
      </c>
      <c r="AM736" s="34"/>
      <c r="AN736" s="1"/>
      <c r="AO736" s="46">
        <f t="shared" si="815"/>
        <v>0</v>
      </c>
      <c r="AP736" s="34"/>
      <c r="AQ736" s="1"/>
      <c r="AR736" s="46">
        <f t="shared" si="816"/>
        <v>0</v>
      </c>
      <c r="AS736" s="34"/>
      <c r="AT736" s="1"/>
      <c r="AU736" s="46">
        <f t="shared" si="817"/>
        <v>0</v>
      </c>
      <c r="AV736" s="125">
        <f t="shared" si="652"/>
        <v>0</v>
      </c>
      <c r="AW736" s="125">
        <f t="shared" si="653"/>
        <v>0</v>
      </c>
      <c r="AX736" s="291">
        <v>0</v>
      </c>
      <c r="AY736" s="125">
        <v>0</v>
      </c>
      <c r="AZ736" s="35"/>
      <c r="BA736" s="35"/>
      <c r="BB736" s="35"/>
      <c r="BC736" s="35"/>
      <c r="BD736" s="35"/>
      <c r="BE736" s="35"/>
      <c r="BF736" s="35"/>
    </row>
    <row r="737" spans="1:296" s="2" customFormat="1" ht="13">
      <c r="A737" s="17"/>
      <c r="B737" s="1"/>
      <c r="C737" s="200"/>
      <c r="D737" s="110"/>
      <c r="E737" s="16"/>
      <c r="F737" s="162"/>
      <c r="G737" s="38"/>
      <c r="H737" s="110"/>
      <c r="I737" s="110"/>
      <c r="J737" s="175">
        <f t="shared" si="804"/>
        <v>0</v>
      </c>
      <c r="K737" s="16">
        <v>0</v>
      </c>
      <c r="L737" s="3"/>
      <c r="M737" s="1"/>
      <c r="N737" s="46">
        <f t="shared" ref="N737:N794" si="818">SUM(K737+L737-M737)</f>
        <v>0</v>
      </c>
      <c r="O737" s="34"/>
      <c r="P737" s="1"/>
      <c r="Q737" s="46">
        <f t="shared" ref="Q737:Q794" si="819">SUM(N737+O737-P737)</f>
        <v>0</v>
      </c>
      <c r="R737" s="34"/>
      <c r="S737" s="1"/>
      <c r="T737" s="46">
        <f t="shared" ref="T737:T794" si="820">SUM(Q737+R737-S737)</f>
        <v>0</v>
      </c>
      <c r="U737" s="34"/>
      <c r="V737" s="1"/>
      <c r="W737" s="46">
        <f t="shared" ref="W737:W794" si="821">SUM(T737+U737-V737)</f>
        <v>0</v>
      </c>
      <c r="X737" s="34"/>
      <c r="Y737" s="1"/>
      <c r="Z737" s="46">
        <f t="shared" ref="Z737:Z794" si="822">SUM(W737+X737-Y737)</f>
        <v>0</v>
      </c>
      <c r="AA737" s="34"/>
      <c r="AB737" s="1"/>
      <c r="AC737" s="46">
        <f t="shared" ref="AC737:AC794" si="823">SUM(Z737+AA737-AB737)</f>
        <v>0</v>
      </c>
      <c r="AD737" s="3"/>
      <c r="AE737" s="1"/>
      <c r="AF737" s="171">
        <f t="shared" ref="AF737:AF794" si="824">SUM(AC737+AD737-AE737)</f>
        <v>0</v>
      </c>
      <c r="AG737" s="34"/>
      <c r="AH737" s="1"/>
      <c r="AI737" s="46">
        <f t="shared" ref="AI737:AI794" si="825">SUM(AF737+AG737-AH737)</f>
        <v>0</v>
      </c>
      <c r="AJ737" s="34"/>
      <c r="AK737" s="1"/>
      <c r="AL737" s="46">
        <f t="shared" ref="AL737:AL794" si="826">SUM(AI737+AJ737-AK737)</f>
        <v>0</v>
      </c>
      <c r="AM737" s="34"/>
      <c r="AN737" s="1"/>
      <c r="AO737" s="46">
        <f t="shared" si="815"/>
        <v>0</v>
      </c>
      <c r="AP737" s="34"/>
      <c r="AQ737" s="1"/>
      <c r="AR737" s="46">
        <f t="shared" si="816"/>
        <v>0</v>
      </c>
      <c r="AS737" s="34"/>
      <c r="AT737" s="1"/>
      <c r="AU737" s="46">
        <f t="shared" si="817"/>
        <v>0</v>
      </c>
      <c r="AV737" s="125">
        <f t="shared" si="652"/>
        <v>0</v>
      </c>
      <c r="AW737" s="125">
        <f t="shared" si="653"/>
        <v>0</v>
      </c>
      <c r="AX737" s="291">
        <v>0</v>
      </c>
      <c r="AY737" s="125">
        <v>0</v>
      </c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35"/>
      <c r="EZ737" s="35"/>
      <c r="FA737" s="35"/>
      <c r="FB737" s="35"/>
      <c r="FC737" s="35"/>
      <c r="FD737" s="35"/>
      <c r="FE737" s="35"/>
      <c r="FF737" s="35"/>
      <c r="FG737" s="35"/>
      <c r="FH737" s="35"/>
      <c r="FI737" s="35"/>
      <c r="FJ737" s="35"/>
      <c r="FK737" s="35"/>
      <c r="FL737" s="35"/>
      <c r="FM737" s="35"/>
      <c r="FN737" s="35"/>
      <c r="FO737" s="35"/>
      <c r="FP737" s="35"/>
      <c r="FQ737" s="35"/>
      <c r="FR737" s="35"/>
      <c r="FS737" s="35"/>
      <c r="FT737" s="35"/>
      <c r="FU737" s="35"/>
      <c r="FV737" s="35"/>
      <c r="FW737" s="35"/>
      <c r="FX737" s="35"/>
      <c r="FY737" s="35"/>
      <c r="FZ737" s="35"/>
      <c r="GA737" s="35"/>
      <c r="GB737" s="35"/>
      <c r="GC737" s="35"/>
      <c r="GD737" s="35"/>
      <c r="GE737" s="35"/>
      <c r="GF737" s="35"/>
      <c r="GG737" s="35"/>
      <c r="GH737" s="35"/>
      <c r="GI737" s="35"/>
      <c r="GJ737" s="35"/>
      <c r="GK737" s="35"/>
      <c r="GL737" s="35"/>
      <c r="GM737" s="35"/>
      <c r="GN737" s="35"/>
      <c r="GO737" s="35"/>
      <c r="GP737" s="35"/>
      <c r="GQ737" s="35"/>
      <c r="GR737" s="35"/>
      <c r="GS737" s="35"/>
      <c r="GT737" s="35"/>
      <c r="GU737" s="35"/>
      <c r="GV737" s="35"/>
      <c r="GW737" s="35"/>
      <c r="GX737" s="35"/>
      <c r="GY737" s="35"/>
      <c r="GZ737" s="35"/>
      <c r="HA737" s="35"/>
      <c r="HB737" s="35"/>
      <c r="HC737" s="35"/>
      <c r="HD737" s="35"/>
      <c r="HE737" s="35"/>
      <c r="HF737" s="35"/>
      <c r="HG737" s="35"/>
      <c r="HH737" s="35"/>
      <c r="HI737" s="35"/>
      <c r="HJ737" s="35"/>
      <c r="HK737" s="35"/>
      <c r="HL737" s="35"/>
      <c r="HM737" s="35"/>
      <c r="HN737" s="35"/>
      <c r="HO737" s="35"/>
      <c r="HP737" s="35"/>
      <c r="HQ737" s="35"/>
      <c r="HR737" s="35"/>
      <c r="HS737" s="35"/>
      <c r="HT737" s="35"/>
      <c r="HU737" s="35"/>
      <c r="HV737" s="35"/>
      <c r="HW737" s="35"/>
      <c r="HX737" s="35"/>
      <c r="HY737" s="35"/>
      <c r="HZ737" s="35"/>
      <c r="IA737" s="35"/>
      <c r="IB737" s="35"/>
      <c r="IC737" s="35"/>
      <c r="ID737" s="35"/>
      <c r="IE737" s="35"/>
      <c r="IF737" s="35"/>
      <c r="IG737" s="35"/>
      <c r="IH737" s="35"/>
      <c r="II737" s="35"/>
      <c r="IJ737" s="35"/>
      <c r="IK737" s="35"/>
      <c r="IL737" s="35"/>
      <c r="IM737" s="35"/>
      <c r="IN737" s="35"/>
      <c r="IO737" s="35"/>
      <c r="IP737" s="35"/>
      <c r="IQ737" s="35"/>
      <c r="IR737" s="35"/>
      <c r="IS737" s="35"/>
      <c r="IT737" s="35"/>
      <c r="IU737" s="35"/>
      <c r="IV737" s="35"/>
      <c r="IW737" s="35"/>
      <c r="IX737" s="35"/>
      <c r="IY737" s="35"/>
      <c r="IZ737" s="35"/>
      <c r="JA737" s="35"/>
      <c r="JB737" s="35"/>
      <c r="JC737" s="35"/>
      <c r="JD737" s="35"/>
      <c r="JE737" s="35"/>
      <c r="JF737" s="35"/>
      <c r="JG737" s="35"/>
      <c r="JH737" s="35"/>
      <c r="JI737" s="35"/>
      <c r="JJ737" s="35"/>
      <c r="JK737" s="35"/>
      <c r="JL737" s="35"/>
      <c r="JM737" s="35"/>
      <c r="JN737" s="35"/>
      <c r="JO737" s="35"/>
      <c r="JP737" s="35"/>
      <c r="JQ737" s="35"/>
      <c r="JR737" s="35"/>
      <c r="JS737" s="35"/>
      <c r="JT737" s="35"/>
      <c r="JU737" s="35"/>
      <c r="JV737" s="35"/>
      <c r="JW737" s="35"/>
      <c r="JX737" s="35"/>
      <c r="JY737" s="35"/>
      <c r="JZ737" s="35"/>
      <c r="KA737" s="35"/>
      <c r="KB737" s="35"/>
      <c r="KC737" s="35"/>
      <c r="KD737" s="35"/>
      <c r="KE737" s="35"/>
      <c r="KF737" s="35"/>
      <c r="KG737" s="35"/>
      <c r="KH737" s="35"/>
      <c r="KI737" s="35"/>
      <c r="KJ737" s="35"/>
    </row>
    <row r="738" spans="1:296" ht="13">
      <c r="A738" s="17"/>
      <c r="B738" s="22"/>
      <c r="C738" s="16"/>
      <c r="D738" s="81"/>
      <c r="E738" s="16"/>
      <c r="F738" s="162"/>
      <c r="G738" s="38"/>
      <c r="H738" s="110"/>
      <c r="I738" s="110"/>
      <c r="J738" s="175">
        <f t="shared" si="804"/>
        <v>0</v>
      </c>
      <c r="K738" s="16">
        <v>0</v>
      </c>
      <c r="L738" s="3"/>
      <c r="M738" s="1"/>
      <c r="N738" s="46">
        <f t="shared" si="818"/>
        <v>0</v>
      </c>
      <c r="O738" s="34"/>
      <c r="P738" s="1"/>
      <c r="Q738" s="46">
        <f t="shared" si="819"/>
        <v>0</v>
      </c>
      <c r="R738" s="34"/>
      <c r="S738" s="1"/>
      <c r="T738" s="46">
        <f t="shared" si="820"/>
        <v>0</v>
      </c>
      <c r="U738" s="34"/>
      <c r="V738" s="1"/>
      <c r="W738" s="46">
        <f t="shared" si="821"/>
        <v>0</v>
      </c>
      <c r="X738" s="34"/>
      <c r="Y738" s="1"/>
      <c r="Z738" s="46">
        <f t="shared" si="822"/>
        <v>0</v>
      </c>
      <c r="AA738" s="34"/>
      <c r="AB738" s="1"/>
      <c r="AC738" s="46">
        <f t="shared" si="823"/>
        <v>0</v>
      </c>
      <c r="AD738" s="3"/>
      <c r="AE738" s="1"/>
      <c r="AF738" s="171">
        <f t="shared" si="824"/>
        <v>0</v>
      </c>
      <c r="AG738" s="34"/>
      <c r="AH738" s="1"/>
      <c r="AI738" s="46">
        <f t="shared" si="825"/>
        <v>0</v>
      </c>
      <c r="AJ738" s="34"/>
      <c r="AK738" s="1"/>
      <c r="AL738" s="46">
        <f t="shared" si="826"/>
        <v>0</v>
      </c>
      <c r="AM738" s="34"/>
      <c r="AN738" s="1"/>
      <c r="AO738" s="46">
        <f t="shared" si="815"/>
        <v>0</v>
      </c>
      <c r="AP738" s="34"/>
      <c r="AQ738" s="1"/>
      <c r="AR738" s="46">
        <f t="shared" si="816"/>
        <v>0</v>
      </c>
      <c r="AS738" s="34"/>
      <c r="AT738" s="1"/>
      <c r="AU738" s="46">
        <f t="shared" si="817"/>
        <v>0</v>
      </c>
      <c r="AV738" s="125">
        <f t="shared" si="652"/>
        <v>0</v>
      </c>
      <c r="AW738" s="125">
        <f t="shared" si="653"/>
        <v>0</v>
      </c>
      <c r="AX738" s="291">
        <v>0</v>
      </c>
      <c r="AY738" s="125">
        <v>0</v>
      </c>
      <c r="AZ738" s="35"/>
      <c r="BA738" s="35"/>
      <c r="BB738" s="35"/>
      <c r="BC738" s="35"/>
      <c r="BD738" s="35"/>
      <c r="BE738" s="35"/>
      <c r="BF738" s="35"/>
    </row>
    <row r="739" spans="1:296" ht="13">
      <c r="A739" s="17"/>
      <c r="B739" s="1"/>
      <c r="C739" s="16"/>
      <c r="D739" s="110"/>
      <c r="E739" s="16"/>
      <c r="F739" s="162"/>
      <c r="G739" s="38"/>
      <c r="H739" s="110"/>
      <c r="I739" s="110"/>
      <c r="J739" s="175">
        <f t="shared" si="804"/>
        <v>0</v>
      </c>
      <c r="K739" s="16">
        <v>0</v>
      </c>
      <c r="L739" s="3"/>
      <c r="M739" s="1"/>
      <c r="N739" s="46">
        <f t="shared" si="818"/>
        <v>0</v>
      </c>
      <c r="O739" s="34"/>
      <c r="P739" s="1"/>
      <c r="Q739" s="46">
        <f t="shared" si="819"/>
        <v>0</v>
      </c>
      <c r="R739" s="34"/>
      <c r="S739" s="1"/>
      <c r="T739" s="46">
        <f t="shared" si="820"/>
        <v>0</v>
      </c>
      <c r="U739" s="34"/>
      <c r="V739" s="1"/>
      <c r="W739" s="46">
        <f t="shared" si="821"/>
        <v>0</v>
      </c>
      <c r="X739" s="34"/>
      <c r="Y739" s="1"/>
      <c r="Z739" s="46">
        <f t="shared" si="822"/>
        <v>0</v>
      </c>
      <c r="AA739" s="34"/>
      <c r="AB739" s="1"/>
      <c r="AC739" s="46">
        <f t="shared" si="823"/>
        <v>0</v>
      </c>
      <c r="AD739" s="3"/>
      <c r="AE739" s="1"/>
      <c r="AF739" s="171">
        <f t="shared" si="824"/>
        <v>0</v>
      </c>
      <c r="AG739" s="34"/>
      <c r="AH739" s="1"/>
      <c r="AI739" s="46">
        <f t="shared" si="825"/>
        <v>0</v>
      </c>
      <c r="AJ739" s="34"/>
      <c r="AK739" s="1"/>
      <c r="AL739" s="46">
        <f t="shared" si="826"/>
        <v>0</v>
      </c>
      <c r="AM739" s="34"/>
      <c r="AN739" s="1"/>
      <c r="AO739" s="46">
        <f t="shared" si="815"/>
        <v>0</v>
      </c>
      <c r="AP739" s="34"/>
      <c r="AQ739" s="1"/>
      <c r="AR739" s="46">
        <f t="shared" si="816"/>
        <v>0</v>
      </c>
      <c r="AS739" s="34"/>
      <c r="AT739" s="1"/>
      <c r="AU739" s="46">
        <f t="shared" si="817"/>
        <v>0</v>
      </c>
      <c r="AV739" s="125">
        <f t="shared" si="652"/>
        <v>0</v>
      </c>
      <c r="AW739" s="125">
        <f t="shared" si="653"/>
        <v>0</v>
      </c>
      <c r="AX739" s="291">
        <v>0</v>
      </c>
      <c r="AY739" s="125">
        <v>0</v>
      </c>
      <c r="AZ739" s="35"/>
      <c r="BA739" s="35"/>
      <c r="BB739" s="35"/>
      <c r="BC739" s="35"/>
      <c r="BD739" s="35"/>
      <c r="BE739" s="35"/>
      <c r="BF739" s="35"/>
    </row>
    <row r="740" spans="1:296" s="2" customFormat="1" ht="13">
      <c r="A740" s="17"/>
      <c r="B740" s="1"/>
      <c r="C740" s="200"/>
      <c r="D740" s="81"/>
      <c r="E740" s="16"/>
      <c r="F740" s="162"/>
      <c r="G740" s="38"/>
      <c r="H740" s="110"/>
      <c r="I740" s="110"/>
      <c r="J740" s="175">
        <f t="shared" si="804"/>
        <v>0</v>
      </c>
      <c r="K740" s="16">
        <v>0</v>
      </c>
      <c r="L740" s="3"/>
      <c r="M740" s="1"/>
      <c r="N740" s="46">
        <f t="shared" si="818"/>
        <v>0</v>
      </c>
      <c r="O740" s="34"/>
      <c r="P740" s="1"/>
      <c r="Q740" s="46">
        <f t="shared" si="819"/>
        <v>0</v>
      </c>
      <c r="R740" s="34"/>
      <c r="S740" s="1"/>
      <c r="T740" s="46">
        <f t="shared" si="820"/>
        <v>0</v>
      </c>
      <c r="U740" s="34"/>
      <c r="V740" s="1"/>
      <c r="W740" s="46">
        <f t="shared" si="821"/>
        <v>0</v>
      </c>
      <c r="X740" s="34"/>
      <c r="Y740" s="1"/>
      <c r="Z740" s="46">
        <f t="shared" si="822"/>
        <v>0</v>
      </c>
      <c r="AA740" s="34"/>
      <c r="AB740" s="1"/>
      <c r="AC740" s="46">
        <f t="shared" si="823"/>
        <v>0</v>
      </c>
      <c r="AD740" s="3"/>
      <c r="AE740" s="1"/>
      <c r="AF740" s="171">
        <f t="shared" si="824"/>
        <v>0</v>
      </c>
      <c r="AG740" s="34"/>
      <c r="AH740" s="1"/>
      <c r="AI740" s="46">
        <f t="shared" si="825"/>
        <v>0</v>
      </c>
      <c r="AJ740" s="34"/>
      <c r="AK740" s="1"/>
      <c r="AL740" s="46">
        <f t="shared" si="826"/>
        <v>0</v>
      </c>
      <c r="AM740" s="34"/>
      <c r="AN740" s="1"/>
      <c r="AO740" s="46">
        <f t="shared" si="815"/>
        <v>0</v>
      </c>
      <c r="AP740" s="34"/>
      <c r="AQ740" s="1"/>
      <c r="AR740" s="46">
        <f t="shared" si="816"/>
        <v>0</v>
      </c>
      <c r="AS740" s="34"/>
      <c r="AT740" s="1"/>
      <c r="AU740" s="46">
        <f t="shared" si="817"/>
        <v>0</v>
      </c>
      <c r="AV740" s="125">
        <f t="shared" si="652"/>
        <v>0</v>
      </c>
      <c r="AW740" s="125">
        <f t="shared" si="653"/>
        <v>0</v>
      </c>
      <c r="AX740" s="291">
        <v>0</v>
      </c>
      <c r="AY740" s="125">
        <v>0</v>
      </c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35"/>
      <c r="EE740" s="35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35"/>
      <c r="EZ740" s="35"/>
      <c r="FA740" s="35"/>
      <c r="FB740" s="35"/>
      <c r="FC740" s="35"/>
      <c r="FD740" s="35"/>
      <c r="FE740" s="35"/>
      <c r="FF740" s="35"/>
      <c r="FG740" s="35"/>
      <c r="FH740" s="35"/>
      <c r="FI740" s="35"/>
      <c r="FJ740" s="35"/>
      <c r="FK740" s="35"/>
      <c r="FL740" s="35"/>
      <c r="FM740" s="35"/>
      <c r="FN740" s="35"/>
      <c r="FO740" s="35"/>
      <c r="FP740" s="35"/>
      <c r="FQ740" s="35"/>
      <c r="FR740" s="35"/>
      <c r="FS740" s="35"/>
      <c r="FT740" s="35"/>
      <c r="FU740" s="35"/>
      <c r="FV740" s="35"/>
      <c r="FW740" s="35"/>
      <c r="FX740" s="35"/>
      <c r="FY740" s="35"/>
      <c r="FZ740" s="35"/>
      <c r="GA740" s="35"/>
      <c r="GB740" s="35"/>
      <c r="GC740" s="35"/>
      <c r="GD740" s="35"/>
      <c r="GE740" s="35"/>
      <c r="GF740" s="35"/>
      <c r="GG740" s="35"/>
      <c r="GH740" s="35"/>
      <c r="GI740" s="35"/>
      <c r="GJ740" s="35"/>
      <c r="GK740" s="35"/>
      <c r="GL740" s="35"/>
      <c r="GM740" s="35"/>
      <c r="GN740" s="35"/>
      <c r="GO740" s="35"/>
      <c r="GP740" s="35"/>
      <c r="GQ740" s="35"/>
      <c r="GR740" s="35"/>
      <c r="GS740" s="35"/>
      <c r="GT740" s="35"/>
      <c r="GU740" s="35"/>
      <c r="GV740" s="35"/>
      <c r="GW740" s="35"/>
      <c r="GX740" s="35"/>
      <c r="GY740" s="35"/>
      <c r="GZ740" s="35"/>
      <c r="HA740" s="35"/>
      <c r="HB740" s="35"/>
      <c r="HC740" s="35"/>
      <c r="HD740" s="35"/>
      <c r="HE740" s="35"/>
      <c r="HF740" s="35"/>
      <c r="HG740" s="35"/>
      <c r="HH740" s="35"/>
      <c r="HI740" s="35"/>
      <c r="HJ740" s="35"/>
      <c r="HK740" s="35"/>
      <c r="HL740" s="35"/>
      <c r="HM740" s="35"/>
      <c r="HN740" s="35"/>
      <c r="HO740" s="35"/>
      <c r="HP740" s="35"/>
      <c r="HQ740" s="35"/>
      <c r="HR740" s="35"/>
      <c r="HS740" s="35"/>
      <c r="HT740" s="35"/>
      <c r="HU740" s="35"/>
      <c r="HV740" s="35"/>
      <c r="HW740" s="35"/>
      <c r="HX740" s="35"/>
      <c r="HY740" s="35"/>
      <c r="HZ740" s="35"/>
      <c r="IA740" s="35"/>
      <c r="IB740" s="35"/>
      <c r="IC740" s="35"/>
      <c r="ID740" s="35"/>
      <c r="IE740" s="35"/>
      <c r="IF740" s="35"/>
      <c r="IG740" s="35"/>
      <c r="IH740" s="35"/>
      <c r="II740" s="35"/>
      <c r="IJ740" s="35"/>
      <c r="IK740" s="35"/>
      <c r="IL740" s="35"/>
      <c r="IM740" s="35"/>
      <c r="IN740" s="35"/>
      <c r="IO740" s="35"/>
      <c r="IP740" s="35"/>
      <c r="IQ740" s="35"/>
      <c r="IR740" s="35"/>
      <c r="IS740" s="35"/>
      <c r="IT740" s="35"/>
      <c r="IU740" s="35"/>
      <c r="IV740" s="35"/>
      <c r="IW740" s="35"/>
      <c r="IX740" s="35"/>
      <c r="IY740" s="35"/>
      <c r="IZ740" s="35"/>
      <c r="JA740" s="35"/>
      <c r="JB740" s="35"/>
      <c r="JC740" s="35"/>
      <c r="JD740" s="35"/>
      <c r="JE740" s="35"/>
      <c r="JF740" s="35"/>
      <c r="JG740" s="35"/>
      <c r="JH740" s="35"/>
      <c r="JI740" s="35"/>
      <c r="JJ740" s="35"/>
      <c r="JK740" s="35"/>
      <c r="JL740" s="35"/>
      <c r="JM740" s="35"/>
      <c r="JN740" s="35"/>
      <c r="JO740" s="35"/>
      <c r="JP740" s="35"/>
      <c r="JQ740" s="35"/>
      <c r="JR740" s="35"/>
      <c r="JS740" s="35"/>
      <c r="JT740" s="35"/>
      <c r="JU740" s="35"/>
      <c r="JV740" s="35"/>
      <c r="JW740" s="35"/>
      <c r="JX740" s="35"/>
      <c r="JY740" s="35"/>
      <c r="JZ740" s="35"/>
      <c r="KA740" s="35"/>
      <c r="KB740" s="35"/>
      <c r="KC740" s="35"/>
      <c r="KD740" s="35"/>
      <c r="KE740" s="35"/>
      <c r="KF740" s="35"/>
      <c r="KG740" s="35"/>
      <c r="KH740" s="35"/>
      <c r="KI740" s="35"/>
      <c r="KJ740" s="35"/>
    </row>
    <row r="741" spans="1:296" ht="13">
      <c r="A741" s="17"/>
      <c r="B741" s="22"/>
      <c r="C741" s="200"/>
      <c r="D741" s="110"/>
      <c r="E741" s="16"/>
      <c r="F741" s="256"/>
      <c r="G741" s="128"/>
      <c r="H741" s="110"/>
      <c r="I741" s="110"/>
      <c r="J741" s="175">
        <f t="shared" si="804"/>
        <v>0</v>
      </c>
      <c r="K741" s="16">
        <v>0</v>
      </c>
      <c r="L741" s="3"/>
      <c r="M741" s="1"/>
      <c r="N741" s="46">
        <f t="shared" si="818"/>
        <v>0</v>
      </c>
      <c r="O741" s="34"/>
      <c r="P741" s="1"/>
      <c r="Q741" s="46">
        <f t="shared" si="819"/>
        <v>0</v>
      </c>
      <c r="R741" s="34"/>
      <c r="S741" s="1"/>
      <c r="T741" s="46">
        <f t="shared" si="820"/>
        <v>0</v>
      </c>
      <c r="U741" s="34"/>
      <c r="V741" s="1"/>
      <c r="W741" s="46">
        <f t="shared" si="821"/>
        <v>0</v>
      </c>
      <c r="X741" s="34"/>
      <c r="Y741" s="1"/>
      <c r="Z741" s="46">
        <f t="shared" si="822"/>
        <v>0</v>
      </c>
      <c r="AA741" s="34"/>
      <c r="AB741" s="1"/>
      <c r="AC741" s="46">
        <f t="shared" si="823"/>
        <v>0</v>
      </c>
      <c r="AD741" s="3"/>
      <c r="AE741" s="1"/>
      <c r="AF741" s="171">
        <f t="shared" si="824"/>
        <v>0</v>
      </c>
      <c r="AG741" s="34"/>
      <c r="AH741" s="1"/>
      <c r="AI741" s="46">
        <f t="shared" si="825"/>
        <v>0</v>
      </c>
      <c r="AJ741" s="34"/>
      <c r="AK741" s="1"/>
      <c r="AL741" s="46">
        <f t="shared" si="826"/>
        <v>0</v>
      </c>
      <c r="AM741" s="34"/>
      <c r="AN741" s="1"/>
      <c r="AO741" s="46">
        <f t="shared" si="815"/>
        <v>0</v>
      </c>
      <c r="AP741" s="34"/>
      <c r="AQ741" s="1"/>
      <c r="AR741" s="46">
        <f t="shared" si="816"/>
        <v>0</v>
      </c>
      <c r="AS741" s="34"/>
      <c r="AT741" s="1"/>
      <c r="AU741" s="46">
        <f t="shared" si="817"/>
        <v>0</v>
      </c>
      <c r="AV741" s="125">
        <f t="shared" si="652"/>
        <v>0</v>
      </c>
      <c r="AW741" s="125">
        <f t="shared" si="653"/>
        <v>0</v>
      </c>
      <c r="AX741" s="291">
        <v>0</v>
      </c>
      <c r="AY741" s="125">
        <v>0</v>
      </c>
      <c r="AZ741" s="35"/>
      <c r="BA741" s="35"/>
      <c r="BB741" s="35"/>
      <c r="BC741" s="35"/>
      <c r="BD741" s="35"/>
      <c r="BE741" s="35"/>
      <c r="BF741" s="35"/>
    </row>
    <row r="742" spans="1:296" ht="13">
      <c r="A742" s="17"/>
      <c r="B742" s="1"/>
      <c r="C742" s="16"/>
      <c r="D742" s="81"/>
      <c r="E742" s="16"/>
      <c r="F742" s="162"/>
      <c r="G742" s="38"/>
      <c r="H742" s="110"/>
      <c r="I742" s="110"/>
      <c r="J742" s="175">
        <f t="shared" si="804"/>
        <v>0</v>
      </c>
      <c r="K742" s="16">
        <v>0</v>
      </c>
      <c r="L742" s="3"/>
      <c r="M742" s="1"/>
      <c r="N742" s="46">
        <f t="shared" si="818"/>
        <v>0</v>
      </c>
      <c r="O742" s="34"/>
      <c r="P742" s="1"/>
      <c r="Q742" s="46">
        <f t="shared" si="819"/>
        <v>0</v>
      </c>
      <c r="R742" s="34"/>
      <c r="S742" s="1"/>
      <c r="T742" s="46">
        <f t="shared" si="820"/>
        <v>0</v>
      </c>
      <c r="U742" s="34"/>
      <c r="V742" s="1"/>
      <c r="W742" s="46">
        <f t="shared" si="821"/>
        <v>0</v>
      </c>
      <c r="X742" s="34"/>
      <c r="Y742" s="1"/>
      <c r="Z742" s="46">
        <f t="shared" si="822"/>
        <v>0</v>
      </c>
      <c r="AA742" s="34"/>
      <c r="AB742" s="1"/>
      <c r="AC742" s="46">
        <f t="shared" si="823"/>
        <v>0</v>
      </c>
      <c r="AD742" s="3"/>
      <c r="AE742" s="1"/>
      <c r="AF742" s="171">
        <f t="shared" si="824"/>
        <v>0</v>
      </c>
      <c r="AG742" s="34"/>
      <c r="AH742" s="1"/>
      <c r="AI742" s="46">
        <f t="shared" si="825"/>
        <v>0</v>
      </c>
      <c r="AJ742" s="34"/>
      <c r="AK742" s="1"/>
      <c r="AL742" s="46">
        <f t="shared" si="826"/>
        <v>0</v>
      </c>
      <c r="AM742" s="34"/>
      <c r="AN742" s="1"/>
      <c r="AO742" s="46">
        <f t="shared" si="815"/>
        <v>0</v>
      </c>
      <c r="AP742" s="34"/>
      <c r="AQ742" s="1"/>
      <c r="AR742" s="46">
        <f t="shared" si="816"/>
        <v>0</v>
      </c>
      <c r="AS742" s="34"/>
      <c r="AT742" s="1"/>
      <c r="AU742" s="46">
        <f t="shared" si="817"/>
        <v>0</v>
      </c>
      <c r="AV742" s="125">
        <f t="shared" si="652"/>
        <v>0</v>
      </c>
      <c r="AW742" s="125">
        <f t="shared" si="653"/>
        <v>0</v>
      </c>
      <c r="AX742" s="291">
        <v>0</v>
      </c>
      <c r="AY742" s="125">
        <v>0</v>
      </c>
      <c r="AZ742" s="35"/>
      <c r="BA742" s="35"/>
      <c r="BB742" s="35"/>
      <c r="BC742" s="35"/>
      <c r="BD742" s="35"/>
      <c r="BE742" s="35"/>
      <c r="BF742" s="35"/>
    </row>
    <row r="743" spans="1:296" ht="13">
      <c r="A743" s="17"/>
      <c r="B743" s="22"/>
      <c r="C743" s="16"/>
      <c r="D743" s="110"/>
      <c r="E743" s="16"/>
      <c r="F743" s="162"/>
      <c r="G743" s="38"/>
      <c r="H743" s="110"/>
      <c r="I743" s="110"/>
      <c r="J743" s="175">
        <f t="shared" si="804"/>
        <v>0</v>
      </c>
      <c r="K743" s="16">
        <v>0</v>
      </c>
      <c r="L743" s="3"/>
      <c r="M743" s="1"/>
      <c r="N743" s="46">
        <f t="shared" si="818"/>
        <v>0</v>
      </c>
      <c r="O743" s="34"/>
      <c r="P743" s="1"/>
      <c r="Q743" s="46">
        <f t="shared" si="819"/>
        <v>0</v>
      </c>
      <c r="R743" s="34"/>
      <c r="S743" s="1"/>
      <c r="T743" s="46">
        <f t="shared" si="820"/>
        <v>0</v>
      </c>
      <c r="U743" s="34"/>
      <c r="V743" s="1"/>
      <c r="W743" s="46">
        <f t="shared" si="821"/>
        <v>0</v>
      </c>
      <c r="X743" s="34"/>
      <c r="Y743" s="1"/>
      <c r="Z743" s="46">
        <f t="shared" si="822"/>
        <v>0</v>
      </c>
      <c r="AA743" s="34"/>
      <c r="AB743" s="1"/>
      <c r="AC743" s="46">
        <f t="shared" si="823"/>
        <v>0</v>
      </c>
      <c r="AD743" s="3"/>
      <c r="AE743" s="1"/>
      <c r="AF743" s="171">
        <f t="shared" si="824"/>
        <v>0</v>
      </c>
      <c r="AG743" s="34"/>
      <c r="AH743" s="1"/>
      <c r="AI743" s="46">
        <f t="shared" si="825"/>
        <v>0</v>
      </c>
      <c r="AJ743" s="34"/>
      <c r="AK743" s="1"/>
      <c r="AL743" s="46">
        <f t="shared" si="826"/>
        <v>0</v>
      </c>
      <c r="AM743" s="34"/>
      <c r="AN743" s="1"/>
      <c r="AO743" s="46">
        <f t="shared" si="815"/>
        <v>0</v>
      </c>
      <c r="AP743" s="34"/>
      <c r="AQ743" s="1"/>
      <c r="AR743" s="46">
        <f t="shared" si="816"/>
        <v>0</v>
      </c>
      <c r="AS743" s="34"/>
      <c r="AT743" s="1"/>
      <c r="AU743" s="46">
        <f t="shared" si="817"/>
        <v>0</v>
      </c>
      <c r="AV743" s="125">
        <f t="shared" si="652"/>
        <v>0</v>
      </c>
      <c r="AW743" s="125">
        <f t="shared" si="653"/>
        <v>0</v>
      </c>
      <c r="AX743" s="291">
        <v>0</v>
      </c>
      <c r="AY743" s="125">
        <v>0</v>
      </c>
      <c r="AZ743" s="35"/>
      <c r="BA743" s="35"/>
      <c r="BB743" s="35"/>
      <c r="BC743" s="35"/>
      <c r="BD743" s="35"/>
      <c r="BE743" s="35"/>
      <c r="BF743" s="35"/>
    </row>
    <row r="744" spans="1:296" ht="13">
      <c r="A744" s="17"/>
      <c r="B744" s="1"/>
      <c r="C744" s="200"/>
      <c r="D744" s="81"/>
      <c r="E744" s="16"/>
      <c r="F744" s="162"/>
      <c r="G744" s="38"/>
      <c r="H744" s="110"/>
      <c r="I744" s="110"/>
      <c r="J744" s="175">
        <f t="shared" si="804"/>
        <v>0</v>
      </c>
      <c r="K744" s="16">
        <v>0</v>
      </c>
      <c r="L744" s="3"/>
      <c r="M744" s="1"/>
      <c r="N744" s="46">
        <f t="shared" si="818"/>
        <v>0</v>
      </c>
      <c r="O744" s="34"/>
      <c r="P744" s="1"/>
      <c r="Q744" s="46">
        <f t="shared" si="819"/>
        <v>0</v>
      </c>
      <c r="R744" s="34"/>
      <c r="S744" s="1"/>
      <c r="T744" s="46">
        <f t="shared" si="820"/>
        <v>0</v>
      </c>
      <c r="U744" s="34"/>
      <c r="V744" s="1"/>
      <c r="W744" s="46">
        <f t="shared" si="821"/>
        <v>0</v>
      </c>
      <c r="X744" s="34"/>
      <c r="Y744" s="1"/>
      <c r="Z744" s="46">
        <f t="shared" si="822"/>
        <v>0</v>
      </c>
      <c r="AA744" s="34"/>
      <c r="AB744" s="1"/>
      <c r="AC744" s="46">
        <f t="shared" si="823"/>
        <v>0</v>
      </c>
      <c r="AD744" s="3"/>
      <c r="AE744" s="1"/>
      <c r="AF744" s="171">
        <f t="shared" si="824"/>
        <v>0</v>
      </c>
      <c r="AG744" s="34"/>
      <c r="AH744" s="1"/>
      <c r="AI744" s="46">
        <f t="shared" si="825"/>
        <v>0</v>
      </c>
      <c r="AJ744" s="34"/>
      <c r="AK744" s="1"/>
      <c r="AL744" s="46">
        <f t="shared" si="826"/>
        <v>0</v>
      </c>
      <c r="AM744" s="34"/>
      <c r="AN744" s="1"/>
      <c r="AO744" s="46">
        <f t="shared" si="815"/>
        <v>0</v>
      </c>
      <c r="AP744" s="34"/>
      <c r="AQ744" s="1"/>
      <c r="AR744" s="46">
        <f t="shared" si="816"/>
        <v>0</v>
      </c>
      <c r="AS744" s="34"/>
      <c r="AT744" s="1"/>
      <c r="AU744" s="46">
        <f t="shared" si="817"/>
        <v>0</v>
      </c>
      <c r="AV744" s="125">
        <f t="shared" si="652"/>
        <v>0</v>
      </c>
      <c r="AW744" s="125">
        <f t="shared" si="653"/>
        <v>0</v>
      </c>
      <c r="AX744" s="291">
        <v>0</v>
      </c>
      <c r="AY744" s="125">
        <v>0</v>
      </c>
      <c r="AZ744" s="35"/>
      <c r="BA744" s="35"/>
      <c r="BB744" s="35"/>
      <c r="BC744" s="35"/>
      <c r="BD744" s="35"/>
      <c r="BE744" s="35"/>
      <c r="BF744" s="35"/>
    </row>
    <row r="745" spans="1:296" ht="13">
      <c r="A745" s="17"/>
      <c r="B745" s="1"/>
      <c r="C745" s="200"/>
      <c r="D745" s="110"/>
      <c r="E745" s="16"/>
      <c r="F745" s="259"/>
      <c r="G745" s="26"/>
      <c r="H745" s="110"/>
      <c r="I745" s="110"/>
      <c r="J745" s="175">
        <f t="shared" si="804"/>
        <v>0</v>
      </c>
      <c r="K745" s="16">
        <v>0</v>
      </c>
      <c r="L745" s="3"/>
      <c r="M745" s="1"/>
      <c r="N745" s="46">
        <f t="shared" si="818"/>
        <v>0</v>
      </c>
      <c r="O745" s="34"/>
      <c r="P745" s="1"/>
      <c r="Q745" s="46">
        <f t="shared" si="819"/>
        <v>0</v>
      </c>
      <c r="R745" s="34"/>
      <c r="S745" s="1"/>
      <c r="T745" s="46">
        <f t="shared" si="820"/>
        <v>0</v>
      </c>
      <c r="U745" s="34"/>
      <c r="V745" s="1"/>
      <c r="W745" s="46">
        <f t="shared" si="821"/>
        <v>0</v>
      </c>
      <c r="X745" s="34"/>
      <c r="Y745" s="1"/>
      <c r="Z745" s="46">
        <f t="shared" si="822"/>
        <v>0</v>
      </c>
      <c r="AA745" s="34"/>
      <c r="AB745" s="1"/>
      <c r="AC745" s="46">
        <f t="shared" si="823"/>
        <v>0</v>
      </c>
      <c r="AD745" s="3"/>
      <c r="AE745" s="1"/>
      <c r="AF745" s="171">
        <f t="shared" si="824"/>
        <v>0</v>
      </c>
      <c r="AG745" s="34"/>
      <c r="AH745" s="1"/>
      <c r="AI745" s="46">
        <f t="shared" si="825"/>
        <v>0</v>
      </c>
      <c r="AJ745" s="34"/>
      <c r="AK745" s="1"/>
      <c r="AL745" s="46">
        <f t="shared" si="826"/>
        <v>0</v>
      </c>
      <c r="AM745" s="34"/>
      <c r="AN745" s="1"/>
      <c r="AO745" s="46">
        <f t="shared" si="815"/>
        <v>0</v>
      </c>
      <c r="AP745" s="34"/>
      <c r="AQ745" s="1"/>
      <c r="AR745" s="46">
        <f t="shared" si="816"/>
        <v>0</v>
      </c>
      <c r="AS745" s="34"/>
      <c r="AT745" s="1"/>
      <c r="AU745" s="46">
        <f t="shared" si="817"/>
        <v>0</v>
      </c>
      <c r="AV745" s="125">
        <f t="shared" si="652"/>
        <v>0</v>
      </c>
      <c r="AW745" s="125">
        <f t="shared" si="653"/>
        <v>0</v>
      </c>
      <c r="AX745" s="291">
        <v>0</v>
      </c>
      <c r="AY745" s="125">
        <v>0</v>
      </c>
      <c r="AZ745" s="35"/>
      <c r="BA745" s="35"/>
      <c r="BB745" s="35"/>
      <c r="BC745" s="35"/>
      <c r="BD745" s="35"/>
      <c r="BE745" s="35"/>
      <c r="BF745" s="35"/>
    </row>
    <row r="746" spans="1:296" ht="13">
      <c r="A746" s="18"/>
      <c r="B746" s="41"/>
      <c r="C746" s="16"/>
      <c r="D746" s="81"/>
      <c r="E746" s="16"/>
      <c r="F746" s="255"/>
      <c r="G746" s="198"/>
      <c r="H746" s="110"/>
      <c r="I746" s="110"/>
      <c r="J746" s="175">
        <f t="shared" si="804"/>
        <v>0</v>
      </c>
      <c r="K746" s="16">
        <v>0</v>
      </c>
      <c r="L746" s="3"/>
      <c r="M746" s="1"/>
      <c r="N746" s="46">
        <f>SUM(K746+L746-M746)</f>
        <v>0</v>
      </c>
      <c r="O746" s="34"/>
      <c r="P746" s="1"/>
      <c r="Q746" s="46">
        <f>SUM(N746+O746-P746)</f>
        <v>0</v>
      </c>
      <c r="R746" s="34"/>
      <c r="S746" s="1"/>
      <c r="T746" s="46">
        <f>SUM(Q746+R746-S746)</f>
        <v>0</v>
      </c>
      <c r="U746" s="34"/>
      <c r="V746" s="1"/>
      <c r="W746" s="46">
        <f>SUM(T746+U746-V746)</f>
        <v>0</v>
      </c>
      <c r="X746" s="34"/>
      <c r="Y746" s="1"/>
      <c r="Z746" s="46">
        <f>SUM(W746+X746-Y746)</f>
        <v>0</v>
      </c>
      <c r="AA746" s="34"/>
      <c r="AB746" s="1"/>
      <c r="AC746" s="46">
        <f>SUM(Z746+AA746-AB746)</f>
        <v>0</v>
      </c>
      <c r="AD746" s="3"/>
      <c r="AE746" s="1"/>
      <c r="AF746" s="171">
        <f>SUM(AC746+AD746-AE746)</f>
        <v>0</v>
      </c>
      <c r="AG746" s="34"/>
      <c r="AH746" s="1"/>
      <c r="AI746" s="46">
        <f>SUM(AF746+AG746-AH746)</f>
        <v>0</v>
      </c>
      <c r="AJ746" s="34"/>
      <c r="AK746" s="1"/>
      <c r="AL746" s="46">
        <f>SUM(AI746+AJ746-AK746)</f>
        <v>0</v>
      </c>
      <c r="AM746" s="34"/>
      <c r="AN746" s="1"/>
      <c r="AO746" s="46">
        <f>SUM(AL746+AM746-AN746)</f>
        <v>0</v>
      </c>
      <c r="AP746" s="34"/>
      <c r="AQ746" s="1"/>
      <c r="AR746" s="46">
        <f>SUM(AO746+AP746-AQ746)</f>
        <v>0</v>
      </c>
      <c r="AS746" s="34"/>
      <c r="AT746" s="1"/>
      <c r="AU746" s="46">
        <f>SUM(AR746+AS746-AT746)</f>
        <v>0</v>
      </c>
      <c r="AV746" s="125">
        <f t="shared" si="652"/>
        <v>0</v>
      </c>
      <c r="AW746" s="125">
        <f t="shared" si="653"/>
        <v>0</v>
      </c>
      <c r="AX746" s="291">
        <v>0</v>
      </c>
      <c r="AY746" s="125">
        <v>0</v>
      </c>
      <c r="AZ746" s="35"/>
      <c r="BA746" s="35"/>
      <c r="BB746" s="35"/>
      <c r="BC746" s="35"/>
      <c r="BD746" s="35"/>
      <c r="BE746" s="35"/>
      <c r="BF746" s="35"/>
    </row>
    <row r="747" spans="1:296" ht="13">
      <c r="A747" s="18"/>
      <c r="B747" s="41"/>
      <c r="C747" s="16"/>
      <c r="D747" s="110"/>
      <c r="E747" s="16"/>
      <c r="F747" s="256"/>
      <c r="G747" s="128"/>
      <c r="H747" s="110"/>
      <c r="I747" s="110"/>
      <c r="J747" s="175">
        <f t="shared" si="804"/>
        <v>0</v>
      </c>
      <c r="K747" s="16">
        <v>0</v>
      </c>
      <c r="L747" s="3"/>
      <c r="M747" s="1"/>
      <c r="N747" s="46">
        <f>SUM(K747+L747-M747)</f>
        <v>0</v>
      </c>
      <c r="O747" s="34"/>
      <c r="P747" s="1"/>
      <c r="Q747" s="46">
        <f>SUM(N747+O747-P747)</f>
        <v>0</v>
      </c>
      <c r="R747" s="34"/>
      <c r="S747" s="1"/>
      <c r="T747" s="46">
        <f>SUM(Q747+R747-S747)</f>
        <v>0</v>
      </c>
      <c r="U747" s="34"/>
      <c r="V747" s="1"/>
      <c r="W747" s="46">
        <f>SUM(T747+U747-V747)</f>
        <v>0</v>
      </c>
      <c r="X747" s="34"/>
      <c r="Y747" s="1"/>
      <c r="Z747" s="46">
        <f>SUM(W747+X747-Y747)</f>
        <v>0</v>
      </c>
      <c r="AA747" s="34"/>
      <c r="AB747" s="1"/>
      <c r="AC747" s="46">
        <f>SUM(Z747+AA747-AB747)</f>
        <v>0</v>
      </c>
      <c r="AD747" s="3"/>
      <c r="AE747" s="1"/>
      <c r="AF747" s="171">
        <f>SUM(AC747+AD747-AE747)</f>
        <v>0</v>
      </c>
      <c r="AG747" s="34"/>
      <c r="AH747" s="1"/>
      <c r="AI747" s="46">
        <f>SUM(AF747+AG747-AH747)</f>
        <v>0</v>
      </c>
      <c r="AJ747" s="34"/>
      <c r="AK747" s="1"/>
      <c r="AL747" s="46">
        <f>SUM(AI747+AJ747-AK747)</f>
        <v>0</v>
      </c>
      <c r="AM747" s="34"/>
      <c r="AN747" s="1"/>
      <c r="AO747" s="46">
        <f>SUM(AL747+AM747-AN747)</f>
        <v>0</v>
      </c>
      <c r="AP747" s="34"/>
      <c r="AQ747" s="1"/>
      <c r="AR747" s="46">
        <f>SUM(AO747+AP747-AQ747)</f>
        <v>0</v>
      </c>
      <c r="AS747" s="34"/>
      <c r="AT747" s="1"/>
      <c r="AU747" s="46">
        <f>SUM(AR747+AS747-AT747)</f>
        <v>0</v>
      </c>
      <c r="AV747" s="125">
        <f t="shared" si="652"/>
        <v>0</v>
      </c>
      <c r="AW747" s="125">
        <f t="shared" si="653"/>
        <v>0</v>
      </c>
      <c r="AX747" s="291">
        <v>0</v>
      </c>
      <c r="AY747" s="125">
        <v>0</v>
      </c>
      <c r="AZ747" s="35"/>
      <c r="BA747" s="35"/>
      <c r="BB747" s="35"/>
      <c r="BC747" s="35"/>
      <c r="BD747" s="35"/>
      <c r="BE747" s="35"/>
      <c r="BF747" s="35"/>
    </row>
    <row r="748" spans="1:296" ht="13">
      <c r="A748" s="18"/>
      <c r="B748" s="41"/>
      <c r="C748" s="200"/>
      <c r="D748" s="81"/>
      <c r="E748" s="16"/>
      <c r="F748" s="162"/>
      <c r="G748" s="38"/>
      <c r="H748" s="110"/>
      <c r="I748" s="110"/>
      <c r="J748" s="175">
        <f>AU748</f>
        <v>0</v>
      </c>
      <c r="K748" s="16">
        <v>0</v>
      </c>
      <c r="L748" s="1"/>
      <c r="M748" s="1"/>
      <c r="N748" s="46">
        <f>SUM(K748+L748-M748)</f>
        <v>0</v>
      </c>
      <c r="O748" s="34"/>
      <c r="P748" s="1"/>
      <c r="Q748" s="46">
        <f>SUM(N748+O748-P748)</f>
        <v>0</v>
      </c>
      <c r="R748" s="34"/>
      <c r="S748" s="1"/>
      <c r="T748" s="46">
        <f>SUM(Q748+R748-S748)</f>
        <v>0</v>
      </c>
      <c r="U748" s="34"/>
      <c r="V748" s="1"/>
      <c r="W748" s="46">
        <f>SUM(T748+U748-V748)</f>
        <v>0</v>
      </c>
      <c r="X748" s="34"/>
      <c r="Y748" s="1"/>
      <c r="Z748" s="46">
        <f>SUM(W748+X748-Y748)</f>
        <v>0</v>
      </c>
      <c r="AA748" s="34"/>
      <c r="AB748" s="1"/>
      <c r="AC748" s="46">
        <f>SUM(Z748+AA748-AB748)</f>
        <v>0</v>
      </c>
      <c r="AD748" s="3"/>
      <c r="AE748" s="1"/>
      <c r="AF748" s="171">
        <f>SUM(AC748+AD748-AE748)</f>
        <v>0</v>
      </c>
      <c r="AG748" s="34"/>
      <c r="AH748" s="1"/>
      <c r="AI748" s="46">
        <f>SUM(AF748+AG748-AH748)</f>
        <v>0</v>
      </c>
      <c r="AJ748" s="34"/>
      <c r="AK748" s="1"/>
      <c r="AL748" s="46">
        <f>SUM(AI748+AJ748-AK748)</f>
        <v>0</v>
      </c>
      <c r="AM748" s="34"/>
      <c r="AN748" s="1"/>
      <c r="AO748" s="46">
        <f>SUM(AL748+AM748-AN748)</f>
        <v>0</v>
      </c>
      <c r="AP748" s="34"/>
      <c r="AQ748" s="1"/>
      <c r="AR748" s="72">
        <f>SUM(AO748+AP748-AQ748)</f>
        <v>0</v>
      </c>
      <c r="AS748" s="3"/>
      <c r="AT748" s="1"/>
      <c r="AU748" s="46">
        <f>SUM(AR748+AS748-AT748)</f>
        <v>0</v>
      </c>
      <c r="AV748" s="125">
        <f t="shared" si="652"/>
        <v>0</v>
      </c>
      <c r="AW748" s="125">
        <f t="shared" si="653"/>
        <v>0</v>
      </c>
      <c r="AX748" s="291">
        <v>0</v>
      </c>
      <c r="AY748" s="125">
        <v>0</v>
      </c>
      <c r="AZ748" s="35"/>
      <c r="BA748" s="35"/>
      <c r="BB748" s="35"/>
      <c r="BC748" s="35"/>
      <c r="BD748" s="35"/>
      <c r="BE748" s="35"/>
      <c r="BF748" s="35"/>
    </row>
    <row r="749" spans="1:296" ht="13">
      <c r="A749" s="18"/>
      <c r="B749" s="41"/>
      <c r="C749" s="200"/>
      <c r="D749" s="110"/>
      <c r="E749" s="16"/>
      <c r="F749" s="162"/>
      <c r="G749" s="38"/>
      <c r="H749" s="110"/>
      <c r="I749" s="110"/>
      <c r="J749" s="175">
        <f t="shared" si="804"/>
        <v>0</v>
      </c>
      <c r="K749" s="16">
        <v>0</v>
      </c>
      <c r="L749" s="3"/>
      <c r="M749" s="1"/>
      <c r="N749" s="46">
        <f t="shared" si="818"/>
        <v>0</v>
      </c>
      <c r="O749" s="34"/>
      <c r="P749" s="1"/>
      <c r="Q749" s="46">
        <f t="shared" si="819"/>
        <v>0</v>
      </c>
      <c r="R749" s="34"/>
      <c r="S749" s="1"/>
      <c r="T749" s="46">
        <f t="shared" si="820"/>
        <v>0</v>
      </c>
      <c r="U749" s="34"/>
      <c r="V749" s="1"/>
      <c r="W749" s="46">
        <f t="shared" si="821"/>
        <v>0</v>
      </c>
      <c r="X749" s="34"/>
      <c r="Y749" s="1"/>
      <c r="Z749" s="46">
        <f t="shared" si="822"/>
        <v>0</v>
      </c>
      <c r="AA749" s="34"/>
      <c r="AB749" s="1"/>
      <c r="AC749" s="46">
        <f t="shared" si="823"/>
        <v>0</v>
      </c>
      <c r="AD749" s="3"/>
      <c r="AE749" s="1"/>
      <c r="AF749" s="171">
        <f t="shared" si="824"/>
        <v>0</v>
      </c>
      <c r="AG749" s="34"/>
      <c r="AH749" s="1"/>
      <c r="AI749" s="46">
        <f t="shared" si="825"/>
        <v>0</v>
      </c>
      <c r="AJ749" s="34"/>
      <c r="AK749" s="1"/>
      <c r="AL749" s="46">
        <f t="shared" si="826"/>
        <v>0</v>
      </c>
      <c r="AM749" s="34"/>
      <c r="AN749" s="1"/>
      <c r="AO749" s="46">
        <f t="shared" si="815"/>
        <v>0</v>
      </c>
      <c r="AP749" s="34"/>
      <c r="AQ749" s="1"/>
      <c r="AR749" s="46">
        <f t="shared" si="816"/>
        <v>0</v>
      </c>
      <c r="AS749" s="34"/>
      <c r="AT749" s="1"/>
      <c r="AU749" s="46">
        <f t="shared" si="817"/>
        <v>0</v>
      </c>
      <c r="AV749" s="125">
        <f t="shared" ref="AV749:AV812" si="827">SUM(L749+O749+R749+U749+X749+AA749+AD749+AG749+AJ749+AM749+AP749+AS749)</f>
        <v>0</v>
      </c>
      <c r="AW749" s="125">
        <f t="shared" ref="AW749:AW812" si="828">SUM(M749+P749+S749+V749+Y749+AB749+AE749+AH749+AK749+AN749+AQ749+AT749)</f>
        <v>0</v>
      </c>
      <c r="AX749" s="291">
        <v>0</v>
      </c>
      <c r="AY749" s="125">
        <v>0</v>
      </c>
      <c r="AZ749" s="35"/>
      <c r="BA749" s="35"/>
      <c r="BB749" s="35"/>
      <c r="BC749" s="35"/>
      <c r="BD749" s="35"/>
      <c r="BE749" s="35"/>
      <c r="BF749" s="35"/>
    </row>
    <row r="750" spans="1:296" s="2" customFormat="1" ht="13">
      <c r="A750" s="17"/>
      <c r="B750" s="22"/>
      <c r="C750" s="16"/>
      <c r="D750" s="81"/>
      <c r="E750" s="16"/>
      <c r="F750" s="162"/>
      <c r="G750" s="38"/>
      <c r="H750" s="110"/>
      <c r="I750" s="110"/>
      <c r="J750" s="175">
        <f t="shared" si="804"/>
        <v>0</v>
      </c>
      <c r="K750" s="16">
        <v>0</v>
      </c>
      <c r="L750" s="3"/>
      <c r="M750" s="1"/>
      <c r="N750" s="46">
        <f t="shared" si="818"/>
        <v>0</v>
      </c>
      <c r="O750" s="34"/>
      <c r="P750" s="1"/>
      <c r="Q750" s="46">
        <f t="shared" si="819"/>
        <v>0</v>
      </c>
      <c r="R750" s="34"/>
      <c r="S750" s="1"/>
      <c r="T750" s="46">
        <f t="shared" si="820"/>
        <v>0</v>
      </c>
      <c r="U750" s="34"/>
      <c r="V750" s="1"/>
      <c r="W750" s="46">
        <f t="shared" si="821"/>
        <v>0</v>
      </c>
      <c r="X750" s="34"/>
      <c r="Y750" s="1"/>
      <c r="Z750" s="46">
        <f t="shared" si="822"/>
        <v>0</v>
      </c>
      <c r="AA750" s="34"/>
      <c r="AB750" s="1"/>
      <c r="AC750" s="46">
        <f t="shared" si="823"/>
        <v>0</v>
      </c>
      <c r="AD750" s="3"/>
      <c r="AE750" s="1"/>
      <c r="AF750" s="171">
        <f t="shared" si="824"/>
        <v>0</v>
      </c>
      <c r="AG750" s="34"/>
      <c r="AH750" s="1"/>
      <c r="AI750" s="46">
        <f t="shared" si="825"/>
        <v>0</v>
      </c>
      <c r="AJ750" s="34"/>
      <c r="AK750" s="1"/>
      <c r="AL750" s="46">
        <f t="shared" si="826"/>
        <v>0</v>
      </c>
      <c r="AM750" s="34"/>
      <c r="AN750" s="1"/>
      <c r="AO750" s="46">
        <f t="shared" si="815"/>
        <v>0</v>
      </c>
      <c r="AP750" s="34"/>
      <c r="AQ750" s="1"/>
      <c r="AR750" s="46">
        <f t="shared" si="816"/>
        <v>0</v>
      </c>
      <c r="AS750" s="34"/>
      <c r="AT750" s="1"/>
      <c r="AU750" s="46">
        <f t="shared" si="817"/>
        <v>0</v>
      </c>
      <c r="AV750" s="125">
        <f t="shared" si="827"/>
        <v>0</v>
      </c>
      <c r="AW750" s="125">
        <f t="shared" si="828"/>
        <v>0</v>
      </c>
      <c r="AX750" s="291">
        <v>0</v>
      </c>
      <c r="AY750" s="125">
        <v>0</v>
      </c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35"/>
      <c r="EE750" s="35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35"/>
      <c r="EZ750" s="35"/>
      <c r="FA750" s="35"/>
      <c r="FB750" s="35"/>
      <c r="FC750" s="35"/>
      <c r="FD750" s="35"/>
      <c r="FE750" s="35"/>
      <c r="FF750" s="35"/>
      <c r="FG750" s="35"/>
      <c r="FH750" s="35"/>
      <c r="FI750" s="35"/>
      <c r="FJ750" s="35"/>
      <c r="FK750" s="35"/>
      <c r="FL750" s="35"/>
      <c r="FM750" s="35"/>
      <c r="FN750" s="35"/>
      <c r="FO750" s="35"/>
      <c r="FP750" s="35"/>
      <c r="FQ750" s="35"/>
      <c r="FR750" s="35"/>
      <c r="FS750" s="35"/>
      <c r="FT750" s="35"/>
      <c r="FU750" s="35"/>
      <c r="FV750" s="35"/>
      <c r="FW750" s="35"/>
      <c r="FX750" s="35"/>
      <c r="FY750" s="35"/>
      <c r="FZ750" s="35"/>
      <c r="GA750" s="35"/>
      <c r="GB750" s="35"/>
      <c r="GC750" s="35"/>
      <c r="GD750" s="35"/>
      <c r="GE750" s="35"/>
      <c r="GF750" s="35"/>
      <c r="GG750" s="35"/>
      <c r="GH750" s="35"/>
      <c r="GI750" s="35"/>
      <c r="GJ750" s="35"/>
      <c r="GK750" s="35"/>
      <c r="GL750" s="35"/>
      <c r="GM750" s="35"/>
      <c r="GN750" s="35"/>
      <c r="GO750" s="35"/>
      <c r="GP750" s="35"/>
      <c r="GQ750" s="35"/>
      <c r="GR750" s="35"/>
      <c r="GS750" s="35"/>
      <c r="GT750" s="35"/>
      <c r="GU750" s="35"/>
      <c r="GV750" s="35"/>
      <c r="GW750" s="35"/>
      <c r="GX750" s="35"/>
      <c r="GY750" s="35"/>
      <c r="GZ750" s="35"/>
      <c r="HA750" s="35"/>
      <c r="HB750" s="35"/>
      <c r="HC750" s="35"/>
      <c r="HD750" s="35"/>
      <c r="HE750" s="35"/>
      <c r="HF750" s="35"/>
      <c r="HG750" s="35"/>
      <c r="HH750" s="35"/>
      <c r="HI750" s="35"/>
      <c r="HJ750" s="35"/>
      <c r="HK750" s="35"/>
      <c r="HL750" s="35"/>
      <c r="HM750" s="35"/>
      <c r="HN750" s="35"/>
      <c r="HO750" s="35"/>
      <c r="HP750" s="35"/>
      <c r="HQ750" s="35"/>
      <c r="HR750" s="35"/>
      <c r="HS750" s="35"/>
      <c r="HT750" s="35"/>
      <c r="HU750" s="35"/>
      <c r="HV750" s="35"/>
      <c r="HW750" s="35"/>
      <c r="HX750" s="35"/>
      <c r="HY750" s="35"/>
      <c r="HZ750" s="35"/>
      <c r="IA750" s="35"/>
      <c r="IB750" s="35"/>
      <c r="IC750" s="35"/>
      <c r="ID750" s="35"/>
      <c r="IE750" s="35"/>
      <c r="IF750" s="35"/>
      <c r="IG750" s="35"/>
      <c r="IH750" s="35"/>
      <c r="II750" s="35"/>
      <c r="IJ750" s="35"/>
      <c r="IK750" s="35"/>
      <c r="IL750" s="35"/>
      <c r="IM750" s="35"/>
      <c r="IN750" s="35"/>
      <c r="IO750" s="35"/>
      <c r="IP750" s="35"/>
      <c r="IQ750" s="35"/>
      <c r="IR750" s="35"/>
      <c r="IS750" s="35"/>
      <c r="IT750" s="35"/>
      <c r="IU750" s="35"/>
      <c r="IV750" s="35"/>
      <c r="IW750" s="35"/>
      <c r="IX750" s="35"/>
      <c r="IY750" s="35"/>
      <c r="IZ750" s="35"/>
      <c r="JA750" s="35"/>
      <c r="JB750" s="35"/>
      <c r="JC750" s="35"/>
      <c r="JD750" s="35"/>
      <c r="JE750" s="35"/>
      <c r="JF750" s="35"/>
      <c r="JG750" s="35"/>
      <c r="JH750" s="35"/>
      <c r="JI750" s="35"/>
      <c r="JJ750" s="35"/>
      <c r="JK750" s="35"/>
      <c r="JL750" s="35"/>
      <c r="JM750" s="35"/>
      <c r="JN750" s="35"/>
      <c r="JO750" s="35"/>
      <c r="JP750" s="35"/>
      <c r="JQ750" s="35"/>
      <c r="JR750" s="35"/>
      <c r="JS750" s="35"/>
      <c r="JT750" s="35"/>
      <c r="JU750" s="35"/>
      <c r="JV750" s="35"/>
      <c r="JW750" s="35"/>
      <c r="JX750" s="35"/>
      <c r="JY750" s="35"/>
      <c r="JZ750" s="35"/>
      <c r="KA750" s="35"/>
      <c r="KB750" s="35"/>
      <c r="KC750" s="35"/>
      <c r="KD750" s="35"/>
      <c r="KE750" s="35"/>
      <c r="KF750" s="35"/>
      <c r="KG750" s="35"/>
      <c r="KH750" s="35"/>
      <c r="KI750" s="35"/>
      <c r="KJ750" s="35"/>
    </row>
    <row r="751" spans="1:296" s="2" customFormat="1" ht="13">
      <c r="A751" s="17"/>
      <c r="B751" s="1"/>
      <c r="C751" s="16"/>
      <c r="D751" s="110"/>
      <c r="E751" s="16"/>
      <c r="F751" s="162"/>
      <c r="G751" s="38"/>
      <c r="H751" s="110"/>
      <c r="I751" s="110"/>
      <c r="J751" s="175">
        <f t="shared" si="804"/>
        <v>0</v>
      </c>
      <c r="K751" s="16">
        <v>0</v>
      </c>
      <c r="L751" s="3"/>
      <c r="M751" s="1"/>
      <c r="N751" s="46">
        <f t="shared" si="818"/>
        <v>0</v>
      </c>
      <c r="O751" s="34"/>
      <c r="P751" s="1"/>
      <c r="Q751" s="46">
        <f t="shared" si="819"/>
        <v>0</v>
      </c>
      <c r="R751" s="34"/>
      <c r="S751" s="1"/>
      <c r="T751" s="46">
        <f t="shared" si="820"/>
        <v>0</v>
      </c>
      <c r="U751" s="34"/>
      <c r="V751" s="1"/>
      <c r="W751" s="46">
        <f t="shared" si="821"/>
        <v>0</v>
      </c>
      <c r="X751" s="34"/>
      <c r="Y751" s="1"/>
      <c r="Z751" s="46">
        <f t="shared" si="822"/>
        <v>0</v>
      </c>
      <c r="AA751" s="34"/>
      <c r="AB751" s="1"/>
      <c r="AC751" s="46">
        <f t="shared" si="823"/>
        <v>0</v>
      </c>
      <c r="AD751" s="3"/>
      <c r="AE751" s="1"/>
      <c r="AF751" s="171">
        <f t="shared" si="824"/>
        <v>0</v>
      </c>
      <c r="AG751" s="34"/>
      <c r="AH751" s="1"/>
      <c r="AI751" s="46">
        <f t="shared" si="825"/>
        <v>0</v>
      </c>
      <c r="AJ751" s="34"/>
      <c r="AK751" s="1"/>
      <c r="AL751" s="46">
        <f t="shared" si="826"/>
        <v>0</v>
      </c>
      <c r="AM751" s="34"/>
      <c r="AN751" s="1"/>
      <c r="AO751" s="46">
        <f t="shared" si="815"/>
        <v>0</v>
      </c>
      <c r="AP751" s="34"/>
      <c r="AQ751" s="1"/>
      <c r="AR751" s="46">
        <f t="shared" si="816"/>
        <v>0</v>
      </c>
      <c r="AS751" s="34"/>
      <c r="AT751" s="1"/>
      <c r="AU751" s="46">
        <f t="shared" si="817"/>
        <v>0</v>
      </c>
      <c r="AV751" s="125">
        <f t="shared" si="827"/>
        <v>0</v>
      </c>
      <c r="AW751" s="125">
        <f t="shared" si="828"/>
        <v>0</v>
      </c>
      <c r="AX751" s="291">
        <v>0</v>
      </c>
      <c r="AY751" s="125">
        <v>0</v>
      </c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35"/>
      <c r="EZ751" s="35"/>
      <c r="FA751" s="35"/>
      <c r="FB751" s="35"/>
      <c r="FC751" s="35"/>
      <c r="FD751" s="35"/>
      <c r="FE751" s="35"/>
      <c r="FF751" s="35"/>
      <c r="FG751" s="35"/>
      <c r="FH751" s="35"/>
      <c r="FI751" s="35"/>
      <c r="FJ751" s="35"/>
      <c r="FK751" s="35"/>
      <c r="FL751" s="35"/>
      <c r="FM751" s="35"/>
      <c r="FN751" s="35"/>
      <c r="FO751" s="35"/>
      <c r="FP751" s="35"/>
      <c r="FQ751" s="35"/>
      <c r="FR751" s="35"/>
      <c r="FS751" s="35"/>
      <c r="FT751" s="35"/>
      <c r="FU751" s="35"/>
      <c r="FV751" s="35"/>
      <c r="FW751" s="35"/>
      <c r="FX751" s="35"/>
      <c r="FY751" s="35"/>
      <c r="FZ751" s="35"/>
      <c r="GA751" s="35"/>
      <c r="GB751" s="35"/>
      <c r="GC751" s="35"/>
      <c r="GD751" s="35"/>
      <c r="GE751" s="35"/>
      <c r="GF751" s="35"/>
      <c r="GG751" s="35"/>
      <c r="GH751" s="35"/>
      <c r="GI751" s="35"/>
      <c r="GJ751" s="35"/>
      <c r="GK751" s="35"/>
      <c r="GL751" s="35"/>
      <c r="GM751" s="35"/>
      <c r="GN751" s="35"/>
      <c r="GO751" s="35"/>
      <c r="GP751" s="35"/>
      <c r="GQ751" s="35"/>
      <c r="GR751" s="35"/>
      <c r="GS751" s="35"/>
      <c r="GT751" s="35"/>
      <c r="GU751" s="35"/>
      <c r="GV751" s="35"/>
      <c r="GW751" s="35"/>
      <c r="GX751" s="35"/>
      <c r="GY751" s="35"/>
      <c r="GZ751" s="35"/>
      <c r="HA751" s="35"/>
      <c r="HB751" s="35"/>
      <c r="HC751" s="35"/>
      <c r="HD751" s="35"/>
      <c r="HE751" s="35"/>
      <c r="HF751" s="35"/>
      <c r="HG751" s="35"/>
      <c r="HH751" s="35"/>
      <c r="HI751" s="35"/>
      <c r="HJ751" s="35"/>
      <c r="HK751" s="35"/>
      <c r="HL751" s="35"/>
      <c r="HM751" s="35"/>
      <c r="HN751" s="35"/>
      <c r="HO751" s="35"/>
      <c r="HP751" s="35"/>
      <c r="HQ751" s="35"/>
      <c r="HR751" s="35"/>
      <c r="HS751" s="35"/>
      <c r="HT751" s="35"/>
      <c r="HU751" s="35"/>
      <c r="HV751" s="35"/>
      <c r="HW751" s="35"/>
      <c r="HX751" s="35"/>
      <c r="HY751" s="35"/>
      <c r="HZ751" s="35"/>
      <c r="IA751" s="35"/>
      <c r="IB751" s="35"/>
      <c r="IC751" s="35"/>
      <c r="ID751" s="35"/>
      <c r="IE751" s="35"/>
      <c r="IF751" s="35"/>
      <c r="IG751" s="35"/>
      <c r="IH751" s="35"/>
      <c r="II751" s="35"/>
      <c r="IJ751" s="35"/>
      <c r="IK751" s="35"/>
      <c r="IL751" s="35"/>
      <c r="IM751" s="35"/>
      <c r="IN751" s="35"/>
      <c r="IO751" s="35"/>
      <c r="IP751" s="35"/>
      <c r="IQ751" s="35"/>
      <c r="IR751" s="35"/>
      <c r="IS751" s="35"/>
      <c r="IT751" s="35"/>
      <c r="IU751" s="35"/>
      <c r="IV751" s="35"/>
      <c r="IW751" s="35"/>
      <c r="IX751" s="35"/>
      <c r="IY751" s="35"/>
      <c r="IZ751" s="35"/>
      <c r="JA751" s="35"/>
      <c r="JB751" s="35"/>
      <c r="JC751" s="35"/>
      <c r="JD751" s="35"/>
      <c r="JE751" s="35"/>
      <c r="JF751" s="35"/>
      <c r="JG751" s="35"/>
      <c r="JH751" s="35"/>
      <c r="JI751" s="35"/>
      <c r="JJ751" s="35"/>
      <c r="JK751" s="35"/>
      <c r="JL751" s="35"/>
      <c r="JM751" s="35"/>
      <c r="JN751" s="35"/>
      <c r="JO751" s="35"/>
      <c r="JP751" s="35"/>
      <c r="JQ751" s="35"/>
      <c r="JR751" s="35"/>
      <c r="JS751" s="35"/>
      <c r="JT751" s="35"/>
      <c r="JU751" s="35"/>
      <c r="JV751" s="35"/>
      <c r="JW751" s="35"/>
      <c r="JX751" s="35"/>
      <c r="JY751" s="35"/>
      <c r="JZ751" s="35"/>
      <c r="KA751" s="35"/>
      <c r="KB751" s="35"/>
      <c r="KC751" s="35"/>
      <c r="KD751" s="35"/>
      <c r="KE751" s="35"/>
      <c r="KF751" s="35"/>
      <c r="KG751" s="35"/>
      <c r="KH751" s="35"/>
      <c r="KI751" s="35"/>
      <c r="KJ751" s="35"/>
    </row>
    <row r="752" spans="1:296" ht="13">
      <c r="A752" s="17"/>
      <c r="B752" s="22"/>
      <c r="C752" s="200"/>
      <c r="D752" s="81"/>
      <c r="E752" s="16"/>
      <c r="F752" s="162"/>
      <c r="G752" s="38"/>
      <c r="H752" s="110"/>
      <c r="I752" s="110"/>
      <c r="J752" s="175">
        <f t="shared" si="804"/>
        <v>0</v>
      </c>
      <c r="K752" s="16">
        <v>0</v>
      </c>
      <c r="L752" s="3"/>
      <c r="M752" s="1"/>
      <c r="N752" s="46">
        <f t="shared" si="818"/>
        <v>0</v>
      </c>
      <c r="O752" s="34"/>
      <c r="P752" s="1"/>
      <c r="Q752" s="46">
        <f t="shared" si="819"/>
        <v>0</v>
      </c>
      <c r="R752" s="34"/>
      <c r="S752" s="1"/>
      <c r="T752" s="46">
        <f t="shared" si="820"/>
        <v>0</v>
      </c>
      <c r="U752" s="34"/>
      <c r="V752" s="1"/>
      <c r="W752" s="46">
        <f t="shared" si="821"/>
        <v>0</v>
      </c>
      <c r="X752" s="34"/>
      <c r="Y752" s="1"/>
      <c r="Z752" s="46">
        <f t="shared" si="822"/>
        <v>0</v>
      </c>
      <c r="AA752" s="34"/>
      <c r="AB752" s="1"/>
      <c r="AC752" s="46">
        <f t="shared" si="823"/>
        <v>0</v>
      </c>
      <c r="AD752" s="3"/>
      <c r="AE752" s="1"/>
      <c r="AF752" s="171">
        <f t="shared" si="824"/>
        <v>0</v>
      </c>
      <c r="AG752" s="34"/>
      <c r="AH752" s="1"/>
      <c r="AI752" s="46">
        <f t="shared" si="825"/>
        <v>0</v>
      </c>
      <c r="AJ752" s="34"/>
      <c r="AK752" s="1"/>
      <c r="AL752" s="46">
        <f t="shared" si="826"/>
        <v>0</v>
      </c>
      <c r="AM752" s="34"/>
      <c r="AN752" s="1"/>
      <c r="AO752" s="46">
        <f t="shared" si="815"/>
        <v>0</v>
      </c>
      <c r="AP752" s="34"/>
      <c r="AQ752" s="1"/>
      <c r="AR752" s="46">
        <f t="shared" si="816"/>
        <v>0</v>
      </c>
      <c r="AS752" s="34"/>
      <c r="AT752" s="1"/>
      <c r="AU752" s="46">
        <f t="shared" si="817"/>
        <v>0</v>
      </c>
      <c r="AV752" s="125">
        <f t="shared" si="827"/>
        <v>0</v>
      </c>
      <c r="AW752" s="125">
        <f t="shared" si="828"/>
        <v>0</v>
      </c>
      <c r="AX752" s="291">
        <v>0</v>
      </c>
      <c r="AY752" s="125">
        <v>0</v>
      </c>
      <c r="AZ752" s="35"/>
      <c r="BA752" s="35"/>
      <c r="BB752" s="35"/>
      <c r="BC752" s="35"/>
      <c r="BD752" s="35"/>
      <c r="BE752" s="35"/>
      <c r="BF752" s="35"/>
    </row>
    <row r="753" spans="1:296" s="2" customFormat="1" ht="13">
      <c r="A753" s="50"/>
      <c r="B753" s="51"/>
      <c r="C753" s="200"/>
      <c r="D753" s="110"/>
      <c r="E753" s="16"/>
      <c r="F753" s="162"/>
      <c r="G753" s="38"/>
      <c r="H753" s="110"/>
      <c r="I753" s="110"/>
      <c r="J753" s="175">
        <f t="shared" si="804"/>
        <v>0</v>
      </c>
      <c r="K753" s="16">
        <v>0</v>
      </c>
      <c r="L753" s="3"/>
      <c r="M753" s="1"/>
      <c r="N753" s="46">
        <f t="shared" si="818"/>
        <v>0</v>
      </c>
      <c r="O753" s="34"/>
      <c r="P753" s="1"/>
      <c r="Q753" s="46">
        <f t="shared" si="819"/>
        <v>0</v>
      </c>
      <c r="R753" s="34"/>
      <c r="S753" s="1"/>
      <c r="T753" s="46">
        <f t="shared" si="820"/>
        <v>0</v>
      </c>
      <c r="U753" s="34"/>
      <c r="V753" s="1"/>
      <c r="W753" s="46">
        <f t="shared" si="821"/>
        <v>0</v>
      </c>
      <c r="X753" s="34"/>
      <c r="Y753" s="1"/>
      <c r="Z753" s="46">
        <f t="shared" si="822"/>
        <v>0</v>
      </c>
      <c r="AA753" s="34"/>
      <c r="AB753" s="1"/>
      <c r="AC753" s="46">
        <f t="shared" si="823"/>
        <v>0</v>
      </c>
      <c r="AD753" s="3"/>
      <c r="AE753" s="1"/>
      <c r="AF753" s="171">
        <f t="shared" si="824"/>
        <v>0</v>
      </c>
      <c r="AG753" s="34"/>
      <c r="AH753" s="1"/>
      <c r="AI753" s="46">
        <f t="shared" si="825"/>
        <v>0</v>
      </c>
      <c r="AJ753" s="34"/>
      <c r="AK753" s="1"/>
      <c r="AL753" s="46">
        <f t="shared" si="826"/>
        <v>0</v>
      </c>
      <c r="AM753" s="34"/>
      <c r="AN753" s="1"/>
      <c r="AO753" s="46">
        <f t="shared" si="815"/>
        <v>0</v>
      </c>
      <c r="AP753" s="34"/>
      <c r="AQ753" s="1"/>
      <c r="AR753" s="46">
        <f t="shared" si="816"/>
        <v>0</v>
      </c>
      <c r="AS753" s="34"/>
      <c r="AT753" s="1"/>
      <c r="AU753" s="46">
        <f t="shared" si="817"/>
        <v>0</v>
      </c>
      <c r="AV753" s="125">
        <f t="shared" si="827"/>
        <v>0</v>
      </c>
      <c r="AW753" s="125">
        <f t="shared" si="828"/>
        <v>0</v>
      </c>
      <c r="AX753" s="291">
        <v>0</v>
      </c>
      <c r="AY753" s="125">
        <v>0</v>
      </c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35"/>
      <c r="EE753" s="35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35"/>
      <c r="EZ753" s="35"/>
      <c r="FA753" s="35"/>
      <c r="FB753" s="35"/>
      <c r="FC753" s="35"/>
      <c r="FD753" s="35"/>
      <c r="FE753" s="35"/>
      <c r="FF753" s="35"/>
      <c r="FG753" s="35"/>
      <c r="FH753" s="35"/>
      <c r="FI753" s="35"/>
      <c r="FJ753" s="35"/>
      <c r="FK753" s="35"/>
      <c r="FL753" s="35"/>
      <c r="FM753" s="35"/>
      <c r="FN753" s="35"/>
      <c r="FO753" s="35"/>
      <c r="FP753" s="35"/>
      <c r="FQ753" s="35"/>
      <c r="FR753" s="35"/>
      <c r="FS753" s="35"/>
      <c r="FT753" s="35"/>
      <c r="FU753" s="35"/>
      <c r="FV753" s="35"/>
      <c r="FW753" s="35"/>
      <c r="FX753" s="35"/>
      <c r="FY753" s="35"/>
      <c r="FZ753" s="35"/>
      <c r="GA753" s="35"/>
      <c r="GB753" s="35"/>
      <c r="GC753" s="35"/>
      <c r="GD753" s="35"/>
      <c r="GE753" s="35"/>
      <c r="GF753" s="35"/>
      <c r="GG753" s="35"/>
      <c r="GH753" s="35"/>
      <c r="GI753" s="35"/>
      <c r="GJ753" s="35"/>
      <c r="GK753" s="35"/>
      <c r="GL753" s="35"/>
      <c r="GM753" s="35"/>
      <c r="GN753" s="35"/>
      <c r="GO753" s="35"/>
      <c r="GP753" s="35"/>
      <c r="GQ753" s="35"/>
      <c r="GR753" s="35"/>
      <c r="GS753" s="35"/>
      <c r="GT753" s="35"/>
      <c r="GU753" s="35"/>
      <c r="GV753" s="35"/>
      <c r="GW753" s="35"/>
      <c r="GX753" s="35"/>
      <c r="GY753" s="35"/>
      <c r="GZ753" s="35"/>
      <c r="HA753" s="35"/>
      <c r="HB753" s="35"/>
      <c r="HC753" s="35"/>
      <c r="HD753" s="35"/>
      <c r="HE753" s="35"/>
      <c r="HF753" s="35"/>
      <c r="HG753" s="35"/>
      <c r="HH753" s="35"/>
      <c r="HI753" s="35"/>
      <c r="HJ753" s="35"/>
      <c r="HK753" s="35"/>
      <c r="HL753" s="35"/>
      <c r="HM753" s="35"/>
      <c r="HN753" s="35"/>
      <c r="HO753" s="35"/>
      <c r="HP753" s="35"/>
      <c r="HQ753" s="35"/>
      <c r="HR753" s="35"/>
      <c r="HS753" s="35"/>
      <c r="HT753" s="35"/>
      <c r="HU753" s="35"/>
      <c r="HV753" s="35"/>
      <c r="HW753" s="35"/>
      <c r="HX753" s="35"/>
      <c r="HY753" s="35"/>
      <c r="HZ753" s="35"/>
      <c r="IA753" s="35"/>
      <c r="IB753" s="35"/>
      <c r="IC753" s="35"/>
      <c r="ID753" s="35"/>
      <c r="IE753" s="35"/>
      <c r="IF753" s="35"/>
      <c r="IG753" s="35"/>
      <c r="IH753" s="35"/>
      <c r="II753" s="35"/>
      <c r="IJ753" s="35"/>
      <c r="IK753" s="35"/>
      <c r="IL753" s="35"/>
      <c r="IM753" s="35"/>
      <c r="IN753" s="35"/>
      <c r="IO753" s="35"/>
      <c r="IP753" s="35"/>
      <c r="IQ753" s="35"/>
      <c r="IR753" s="35"/>
      <c r="IS753" s="35"/>
      <c r="IT753" s="35"/>
      <c r="IU753" s="35"/>
      <c r="IV753" s="35"/>
      <c r="IW753" s="35"/>
      <c r="IX753" s="35"/>
      <c r="IY753" s="35"/>
      <c r="IZ753" s="35"/>
      <c r="JA753" s="35"/>
      <c r="JB753" s="35"/>
      <c r="JC753" s="35"/>
      <c r="JD753" s="35"/>
      <c r="JE753" s="35"/>
      <c r="JF753" s="35"/>
      <c r="JG753" s="35"/>
      <c r="JH753" s="35"/>
      <c r="JI753" s="35"/>
      <c r="JJ753" s="35"/>
      <c r="JK753" s="35"/>
      <c r="JL753" s="35"/>
      <c r="JM753" s="35"/>
      <c r="JN753" s="35"/>
      <c r="JO753" s="35"/>
      <c r="JP753" s="35"/>
      <c r="JQ753" s="35"/>
      <c r="JR753" s="35"/>
      <c r="JS753" s="35"/>
      <c r="JT753" s="35"/>
      <c r="JU753" s="35"/>
      <c r="JV753" s="35"/>
      <c r="JW753" s="35"/>
      <c r="JX753" s="35"/>
      <c r="JY753" s="35"/>
      <c r="JZ753" s="35"/>
      <c r="KA753" s="35"/>
      <c r="KB753" s="35"/>
      <c r="KC753" s="35"/>
      <c r="KD753" s="35"/>
      <c r="KE753" s="35"/>
      <c r="KF753" s="35"/>
      <c r="KG753" s="35"/>
      <c r="KH753" s="35"/>
      <c r="KI753" s="35"/>
      <c r="KJ753" s="35"/>
    </row>
    <row r="754" spans="1:296" ht="13">
      <c r="A754" s="17"/>
      <c r="B754" s="1"/>
      <c r="C754" s="16"/>
      <c r="D754" s="81"/>
      <c r="E754" s="16"/>
      <c r="F754" s="162"/>
      <c r="G754" s="38"/>
      <c r="H754" s="110"/>
      <c r="I754" s="110"/>
      <c r="J754" s="175">
        <f t="shared" si="804"/>
        <v>0</v>
      </c>
      <c r="K754" s="16">
        <v>0</v>
      </c>
      <c r="L754" s="3"/>
      <c r="M754" s="1"/>
      <c r="N754" s="46">
        <f t="shared" si="818"/>
        <v>0</v>
      </c>
      <c r="O754" s="34"/>
      <c r="P754" s="1"/>
      <c r="Q754" s="46">
        <f t="shared" si="819"/>
        <v>0</v>
      </c>
      <c r="R754" s="34"/>
      <c r="S754" s="1"/>
      <c r="T754" s="46">
        <f t="shared" si="820"/>
        <v>0</v>
      </c>
      <c r="U754" s="34"/>
      <c r="V754" s="1"/>
      <c r="W754" s="46">
        <f t="shared" si="821"/>
        <v>0</v>
      </c>
      <c r="X754" s="34"/>
      <c r="Y754" s="1"/>
      <c r="Z754" s="46">
        <f t="shared" si="822"/>
        <v>0</v>
      </c>
      <c r="AA754" s="34"/>
      <c r="AB754" s="1"/>
      <c r="AC754" s="46">
        <f t="shared" si="823"/>
        <v>0</v>
      </c>
      <c r="AD754" s="3"/>
      <c r="AE754" s="1"/>
      <c r="AF754" s="171">
        <f t="shared" si="824"/>
        <v>0</v>
      </c>
      <c r="AG754" s="34"/>
      <c r="AH754" s="1"/>
      <c r="AI754" s="46">
        <f t="shared" si="825"/>
        <v>0</v>
      </c>
      <c r="AJ754" s="34"/>
      <c r="AK754" s="1"/>
      <c r="AL754" s="46">
        <f t="shared" si="826"/>
        <v>0</v>
      </c>
      <c r="AM754" s="34"/>
      <c r="AN754" s="1"/>
      <c r="AO754" s="46">
        <f t="shared" si="815"/>
        <v>0</v>
      </c>
      <c r="AP754" s="34"/>
      <c r="AQ754" s="1"/>
      <c r="AR754" s="46">
        <f t="shared" si="816"/>
        <v>0</v>
      </c>
      <c r="AS754" s="34"/>
      <c r="AT754" s="1"/>
      <c r="AU754" s="46">
        <f t="shared" si="817"/>
        <v>0</v>
      </c>
      <c r="AV754" s="125">
        <f t="shared" si="827"/>
        <v>0</v>
      </c>
      <c r="AW754" s="125">
        <f t="shared" si="828"/>
        <v>0</v>
      </c>
      <c r="AX754" s="291">
        <v>0</v>
      </c>
      <c r="AY754" s="125">
        <v>0</v>
      </c>
      <c r="AZ754" s="35"/>
      <c r="BA754" s="35"/>
      <c r="BB754" s="35"/>
      <c r="BC754" s="35"/>
      <c r="BD754" s="35"/>
      <c r="BE754" s="35"/>
      <c r="BF754" s="35"/>
    </row>
    <row r="755" spans="1:296" s="2" customFormat="1" ht="13">
      <c r="A755" s="17"/>
      <c r="B755" s="1"/>
      <c r="C755" s="16"/>
      <c r="D755" s="110"/>
      <c r="E755" s="16"/>
      <c r="F755" s="162"/>
      <c r="G755" s="38"/>
      <c r="H755" s="110"/>
      <c r="I755" s="110"/>
      <c r="J755" s="175">
        <f t="shared" si="804"/>
        <v>0</v>
      </c>
      <c r="K755" s="16">
        <v>0</v>
      </c>
      <c r="L755" s="3"/>
      <c r="M755" s="1"/>
      <c r="N755" s="46">
        <f t="shared" si="818"/>
        <v>0</v>
      </c>
      <c r="O755" s="34"/>
      <c r="P755" s="1"/>
      <c r="Q755" s="46">
        <f t="shared" si="819"/>
        <v>0</v>
      </c>
      <c r="R755" s="34"/>
      <c r="S755" s="1"/>
      <c r="T755" s="46">
        <f t="shared" si="820"/>
        <v>0</v>
      </c>
      <c r="U755" s="34"/>
      <c r="V755" s="1"/>
      <c r="W755" s="46">
        <f t="shared" si="821"/>
        <v>0</v>
      </c>
      <c r="X755" s="34"/>
      <c r="Y755" s="1"/>
      <c r="Z755" s="46">
        <f t="shared" si="822"/>
        <v>0</v>
      </c>
      <c r="AA755" s="34"/>
      <c r="AB755" s="1"/>
      <c r="AC755" s="46">
        <f t="shared" si="823"/>
        <v>0</v>
      </c>
      <c r="AD755" s="3"/>
      <c r="AE755" s="1"/>
      <c r="AF755" s="171">
        <f t="shared" si="824"/>
        <v>0</v>
      </c>
      <c r="AG755" s="34"/>
      <c r="AH755" s="1"/>
      <c r="AI755" s="46">
        <f t="shared" si="825"/>
        <v>0</v>
      </c>
      <c r="AJ755" s="34"/>
      <c r="AK755" s="1"/>
      <c r="AL755" s="46">
        <f t="shared" si="826"/>
        <v>0</v>
      </c>
      <c r="AM755" s="34"/>
      <c r="AN755" s="1"/>
      <c r="AO755" s="46">
        <f t="shared" si="815"/>
        <v>0</v>
      </c>
      <c r="AP755" s="34"/>
      <c r="AQ755" s="1"/>
      <c r="AR755" s="46">
        <f t="shared" si="816"/>
        <v>0</v>
      </c>
      <c r="AS755" s="34"/>
      <c r="AT755" s="1"/>
      <c r="AU755" s="46">
        <f t="shared" si="817"/>
        <v>0</v>
      </c>
      <c r="AV755" s="125">
        <f t="shared" si="827"/>
        <v>0</v>
      </c>
      <c r="AW755" s="125">
        <f t="shared" si="828"/>
        <v>0</v>
      </c>
      <c r="AX755" s="291">
        <v>0</v>
      </c>
      <c r="AY755" s="125">
        <v>0</v>
      </c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35"/>
      <c r="EE755" s="35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35"/>
      <c r="EZ755" s="35"/>
      <c r="FA755" s="35"/>
      <c r="FB755" s="35"/>
      <c r="FC755" s="35"/>
      <c r="FD755" s="35"/>
      <c r="FE755" s="35"/>
      <c r="FF755" s="35"/>
      <c r="FG755" s="35"/>
      <c r="FH755" s="35"/>
      <c r="FI755" s="35"/>
      <c r="FJ755" s="35"/>
      <c r="FK755" s="35"/>
      <c r="FL755" s="35"/>
      <c r="FM755" s="35"/>
      <c r="FN755" s="35"/>
      <c r="FO755" s="35"/>
      <c r="FP755" s="35"/>
      <c r="FQ755" s="35"/>
      <c r="FR755" s="35"/>
      <c r="FS755" s="35"/>
      <c r="FT755" s="35"/>
      <c r="FU755" s="35"/>
      <c r="FV755" s="35"/>
      <c r="FW755" s="35"/>
      <c r="FX755" s="35"/>
      <c r="FY755" s="35"/>
      <c r="FZ755" s="35"/>
      <c r="GA755" s="35"/>
      <c r="GB755" s="35"/>
      <c r="GC755" s="35"/>
      <c r="GD755" s="35"/>
      <c r="GE755" s="35"/>
      <c r="GF755" s="35"/>
      <c r="GG755" s="35"/>
      <c r="GH755" s="35"/>
      <c r="GI755" s="35"/>
      <c r="GJ755" s="35"/>
      <c r="GK755" s="35"/>
      <c r="GL755" s="35"/>
      <c r="GM755" s="35"/>
      <c r="GN755" s="35"/>
      <c r="GO755" s="35"/>
      <c r="GP755" s="35"/>
      <c r="GQ755" s="35"/>
      <c r="GR755" s="35"/>
      <c r="GS755" s="35"/>
      <c r="GT755" s="35"/>
      <c r="GU755" s="35"/>
      <c r="GV755" s="35"/>
      <c r="GW755" s="35"/>
      <c r="GX755" s="35"/>
      <c r="GY755" s="35"/>
      <c r="GZ755" s="35"/>
      <c r="HA755" s="35"/>
      <c r="HB755" s="35"/>
      <c r="HC755" s="35"/>
      <c r="HD755" s="35"/>
      <c r="HE755" s="35"/>
      <c r="HF755" s="35"/>
      <c r="HG755" s="35"/>
      <c r="HH755" s="35"/>
      <c r="HI755" s="35"/>
      <c r="HJ755" s="35"/>
      <c r="HK755" s="35"/>
      <c r="HL755" s="35"/>
      <c r="HM755" s="35"/>
      <c r="HN755" s="35"/>
      <c r="HO755" s="35"/>
      <c r="HP755" s="35"/>
      <c r="HQ755" s="35"/>
      <c r="HR755" s="35"/>
      <c r="HS755" s="35"/>
      <c r="HT755" s="35"/>
      <c r="HU755" s="35"/>
      <c r="HV755" s="35"/>
      <c r="HW755" s="35"/>
      <c r="HX755" s="35"/>
      <c r="HY755" s="35"/>
      <c r="HZ755" s="35"/>
      <c r="IA755" s="35"/>
      <c r="IB755" s="35"/>
      <c r="IC755" s="35"/>
      <c r="ID755" s="35"/>
      <c r="IE755" s="35"/>
      <c r="IF755" s="35"/>
      <c r="IG755" s="35"/>
      <c r="IH755" s="35"/>
      <c r="II755" s="35"/>
      <c r="IJ755" s="35"/>
      <c r="IK755" s="35"/>
      <c r="IL755" s="35"/>
      <c r="IM755" s="35"/>
      <c r="IN755" s="35"/>
      <c r="IO755" s="35"/>
      <c r="IP755" s="35"/>
      <c r="IQ755" s="35"/>
      <c r="IR755" s="35"/>
      <c r="IS755" s="35"/>
      <c r="IT755" s="35"/>
      <c r="IU755" s="35"/>
      <c r="IV755" s="35"/>
      <c r="IW755" s="35"/>
      <c r="IX755" s="35"/>
      <c r="IY755" s="35"/>
      <c r="IZ755" s="35"/>
      <c r="JA755" s="35"/>
      <c r="JB755" s="35"/>
      <c r="JC755" s="35"/>
      <c r="JD755" s="35"/>
      <c r="JE755" s="35"/>
      <c r="JF755" s="35"/>
      <c r="JG755" s="35"/>
      <c r="JH755" s="35"/>
      <c r="JI755" s="35"/>
      <c r="JJ755" s="35"/>
      <c r="JK755" s="35"/>
      <c r="JL755" s="35"/>
      <c r="JM755" s="35"/>
      <c r="JN755" s="35"/>
      <c r="JO755" s="35"/>
      <c r="JP755" s="35"/>
      <c r="JQ755" s="35"/>
      <c r="JR755" s="35"/>
      <c r="JS755" s="35"/>
      <c r="JT755" s="35"/>
      <c r="JU755" s="35"/>
      <c r="JV755" s="35"/>
      <c r="JW755" s="35"/>
      <c r="JX755" s="35"/>
      <c r="JY755" s="35"/>
      <c r="JZ755" s="35"/>
      <c r="KA755" s="35"/>
      <c r="KB755" s="35"/>
      <c r="KC755" s="35"/>
      <c r="KD755" s="35"/>
      <c r="KE755" s="35"/>
      <c r="KF755" s="35"/>
      <c r="KG755" s="35"/>
      <c r="KH755" s="35"/>
      <c r="KI755" s="35"/>
      <c r="KJ755" s="35"/>
    </row>
    <row r="756" spans="1:296" ht="13">
      <c r="A756" s="17"/>
      <c r="B756" s="22"/>
      <c r="C756" s="200"/>
      <c r="D756" s="81"/>
      <c r="E756" s="16"/>
      <c r="F756" s="162"/>
      <c r="G756" s="38"/>
      <c r="H756" s="110"/>
      <c r="I756" s="110"/>
      <c r="J756" s="175">
        <f t="shared" si="804"/>
        <v>0</v>
      </c>
      <c r="K756" s="16">
        <v>0</v>
      </c>
      <c r="L756" s="3"/>
      <c r="M756" s="1"/>
      <c r="N756" s="46">
        <f t="shared" si="818"/>
        <v>0</v>
      </c>
      <c r="O756" s="34"/>
      <c r="P756" s="1"/>
      <c r="Q756" s="46">
        <f t="shared" si="819"/>
        <v>0</v>
      </c>
      <c r="R756" s="34"/>
      <c r="S756" s="1"/>
      <c r="T756" s="46">
        <f t="shared" si="820"/>
        <v>0</v>
      </c>
      <c r="U756" s="34"/>
      <c r="V756" s="1"/>
      <c r="W756" s="46">
        <f t="shared" si="821"/>
        <v>0</v>
      </c>
      <c r="X756" s="34"/>
      <c r="Y756" s="1"/>
      <c r="Z756" s="46">
        <f t="shared" si="822"/>
        <v>0</v>
      </c>
      <c r="AA756" s="34"/>
      <c r="AB756" s="1"/>
      <c r="AC756" s="46">
        <f t="shared" si="823"/>
        <v>0</v>
      </c>
      <c r="AD756" s="3"/>
      <c r="AE756" s="1"/>
      <c r="AF756" s="171">
        <f t="shared" si="824"/>
        <v>0</v>
      </c>
      <c r="AG756" s="34"/>
      <c r="AH756" s="1"/>
      <c r="AI756" s="46">
        <f t="shared" si="825"/>
        <v>0</v>
      </c>
      <c r="AJ756" s="34"/>
      <c r="AK756" s="1"/>
      <c r="AL756" s="46">
        <f t="shared" si="826"/>
        <v>0</v>
      </c>
      <c r="AM756" s="34"/>
      <c r="AN756" s="1"/>
      <c r="AO756" s="46">
        <f t="shared" si="815"/>
        <v>0</v>
      </c>
      <c r="AP756" s="34"/>
      <c r="AQ756" s="1"/>
      <c r="AR756" s="46">
        <f t="shared" si="816"/>
        <v>0</v>
      </c>
      <c r="AS756" s="34"/>
      <c r="AT756" s="1"/>
      <c r="AU756" s="46">
        <f t="shared" si="817"/>
        <v>0</v>
      </c>
      <c r="AV756" s="125">
        <f t="shared" si="827"/>
        <v>0</v>
      </c>
      <c r="AW756" s="125">
        <f t="shared" si="828"/>
        <v>0</v>
      </c>
      <c r="AX756" s="291">
        <v>0</v>
      </c>
      <c r="AY756" s="125">
        <v>0</v>
      </c>
      <c r="AZ756" s="35"/>
      <c r="BA756" s="35"/>
      <c r="BB756" s="35"/>
      <c r="BC756" s="35"/>
      <c r="BD756" s="35"/>
      <c r="BE756" s="35"/>
      <c r="BF756" s="35"/>
    </row>
    <row r="757" spans="1:296" s="2" customFormat="1" ht="13">
      <c r="A757" s="18"/>
      <c r="B757" s="41"/>
      <c r="C757" s="200"/>
      <c r="D757" s="110"/>
      <c r="E757" s="16"/>
      <c r="F757" s="162"/>
      <c r="G757" s="38"/>
      <c r="H757" s="110"/>
      <c r="I757" s="110"/>
      <c r="J757" s="175">
        <f t="shared" si="804"/>
        <v>0</v>
      </c>
      <c r="K757" s="16">
        <v>0</v>
      </c>
      <c r="L757" s="3"/>
      <c r="M757" s="1"/>
      <c r="N757" s="46">
        <f t="shared" si="818"/>
        <v>0</v>
      </c>
      <c r="O757" s="34"/>
      <c r="P757" s="1"/>
      <c r="Q757" s="46">
        <f t="shared" si="819"/>
        <v>0</v>
      </c>
      <c r="R757" s="34"/>
      <c r="S757" s="1"/>
      <c r="T757" s="46">
        <f t="shared" si="820"/>
        <v>0</v>
      </c>
      <c r="U757" s="34"/>
      <c r="V757" s="1"/>
      <c r="W757" s="46">
        <f t="shared" si="821"/>
        <v>0</v>
      </c>
      <c r="X757" s="34"/>
      <c r="Y757" s="1"/>
      <c r="Z757" s="46">
        <f t="shared" si="822"/>
        <v>0</v>
      </c>
      <c r="AA757" s="34"/>
      <c r="AB757" s="1"/>
      <c r="AC757" s="46">
        <f t="shared" si="823"/>
        <v>0</v>
      </c>
      <c r="AD757" s="3"/>
      <c r="AE757" s="1"/>
      <c r="AF757" s="171">
        <f t="shared" si="824"/>
        <v>0</v>
      </c>
      <c r="AG757" s="34"/>
      <c r="AH757" s="1"/>
      <c r="AI757" s="46">
        <f t="shared" si="825"/>
        <v>0</v>
      </c>
      <c r="AJ757" s="34"/>
      <c r="AK757" s="1"/>
      <c r="AL757" s="46">
        <f t="shared" si="826"/>
        <v>0</v>
      </c>
      <c r="AM757" s="34"/>
      <c r="AN757" s="1"/>
      <c r="AO757" s="46">
        <f t="shared" si="815"/>
        <v>0</v>
      </c>
      <c r="AP757" s="34"/>
      <c r="AQ757" s="1"/>
      <c r="AR757" s="46">
        <f t="shared" si="816"/>
        <v>0</v>
      </c>
      <c r="AS757" s="34"/>
      <c r="AT757" s="1"/>
      <c r="AU757" s="46">
        <f t="shared" si="817"/>
        <v>0</v>
      </c>
      <c r="AV757" s="125">
        <f t="shared" si="827"/>
        <v>0</v>
      </c>
      <c r="AW757" s="125">
        <f t="shared" si="828"/>
        <v>0</v>
      </c>
      <c r="AX757" s="291">
        <v>0</v>
      </c>
      <c r="AY757" s="125">
        <v>0</v>
      </c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35"/>
      <c r="EE757" s="35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35"/>
      <c r="EZ757" s="35"/>
      <c r="FA757" s="35"/>
      <c r="FB757" s="35"/>
      <c r="FC757" s="35"/>
      <c r="FD757" s="35"/>
      <c r="FE757" s="35"/>
      <c r="FF757" s="35"/>
      <c r="FG757" s="35"/>
      <c r="FH757" s="35"/>
      <c r="FI757" s="35"/>
      <c r="FJ757" s="35"/>
      <c r="FK757" s="35"/>
      <c r="FL757" s="35"/>
      <c r="FM757" s="35"/>
      <c r="FN757" s="35"/>
      <c r="FO757" s="35"/>
      <c r="FP757" s="35"/>
      <c r="FQ757" s="35"/>
      <c r="FR757" s="35"/>
      <c r="FS757" s="35"/>
      <c r="FT757" s="35"/>
      <c r="FU757" s="35"/>
      <c r="FV757" s="35"/>
      <c r="FW757" s="35"/>
      <c r="FX757" s="35"/>
      <c r="FY757" s="35"/>
      <c r="FZ757" s="35"/>
      <c r="GA757" s="35"/>
      <c r="GB757" s="35"/>
      <c r="GC757" s="35"/>
      <c r="GD757" s="35"/>
      <c r="GE757" s="35"/>
      <c r="GF757" s="35"/>
      <c r="GG757" s="35"/>
      <c r="GH757" s="35"/>
      <c r="GI757" s="35"/>
      <c r="GJ757" s="35"/>
      <c r="GK757" s="35"/>
      <c r="GL757" s="35"/>
      <c r="GM757" s="35"/>
      <c r="GN757" s="35"/>
      <c r="GO757" s="35"/>
      <c r="GP757" s="35"/>
      <c r="GQ757" s="35"/>
      <c r="GR757" s="35"/>
      <c r="GS757" s="35"/>
      <c r="GT757" s="35"/>
      <c r="GU757" s="35"/>
      <c r="GV757" s="35"/>
      <c r="GW757" s="35"/>
      <c r="GX757" s="35"/>
      <c r="GY757" s="35"/>
      <c r="GZ757" s="35"/>
      <c r="HA757" s="35"/>
      <c r="HB757" s="35"/>
      <c r="HC757" s="35"/>
      <c r="HD757" s="35"/>
      <c r="HE757" s="35"/>
      <c r="HF757" s="35"/>
      <c r="HG757" s="35"/>
      <c r="HH757" s="35"/>
      <c r="HI757" s="35"/>
      <c r="HJ757" s="35"/>
      <c r="HK757" s="35"/>
      <c r="HL757" s="35"/>
      <c r="HM757" s="35"/>
      <c r="HN757" s="35"/>
      <c r="HO757" s="35"/>
      <c r="HP757" s="35"/>
      <c r="HQ757" s="35"/>
      <c r="HR757" s="35"/>
      <c r="HS757" s="35"/>
      <c r="HT757" s="35"/>
      <c r="HU757" s="35"/>
      <c r="HV757" s="35"/>
      <c r="HW757" s="35"/>
      <c r="HX757" s="35"/>
      <c r="HY757" s="35"/>
      <c r="HZ757" s="35"/>
      <c r="IA757" s="35"/>
      <c r="IB757" s="35"/>
      <c r="IC757" s="35"/>
      <c r="ID757" s="35"/>
      <c r="IE757" s="35"/>
      <c r="IF757" s="35"/>
      <c r="IG757" s="35"/>
      <c r="IH757" s="35"/>
      <c r="II757" s="35"/>
      <c r="IJ757" s="35"/>
      <c r="IK757" s="35"/>
      <c r="IL757" s="35"/>
      <c r="IM757" s="35"/>
      <c r="IN757" s="35"/>
      <c r="IO757" s="35"/>
      <c r="IP757" s="35"/>
      <c r="IQ757" s="35"/>
      <c r="IR757" s="35"/>
      <c r="IS757" s="35"/>
      <c r="IT757" s="35"/>
      <c r="IU757" s="35"/>
      <c r="IV757" s="35"/>
      <c r="IW757" s="35"/>
      <c r="IX757" s="35"/>
      <c r="IY757" s="35"/>
      <c r="IZ757" s="35"/>
      <c r="JA757" s="35"/>
      <c r="JB757" s="35"/>
      <c r="JC757" s="35"/>
      <c r="JD757" s="35"/>
      <c r="JE757" s="35"/>
      <c r="JF757" s="35"/>
      <c r="JG757" s="35"/>
      <c r="JH757" s="35"/>
      <c r="JI757" s="35"/>
      <c r="JJ757" s="35"/>
      <c r="JK757" s="35"/>
      <c r="JL757" s="35"/>
      <c r="JM757" s="35"/>
      <c r="JN757" s="35"/>
      <c r="JO757" s="35"/>
      <c r="JP757" s="35"/>
      <c r="JQ757" s="35"/>
      <c r="JR757" s="35"/>
      <c r="JS757" s="35"/>
      <c r="JT757" s="35"/>
      <c r="JU757" s="35"/>
      <c r="JV757" s="35"/>
      <c r="JW757" s="35"/>
      <c r="JX757" s="35"/>
      <c r="JY757" s="35"/>
      <c r="JZ757" s="35"/>
      <c r="KA757" s="35"/>
      <c r="KB757" s="35"/>
      <c r="KC757" s="35"/>
      <c r="KD757" s="35"/>
      <c r="KE757" s="35"/>
      <c r="KF757" s="35"/>
      <c r="KG757" s="35"/>
      <c r="KH757" s="35"/>
      <c r="KI757" s="35"/>
      <c r="KJ757" s="35"/>
    </row>
    <row r="758" spans="1:296" ht="13">
      <c r="A758" s="17"/>
      <c r="B758" s="22"/>
      <c r="C758" s="16"/>
      <c r="D758" s="81"/>
      <c r="E758" s="16"/>
      <c r="F758" s="162"/>
      <c r="G758" s="38"/>
      <c r="H758" s="110"/>
      <c r="I758" s="110"/>
      <c r="J758" s="175">
        <f t="shared" si="804"/>
        <v>0</v>
      </c>
      <c r="K758" s="16">
        <v>0</v>
      </c>
      <c r="L758" s="3"/>
      <c r="M758" s="1"/>
      <c r="N758" s="46">
        <f t="shared" si="818"/>
        <v>0</v>
      </c>
      <c r="O758" s="34"/>
      <c r="P758" s="1"/>
      <c r="Q758" s="46">
        <f t="shared" si="819"/>
        <v>0</v>
      </c>
      <c r="R758" s="34"/>
      <c r="S758" s="1"/>
      <c r="T758" s="46">
        <f t="shared" si="820"/>
        <v>0</v>
      </c>
      <c r="U758" s="34"/>
      <c r="V758" s="1"/>
      <c r="W758" s="46">
        <f t="shared" si="821"/>
        <v>0</v>
      </c>
      <c r="X758" s="34"/>
      <c r="Y758" s="1"/>
      <c r="Z758" s="46">
        <f t="shared" si="822"/>
        <v>0</v>
      </c>
      <c r="AA758" s="34"/>
      <c r="AB758" s="1"/>
      <c r="AC758" s="46">
        <f t="shared" si="823"/>
        <v>0</v>
      </c>
      <c r="AD758" s="3"/>
      <c r="AE758" s="1"/>
      <c r="AF758" s="171">
        <f t="shared" si="824"/>
        <v>0</v>
      </c>
      <c r="AG758" s="34"/>
      <c r="AH758" s="1"/>
      <c r="AI758" s="46">
        <f t="shared" si="825"/>
        <v>0</v>
      </c>
      <c r="AJ758" s="34"/>
      <c r="AK758" s="1"/>
      <c r="AL758" s="46">
        <f t="shared" si="826"/>
        <v>0</v>
      </c>
      <c r="AM758" s="34"/>
      <c r="AN758" s="1"/>
      <c r="AO758" s="46">
        <f t="shared" si="815"/>
        <v>0</v>
      </c>
      <c r="AP758" s="34"/>
      <c r="AQ758" s="1"/>
      <c r="AR758" s="46">
        <f t="shared" si="816"/>
        <v>0</v>
      </c>
      <c r="AS758" s="34"/>
      <c r="AT758" s="1"/>
      <c r="AU758" s="46">
        <f t="shared" si="817"/>
        <v>0</v>
      </c>
      <c r="AV758" s="125">
        <f t="shared" si="827"/>
        <v>0</v>
      </c>
      <c r="AW758" s="125">
        <f t="shared" si="828"/>
        <v>0</v>
      </c>
      <c r="AX758" s="291">
        <v>0</v>
      </c>
      <c r="AY758" s="125">
        <v>0</v>
      </c>
      <c r="AZ758" s="35"/>
      <c r="BA758" s="35"/>
      <c r="BB758" s="35"/>
      <c r="BC758" s="35"/>
      <c r="BD758" s="35"/>
      <c r="BE758" s="35"/>
      <c r="BF758" s="35"/>
    </row>
    <row r="759" spans="1:296" s="2" customFormat="1" ht="13">
      <c r="A759" s="17"/>
      <c r="B759" s="1"/>
      <c r="C759" s="16"/>
      <c r="D759" s="110"/>
      <c r="E759" s="16"/>
      <c r="F759" s="162"/>
      <c r="G759" s="38"/>
      <c r="H759" s="110"/>
      <c r="I759" s="110"/>
      <c r="J759" s="175">
        <f t="shared" si="804"/>
        <v>0</v>
      </c>
      <c r="K759" s="16">
        <v>0</v>
      </c>
      <c r="L759" s="3"/>
      <c r="M759" s="1"/>
      <c r="N759" s="46">
        <f t="shared" si="818"/>
        <v>0</v>
      </c>
      <c r="O759" s="34"/>
      <c r="P759" s="1"/>
      <c r="Q759" s="46">
        <f t="shared" si="819"/>
        <v>0</v>
      </c>
      <c r="R759" s="34"/>
      <c r="S759" s="1"/>
      <c r="T759" s="46">
        <f t="shared" si="820"/>
        <v>0</v>
      </c>
      <c r="U759" s="34"/>
      <c r="V759" s="1"/>
      <c r="W759" s="46">
        <f t="shared" si="821"/>
        <v>0</v>
      </c>
      <c r="X759" s="34"/>
      <c r="Y759" s="1"/>
      <c r="Z759" s="46">
        <f t="shared" si="822"/>
        <v>0</v>
      </c>
      <c r="AA759" s="34"/>
      <c r="AB759" s="1"/>
      <c r="AC759" s="46">
        <f t="shared" si="823"/>
        <v>0</v>
      </c>
      <c r="AD759" s="3"/>
      <c r="AE759" s="1"/>
      <c r="AF759" s="171">
        <f t="shared" si="824"/>
        <v>0</v>
      </c>
      <c r="AG759" s="34"/>
      <c r="AH759" s="1"/>
      <c r="AI759" s="46">
        <f t="shared" si="825"/>
        <v>0</v>
      </c>
      <c r="AJ759" s="34"/>
      <c r="AK759" s="1"/>
      <c r="AL759" s="46">
        <f t="shared" si="826"/>
        <v>0</v>
      </c>
      <c r="AM759" s="34"/>
      <c r="AN759" s="1"/>
      <c r="AO759" s="46">
        <f t="shared" si="815"/>
        <v>0</v>
      </c>
      <c r="AP759" s="34"/>
      <c r="AQ759" s="1"/>
      <c r="AR759" s="46">
        <f t="shared" si="816"/>
        <v>0</v>
      </c>
      <c r="AS759" s="34"/>
      <c r="AT759" s="1"/>
      <c r="AU759" s="46">
        <f t="shared" si="817"/>
        <v>0</v>
      </c>
      <c r="AV759" s="125">
        <f t="shared" si="827"/>
        <v>0</v>
      </c>
      <c r="AW759" s="125">
        <f t="shared" si="828"/>
        <v>0</v>
      </c>
      <c r="AX759" s="291">
        <v>0</v>
      </c>
      <c r="AY759" s="125">
        <v>0</v>
      </c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35"/>
      <c r="EZ759" s="35"/>
      <c r="FA759" s="35"/>
      <c r="FB759" s="35"/>
      <c r="FC759" s="35"/>
      <c r="FD759" s="35"/>
      <c r="FE759" s="35"/>
      <c r="FF759" s="35"/>
      <c r="FG759" s="35"/>
      <c r="FH759" s="35"/>
      <c r="FI759" s="35"/>
      <c r="FJ759" s="35"/>
      <c r="FK759" s="35"/>
      <c r="FL759" s="35"/>
      <c r="FM759" s="35"/>
      <c r="FN759" s="35"/>
      <c r="FO759" s="35"/>
      <c r="FP759" s="35"/>
      <c r="FQ759" s="35"/>
      <c r="FR759" s="35"/>
      <c r="FS759" s="35"/>
      <c r="FT759" s="35"/>
      <c r="FU759" s="35"/>
      <c r="FV759" s="35"/>
      <c r="FW759" s="35"/>
      <c r="FX759" s="35"/>
      <c r="FY759" s="35"/>
      <c r="FZ759" s="35"/>
      <c r="GA759" s="35"/>
      <c r="GB759" s="35"/>
      <c r="GC759" s="35"/>
      <c r="GD759" s="35"/>
      <c r="GE759" s="35"/>
      <c r="GF759" s="35"/>
      <c r="GG759" s="35"/>
      <c r="GH759" s="35"/>
      <c r="GI759" s="35"/>
      <c r="GJ759" s="35"/>
      <c r="GK759" s="35"/>
      <c r="GL759" s="35"/>
      <c r="GM759" s="35"/>
      <c r="GN759" s="35"/>
      <c r="GO759" s="35"/>
      <c r="GP759" s="35"/>
      <c r="GQ759" s="35"/>
      <c r="GR759" s="35"/>
      <c r="GS759" s="35"/>
      <c r="GT759" s="35"/>
      <c r="GU759" s="35"/>
      <c r="GV759" s="35"/>
      <c r="GW759" s="35"/>
      <c r="GX759" s="35"/>
      <c r="GY759" s="35"/>
      <c r="GZ759" s="35"/>
      <c r="HA759" s="35"/>
      <c r="HB759" s="35"/>
      <c r="HC759" s="35"/>
      <c r="HD759" s="35"/>
      <c r="HE759" s="35"/>
      <c r="HF759" s="35"/>
      <c r="HG759" s="35"/>
      <c r="HH759" s="35"/>
      <c r="HI759" s="35"/>
      <c r="HJ759" s="35"/>
      <c r="HK759" s="35"/>
      <c r="HL759" s="35"/>
      <c r="HM759" s="35"/>
      <c r="HN759" s="35"/>
      <c r="HO759" s="35"/>
      <c r="HP759" s="35"/>
      <c r="HQ759" s="35"/>
      <c r="HR759" s="35"/>
      <c r="HS759" s="35"/>
      <c r="HT759" s="35"/>
      <c r="HU759" s="35"/>
      <c r="HV759" s="35"/>
      <c r="HW759" s="35"/>
      <c r="HX759" s="35"/>
      <c r="HY759" s="35"/>
      <c r="HZ759" s="35"/>
      <c r="IA759" s="35"/>
      <c r="IB759" s="35"/>
      <c r="IC759" s="35"/>
      <c r="ID759" s="35"/>
      <c r="IE759" s="35"/>
      <c r="IF759" s="35"/>
      <c r="IG759" s="35"/>
      <c r="IH759" s="35"/>
      <c r="II759" s="35"/>
      <c r="IJ759" s="35"/>
      <c r="IK759" s="35"/>
      <c r="IL759" s="35"/>
      <c r="IM759" s="35"/>
      <c r="IN759" s="35"/>
      <c r="IO759" s="35"/>
      <c r="IP759" s="35"/>
      <c r="IQ759" s="35"/>
      <c r="IR759" s="35"/>
      <c r="IS759" s="35"/>
      <c r="IT759" s="35"/>
      <c r="IU759" s="35"/>
      <c r="IV759" s="35"/>
      <c r="IW759" s="35"/>
      <c r="IX759" s="35"/>
      <c r="IY759" s="35"/>
      <c r="IZ759" s="35"/>
      <c r="JA759" s="35"/>
      <c r="JB759" s="35"/>
      <c r="JC759" s="35"/>
      <c r="JD759" s="35"/>
      <c r="JE759" s="35"/>
      <c r="JF759" s="35"/>
      <c r="JG759" s="35"/>
      <c r="JH759" s="35"/>
      <c r="JI759" s="35"/>
      <c r="JJ759" s="35"/>
      <c r="JK759" s="35"/>
      <c r="JL759" s="35"/>
      <c r="JM759" s="35"/>
      <c r="JN759" s="35"/>
      <c r="JO759" s="35"/>
      <c r="JP759" s="35"/>
      <c r="JQ759" s="35"/>
      <c r="JR759" s="35"/>
      <c r="JS759" s="35"/>
      <c r="JT759" s="35"/>
      <c r="JU759" s="35"/>
      <c r="JV759" s="35"/>
      <c r="JW759" s="35"/>
      <c r="JX759" s="35"/>
      <c r="JY759" s="35"/>
      <c r="JZ759" s="35"/>
      <c r="KA759" s="35"/>
      <c r="KB759" s="35"/>
      <c r="KC759" s="35"/>
      <c r="KD759" s="35"/>
      <c r="KE759" s="35"/>
      <c r="KF759" s="35"/>
      <c r="KG759" s="35"/>
      <c r="KH759" s="35"/>
      <c r="KI759" s="35"/>
      <c r="KJ759" s="35"/>
    </row>
    <row r="760" spans="1:296" ht="13">
      <c r="A760" s="17"/>
      <c r="B760" s="1"/>
      <c r="C760" s="200"/>
      <c r="D760" s="81"/>
      <c r="E760" s="16"/>
      <c r="F760" s="162"/>
      <c r="G760" s="38"/>
      <c r="H760" s="110"/>
      <c r="I760" s="110"/>
      <c r="J760" s="175">
        <f t="shared" si="804"/>
        <v>0</v>
      </c>
      <c r="K760" s="16">
        <v>0</v>
      </c>
      <c r="L760" s="3"/>
      <c r="M760" s="1"/>
      <c r="N760" s="46">
        <f t="shared" si="818"/>
        <v>0</v>
      </c>
      <c r="O760" s="34"/>
      <c r="P760" s="1"/>
      <c r="Q760" s="46">
        <f t="shared" si="819"/>
        <v>0</v>
      </c>
      <c r="R760" s="34"/>
      <c r="S760" s="1"/>
      <c r="T760" s="46">
        <f t="shared" si="820"/>
        <v>0</v>
      </c>
      <c r="U760" s="34"/>
      <c r="V760" s="1"/>
      <c r="W760" s="46">
        <f t="shared" si="821"/>
        <v>0</v>
      </c>
      <c r="X760" s="34"/>
      <c r="Y760" s="1"/>
      <c r="Z760" s="46">
        <f t="shared" si="822"/>
        <v>0</v>
      </c>
      <c r="AA760" s="34"/>
      <c r="AB760" s="1"/>
      <c r="AC760" s="46">
        <f t="shared" si="823"/>
        <v>0</v>
      </c>
      <c r="AD760" s="3"/>
      <c r="AE760" s="1"/>
      <c r="AF760" s="171">
        <f t="shared" si="824"/>
        <v>0</v>
      </c>
      <c r="AG760" s="34"/>
      <c r="AH760" s="1"/>
      <c r="AI760" s="46">
        <f t="shared" si="825"/>
        <v>0</v>
      </c>
      <c r="AJ760" s="34"/>
      <c r="AK760" s="1"/>
      <c r="AL760" s="46">
        <f t="shared" si="826"/>
        <v>0</v>
      </c>
      <c r="AM760" s="34"/>
      <c r="AN760" s="1"/>
      <c r="AO760" s="46">
        <f t="shared" si="815"/>
        <v>0</v>
      </c>
      <c r="AP760" s="34"/>
      <c r="AQ760" s="1"/>
      <c r="AR760" s="46">
        <f t="shared" si="816"/>
        <v>0</v>
      </c>
      <c r="AS760" s="34"/>
      <c r="AT760" s="1"/>
      <c r="AU760" s="46">
        <f t="shared" si="817"/>
        <v>0</v>
      </c>
      <c r="AV760" s="125">
        <f t="shared" si="827"/>
        <v>0</v>
      </c>
      <c r="AW760" s="125">
        <f t="shared" si="828"/>
        <v>0</v>
      </c>
      <c r="AX760" s="291">
        <v>0</v>
      </c>
      <c r="AY760" s="125">
        <v>0</v>
      </c>
      <c r="AZ760" s="35"/>
      <c r="BA760" s="35"/>
      <c r="BB760" s="35"/>
      <c r="BC760" s="35"/>
      <c r="BD760" s="35"/>
      <c r="BE760" s="35"/>
      <c r="BF760" s="35"/>
    </row>
    <row r="761" spans="1:296" s="2" customFormat="1" ht="13">
      <c r="A761" s="18"/>
      <c r="B761" s="41"/>
      <c r="C761" s="200"/>
      <c r="D761" s="110"/>
      <c r="E761" s="16"/>
      <c r="F761" s="162"/>
      <c r="G761" s="38"/>
      <c r="H761" s="110"/>
      <c r="I761" s="110"/>
      <c r="J761" s="175">
        <f t="shared" si="804"/>
        <v>0</v>
      </c>
      <c r="K761" s="16">
        <v>0</v>
      </c>
      <c r="L761" s="3"/>
      <c r="M761" s="1"/>
      <c r="N761" s="46">
        <f t="shared" si="818"/>
        <v>0</v>
      </c>
      <c r="O761" s="34"/>
      <c r="P761" s="1"/>
      <c r="Q761" s="46">
        <f t="shared" si="819"/>
        <v>0</v>
      </c>
      <c r="R761" s="34"/>
      <c r="S761" s="1"/>
      <c r="T761" s="46">
        <f t="shared" si="820"/>
        <v>0</v>
      </c>
      <c r="U761" s="34"/>
      <c r="V761" s="1"/>
      <c r="W761" s="46">
        <f t="shared" si="821"/>
        <v>0</v>
      </c>
      <c r="X761" s="34"/>
      <c r="Y761" s="1"/>
      <c r="Z761" s="46">
        <f t="shared" si="822"/>
        <v>0</v>
      </c>
      <c r="AA761" s="34"/>
      <c r="AB761" s="1"/>
      <c r="AC761" s="46">
        <f t="shared" si="823"/>
        <v>0</v>
      </c>
      <c r="AD761" s="3"/>
      <c r="AE761" s="1"/>
      <c r="AF761" s="171">
        <f t="shared" si="824"/>
        <v>0</v>
      </c>
      <c r="AG761" s="34"/>
      <c r="AH761" s="1"/>
      <c r="AI761" s="46">
        <f t="shared" si="825"/>
        <v>0</v>
      </c>
      <c r="AJ761" s="34"/>
      <c r="AK761" s="1"/>
      <c r="AL761" s="46">
        <f t="shared" si="826"/>
        <v>0</v>
      </c>
      <c r="AM761" s="34"/>
      <c r="AN761" s="1"/>
      <c r="AO761" s="46">
        <f t="shared" si="815"/>
        <v>0</v>
      </c>
      <c r="AP761" s="34"/>
      <c r="AQ761" s="1"/>
      <c r="AR761" s="46">
        <f t="shared" si="816"/>
        <v>0</v>
      </c>
      <c r="AS761" s="34"/>
      <c r="AT761" s="1"/>
      <c r="AU761" s="46">
        <f t="shared" si="817"/>
        <v>0</v>
      </c>
      <c r="AV761" s="125">
        <f t="shared" si="827"/>
        <v>0</v>
      </c>
      <c r="AW761" s="125">
        <f t="shared" si="828"/>
        <v>0</v>
      </c>
      <c r="AX761" s="291">
        <v>0</v>
      </c>
      <c r="AY761" s="125">
        <v>0</v>
      </c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35"/>
      <c r="EE761" s="35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35"/>
      <c r="EZ761" s="35"/>
      <c r="FA761" s="35"/>
      <c r="FB761" s="35"/>
      <c r="FC761" s="35"/>
      <c r="FD761" s="35"/>
      <c r="FE761" s="35"/>
      <c r="FF761" s="35"/>
      <c r="FG761" s="35"/>
      <c r="FH761" s="35"/>
      <c r="FI761" s="35"/>
      <c r="FJ761" s="35"/>
      <c r="FK761" s="35"/>
      <c r="FL761" s="35"/>
      <c r="FM761" s="35"/>
      <c r="FN761" s="35"/>
      <c r="FO761" s="35"/>
      <c r="FP761" s="35"/>
      <c r="FQ761" s="35"/>
      <c r="FR761" s="35"/>
      <c r="FS761" s="35"/>
      <c r="FT761" s="35"/>
      <c r="FU761" s="35"/>
      <c r="FV761" s="35"/>
      <c r="FW761" s="35"/>
      <c r="FX761" s="35"/>
      <c r="FY761" s="35"/>
      <c r="FZ761" s="35"/>
      <c r="GA761" s="35"/>
      <c r="GB761" s="35"/>
      <c r="GC761" s="35"/>
      <c r="GD761" s="35"/>
      <c r="GE761" s="35"/>
      <c r="GF761" s="35"/>
      <c r="GG761" s="35"/>
      <c r="GH761" s="35"/>
      <c r="GI761" s="35"/>
      <c r="GJ761" s="35"/>
      <c r="GK761" s="35"/>
      <c r="GL761" s="35"/>
      <c r="GM761" s="35"/>
      <c r="GN761" s="35"/>
      <c r="GO761" s="35"/>
      <c r="GP761" s="35"/>
      <c r="GQ761" s="35"/>
      <c r="GR761" s="35"/>
      <c r="GS761" s="35"/>
      <c r="GT761" s="35"/>
      <c r="GU761" s="35"/>
      <c r="GV761" s="35"/>
      <c r="GW761" s="35"/>
      <c r="GX761" s="35"/>
      <c r="GY761" s="35"/>
      <c r="GZ761" s="35"/>
      <c r="HA761" s="35"/>
      <c r="HB761" s="35"/>
      <c r="HC761" s="35"/>
      <c r="HD761" s="35"/>
      <c r="HE761" s="35"/>
      <c r="HF761" s="35"/>
      <c r="HG761" s="35"/>
      <c r="HH761" s="35"/>
      <c r="HI761" s="35"/>
      <c r="HJ761" s="35"/>
      <c r="HK761" s="35"/>
      <c r="HL761" s="35"/>
      <c r="HM761" s="35"/>
      <c r="HN761" s="35"/>
      <c r="HO761" s="35"/>
      <c r="HP761" s="35"/>
      <c r="HQ761" s="35"/>
      <c r="HR761" s="35"/>
      <c r="HS761" s="35"/>
      <c r="HT761" s="35"/>
      <c r="HU761" s="35"/>
      <c r="HV761" s="35"/>
      <c r="HW761" s="35"/>
      <c r="HX761" s="35"/>
      <c r="HY761" s="35"/>
      <c r="HZ761" s="35"/>
      <c r="IA761" s="35"/>
      <c r="IB761" s="35"/>
      <c r="IC761" s="35"/>
      <c r="ID761" s="35"/>
      <c r="IE761" s="35"/>
      <c r="IF761" s="35"/>
      <c r="IG761" s="35"/>
      <c r="IH761" s="35"/>
      <c r="II761" s="35"/>
      <c r="IJ761" s="35"/>
      <c r="IK761" s="35"/>
      <c r="IL761" s="35"/>
      <c r="IM761" s="35"/>
      <c r="IN761" s="35"/>
      <c r="IO761" s="35"/>
      <c r="IP761" s="35"/>
      <c r="IQ761" s="35"/>
      <c r="IR761" s="35"/>
      <c r="IS761" s="35"/>
      <c r="IT761" s="35"/>
      <c r="IU761" s="35"/>
      <c r="IV761" s="35"/>
      <c r="IW761" s="35"/>
      <c r="IX761" s="35"/>
      <c r="IY761" s="35"/>
      <c r="IZ761" s="35"/>
      <c r="JA761" s="35"/>
      <c r="JB761" s="35"/>
      <c r="JC761" s="35"/>
      <c r="JD761" s="35"/>
      <c r="JE761" s="35"/>
      <c r="JF761" s="35"/>
      <c r="JG761" s="35"/>
      <c r="JH761" s="35"/>
      <c r="JI761" s="35"/>
      <c r="JJ761" s="35"/>
      <c r="JK761" s="35"/>
      <c r="JL761" s="35"/>
      <c r="JM761" s="35"/>
      <c r="JN761" s="35"/>
      <c r="JO761" s="35"/>
      <c r="JP761" s="35"/>
      <c r="JQ761" s="35"/>
      <c r="JR761" s="35"/>
      <c r="JS761" s="35"/>
      <c r="JT761" s="35"/>
      <c r="JU761" s="35"/>
      <c r="JV761" s="35"/>
      <c r="JW761" s="35"/>
      <c r="JX761" s="35"/>
      <c r="JY761" s="35"/>
      <c r="JZ761" s="35"/>
      <c r="KA761" s="35"/>
      <c r="KB761" s="35"/>
      <c r="KC761" s="35"/>
      <c r="KD761" s="35"/>
      <c r="KE761" s="35"/>
      <c r="KF761" s="35"/>
      <c r="KG761" s="35"/>
      <c r="KH761" s="35"/>
      <c r="KI761" s="35"/>
      <c r="KJ761" s="35"/>
    </row>
    <row r="762" spans="1:296" ht="13">
      <c r="A762" s="17"/>
      <c r="B762" s="22"/>
      <c r="C762" s="16"/>
      <c r="D762" s="81"/>
      <c r="E762" s="16"/>
      <c r="F762" s="162"/>
      <c r="G762" s="38"/>
      <c r="H762" s="110"/>
      <c r="I762" s="110"/>
      <c r="J762" s="175">
        <f t="shared" si="804"/>
        <v>0</v>
      </c>
      <c r="K762" s="16">
        <v>0</v>
      </c>
      <c r="L762" s="3"/>
      <c r="M762" s="1"/>
      <c r="N762" s="46">
        <f t="shared" si="818"/>
        <v>0</v>
      </c>
      <c r="O762" s="34"/>
      <c r="P762" s="1"/>
      <c r="Q762" s="46">
        <f t="shared" si="819"/>
        <v>0</v>
      </c>
      <c r="R762" s="34"/>
      <c r="S762" s="1"/>
      <c r="T762" s="46">
        <f t="shared" si="820"/>
        <v>0</v>
      </c>
      <c r="U762" s="34"/>
      <c r="V762" s="1"/>
      <c r="W762" s="46">
        <f t="shared" si="821"/>
        <v>0</v>
      </c>
      <c r="X762" s="34"/>
      <c r="Y762" s="1"/>
      <c r="Z762" s="46">
        <f t="shared" si="822"/>
        <v>0</v>
      </c>
      <c r="AA762" s="34"/>
      <c r="AB762" s="1"/>
      <c r="AC762" s="46">
        <f t="shared" si="823"/>
        <v>0</v>
      </c>
      <c r="AD762" s="3"/>
      <c r="AE762" s="1"/>
      <c r="AF762" s="171">
        <f t="shared" si="824"/>
        <v>0</v>
      </c>
      <c r="AG762" s="34"/>
      <c r="AH762" s="1"/>
      <c r="AI762" s="46">
        <f t="shared" si="825"/>
        <v>0</v>
      </c>
      <c r="AJ762" s="34"/>
      <c r="AK762" s="1"/>
      <c r="AL762" s="46">
        <f t="shared" si="826"/>
        <v>0</v>
      </c>
      <c r="AM762" s="34"/>
      <c r="AN762" s="1"/>
      <c r="AO762" s="46">
        <f t="shared" si="815"/>
        <v>0</v>
      </c>
      <c r="AP762" s="34"/>
      <c r="AQ762" s="1"/>
      <c r="AR762" s="46">
        <f t="shared" si="816"/>
        <v>0</v>
      </c>
      <c r="AS762" s="34"/>
      <c r="AT762" s="1"/>
      <c r="AU762" s="46">
        <f t="shared" si="817"/>
        <v>0</v>
      </c>
      <c r="AV762" s="125">
        <f t="shared" si="827"/>
        <v>0</v>
      </c>
      <c r="AW762" s="125">
        <f t="shared" si="828"/>
        <v>0</v>
      </c>
      <c r="AX762" s="291">
        <v>0</v>
      </c>
      <c r="AY762" s="125">
        <v>0</v>
      </c>
      <c r="AZ762" s="35"/>
      <c r="BA762" s="35"/>
      <c r="BB762" s="35"/>
      <c r="BC762" s="35"/>
      <c r="BD762" s="35"/>
      <c r="BE762" s="35"/>
      <c r="BF762" s="35"/>
    </row>
    <row r="763" spans="1:296" s="2" customFormat="1" ht="13">
      <c r="A763" s="17"/>
      <c r="B763" s="1"/>
      <c r="C763" s="16"/>
      <c r="D763" s="110"/>
      <c r="E763" s="16"/>
      <c r="F763" s="162"/>
      <c r="G763" s="38"/>
      <c r="H763" s="110"/>
      <c r="I763" s="110"/>
      <c r="J763" s="175">
        <f t="shared" si="804"/>
        <v>0</v>
      </c>
      <c r="K763" s="16">
        <v>0</v>
      </c>
      <c r="L763" s="3"/>
      <c r="M763" s="1"/>
      <c r="N763" s="46">
        <f t="shared" si="818"/>
        <v>0</v>
      </c>
      <c r="O763" s="34"/>
      <c r="P763" s="1"/>
      <c r="Q763" s="46">
        <f t="shared" si="819"/>
        <v>0</v>
      </c>
      <c r="R763" s="34"/>
      <c r="S763" s="1"/>
      <c r="T763" s="46">
        <f t="shared" si="820"/>
        <v>0</v>
      </c>
      <c r="U763" s="34"/>
      <c r="V763" s="1"/>
      <c r="W763" s="46">
        <f t="shared" si="821"/>
        <v>0</v>
      </c>
      <c r="X763" s="34"/>
      <c r="Y763" s="1"/>
      <c r="Z763" s="46">
        <f t="shared" si="822"/>
        <v>0</v>
      </c>
      <c r="AA763" s="34"/>
      <c r="AB763" s="1"/>
      <c r="AC763" s="46">
        <f t="shared" si="823"/>
        <v>0</v>
      </c>
      <c r="AD763" s="3"/>
      <c r="AE763" s="1"/>
      <c r="AF763" s="171">
        <f t="shared" si="824"/>
        <v>0</v>
      </c>
      <c r="AG763" s="34"/>
      <c r="AH763" s="1"/>
      <c r="AI763" s="46">
        <f t="shared" si="825"/>
        <v>0</v>
      </c>
      <c r="AJ763" s="34"/>
      <c r="AK763" s="1"/>
      <c r="AL763" s="46">
        <f t="shared" si="826"/>
        <v>0</v>
      </c>
      <c r="AM763" s="34"/>
      <c r="AN763" s="1"/>
      <c r="AO763" s="46">
        <f t="shared" si="815"/>
        <v>0</v>
      </c>
      <c r="AP763" s="34"/>
      <c r="AQ763" s="1"/>
      <c r="AR763" s="46">
        <f t="shared" si="816"/>
        <v>0</v>
      </c>
      <c r="AS763" s="34"/>
      <c r="AT763" s="1"/>
      <c r="AU763" s="46">
        <f t="shared" si="817"/>
        <v>0</v>
      </c>
      <c r="AV763" s="125">
        <f t="shared" si="827"/>
        <v>0</v>
      </c>
      <c r="AW763" s="125">
        <f t="shared" si="828"/>
        <v>0</v>
      </c>
      <c r="AX763" s="291">
        <v>0</v>
      </c>
      <c r="AY763" s="125">
        <v>0</v>
      </c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35"/>
      <c r="EZ763" s="35"/>
      <c r="FA763" s="35"/>
      <c r="FB763" s="35"/>
      <c r="FC763" s="35"/>
      <c r="FD763" s="35"/>
      <c r="FE763" s="35"/>
      <c r="FF763" s="35"/>
      <c r="FG763" s="35"/>
      <c r="FH763" s="35"/>
      <c r="FI763" s="35"/>
      <c r="FJ763" s="35"/>
      <c r="FK763" s="35"/>
      <c r="FL763" s="35"/>
      <c r="FM763" s="35"/>
      <c r="FN763" s="35"/>
      <c r="FO763" s="35"/>
      <c r="FP763" s="35"/>
      <c r="FQ763" s="35"/>
      <c r="FR763" s="35"/>
      <c r="FS763" s="35"/>
      <c r="FT763" s="35"/>
      <c r="FU763" s="35"/>
      <c r="FV763" s="35"/>
      <c r="FW763" s="35"/>
      <c r="FX763" s="35"/>
      <c r="FY763" s="35"/>
      <c r="FZ763" s="35"/>
      <c r="GA763" s="35"/>
      <c r="GB763" s="35"/>
      <c r="GC763" s="35"/>
      <c r="GD763" s="35"/>
      <c r="GE763" s="35"/>
      <c r="GF763" s="35"/>
      <c r="GG763" s="35"/>
      <c r="GH763" s="35"/>
      <c r="GI763" s="35"/>
      <c r="GJ763" s="35"/>
      <c r="GK763" s="35"/>
      <c r="GL763" s="35"/>
      <c r="GM763" s="35"/>
      <c r="GN763" s="35"/>
      <c r="GO763" s="35"/>
      <c r="GP763" s="35"/>
      <c r="GQ763" s="35"/>
      <c r="GR763" s="35"/>
      <c r="GS763" s="35"/>
      <c r="GT763" s="35"/>
      <c r="GU763" s="35"/>
      <c r="GV763" s="35"/>
      <c r="GW763" s="35"/>
      <c r="GX763" s="35"/>
      <c r="GY763" s="35"/>
      <c r="GZ763" s="35"/>
      <c r="HA763" s="35"/>
      <c r="HB763" s="35"/>
      <c r="HC763" s="35"/>
      <c r="HD763" s="35"/>
      <c r="HE763" s="35"/>
      <c r="HF763" s="35"/>
      <c r="HG763" s="35"/>
      <c r="HH763" s="35"/>
      <c r="HI763" s="35"/>
      <c r="HJ763" s="35"/>
      <c r="HK763" s="35"/>
      <c r="HL763" s="35"/>
      <c r="HM763" s="35"/>
      <c r="HN763" s="35"/>
      <c r="HO763" s="35"/>
      <c r="HP763" s="35"/>
      <c r="HQ763" s="35"/>
      <c r="HR763" s="35"/>
      <c r="HS763" s="35"/>
      <c r="HT763" s="35"/>
      <c r="HU763" s="35"/>
      <c r="HV763" s="35"/>
      <c r="HW763" s="35"/>
      <c r="HX763" s="35"/>
      <c r="HY763" s="35"/>
      <c r="HZ763" s="35"/>
      <c r="IA763" s="35"/>
      <c r="IB763" s="35"/>
      <c r="IC763" s="35"/>
      <c r="ID763" s="35"/>
      <c r="IE763" s="35"/>
      <c r="IF763" s="35"/>
      <c r="IG763" s="35"/>
      <c r="IH763" s="35"/>
      <c r="II763" s="35"/>
      <c r="IJ763" s="35"/>
      <c r="IK763" s="35"/>
      <c r="IL763" s="35"/>
      <c r="IM763" s="35"/>
      <c r="IN763" s="35"/>
      <c r="IO763" s="35"/>
      <c r="IP763" s="35"/>
      <c r="IQ763" s="35"/>
      <c r="IR763" s="35"/>
      <c r="IS763" s="35"/>
      <c r="IT763" s="35"/>
      <c r="IU763" s="35"/>
      <c r="IV763" s="35"/>
      <c r="IW763" s="35"/>
      <c r="IX763" s="35"/>
      <c r="IY763" s="35"/>
      <c r="IZ763" s="35"/>
      <c r="JA763" s="35"/>
      <c r="JB763" s="35"/>
      <c r="JC763" s="35"/>
      <c r="JD763" s="35"/>
      <c r="JE763" s="35"/>
      <c r="JF763" s="35"/>
      <c r="JG763" s="35"/>
      <c r="JH763" s="35"/>
      <c r="JI763" s="35"/>
      <c r="JJ763" s="35"/>
      <c r="JK763" s="35"/>
      <c r="JL763" s="35"/>
      <c r="JM763" s="35"/>
      <c r="JN763" s="35"/>
      <c r="JO763" s="35"/>
      <c r="JP763" s="35"/>
      <c r="JQ763" s="35"/>
      <c r="JR763" s="35"/>
      <c r="JS763" s="35"/>
      <c r="JT763" s="35"/>
      <c r="JU763" s="35"/>
      <c r="JV763" s="35"/>
      <c r="JW763" s="35"/>
      <c r="JX763" s="35"/>
      <c r="JY763" s="35"/>
      <c r="JZ763" s="35"/>
      <c r="KA763" s="35"/>
      <c r="KB763" s="35"/>
      <c r="KC763" s="35"/>
      <c r="KD763" s="35"/>
      <c r="KE763" s="35"/>
      <c r="KF763" s="35"/>
      <c r="KG763" s="35"/>
      <c r="KH763" s="35"/>
      <c r="KI763" s="35"/>
      <c r="KJ763" s="35"/>
    </row>
    <row r="764" spans="1:296" ht="13">
      <c r="A764" s="18"/>
      <c r="B764" s="41"/>
      <c r="C764" s="200"/>
      <c r="D764" s="81"/>
      <c r="E764" s="16"/>
      <c r="F764" s="162"/>
      <c r="G764" s="38"/>
      <c r="H764" s="110"/>
      <c r="I764" s="110"/>
      <c r="J764" s="175">
        <f>AU764</f>
        <v>0</v>
      </c>
      <c r="K764" s="16">
        <v>0</v>
      </c>
      <c r="L764" s="3"/>
      <c r="M764" s="1"/>
      <c r="N764" s="45">
        <f>SUM(K764+L764-M764)</f>
        <v>0</v>
      </c>
      <c r="O764" s="34"/>
      <c r="P764" s="1"/>
      <c r="Q764" s="45">
        <f>SUM(N764+O764-P764)</f>
        <v>0</v>
      </c>
      <c r="R764" s="34"/>
      <c r="S764" s="1"/>
      <c r="T764" s="45">
        <f>SUM(Q764+R764-S764)</f>
        <v>0</v>
      </c>
      <c r="U764" s="34"/>
      <c r="V764" s="1"/>
      <c r="W764" s="45">
        <f>SUM(T764+U764-V764)</f>
        <v>0</v>
      </c>
      <c r="X764" s="34"/>
      <c r="Y764" s="1"/>
      <c r="Z764" s="45">
        <f>SUM(W764+X764-Y764)</f>
        <v>0</v>
      </c>
      <c r="AA764" s="34"/>
      <c r="AB764" s="1"/>
      <c r="AC764" s="45">
        <f>SUM(Z764+AA764-AB764)</f>
        <v>0</v>
      </c>
      <c r="AD764" s="3"/>
      <c r="AE764" s="1"/>
      <c r="AF764" s="172">
        <f>SUM(AC764+AD764-AE764)</f>
        <v>0</v>
      </c>
      <c r="AG764" s="34"/>
      <c r="AH764" s="1"/>
      <c r="AI764" s="46">
        <f>SUM(AF764+AG764-AH764)</f>
        <v>0</v>
      </c>
      <c r="AJ764" s="34"/>
      <c r="AK764" s="1"/>
      <c r="AL764" s="46">
        <f>SUM(AI764+AJ764-AK764)</f>
        <v>0</v>
      </c>
      <c r="AM764" s="34"/>
      <c r="AN764" s="1"/>
      <c r="AO764" s="46">
        <f t="shared" ref="AO764:AO769" si="829">SUM(AL764+AM764-AN764)</f>
        <v>0</v>
      </c>
      <c r="AP764" s="34"/>
      <c r="AQ764" s="1"/>
      <c r="AR764" s="72">
        <f t="shared" ref="AR764:AR769" si="830">SUM(AO764+AP764-AQ764)</f>
        <v>0</v>
      </c>
      <c r="AS764" s="3"/>
      <c r="AT764" s="1"/>
      <c r="AU764" s="46">
        <f t="shared" ref="AU764:AU769" si="831">SUM(AR764+AS764-AT764)</f>
        <v>0</v>
      </c>
      <c r="AV764" s="125">
        <f t="shared" si="827"/>
        <v>0</v>
      </c>
      <c r="AW764" s="125">
        <f t="shared" si="828"/>
        <v>0</v>
      </c>
      <c r="AX764" s="291">
        <v>0</v>
      </c>
      <c r="AY764" s="125">
        <v>0</v>
      </c>
      <c r="AZ764" s="35"/>
      <c r="BA764" s="35"/>
      <c r="BB764" s="35"/>
      <c r="BC764" s="35"/>
      <c r="BD764" s="35"/>
      <c r="BE764" s="35"/>
      <c r="BF764" s="35"/>
    </row>
    <row r="765" spans="1:296" s="2" customFormat="1" ht="13">
      <c r="A765" s="50"/>
      <c r="B765" s="51"/>
      <c r="C765" s="200"/>
      <c r="D765" s="110"/>
      <c r="E765" s="16"/>
      <c r="F765" s="162"/>
      <c r="G765" s="38"/>
      <c r="H765" s="110"/>
      <c r="I765" s="110"/>
      <c r="J765" s="175">
        <f t="shared" si="804"/>
        <v>0</v>
      </c>
      <c r="K765" s="16">
        <v>0</v>
      </c>
      <c r="L765" s="3"/>
      <c r="M765" s="1"/>
      <c r="N765" s="46">
        <f t="shared" si="818"/>
        <v>0</v>
      </c>
      <c r="O765" s="34"/>
      <c r="P765" s="1"/>
      <c r="Q765" s="46">
        <f t="shared" si="819"/>
        <v>0</v>
      </c>
      <c r="R765" s="34"/>
      <c r="S765" s="1"/>
      <c r="T765" s="46">
        <f t="shared" si="820"/>
        <v>0</v>
      </c>
      <c r="U765" s="34"/>
      <c r="V765" s="1"/>
      <c r="W765" s="46">
        <f t="shared" si="821"/>
        <v>0</v>
      </c>
      <c r="X765" s="34"/>
      <c r="Y765" s="1"/>
      <c r="Z765" s="46">
        <f t="shared" si="822"/>
        <v>0</v>
      </c>
      <c r="AA765" s="34"/>
      <c r="AB765" s="1"/>
      <c r="AC765" s="46">
        <f t="shared" si="823"/>
        <v>0</v>
      </c>
      <c r="AD765" s="3"/>
      <c r="AE765" s="1"/>
      <c r="AF765" s="171">
        <f t="shared" si="824"/>
        <v>0</v>
      </c>
      <c r="AG765" s="34"/>
      <c r="AH765" s="1"/>
      <c r="AI765" s="46">
        <f t="shared" si="825"/>
        <v>0</v>
      </c>
      <c r="AJ765" s="34"/>
      <c r="AK765" s="1"/>
      <c r="AL765" s="46">
        <f t="shared" si="826"/>
        <v>0</v>
      </c>
      <c r="AM765" s="34"/>
      <c r="AN765" s="1"/>
      <c r="AO765" s="46">
        <f t="shared" si="829"/>
        <v>0</v>
      </c>
      <c r="AP765" s="34"/>
      <c r="AQ765" s="1"/>
      <c r="AR765" s="46">
        <f t="shared" si="830"/>
        <v>0</v>
      </c>
      <c r="AS765" s="34"/>
      <c r="AT765" s="1"/>
      <c r="AU765" s="46">
        <f t="shared" si="831"/>
        <v>0</v>
      </c>
      <c r="AV765" s="125">
        <f t="shared" si="827"/>
        <v>0</v>
      </c>
      <c r="AW765" s="125">
        <f t="shared" si="828"/>
        <v>0</v>
      </c>
      <c r="AX765" s="291">
        <v>0</v>
      </c>
      <c r="AY765" s="125">
        <v>0</v>
      </c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35"/>
      <c r="EZ765" s="35"/>
      <c r="FA765" s="35"/>
      <c r="FB765" s="35"/>
      <c r="FC765" s="35"/>
      <c r="FD765" s="35"/>
      <c r="FE765" s="35"/>
      <c r="FF765" s="35"/>
      <c r="FG765" s="35"/>
      <c r="FH765" s="35"/>
      <c r="FI765" s="35"/>
      <c r="FJ765" s="35"/>
      <c r="FK765" s="35"/>
      <c r="FL765" s="35"/>
      <c r="FM765" s="35"/>
      <c r="FN765" s="35"/>
      <c r="FO765" s="35"/>
      <c r="FP765" s="35"/>
      <c r="FQ765" s="35"/>
      <c r="FR765" s="35"/>
      <c r="FS765" s="35"/>
      <c r="FT765" s="35"/>
      <c r="FU765" s="35"/>
      <c r="FV765" s="35"/>
      <c r="FW765" s="35"/>
      <c r="FX765" s="35"/>
      <c r="FY765" s="35"/>
      <c r="FZ765" s="35"/>
      <c r="GA765" s="35"/>
      <c r="GB765" s="35"/>
      <c r="GC765" s="35"/>
      <c r="GD765" s="35"/>
      <c r="GE765" s="35"/>
      <c r="GF765" s="35"/>
      <c r="GG765" s="35"/>
      <c r="GH765" s="35"/>
      <c r="GI765" s="35"/>
      <c r="GJ765" s="35"/>
      <c r="GK765" s="35"/>
      <c r="GL765" s="35"/>
      <c r="GM765" s="35"/>
      <c r="GN765" s="35"/>
      <c r="GO765" s="35"/>
      <c r="GP765" s="35"/>
      <c r="GQ765" s="35"/>
      <c r="GR765" s="35"/>
      <c r="GS765" s="35"/>
      <c r="GT765" s="35"/>
      <c r="GU765" s="35"/>
      <c r="GV765" s="35"/>
      <c r="GW765" s="35"/>
      <c r="GX765" s="35"/>
      <c r="GY765" s="35"/>
      <c r="GZ765" s="35"/>
      <c r="HA765" s="35"/>
      <c r="HB765" s="35"/>
      <c r="HC765" s="35"/>
      <c r="HD765" s="35"/>
      <c r="HE765" s="35"/>
      <c r="HF765" s="35"/>
      <c r="HG765" s="35"/>
      <c r="HH765" s="35"/>
      <c r="HI765" s="35"/>
      <c r="HJ765" s="35"/>
      <c r="HK765" s="35"/>
      <c r="HL765" s="35"/>
      <c r="HM765" s="35"/>
      <c r="HN765" s="35"/>
      <c r="HO765" s="35"/>
      <c r="HP765" s="35"/>
      <c r="HQ765" s="35"/>
      <c r="HR765" s="35"/>
      <c r="HS765" s="35"/>
      <c r="HT765" s="35"/>
      <c r="HU765" s="35"/>
      <c r="HV765" s="35"/>
      <c r="HW765" s="35"/>
      <c r="HX765" s="35"/>
      <c r="HY765" s="35"/>
      <c r="HZ765" s="35"/>
      <c r="IA765" s="35"/>
      <c r="IB765" s="35"/>
      <c r="IC765" s="35"/>
      <c r="ID765" s="35"/>
      <c r="IE765" s="35"/>
      <c r="IF765" s="35"/>
      <c r="IG765" s="35"/>
      <c r="IH765" s="35"/>
      <c r="II765" s="35"/>
      <c r="IJ765" s="35"/>
      <c r="IK765" s="35"/>
      <c r="IL765" s="35"/>
      <c r="IM765" s="35"/>
      <c r="IN765" s="35"/>
      <c r="IO765" s="35"/>
      <c r="IP765" s="35"/>
      <c r="IQ765" s="35"/>
      <c r="IR765" s="35"/>
      <c r="IS765" s="35"/>
      <c r="IT765" s="35"/>
      <c r="IU765" s="35"/>
      <c r="IV765" s="35"/>
      <c r="IW765" s="35"/>
      <c r="IX765" s="35"/>
      <c r="IY765" s="35"/>
      <c r="IZ765" s="35"/>
      <c r="JA765" s="35"/>
      <c r="JB765" s="35"/>
      <c r="JC765" s="35"/>
      <c r="JD765" s="35"/>
      <c r="JE765" s="35"/>
      <c r="JF765" s="35"/>
      <c r="JG765" s="35"/>
      <c r="JH765" s="35"/>
      <c r="JI765" s="35"/>
      <c r="JJ765" s="35"/>
      <c r="JK765" s="35"/>
      <c r="JL765" s="35"/>
      <c r="JM765" s="35"/>
      <c r="JN765" s="35"/>
      <c r="JO765" s="35"/>
      <c r="JP765" s="35"/>
      <c r="JQ765" s="35"/>
      <c r="JR765" s="35"/>
      <c r="JS765" s="35"/>
      <c r="JT765" s="35"/>
      <c r="JU765" s="35"/>
      <c r="JV765" s="35"/>
      <c r="JW765" s="35"/>
      <c r="JX765" s="35"/>
      <c r="JY765" s="35"/>
      <c r="JZ765" s="35"/>
      <c r="KA765" s="35"/>
      <c r="KB765" s="35"/>
      <c r="KC765" s="35"/>
      <c r="KD765" s="35"/>
      <c r="KE765" s="35"/>
      <c r="KF765" s="35"/>
      <c r="KG765" s="35"/>
      <c r="KH765" s="35"/>
      <c r="KI765" s="35"/>
      <c r="KJ765" s="35"/>
    </row>
    <row r="766" spans="1:296" ht="13">
      <c r="A766" s="96"/>
      <c r="B766" s="97"/>
      <c r="C766" s="16"/>
      <c r="D766" s="81"/>
      <c r="E766" s="16"/>
      <c r="F766" s="162"/>
      <c r="G766" s="38"/>
      <c r="H766" s="110"/>
      <c r="I766" s="110"/>
      <c r="J766" s="175">
        <f t="shared" ref="J766:J801" si="832">AU766</f>
        <v>0</v>
      </c>
      <c r="K766" s="16">
        <v>0</v>
      </c>
      <c r="L766" s="3"/>
      <c r="M766" s="1"/>
      <c r="N766" s="46">
        <f t="shared" si="818"/>
        <v>0</v>
      </c>
      <c r="O766" s="34"/>
      <c r="P766" s="1"/>
      <c r="Q766" s="46">
        <f t="shared" si="819"/>
        <v>0</v>
      </c>
      <c r="R766" s="34"/>
      <c r="S766" s="1"/>
      <c r="T766" s="46">
        <f t="shared" si="820"/>
        <v>0</v>
      </c>
      <c r="U766" s="34"/>
      <c r="V766" s="1"/>
      <c r="W766" s="46">
        <f t="shared" si="821"/>
        <v>0</v>
      </c>
      <c r="X766" s="34"/>
      <c r="Y766" s="1"/>
      <c r="Z766" s="46">
        <f t="shared" si="822"/>
        <v>0</v>
      </c>
      <c r="AA766" s="34"/>
      <c r="AB766" s="1"/>
      <c r="AC766" s="46">
        <f t="shared" si="823"/>
        <v>0</v>
      </c>
      <c r="AD766" s="3"/>
      <c r="AE766" s="1"/>
      <c r="AF766" s="171">
        <f t="shared" si="824"/>
        <v>0</v>
      </c>
      <c r="AG766" s="34"/>
      <c r="AH766" s="1"/>
      <c r="AI766" s="46">
        <f t="shared" si="825"/>
        <v>0</v>
      </c>
      <c r="AJ766" s="34"/>
      <c r="AK766" s="1"/>
      <c r="AL766" s="46">
        <f t="shared" si="826"/>
        <v>0</v>
      </c>
      <c r="AM766" s="34"/>
      <c r="AN766" s="1"/>
      <c r="AO766" s="46">
        <f t="shared" si="829"/>
        <v>0</v>
      </c>
      <c r="AP766" s="34"/>
      <c r="AQ766" s="1"/>
      <c r="AR766" s="46">
        <f t="shared" si="830"/>
        <v>0</v>
      </c>
      <c r="AS766" s="34"/>
      <c r="AT766" s="1"/>
      <c r="AU766" s="46">
        <f t="shared" si="831"/>
        <v>0</v>
      </c>
      <c r="AV766" s="125">
        <f t="shared" si="827"/>
        <v>0</v>
      </c>
      <c r="AW766" s="125">
        <f t="shared" si="828"/>
        <v>0</v>
      </c>
      <c r="AX766" s="291">
        <v>0</v>
      </c>
      <c r="AY766" s="125">
        <v>0</v>
      </c>
      <c r="AZ766" s="35"/>
      <c r="BA766" s="35"/>
      <c r="BB766" s="35"/>
      <c r="BC766" s="35"/>
      <c r="BD766" s="35"/>
      <c r="BE766" s="35"/>
      <c r="BF766" s="35"/>
    </row>
    <row r="767" spans="1:296" ht="13">
      <c r="A767" s="18"/>
      <c r="B767" s="41"/>
      <c r="C767" s="16"/>
      <c r="D767" s="110"/>
      <c r="E767" s="16"/>
      <c r="F767" s="162"/>
      <c r="G767" s="38"/>
      <c r="H767" s="110"/>
      <c r="I767" s="110"/>
      <c r="J767" s="175">
        <f t="shared" si="832"/>
        <v>0</v>
      </c>
      <c r="K767" s="16">
        <v>0</v>
      </c>
      <c r="L767" s="3"/>
      <c r="M767" s="1"/>
      <c r="N767" s="46">
        <f t="shared" si="818"/>
        <v>0</v>
      </c>
      <c r="O767" s="34"/>
      <c r="P767" s="1"/>
      <c r="Q767" s="46">
        <f t="shared" si="819"/>
        <v>0</v>
      </c>
      <c r="R767" s="34"/>
      <c r="S767" s="1"/>
      <c r="T767" s="46">
        <f t="shared" si="820"/>
        <v>0</v>
      </c>
      <c r="U767" s="34"/>
      <c r="V767" s="1"/>
      <c r="W767" s="46">
        <f t="shared" si="821"/>
        <v>0</v>
      </c>
      <c r="X767" s="34"/>
      <c r="Y767" s="1"/>
      <c r="Z767" s="46">
        <f t="shared" si="822"/>
        <v>0</v>
      </c>
      <c r="AA767" s="34"/>
      <c r="AB767" s="1"/>
      <c r="AC767" s="46">
        <f t="shared" si="823"/>
        <v>0</v>
      </c>
      <c r="AD767" s="3"/>
      <c r="AE767" s="1"/>
      <c r="AF767" s="171">
        <f t="shared" si="824"/>
        <v>0</v>
      </c>
      <c r="AG767" s="34"/>
      <c r="AH767" s="1"/>
      <c r="AI767" s="46">
        <f t="shared" si="825"/>
        <v>0</v>
      </c>
      <c r="AJ767" s="34"/>
      <c r="AK767" s="1"/>
      <c r="AL767" s="46">
        <f t="shared" si="826"/>
        <v>0</v>
      </c>
      <c r="AM767" s="34"/>
      <c r="AN767" s="1"/>
      <c r="AO767" s="46">
        <f t="shared" si="829"/>
        <v>0</v>
      </c>
      <c r="AP767" s="34"/>
      <c r="AQ767" s="1"/>
      <c r="AR767" s="46">
        <f t="shared" si="830"/>
        <v>0</v>
      </c>
      <c r="AS767" s="34"/>
      <c r="AT767" s="1"/>
      <c r="AU767" s="46">
        <f t="shared" si="831"/>
        <v>0</v>
      </c>
      <c r="AV767" s="125">
        <f t="shared" si="827"/>
        <v>0</v>
      </c>
      <c r="AW767" s="125">
        <f t="shared" si="828"/>
        <v>0</v>
      </c>
      <c r="AX767" s="291">
        <v>0</v>
      </c>
      <c r="AY767" s="125">
        <v>0</v>
      </c>
      <c r="AZ767" s="35"/>
      <c r="BA767" s="35"/>
      <c r="BB767" s="35"/>
      <c r="BC767" s="35"/>
      <c r="BD767" s="35"/>
      <c r="BE767" s="35"/>
      <c r="BF767" s="35"/>
    </row>
    <row r="768" spans="1:296" ht="13">
      <c r="A768" s="18"/>
      <c r="B768" s="41"/>
      <c r="C768" s="200"/>
      <c r="D768" s="81"/>
      <c r="E768" s="16"/>
      <c r="F768" s="162"/>
      <c r="G768" s="38"/>
      <c r="H768" s="110"/>
      <c r="I768" s="110"/>
      <c r="J768" s="175">
        <f t="shared" si="832"/>
        <v>0</v>
      </c>
      <c r="K768" s="16">
        <v>0</v>
      </c>
      <c r="L768" s="3"/>
      <c r="M768" s="1"/>
      <c r="N768" s="46">
        <f t="shared" si="818"/>
        <v>0</v>
      </c>
      <c r="O768" s="34"/>
      <c r="P768" s="1"/>
      <c r="Q768" s="46">
        <f t="shared" si="819"/>
        <v>0</v>
      </c>
      <c r="R768" s="34"/>
      <c r="S768" s="1"/>
      <c r="T768" s="46">
        <f t="shared" si="820"/>
        <v>0</v>
      </c>
      <c r="U768" s="34"/>
      <c r="V768" s="1"/>
      <c r="W768" s="46">
        <f t="shared" si="821"/>
        <v>0</v>
      </c>
      <c r="X768" s="34"/>
      <c r="Y768" s="1"/>
      <c r="Z768" s="46">
        <f t="shared" si="822"/>
        <v>0</v>
      </c>
      <c r="AA768" s="34"/>
      <c r="AB768" s="1"/>
      <c r="AC768" s="46">
        <f t="shared" si="823"/>
        <v>0</v>
      </c>
      <c r="AD768" s="3"/>
      <c r="AE768" s="1"/>
      <c r="AF768" s="171">
        <f t="shared" si="824"/>
        <v>0</v>
      </c>
      <c r="AG768" s="34"/>
      <c r="AH768" s="1"/>
      <c r="AI768" s="46">
        <f t="shared" si="825"/>
        <v>0</v>
      </c>
      <c r="AJ768" s="34"/>
      <c r="AK768" s="1"/>
      <c r="AL768" s="46">
        <f t="shared" si="826"/>
        <v>0</v>
      </c>
      <c r="AM768" s="34"/>
      <c r="AN768" s="1"/>
      <c r="AO768" s="46">
        <f t="shared" si="829"/>
        <v>0</v>
      </c>
      <c r="AP768" s="34"/>
      <c r="AQ768" s="1"/>
      <c r="AR768" s="46">
        <f t="shared" si="830"/>
        <v>0</v>
      </c>
      <c r="AS768" s="34"/>
      <c r="AT768" s="1"/>
      <c r="AU768" s="46">
        <f t="shared" si="831"/>
        <v>0</v>
      </c>
      <c r="AV768" s="125">
        <f t="shared" si="827"/>
        <v>0</v>
      </c>
      <c r="AW768" s="125">
        <f t="shared" si="828"/>
        <v>0</v>
      </c>
      <c r="AX768" s="291">
        <v>0</v>
      </c>
      <c r="AY768" s="125">
        <v>0</v>
      </c>
      <c r="AZ768" s="35"/>
      <c r="BA768" s="35"/>
      <c r="BB768" s="35"/>
      <c r="BC768" s="35"/>
      <c r="BD768" s="35"/>
      <c r="BE768" s="35"/>
      <c r="BF768" s="35"/>
    </row>
    <row r="769" spans="1:58" ht="13">
      <c r="A769" s="18"/>
      <c r="B769" s="41"/>
      <c r="C769" s="200"/>
      <c r="D769" s="110"/>
      <c r="E769" s="16"/>
      <c r="F769" s="162"/>
      <c r="G769" s="27"/>
      <c r="H769" s="110"/>
      <c r="I769" s="110"/>
      <c r="J769" s="175">
        <f t="shared" si="832"/>
        <v>0</v>
      </c>
      <c r="K769" s="16">
        <v>0</v>
      </c>
      <c r="L769" s="3"/>
      <c r="M769" s="1"/>
      <c r="N769" s="46">
        <f t="shared" si="818"/>
        <v>0</v>
      </c>
      <c r="O769" s="34"/>
      <c r="P769" s="1"/>
      <c r="Q769" s="46">
        <f t="shared" si="819"/>
        <v>0</v>
      </c>
      <c r="R769" s="34"/>
      <c r="S769" s="1"/>
      <c r="T769" s="46">
        <f t="shared" si="820"/>
        <v>0</v>
      </c>
      <c r="U769" s="34"/>
      <c r="V769" s="1"/>
      <c r="W769" s="46">
        <f t="shared" si="821"/>
        <v>0</v>
      </c>
      <c r="X769" s="34"/>
      <c r="Y769" s="1"/>
      <c r="Z769" s="46">
        <f t="shared" si="822"/>
        <v>0</v>
      </c>
      <c r="AA769" s="34"/>
      <c r="AB769" s="1"/>
      <c r="AC769" s="46">
        <f t="shared" si="823"/>
        <v>0</v>
      </c>
      <c r="AD769" s="3"/>
      <c r="AE769" s="1"/>
      <c r="AF769" s="171">
        <f t="shared" si="824"/>
        <v>0</v>
      </c>
      <c r="AG769" s="34"/>
      <c r="AH769" s="1"/>
      <c r="AI769" s="46">
        <f t="shared" si="825"/>
        <v>0</v>
      </c>
      <c r="AJ769" s="34"/>
      <c r="AK769" s="1"/>
      <c r="AL769" s="46">
        <f t="shared" si="826"/>
        <v>0</v>
      </c>
      <c r="AM769" s="34"/>
      <c r="AN769" s="1"/>
      <c r="AO769" s="46">
        <f t="shared" si="829"/>
        <v>0</v>
      </c>
      <c r="AP769" s="34"/>
      <c r="AQ769" s="1"/>
      <c r="AR769" s="46">
        <f t="shared" si="830"/>
        <v>0</v>
      </c>
      <c r="AS769" s="34"/>
      <c r="AT769" s="1"/>
      <c r="AU769" s="46">
        <f t="shared" si="831"/>
        <v>0</v>
      </c>
      <c r="AV769" s="125">
        <f t="shared" si="827"/>
        <v>0</v>
      </c>
      <c r="AW769" s="125">
        <f t="shared" si="828"/>
        <v>0</v>
      </c>
      <c r="AX769" s="291">
        <v>0</v>
      </c>
      <c r="AY769" s="125">
        <v>0</v>
      </c>
      <c r="AZ769" s="35"/>
      <c r="BA769" s="35"/>
      <c r="BB769" s="35"/>
      <c r="BC769" s="35"/>
      <c r="BD769" s="35"/>
      <c r="BE769" s="35"/>
      <c r="BF769" s="35"/>
    </row>
    <row r="770" spans="1:58" ht="13">
      <c r="A770" s="18"/>
      <c r="B770" s="41"/>
      <c r="C770" s="16"/>
      <c r="D770" s="81"/>
      <c r="E770" s="16"/>
      <c r="F770" s="162"/>
      <c r="G770" s="38"/>
      <c r="H770" s="110"/>
      <c r="I770" s="110"/>
      <c r="J770" s="175">
        <f t="shared" si="832"/>
        <v>0</v>
      </c>
      <c r="K770" s="16">
        <v>0</v>
      </c>
      <c r="L770" s="3"/>
      <c r="M770" s="1"/>
      <c r="N770" s="46">
        <f t="shared" si="818"/>
        <v>0</v>
      </c>
      <c r="O770" s="34"/>
      <c r="P770" s="1"/>
      <c r="Q770" s="46">
        <f t="shared" si="819"/>
        <v>0</v>
      </c>
      <c r="R770" s="34"/>
      <c r="S770" s="1"/>
      <c r="T770" s="46">
        <f t="shared" si="820"/>
        <v>0</v>
      </c>
      <c r="U770" s="34"/>
      <c r="V770" s="1"/>
      <c r="W770" s="46">
        <f t="shared" si="821"/>
        <v>0</v>
      </c>
      <c r="X770" s="34"/>
      <c r="Y770" s="1"/>
      <c r="Z770" s="46">
        <f t="shared" si="822"/>
        <v>0</v>
      </c>
      <c r="AA770" s="34"/>
      <c r="AB770" s="1"/>
      <c r="AC770" s="46">
        <f t="shared" si="823"/>
        <v>0</v>
      </c>
      <c r="AD770" s="3"/>
      <c r="AE770" s="1"/>
      <c r="AF770" s="171">
        <f t="shared" si="824"/>
        <v>0</v>
      </c>
      <c r="AG770" s="34"/>
      <c r="AH770" s="1"/>
      <c r="AI770" s="46">
        <f t="shared" si="825"/>
        <v>0</v>
      </c>
      <c r="AJ770" s="34"/>
      <c r="AK770" s="1"/>
      <c r="AL770" s="46">
        <f t="shared" si="826"/>
        <v>0</v>
      </c>
      <c r="AM770" s="34"/>
      <c r="AN770" s="1"/>
      <c r="AO770" s="46">
        <f t="shared" ref="AO770:AO782" si="833">SUM(AL770+AM770-AN770)</f>
        <v>0</v>
      </c>
      <c r="AP770" s="34"/>
      <c r="AQ770" s="1"/>
      <c r="AR770" s="46">
        <f t="shared" ref="AR770:AR796" si="834">SUM(AO770+AP770-AQ770)</f>
        <v>0</v>
      </c>
      <c r="AS770" s="34"/>
      <c r="AT770" s="1"/>
      <c r="AU770" s="46">
        <f t="shared" ref="AU770:AU796" si="835">SUM(AR770+AS770-AT770)</f>
        <v>0</v>
      </c>
      <c r="AV770" s="125">
        <f t="shared" si="827"/>
        <v>0</v>
      </c>
      <c r="AW770" s="125">
        <f t="shared" si="828"/>
        <v>0</v>
      </c>
      <c r="AX770" s="291">
        <v>0</v>
      </c>
      <c r="AY770" s="125">
        <v>0</v>
      </c>
      <c r="AZ770" s="35"/>
      <c r="BA770" s="35"/>
      <c r="BB770" s="35"/>
      <c r="BC770" s="35"/>
      <c r="BD770" s="35"/>
      <c r="BE770" s="35"/>
      <c r="BF770" s="35"/>
    </row>
    <row r="771" spans="1:58" ht="13">
      <c r="A771" s="18"/>
      <c r="B771" s="41"/>
      <c r="C771" s="16"/>
      <c r="D771" s="110"/>
      <c r="E771" s="16"/>
      <c r="F771" s="162"/>
      <c r="G771" s="122"/>
      <c r="H771" s="110"/>
      <c r="I771" s="110"/>
      <c r="J771" s="175">
        <f t="shared" si="832"/>
        <v>0</v>
      </c>
      <c r="K771" s="16">
        <v>0</v>
      </c>
      <c r="L771" s="3"/>
      <c r="M771" s="1"/>
      <c r="N771" s="46">
        <f>SUM(K771+L771-M771)</f>
        <v>0</v>
      </c>
      <c r="O771" s="34"/>
      <c r="P771" s="1"/>
      <c r="Q771" s="46">
        <f>SUM(N771+O771-P771)</f>
        <v>0</v>
      </c>
      <c r="R771" s="34"/>
      <c r="S771" s="1"/>
      <c r="T771" s="46">
        <f>SUM(Q771+R771-S771)</f>
        <v>0</v>
      </c>
      <c r="U771" s="34"/>
      <c r="V771" s="1"/>
      <c r="W771" s="46">
        <f>SUM(T771+U771-V771)</f>
        <v>0</v>
      </c>
      <c r="X771" s="34"/>
      <c r="Y771" s="1"/>
      <c r="Z771" s="46">
        <f>SUM(W771+X771-Y771)</f>
        <v>0</v>
      </c>
      <c r="AA771" s="34"/>
      <c r="AB771" s="1"/>
      <c r="AC771" s="46">
        <f>SUM(Z771+AA771-AB771)</f>
        <v>0</v>
      </c>
      <c r="AD771" s="3"/>
      <c r="AE771" s="1"/>
      <c r="AF771" s="171">
        <f>SUM(AC771+AD771-AE771)</f>
        <v>0</v>
      </c>
      <c r="AG771" s="34"/>
      <c r="AH771" s="1"/>
      <c r="AI771" s="46">
        <f>SUM(AF771+AG771-AH771)</f>
        <v>0</v>
      </c>
      <c r="AJ771" s="34"/>
      <c r="AK771" s="1"/>
      <c r="AL771" s="46">
        <f>SUM(AI771+AJ771-AK771)</f>
        <v>0</v>
      </c>
      <c r="AM771" s="34"/>
      <c r="AN771" s="1"/>
      <c r="AO771" s="46">
        <f t="shared" si="833"/>
        <v>0</v>
      </c>
      <c r="AP771" s="34"/>
      <c r="AQ771" s="1"/>
      <c r="AR771" s="46">
        <f t="shared" si="834"/>
        <v>0</v>
      </c>
      <c r="AS771" s="34"/>
      <c r="AT771" s="1"/>
      <c r="AU771" s="46">
        <f t="shared" si="835"/>
        <v>0</v>
      </c>
      <c r="AV771" s="125">
        <f t="shared" si="827"/>
        <v>0</v>
      </c>
      <c r="AW771" s="125">
        <f t="shared" si="828"/>
        <v>0</v>
      </c>
      <c r="AX771" s="291">
        <v>0</v>
      </c>
      <c r="AY771" s="125">
        <v>0</v>
      </c>
      <c r="AZ771" s="35"/>
      <c r="BA771" s="35"/>
      <c r="BB771" s="35"/>
      <c r="BC771" s="35"/>
      <c r="BD771" s="35"/>
      <c r="BE771" s="35"/>
      <c r="BF771" s="35"/>
    </row>
    <row r="772" spans="1:58" ht="13">
      <c r="A772" s="18"/>
      <c r="B772" s="41"/>
      <c r="C772" s="200"/>
      <c r="D772" s="81"/>
      <c r="E772" s="16"/>
      <c r="F772" s="162"/>
      <c r="G772" s="38"/>
      <c r="H772" s="110"/>
      <c r="I772" s="110"/>
      <c r="J772" s="175">
        <f t="shared" si="832"/>
        <v>0</v>
      </c>
      <c r="K772" s="16">
        <v>0</v>
      </c>
      <c r="L772" s="3"/>
      <c r="M772" s="1"/>
      <c r="N772" s="46">
        <f t="shared" si="818"/>
        <v>0</v>
      </c>
      <c r="O772" s="34"/>
      <c r="P772" s="1"/>
      <c r="Q772" s="46">
        <f t="shared" si="819"/>
        <v>0</v>
      </c>
      <c r="R772" s="34"/>
      <c r="S772" s="1"/>
      <c r="T772" s="46">
        <f t="shared" si="820"/>
        <v>0</v>
      </c>
      <c r="U772" s="34"/>
      <c r="V772" s="1"/>
      <c r="W772" s="46">
        <f t="shared" si="821"/>
        <v>0</v>
      </c>
      <c r="X772" s="34"/>
      <c r="Y772" s="1"/>
      <c r="Z772" s="46">
        <f t="shared" si="822"/>
        <v>0</v>
      </c>
      <c r="AA772" s="34"/>
      <c r="AB772" s="1"/>
      <c r="AC772" s="46">
        <f t="shared" si="823"/>
        <v>0</v>
      </c>
      <c r="AD772" s="3"/>
      <c r="AE772" s="1"/>
      <c r="AF772" s="171">
        <f t="shared" si="824"/>
        <v>0</v>
      </c>
      <c r="AG772" s="34"/>
      <c r="AH772" s="1"/>
      <c r="AI772" s="46">
        <f t="shared" si="825"/>
        <v>0</v>
      </c>
      <c r="AJ772" s="34"/>
      <c r="AK772" s="1"/>
      <c r="AL772" s="46">
        <f t="shared" si="826"/>
        <v>0</v>
      </c>
      <c r="AM772" s="34"/>
      <c r="AN772" s="1"/>
      <c r="AO772" s="46">
        <f t="shared" si="833"/>
        <v>0</v>
      </c>
      <c r="AP772" s="34"/>
      <c r="AQ772" s="1"/>
      <c r="AR772" s="46">
        <f t="shared" si="834"/>
        <v>0</v>
      </c>
      <c r="AS772" s="34"/>
      <c r="AT772" s="1"/>
      <c r="AU772" s="46">
        <f t="shared" si="835"/>
        <v>0</v>
      </c>
      <c r="AV772" s="125">
        <f t="shared" si="827"/>
        <v>0</v>
      </c>
      <c r="AW772" s="125">
        <f t="shared" si="828"/>
        <v>0</v>
      </c>
      <c r="AX772" s="291">
        <v>0</v>
      </c>
      <c r="AY772" s="125">
        <v>0</v>
      </c>
      <c r="AZ772" s="35"/>
      <c r="BA772" s="35"/>
      <c r="BB772" s="35"/>
      <c r="BC772" s="35"/>
      <c r="BD772" s="35"/>
      <c r="BE772" s="35"/>
      <c r="BF772" s="35"/>
    </row>
    <row r="773" spans="1:58" ht="13">
      <c r="A773" s="18"/>
      <c r="B773" s="41"/>
      <c r="C773" s="200"/>
      <c r="D773" s="110"/>
      <c r="E773" s="16"/>
      <c r="F773" s="162"/>
      <c r="G773" s="38"/>
      <c r="H773" s="110"/>
      <c r="I773" s="110"/>
      <c r="J773" s="175">
        <f t="shared" si="832"/>
        <v>0</v>
      </c>
      <c r="K773" s="16">
        <v>0</v>
      </c>
      <c r="L773" s="3"/>
      <c r="M773" s="1"/>
      <c r="N773" s="46">
        <f t="shared" si="818"/>
        <v>0</v>
      </c>
      <c r="O773" s="34"/>
      <c r="P773" s="1"/>
      <c r="Q773" s="46">
        <f t="shared" si="819"/>
        <v>0</v>
      </c>
      <c r="R773" s="34"/>
      <c r="S773" s="1"/>
      <c r="T773" s="46">
        <f t="shared" si="820"/>
        <v>0</v>
      </c>
      <c r="U773" s="34"/>
      <c r="V773" s="1"/>
      <c r="W773" s="46">
        <f t="shared" si="821"/>
        <v>0</v>
      </c>
      <c r="X773" s="34"/>
      <c r="Y773" s="1"/>
      <c r="Z773" s="46">
        <f t="shared" si="822"/>
        <v>0</v>
      </c>
      <c r="AA773" s="34"/>
      <c r="AB773" s="1"/>
      <c r="AC773" s="46">
        <f t="shared" si="823"/>
        <v>0</v>
      </c>
      <c r="AD773" s="3"/>
      <c r="AE773" s="1"/>
      <c r="AF773" s="171">
        <f t="shared" si="824"/>
        <v>0</v>
      </c>
      <c r="AG773" s="34"/>
      <c r="AH773" s="1"/>
      <c r="AI773" s="46">
        <f t="shared" si="825"/>
        <v>0</v>
      </c>
      <c r="AJ773" s="34"/>
      <c r="AK773" s="1"/>
      <c r="AL773" s="46">
        <f t="shared" si="826"/>
        <v>0</v>
      </c>
      <c r="AM773" s="34"/>
      <c r="AN773" s="1"/>
      <c r="AO773" s="46">
        <f t="shared" si="833"/>
        <v>0</v>
      </c>
      <c r="AP773" s="34"/>
      <c r="AQ773" s="1"/>
      <c r="AR773" s="46">
        <f t="shared" si="834"/>
        <v>0</v>
      </c>
      <c r="AS773" s="34"/>
      <c r="AT773" s="1"/>
      <c r="AU773" s="46">
        <f t="shared" si="835"/>
        <v>0</v>
      </c>
      <c r="AV773" s="125">
        <f t="shared" si="827"/>
        <v>0</v>
      </c>
      <c r="AW773" s="125">
        <f t="shared" si="828"/>
        <v>0</v>
      </c>
      <c r="AX773" s="291">
        <v>0</v>
      </c>
      <c r="AY773" s="125">
        <v>0</v>
      </c>
      <c r="AZ773" s="35"/>
      <c r="BA773" s="35"/>
      <c r="BB773" s="35"/>
      <c r="BC773" s="35"/>
      <c r="BD773" s="35"/>
      <c r="BE773" s="35"/>
      <c r="BF773" s="35"/>
    </row>
    <row r="774" spans="1:58" ht="13">
      <c r="A774" s="18"/>
      <c r="B774" s="41"/>
      <c r="C774" s="16"/>
      <c r="D774" s="81"/>
      <c r="E774" s="16"/>
      <c r="F774" s="162"/>
      <c r="G774" s="38"/>
      <c r="H774" s="110"/>
      <c r="I774" s="110"/>
      <c r="J774" s="175">
        <f t="shared" si="832"/>
        <v>0</v>
      </c>
      <c r="K774" s="16">
        <v>0</v>
      </c>
      <c r="L774" s="3"/>
      <c r="M774" s="1"/>
      <c r="N774" s="46">
        <f t="shared" si="818"/>
        <v>0</v>
      </c>
      <c r="O774" s="34"/>
      <c r="P774" s="1"/>
      <c r="Q774" s="46">
        <f t="shared" si="819"/>
        <v>0</v>
      </c>
      <c r="R774" s="34"/>
      <c r="S774" s="1"/>
      <c r="T774" s="46">
        <f t="shared" si="820"/>
        <v>0</v>
      </c>
      <c r="U774" s="34"/>
      <c r="V774" s="1"/>
      <c r="W774" s="46">
        <f t="shared" si="821"/>
        <v>0</v>
      </c>
      <c r="X774" s="34"/>
      <c r="Y774" s="1"/>
      <c r="Z774" s="46">
        <f t="shared" si="822"/>
        <v>0</v>
      </c>
      <c r="AA774" s="34"/>
      <c r="AB774" s="1"/>
      <c r="AC774" s="46">
        <f t="shared" si="823"/>
        <v>0</v>
      </c>
      <c r="AD774" s="3"/>
      <c r="AE774" s="1"/>
      <c r="AF774" s="171">
        <f t="shared" si="824"/>
        <v>0</v>
      </c>
      <c r="AG774" s="34"/>
      <c r="AH774" s="1"/>
      <c r="AI774" s="46">
        <f t="shared" si="825"/>
        <v>0</v>
      </c>
      <c r="AJ774" s="34"/>
      <c r="AK774" s="1"/>
      <c r="AL774" s="46">
        <f t="shared" si="826"/>
        <v>0</v>
      </c>
      <c r="AM774" s="34"/>
      <c r="AN774" s="1"/>
      <c r="AO774" s="46">
        <f t="shared" si="833"/>
        <v>0</v>
      </c>
      <c r="AP774" s="34"/>
      <c r="AQ774" s="1"/>
      <c r="AR774" s="46">
        <f t="shared" si="834"/>
        <v>0</v>
      </c>
      <c r="AS774" s="34"/>
      <c r="AT774" s="1"/>
      <c r="AU774" s="46">
        <f t="shared" si="835"/>
        <v>0</v>
      </c>
      <c r="AV774" s="125">
        <f t="shared" si="827"/>
        <v>0</v>
      </c>
      <c r="AW774" s="125">
        <f t="shared" si="828"/>
        <v>0</v>
      </c>
      <c r="AX774" s="291">
        <v>0</v>
      </c>
      <c r="AY774" s="125">
        <v>0</v>
      </c>
      <c r="AZ774" s="35"/>
      <c r="BA774" s="35"/>
      <c r="BB774" s="35"/>
      <c r="BC774" s="35"/>
      <c r="BD774" s="35"/>
      <c r="BE774" s="35"/>
      <c r="BF774" s="35"/>
    </row>
    <row r="775" spans="1:58" ht="13">
      <c r="A775" s="18"/>
      <c r="B775" s="41"/>
      <c r="C775" s="16"/>
      <c r="D775" s="110"/>
      <c r="E775" s="16"/>
      <c r="F775" s="162"/>
      <c r="G775" s="38"/>
      <c r="H775" s="110"/>
      <c r="I775" s="110"/>
      <c r="J775" s="175">
        <f t="shared" si="832"/>
        <v>0</v>
      </c>
      <c r="K775" s="16">
        <v>0</v>
      </c>
      <c r="L775" s="3"/>
      <c r="M775" s="1"/>
      <c r="N775" s="46">
        <f t="shared" si="818"/>
        <v>0</v>
      </c>
      <c r="O775" s="34"/>
      <c r="P775" s="1"/>
      <c r="Q775" s="46">
        <f t="shared" si="819"/>
        <v>0</v>
      </c>
      <c r="R775" s="34"/>
      <c r="S775" s="1"/>
      <c r="T775" s="46">
        <f t="shared" si="820"/>
        <v>0</v>
      </c>
      <c r="U775" s="34"/>
      <c r="V775" s="1"/>
      <c r="W775" s="46">
        <f t="shared" si="821"/>
        <v>0</v>
      </c>
      <c r="X775" s="34"/>
      <c r="Y775" s="1"/>
      <c r="Z775" s="46">
        <f t="shared" si="822"/>
        <v>0</v>
      </c>
      <c r="AA775" s="34"/>
      <c r="AB775" s="1"/>
      <c r="AC775" s="46">
        <f t="shared" si="823"/>
        <v>0</v>
      </c>
      <c r="AD775" s="3"/>
      <c r="AE775" s="1"/>
      <c r="AF775" s="171">
        <f t="shared" si="824"/>
        <v>0</v>
      </c>
      <c r="AG775" s="34"/>
      <c r="AH775" s="1"/>
      <c r="AI775" s="46">
        <f t="shared" si="825"/>
        <v>0</v>
      </c>
      <c r="AJ775" s="34"/>
      <c r="AK775" s="1"/>
      <c r="AL775" s="46">
        <f t="shared" si="826"/>
        <v>0</v>
      </c>
      <c r="AM775" s="34"/>
      <c r="AN775" s="1"/>
      <c r="AO775" s="46">
        <f t="shared" si="833"/>
        <v>0</v>
      </c>
      <c r="AP775" s="34"/>
      <c r="AQ775" s="1"/>
      <c r="AR775" s="46">
        <f t="shared" si="834"/>
        <v>0</v>
      </c>
      <c r="AS775" s="34"/>
      <c r="AT775" s="1"/>
      <c r="AU775" s="46">
        <f t="shared" si="835"/>
        <v>0</v>
      </c>
      <c r="AV775" s="125">
        <f t="shared" si="827"/>
        <v>0</v>
      </c>
      <c r="AW775" s="125">
        <f t="shared" si="828"/>
        <v>0</v>
      </c>
      <c r="AX775" s="291">
        <v>0</v>
      </c>
      <c r="AY775" s="125">
        <v>0</v>
      </c>
      <c r="AZ775" s="35"/>
      <c r="BA775" s="35"/>
      <c r="BB775" s="35"/>
      <c r="BC775" s="35"/>
      <c r="BD775" s="35"/>
      <c r="BE775" s="35"/>
      <c r="BF775" s="35"/>
    </row>
    <row r="776" spans="1:58" ht="13">
      <c r="A776" s="18"/>
      <c r="B776" s="41"/>
      <c r="C776" s="200"/>
      <c r="D776" s="81"/>
      <c r="E776" s="16"/>
      <c r="F776" s="162"/>
      <c r="G776" s="38"/>
      <c r="H776" s="110"/>
      <c r="I776" s="110"/>
      <c r="J776" s="175">
        <f t="shared" si="832"/>
        <v>0</v>
      </c>
      <c r="K776" s="16">
        <v>0</v>
      </c>
      <c r="L776" s="3"/>
      <c r="M776" s="1"/>
      <c r="N776" s="46">
        <f t="shared" si="818"/>
        <v>0</v>
      </c>
      <c r="O776" s="34"/>
      <c r="P776" s="1"/>
      <c r="Q776" s="46">
        <f t="shared" si="819"/>
        <v>0</v>
      </c>
      <c r="R776" s="34"/>
      <c r="S776" s="1"/>
      <c r="T776" s="46">
        <f t="shared" si="820"/>
        <v>0</v>
      </c>
      <c r="U776" s="34"/>
      <c r="V776" s="1"/>
      <c r="W776" s="46">
        <f t="shared" si="821"/>
        <v>0</v>
      </c>
      <c r="X776" s="34"/>
      <c r="Y776" s="1"/>
      <c r="Z776" s="46">
        <f t="shared" si="822"/>
        <v>0</v>
      </c>
      <c r="AA776" s="34"/>
      <c r="AB776" s="1"/>
      <c r="AC776" s="46">
        <f t="shared" si="823"/>
        <v>0</v>
      </c>
      <c r="AD776" s="3"/>
      <c r="AE776" s="1"/>
      <c r="AF776" s="171">
        <f t="shared" si="824"/>
        <v>0</v>
      </c>
      <c r="AG776" s="34"/>
      <c r="AH776" s="1"/>
      <c r="AI776" s="46">
        <f t="shared" si="825"/>
        <v>0</v>
      </c>
      <c r="AJ776" s="34"/>
      <c r="AK776" s="1"/>
      <c r="AL776" s="46">
        <f t="shared" si="826"/>
        <v>0</v>
      </c>
      <c r="AM776" s="34"/>
      <c r="AN776" s="1"/>
      <c r="AO776" s="46">
        <f t="shared" si="833"/>
        <v>0</v>
      </c>
      <c r="AP776" s="34"/>
      <c r="AQ776" s="1"/>
      <c r="AR776" s="46">
        <f t="shared" si="834"/>
        <v>0</v>
      </c>
      <c r="AS776" s="34"/>
      <c r="AT776" s="1"/>
      <c r="AU776" s="46">
        <f t="shared" si="835"/>
        <v>0</v>
      </c>
      <c r="AV776" s="125">
        <f t="shared" si="827"/>
        <v>0</v>
      </c>
      <c r="AW776" s="125">
        <f t="shared" si="828"/>
        <v>0</v>
      </c>
      <c r="AX776" s="291">
        <v>0</v>
      </c>
      <c r="AY776" s="125">
        <v>0</v>
      </c>
      <c r="AZ776" s="35"/>
      <c r="BA776" s="35"/>
      <c r="BB776" s="35"/>
      <c r="BC776" s="35"/>
      <c r="BD776" s="35"/>
      <c r="BE776" s="35"/>
      <c r="BF776" s="35"/>
    </row>
    <row r="777" spans="1:58" ht="13">
      <c r="A777" s="18"/>
      <c r="B777" s="41"/>
      <c r="C777" s="200"/>
      <c r="D777" s="110"/>
      <c r="E777" s="16"/>
      <c r="F777" s="162"/>
      <c r="G777" s="38"/>
      <c r="H777" s="110"/>
      <c r="I777" s="110"/>
      <c r="J777" s="175">
        <f t="shared" si="832"/>
        <v>0</v>
      </c>
      <c r="K777" s="16">
        <v>0</v>
      </c>
      <c r="L777" s="3"/>
      <c r="M777" s="1"/>
      <c r="N777" s="46">
        <f t="shared" si="818"/>
        <v>0</v>
      </c>
      <c r="O777" s="34"/>
      <c r="P777" s="1"/>
      <c r="Q777" s="46">
        <f t="shared" si="819"/>
        <v>0</v>
      </c>
      <c r="R777" s="34"/>
      <c r="S777" s="1"/>
      <c r="T777" s="46">
        <f t="shared" si="820"/>
        <v>0</v>
      </c>
      <c r="U777" s="34"/>
      <c r="V777" s="1"/>
      <c r="W777" s="46">
        <f t="shared" si="821"/>
        <v>0</v>
      </c>
      <c r="X777" s="34"/>
      <c r="Y777" s="1"/>
      <c r="Z777" s="46">
        <f t="shared" si="822"/>
        <v>0</v>
      </c>
      <c r="AA777" s="34"/>
      <c r="AB777" s="1"/>
      <c r="AC777" s="46">
        <f t="shared" si="823"/>
        <v>0</v>
      </c>
      <c r="AD777" s="3"/>
      <c r="AE777" s="1"/>
      <c r="AF777" s="171">
        <f t="shared" si="824"/>
        <v>0</v>
      </c>
      <c r="AG777" s="34"/>
      <c r="AH777" s="1"/>
      <c r="AI777" s="46">
        <f t="shared" si="825"/>
        <v>0</v>
      </c>
      <c r="AJ777" s="34"/>
      <c r="AK777" s="1"/>
      <c r="AL777" s="46">
        <f t="shared" si="826"/>
        <v>0</v>
      </c>
      <c r="AM777" s="34"/>
      <c r="AN777" s="1"/>
      <c r="AO777" s="46">
        <f t="shared" si="833"/>
        <v>0</v>
      </c>
      <c r="AP777" s="34"/>
      <c r="AQ777" s="1"/>
      <c r="AR777" s="46">
        <f t="shared" si="834"/>
        <v>0</v>
      </c>
      <c r="AS777" s="34"/>
      <c r="AT777" s="1"/>
      <c r="AU777" s="46">
        <f t="shared" si="835"/>
        <v>0</v>
      </c>
      <c r="AV777" s="125">
        <f t="shared" si="827"/>
        <v>0</v>
      </c>
      <c r="AW777" s="125">
        <f t="shared" si="828"/>
        <v>0</v>
      </c>
      <c r="AX777" s="291">
        <v>0</v>
      </c>
      <c r="AY777" s="125">
        <v>0</v>
      </c>
      <c r="AZ777" s="35"/>
      <c r="BA777" s="35"/>
      <c r="BB777" s="35"/>
      <c r="BC777" s="35"/>
      <c r="BD777" s="35"/>
      <c r="BE777" s="35"/>
      <c r="BF777" s="35"/>
    </row>
    <row r="778" spans="1:58" ht="13">
      <c r="A778" s="18"/>
      <c r="B778" s="41"/>
      <c r="C778" s="16"/>
      <c r="D778" s="81"/>
      <c r="E778" s="16"/>
      <c r="F778" s="267"/>
      <c r="G778" s="38"/>
      <c r="H778" s="110"/>
      <c r="I778" s="110"/>
      <c r="J778" s="175">
        <f t="shared" si="832"/>
        <v>0</v>
      </c>
      <c r="K778" s="16">
        <v>0</v>
      </c>
      <c r="L778" s="3"/>
      <c r="M778" s="1"/>
      <c r="N778" s="46">
        <f t="shared" si="818"/>
        <v>0</v>
      </c>
      <c r="O778" s="34"/>
      <c r="P778" s="1"/>
      <c r="Q778" s="46">
        <f t="shared" si="819"/>
        <v>0</v>
      </c>
      <c r="R778" s="34"/>
      <c r="S778" s="1"/>
      <c r="T778" s="46">
        <f t="shared" si="820"/>
        <v>0</v>
      </c>
      <c r="U778" s="34"/>
      <c r="V778" s="1"/>
      <c r="W778" s="46">
        <f t="shared" si="821"/>
        <v>0</v>
      </c>
      <c r="X778" s="34"/>
      <c r="Y778" s="1"/>
      <c r="Z778" s="46">
        <f t="shared" si="822"/>
        <v>0</v>
      </c>
      <c r="AA778" s="34"/>
      <c r="AB778" s="1"/>
      <c r="AC778" s="46">
        <f t="shared" si="823"/>
        <v>0</v>
      </c>
      <c r="AD778" s="3"/>
      <c r="AE778" s="1"/>
      <c r="AF778" s="171">
        <f t="shared" si="824"/>
        <v>0</v>
      </c>
      <c r="AG778" s="34"/>
      <c r="AH778" s="1"/>
      <c r="AI778" s="46">
        <f t="shared" si="825"/>
        <v>0</v>
      </c>
      <c r="AJ778" s="34"/>
      <c r="AK778" s="1"/>
      <c r="AL778" s="46">
        <f t="shared" si="826"/>
        <v>0</v>
      </c>
      <c r="AM778" s="34"/>
      <c r="AN778" s="1"/>
      <c r="AO778" s="46">
        <f t="shared" si="833"/>
        <v>0</v>
      </c>
      <c r="AP778" s="34"/>
      <c r="AQ778" s="1"/>
      <c r="AR778" s="46">
        <f t="shared" si="834"/>
        <v>0</v>
      </c>
      <c r="AS778" s="34"/>
      <c r="AT778" s="1"/>
      <c r="AU778" s="46">
        <f t="shared" si="835"/>
        <v>0</v>
      </c>
      <c r="AV778" s="125">
        <f t="shared" si="827"/>
        <v>0</v>
      </c>
      <c r="AW778" s="125">
        <f t="shared" si="828"/>
        <v>0</v>
      </c>
      <c r="AX778" s="291">
        <v>0</v>
      </c>
      <c r="AY778" s="125">
        <v>0</v>
      </c>
      <c r="AZ778" s="35"/>
      <c r="BA778" s="35"/>
      <c r="BB778" s="35"/>
      <c r="BC778" s="35"/>
      <c r="BD778" s="35"/>
      <c r="BE778" s="35"/>
      <c r="BF778" s="35"/>
    </row>
    <row r="779" spans="1:58" ht="13">
      <c r="A779" s="18"/>
      <c r="B779" s="41"/>
      <c r="C779" s="16"/>
      <c r="D779" s="110"/>
      <c r="E779" s="16"/>
      <c r="F779" s="267"/>
      <c r="G779" s="38"/>
      <c r="H779" s="110"/>
      <c r="I779" s="110"/>
      <c r="J779" s="175">
        <f t="shared" si="832"/>
        <v>0</v>
      </c>
      <c r="K779" s="16">
        <v>0</v>
      </c>
      <c r="L779" s="3"/>
      <c r="M779" s="1"/>
      <c r="N779" s="46">
        <f t="shared" si="818"/>
        <v>0</v>
      </c>
      <c r="O779" s="34"/>
      <c r="P779" s="1"/>
      <c r="Q779" s="46">
        <f t="shared" si="819"/>
        <v>0</v>
      </c>
      <c r="R779" s="34"/>
      <c r="S779" s="1"/>
      <c r="T779" s="46">
        <f t="shared" si="820"/>
        <v>0</v>
      </c>
      <c r="U779" s="34"/>
      <c r="V779" s="1"/>
      <c r="W779" s="46">
        <f t="shared" si="821"/>
        <v>0</v>
      </c>
      <c r="X779" s="34"/>
      <c r="Y779" s="1"/>
      <c r="Z779" s="46">
        <f t="shared" si="822"/>
        <v>0</v>
      </c>
      <c r="AA779" s="34"/>
      <c r="AB779" s="1"/>
      <c r="AC779" s="46">
        <f t="shared" si="823"/>
        <v>0</v>
      </c>
      <c r="AD779" s="3"/>
      <c r="AE779" s="1"/>
      <c r="AF779" s="171">
        <f t="shared" si="824"/>
        <v>0</v>
      </c>
      <c r="AG779" s="34"/>
      <c r="AH779" s="1"/>
      <c r="AI779" s="46">
        <f t="shared" si="825"/>
        <v>0</v>
      </c>
      <c r="AJ779" s="34"/>
      <c r="AK779" s="1"/>
      <c r="AL779" s="46">
        <f t="shared" si="826"/>
        <v>0</v>
      </c>
      <c r="AM779" s="34"/>
      <c r="AN779" s="1"/>
      <c r="AO779" s="46">
        <f t="shared" si="833"/>
        <v>0</v>
      </c>
      <c r="AP779" s="34"/>
      <c r="AQ779" s="1"/>
      <c r="AR779" s="46">
        <f t="shared" si="834"/>
        <v>0</v>
      </c>
      <c r="AS779" s="34"/>
      <c r="AT779" s="1"/>
      <c r="AU779" s="46">
        <f t="shared" si="835"/>
        <v>0</v>
      </c>
      <c r="AV779" s="125">
        <f t="shared" si="827"/>
        <v>0</v>
      </c>
      <c r="AW779" s="125">
        <f t="shared" si="828"/>
        <v>0</v>
      </c>
      <c r="AX779" s="291">
        <v>0</v>
      </c>
      <c r="AY779" s="125">
        <v>0</v>
      </c>
      <c r="AZ779" s="35"/>
      <c r="BA779" s="35"/>
      <c r="BB779" s="35"/>
      <c r="BC779" s="35"/>
      <c r="BD779" s="35"/>
      <c r="BE779" s="35"/>
      <c r="BF779" s="35"/>
    </row>
    <row r="780" spans="1:58" ht="13">
      <c r="A780" s="18"/>
      <c r="B780" s="41"/>
      <c r="C780" s="200"/>
      <c r="D780" s="81"/>
      <c r="E780" s="16"/>
      <c r="F780" s="267"/>
      <c r="G780" s="38"/>
      <c r="H780" s="110"/>
      <c r="I780" s="110"/>
      <c r="J780" s="175">
        <f>AU780</f>
        <v>0</v>
      </c>
      <c r="K780" s="16">
        <v>0</v>
      </c>
      <c r="L780" s="3"/>
      <c r="M780" s="1"/>
      <c r="N780" s="46">
        <f>SUM(K780+L780-M780)</f>
        <v>0</v>
      </c>
      <c r="O780" s="34"/>
      <c r="P780" s="1"/>
      <c r="Q780" s="46">
        <f>SUM(N780+O780-P780)</f>
        <v>0</v>
      </c>
      <c r="R780" s="34"/>
      <c r="S780" s="1"/>
      <c r="T780" s="46">
        <f>SUM(Q780+R780-S780)</f>
        <v>0</v>
      </c>
      <c r="U780" s="34"/>
      <c r="V780" s="1"/>
      <c r="W780" s="46">
        <f>SUM(T780+U780-V780)</f>
        <v>0</v>
      </c>
      <c r="X780" s="34"/>
      <c r="Y780" s="1"/>
      <c r="Z780" s="46">
        <f>SUM(W780+X780-Y780)</f>
        <v>0</v>
      </c>
      <c r="AA780" s="34"/>
      <c r="AB780" s="1"/>
      <c r="AC780" s="46">
        <f>SUM(Z780+AA780-AB780)</f>
        <v>0</v>
      </c>
      <c r="AD780" s="3"/>
      <c r="AE780" s="1"/>
      <c r="AF780" s="171">
        <f>SUM(AC780+AD780-AE780)</f>
        <v>0</v>
      </c>
      <c r="AG780" s="34"/>
      <c r="AH780" s="1"/>
      <c r="AI780" s="46">
        <f>SUM(AF780+AG780-AH780)</f>
        <v>0</v>
      </c>
      <c r="AJ780" s="34"/>
      <c r="AK780" s="1"/>
      <c r="AL780" s="46">
        <f>SUM(AI780+AJ780-AK780)</f>
        <v>0</v>
      </c>
      <c r="AM780" s="34"/>
      <c r="AN780" s="1"/>
      <c r="AO780" s="46">
        <f>SUM(AL780+AM780-AN780)</f>
        <v>0</v>
      </c>
      <c r="AP780" s="34"/>
      <c r="AQ780" s="1"/>
      <c r="AR780" s="46">
        <f>SUM(AO780+AP780-AQ780)</f>
        <v>0</v>
      </c>
      <c r="AS780" s="34"/>
      <c r="AT780" s="1"/>
      <c r="AU780" s="46">
        <f>SUM(AR780+AS780-AT780)</f>
        <v>0</v>
      </c>
      <c r="AV780" s="125">
        <f t="shared" si="827"/>
        <v>0</v>
      </c>
      <c r="AW780" s="125">
        <f t="shared" si="828"/>
        <v>0</v>
      </c>
      <c r="AX780" s="291">
        <v>0</v>
      </c>
      <c r="AY780" s="125">
        <v>0</v>
      </c>
      <c r="AZ780" s="35"/>
      <c r="BA780" s="35"/>
      <c r="BB780" s="35"/>
      <c r="BC780" s="35"/>
      <c r="BD780" s="35"/>
      <c r="BE780" s="35"/>
      <c r="BF780" s="35"/>
    </row>
    <row r="781" spans="1:58" ht="13">
      <c r="A781" s="18"/>
      <c r="B781" s="41"/>
      <c r="C781" s="200"/>
      <c r="D781" s="110"/>
      <c r="E781" s="16"/>
      <c r="F781" s="162"/>
      <c r="G781" s="38"/>
      <c r="H781" s="110"/>
      <c r="I781" s="110"/>
      <c r="J781" s="175">
        <f t="shared" si="832"/>
        <v>2</v>
      </c>
      <c r="K781" s="16">
        <v>2</v>
      </c>
      <c r="L781" s="3"/>
      <c r="M781" s="1"/>
      <c r="N781" s="46">
        <f t="shared" si="818"/>
        <v>2</v>
      </c>
      <c r="O781" s="34"/>
      <c r="P781" s="1"/>
      <c r="Q781" s="46">
        <f t="shared" si="819"/>
        <v>2</v>
      </c>
      <c r="R781" s="34"/>
      <c r="S781" s="1"/>
      <c r="T781" s="46">
        <f t="shared" si="820"/>
        <v>2</v>
      </c>
      <c r="U781" s="34"/>
      <c r="V781" s="1"/>
      <c r="W781" s="46">
        <f t="shared" si="821"/>
        <v>2</v>
      </c>
      <c r="X781" s="34"/>
      <c r="Y781" s="1"/>
      <c r="Z781" s="46">
        <f t="shared" si="822"/>
        <v>2</v>
      </c>
      <c r="AA781" s="34"/>
      <c r="AB781" s="1"/>
      <c r="AC781" s="46">
        <f t="shared" si="823"/>
        <v>2</v>
      </c>
      <c r="AD781" s="3"/>
      <c r="AE781" s="1"/>
      <c r="AF781" s="171">
        <f t="shared" si="824"/>
        <v>2</v>
      </c>
      <c r="AG781" s="34"/>
      <c r="AH781" s="1"/>
      <c r="AI781" s="46">
        <f t="shared" si="825"/>
        <v>2</v>
      </c>
      <c r="AJ781" s="34"/>
      <c r="AK781" s="1"/>
      <c r="AL781" s="46">
        <f t="shared" si="826"/>
        <v>2</v>
      </c>
      <c r="AM781" s="34"/>
      <c r="AN781" s="1"/>
      <c r="AO781" s="46">
        <f t="shared" si="833"/>
        <v>2</v>
      </c>
      <c r="AP781" s="34"/>
      <c r="AQ781" s="1"/>
      <c r="AR781" s="46">
        <f t="shared" si="834"/>
        <v>2</v>
      </c>
      <c r="AS781" s="34"/>
      <c r="AT781" s="1"/>
      <c r="AU781" s="46">
        <f t="shared" si="835"/>
        <v>2</v>
      </c>
      <c r="AV781" s="125">
        <f t="shared" si="827"/>
        <v>0</v>
      </c>
      <c r="AW781" s="125">
        <f t="shared" si="828"/>
        <v>0</v>
      </c>
      <c r="AX781" s="291">
        <v>0</v>
      </c>
      <c r="AY781" s="125">
        <v>0</v>
      </c>
      <c r="AZ781" s="35"/>
      <c r="BA781" s="35"/>
      <c r="BB781" s="35"/>
      <c r="BC781" s="35"/>
      <c r="BD781" s="35"/>
      <c r="BE781" s="35"/>
      <c r="BF781" s="35"/>
    </row>
    <row r="782" spans="1:58" ht="13">
      <c r="A782" s="18"/>
      <c r="B782" s="41"/>
      <c r="C782" s="16"/>
      <c r="D782" s="81"/>
      <c r="E782" s="16"/>
      <c r="F782" s="162"/>
      <c r="G782" s="38"/>
      <c r="H782" s="110"/>
      <c r="I782" s="110"/>
      <c r="J782" s="175">
        <f t="shared" si="832"/>
        <v>0</v>
      </c>
      <c r="K782" s="16">
        <v>0</v>
      </c>
      <c r="L782" s="3"/>
      <c r="M782" s="1"/>
      <c r="N782" s="46">
        <f t="shared" si="818"/>
        <v>0</v>
      </c>
      <c r="O782" s="34"/>
      <c r="P782" s="1"/>
      <c r="Q782" s="46">
        <f t="shared" si="819"/>
        <v>0</v>
      </c>
      <c r="R782" s="34"/>
      <c r="S782" s="1"/>
      <c r="T782" s="46">
        <f t="shared" si="820"/>
        <v>0</v>
      </c>
      <c r="U782" s="34"/>
      <c r="V782" s="1"/>
      <c r="W782" s="46">
        <f t="shared" si="821"/>
        <v>0</v>
      </c>
      <c r="X782" s="34"/>
      <c r="Y782" s="1"/>
      <c r="Z782" s="46">
        <f t="shared" si="822"/>
        <v>0</v>
      </c>
      <c r="AA782" s="34"/>
      <c r="AB782" s="1"/>
      <c r="AC782" s="46">
        <f t="shared" si="823"/>
        <v>0</v>
      </c>
      <c r="AD782" s="3"/>
      <c r="AE782" s="1"/>
      <c r="AF782" s="171">
        <f t="shared" si="824"/>
        <v>0</v>
      </c>
      <c r="AG782" s="34"/>
      <c r="AH782" s="1"/>
      <c r="AI782" s="46">
        <f t="shared" si="825"/>
        <v>0</v>
      </c>
      <c r="AJ782" s="34"/>
      <c r="AK782" s="1"/>
      <c r="AL782" s="46">
        <f t="shared" si="826"/>
        <v>0</v>
      </c>
      <c r="AM782" s="34"/>
      <c r="AN782" s="1"/>
      <c r="AO782" s="46">
        <f t="shared" si="833"/>
        <v>0</v>
      </c>
      <c r="AP782" s="34"/>
      <c r="AQ782" s="1"/>
      <c r="AR782" s="46">
        <f t="shared" si="834"/>
        <v>0</v>
      </c>
      <c r="AS782" s="34"/>
      <c r="AT782" s="1"/>
      <c r="AU782" s="46">
        <f t="shared" si="835"/>
        <v>0</v>
      </c>
      <c r="AV782" s="125">
        <f t="shared" si="827"/>
        <v>0</v>
      </c>
      <c r="AW782" s="125">
        <f t="shared" si="828"/>
        <v>0</v>
      </c>
      <c r="AX782" s="291">
        <v>0</v>
      </c>
      <c r="AY782" s="125">
        <v>0</v>
      </c>
      <c r="AZ782" s="35"/>
      <c r="BA782" s="35"/>
      <c r="BB782" s="35"/>
      <c r="BC782" s="35"/>
      <c r="BD782" s="35"/>
      <c r="BE782" s="35"/>
      <c r="BF782" s="35"/>
    </row>
    <row r="783" spans="1:58" ht="13">
      <c r="A783" s="61"/>
      <c r="B783" s="62"/>
      <c r="C783" s="16"/>
      <c r="D783" s="110"/>
      <c r="E783" s="16"/>
      <c r="F783" s="256"/>
      <c r="G783" s="38"/>
      <c r="H783" s="110"/>
      <c r="I783" s="110"/>
      <c r="J783" s="175">
        <f t="shared" si="832"/>
        <v>0</v>
      </c>
      <c r="K783" s="16">
        <v>0</v>
      </c>
      <c r="L783" s="3"/>
      <c r="M783" s="1"/>
      <c r="N783" s="46">
        <f t="shared" si="818"/>
        <v>0</v>
      </c>
      <c r="O783" s="34"/>
      <c r="P783" s="1"/>
      <c r="Q783" s="46">
        <f t="shared" si="819"/>
        <v>0</v>
      </c>
      <c r="R783" s="34"/>
      <c r="S783" s="1"/>
      <c r="T783" s="46">
        <f t="shared" si="820"/>
        <v>0</v>
      </c>
      <c r="U783" s="34"/>
      <c r="V783" s="1"/>
      <c r="W783" s="46">
        <f t="shared" si="821"/>
        <v>0</v>
      </c>
      <c r="X783" s="34"/>
      <c r="Y783" s="1"/>
      <c r="Z783" s="46">
        <f t="shared" si="822"/>
        <v>0</v>
      </c>
      <c r="AA783" s="34"/>
      <c r="AB783" s="1"/>
      <c r="AC783" s="46">
        <f t="shared" si="823"/>
        <v>0</v>
      </c>
      <c r="AD783" s="3"/>
      <c r="AE783" s="1"/>
      <c r="AF783" s="171">
        <f t="shared" si="824"/>
        <v>0</v>
      </c>
      <c r="AG783" s="34"/>
      <c r="AH783" s="1"/>
      <c r="AI783" s="46">
        <f t="shared" si="825"/>
        <v>0</v>
      </c>
      <c r="AJ783" s="34"/>
      <c r="AK783" s="1"/>
      <c r="AL783" s="46">
        <f t="shared" si="826"/>
        <v>0</v>
      </c>
      <c r="AM783" s="34"/>
      <c r="AN783" s="1"/>
      <c r="AO783" s="46">
        <f t="shared" ref="AO783:AO788" si="836">SUM(AL783+AM783-AN783)</f>
        <v>0</v>
      </c>
      <c r="AP783" s="34"/>
      <c r="AQ783" s="1"/>
      <c r="AR783" s="46">
        <f t="shared" si="834"/>
        <v>0</v>
      </c>
      <c r="AS783" s="34"/>
      <c r="AT783" s="1"/>
      <c r="AU783" s="46">
        <f t="shared" si="835"/>
        <v>0</v>
      </c>
      <c r="AV783" s="125">
        <f t="shared" si="827"/>
        <v>0</v>
      </c>
      <c r="AW783" s="125">
        <f t="shared" si="828"/>
        <v>0</v>
      </c>
      <c r="AX783" s="291">
        <v>0</v>
      </c>
      <c r="AY783" s="125">
        <v>0</v>
      </c>
      <c r="AZ783" s="35"/>
      <c r="BA783" s="35"/>
      <c r="BB783" s="35"/>
      <c r="BC783" s="35"/>
      <c r="BD783" s="35"/>
      <c r="BE783" s="35"/>
      <c r="BF783" s="35"/>
    </row>
    <row r="784" spans="1:58" ht="13">
      <c r="A784" s="18"/>
      <c r="B784" s="41"/>
      <c r="C784" s="200"/>
      <c r="D784" s="81"/>
      <c r="E784" s="16"/>
      <c r="F784" s="162"/>
      <c r="G784" s="38"/>
      <c r="H784" s="110"/>
      <c r="I784" s="110"/>
      <c r="J784" s="175">
        <f>AU784</f>
        <v>0</v>
      </c>
      <c r="K784" s="16">
        <v>0</v>
      </c>
      <c r="L784" s="3"/>
      <c r="M784" s="1"/>
      <c r="N784" s="46">
        <f>SUM(K784+L784-M784)</f>
        <v>0</v>
      </c>
      <c r="O784" s="34"/>
      <c r="P784" s="1"/>
      <c r="Q784" s="46">
        <f>SUM(N784+O784-P784)</f>
        <v>0</v>
      </c>
      <c r="R784" s="34"/>
      <c r="S784" s="1"/>
      <c r="T784" s="46">
        <f>SUM(Q784+R784-S784)</f>
        <v>0</v>
      </c>
      <c r="U784" s="34"/>
      <c r="V784" s="1"/>
      <c r="W784" s="46">
        <f>SUM(T784+U784-V784)</f>
        <v>0</v>
      </c>
      <c r="X784" s="34"/>
      <c r="Y784" s="1"/>
      <c r="Z784" s="46">
        <f>SUM(W784+X784-Y784)</f>
        <v>0</v>
      </c>
      <c r="AA784" s="34"/>
      <c r="AB784" s="1"/>
      <c r="AC784" s="46">
        <f>SUM(Z784+AA784-AB784)</f>
        <v>0</v>
      </c>
      <c r="AD784" s="3"/>
      <c r="AE784" s="1"/>
      <c r="AF784" s="171">
        <f>SUM(AC784+AD784-AE784)</f>
        <v>0</v>
      </c>
      <c r="AG784" s="34"/>
      <c r="AH784" s="1"/>
      <c r="AI784" s="46">
        <f>SUM(AF784+AG784-AH784)</f>
        <v>0</v>
      </c>
      <c r="AJ784" s="34"/>
      <c r="AK784" s="1"/>
      <c r="AL784" s="46">
        <f>SUM(AI784+AJ784-AK784)</f>
        <v>0</v>
      </c>
      <c r="AM784" s="34"/>
      <c r="AN784" s="1"/>
      <c r="AO784" s="46">
        <f t="shared" si="836"/>
        <v>0</v>
      </c>
      <c r="AP784" s="34"/>
      <c r="AQ784" s="1"/>
      <c r="AR784" s="46">
        <v>0</v>
      </c>
      <c r="AS784" s="34"/>
      <c r="AT784" s="1"/>
      <c r="AU784" s="46">
        <f>SUM(AR784+AS784-AT784)</f>
        <v>0</v>
      </c>
      <c r="AV784" s="125">
        <f t="shared" si="827"/>
        <v>0</v>
      </c>
      <c r="AW784" s="125">
        <f t="shared" si="828"/>
        <v>0</v>
      </c>
      <c r="AX784" s="291">
        <v>0</v>
      </c>
      <c r="AY784" s="125">
        <v>0</v>
      </c>
      <c r="AZ784" s="35"/>
      <c r="BA784" s="35"/>
      <c r="BB784" s="35"/>
      <c r="BC784" s="35"/>
      <c r="BD784" s="35"/>
      <c r="BE784" s="35"/>
      <c r="BF784" s="35"/>
    </row>
    <row r="785" spans="1:296" ht="13">
      <c r="A785" s="17"/>
      <c r="B785" s="22"/>
      <c r="C785" s="200"/>
      <c r="D785" s="110"/>
      <c r="E785" s="16"/>
      <c r="F785" s="264"/>
      <c r="G785" s="199"/>
      <c r="H785" s="110"/>
      <c r="I785" s="82"/>
      <c r="J785" s="175">
        <f>AU785</f>
        <v>0</v>
      </c>
      <c r="K785" s="16">
        <v>0</v>
      </c>
      <c r="L785" s="3"/>
      <c r="M785" s="1"/>
      <c r="N785" s="46">
        <f>SUM(K785+L785-M785)</f>
        <v>0</v>
      </c>
      <c r="O785" s="34"/>
      <c r="P785" s="1"/>
      <c r="Q785" s="46">
        <f>SUM(N785+O785-P785)</f>
        <v>0</v>
      </c>
      <c r="R785" s="34"/>
      <c r="S785" s="1"/>
      <c r="T785" s="46">
        <f>SUM(Q785+R785-S785)</f>
        <v>0</v>
      </c>
      <c r="U785" s="34"/>
      <c r="V785" s="1"/>
      <c r="W785" s="46">
        <f>SUM(T785+U785-V785)</f>
        <v>0</v>
      </c>
      <c r="X785" s="34"/>
      <c r="Y785" s="1"/>
      <c r="Z785" s="46">
        <f>SUM(W785+X785-Y785)</f>
        <v>0</v>
      </c>
      <c r="AA785" s="34"/>
      <c r="AB785" s="1"/>
      <c r="AC785" s="46">
        <f>SUM(Z785+AA785-AB785)</f>
        <v>0</v>
      </c>
      <c r="AD785" s="3"/>
      <c r="AE785" s="1"/>
      <c r="AF785" s="171">
        <f>SUM(AC785+AD785-AE785)</f>
        <v>0</v>
      </c>
      <c r="AG785" s="34"/>
      <c r="AH785" s="1"/>
      <c r="AI785" s="46">
        <f>SUM(AF785+AG785-AH785)</f>
        <v>0</v>
      </c>
      <c r="AJ785" s="34"/>
      <c r="AK785" s="1"/>
      <c r="AL785" s="46">
        <f>SUM(AI785+AJ785-AK785)</f>
        <v>0</v>
      </c>
      <c r="AM785" s="34"/>
      <c r="AN785" s="1"/>
      <c r="AO785" s="46">
        <f t="shared" si="836"/>
        <v>0</v>
      </c>
      <c r="AP785" s="34"/>
      <c r="AQ785" s="1"/>
      <c r="AR785" s="46">
        <f>SUM(AO785+AP785-AQ785)</f>
        <v>0</v>
      </c>
      <c r="AS785" s="34"/>
      <c r="AT785" s="1"/>
      <c r="AU785" s="46">
        <f>SUM(AR785+AS785-AT785)</f>
        <v>0</v>
      </c>
      <c r="AV785" s="125">
        <f t="shared" si="827"/>
        <v>0</v>
      </c>
      <c r="AW785" s="125">
        <f t="shared" si="828"/>
        <v>0</v>
      </c>
      <c r="AX785" s="291">
        <v>0</v>
      </c>
      <c r="AY785" s="125">
        <v>0</v>
      </c>
      <c r="AZ785" s="35"/>
      <c r="BA785" s="35"/>
      <c r="BB785" s="35"/>
      <c r="BC785" s="35"/>
      <c r="BD785" s="35"/>
      <c r="BE785" s="35"/>
      <c r="BF785" s="35"/>
    </row>
    <row r="786" spans="1:296" ht="13">
      <c r="A786" s="17"/>
      <c r="B786" s="22"/>
      <c r="C786" s="16"/>
      <c r="D786" s="81"/>
      <c r="E786" s="16"/>
      <c r="F786" s="264"/>
      <c r="G786" s="199"/>
      <c r="H786" s="110"/>
      <c r="I786" s="82"/>
      <c r="J786" s="175">
        <f>AU786</f>
        <v>0</v>
      </c>
      <c r="K786" s="16">
        <v>0</v>
      </c>
      <c r="L786" s="3"/>
      <c r="M786" s="1"/>
      <c r="N786" s="46">
        <f>SUM(K786+L786-M786)</f>
        <v>0</v>
      </c>
      <c r="O786" s="34"/>
      <c r="P786" s="1"/>
      <c r="Q786" s="46">
        <f>SUM(N786+O786-P786)</f>
        <v>0</v>
      </c>
      <c r="R786" s="34"/>
      <c r="S786" s="1"/>
      <c r="T786" s="46">
        <f>SUM(Q786+R786-S786)</f>
        <v>0</v>
      </c>
      <c r="U786" s="34"/>
      <c r="V786" s="1"/>
      <c r="W786" s="46">
        <f>SUM(T786+U786-V786)</f>
        <v>0</v>
      </c>
      <c r="X786" s="34"/>
      <c r="Y786" s="1"/>
      <c r="Z786" s="46">
        <f>SUM(W786+X786-Y786)</f>
        <v>0</v>
      </c>
      <c r="AA786" s="34"/>
      <c r="AB786" s="1"/>
      <c r="AC786" s="46">
        <f>SUM(Z786+AA786-AB786)</f>
        <v>0</v>
      </c>
      <c r="AD786" s="3"/>
      <c r="AE786" s="1"/>
      <c r="AF786" s="171">
        <f>SUM(AC786+AD786-AE786)</f>
        <v>0</v>
      </c>
      <c r="AG786" s="34"/>
      <c r="AH786" s="1"/>
      <c r="AI786" s="46">
        <f>SUM(AF786+AG786-AH786)</f>
        <v>0</v>
      </c>
      <c r="AJ786" s="34"/>
      <c r="AK786" s="1"/>
      <c r="AL786" s="46">
        <f>SUM(AI786+AJ786-AK786)</f>
        <v>0</v>
      </c>
      <c r="AM786" s="34"/>
      <c r="AN786" s="1"/>
      <c r="AO786" s="46">
        <f t="shared" si="836"/>
        <v>0</v>
      </c>
      <c r="AP786" s="34"/>
      <c r="AQ786" s="1"/>
      <c r="AR786" s="46">
        <f>SUM(AO786+AP786-AQ786)</f>
        <v>0</v>
      </c>
      <c r="AS786" s="34"/>
      <c r="AT786" s="1"/>
      <c r="AU786" s="46">
        <f>SUM(AR786+AS786-AT786)</f>
        <v>0</v>
      </c>
      <c r="AV786" s="125">
        <f t="shared" si="827"/>
        <v>0</v>
      </c>
      <c r="AW786" s="125">
        <f t="shared" si="828"/>
        <v>0</v>
      </c>
      <c r="AX786" s="291">
        <v>0</v>
      </c>
      <c r="AY786" s="125">
        <v>0</v>
      </c>
      <c r="AZ786" s="35"/>
      <c r="BA786" s="35"/>
      <c r="BB786" s="35"/>
      <c r="BC786" s="35"/>
      <c r="BD786" s="35"/>
      <c r="BE786" s="35"/>
      <c r="BF786" s="35"/>
    </row>
    <row r="787" spans="1:296" ht="13">
      <c r="A787" s="18"/>
      <c r="B787" s="41"/>
      <c r="C787" s="16"/>
      <c r="D787" s="110"/>
      <c r="E787" s="16"/>
      <c r="F787" s="264"/>
      <c r="G787" s="199"/>
      <c r="H787" s="110"/>
      <c r="I787" s="82"/>
      <c r="J787" s="175">
        <f>AU787</f>
        <v>0</v>
      </c>
      <c r="K787" s="16">
        <v>0</v>
      </c>
      <c r="L787" s="3"/>
      <c r="M787" s="1"/>
      <c r="N787" s="46">
        <f>SUM(K787+L787-M787)</f>
        <v>0</v>
      </c>
      <c r="O787" s="34"/>
      <c r="P787" s="1"/>
      <c r="Q787" s="46">
        <f>SUM(N787+O787-P787)</f>
        <v>0</v>
      </c>
      <c r="R787" s="34"/>
      <c r="S787" s="1"/>
      <c r="T787" s="46">
        <f>SUM(Q787+R787-S787)</f>
        <v>0</v>
      </c>
      <c r="U787" s="34"/>
      <c r="V787" s="1"/>
      <c r="W787" s="46">
        <f>SUM(T787+U787-V787)</f>
        <v>0</v>
      </c>
      <c r="X787" s="34"/>
      <c r="Y787" s="1"/>
      <c r="Z787" s="46">
        <f>SUM(W787+X787-Y787)</f>
        <v>0</v>
      </c>
      <c r="AA787" s="34"/>
      <c r="AB787" s="1"/>
      <c r="AC787" s="46">
        <f>SUM(Z787+AA787-AB787)</f>
        <v>0</v>
      </c>
      <c r="AD787" s="3"/>
      <c r="AE787" s="1"/>
      <c r="AF787" s="171">
        <f>SUM(AC787+AD787-AE787)</f>
        <v>0</v>
      </c>
      <c r="AG787" s="34"/>
      <c r="AH787" s="1"/>
      <c r="AI787" s="46">
        <f>SUM(AF787+AG787-AH787)</f>
        <v>0</v>
      </c>
      <c r="AJ787" s="34"/>
      <c r="AK787" s="1"/>
      <c r="AL787" s="46">
        <f>SUM(AI787+AJ787-AK787)</f>
        <v>0</v>
      </c>
      <c r="AM787" s="34"/>
      <c r="AN787" s="1"/>
      <c r="AO787" s="46">
        <f t="shared" si="836"/>
        <v>0</v>
      </c>
      <c r="AP787" s="34"/>
      <c r="AQ787" s="1"/>
      <c r="AR787" s="46">
        <f>SUM(AO787+AP787-AQ787)</f>
        <v>0</v>
      </c>
      <c r="AS787" s="34"/>
      <c r="AT787" s="1"/>
      <c r="AU787" s="46">
        <f>SUM(AR787+AS787-AT787)</f>
        <v>0</v>
      </c>
      <c r="AV787" s="125">
        <f t="shared" si="827"/>
        <v>0</v>
      </c>
      <c r="AW787" s="125">
        <f t="shared" si="828"/>
        <v>0</v>
      </c>
      <c r="AX787" s="291">
        <v>0</v>
      </c>
      <c r="AY787" s="125">
        <v>0</v>
      </c>
      <c r="AZ787" s="35"/>
      <c r="BA787" s="35"/>
      <c r="BB787" s="35"/>
      <c r="BC787" s="35"/>
      <c r="BD787" s="35"/>
      <c r="BE787" s="35"/>
      <c r="BF787" s="35"/>
    </row>
    <row r="788" spans="1:296" ht="13">
      <c r="A788" s="17"/>
      <c r="B788" s="22"/>
      <c r="C788" s="200"/>
      <c r="D788" s="81"/>
      <c r="E788" s="16"/>
      <c r="F788" s="162"/>
      <c r="G788" s="35"/>
      <c r="H788" s="110"/>
      <c r="I788" s="110"/>
      <c r="J788" s="175">
        <f>AU788</f>
        <v>0</v>
      </c>
      <c r="K788" s="16">
        <v>0</v>
      </c>
      <c r="L788" s="3"/>
      <c r="M788" s="1"/>
      <c r="N788" s="45">
        <f>SUM(K788+L788-M788)</f>
        <v>0</v>
      </c>
      <c r="O788" s="34"/>
      <c r="P788" s="1"/>
      <c r="Q788" s="45">
        <f>SUM(N788+O788-P788)</f>
        <v>0</v>
      </c>
      <c r="R788" s="34"/>
      <c r="S788" s="1"/>
      <c r="T788" s="45">
        <f>SUM(Q788+R788-S788)</f>
        <v>0</v>
      </c>
      <c r="U788" s="34"/>
      <c r="V788" s="1"/>
      <c r="W788" s="45">
        <f>SUM(T788+U788-V788)</f>
        <v>0</v>
      </c>
      <c r="X788" s="34"/>
      <c r="Y788" s="1"/>
      <c r="Z788" s="45">
        <f>SUM(W788+X788-Y788)</f>
        <v>0</v>
      </c>
      <c r="AA788" s="34"/>
      <c r="AB788" s="1"/>
      <c r="AC788" s="45">
        <f>SUM(Z788+AA788-AB788)</f>
        <v>0</v>
      </c>
      <c r="AD788" s="3"/>
      <c r="AE788" s="1"/>
      <c r="AF788" s="172">
        <f>SUM(AC788+AD788-AE788)</f>
        <v>0</v>
      </c>
      <c r="AG788" s="34"/>
      <c r="AH788" s="1"/>
      <c r="AI788" s="46">
        <f>SUM(AF788+AG788-AH788)</f>
        <v>0</v>
      </c>
      <c r="AJ788" s="34"/>
      <c r="AK788" s="1"/>
      <c r="AL788" s="46">
        <f>SUM(AI788+AJ788-AK788)</f>
        <v>0</v>
      </c>
      <c r="AM788" s="34"/>
      <c r="AN788" s="1"/>
      <c r="AO788" s="46">
        <f t="shared" si="836"/>
        <v>0</v>
      </c>
      <c r="AP788" s="34"/>
      <c r="AQ788" s="1"/>
      <c r="AR788" s="46">
        <f>SUM(AO788+AP788-AQ788)</f>
        <v>0</v>
      </c>
      <c r="AS788" s="34"/>
      <c r="AT788" s="1"/>
      <c r="AU788" s="46">
        <f>SUM(AR788+AS788-AT788)</f>
        <v>0</v>
      </c>
      <c r="AV788" s="125">
        <f t="shared" si="827"/>
        <v>0</v>
      </c>
      <c r="AW788" s="125">
        <f t="shared" si="828"/>
        <v>0</v>
      </c>
      <c r="AX788" s="291">
        <v>0</v>
      </c>
      <c r="AY788" s="125">
        <v>0</v>
      </c>
      <c r="AZ788" s="35"/>
      <c r="BA788" s="35"/>
      <c r="BB788" s="35"/>
      <c r="BC788" s="35"/>
      <c r="BD788" s="35"/>
      <c r="BE788" s="35"/>
      <c r="BF788" s="35"/>
    </row>
    <row r="789" spans="1:296" ht="13">
      <c r="A789" s="17"/>
      <c r="B789" s="1"/>
      <c r="C789" s="200"/>
      <c r="D789" s="110"/>
      <c r="E789" s="16"/>
      <c r="F789" s="162"/>
      <c r="G789" s="38"/>
      <c r="H789" s="110"/>
      <c r="I789" s="110"/>
      <c r="J789" s="175">
        <f t="shared" si="832"/>
        <v>0</v>
      </c>
      <c r="K789" s="16">
        <v>0</v>
      </c>
      <c r="L789" s="3"/>
      <c r="M789" s="1"/>
      <c r="N789" s="46">
        <f t="shared" si="818"/>
        <v>0</v>
      </c>
      <c r="O789" s="34"/>
      <c r="P789" s="1"/>
      <c r="Q789" s="46">
        <f t="shared" si="819"/>
        <v>0</v>
      </c>
      <c r="R789" s="34"/>
      <c r="S789" s="1"/>
      <c r="T789" s="46">
        <f t="shared" si="820"/>
        <v>0</v>
      </c>
      <c r="U789" s="34"/>
      <c r="V789" s="1"/>
      <c r="W789" s="46">
        <f t="shared" si="821"/>
        <v>0</v>
      </c>
      <c r="X789" s="34"/>
      <c r="Y789" s="1"/>
      <c r="Z789" s="46">
        <f t="shared" si="822"/>
        <v>0</v>
      </c>
      <c r="AA789" s="34"/>
      <c r="AB789" s="1"/>
      <c r="AC789" s="46">
        <f t="shared" si="823"/>
        <v>0</v>
      </c>
      <c r="AD789" s="3"/>
      <c r="AE789" s="1"/>
      <c r="AF789" s="171">
        <f t="shared" si="824"/>
        <v>0</v>
      </c>
      <c r="AG789" s="34"/>
      <c r="AH789" s="1"/>
      <c r="AI789" s="46">
        <f t="shared" si="825"/>
        <v>0</v>
      </c>
      <c r="AJ789" s="34"/>
      <c r="AK789" s="1"/>
      <c r="AL789" s="46">
        <f t="shared" si="826"/>
        <v>0</v>
      </c>
      <c r="AM789" s="34"/>
      <c r="AN789" s="1"/>
      <c r="AO789" s="46">
        <f t="shared" ref="AO789:AO796" si="837">SUM(AL789+AM789-AN789)</f>
        <v>0</v>
      </c>
      <c r="AP789" s="34"/>
      <c r="AQ789" s="1"/>
      <c r="AR789" s="46">
        <f t="shared" si="834"/>
        <v>0</v>
      </c>
      <c r="AS789" s="34"/>
      <c r="AT789" s="1"/>
      <c r="AU789" s="46">
        <f t="shared" si="835"/>
        <v>0</v>
      </c>
      <c r="AV789" s="125">
        <f t="shared" si="827"/>
        <v>0</v>
      </c>
      <c r="AW789" s="125">
        <f t="shared" si="828"/>
        <v>0</v>
      </c>
      <c r="AX789" s="291">
        <v>0</v>
      </c>
      <c r="AY789" s="125">
        <v>0</v>
      </c>
      <c r="AZ789" s="35"/>
      <c r="BA789" s="35"/>
      <c r="BB789" s="35"/>
      <c r="BC789" s="35"/>
      <c r="BD789" s="35"/>
      <c r="BE789" s="35"/>
      <c r="BF789" s="35"/>
    </row>
    <row r="790" spans="1:296" ht="13">
      <c r="A790" s="77"/>
      <c r="B790" s="78"/>
      <c r="C790" s="16"/>
      <c r="D790" s="81"/>
      <c r="E790" s="16"/>
      <c r="F790" s="162"/>
      <c r="G790" s="38"/>
      <c r="H790" s="110"/>
      <c r="I790" s="110"/>
      <c r="J790" s="175">
        <f t="shared" si="832"/>
        <v>0</v>
      </c>
      <c r="K790" s="16">
        <v>0</v>
      </c>
      <c r="L790" s="3"/>
      <c r="M790" s="1"/>
      <c r="N790" s="46">
        <f t="shared" si="818"/>
        <v>0</v>
      </c>
      <c r="O790" s="34"/>
      <c r="P790" s="1"/>
      <c r="Q790" s="46">
        <f t="shared" si="819"/>
        <v>0</v>
      </c>
      <c r="R790" s="34"/>
      <c r="S790" s="1"/>
      <c r="T790" s="46">
        <f t="shared" si="820"/>
        <v>0</v>
      </c>
      <c r="U790" s="34"/>
      <c r="V790" s="1"/>
      <c r="W790" s="46">
        <f t="shared" si="821"/>
        <v>0</v>
      </c>
      <c r="X790" s="34"/>
      <c r="Y790" s="1"/>
      <c r="Z790" s="46">
        <f t="shared" si="822"/>
        <v>0</v>
      </c>
      <c r="AA790" s="34"/>
      <c r="AB790" s="1"/>
      <c r="AC790" s="46">
        <f t="shared" si="823"/>
        <v>0</v>
      </c>
      <c r="AD790" s="3"/>
      <c r="AE790" s="1"/>
      <c r="AF790" s="171">
        <f t="shared" si="824"/>
        <v>0</v>
      </c>
      <c r="AG790" s="34"/>
      <c r="AH790" s="1"/>
      <c r="AI790" s="46">
        <f t="shared" si="825"/>
        <v>0</v>
      </c>
      <c r="AJ790" s="34"/>
      <c r="AK790" s="1"/>
      <c r="AL790" s="46">
        <f t="shared" si="826"/>
        <v>0</v>
      </c>
      <c r="AM790" s="34"/>
      <c r="AN790" s="1"/>
      <c r="AO790" s="46">
        <f t="shared" si="837"/>
        <v>0</v>
      </c>
      <c r="AP790" s="34"/>
      <c r="AQ790" s="1"/>
      <c r="AR790" s="46">
        <f t="shared" si="834"/>
        <v>0</v>
      </c>
      <c r="AS790" s="34"/>
      <c r="AT790" s="1"/>
      <c r="AU790" s="46">
        <f t="shared" si="835"/>
        <v>0</v>
      </c>
      <c r="AV790" s="125">
        <f t="shared" si="827"/>
        <v>0</v>
      </c>
      <c r="AW790" s="125">
        <f t="shared" si="828"/>
        <v>0</v>
      </c>
      <c r="AX790" s="291">
        <v>0</v>
      </c>
      <c r="AY790" s="125">
        <v>0</v>
      </c>
      <c r="AZ790" s="35"/>
      <c r="BA790" s="35"/>
      <c r="BB790" s="35"/>
      <c r="BC790" s="35"/>
      <c r="BD790" s="35"/>
      <c r="BE790" s="35"/>
      <c r="BF790" s="35"/>
    </row>
    <row r="791" spans="1:296" ht="13">
      <c r="A791" s="17"/>
      <c r="B791" s="1"/>
      <c r="C791" s="16"/>
      <c r="D791" s="110"/>
      <c r="E791" s="16"/>
      <c r="F791" s="162"/>
      <c r="G791" s="38"/>
      <c r="H791" s="110"/>
      <c r="I791" s="110"/>
      <c r="J791" s="175">
        <f t="shared" si="832"/>
        <v>0</v>
      </c>
      <c r="K791" s="16">
        <v>0</v>
      </c>
      <c r="L791" s="3"/>
      <c r="M791" s="1"/>
      <c r="N791" s="46">
        <f t="shared" si="818"/>
        <v>0</v>
      </c>
      <c r="O791" s="34"/>
      <c r="P791" s="1"/>
      <c r="Q791" s="46">
        <f t="shared" si="819"/>
        <v>0</v>
      </c>
      <c r="R791" s="34"/>
      <c r="S791" s="1"/>
      <c r="T791" s="46">
        <f t="shared" si="820"/>
        <v>0</v>
      </c>
      <c r="U791" s="34"/>
      <c r="V791" s="1"/>
      <c r="W791" s="46">
        <f t="shared" si="821"/>
        <v>0</v>
      </c>
      <c r="X791" s="34"/>
      <c r="Y791" s="1"/>
      <c r="Z791" s="46">
        <f t="shared" si="822"/>
        <v>0</v>
      </c>
      <c r="AA791" s="34"/>
      <c r="AB791" s="1"/>
      <c r="AC791" s="46">
        <f t="shared" si="823"/>
        <v>0</v>
      </c>
      <c r="AD791" s="3"/>
      <c r="AE791" s="1"/>
      <c r="AF791" s="171">
        <f t="shared" si="824"/>
        <v>0</v>
      </c>
      <c r="AG791" s="34"/>
      <c r="AH791" s="1"/>
      <c r="AI791" s="46">
        <f t="shared" si="825"/>
        <v>0</v>
      </c>
      <c r="AJ791" s="34"/>
      <c r="AK791" s="1"/>
      <c r="AL791" s="46">
        <f t="shared" si="826"/>
        <v>0</v>
      </c>
      <c r="AM791" s="34"/>
      <c r="AN791" s="1"/>
      <c r="AO791" s="46">
        <f t="shared" si="837"/>
        <v>0</v>
      </c>
      <c r="AP791" s="34"/>
      <c r="AQ791" s="1"/>
      <c r="AR791" s="46">
        <f t="shared" si="834"/>
        <v>0</v>
      </c>
      <c r="AS791" s="34"/>
      <c r="AT791" s="1"/>
      <c r="AU791" s="46">
        <f t="shared" si="835"/>
        <v>0</v>
      </c>
      <c r="AV791" s="125">
        <f t="shared" si="827"/>
        <v>0</v>
      </c>
      <c r="AW791" s="125">
        <f t="shared" si="828"/>
        <v>0</v>
      </c>
      <c r="AX791" s="291">
        <v>0</v>
      </c>
      <c r="AY791" s="125">
        <v>0</v>
      </c>
      <c r="AZ791" s="35"/>
      <c r="BA791" s="35"/>
      <c r="BB791" s="35"/>
      <c r="BC791" s="35"/>
      <c r="BD791" s="35"/>
      <c r="BE791" s="35"/>
      <c r="BF791" s="35"/>
    </row>
    <row r="792" spans="1:296" ht="13">
      <c r="A792" s="18"/>
      <c r="B792" s="41"/>
      <c r="C792" s="200"/>
      <c r="D792" s="81"/>
      <c r="E792" s="16"/>
      <c r="F792" s="162"/>
      <c r="G792" s="38"/>
      <c r="H792" s="110"/>
      <c r="I792" s="110"/>
      <c r="J792" s="175">
        <f>AU792</f>
        <v>0</v>
      </c>
      <c r="K792" s="16">
        <v>0</v>
      </c>
      <c r="L792" s="3"/>
      <c r="M792" s="1"/>
      <c r="N792" s="46">
        <f t="shared" si="818"/>
        <v>0</v>
      </c>
      <c r="O792" s="34"/>
      <c r="P792" s="1"/>
      <c r="Q792" s="46">
        <f t="shared" si="819"/>
        <v>0</v>
      </c>
      <c r="R792" s="34"/>
      <c r="S792" s="1"/>
      <c r="T792" s="46">
        <f t="shared" si="820"/>
        <v>0</v>
      </c>
      <c r="U792" s="34"/>
      <c r="V792" s="1"/>
      <c r="W792" s="46">
        <f t="shared" si="821"/>
        <v>0</v>
      </c>
      <c r="X792" s="34"/>
      <c r="Y792" s="1"/>
      <c r="Z792" s="46">
        <f t="shared" si="822"/>
        <v>0</v>
      </c>
      <c r="AA792" s="34"/>
      <c r="AB792" s="1"/>
      <c r="AC792" s="46">
        <f t="shared" si="823"/>
        <v>0</v>
      </c>
      <c r="AD792" s="3"/>
      <c r="AE792" s="1"/>
      <c r="AF792" s="171">
        <f t="shared" si="824"/>
        <v>0</v>
      </c>
      <c r="AG792" s="34"/>
      <c r="AH792" s="1"/>
      <c r="AI792" s="46">
        <f t="shared" si="825"/>
        <v>0</v>
      </c>
      <c r="AJ792" s="34"/>
      <c r="AK792" s="1"/>
      <c r="AL792" s="46">
        <f t="shared" si="826"/>
        <v>0</v>
      </c>
      <c r="AM792" s="34"/>
      <c r="AN792" s="1"/>
      <c r="AO792" s="46">
        <f>SUM(AL792+AM792-AN792)</f>
        <v>0</v>
      </c>
      <c r="AP792" s="34"/>
      <c r="AQ792" s="1"/>
      <c r="AR792" s="46">
        <f>SUM(AO792+AP792-AQ792)</f>
        <v>0</v>
      </c>
      <c r="AS792" s="34"/>
      <c r="AT792" s="1"/>
      <c r="AU792" s="46">
        <f>SUM(AR792+AS792-AT792)</f>
        <v>0</v>
      </c>
      <c r="AV792" s="125">
        <f t="shared" si="827"/>
        <v>0</v>
      </c>
      <c r="AW792" s="125">
        <f t="shared" si="828"/>
        <v>0</v>
      </c>
      <c r="AX792" s="291">
        <v>0</v>
      </c>
      <c r="AY792" s="125">
        <v>0</v>
      </c>
      <c r="AZ792" s="35"/>
      <c r="BA792" s="35"/>
      <c r="BB792" s="35"/>
      <c r="BC792" s="35"/>
      <c r="BD792" s="35"/>
      <c r="BE792" s="35"/>
      <c r="BF792" s="35"/>
    </row>
    <row r="793" spans="1:296" ht="13">
      <c r="A793" s="18"/>
      <c r="B793" s="41"/>
      <c r="C793" s="200"/>
      <c r="D793" s="110"/>
      <c r="E793" s="16"/>
      <c r="F793" s="162"/>
      <c r="G793" s="38"/>
      <c r="H793" s="110"/>
      <c r="I793" s="110"/>
      <c r="J793" s="175">
        <f>AU793</f>
        <v>0</v>
      </c>
      <c r="K793" s="16">
        <v>0</v>
      </c>
      <c r="L793" s="3"/>
      <c r="M793" s="1"/>
      <c r="N793" s="46">
        <f t="shared" si="818"/>
        <v>0</v>
      </c>
      <c r="O793" s="34"/>
      <c r="P793" s="1"/>
      <c r="Q793" s="46">
        <f t="shared" si="819"/>
        <v>0</v>
      </c>
      <c r="R793" s="34"/>
      <c r="S793" s="1"/>
      <c r="T793" s="46">
        <f t="shared" si="820"/>
        <v>0</v>
      </c>
      <c r="U793" s="34"/>
      <c r="V793" s="1"/>
      <c r="W793" s="46">
        <f t="shared" si="821"/>
        <v>0</v>
      </c>
      <c r="X793" s="34"/>
      <c r="Y793" s="1"/>
      <c r="Z793" s="46">
        <f t="shared" si="822"/>
        <v>0</v>
      </c>
      <c r="AA793" s="34"/>
      <c r="AB793" s="1"/>
      <c r="AC793" s="46">
        <f t="shared" si="823"/>
        <v>0</v>
      </c>
      <c r="AD793" s="3"/>
      <c r="AE793" s="1"/>
      <c r="AF793" s="171">
        <f t="shared" si="824"/>
        <v>0</v>
      </c>
      <c r="AG793" s="34"/>
      <c r="AH793" s="1"/>
      <c r="AI793" s="46">
        <f t="shared" si="825"/>
        <v>0</v>
      </c>
      <c r="AJ793" s="34"/>
      <c r="AK793" s="1"/>
      <c r="AL793" s="46">
        <f t="shared" si="826"/>
        <v>0</v>
      </c>
      <c r="AM793" s="34"/>
      <c r="AN793" s="1"/>
      <c r="AO793" s="46">
        <f>SUM(AL793+AM793-AN793)</f>
        <v>0</v>
      </c>
      <c r="AP793" s="34"/>
      <c r="AQ793" s="1"/>
      <c r="AR793" s="46">
        <f>SUM(AO793+AP793-AQ793)</f>
        <v>0</v>
      </c>
      <c r="AS793" s="34"/>
      <c r="AT793" s="1"/>
      <c r="AU793" s="46">
        <f>SUM(AR793+AS793-AT793)</f>
        <v>0</v>
      </c>
      <c r="AV793" s="125">
        <f t="shared" si="827"/>
        <v>0</v>
      </c>
      <c r="AW793" s="125">
        <f t="shared" si="828"/>
        <v>0</v>
      </c>
      <c r="AX793" s="291">
        <v>0</v>
      </c>
      <c r="AY793" s="125">
        <v>0</v>
      </c>
      <c r="AZ793" s="35"/>
      <c r="BA793" s="35"/>
      <c r="BB793" s="35"/>
      <c r="BC793" s="35"/>
      <c r="BD793" s="35"/>
      <c r="BE793" s="35"/>
      <c r="BF793" s="35"/>
    </row>
    <row r="794" spans="1:296" ht="13">
      <c r="A794" s="18"/>
      <c r="B794" s="41"/>
      <c r="C794" s="16"/>
      <c r="D794" s="81"/>
      <c r="E794" s="16"/>
      <c r="F794" s="162"/>
      <c r="G794" s="90"/>
      <c r="H794" s="110"/>
      <c r="I794" s="110"/>
      <c r="J794" s="175">
        <f>AU794</f>
        <v>0</v>
      </c>
      <c r="K794" s="16">
        <v>0</v>
      </c>
      <c r="L794" s="3"/>
      <c r="M794" s="1"/>
      <c r="N794" s="46">
        <f t="shared" si="818"/>
        <v>0</v>
      </c>
      <c r="O794" s="34"/>
      <c r="P794" s="1"/>
      <c r="Q794" s="46">
        <f t="shared" si="819"/>
        <v>0</v>
      </c>
      <c r="R794" s="34"/>
      <c r="S794" s="1"/>
      <c r="T794" s="46">
        <f t="shared" si="820"/>
        <v>0</v>
      </c>
      <c r="U794" s="34"/>
      <c r="V794" s="1"/>
      <c r="W794" s="46">
        <f t="shared" si="821"/>
        <v>0</v>
      </c>
      <c r="X794" s="34"/>
      <c r="Y794" s="1"/>
      <c r="Z794" s="46">
        <f t="shared" si="822"/>
        <v>0</v>
      </c>
      <c r="AA794" s="34"/>
      <c r="AB794" s="1"/>
      <c r="AC794" s="46">
        <f t="shared" si="823"/>
        <v>0</v>
      </c>
      <c r="AD794" s="3"/>
      <c r="AE794" s="1"/>
      <c r="AF794" s="171">
        <f t="shared" si="824"/>
        <v>0</v>
      </c>
      <c r="AG794" s="34"/>
      <c r="AH794" s="1"/>
      <c r="AI794" s="46">
        <f t="shared" si="825"/>
        <v>0</v>
      </c>
      <c r="AJ794" s="34"/>
      <c r="AK794" s="1"/>
      <c r="AL794" s="46">
        <f t="shared" si="826"/>
        <v>0</v>
      </c>
      <c r="AM794" s="34"/>
      <c r="AN794" s="1"/>
      <c r="AO794" s="46">
        <f>SUM(AL794+AM794-AN794)</f>
        <v>0</v>
      </c>
      <c r="AP794" s="34"/>
      <c r="AQ794" s="1"/>
      <c r="AR794" s="46">
        <f>SUM(AO794+AP794-AQ794)</f>
        <v>0</v>
      </c>
      <c r="AS794" s="34"/>
      <c r="AT794" s="1"/>
      <c r="AU794" s="46">
        <f>SUM(AR794+AS794-AT794)</f>
        <v>0</v>
      </c>
      <c r="AV794" s="125">
        <f t="shared" si="827"/>
        <v>0</v>
      </c>
      <c r="AW794" s="125">
        <f t="shared" si="828"/>
        <v>0</v>
      </c>
      <c r="AX794" s="291">
        <v>0</v>
      </c>
      <c r="AY794" s="125">
        <v>0</v>
      </c>
      <c r="AZ794" s="35"/>
      <c r="BA794" s="35"/>
      <c r="BB794" s="35"/>
      <c r="BC794" s="35"/>
      <c r="BD794" s="35"/>
      <c r="BE794" s="35"/>
      <c r="BF794" s="35"/>
    </row>
    <row r="795" spans="1:296" ht="13">
      <c r="A795" s="17"/>
      <c r="B795" s="1"/>
      <c r="C795" s="16"/>
      <c r="D795" s="110"/>
      <c r="E795" s="16"/>
      <c r="F795" s="162"/>
      <c r="G795" s="38"/>
      <c r="H795" s="110"/>
      <c r="I795" s="110"/>
      <c r="J795" s="175">
        <f>AU795</f>
        <v>0</v>
      </c>
      <c r="K795" s="16">
        <v>0</v>
      </c>
      <c r="L795" s="3"/>
      <c r="M795" s="1"/>
      <c r="N795" s="46">
        <f>SUM(K795+L795-M795)</f>
        <v>0</v>
      </c>
      <c r="O795" s="34"/>
      <c r="P795" s="1"/>
      <c r="Q795" s="46">
        <f>SUM(N795+O795-P795)</f>
        <v>0</v>
      </c>
      <c r="R795" s="34"/>
      <c r="S795" s="1"/>
      <c r="T795" s="46">
        <f>SUM(Q795+R795-S795)</f>
        <v>0</v>
      </c>
      <c r="U795" s="34"/>
      <c r="V795" s="1"/>
      <c r="W795" s="46">
        <f>SUM(T795+U795-V795)</f>
        <v>0</v>
      </c>
      <c r="X795" s="34"/>
      <c r="Y795" s="1"/>
      <c r="Z795" s="46">
        <f>SUM(W795+X795-Y795)</f>
        <v>0</v>
      </c>
      <c r="AA795" s="34"/>
      <c r="AB795" s="1"/>
      <c r="AC795" s="46">
        <f>SUM(Z795+AA795-AB795)</f>
        <v>0</v>
      </c>
      <c r="AD795" s="3"/>
      <c r="AE795" s="1"/>
      <c r="AF795" s="171">
        <f>SUM(AC795+AD795-AE795)</f>
        <v>0</v>
      </c>
      <c r="AG795" s="34"/>
      <c r="AH795" s="1"/>
      <c r="AI795" s="46">
        <f>SUM(AF795+AG795-AH795)</f>
        <v>0</v>
      </c>
      <c r="AJ795" s="34"/>
      <c r="AK795" s="1"/>
      <c r="AL795" s="46">
        <f>SUM(AI795+AJ795-AK795)</f>
        <v>0</v>
      </c>
      <c r="AM795" s="34"/>
      <c r="AN795" s="1"/>
      <c r="AO795" s="46">
        <f>SUM(AL795+AM795-AN795)</f>
        <v>0</v>
      </c>
      <c r="AP795" s="34"/>
      <c r="AQ795" s="1"/>
      <c r="AR795" s="46">
        <f>SUM(AO795+AP795-AQ795)</f>
        <v>0</v>
      </c>
      <c r="AS795" s="34"/>
      <c r="AT795" s="1"/>
      <c r="AU795" s="46">
        <f>SUM(AR795+AS795-AT795)</f>
        <v>0</v>
      </c>
      <c r="AV795" s="125">
        <f t="shared" si="827"/>
        <v>0</v>
      </c>
      <c r="AW795" s="125">
        <f t="shared" si="828"/>
        <v>0</v>
      </c>
      <c r="AX795" s="291">
        <v>0</v>
      </c>
      <c r="AY795" s="125">
        <v>0</v>
      </c>
      <c r="AZ795" s="35"/>
      <c r="BA795" s="35"/>
      <c r="BB795" s="35"/>
      <c r="BC795" s="35"/>
      <c r="BD795" s="35"/>
      <c r="BE795" s="35"/>
      <c r="BF795" s="35"/>
    </row>
    <row r="796" spans="1:296" s="2" customFormat="1" ht="13">
      <c r="A796" s="17"/>
      <c r="B796" s="1"/>
      <c r="C796" s="200"/>
      <c r="D796" s="81"/>
      <c r="E796" s="16"/>
      <c r="F796" s="162"/>
      <c r="G796" s="38"/>
      <c r="H796" s="110"/>
      <c r="I796" s="110"/>
      <c r="J796" s="176">
        <f t="shared" si="832"/>
        <v>0</v>
      </c>
      <c r="K796" s="16">
        <v>0</v>
      </c>
      <c r="L796" s="3"/>
      <c r="M796" s="1"/>
      <c r="N796" s="46">
        <f>SUM(K796+L796-M796)</f>
        <v>0</v>
      </c>
      <c r="O796" s="34"/>
      <c r="P796" s="1"/>
      <c r="Q796" s="46">
        <f>SUM(N796+O796-P796)</f>
        <v>0</v>
      </c>
      <c r="R796" s="34"/>
      <c r="S796" s="1"/>
      <c r="T796" s="46">
        <f>SUM(Q796+R796-S796)</f>
        <v>0</v>
      </c>
      <c r="U796" s="34"/>
      <c r="V796" s="1"/>
      <c r="W796" s="46">
        <f>SUM(T796+U796-V796)</f>
        <v>0</v>
      </c>
      <c r="X796" s="34"/>
      <c r="Y796" s="1"/>
      <c r="Z796" s="46">
        <f>SUM(W796+X796-Y796)</f>
        <v>0</v>
      </c>
      <c r="AA796" s="34"/>
      <c r="AB796" s="1"/>
      <c r="AC796" s="46">
        <f>SUM(Z796+AA796-AB796)</f>
        <v>0</v>
      </c>
      <c r="AD796" s="3"/>
      <c r="AE796" s="1"/>
      <c r="AF796" s="171">
        <f>SUM(AC796+AD796-AE796)</f>
        <v>0</v>
      </c>
      <c r="AG796" s="34"/>
      <c r="AH796" s="1"/>
      <c r="AI796" s="46">
        <f>SUM(AF796+AG796-AH796)</f>
        <v>0</v>
      </c>
      <c r="AJ796" s="34"/>
      <c r="AK796" s="1"/>
      <c r="AL796" s="46">
        <f>SUM(AI796+AJ796-AK796)</f>
        <v>0</v>
      </c>
      <c r="AM796" s="34"/>
      <c r="AN796" s="1"/>
      <c r="AO796" s="46">
        <f t="shared" si="837"/>
        <v>0</v>
      </c>
      <c r="AP796" s="34"/>
      <c r="AQ796" s="1"/>
      <c r="AR796" s="46">
        <f t="shared" si="834"/>
        <v>0</v>
      </c>
      <c r="AS796" s="34"/>
      <c r="AT796" s="1"/>
      <c r="AU796" s="46">
        <f t="shared" si="835"/>
        <v>0</v>
      </c>
      <c r="AV796" s="125">
        <f t="shared" si="827"/>
        <v>0</v>
      </c>
      <c r="AW796" s="125">
        <f t="shared" si="828"/>
        <v>0</v>
      </c>
      <c r="AX796" s="291">
        <v>0</v>
      </c>
      <c r="AY796" s="125">
        <v>0</v>
      </c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35"/>
      <c r="EZ796" s="35"/>
      <c r="FA796" s="35"/>
      <c r="FB796" s="35"/>
      <c r="FC796" s="35"/>
      <c r="FD796" s="35"/>
      <c r="FE796" s="35"/>
      <c r="FF796" s="35"/>
      <c r="FG796" s="35"/>
      <c r="FH796" s="35"/>
      <c r="FI796" s="35"/>
      <c r="FJ796" s="35"/>
      <c r="FK796" s="35"/>
      <c r="FL796" s="35"/>
      <c r="FM796" s="35"/>
      <c r="FN796" s="35"/>
      <c r="FO796" s="35"/>
      <c r="FP796" s="35"/>
      <c r="FQ796" s="35"/>
      <c r="FR796" s="35"/>
      <c r="FS796" s="35"/>
      <c r="FT796" s="35"/>
      <c r="FU796" s="35"/>
      <c r="FV796" s="35"/>
      <c r="FW796" s="35"/>
      <c r="FX796" s="35"/>
      <c r="FY796" s="35"/>
      <c r="FZ796" s="35"/>
      <c r="GA796" s="35"/>
      <c r="GB796" s="35"/>
      <c r="GC796" s="35"/>
      <c r="GD796" s="35"/>
      <c r="GE796" s="35"/>
      <c r="GF796" s="35"/>
      <c r="GG796" s="35"/>
      <c r="GH796" s="35"/>
      <c r="GI796" s="35"/>
      <c r="GJ796" s="35"/>
      <c r="GK796" s="35"/>
      <c r="GL796" s="35"/>
      <c r="GM796" s="35"/>
      <c r="GN796" s="35"/>
      <c r="GO796" s="35"/>
      <c r="GP796" s="35"/>
      <c r="GQ796" s="35"/>
      <c r="GR796" s="35"/>
      <c r="GS796" s="35"/>
      <c r="GT796" s="35"/>
      <c r="GU796" s="35"/>
      <c r="GV796" s="35"/>
      <c r="GW796" s="35"/>
      <c r="GX796" s="35"/>
      <c r="GY796" s="35"/>
      <c r="GZ796" s="35"/>
      <c r="HA796" s="35"/>
      <c r="HB796" s="35"/>
      <c r="HC796" s="35"/>
      <c r="HD796" s="35"/>
      <c r="HE796" s="35"/>
      <c r="HF796" s="35"/>
      <c r="HG796" s="35"/>
      <c r="HH796" s="35"/>
      <c r="HI796" s="35"/>
      <c r="HJ796" s="35"/>
      <c r="HK796" s="35"/>
      <c r="HL796" s="35"/>
      <c r="HM796" s="35"/>
      <c r="HN796" s="35"/>
      <c r="HO796" s="35"/>
      <c r="HP796" s="35"/>
      <c r="HQ796" s="35"/>
      <c r="HR796" s="35"/>
      <c r="HS796" s="35"/>
      <c r="HT796" s="35"/>
      <c r="HU796" s="35"/>
      <c r="HV796" s="35"/>
      <c r="HW796" s="35"/>
      <c r="HX796" s="35"/>
      <c r="HY796" s="35"/>
      <c r="HZ796" s="35"/>
      <c r="IA796" s="35"/>
      <c r="IB796" s="35"/>
      <c r="IC796" s="35"/>
      <c r="ID796" s="35"/>
      <c r="IE796" s="35"/>
      <c r="IF796" s="35"/>
      <c r="IG796" s="35"/>
      <c r="IH796" s="35"/>
      <c r="II796" s="35"/>
      <c r="IJ796" s="35"/>
      <c r="IK796" s="35"/>
      <c r="IL796" s="35"/>
      <c r="IM796" s="35"/>
      <c r="IN796" s="35"/>
      <c r="IO796" s="35"/>
      <c r="IP796" s="35"/>
      <c r="IQ796" s="35"/>
      <c r="IR796" s="35"/>
      <c r="IS796" s="35"/>
      <c r="IT796" s="35"/>
      <c r="IU796" s="35"/>
      <c r="IV796" s="35"/>
      <c r="IW796" s="35"/>
      <c r="IX796" s="35"/>
      <c r="IY796" s="35"/>
      <c r="IZ796" s="35"/>
      <c r="JA796" s="35"/>
      <c r="JB796" s="35"/>
      <c r="JC796" s="35"/>
      <c r="JD796" s="35"/>
      <c r="JE796" s="35"/>
      <c r="JF796" s="35"/>
      <c r="JG796" s="35"/>
      <c r="JH796" s="35"/>
      <c r="JI796" s="35"/>
      <c r="JJ796" s="35"/>
      <c r="JK796" s="35"/>
      <c r="JL796" s="35"/>
      <c r="JM796" s="35"/>
      <c r="JN796" s="35"/>
      <c r="JO796" s="35"/>
      <c r="JP796" s="35"/>
      <c r="JQ796" s="35"/>
      <c r="JR796" s="35"/>
      <c r="JS796" s="35"/>
      <c r="JT796" s="35"/>
      <c r="JU796" s="35"/>
      <c r="JV796" s="35"/>
      <c r="JW796" s="35"/>
      <c r="JX796" s="35"/>
      <c r="JY796" s="35"/>
      <c r="JZ796" s="35"/>
      <c r="KA796" s="35"/>
      <c r="KB796" s="35"/>
      <c r="KC796" s="35"/>
      <c r="KD796" s="35"/>
      <c r="KE796" s="35"/>
      <c r="KF796" s="35"/>
      <c r="KG796" s="35"/>
      <c r="KH796" s="35"/>
      <c r="KI796" s="35"/>
      <c r="KJ796" s="35"/>
    </row>
    <row r="797" spans="1:296" s="2" customFormat="1" ht="13">
      <c r="A797" s="18"/>
      <c r="B797" s="41"/>
      <c r="C797" s="200"/>
      <c r="D797" s="110"/>
      <c r="E797" s="16"/>
      <c r="F797" s="162"/>
      <c r="G797" s="38"/>
      <c r="H797" s="110"/>
      <c r="I797" s="110"/>
      <c r="J797" s="175">
        <f>AU797</f>
        <v>0</v>
      </c>
      <c r="K797" s="16">
        <v>0</v>
      </c>
      <c r="L797" s="3"/>
      <c r="M797" s="1"/>
      <c r="N797" s="46">
        <f>SUM(K797+L797-M797)</f>
        <v>0</v>
      </c>
      <c r="O797" s="34"/>
      <c r="P797" s="1"/>
      <c r="Q797" s="46">
        <f>SUM(N797+O797-P797)</f>
        <v>0</v>
      </c>
      <c r="R797" s="34"/>
      <c r="S797" s="1"/>
      <c r="T797" s="46">
        <f>SUM(Q797+R797-S797)</f>
        <v>0</v>
      </c>
      <c r="U797" s="34"/>
      <c r="V797" s="1"/>
      <c r="W797" s="46">
        <f>SUM(T797+U797-V797)</f>
        <v>0</v>
      </c>
      <c r="X797" s="34"/>
      <c r="Y797" s="1"/>
      <c r="Z797" s="46">
        <f>SUM(W797+X797-Y797)</f>
        <v>0</v>
      </c>
      <c r="AA797" s="34"/>
      <c r="AB797" s="1"/>
      <c r="AC797" s="46">
        <f>SUM(Z797+AA797-AB797)</f>
        <v>0</v>
      </c>
      <c r="AD797" s="3"/>
      <c r="AE797" s="1"/>
      <c r="AF797" s="171">
        <f>SUM(AC797+AD797-AE797)</f>
        <v>0</v>
      </c>
      <c r="AG797" s="34"/>
      <c r="AH797" s="1"/>
      <c r="AI797" s="46">
        <f>SUM(AF797+AG797-AH797)</f>
        <v>0</v>
      </c>
      <c r="AJ797" s="34"/>
      <c r="AK797" s="1"/>
      <c r="AL797" s="46">
        <f>SUM(AI797+AJ797-AK797)</f>
        <v>0</v>
      </c>
      <c r="AM797" s="34"/>
      <c r="AN797" s="1"/>
      <c r="AO797" s="46">
        <f>SUM(AL797+AM797-AN797)</f>
        <v>0</v>
      </c>
      <c r="AP797" s="34"/>
      <c r="AQ797" s="1"/>
      <c r="AR797" s="46">
        <f>SUM(AO797+AP797-AQ797)</f>
        <v>0</v>
      </c>
      <c r="AS797" s="34"/>
      <c r="AT797" s="1"/>
      <c r="AU797" s="46">
        <f>SUM(AR797+AS797-AT797)</f>
        <v>0</v>
      </c>
      <c r="AV797" s="125">
        <f t="shared" si="827"/>
        <v>0</v>
      </c>
      <c r="AW797" s="125">
        <f t="shared" si="828"/>
        <v>0</v>
      </c>
      <c r="AX797" s="291">
        <v>0</v>
      </c>
      <c r="AY797" s="125">
        <v>0</v>
      </c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35"/>
      <c r="EZ797" s="35"/>
      <c r="FA797" s="35"/>
      <c r="FB797" s="35"/>
      <c r="FC797" s="35"/>
      <c r="FD797" s="35"/>
      <c r="FE797" s="35"/>
      <c r="FF797" s="35"/>
      <c r="FG797" s="35"/>
      <c r="FH797" s="35"/>
      <c r="FI797" s="35"/>
      <c r="FJ797" s="35"/>
      <c r="FK797" s="35"/>
      <c r="FL797" s="35"/>
      <c r="FM797" s="35"/>
      <c r="FN797" s="35"/>
      <c r="FO797" s="35"/>
      <c r="FP797" s="35"/>
      <c r="FQ797" s="35"/>
      <c r="FR797" s="35"/>
      <c r="FS797" s="35"/>
      <c r="FT797" s="35"/>
      <c r="FU797" s="35"/>
      <c r="FV797" s="35"/>
      <c r="FW797" s="35"/>
      <c r="FX797" s="35"/>
      <c r="FY797" s="35"/>
      <c r="FZ797" s="35"/>
      <c r="GA797" s="35"/>
      <c r="GB797" s="35"/>
      <c r="GC797" s="35"/>
      <c r="GD797" s="35"/>
      <c r="GE797" s="35"/>
      <c r="GF797" s="35"/>
      <c r="GG797" s="35"/>
      <c r="GH797" s="35"/>
      <c r="GI797" s="35"/>
      <c r="GJ797" s="35"/>
      <c r="GK797" s="35"/>
      <c r="GL797" s="35"/>
      <c r="GM797" s="35"/>
      <c r="GN797" s="35"/>
      <c r="GO797" s="35"/>
      <c r="GP797" s="35"/>
      <c r="GQ797" s="35"/>
      <c r="GR797" s="35"/>
      <c r="GS797" s="35"/>
      <c r="GT797" s="35"/>
      <c r="GU797" s="35"/>
      <c r="GV797" s="35"/>
      <c r="GW797" s="35"/>
      <c r="GX797" s="35"/>
      <c r="GY797" s="35"/>
      <c r="GZ797" s="35"/>
      <c r="HA797" s="35"/>
      <c r="HB797" s="35"/>
      <c r="HC797" s="35"/>
      <c r="HD797" s="35"/>
      <c r="HE797" s="35"/>
      <c r="HF797" s="35"/>
      <c r="HG797" s="35"/>
      <c r="HH797" s="35"/>
      <c r="HI797" s="35"/>
      <c r="HJ797" s="35"/>
      <c r="HK797" s="35"/>
      <c r="HL797" s="35"/>
      <c r="HM797" s="35"/>
      <c r="HN797" s="35"/>
      <c r="HO797" s="35"/>
      <c r="HP797" s="35"/>
      <c r="HQ797" s="35"/>
      <c r="HR797" s="35"/>
      <c r="HS797" s="35"/>
      <c r="HT797" s="35"/>
      <c r="HU797" s="35"/>
      <c r="HV797" s="35"/>
      <c r="HW797" s="35"/>
      <c r="HX797" s="35"/>
      <c r="HY797" s="35"/>
      <c r="HZ797" s="35"/>
      <c r="IA797" s="35"/>
      <c r="IB797" s="35"/>
      <c r="IC797" s="35"/>
      <c r="ID797" s="35"/>
      <c r="IE797" s="35"/>
      <c r="IF797" s="35"/>
      <c r="IG797" s="35"/>
      <c r="IH797" s="35"/>
      <c r="II797" s="35"/>
      <c r="IJ797" s="35"/>
      <c r="IK797" s="35"/>
      <c r="IL797" s="35"/>
      <c r="IM797" s="35"/>
      <c r="IN797" s="35"/>
      <c r="IO797" s="35"/>
      <c r="IP797" s="35"/>
      <c r="IQ797" s="35"/>
      <c r="IR797" s="35"/>
      <c r="IS797" s="35"/>
      <c r="IT797" s="35"/>
      <c r="IU797" s="35"/>
      <c r="IV797" s="35"/>
      <c r="IW797" s="35"/>
      <c r="IX797" s="35"/>
      <c r="IY797" s="35"/>
      <c r="IZ797" s="35"/>
      <c r="JA797" s="35"/>
      <c r="JB797" s="35"/>
      <c r="JC797" s="35"/>
      <c r="JD797" s="35"/>
      <c r="JE797" s="35"/>
      <c r="JF797" s="35"/>
      <c r="JG797" s="35"/>
      <c r="JH797" s="35"/>
      <c r="JI797" s="35"/>
      <c r="JJ797" s="35"/>
      <c r="JK797" s="35"/>
      <c r="JL797" s="35"/>
      <c r="JM797" s="35"/>
      <c r="JN797" s="35"/>
      <c r="JO797" s="35"/>
      <c r="JP797" s="35"/>
      <c r="JQ797" s="35"/>
      <c r="JR797" s="35"/>
      <c r="JS797" s="35"/>
      <c r="JT797" s="35"/>
      <c r="JU797" s="35"/>
      <c r="JV797" s="35"/>
      <c r="JW797" s="35"/>
      <c r="JX797" s="35"/>
      <c r="JY797" s="35"/>
      <c r="JZ797" s="35"/>
      <c r="KA797" s="35"/>
      <c r="KB797" s="35"/>
      <c r="KC797" s="35"/>
      <c r="KD797" s="35"/>
      <c r="KE797" s="35"/>
      <c r="KF797" s="35"/>
      <c r="KG797" s="35"/>
      <c r="KH797" s="35"/>
      <c r="KI797" s="35"/>
      <c r="KJ797" s="35"/>
    </row>
    <row r="798" spans="1:296" s="2" customFormat="1" ht="13">
      <c r="A798" s="18"/>
      <c r="B798" s="41"/>
      <c r="C798" s="16"/>
      <c r="D798" s="81"/>
      <c r="E798" s="16"/>
      <c r="F798" s="162"/>
      <c r="G798" s="38"/>
      <c r="H798" s="110"/>
      <c r="I798" s="110"/>
      <c r="J798" s="175">
        <f>AU798</f>
        <v>0</v>
      </c>
      <c r="K798" s="16">
        <v>0</v>
      </c>
      <c r="L798" s="3"/>
      <c r="M798" s="1"/>
      <c r="N798" s="46">
        <f>SUM(K798+L798-M798)</f>
        <v>0</v>
      </c>
      <c r="O798" s="34"/>
      <c r="P798" s="1"/>
      <c r="Q798" s="46">
        <f>SUM(N798+O798-P798)</f>
        <v>0</v>
      </c>
      <c r="R798" s="34"/>
      <c r="S798" s="1"/>
      <c r="T798" s="46">
        <f>SUM(Q798+R798-S798)</f>
        <v>0</v>
      </c>
      <c r="U798" s="34"/>
      <c r="V798" s="1"/>
      <c r="W798" s="46">
        <f>SUM(T798+U798-V798)</f>
        <v>0</v>
      </c>
      <c r="X798" s="34"/>
      <c r="Y798" s="1"/>
      <c r="Z798" s="46">
        <f>SUM(W798+X798-Y798)</f>
        <v>0</v>
      </c>
      <c r="AA798" s="34"/>
      <c r="AB798" s="1"/>
      <c r="AC798" s="46">
        <f>SUM(Z798+AA798-AB798)</f>
        <v>0</v>
      </c>
      <c r="AD798" s="3"/>
      <c r="AE798" s="1"/>
      <c r="AF798" s="171">
        <f>SUM(AC798+AD798-AE798)</f>
        <v>0</v>
      </c>
      <c r="AG798" s="34"/>
      <c r="AH798" s="1"/>
      <c r="AI798" s="46">
        <f>SUM(AF798+AG798-AH798)</f>
        <v>0</v>
      </c>
      <c r="AJ798" s="34"/>
      <c r="AK798" s="1"/>
      <c r="AL798" s="46">
        <f>SUM(AI798+AJ798-AK798)</f>
        <v>0</v>
      </c>
      <c r="AM798" s="34"/>
      <c r="AN798" s="1"/>
      <c r="AO798" s="46">
        <f>SUM(AL798+AM798-AN798)</f>
        <v>0</v>
      </c>
      <c r="AP798" s="34"/>
      <c r="AQ798" s="1"/>
      <c r="AR798" s="46">
        <f>SUM(AO798+AP798-AQ798)</f>
        <v>0</v>
      </c>
      <c r="AS798" s="34"/>
      <c r="AT798" s="1"/>
      <c r="AU798" s="46">
        <f>SUM(AR798+AS798-AT798)</f>
        <v>0</v>
      </c>
      <c r="AV798" s="125">
        <f t="shared" si="827"/>
        <v>0</v>
      </c>
      <c r="AW798" s="125">
        <f t="shared" si="828"/>
        <v>0</v>
      </c>
      <c r="AX798" s="291">
        <v>0</v>
      </c>
      <c r="AY798" s="125">
        <v>0</v>
      </c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35"/>
      <c r="EZ798" s="35"/>
      <c r="FA798" s="35"/>
      <c r="FB798" s="35"/>
      <c r="FC798" s="35"/>
      <c r="FD798" s="35"/>
      <c r="FE798" s="35"/>
      <c r="FF798" s="35"/>
      <c r="FG798" s="35"/>
      <c r="FH798" s="35"/>
      <c r="FI798" s="35"/>
      <c r="FJ798" s="35"/>
      <c r="FK798" s="35"/>
      <c r="FL798" s="35"/>
      <c r="FM798" s="35"/>
      <c r="FN798" s="35"/>
      <c r="FO798" s="35"/>
      <c r="FP798" s="35"/>
      <c r="FQ798" s="35"/>
      <c r="FR798" s="35"/>
      <c r="FS798" s="35"/>
      <c r="FT798" s="35"/>
      <c r="FU798" s="35"/>
      <c r="FV798" s="35"/>
      <c r="FW798" s="35"/>
      <c r="FX798" s="35"/>
      <c r="FY798" s="35"/>
      <c r="FZ798" s="35"/>
      <c r="GA798" s="35"/>
      <c r="GB798" s="35"/>
      <c r="GC798" s="35"/>
      <c r="GD798" s="35"/>
      <c r="GE798" s="35"/>
      <c r="GF798" s="35"/>
      <c r="GG798" s="35"/>
      <c r="GH798" s="35"/>
      <c r="GI798" s="35"/>
      <c r="GJ798" s="35"/>
      <c r="GK798" s="35"/>
      <c r="GL798" s="35"/>
      <c r="GM798" s="35"/>
      <c r="GN798" s="35"/>
      <c r="GO798" s="35"/>
      <c r="GP798" s="35"/>
      <c r="GQ798" s="35"/>
      <c r="GR798" s="35"/>
      <c r="GS798" s="35"/>
      <c r="GT798" s="35"/>
      <c r="GU798" s="35"/>
      <c r="GV798" s="35"/>
      <c r="GW798" s="35"/>
      <c r="GX798" s="35"/>
      <c r="GY798" s="35"/>
      <c r="GZ798" s="35"/>
      <c r="HA798" s="35"/>
      <c r="HB798" s="35"/>
      <c r="HC798" s="35"/>
      <c r="HD798" s="35"/>
      <c r="HE798" s="35"/>
      <c r="HF798" s="35"/>
      <c r="HG798" s="35"/>
      <c r="HH798" s="35"/>
      <c r="HI798" s="35"/>
      <c r="HJ798" s="35"/>
      <c r="HK798" s="35"/>
      <c r="HL798" s="35"/>
      <c r="HM798" s="35"/>
      <c r="HN798" s="35"/>
      <c r="HO798" s="35"/>
      <c r="HP798" s="35"/>
      <c r="HQ798" s="35"/>
      <c r="HR798" s="35"/>
      <c r="HS798" s="35"/>
      <c r="HT798" s="35"/>
      <c r="HU798" s="35"/>
      <c r="HV798" s="35"/>
      <c r="HW798" s="35"/>
      <c r="HX798" s="35"/>
      <c r="HY798" s="35"/>
      <c r="HZ798" s="35"/>
      <c r="IA798" s="35"/>
      <c r="IB798" s="35"/>
      <c r="IC798" s="35"/>
      <c r="ID798" s="35"/>
      <c r="IE798" s="35"/>
      <c r="IF798" s="35"/>
      <c r="IG798" s="35"/>
      <c r="IH798" s="35"/>
      <c r="II798" s="35"/>
      <c r="IJ798" s="35"/>
      <c r="IK798" s="35"/>
      <c r="IL798" s="35"/>
      <c r="IM798" s="35"/>
      <c r="IN798" s="35"/>
      <c r="IO798" s="35"/>
      <c r="IP798" s="35"/>
      <c r="IQ798" s="35"/>
      <c r="IR798" s="35"/>
      <c r="IS798" s="35"/>
      <c r="IT798" s="35"/>
      <c r="IU798" s="35"/>
      <c r="IV798" s="35"/>
      <c r="IW798" s="35"/>
      <c r="IX798" s="35"/>
      <c r="IY798" s="35"/>
      <c r="IZ798" s="35"/>
      <c r="JA798" s="35"/>
      <c r="JB798" s="35"/>
      <c r="JC798" s="35"/>
      <c r="JD798" s="35"/>
      <c r="JE798" s="35"/>
      <c r="JF798" s="35"/>
      <c r="JG798" s="35"/>
      <c r="JH798" s="35"/>
      <c r="JI798" s="35"/>
      <c r="JJ798" s="35"/>
      <c r="JK798" s="35"/>
      <c r="JL798" s="35"/>
      <c r="JM798" s="35"/>
      <c r="JN798" s="35"/>
      <c r="JO798" s="35"/>
      <c r="JP798" s="35"/>
      <c r="JQ798" s="35"/>
      <c r="JR798" s="35"/>
      <c r="JS798" s="35"/>
      <c r="JT798" s="35"/>
      <c r="JU798" s="35"/>
      <c r="JV798" s="35"/>
      <c r="JW798" s="35"/>
      <c r="JX798" s="35"/>
      <c r="JY798" s="35"/>
      <c r="JZ798" s="35"/>
      <c r="KA798" s="35"/>
      <c r="KB798" s="35"/>
      <c r="KC798" s="35"/>
      <c r="KD798" s="35"/>
      <c r="KE798" s="35"/>
      <c r="KF798" s="35"/>
      <c r="KG798" s="35"/>
      <c r="KH798" s="35"/>
      <c r="KI798" s="35"/>
      <c r="KJ798" s="35"/>
    </row>
    <row r="799" spans="1:296" ht="13">
      <c r="A799" s="63"/>
      <c r="B799" s="64"/>
      <c r="C799" s="16"/>
      <c r="D799" s="110"/>
      <c r="E799" s="16"/>
      <c r="F799" s="162"/>
      <c r="G799" s="38"/>
      <c r="H799" s="110"/>
      <c r="I799" s="110"/>
      <c r="J799" s="175">
        <f t="shared" si="832"/>
        <v>0</v>
      </c>
      <c r="K799" s="16">
        <v>0</v>
      </c>
      <c r="L799" s="3"/>
      <c r="M799" s="1"/>
      <c r="N799" s="46">
        <f>SUM(K799+L799-M799)</f>
        <v>0</v>
      </c>
      <c r="O799" s="34"/>
      <c r="P799" s="1"/>
      <c r="Q799" s="46">
        <f>SUM(N799+O799-P799)</f>
        <v>0</v>
      </c>
      <c r="R799" s="34"/>
      <c r="S799" s="1"/>
      <c r="T799" s="46">
        <f>SUM(Q799+R799-S799)</f>
        <v>0</v>
      </c>
      <c r="U799" s="34"/>
      <c r="V799" s="1"/>
      <c r="W799" s="46">
        <f>SUM(T799+U799-V799)</f>
        <v>0</v>
      </c>
      <c r="X799" s="34"/>
      <c r="Y799" s="1"/>
      <c r="Z799" s="46">
        <f>SUM(W799+X799-Y799)</f>
        <v>0</v>
      </c>
      <c r="AA799" s="34"/>
      <c r="AB799" s="1"/>
      <c r="AC799" s="46">
        <f>SUM(Z799+AA799-AB799)</f>
        <v>0</v>
      </c>
      <c r="AD799" s="3"/>
      <c r="AE799" s="1"/>
      <c r="AF799" s="171">
        <f>SUM(AC799+AD799-AE799)</f>
        <v>0</v>
      </c>
      <c r="AG799" s="34"/>
      <c r="AH799" s="1"/>
      <c r="AI799" s="46">
        <f>SUM(AF799+AG799-AH799)</f>
        <v>0</v>
      </c>
      <c r="AJ799" s="34"/>
      <c r="AK799" s="1"/>
      <c r="AL799" s="46">
        <f>SUM(AI799+AJ799-AK799)</f>
        <v>0</v>
      </c>
      <c r="AM799" s="34"/>
      <c r="AN799" s="1"/>
      <c r="AO799" s="46">
        <f>SUM(AL799+AM799-AN799)</f>
        <v>0</v>
      </c>
      <c r="AP799" s="34"/>
      <c r="AQ799" s="1"/>
      <c r="AR799" s="46">
        <f>SUM(AO799+AP799-AQ799)</f>
        <v>0</v>
      </c>
      <c r="AS799" s="34"/>
      <c r="AT799" s="1"/>
      <c r="AU799" s="46">
        <f>SUM(AR799+AS799-AT799)</f>
        <v>0</v>
      </c>
      <c r="AV799" s="125">
        <f t="shared" si="827"/>
        <v>0</v>
      </c>
      <c r="AW799" s="125">
        <f t="shared" si="828"/>
        <v>0</v>
      </c>
      <c r="AX799" s="291">
        <v>0</v>
      </c>
      <c r="AY799" s="125">
        <v>0</v>
      </c>
      <c r="AZ799" s="35"/>
      <c r="BA799" s="35"/>
      <c r="BB799" s="35"/>
      <c r="BC799" s="35"/>
      <c r="BD799" s="35"/>
      <c r="BE799" s="35"/>
      <c r="BF799" s="35"/>
    </row>
    <row r="800" spans="1:296" ht="13">
      <c r="A800" s="17"/>
      <c r="B800" s="1"/>
      <c r="C800" s="200"/>
      <c r="D800" s="81"/>
      <c r="E800" s="16"/>
      <c r="F800" s="162"/>
      <c r="G800" s="35"/>
      <c r="H800" s="110"/>
      <c r="I800" s="110"/>
      <c r="J800" s="175">
        <f t="shared" si="832"/>
        <v>0</v>
      </c>
      <c r="K800" s="16">
        <v>0</v>
      </c>
      <c r="L800" s="3"/>
      <c r="M800" s="1"/>
      <c r="N800" s="46">
        <f t="shared" ref="N800:N807" si="838">SUM(K800+L800-M800)</f>
        <v>0</v>
      </c>
      <c r="O800" s="34"/>
      <c r="P800" s="1"/>
      <c r="Q800" s="46">
        <f t="shared" ref="Q800:Q807" si="839">SUM(N800+O800-P800)</f>
        <v>0</v>
      </c>
      <c r="R800" s="34"/>
      <c r="S800" s="1"/>
      <c r="T800" s="46">
        <f t="shared" ref="T800:T807" si="840">SUM(Q800+R800-S800)</f>
        <v>0</v>
      </c>
      <c r="U800" s="34"/>
      <c r="V800" s="1"/>
      <c r="W800" s="46">
        <f t="shared" ref="W800:W807" si="841">SUM(T800+U800-V800)</f>
        <v>0</v>
      </c>
      <c r="X800" s="34"/>
      <c r="Y800" s="1"/>
      <c r="Z800" s="46">
        <f t="shared" ref="Z800:Z807" si="842">SUM(W800+X800-Y800)</f>
        <v>0</v>
      </c>
      <c r="AA800" s="34"/>
      <c r="AB800" s="1"/>
      <c r="AC800" s="46">
        <f t="shared" ref="AC800:AC807" si="843">SUM(Z800+AA800-AB800)</f>
        <v>0</v>
      </c>
      <c r="AD800" s="3"/>
      <c r="AE800" s="1"/>
      <c r="AF800" s="171">
        <f t="shared" ref="AF800:AF807" si="844">SUM(AC800+AD800-AE800)</f>
        <v>0</v>
      </c>
      <c r="AG800" s="34"/>
      <c r="AH800" s="1"/>
      <c r="AI800" s="46">
        <f t="shared" ref="AI800:AI807" si="845">SUM(AF800+AG800-AH800)</f>
        <v>0</v>
      </c>
      <c r="AJ800" s="34"/>
      <c r="AK800" s="1"/>
      <c r="AL800" s="46">
        <f t="shared" ref="AL800:AL807" si="846">SUM(AI800+AJ800-AK800)</f>
        <v>0</v>
      </c>
      <c r="AM800" s="34"/>
      <c r="AN800" s="1"/>
      <c r="AO800" s="46">
        <f>SUM(AL800+AM800-AN800)</f>
        <v>0</v>
      </c>
      <c r="AP800" s="34"/>
      <c r="AQ800" s="1"/>
      <c r="AR800" s="46">
        <f>SUM(AO800+AP800-AQ800)</f>
        <v>0</v>
      </c>
      <c r="AS800" s="34"/>
      <c r="AT800" s="1"/>
      <c r="AU800" s="46">
        <f>SUM(AR800+AS800-AT800)</f>
        <v>0</v>
      </c>
      <c r="AV800" s="125">
        <f t="shared" si="827"/>
        <v>0</v>
      </c>
      <c r="AW800" s="125">
        <f t="shared" si="828"/>
        <v>0</v>
      </c>
      <c r="AX800" s="291">
        <v>0</v>
      </c>
      <c r="AY800" s="125">
        <v>0</v>
      </c>
      <c r="AZ800" s="35"/>
      <c r="BA800" s="35"/>
      <c r="BB800" s="35"/>
      <c r="BC800" s="35"/>
      <c r="BD800" s="35"/>
      <c r="BE800" s="35"/>
      <c r="BF800" s="35"/>
    </row>
    <row r="801" spans="1:58" ht="13">
      <c r="A801" s="18"/>
      <c r="B801" s="41"/>
      <c r="C801" s="200"/>
      <c r="D801" s="110"/>
      <c r="E801" s="16"/>
      <c r="F801" s="162"/>
      <c r="G801" s="38"/>
      <c r="H801" s="110"/>
      <c r="I801" s="110"/>
      <c r="J801" s="175">
        <f t="shared" si="832"/>
        <v>0</v>
      </c>
      <c r="K801" s="16">
        <v>0</v>
      </c>
      <c r="L801" s="3"/>
      <c r="M801" s="1"/>
      <c r="N801" s="46">
        <f t="shared" si="838"/>
        <v>0</v>
      </c>
      <c r="O801" s="34"/>
      <c r="P801" s="1"/>
      <c r="Q801" s="46">
        <f t="shared" si="839"/>
        <v>0</v>
      </c>
      <c r="R801" s="34"/>
      <c r="S801" s="1"/>
      <c r="T801" s="46">
        <f t="shared" si="840"/>
        <v>0</v>
      </c>
      <c r="U801" s="34"/>
      <c r="V801" s="1"/>
      <c r="W801" s="46">
        <f t="shared" si="841"/>
        <v>0</v>
      </c>
      <c r="X801" s="34"/>
      <c r="Y801" s="1"/>
      <c r="Z801" s="46">
        <f t="shared" si="842"/>
        <v>0</v>
      </c>
      <c r="AA801" s="34"/>
      <c r="AB801" s="1"/>
      <c r="AC801" s="46">
        <f t="shared" si="843"/>
        <v>0</v>
      </c>
      <c r="AD801" s="3"/>
      <c r="AE801" s="1"/>
      <c r="AF801" s="171">
        <f t="shared" si="844"/>
        <v>0</v>
      </c>
      <c r="AG801" s="34"/>
      <c r="AH801" s="1"/>
      <c r="AI801" s="46">
        <f t="shared" si="845"/>
        <v>0</v>
      </c>
      <c r="AJ801" s="34"/>
      <c r="AK801" s="1"/>
      <c r="AL801" s="46">
        <f t="shared" si="846"/>
        <v>0</v>
      </c>
      <c r="AM801" s="34"/>
      <c r="AN801" s="1"/>
      <c r="AO801" s="46">
        <f>SUM(AL801+AM801-AN801)</f>
        <v>0</v>
      </c>
      <c r="AP801" s="34"/>
      <c r="AQ801" s="1"/>
      <c r="AR801" s="46">
        <f>SUM(AO801+AP801-AQ801)</f>
        <v>0</v>
      </c>
      <c r="AS801" s="34"/>
      <c r="AT801" s="1"/>
      <c r="AU801" s="46">
        <f>SUM(AR801+AS801-AT801)</f>
        <v>0</v>
      </c>
      <c r="AV801" s="125">
        <f t="shared" si="827"/>
        <v>0</v>
      </c>
      <c r="AW801" s="125">
        <f t="shared" si="828"/>
        <v>0</v>
      </c>
      <c r="AX801" s="291">
        <v>0</v>
      </c>
      <c r="AY801" s="125">
        <v>0</v>
      </c>
      <c r="AZ801" s="35"/>
      <c r="BA801" s="35"/>
      <c r="BB801" s="35"/>
      <c r="BC801" s="35"/>
      <c r="BD801" s="35"/>
      <c r="BE801" s="35"/>
      <c r="BF801" s="35"/>
    </row>
    <row r="802" spans="1:58" ht="13">
      <c r="A802" s="107"/>
      <c r="B802" s="108"/>
      <c r="C802" s="16"/>
      <c r="D802" s="81"/>
      <c r="E802" s="16"/>
      <c r="F802" s="162"/>
      <c r="G802" s="38"/>
      <c r="H802" s="110"/>
      <c r="I802" s="110"/>
      <c r="J802" s="175">
        <f t="shared" ref="J802:J807" si="847">AU802</f>
        <v>0</v>
      </c>
      <c r="K802" s="16">
        <v>0</v>
      </c>
      <c r="L802" s="3"/>
      <c r="M802" s="1"/>
      <c r="N802" s="46">
        <f t="shared" si="838"/>
        <v>0</v>
      </c>
      <c r="O802" s="34"/>
      <c r="P802" s="1"/>
      <c r="Q802" s="46">
        <f t="shared" si="839"/>
        <v>0</v>
      </c>
      <c r="R802" s="34"/>
      <c r="S802" s="1"/>
      <c r="T802" s="46">
        <f t="shared" si="840"/>
        <v>0</v>
      </c>
      <c r="U802" s="34"/>
      <c r="V802" s="1"/>
      <c r="W802" s="46">
        <f t="shared" si="841"/>
        <v>0</v>
      </c>
      <c r="X802" s="34"/>
      <c r="Y802" s="1"/>
      <c r="Z802" s="46">
        <f t="shared" si="842"/>
        <v>0</v>
      </c>
      <c r="AA802" s="34"/>
      <c r="AB802" s="1"/>
      <c r="AC802" s="46">
        <f t="shared" si="843"/>
        <v>0</v>
      </c>
      <c r="AD802" s="3"/>
      <c r="AE802" s="1"/>
      <c r="AF802" s="171">
        <f t="shared" si="844"/>
        <v>0</v>
      </c>
      <c r="AG802" s="34"/>
      <c r="AH802" s="1"/>
      <c r="AI802" s="46">
        <f t="shared" si="845"/>
        <v>0</v>
      </c>
      <c r="AJ802" s="34"/>
      <c r="AK802" s="1"/>
      <c r="AL802" s="46">
        <f t="shared" si="846"/>
        <v>0</v>
      </c>
      <c r="AM802" s="34"/>
      <c r="AN802" s="1"/>
      <c r="AO802" s="46">
        <f t="shared" ref="AO802:AO807" si="848">SUM(AL802+AM802-AN802)</f>
        <v>0</v>
      </c>
      <c r="AP802" s="34"/>
      <c r="AQ802" s="1"/>
      <c r="AR802" s="46">
        <f t="shared" ref="AR802:AR814" si="849">SUM(AO802+AP802-AQ802)</f>
        <v>0</v>
      </c>
      <c r="AS802" s="34"/>
      <c r="AT802" s="1"/>
      <c r="AU802" s="46">
        <f t="shared" ref="AU802:AU807" si="850">SUM(AR802+AS802-AT802)</f>
        <v>0</v>
      </c>
      <c r="AV802" s="125">
        <f t="shared" si="827"/>
        <v>0</v>
      </c>
      <c r="AW802" s="125">
        <f t="shared" si="828"/>
        <v>0</v>
      </c>
      <c r="AX802" s="291">
        <v>0</v>
      </c>
      <c r="AY802" s="125">
        <v>0</v>
      </c>
      <c r="AZ802" s="35"/>
      <c r="BA802" s="35"/>
      <c r="BB802" s="35"/>
      <c r="BC802" s="35"/>
      <c r="BD802" s="35"/>
      <c r="BE802" s="35"/>
      <c r="BF802" s="35"/>
    </row>
    <row r="803" spans="1:58" ht="13">
      <c r="A803" s="17"/>
      <c r="B803" s="22"/>
      <c r="C803" s="16"/>
      <c r="D803" s="110"/>
      <c r="E803" s="16"/>
      <c r="F803" s="162"/>
      <c r="G803" s="38"/>
      <c r="H803" s="110"/>
      <c r="I803" s="110"/>
      <c r="J803" s="175">
        <f t="shared" si="847"/>
        <v>0</v>
      </c>
      <c r="K803" s="16">
        <v>0</v>
      </c>
      <c r="L803" s="3"/>
      <c r="M803" s="1"/>
      <c r="N803" s="46">
        <f t="shared" si="838"/>
        <v>0</v>
      </c>
      <c r="O803" s="34"/>
      <c r="P803" s="1"/>
      <c r="Q803" s="46">
        <f t="shared" si="839"/>
        <v>0</v>
      </c>
      <c r="R803" s="34"/>
      <c r="S803" s="1"/>
      <c r="T803" s="46">
        <f t="shared" si="840"/>
        <v>0</v>
      </c>
      <c r="U803" s="34"/>
      <c r="V803" s="1"/>
      <c r="W803" s="46">
        <f t="shared" si="841"/>
        <v>0</v>
      </c>
      <c r="X803" s="34"/>
      <c r="Y803" s="1"/>
      <c r="Z803" s="46">
        <f t="shared" si="842"/>
        <v>0</v>
      </c>
      <c r="AA803" s="34"/>
      <c r="AB803" s="1"/>
      <c r="AC803" s="46">
        <f t="shared" si="843"/>
        <v>0</v>
      </c>
      <c r="AD803" s="3"/>
      <c r="AE803" s="1"/>
      <c r="AF803" s="171">
        <f t="shared" si="844"/>
        <v>0</v>
      </c>
      <c r="AG803" s="34"/>
      <c r="AH803" s="1"/>
      <c r="AI803" s="46">
        <f t="shared" si="845"/>
        <v>0</v>
      </c>
      <c r="AJ803" s="34"/>
      <c r="AK803" s="1"/>
      <c r="AL803" s="46">
        <f t="shared" si="846"/>
        <v>0</v>
      </c>
      <c r="AM803" s="34"/>
      <c r="AN803" s="1"/>
      <c r="AO803" s="46">
        <f t="shared" si="848"/>
        <v>0</v>
      </c>
      <c r="AP803" s="34"/>
      <c r="AQ803" s="1"/>
      <c r="AR803" s="46">
        <f t="shared" si="849"/>
        <v>0</v>
      </c>
      <c r="AS803" s="34"/>
      <c r="AT803" s="1"/>
      <c r="AU803" s="46">
        <f t="shared" si="850"/>
        <v>0</v>
      </c>
      <c r="AV803" s="125">
        <f t="shared" si="827"/>
        <v>0</v>
      </c>
      <c r="AW803" s="125">
        <f t="shared" si="828"/>
        <v>0</v>
      </c>
      <c r="AX803" s="291">
        <v>0</v>
      </c>
      <c r="AY803" s="125">
        <v>0</v>
      </c>
      <c r="AZ803" s="35"/>
      <c r="BA803" s="35"/>
      <c r="BB803" s="35"/>
      <c r="BC803" s="35"/>
      <c r="BD803" s="35"/>
      <c r="BE803" s="35"/>
      <c r="BF803" s="35"/>
    </row>
    <row r="804" spans="1:58" ht="13">
      <c r="A804" s="17"/>
      <c r="B804" s="22"/>
      <c r="C804" s="200"/>
      <c r="D804" s="81"/>
      <c r="E804" s="16"/>
      <c r="F804" s="162"/>
      <c r="G804" s="38"/>
      <c r="H804" s="110"/>
      <c r="I804" s="110"/>
      <c r="J804" s="175">
        <f t="shared" si="847"/>
        <v>0</v>
      </c>
      <c r="K804" s="16">
        <v>0</v>
      </c>
      <c r="L804" s="3"/>
      <c r="M804" s="1"/>
      <c r="N804" s="46">
        <f t="shared" si="838"/>
        <v>0</v>
      </c>
      <c r="O804" s="34"/>
      <c r="P804" s="1"/>
      <c r="Q804" s="46">
        <f t="shared" si="839"/>
        <v>0</v>
      </c>
      <c r="R804" s="34"/>
      <c r="S804" s="1"/>
      <c r="T804" s="46">
        <f t="shared" si="840"/>
        <v>0</v>
      </c>
      <c r="U804" s="34"/>
      <c r="V804" s="1"/>
      <c r="W804" s="46">
        <f t="shared" si="841"/>
        <v>0</v>
      </c>
      <c r="X804" s="34"/>
      <c r="Y804" s="1"/>
      <c r="Z804" s="46">
        <f t="shared" si="842"/>
        <v>0</v>
      </c>
      <c r="AA804" s="34"/>
      <c r="AB804" s="1"/>
      <c r="AC804" s="46">
        <f t="shared" si="843"/>
        <v>0</v>
      </c>
      <c r="AD804" s="3"/>
      <c r="AE804" s="1"/>
      <c r="AF804" s="171">
        <f t="shared" si="844"/>
        <v>0</v>
      </c>
      <c r="AG804" s="34"/>
      <c r="AH804" s="1"/>
      <c r="AI804" s="46">
        <f t="shared" si="845"/>
        <v>0</v>
      </c>
      <c r="AJ804" s="34"/>
      <c r="AK804" s="1"/>
      <c r="AL804" s="46">
        <f t="shared" si="846"/>
        <v>0</v>
      </c>
      <c r="AM804" s="34"/>
      <c r="AN804" s="1"/>
      <c r="AO804" s="46">
        <f t="shared" si="848"/>
        <v>0</v>
      </c>
      <c r="AP804" s="34"/>
      <c r="AQ804" s="1"/>
      <c r="AR804" s="46">
        <f t="shared" si="849"/>
        <v>0</v>
      </c>
      <c r="AS804" s="34"/>
      <c r="AT804" s="1"/>
      <c r="AU804" s="46">
        <f t="shared" si="850"/>
        <v>0</v>
      </c>
      <c r="AV804" s="125">
        <f t="shared" si="827"/>
        <v>0</v>
      </c>
      <c r="AW804" s="125">
        <f t="shared" si="828"/>
        <v>0</v>
      </c>
      <c r="AX804" s="291">
        <v>0</v>
      </c>
      <c r="AY804" s="125">
        <v>0</v>
      </c>
      <c r="AZ804" s="35"/>
      <c r="BA804" s="35"/>
      <c r="BB804" s="35"/>
      <c r="BC804" s="35"/>
      <c r="BD804" s="35"/>
      <c r="BE804" s="35"/>
      <c r="BF804" s="35"/>
    </row>
    <row r="805" spans="1:58" ht="13">
      <c r="A805" s="17"/>
      <c r="B805" s="22"/>
      <c r="C805" s="200"/>
      <c r="D805" s="110"/>
      <c r="E805" s="16"/>
      <c r="F805" s="162"/>
      <c r="G805" s="38"/>
      <c r="H805" s="110"/>
      <c r="I805" s="110"/>
      <c r="J805" s="175">
        <f t="shared" si="847"/>
        <v>0</v>
      </c>
      <c r="K805" s="16">
        <v>0</v>
      </c>
      <c r="L805" s="3"/>
      <c r="M805" s="1"/>
      <c r="N805" s="46">
        <f t="shared" si="838"/>
        <v>0</v>
      </c>
      <c r="O805" s="34"/>
      <c r="P805" s="1"/>
      <c r="Q805" s="46">
        <f t="shared" si="839"/>
        <v>0</v>
      </c>
      <c r="R805" s="34"/>
      <c r="S805" s="1"/>
      <c r="T805" s="46">
        <f t="shared" si="840"/>
        <v>0</v>
      </c>
      <c r="U805" s="34"/>
      <c r="V805" s="1"/>
      <c r="W805" s="46">
        <f t="shared" si="841"/>
        <v>0</v>
      </c>
      <c r="X805" s="34"/>
      <c r="Y805" s="1"/>
      <c r="Z805" s="46">
        <f t="shared" si="842"/>
        <v>0</v>
      </c>
      <c r="AA805" s="34"/>
      <c r="AB805" s="1"/>
      <c r="AC805" s="46">
        <f t="shared" si="843"/>
        <v>0</v>
      </c>
      <c r="AD805" s="3"/>
      <c r="AE805" s="1"/>
      <c r="AF805" s="171">
        <f t="shared" si="844"/>
        <v>0</v>
      </c>
      <c r="AG805" s="34"/>
      <c r="AH805" s="1"/>
      <c r="AI805" s="46">
        <f t="shared" si="845"/>
        <v>0</v>
      </c>
      <c r="AJ805" s="34"/>
      <c r="AK805" s="1"/>
      <c r="AL805" s="46">
        <f t="shared" si="846"/>
        <v>0</v>
      </c>
      <c r="AM805" s="34"/>
      <c r="AN805" s="1"/>
      <c r="AO805" s="46">
        <f t="shared" si="848"/>
        <v>0</v>
      </c>
      <c r="AP805" s="34"/>
      <c r="AQ805" s="1"/>
      <c r="AR805" s="46">
        <f t="shared" si="849"/>
        <v>0</v>
      </c>
      <c r="AS805" s="34"/>
      <c r="AT805" s="1"/>
      <c r="AU805" s="46">
        <f t="shared" si="850"/>
        <v>0</v>
      </c>
      <c r="AV805" s="125">
        <f t="shared" si="827"/>
        <v>0</v>
      </c>
      <c r="AW805" s="125">
        <f t="shared" si="828"/>
        <v>0</v>
      </c>
      <c r="AX805" s="291">
        <v>0</v>
      </c>
      <c r="AY805" s="125">
        <v>0</v>
      </c>
      <c r="AZ805" s="35"/>
      <c r="BA805" s="35"/>
      <c r="BB805" s="35"/>
      <c r="BC805" s="35"/>
      <c r="BD805" s="35"/>
      <c r="BE805" s="35"/>
      <c r="BF805" s="35"/>
    </row>
    <row r="806" spans="1:58" ht="13">
      <c r="A806" s="18"/>
      <c r="B806" s="41"/>
      <c r="C806" s="16"/>
      <c r="D806" s="81"/>
      <c r="E806" s="16"/>
      <c r="F806" s="162"/>
      <c r="G806" s="38"/>
      <c r="H806" s="110"/>
      <c r="I806" s="110"/>
      <c r="J806" s="175">
        <f t="shared" si="847"/>
        <v>0</v>
      </c>
      <c r="K806" s="16">
        <v>0</v>
      </c>
      <c r="L806" s="3"/>
      <c r="M806" s="1"/>
      <c r="N806" s="46">
        <f t="shared" si="838"/>
        <v>0</v>
      </c>
      <c r="O806" s="34"/>
      <c r="P806" s="1"/>
      <c r="Q806" s="46">
        <f t="shared" si="839"/>
        <v>0</v>
      </c>
      <c r="R806" s="34"/>
      <c r="S806" s="1"/>
      <c r="T806" s="46">
        <f t="shared" si="840"/>
        <v>0</v>
      </c>
      <c r="U806" s="34"/>
      <c r="V806" s="1"/>
      <c r="W806" s="46">
        <f t="shared" si="841"/>
        <v>0</v>
      </c>
      <c r="X806" s="34"/>
      <c r="Y806" s="1"/>
      <c r="Z806" s="46">
        <f t="shared" si="842"/>
        <v>0</v>
      </c>
      <c r="AA806" s="34"/>
      <c r="AB806" s="1"/>
      <c r="AC806" s="46">
        <f t="shared" si="843"/>
        <v>0</v>
      </c>
      <c r="AD806" s="3"/>
      <c r="AE806" s="1"/>
      <c r="AF806" s="171">
        <f t="shared" si="844"/>
        <v>0</v>
      </c>
      <c r="AG806" s="34"/>
      <c r="AH806" s="1"/>
      <c r="AI806" s="46">
        <f t="shared" si="845"/>
        <v>0</v>
      </c>
      <c r="AJ806" s="34"/>
      <c r="AK806" s="1"/>
      <c r="AL806" s="46">
        <f t="shared" si="846"/>
        <v>0</v>
      </c>
      <c r="AM806" s="34"/>
      <c r="AN806" s="1"/>
      <c r="AO806" s="46">
        <f t="shared" si="848"/>
        <v>0</v>
      </c>
      <c r="AP806" s="34"/>
      <c r="AQ806" s="1"/>
      <c r="AR806" s="46">
        <f t="shared" si="849"/>
        <v>0</v>
      </c>
      <c r="AS806" s="34"/>
      <c r="AT806" s="1"/>
      <c r="AU806" s="46">
        <f t="shared" si="850"/>
        <v>0</v>
      </c>
      <c r="AV806" s="125">
        <f t="shared" si="827"/>
        <v>0</v>
      </c>
      <c r="AW806" s="125">
        <f t="shared" si="828"/>
        <v>0</v>
      </c>
      <c r="AX806" s="291">
        <v>0</v>
      </c>
      <c r="AY806" s="125">
        <v>0</v>
      </c>
      <c r="AZ806" s="35"/>
      <c r="BA806" s="35"/>
      <c r="BB806" s="35"/>
      <c r="BC806" s="35"/>
      <c r="BD806" s="35"/>
      <c r="BE806" s="35"/>
      <c r="BF806" s="35"/>
    </row>
    <row r="807" spans="1:58" ht="13">
      <c r="A807" s="18"/>
      <c r="B807" s="41"/>
      <c r="C807" s="16"/>
      <c r="D807" s="110"/>
      <c r="E807" s="16"/>
      <c r="F807" s="162"/>
      <c r="G807" s="38"/>
      <c r="H807" s="110"/>
      <c r="I807" s="110"/>
      <c r="J807" s="175">
        <f t="shared" si="847"/>
        <v>0</v>
      </c>
      <c r="K807" s="16">
        <v>0</v>
      </c>
      <c r="L807" s="3"/>
      <c r="M807" s="1"/>
      <c r="N807" s="45">
        <f t="shared" si="838"/>
        <v>0</v>
      </c>
      <c r="O807" s="34"/>
      <c r="P807" s="1"/>
      <c r="Q807" s="45">
        <f t="shared" si="839"/>
        <v>0</v>
      </c>
      <c r="R807" s="34"/>
      <c r="S807" s="1"/>
      <c r="T807" s="45">
        <f t="shared" si="840"/>
        <v>0</v>
      </c>
      <c r="U807" s="34"/>
      <c r="V807" s="1"/>
      <c r="W807" s="45">
        <f t="shared" si="841"/>
        <v>0</v>
      </c>
      <c r="X807" s="34"/>
      <c r="Y807" s="1"/>
      <c r="Z807" s="45">
        <f t="shared" si="842"/>
        <v>0</v>
      </c>
      <c r="AA807" s="34"/>
      <c r="AB807" s="1"/>
      <c r="AC807" s="45">
        <f t="shared" si="843"/>
        <v>0</v>
      </c>
      <c r="AD807" s="3"/>
      <c r="AE807" s="1"/>
      <c r="AF807" s="172">
        <f t="shared" si="844"/>
        <v>0</v>
      </c>
      <c r="AG807" s="34"/>
      <c r="AH807" s="1"/>
      <c r="AI807" s="46">
        <f t="shared" si="845"/>
        <v>0</v>
      </c>
      <c r="AJ807" s="34"/>
      <c r="AK807" s="1"/>
      <c r="AL807" s="46">
        <f t="shared" si="846"/>
        <v>0</v>
      </c>
      <c r="AM807" s="34"/>
      <c r="AN807" s="1"/>
      <c r="AO807" s="46">
        <f t="shared" si="848"/>
        <v>0</v>
      </c>
      <c r="AP807" s="34"/>
      <c r="AQ807" s="1"/>
      <c r="AR807" s="72">
        <f t="shared" si="849"/>
        <v>0</v>
      </c>
      <c r="AS807" s="3"/>
      <c r="AT807" s="1"/>
      <c r="AU807" s="46">
        <f t="shared" si="850"/>
        <v>0</v>
      </c>
      <c r="AV807" s="125">
        <f t="shared" si="827"/>
        <v>0</v>
      </c>
      <c r="AW807" s="125">
        <f t="shared" si="828"/>
        <v>0</v>
      </c>
      <c r="AX807" s="291">
        <v>0</v>
      </c>
      <c r="AY807" s="125">
        <v>0</v>
      </c>
      <c r="AZ807" s="35"/>
      <c r="BA807" s="35"/>
      <c r="BB807" s="35"/>
      <c r="BC807" s="35"/>
      <c r="BD807" s="35"/>
      <c r="BE807" s="35"/>
      <c r="BF807" s="35"/>
    </row>
    <row r="808" spans="1:58" ht="13">
      <c r="A808" s="18"/>
      <c r="B808" s="41"/>
      <c r="C808" s="200"/>
      <c r="D808" s="81"/>
      <c r="E808" s="16"/>
      <c r="F808" s="162"/>
      <c r="G808" s="38"/>
      <c r="H808" s="110"/>
      <c r="I808" s="110"/>
      <c r="J808" s="175">
        <f t="shared" ref="J808:J818" si="851">AU808</f>
        <v>0</v>
      </c>
      <c r="K808" s="16">
        <v>0</v>
      </c>
      <c r="L808" s="3"/>
      <c r="M808" s="1"/>
      <c r="N808" s="45">
        <f t="shared" ref="N808:N816" si="852">SUM(K808+L808-M808)</f>
        <v>0</v>
      </c>
      <c r="O808" s="34"/>
      <c r="P808" s="1"/>
      <c r="Q808" s="45">
        <f t="shared" ref="Q808:Q816" si="853">SUM(N808+O808-P808)</f>
        <v>0</v>
      </c>
      <c r="R808" s="34"/>
      <c r="S808" s="1"/>
      <c r="T808" s="45">
        <f t="shared" ref="T808:T816" si="854">SUM(Q808+R808-S808)</f>
        <v>0</v>
      </c>
      <c r="U808" s="34"/>
      <c r="V808" s="1"/>
      <c r="W808" s="45">
        <f t="shared" ref="W808:W816" si="855">SUM(T808+U808-V808)</f>
        <v>0</v>
      </c>
      <c r="X808" s="34"/>
      <c r="Y808" s="1"/>
      <c r="Z808" s="45">
        <f t="shared" ref="Z808:Z816" si="856">SUM(W808+X808-Y808)</f>
        <v>0</v>
      </c>
      <c r="AA808" s="34"/>
      <c r="AB808" s="1"/>
      <c r="AC808" s="45">
        <f t="shared" ref="AC808:AC816" si="857">SUM(Z808+AA808-AB808)</f>
        <v>0</v>
      </c>
      <c r="AD808" s="3"/>
      <c r="AE808" s="1"/>
      <c r="AF808" s="172">
        <f t="shared" ref="AF808:AF816" si="858">SUM(AC808+AD808-AE808)</f>
        <v>0</v>
      </c>
      <c r="AG808" s="34"/>
      <c r="AH808" s="1"/>
      <c r="AI808" s="46">
        <f t="shared" ref="AI808:AI816" si="859">SUM(AF808+AG808-AH808)</f>
        <v>0</v>
      </c>
      <c r="AJ808" s="34"/>
      <c r="AK808" s="1"/>
      <c r="AL808" s="46">
        <f t="shared" ref="AL808:AL816" si="860">SUM(AI808+AJ808-AK808)</f>
        <v>0</v>
      </c>
      <c r="AM808" s="34"/>
      <c r="AN808" s="1"/>
      <c r="AO808" s="46">
        <f t="shared" ref="AO808:AO816" si="861">SUM(AL808+AM808-AN808)</f>
        <v>0</v>
      </c>
      <c r="AP808" s="34"/>
      <c r="AQ808" s="1"/>
      <c r="AR808" s="72">
        <f t="shared" ref="AR808:AR813" si="862">SUM(AO808+AP808-AQ808)</f>
        <v>0</v>
      </c>
      <c r="AS808" s="3"/>
      <c r="AT808" s="1"/>
      <c r="AU808" s="46">
        <f t="shared" ref="AU808:AU818" si="863">SUM(AR808+AS808-AT808)</f>
        <v>0</v>
      </c>
      <c r="AV808" s="125">
        <f t="shared" si="827"/>
        <v>0</v>
      </c>
      <c r="AW808" s="125">
        <f t="shared" si="828"/>
        <v>0</v>
      </c>
      <c r="AX808" s="291">
        <v>0</v>
      </c>
      <c r="AY808" s="125">
        <v>0</v>
      </c>
      <c r="AZ808" s="35"/>
      <c r="BA808" s="35"/>
      <c r="BB808" s="35"/>
      <c r="BC808" s="35"/>
      <c r="BD808" s="35"/>
      <c r="BE808" s="35"/>
      <c r="BF808" s="35"/>
    </row>
    <row r="809" spans="1:58" ht="13">
      <c r="A809" s="18"/>
      <c r="B809" s="41"/>
      <c r="C809" s="200"/>
      <c r="D809" s="110"/>
      <c r="E809" s="16"/>
      <c r="F809" s="162"/>
      <c r="G809" s="38"/>
      <c r="H809" s="110"/>
      <c r="I809" s="110"/>
      <c r="J809" s="175">
        <f t="shared" si="851"/>
        <v>0</v>
      </c>
      <c r="K809" s="16">
        <v>0</v>
      </c>
      <c r="L809" s="3"/>
      <c r="M809" s="1"/>
      <c r="N809" s="45">
        <f t="shared" si="852"/>
        <v>0</v>
      </c>
      <c r="O809" s="34"/>
      <c r="P809" s="1"/>
      <c r="Q809" s="45">
        <f t="shared" si="853"/>
        <v>0</v>
      </c>
      <c r="R809" s="34"/>
      <c r="S809" s="1"/>
      <c r="T809" s="45">
        <f t="shared" si="854"/>
        <v>0</v>
      </c>
      <c r="U809" s="34"/>
      <c r="V809" s="1"/>
      <c r="W809" s="45">
        <f t="shared" si="855"/>
        <v>0</v>
      </c>
      <c r="X809" s="34"/>
      <c r="Y809" s="1"/>
      <c r="Z809" s="45">
        <f t="shared" si="856"/>
        <v>0</v>
      </c>
      <c r="AA809" s="34"/>
      <c r="AB809" s="1"/>
      <c r="AC809" s="45">
        <f t="shared" si="857"/>
        <v>0</v>
      </c>
      <c r="AD809" s="3"/>
      <c r="AE809" s="1"/>
      <c r="AF809" s="172">
        <f t="shared" si="858"/>
        <v>0</v>
      </c>
      <c r="AG809" s="34"/>
      <c r="AH809" s="1"/>
      <c r="AI809" s="46">
        <f t="shared" si="859"/>
        <v>0</v>
      </c>
      <c r="AJ809" s="34"/>
      <c r="AK809" s="1"/>
      <c r="AL809" s="46">
        <f t="shared" si="860"/>
        <v>0</v>
      </c>
      <c r="AM809" s="34"/>
      <c r="AN809" s="1"/>
      <c r="AO809" s="46">
        <f t="shared" si="861"/>
        <v>0</v>
      </c>
      <c r="AP809" s="34"/>
      <c r="AQ809" s="1"/>
      <c r="AR809" s="72">
        <f t="shared" si="862"/>
        <v>0</v>
      </c>
      <c r="AS809" s="3"/>
      <c r="AT809" s="1"/>
      <c r="AU809" s="46">
        <f t="shared" si="863"/>
        <v>0</v>
      </c>
      <c r="AV809" s="125">
        <f t="shared" si="827"/>
        <v>0</v>
      </c>
      <c r="AW809" s="125">
        <f t="shared" si="828"/>
        <v>0</v>
      </c>
      <c r="AX809" s="291">
        <v>0</v>
      </c>
      <c r="AY809" s="125">
        <v>0</v>
      </c>
      <c r="AZ809" s="35"/>
      <c r="BA809" s="35"/>
      <c r="BB809" s="35"/>
      <c r="BC809" s="35"/>
      <c r="BD809" s="35"/>
      <c r="BE809" s="35"/>
      <c r="BF809" s="35"/>
    </row>
    <row r="810" spans="1:58" ht="13">
      <c r="A810" s="18"/>
      <c r="B810" s="41"/>
      <c r="C810" s="16"/>
      <c r="D810" s="81"/>
      <c r="E810" s="16"/>
      <c r="F810" s="162"/>
      <c r="G810" s="38"/>
      <c r="H810" s="110"/>
      <c r="I810" s="110"/>
      <c r="J810" s="175">
        <f t="shared" si="851"/>
        <v>0</v>
      </c>
      <c r="K810" s="16">
        <v>0</v>
      </c>
      <c r="L810" s="3"/>
      <c r="M810" s="1"/>
      <c r="N810" s="45">
        <f t="shared" si="852"/>
        <v>0</v>
      </c>
      <c r="O810" s="34"/>
      <c r="P810" s="1"/>
      <c r="Q810" s="45">
        <f t="shared" si="853"/>
        <v>0</v>
      </c>
      <c r="R810" s="34"/>
      <c r="S810" s="1"/>
      <c r="T810" s="45">
        <f t="shared" si="854"/>
        <v>0</v>
      </c>
      <c r="U810" s="34"/>
      <c r="V810" s="1"/>
      <c r="W810" s="45">
        <f t="shared" si="855"/>
        <v>0</v>
      </c>
      <c r="X810" s="34"/>
      <c r="Y810" s="1"/>
      <c r="Z810" s="45">
        <f t="shared" si="856"/>
        <v>0</v>
      </c>
      <c r="AA810" s="34"/>
      <c r="AB810" s="1"/>
      <c r="AC810" s="45">
        <f t="shared" si="857"/>
        <v>0</v>
      </c>
      <c r="AD810" s="3"/>
      <c r="AE810" s="1"/>
      <c r="AF810" s="172">
        <f t="shared" si="858"/>
        <v>0</v>
      </c>
      <c r="AG810" s="34"/>
      <c r="AH810" s="1"/>
      <c r="AI810" s="46">
        <f t="shared" si="859"/>
        <v>0</v>
      </c>
      <c r="AJ810" s="34"/>
      <c r="AK810" s="1"/>
      <c r="AL810" s="46">
        <f t="shared" si="860"/>
        <v>0</v>
      </c>
      <c r="AM810" s="34"/>
      <c r="AN810" s="1"/>
      <c r="AO810" s="46">
        <f t="shared" si="861"/>
        <v>0</v>
      </c>
      <c r="AP810" s="34"/>
      <c r="AQ810" s="1"/>
      <c r="AR810" s="72">
        <f t="shared" si="862"/>
        <v>0</v>
      </c>
      <c r="AS810" s="3"/>
      <c r="AT810" s="1"/>
      <c r="AU810" s="46">
        <f t="shared" si="863"/>
        <v>0</v>
      </c>
      <c r="AV810" s="125">
        <f t="shared" si="827"/>
        <v>0</v>
      </c>
      <c r="AW810" s="125">
        <f t="shared" si="828"/>
        <v>0</v>
      </c>
      <c r="AX810" s="291">
        <v>0</v>
      </c>
      <c r="AY810" s="125">
        <v>0</v>
      </c>
      <c r="AZ810" s="35"/>
      <c r="BA810" s="35"/>
      <c r="BB810" s="35"/>
      <c r="BC810" s="35"/>
      <c r="BD810" s="35"/>
      <c r="BE810" s="35"/>
      <c r="BF810" s="35"/>
    </row>
    <row r="811" spans="1:58" ht="13">
      <c r="A811" s="17"/>
      <c r="B811" s="22"/>
      <c r="C811" s="16"/>
      <c r="D811" s="110"/>
      <c r="E811" s="16"/>
      <c r="F811" s="162"/>
      <c r="G811" s="38"/>
      <c r="H811" s="110"/>
      <c r="I811" s="110"/>
      <c r="J811" s="175">
        <f t="shared" si="851"/>
        <v>0</v>
      </c>
      <c r="K811" s="16">
        <v>0</v>
      </c>
      <c r="L811" s="3"/>
      <c r="M811" s="1"/>
      <c r="N811" s="45">
        <f t="shared" si="852"/>
        <v>0</v>
      </c>
      <c r="O811" s="34"/>
      <c r="P811" s="1"/>
      <c r="Q811" s="45">
        <f t="shared" si="853"/>
        <v>0</v>
      </c>
      <c r="R811" s="34"/>
      <c r="S811" s="1"/>
      <c r="T811" s="45">
        <f t="shared" si="854"/>
        <v>0</v>
      </c>
      <c r="U811" s="34"/>
      <c r="V811" s="1"/>
      <c r="W811" s="45">
        <f t="shared" si="855"/>
        <v>0</v>
      </c>
      <c r="X811" s="34"/>
      <c r="Y811" s="1"/>
      <c r="Z811" s="45">
        <f t="shared" si="856"/>
        <v>0</v>
      </c>
      <c r="AA811" s="34"/>
      <c r="AB811" s="1"/>
      <c r="AC811" s="45">
        <f t="shared" si="857"/>
        <v>0</v>
      </c>
      <c r="AD811" s="3"/>
      <c r="AE811" s="1"/>
      <c r="AF811" s="172">
        <f t="shared" si="858"/>
        <v>0</v>
      </c>
      <c r="AG811" s="34"/>
      <c r="AH811" s="1"/>
      <c r="AI811" s="46">
        <f t="shared" si="859"/>
        <v>0</v>
      </c>
      <c r="AJ811" s="34"/>
      <c r="AK811" s="1"/>
      <c r="AL811" s="46">
        <f t="shared" si="860"/>
        <v>0</v>
      </c>
      <c r="AM811" s="34"/>
      <c r="AN811" s="1"/>
      <c r="AO811" s="46">
        <f t="shared" si="861"/>
        <v>0</v>
      </c>
      <c r="AP811" s="34"/>
      <c r="AQ811" s="1"/>
      <c r="AR811" s="72">
        <f t="shared" si="862"/>
        <v>0</v>
      </c>
      <c r="AS811" s="3"/>
      <c r="AT811" s="1"/>
      <c r="AU811" s="46">
        <f t="shared" si="863"/>
        <v>0</v>
      </c>
      <c r="AV811" s="125">
        <f t="shared" si="827"/>
        <v>0</v>
      </c>
      <c r="AW811" s="125">
        <f t="shared" si="828"/>
        <v>0</v>
      </c>
      <c r="AX811" s="291">
        <v>0</v>
      </c>
      <c r="AY811" s="125">
        <v>0</v>
      </c>
      <c r="AZ811" s="35"/>
      <c r="BA811" s="35"/>
      <c r="BB811" s="35"/>
      <c r="BC811" s="35"/>
      <c r="BD811" s="35"/>
      <c r="BE811" s="35"/>
      <c r="BF811" s="35"/>
    </row>
    <row r="812" spans="1:58" ht="13">
      <c r="A812" s="17"/>
      <c r="B812" s="1"/>
      <c r="C812" s="200"/>
      <c r="D812" s="81"/>
      <c r="E812" s="16"/>
      <c r="F812" s="162"/>
      <c r="G812" s="38"/>
      <c r="H812" s="110"/>
      <c r="I812" s="110"/>
      <c r="J812" s="175">
        <f t="shared" si="851"/>
        <v>0</v>
      </c>
      <c r="K812" s="16">
        <v>0</v>
      </c>
      <c r="L812" s="3"/>
      <c r="M812" s="1"/>
      <c r="N812" s="45">
        <f t="shared" si="852"/>
        <v>0</v>
      </c>
      <c r="O812" s="34"/>
      <c r="P812" s="1"/>
      <c r="Q812" s="45">
        <f t="shared" si="853"/>
        <v>0</v>
      </c>
      <c r="R812" s="34"/>
      <c r="S812" s="1"/>
      <c r="T812" s="45">
        <f t="shared" si="854"/>
        <v>0</v>
      </c>
      <c r="U812" s="34"/>
      <c r="V812" s="1"/>
      <c r="W812" s="45">
        <f t="shared" si="855"/>
        <v>0</v>
      </c>
      <c r="X812" s="34"/>
      <c r="Y812" s="1"/>
      <c r="Z812" s="45">
        <f t="shared" si="856"/>
        <v>0</v>
      </c>
      <c r="AA812" s="34"/>
      <c r="AB812" s="1"/>
      <c r="AC812" s="45">
        <f t="shared" si="857"/>
        <v>0</v>
      </c>
      <c r="AD812" s="3"/>
      <c r="AE812" s="1"/>
      <c r="AF812" s="172">
        <f t="shared" si="858"/>
        <v>0</v>
      </c>
      <c r="AG812" s="34"/>
      <c r="AH812" s="1"/>
      <c r="AI812" s="46">
        <f t="shared" si="859"/>
        <v>0</v>
      </c>
      <c r="AJ812" s="34"/>
      <c r="AK812" s="1"/>
      <c r="AL812" s="46">
        <f t="shared" si="860"/>
        <v>0</v>
      </c>
      <c r="AM812" s="34"/>
      <c r="AN812" s="1"/>
      <c r="AO812" s="46">
        <f t="shared" si="861"/>
        <v>0</v>
      </c>
      <c r="AP812" s="34"/>
      <c r="AQ812" s="1"/>
      <c r="AR812" s="72">
        <f t="shared" si="862"/>
        <v>0</v>
      </c>
      <c r="AS812" s="3"/>
      <c r="AT812" s="1"/>
      <c r="AU812" s="46">
        <f t="shared" si="863"/>
        <v>0</v>
      </c>
      <c r="AV812" s="125">
        <f t="shared" si="827"/>
        <v>0</v>
      </c>
      <c r="AW812" s="125">
        <f t="shared" si="828"/>
        <v>0</v>
      </c>
      <c r="AX812" s="291">
        <v>0</v>
      </c>
      <c r="AY812" s="125">
        <v>0</v>
      </c>
      <c r="AZ812" s="35"/>
      <c r="BA812" s="35"/>
      <c r="BB812" s="35"/>
      <c r="BC812" s="35"/>
      <c r="BD812" s="35"/>
      <c r="BE812" s="35"/>
      <c r="BF812" s="35"/>
    </row>
    <row r="813" spans="1:58" ht="13">
      <c r="A813" s="17"/>
      <c r="B813" s="1"/>
      <c r="C813" s="200"/>
      <c r="D813" s="110"/>
      <c r="E813" s="16"/>
      <c r="F813" s="162"/>
      <c r="G813" s="91"/>
      <c r="H813" s="110"/>
      <c r="I813" s="110"/>
      <c r="J813" s="175">
        <f t="shared" si="851"/>
        <v>0</v>
      </c>
      <c r="K813" s="16">
        <v>0</v>
      </c>
      <c r="L813" s="3"/>
      <c r="M813" s="1"/>
      <c r="N813" s="45">
        <f t="shared" si="852"/>
        <v>0</v>
      </c>
      <c r="O813" s="34"/>
      <c r="P813" s="1"/>
      <c r="Q813" s="45">
        <f t="shared" si="853"/>
        <v>0</v>
      </c>
      <c r="R813" s="34"/>
      <c r="S813" s="1"/>
      <c r="T813" s="45">
        <f t="shared" si="854"/>
        <v>0</v>
      </c>
      <c r="U813" s="34"/>
      <c r="V813" s="1"/>
      <c r="W813" s="45">
        <f t="shared" si="855"/>
        <v>0</v>
      </c>
      <c r="X813" s="34"/>
      <c r="Y813" s="1"/>
      <c r="Z813" s="45">
        <f t="shared" si="856"/>
        <v>0</v>
      </c>
      <c r="AA813" s="34"/>
      <c r="AB813" s="1"/>
      <c r="AC813" s="45">
        <f t="shared" si="857"/>
        <v>0</v>
      </c>
      <c r="AD813" s="3"/>
      <c r="AE813" s="1"/>
      <c r="AF813" s="172">
        <f t="shared" si="858"/>
        <v>0</v>
      </c>
      <c r="AG813" s="34"/>
      <c r="AH813" s="1"/>
      <c r="AI813" s="46">
        <f t="shared" si="859"/>
        <v>0</v>
      </c>
      <c r="AJ813" s="34"/>
      <c r="AK813" s="1"/>
      <c r="AL813" s="46">
        <f t="shared" si="860"/>
        <v>0</v>
      </c>
      <c r="AM813" s="34"/>
      <c r="AN813" s="1"/>
      <c r="AO813" s="46">
        <f t="shared" si="861"/>
        <v>0</v>
      </c>
      <c r="AP813" s="34"/>
      <c r="AQ813" s="1"/>
      <c r="AR813" s="72">
        <f t="shared" si="862"/>
        <v>0</v>
      </c>
      <c r="AS813" s="3"/>
      <c r="AT813" s="1"/>
      <c r="AU813" s="46">
        <f t="shared" si="863"/>
        <v>0</v>
      </c>
      <c r="AV813" s="125">
        <f t="shared" ref="AV813:AV864" si="864">SUM(L813+O813+R813+U813+X813+AA813+AD813+AG813+AJ813+AM813+AP813+AS813)</f>
        <v>0</v>
      </c>
      <c r="AW813" s="125">
        <f t="shared" ref="AW813:AW864" si="865">SUM(M813+P813+S813+V813+Y813+AB813+AE813+AH813+AK813+AN813+AQ813+AT813)</f>
        <v>0</v>
      </c>
      <c r="AX813" s="291">
        <v>0</v>
      </c>
      <c r="AY813" s="125">
        <v>0</v>
      </c>
      <c r="AZ813" s="35"/>
      <c r="BA813" s="35"/>
      <c r="BB813" s="35"/>
      <c r="BC813" s="35"/>
      <c r="BD813" s="35"/>
      <c r="BE813" s="35"/>
      <c r="BF813" s="35"/>
    </row>
    <row r="814" spans="1:58" ht="13">
      <c r="A814" s="18"/>
      <c r="B814" s="41"/>
      <c r="C814" s="16"/>
      <c r="D814" s="81"/>
      <c r="E814" s="16"/>
      <c r="F814" s="162"/>
      <c r="G814" s="38"/>
      <c r="H814" s="110"/>
      <c r="I814" s="110"/>
      <c r="J814" s="175">
        <f t="shared" si="851"/>
        <v>0</v>
      </c>
      <c r="K814" s="16">
        <v>0</v>
      </c>
      <c r="L814" s="3"/>
      <c r="M814" s="1"/>
      <c r="N814" s="46">
        <f t="shared" si="852"/>
        <v>0</v>
      </c>
      <c r="O814" s="34"/>
      <c r="P814" s="1"/>
      <c r="Q814" s="46">
        <f t="shared" si="853"/>
        <v>0</v>
      </c>
      <c r="R814" s="34"/>
      <c r="S814" s="1"/>
      <c r="T814" s="45">
        <f t="shared" si="854"/>
        <v>0</v>
      </c>
      <c r="U814" s="34"/>
      <c r="V814" s="1"/>
      <c r="W814" s="46">
        <f t="shared" si="855"/>
        <v>0</v>
      </c>
      <c r="X814" s="34"/>
      <c r="Y814" s="1"/>
      <c r="Z814" s="46">
        <f t="shared" si="856"/>
        <v>0</v>
      </c>
      <c r="AA814" s="34"/>
      <c r="AB814" s="1"/>
      <c r="AC814" s="46">
        <f t="shared" si="857"/>
        <v>0</v>
      </c>
      <c r="AD814" s="3"/>
      <c r="AE814" s="1"/>
      <c r="AF814" s="171">
        <f t="shared" si="858"/>
        <v>0</v>
      </c>
      <c r="AG814" s="34"/>
      <c r="AH814" s="1"/>
      <c r="AI814" s="46">
        <f t="shared" si="859"/>
        <v>0</v>
      </c>
      <c r="AJ814" s="34"/>
      <c r="AK814" s="1"/>
      <c r="AL814" s="46">
        <f t="shared" si="860"/>
        <v>0</v>
      </c>
      <c r="AM814" s="34"/>
      <c r="AN814" s="1"/>
      <c r="AO814" s="46">
        <f t="shared" si="861"/>
        <v>0</v>
      </c>
      <c r="AP814" s="34"/>
      <c r="AQ814" s="1"/>
      <c r="AR814" s="72">
        <f t="shared" si="849"/>
        <v>0</v>
      </c>
      <c r="AS814" s="3"/>
      <c r="AT814" s="1"/>
      <c r="AU814" s="46">
        <f t="shared" si="863"/>
        <v>0</v>
      </c>
      <c r="AV814" s="125">
        <f t="shared" si="864"/>
        <v>0</v>
      </c>
      <c r="AW814" s="125">
        <f t="shared" si="865"/>
        <v>0</v>
      </c>
      <c r="AX814" s="291">
        <v>0</v>
      </c>
      <c r="AY814" s="125">
        <v>0</v>
      </c>
      <c r="AZ814" s="35"/>
      <c r="BA814" s="35"/>
      <c r="BB814" s="35"/>
      <c r="BC814" s="35"/>
      <c r="BD814" s="35"/>
      <c r="BE814" s="35"/>
      <c r="BF814" s="35"/>
    </row>
    <row r="815" spans="1:58" ht="13">
      <c r="A815" s="102"/>
      <c r="B815" s="103"/>
      <c r="C815" s="16"/>
      <c r="D815" s="110"/>
      <c r="E815" s="16"/>
      <c r="F815" s="162"/>
      <c r="G815" s="38"/>
      <c r="H815" s="110"/>
      <c r="I815" s="110"/>
      <c r="J815" s="175">
        <f t="shared" si="851"/>
        <v>0</v>
      </c>
      <c r="K815" s="16">
        <v>0</v>
      </c>
      <c r="L815" s="3"/>
      <c r="M815" s="1"/>
      <c r="N815" s="46">
        <f t="shared" si="852"/>
        <v>0</v>
      </c>
      <c r="O815" s="34"/>
      <c r="P815" s="1"/>
      <c r="Q815" s="46">
        <f t="shared" si="853"/>
        <v>0</v>
      </c>
      <c r="R815" s="34"/>
      <c r="S815" s="1"/>
      <c r="T815" s="45">
        <f t="shared" si="854"/>
        <v>0</v>
      </c>
      <c r="U815" s="34"/>
      <c r="V815" s="1"/>
      <c r="W815" s="46">
        <f t="shared" si="855"/>
        <v>0</v>
      </c>
      <c r="X815" s="34"/>
      <c r="Y815" s="1"/>
      <c r="Z815" s="46">
        <f t="shared" si="856"/>
        <v>0</v>
      </c>
      <c r="AA815" s="34"/>
      <c r="AB815" s="1"/>
      <c r="AC815" s="46">
        <f t="shared" si="857"/>
        <v>0</v>
      </c>
      <c r="AD815" s="3"/>
      <c r="AE815" s="1"/>
      <c r="AF815" s="171">
        <f t="shared" si="858"/>
        <v>0</v>
      </c>
      <c r="AG815" s="34"/>
      <c r="AH815" s="1"/>
      <c r="AI815" s="46">
        <f t="shared" si="859"/>
        <v>0</v>
      </c>
      <c r="AJ815" s="34"/>
      <c r="AK815" s="1"/>
      <c r="AL815" s="46">
        <f t="shared" si="860"/>
        <v>0</v>
      </c>
      <c r="AM815" s="34"/>
      <c r="AN815" s="1"/>
      <c r="AO815" s="46">
        <f t="shared" si="861"/>
        <v>0</v>
      </c>
      <c r="AP815" s="34"/>
      <c r="AQ815" s="1"/>
      <c r="AR815" s="46">
        <f>SUM(AO815+AP815-AQ815)</f>
        <v>0</v>
      </c>
      <c r="AS815" s="34"/>
      <c r="AT815" s="1"/>
      <c r="AU815" s="46">
        <f t="shared" si="863"/>
        <v>0</v>
      </c>
      <c r="AV815" s="125">
        <f t="shared" si="864"/>
        <v>0</v>
      </c>
      <c r="AW815" s="125">
        <f t="shared" si="865"/>
        <v>0</v>
      </c>
      <c r="AX815" s="291">
        <v>0</v>
      </c>
      <c r="AY815" s="125">
        <v>0</v>
      </c>
      <c r="AZ815" s="35"/>
      <c r="BA815" s="35"/>
      <c r="BB815" s="35"/>
      <c r="BC815" s="35"/>
      <c r="BD815" s="35"/>
      <c r="BE815" s="35"/>
      <c r="BF815" s="35"/>
    </row>
    <row r="816" spans="1:58" ht="13">
      <c r="A816" s="102"/>
      <c r="B816" s="103"/>
      <c r="C816" s="200"/>
      <c r="D816" s="81"/>
      <c r="E816" s="16"/>
      <c r="F816" s="162"/>
      <c r="G816" s="38"/>
      <c r="H816" s="110"/>
      <c r="I816" s="110"/>
      <c r="J816" s="175">
        <f t="shared" si="851"/>
        <v>0</v>
      </c>
      <c r="K816" s="16">
        <v>0</v>
      </c>
      <c r="L816" s="3"/>
      <c r="M816" s="1"/>
      <c r="N816" s="46">
        <f t="shared" si="852"/>
        <v>0</v>
      </c>
      <c r="O816" s="34"/>
      <c r="P816" s="1"/>
      <c r="Q816" s="46">
        <f t="shared" si="853"/>
        <v>0</v>
      </c>
      <c r="R816" s="34"/>
      <c r="S816" s="1"/>
      <c r="T816" s="45">
        <f t="shared" si="854"/>
        <v>0</v>
      </c>
      <c r="U816" s="34"/>
      <c r="V816" s="1"/>
      <c r="W816" s="46">
        <f t="shared" si="855"/>
        <v>0</v>
      </c>
      <c r="X816" s="34"/>
      <c r="Y816" s="1"/>
      <c r="Z816" s="46">
        <f t="shared" si="856"/>
        <v>0</v>
      </c>
      <c r="AA816" s="34"/>
      <c r="AB816" s="1"/>
      <c r="AC816" s="46">
        <f t="shared" si="857"/>
        <v>0</v>
      </c>
      <c r="AD816" s="3"/>
      <c r="AE816" s="1"/>
      <c r="AF816" s="171">
        <f t="shared" si="858"/>
        <v>0</v>
      </c>
      <c r="AG816" s="34"/>
      <c r="AH816" s="1"/>
      <c r="AI816" s="46">
        <f t="shared" si="859"/>
        <v>0</v>
      </c>
      <c r="AJ816" s="34"/>
      <c r="AK816" s="1"/>
      <c r="AL816" s="46">
        <f t="shared" si="860"/>
        <v>0</v>
      </c>
      <c r="AM816" s="34"/>
      <c r="AN816" s="1"/>
      <c r="AO816" s="46">
        <f t="shared" si="861"/>
        <v>0</v>
      </c>
      <c r="AP816" s="34"/>
      <c r="AQ816" s="1"/>
      <c r="AR816" s="46">
        <f>SUM(AO816+AP816-AQ816)</f>
        <v>0</v>
      </c>
      <c r="AS816" s="34"/>
      <c r="AT816" s="1"/>
      <c r="AU816" s="46">
        <f t="shared" si="863"/>
        <v>0</v>
      </c>
      <c r="AV816" s="125">
        <f t="shared" si="864"/>
        <v>0</v>
      </c>
      <c r="AW816" s="125">
        <f t="shared" si="865"/>
        <v>0</v>
      </c>
      <c r="AX816" s="291">
        <v>0</v>
      </c>
      <c r="AY816" s="125">
        <v>0</v>
      </c>
      <c r="AZ816" s="35"/>
      <c r="BA816" s="35"/>
      <c r="BB816" s="35"/>
      <c r="BC816" s="35"/>
      <c r="BD816" s="35"/>
      <c r="BE816" s="35"/>
      <c r="BF816" s="35"/>
    </row>
    <row r="817" spans="1:58" ht="12.75" customHeight="1">
      <c r="A817" s="18"/>
      <c r="B817" s="41"/>
      <c r="C817" s="200"/>
      <c r="D817" s="110"/>
      <c r="E817" s="16"/>
      <c r="F817" s="162"/>
      <c r="G817" s="38"/>
      <c r="H817" s="110"/>
      <c r="I817" s="110"/>
      <c r="J817" s="175">
        <f t="shared" si="851"/>
        <v>0</v>
      </c>
      <c r="K817" s="16">
        <v>0</v>
      </c>
      <c r="L817" s="3"/>
      <c r="M817" s="1"/>
      <c r="N817" s="45">
        <f t="shared" ref="N817:N825" si="866">SUM(K817+L817-M817)</f>
        <v>0</v>
      </c>
      <c r="O817" s="34"/>
      <c r="P817" s="1"/>
      <c r="Q817" s="45">
        <f t="shared" ref="Q817:Q825" si="867">SUM(N817+O817-P817)</f>
        <v>0</v>
      </c>
      <c r="R817" s="34"/>
      <c r="S817" s="1"/>
      <c r="T817" s="45">
        <f t="shared" ref="T817:T825" si="868">SUM(Q817+R817-S817)</f>
        <v>0</v>
      </c>
      <c r="U817" s="34"/>
      <c r="V817" s="1"/>
      <c r="W817" s="45">
        <f t="shared" ref="W817:W825" si="869">SUM(T817+U817-V817)</f>
        <v>0</v>
      </c>
      <c r="X817" s="34"/>
      <c r="Y817" s="1"/>
      <c r="Z817" s="45">
        <f t="shared" ref="Z817:Z825" si="870">SUM(W817+X817-Y817)</f>
        <v>0</v>
      </c>
      <c r="AA817" s="34"/>
      <c r="AB817" s="1"/>
      <c r="AC817" s="45">
        <f t="shared" ref="AC817:AC825" si="871">SUM(Z817+AA817-AB817)</f>
        <v>0</v>
      </c>
      <c r="AD817" s="3"/>
      <c r="AE817" s="1"/>
      <c r="AF817" s="172">
        <f t="shared" ref="AF817:AF825" si="872">SUM(AC817+AD817-AE817)</f>
        <v>0</v>
      </c>
      <c r="AG817" s="34"/>
      <c r="AH817" s="1"/>
      <c r="AI817" s="46">
        <f t="shared" ref="AI817:AI825" si="873">SUM(AF817+AG817-AH817)</f>
        <v>0</v>
      </c>
      <c r="AJ817" s="34"/>
      <c r="AK817" s="1"/>
      <c r="AL817" s="46">
        <f t="shared" ref="AL817:AL825" si="874">SUM(AI817+AJ817-AK817)</f>
        <v>0</v>
      </c>
      <c r="AM817" s="34"/>
      <c r="AN817" s="1"/>
      <c r="AO817" s="46">
        <f t="shared" ref="AO817:AO825" si="875">SUM(AL817+AM817-AN817)</f>
        <v>0</v>
      </c>
      <c r="AP817" s="34"/>
      <c r="AQ817" s="1"/>
      <c r="AR817" s="72">
        <f>SUM(AO817+AP817-AQ817)</f>
        <v>0</v>
      </c>
      <c r="AS817" s="3"/>
      <c r="AT817" s="1"/>
      <c r="AU817" s="46">
        <f t="shared" si="863"/>
        <v>0</v>
      </c>
      <c r="AV817" s="125">
        <f t="shared" si="864"/>
        <v>0</v>
      </c>
      <c r="AW817" s="125">
        <f t="shared" si="865"/>
        <v>0</v>
      </c>
      <c r="AX817" s="291">
        <v>0</v>
      </c>
      <c r="AY817" s="125">
        <v>0</v>
      </c>
      <c r="AZ817" s="35"/>
      <c r="BA817" s="35"/>
      <c r="BB817" s="35"/>
      <c r="BC817" s="35"/>
      <c r="BD817" s="35"/>
      <c r="BE817" s="35"/>
      <c r="BF817" s="35"/>
    </row>
    <row r="818" spans="1:58" ht="12.75" customHeight="1">
      <c r="A818" s="151"/>
      <c r="B818" s="152"/>
      <c r="C818" s="16"/>
      <c r="D818" s="81"/>
      <c r="E818" s="16"/>
      <c r="F818" s="162"/>
      <c r="G818" s="38"/>
      <c r="H818" s="110"/>
      <c r="I818" s="110"/>
      <c r="J818" s="175">
        <f t="shared" si="851"/>
        <v>0</v>
      </c>
      <c r="K818" s="16">
        <v>0</v>
      </c>
      <c r="L818" s="3"/>
      <c r="M818" s="1"/>
      <c r="N818" s="45">
        <f t="shared" si="866"/>
        <v>0</v>
      </c>
      <c r="O818" s="34"/>
      <c r="P818" s="1"/>
      <c r="Q818" s="45">
        <f t="shared" si="867"/>
        <v>0</v>
      </c>
      <c r="R818" s="34"/>
      <c r="S818" s="1"/>
      <c r="T818" s="45">
        <f t="shared" si="868"/>
        <v>0</v>
      </c>
      <c r="U818" s="34"/>
      <c r="V818" s="1"/>
      <c r="W818" s="45">
        <f t="shared" si="869"/>
        <v>0</v>
      </c>
      <c r="X818" s="34"/>
      <c r="Y818" s="1"/>
      <c r="Z818" s="45">
        <f t="shared" si="870"/>
        <v>0</v>
      </c>
      <c r="AA818" s="34"/>
      <c r="AB818" s="1"/>
      <c r="AC818" s="45">
        <f t="shared" si="871"/>
        <v>0</v>
      </c>
      <c r="AD818" s="3"/>
      <c r="AE818" s="1"/>
      <c r="AF818" s="172">
        <f t="shared" si="872"/>
        <v>0</v>
      </c>
      <c r="AG818" s="34"/>
      <c r="AH818" s="1"/>
      <c r="AI818" s="46">
        <f t="shared" si="873"/>
        <v>0</v>
      </c>
      <c r="AJ818" s="34"/>
      <c r="AK818" s="1"/>
      <c r="AL818" s="46">
        <f t="shared" si="874"/>
        <v>0</v>
      </c>
      <c r="AM818" s="34"/>
      <c r="AN818" s="1"/>
      <c r="AO818" s="46">
        <f t="shared" si="875"/>
        <v>0</v>
      </c>
      <c r="AP818" s="34"/>
      <c r="AQ818" s="1"/>
      <c r="AR818" s="72">
        <f>SUM(AO818+AP818-AQ818)</f>
        <v>0</v>
      </c>
      <c r="AS818" s="3"/>
      <c r="AT818" s="1"/>
      <c r="AU818" s="46">
        <f t="shared" si="863"/>
        <v>0</v>
      </c>
      <c r="AV818" s="125">
        <f t="shared" si="864"/>
        <v>0</v>
      </c>
      <c r="AW818" s="125">
        <f t="shared" si="865"/>
        <v>0</v>
      </c>
      <c r="AX818" s="291">
        <v>0</v>
      </c>
      <c r="AY818" s="125">
        <v>0</v>
      </c>
      <c r="AZ818" s="35"/>
      <c r="BA818" s="35"/>
      <c r="BB818" s="35"/>
      <c r="BC818" s="35"/>
      <c r="BD818" s="35"/>
      <c r="BE818" s="35"/>
      <c r="BF818" s="35"/>
    </row>
    <row r="819" spans="1:58" ht="13">
      <c r="A819" s="18"/>
      <c r="B819" s="41"/>
      <c r="C819" s="16"/>
      <c r="D819" s="110"/>
      <c r="E819" s="16"/>
      <c r="F819" s="162"/>
      <c r="G819" s="38"/>
      <c r="H819" s="110"/>
      <c r="I819" s="110"/>
      <c r="J819" s="175">
        <f t="shared" ref="J819:J825" si="876">AU819</f>
        <v>0</v>
      </c>
      <c r="K819" s="16">
        <v>0</v>
      </c>
      <c r="L819" s="3"/>
      <c r="M819" s="1"/>
      <c r="N819" s="45">
        <f t="shared" si="866"/>
        <v>0</v>
      </c>
      <c r="O819" s="34"/>
      <c r="P819" s="1"/>
      <c r="Q819" s="45">
        <f t="shared" si="867"/>
        <v>0</v>
      </c>
      <c r="R819" s="34"/>
      <c r="S819" s="1"/>
      <c r="T819" s="45">
        <f t="shared" si="868"/>
        <v>0</v>
      </c>
      <c r="U819" s="34"/>
      <c r="V819" s="1"/>
      <c r="W819" s="45">
        <f t="shared" si="869"/>
        <v>0</v>
      </c>
      <c r="X819" s="34"/>
      <c r="Y819" s="1"/>
      <c r="Z819" s="45">
        <f t="shared" si="870"/>
        <v>0</v>
      </c>
      <c r="AA819" s="34"/>
      <c r="AB819" s="1"/>
      <c r="AC819" s="45">
        <f t="shared" si="871"/>
        <v>0</v>
      </c>
      <c r="AD819" s="3"/>
      <c r="AE819" s="1"/>
      <c r="AF819" s="172">
        <f t="shared" si="872"/>
        <v>0</v>
      </c>
      <c r="AG819" s="34"/>
      <c r="AH819" s="1"/>
      <c r="AI819" s="46">
        <f t="shared" si="873"/>
        <v>0</v>
      </c>
      <c r="AJ819" s="34"/>
      <c r="AK819" s="1"/>
      <c r="AL819" s="46">
        <f t="shared" si="874"/>
        <v>0</v>
      </c>
      <c r="AM819" s="34"/>
      <c r="AN819" s="1"/>
      <c r="AO819" s="46">
        <f t="shared" si="875"/>
        <v>0</v>
      </c>
      <c r="AP819" s="34"/>
      <c r="AQ819" s="1"/>
      <c r="AR819" s="72">
        <f t="shared" ref="AR819:AR825" si="877">SUM(AO819+AP819-AQ819)</f>
        <v>0</v>
      </c>
      <c r="AS819" s="3"/>
      <c r="AT819" s="1"/>
      <c r="AU819" s="46">
        <f t="shared" ref="AU819:AU825" si="878">SUM(AR819+AS819-AT819)</f>
        <v>0</v>
      </c>
      <c r="AV819" s="125">
        <f t="shared" si="864"/>
        <v>0</v>
      </c>
      <c r="AW819" s="125">
        <f t="shared" si="865"/>
        <v>0</v>
      </c>
      <c r="AX819" s="291">
        <v>0</v>
      </c>
      <c r="AY819" s="125">
        <v>0</v>
      </c>
      <c r="AZ819" s="35"/>
      <c r="BA819" s="35"/>
      <c r="BB819" s="35"/>
      <c r="BC819" s="35"/>
      <c r="BD819" s="35"/>
      <c r="BE819" s="35"/>
      <c r="BF819" s="35"/>
    </row>
    <row r="820" spans="1:58" ht="13">
      <c r="A820" s="18"/>
      <c r="B820" s="41"/>
      <c r="C820" s="200"/>
      <c r="D820" s="81"/>
      <c r="E820" s="16"/>
      <c r="F820" s="162"/>
      <c r="G820" s="38"/>
      <c r="H820" s="110"/>
      <c r="I820" s="110"/>
      <c r="J820" s="175">
        <f t="shared" si="876"/>
        <v>0</v>
      </c>
      <c r="K820" s="16">
        <v>0</v>
      </c>
      <c r="L820" s="3"/>
      <c r="M820" s="1"/>
      <c r="N820" s="45">
        <f t="shared" si="866"/>
        <v>0</v>
      </c>
      <c r="O820" s="34"/>
      <c r="P820" s="1"/>
      <c r="Q820" s="45">
        <f t="shared" si="867"/>
        <v>0</v>
      </c>
      <c r="R820" s="34"/>
      <c r="S820" s="1"/>
      <c r="T820" s="45">
        <f t="shared" si="868"/>
        <v>0</v>
      </c>
      <c r="U820" s="34"/>
      <c r="V820" s="1"/>
      <c r="W820" s="45">
        <f t="shared" si="869"/>
        <v>0</v>
      </c>
      <c r="X820" s="34"/>
      <c r="Y820" s="1"/>
      <c r="Z820" s="45">
        <f t="shared" si="870"/>
        <v>0</v>
      </c>
      <c r="AA820" s="34"/>
      <c r="AB820" s="1"/>
      <c r="AC820" s="45">
        <f t="shared" si="871"/>
        <v>0</v>
      </c>
      <c r="AD820" s="3"/>
      <c r="AE820" s="1"/>
      <c r="AF820" s="172">
        <f t="shared" si="872"/>
        <v>0</v>
      </c>
      <c r="AG820" s="34"/>
      <c r="AH820" s="1"/>
      <c r="AI820" s="46">
        <f t="shared" si="873"/>
        <v>0</v>
      </c>
      <c r="AJ820" s="34"/>
      <c r="AK820" s="1"/>
      <c r="AL820" s="46">
        <f t="shared" si="874"/>
        <v>0</v>
      </c>
      <c r="AM820" s="34"/>
      <c r="AN820" s="1"/>
      <c r="AO820" s="46">
        <f t="shared" si="875"/>
        <v>0</v>
      </c>
      <c r="AP820" s="34"/>
      <c r="AQ820" s="1"/>
      <c r="AR820" s="72">
        <f t="shared" si="877"/>
        <v>0</v>
      </c>
      <c r="AS820" s="3"/>
      <c r="AT820" s="1"/>
      <c r="AU820" s="46">
        <f t="shared" si="878"/>
        <v>0</v>
      </c>
      <c r="AV820" s="125">
        <f t="shared" si="864"/>
        <v>0</v>
      </c>
      <c r="AW820" s="125">
        <f t="shared" si="865"/>
        <v>0</v>
      </c>
      <c r="AX820" s="291">
        <v>0</v>
      </c>
      <c r="AY820" s="125">
        <v>0</v>
      </c>
      <c r="AZ820" s="35"/>
      <c r="BA820" s="35"/>
      <c r="BB820" s="35"/>
      <c r="BC820" s="35"/>
      <c r="BD820" s="35"/>
      <c r="BE820" s="35"/>
      <c r="BF820" s="35"/>
    </row>
    <row r="821" spans="1:58" ht="13">
      <c r="A821" s="18"/>
      <c r="B821" s="41"/>
      <c r="C821" s="200"/>
      <c r="D821" s="110"/>
      <c r="E821" s="16"/>
      <c r="F821" s="162"/>
      <c r="G821" s="38"/>
      <c r="H821" s="110"/>
      <c r="I821" s="110"/>
      <c r="J821" s="175">
        <f t="shared" si="876"/>
        <v>0</v>
      </c>
      <c r="K821" s="16">
        <v>0</v>
      </c>
      <c r="L821" s="3"/>
      <c r="M821" s="1"/>
      <c r="N821" s="45">
        <f t="shared" si="866"/>
        <v>0</v>
      </c>
      <c r="O821" s="34"/>
      <c r="P821" s="1"/>
      <c r="Q821" s="45">
        <f t="shared" si="867"/>
        <v>0</v>
      </c>
      <c r="R821" s="34"/>
      <c r="S821" s="1"/>
      <c r="T821" s="45">
        <f t="shared" si="868"/>
        <v>0</v>
      </c>
      <c r="U821" s="34"/>
      <c r="V821" s="1"/>
      <c r="W821" s="45">
        <f t="shared" si="869"/>
        <v>0</v>
      </c>
      <c r="X821" s="34"/>
      <c r="Y821" s="1"/>
      <c r="Z821" s="45">
        <f t="shared" si="870"/>
        <v>0</v>
      </c>
      <c r="AA821" s="34"/>
      <c r="AB821" s="1"/>
      <c r="AC821" s="45">
        <f t="shared" si="871"/>
        <v>0</v>
      </c>
      <c r="AD821" s="3"/>
      <c r="AE821" s="1"/>
      <c r="AF821" s="172">
        <f t="shared" si="872"/>
        <v>0</v>
      </c>
      <c r="AG821" s="34"/>
      <c r="AH821" s="1"/>
      <c r="AI821" s="46">
        <f t="shared" si="873"/>
        <v>0</v>
      </c>
      <c r="AJ821" s="34"/>
      <c r="AK821" s="1"/>
      <c r="AL821" s="46">
        <f t="shared" si="874"/>
        <v>0</v>
      </c>
      <c r="AM821" s="34"/>
      <c r="AN821" s="1"/>
      <c r="AO821" s="46">
        <f t="shared" si="875"/>
        <v>0</v>
      </c>
      <c r="AP821" s="34"/>
      <c r="AQ821" s="1"/>
      <c r="AR821" s="72">
        <f t="shared" si="877"/>
        <v>0</v>
      </c>
      <c r="AS821" s="3"/>
      <c r="AT821" s="1"/>
      <c r="AU821" s="46">
        <f t="shared" si="878"/>
        <v>0</v>
      </c>
      <c r="AV821" s="125">
        <f t="shared" si="864"/>
        <v>0</v>
      </c>
      <c r="AW821" s="125">
        <f t="shared" si="865"/>
        <v>0</v>
      </c>
      <c r="AX821" s="291">
        <v>0</v>
      </c>
      <c r="AY821" s="125">
        <v>0</v>
      </c>
      <c r="AZ821" s="35"/>
      <c r="BA821" s="35"/>
      <c r="BB821" s="35"/>
      <c r="BC821" s="35"/>
      <c r="BD821" s="35"/>
      <c r="BE821" s="35"/>
      <c r="BF821" s="35"/>
    </row>
    <row r="822" spans="1:58" ht="13">
      <c r="A822" s="18"/>
      <c r="B822" s="41"/>
      <c r="C822" s="16"/>
      <c r="D822" s="81"/>
      <c r="E822" s="16"/>
      <c r="F822" s="162"/>
      <c r="G822" s="38"/>
      <c r="H822" s="110"/>
      <c r="I822" s="110"/>
      <c r="J822" s="175">
        <f t="shared" si="876"/>
        <v>0</v>
      </c>
      <c r="K822" s="16">
        <v>0</v>
      </c>
      <c r="L822" s="3"/>
      <c r="M822" s="1"/>
      <c r="N822" s="45">
        <f t="shared" si="866"/>
        <v>0</v>
      </c>
      <c r="O822" s="34"/>
      <c r="P822" s="1"/>
      <c r="Q822" s="45">
        <f t="shared" si="867"/>
        <v>0</v>
      </c>
      <c r="R822" s="34"/>
      <c r="S822" s="1"/>
      <c r="T822" s="45">
        <f t="shared" si="868"/>
        <v>0</v>
      </c>
      <c r="U822" s="34"/>
      <c r="V822" s="1"/>
      <c r="W822" s="45">
        <f t="shared" si="869"/>
        <v>0</v>
      </c>
      <c r="X822" s="34"/>
      <c r="Y822" s="1"/>
      <c r="Z822" s="45">
        <f t="shared" si="870"/>
        <v>0</v>
      </c>
      <c r="AA822" s="34"/>
      <c r="AB822" s="1"/>
      <c r="AC822" s="45">
        <f t="shared" si="871"/>
        <v>0</v>
      </c>
      <c r="AD822" s="3"/>
      <c r="AE822" s="1"/>
      <c r="AF822" s="172">
        <f t="shared" si="872"/>
        <v>0</v>
      </c>
      <c r="AG822" s="34"/>
      <c r="AH822" s="1"/>
      <c r="AI822" s="46">
        <f t="shared" si="873"/>
        <v>0</v>
      </c>
      <c r="AJ822" s="34"/>
      <c r="AK822" s="1"/>
      <c r="AL822" s="46">
        <f t="shared" si="874"/>
        <v>0</v>
      </c>
      <c r="AM822" s="34"/>
      <c r="AN822" s="1"/>
      <c r="AO822" s="46">
        <f t="shared" si="875"/>
        <v>0</v>
      </c>
      <c r="AP822" s="34"/>
      <c r="AQ822" s="1"/>
      <c r="AR822" s="72">
        <f t="shared" si="877"/>
        <v>0</v>
      </c>
      <c r="AS822" s="3"/>
      <c r="AT822" s="1"/>
      <c r="AU822" s="46">
        <f t="shared" si="878"/>
        <v>0</v>
      </c>
      <c r="AV822" s="125">
        <f t="shared" si="864"/>
        <v>0</v>
      </c>
      <c r="AW822" s="125">
        <f t="shared" si="865"/>
        <v>0</v>
      </c>
      <c r="AX822" s="291">
        <v>0</v>
      </c>
      <c r="AY822" s="125">
        <v>0</v>
      </c>
      <c r="AZ822" s="35"/>
      <c r="BA822" s="35"/>
      <c r="BB822" s="35"/>
      <c r="BC822" s="35"/>
      <c r="BD822" s="35"/>
      <c r="BE822" s="35"/>
      <c r="BF822" s="35"/>
    </row>
    <row r="823" spans="1:58" ht="13">
      <c r="A823" s="18"/>
      <c r="B823" s="41"/>
      <c r="C823" s="16"/>
      <c r="D823" s="110"/>
      <c r="E823" s="16"/>
      <c r="F823" s="162"/>
      <c r="G823" s="38"/>
      <c r="H823" s="110"/>
      <c r="I823" s="110"/>
      <c r="J823" s="175">
        <f t="shared" si="876"/>
        <v>0</v>
      </c>
      <c r="K823" s="16">
        <v>0</v>
      </c>
      <c r="L823" s="3"/>
      <c r="M823" s="1"/>
      <c r="N823" s="45">
        <f t="shared" si="866"/>
        <v>0</v>
      </c>
      <c r="O823" s="34"/>
      <c r="P823" s="1"/>
      <c r="Q823" s="45">
        <f t="shared" si="867"/>
        <v>0</v>
      </c>
      <c r="R823" s="34"/>
      <c r="S823" s="1"/>
      <c r="T823" s="45">
        <f t="shared" si="868"/>
        <v>0</v>
      </c>
      <c r="U823" s="34"/>
      <c r="V823" s="1"/>
      <c r="W823" s="45">
        <f t="shared" si="869"/>
        <v>0</v>
      </c>
      <c r="X823" s="34"/>
      <c r="Y823" s="1"/>
      <c r="Z823" s="45">
        <f t="shared" si="870"/>
        <v>0</v>
      </c>
      <c r="AA823" s="34"/>
      <c r="AB823" s="1"/>
      <c r="AC823" s="45">
        <f t="shared" si="871"/>
        <v>0</v>
      </c>
      <c r="AD823" s="3"/>
      <c r="AE823" s="1"/>
      <c r="AF823" s="172">
        <f t="shared" si="872"/>
        <v>0</v>
      </c>
      <c r="AG823" s="34"/>
      <c r="AH823" s="1"/>
      <c r="AI823" s="46">
        <f t="shared" si="873"/>
        <v>0</v>
      </c>
      <c r="AJ823" s="34"/>
      <c r="AK823" s="1"/>
      <c r="AL823" s="46">
        <f t="shared" si="874"/>
        <v>0</v>
      </c>
      <c r="AM823" s="34"/>
      <c r="AN823" s="1"/>
      <c r="AO823" s="46">
        <f t="shared" si="875"/>
        <v>0</v>
      </c>
      <c r="AP823" s="34"/>
      <c r="AQ823" s="1"/>
      <c r="AR823" s="72">
        <f t="shared" si="877"/>
        <v>0</v>
      </c>
      <c r="AS823" s="3"/>
      <c r="AT823" s="1"/>
      <c r="AU823" s="46">
        <f t="shared" si="878"/>
        <v>0</v>
      </c>
      <c r="AV823" s="125">
        <f t="shared" si="864"/>
        <v>0</v>
      </c>
      <c r="AW823" s="125">
        <f t="shared" si="865"/>
        <v>0</v>
      </c>
      <c r="AX823" s="291">
        <v>0</v>
      </c>
      <c r="AY823" s="125">
        <v>0</v>
      </c>
      <c r="AZ823" s="35"/>
      <c r="BA823" s="35"/>
      <c r="BB823" s="35"/>
      <c r="BC823" s="35"/>
      <c r="BD823" s="35"/>
      <c r="BE823" s="35"/>
      <c r="BF823" s="35"/>
    </row>
    <row r="824" spans="1:58" ht="13">
      <c r="A824" s="18"/>
      <c r="B824" s="41"/>
      <c r="C824" s="200"/>
      <c r="D824" s="81"/>
      <c r="E824" s="16"/>
      <c r="F824" s="162"/>
      <c r="G824" s="38"/>
      <c r="H824" s="110"/>
      <c r="I824" s="110"/>
      <c r="J824" s="175">
        <f t="shared" si="876"/>
        <v>0</v>
      </c>
      <c r="K824" s="16">
        <v>0</v>
      </c>
      <c r="L824" s="3"/>
      <c r="M824" s="1"/>
      <c r="N824" s="45">
        <f t="shared" si="866"/>
        <v>0</v>
      </c>
      <c r="O824" s="34"/>
      <c r="P824" s="1"/>
      <c r="Q824" s="45">
        <f t="shared" si="867"/>
        <v>0</v>
      </c>
      <c r="R824" s="34"/>
      <c r="S824" s="1"/>
      <c r="T824" s="45">
        <f t="shared" si="868"/>
        <v>0</v>
      </c>
      <c r="U824" s="34"/>
      <c r="V824" s="1"/>
      <c r="W824" s="45">
        <f t="shared" si="869"/>
        <v>0</v>
      </c>
      <c r="X824" s="34"/>
      <c r="Y824" s="1"/>
      <c r="Z824" s="45">
        <f t="shared" si="870"/>
        <v>0</v>
      </c>
      <c r="AA824" s="34"/>
      <c r="AB824" s="1"/>
      <c r="AC824" s="45">
        <f t="shared" si="871"/>
        <v>0</v>
      </c>
      <c r="AD824" s="3"/>
      <c r="AE824" s="1"/>
      <c r="AF824" s="172">
        <f t="shared" si="872"/>
        <v>0</v>
      </c>
      <c r="AG824" s="34"/>
      <c r="AH824" s="1"/>
      <c r="AI824" s="46">
        <f t="shared" si="873"/>
        <v>0</v>
      </c>
      <c r="AJ824" s="34"/>
      <c r="AK824" s="1"/>
      <c r="AL824" s="46">
        <f t="shared" si="874"/>
        <v>0</v>
      </c>
      <c r="AM824" s="34"/>
      <c r="AN824" s="1"/>
      <c r="AO824" s="46">
        <f t="shared" si="875"/>
        <v>0</v>
      </c>
      <c r="AP824" s="34"/>
      <c r="AQ824" s="1"/>
      <c r="AR824" s="72">
        <f t="shared" si="877"/>
        <v>0</v>
      </c>
      <c r="AS824" s="3"/>
      <c r="AT824" s="1"/>
      <c r="AU824" s="46">
        <f t="shared" si="878"/>
        <v>0</v>
      </c>
      <c r="AV824" s="125">
        <f t="shared" si="864"/>
        <v>0</v>
      </c>
      <c r="AW824" s="125">
        <f t="shared" si="865"/>
        <v>0</v>
      </c>
      <c r="AX824" s="291">
        <v>0</v>
      </c>
      <c r="AY824" s="125">
        <v>0</v>
      </c>
      <c r="AZ824" s="35"/>
      <c r="BA824" s="35"/>
      <c r="BB824" s="35"/>
      <c r="BC824" s="35"/>
      <c r="BD824" s="35"/>
      <c r="BE824" s="35"/>
      <c r="BF824" s="35"/>
    </row>
    <row r="825" spans="1:58" ht="13">
      <c r="A825" s="18"/>
      <c r="B825" s="41"/>
      <c r="C825" s="200"/>
      <c r="D825" s="110"/>
      <c r="E825" s="16"/>
      <c r="F825" s="162"/>
      <c r="G825" s="38"/>
      <c r="H825" s="110"/>
      <c r="I825" s="110"/>
      <c r="J825" s="175">
        <f t="shared" si="876"/>
        <v>0</v>
      </c>
      <c r="K825" s="16">
        <v>0</v>
      </c>
      <c r="L825" s="3"/>
      <c r="M825" s="1"/>
      <c r="N825" s="45">
        <f t="shared" si="866"/>
        <v>0</v>
      </c>
      <c r="O825" s="34"/>
      <c r="P825" s="1"/>
      <c r="Q825" s="45">
        <f t="shared" si="867"/>
        <v>0</v>
      </c>
      <c r="R825" s="34"/>
      <c r="S825" s="1"/>
      <c r="T825" s="45">
        <f t="shared" si="868"/>
        <v>0</v>
      </c>
      <c r="U825" s="34"/>
      <c r="V825" s="1"/>
      <c r="W825" s="45">
        <f t="shared" si="869"/>
        <v>0</v>
      </c>
      <c r="X825" s="34"/>
      <c r="Y825" s="1"/>
      <c r="Z825" s="45">
        <f t="shared" si="870"/>
        <v>0</v>
      </c>
      <c r="AA825" s="34"/>
      <c r="AB825" s="1"/>
      <c r="AC825" s="45">
        <f t="shared" si="871"/>
        <v>0</v>
      </c>
      <c r="AD825" s="3"/>
      <c r="AE825" s="1"/>
      <c r="AF825" s="172">
        <f t="shared" si="872"/>
        <v>0</v>
      </c>
      <c r="AG825" s="34"/>
      <c r="AH825" s="1"/>
      <c r="AI825" s="46">
        <f t="shared" si="873"/>
        <v>0</v>
      </c>
      <c r="AJ825" s="34"/>
      <c r="AK825" s="1"/>
      <c r="AL825" s="46">
        <f t="shared" si="874"/>
        <v>0</v>
      </c>
      <c r="AM825" s="34"/>
      <c r="AN825" s="1"/>
      <c r="AO825" s="46">
        <f t="shared" si="875"/>
        <v>0</v>
      </c>
      <c r="AP825" s="34"/>
      <c r="AQ825" s="1"/>
      <c r="AR825" s="72">
        <f t="shared" si="877"/>
        <v>0</v>
      </c>
      <c r="AS825" s="3"/>
      <c r="AT825" s="1"/>
      <c r="AU825" s="46">
        <f t="shared" si="878"/>
        <v>0</v>
      </c>
      <c r="AV825" s="125">
        <f t="shared" si="864"/>
        <v>0</v>
      </c>
      <c r="AW825" s="125">
        <f t="shared" si="865"/>
        <v>0</v>
      </c>
      <c r="AX825" s="291">
        <v>0</v>
      </c>
      <c r="AY825" s="125">
        <v>0</v>
      </c>
      <c r="AZ825" s="35"/>
      <c r="BA825" s="35"/>
      <c r="BB825" s="35"/>
      <c r="BC825" s="35"/>
      <c r="BD825" s="35"/>
      <c r="BE825" s="35"/>
      <c r="BF825" s="35"/>
    </row>
    <row r="826" spans="1:58" ht="13">
      <c r="A826" s="17"/>
      <c r="B826" s="22"/>
      <c r="C826" s="16"/>
      <c r="D826" s="81"/>
      <c r="E826" s="16"/>
      <c r="F826" s="162"/>
      <c r="G826" s="38"/>
      <c r="H826" s="110"/>
      <c r="I826" s="110"/>
      <c r="J826" s="175">
        <f>AU826</f>
        <v>0</v>
      </c>
      <c r="K826" s="16">
        <v>0</v>
      </c>
      <c r="L826" s="3"/>
      <c r="M826" s="1"/>
      <c r="N826" s="45">
        <f t="shared" ref="N826:N864" si="879">SUM(K826+L826-M826)</f>
        <v>0</v>
      </c>
      <c r="O826" s="34"/>
      <c r="P826" s="1"/>
      <c r="Q826" s="45">
        <f>SUM(N826+O826-P826)</f>
        <v>0</v>
      </c>
      <c r="R826" s="34"/>
      <c r="S826" s="1"/>
      <c r="T826" s="45">
        <f>SUM(Q826+R826-S826)</f>
        <v>0</v>
      </c>
      <c r="U826" s="34"/>
      <c r="V826" s="1"/>
      <c r="W826" s="45">
        <f>SUM(T826+U826-V826)</f>
        <v>0</v>
      </c>
      <c r="X826" s="34"/>
      <c r="Y826" s="1"/>
      <c r="Z826" s="45">
        <f>SUM(W826+X826-Y826)</f>
        <v>0</v>
      </c>
      <c r="AA826" s="34"/>
      <c r="AB826" s="1"/>
      <c r="AC826" s="45">
        <f>SUM(Z826+AA826-AB826)</f>
        <v>0</v>
      </c>
      <c r="AD826" s="3"/>
      <c r="AE826" s="1"/>
      <c r="AF826" s="172">
        <f>SUM(AC826+AD826-AE826)</f>
        <v>0</v>
      </c>
      <c r="AG826" s="34"/>
      <c r="AH826" s="1"/>
      <c r="AI826" s="46">
        <f>SUM(AF826+AG826-AH826)</f>
        <v>0</v>
      </c>
      <c r="AJ826" s="34"/>
      <c r="AK826" s="1"/>
      <c r="AL826" s="46">
        <f>SUM(AI826+AJ826-AK826)</f>
        <v>0</v>
      </c>
      <c r="AM826" s="34"/>
      <c r="AN826" s="1"/>
      <c r="AO826" s="46">
        <f t="shared" ref="AO826:AO864" si="880">SUM(AL826+AM826-AN826)</f>
        <v>0</v>
      </c>
      <c r="AP826" s="34"/>
      <c r="AQ826" s="1"/>
      <c r="AR826" s="72">
        <f>SUM(AO826+AP826-AQ826)</f>
        <v>0</v>
      </c>
      <c r="AS826" s="3"/>
      <c r="AT826" s="1"/>
      <c r="AU826" s="46">
        <f>SUM(AR826+AS826-AT826)</f>
        <v>0</v>
      </c>
      <c r="AV826" s="125">
        <f t="shared" si="864"/>
        <v>0</v>
      </c>
      <c r="AW826" s="125">
        <f t="shared" si="865"/>
        <v>0</v>
      </c>
      <c r="AX826" s="291">
        <v>0</v>
      </c>
      <c r="AY826" s="125">
        <v>0</v>
      </c>
      <c r="AZ826" s="35"/>
      <c r="BA826" s="35"/>
      <c r="BB826" s="35"/>
      <c r="BC826" s="35"/>
      <c r="BD826" s="35"/>
      <c r="BE826" s="35"/>
      <c r="BF826" s="35"/>
    </row>
    <row r="827" spans="1:58" ht="13">
      <c r="A827" s="18"/>
      <c r="B827" s="41"/>
      <c r="C827" s="16"/>
      <c r="D827" s="110"/>
      <c r="E827" s="16"/>
      <c r="F827" s="162"/>
      <c r="G827" s="38"/>
      <c r="H827" s="110"/>
      <c r="I827" s="110"/>
      <c r="J827" s="175">
        <f>AU827</f>
        <v>0</v>
      </c>
      <c r="K827" s="16">
        <v>0</v>
      </c>
      <c r="L827" s="3"/>
      <c r="M827" s="1"/>
      <c r="N827" s="45">
        <f t="shared" si="879"/>
        <v>0</v>
      </c>
      <c r="O827" s="34"/>
      <c r="P827" s="1"/>
      <c r="Q827" s="45">
        <f>SUM(N827+O827-P827)</f>
        <v>0</v>
      </c>
      <c r="R827" s="34"/>
      <c r="S827" s="1"/>
      <c r="T827" s="45">
        <f>SUM(Q827+R827-S827)</f>
        <v>0</v>
      </c>
      <c r="U827" s="34"/>
      <c r="V827" s="1"/>
      <c r="W827" s="45">
        <f>SUM(T827+U827-V827)</f>
        <v>0</v>
      </c>
      <c r="X827" s="34"/>
      <c r="Y827" s="1"/>
      <c r="Z827" s="45">
        <f>SUM(W827+X827-Y827)</f>
        <v>0</v>
      </c>
      <c r="AA827" s="34"/>
      <c r="AB827" s="1"/>
      <c r="AC827" s="45">
        <f>SUM(Z827+AA827-AB827)</f>
        <v>0</v>
      </c>
      <c r="AD827" s="3"/>
      <c r="AE827" s="1"/>
      <c r="AF827" s="172">
        <f>SUM(AC827+AD827-AE827)</f>
        <v>0</v>
      </c>
      <c r="AG827" s="34"/>
      <c r="AH827" s="1"/>
      <c r="AI827" s="46">
        <f>SUM(AF827+AG827-AH827)</f>
        <v>0</v>
      </c>
      <c r="AJ827" s="34"/>
      <c r="AK827" s="1"/>
      <c r="AL827" s="46">
        <f>SUM(AI827+AJ827-AK827)</f>
        <v>0</v>
      </c>
      <c r="AM827" s="34"/>
      <c r="AN827" s="1"/>
      <c r="AO827" s="46">
        <f t="shared" si="880"/>
        <v>0</v>
      </c>
      <c r="AP827" s="34"/>
      <c r="AQ827" s="1"/>
      <c r="AR827" s="72">
        <f>SUM(AO827+AP827-AQ827)</f>
        <v>0</v>
      </c>
      <c r="AS827" s="3"/>
      <c r="AT827" s="1"/>
      <c r="AU827" s="46">
        <f>SUM(AR827+AS827-AT827)</f>
        <v>0</v>
      </c>
      <c r="AV827" s="125">
        <f t="shared" si="864"/>
        <v>0</v>
      </c>
      <c r="AW827" s="125">
        <f t="shared" si="865"/>
        <v>0</v>
      </c>
      <c r="AX827" s="291">
        <v>0</v>
      </c>
      <c r="AY827" s="125">
        <v>0</v>
      </c>
      <c r="AZ827" s="35"/>
      <c r="BA827" s="35"/>
      <c r="BB827" s="35"/>
      <c r="BC827" s="35"/>
      <c r="BD827" s="35"/>
      <c r="BE827" s="35"/>
      <c r="BF827" s="35"/>
    </row>
    <row r="828" spans="1:58" ht="13">
      <c r="A828" s="160"/>
      <c r="B828" s="161"/>
      <c r="C828" s="200"/>
      <c r="D828" s="81"/>
      <c r="E828" s="16"/>
      <c r="F828" s="162"/>
      <c r="G828" s="38"/>
      <c r="H828" s="110"/>
      <c r="I828" s="110"/>
      <c r="J828" s="175">
        <f>AU828</f>
        <v>0</v>
      </c>
      <c r="K828" s="16">
        <v>0</v>
      </c>
      <c r="L828" s="3"/>
      <c r="M828" s="1"/>
      <c r="N828" s="45">
        <f t="shared" si="879"/>
        <v>0</v>
      </c>
      <c r="O828" s="34"/>
      <c r="P828" s="1"/>
      <c r="Q828" s="45">
        <f>SUM(N828+O828-P828)</f>
        <v>0</v>
      </c>
      <c r="R828" s="34"/>
      <c r="S828" s="1"/>
      <c r="T828" s="45">
        <f>SUM(Q828+R828-S828)</f>
        <v>0</v>
      </c>
      <c r="U828" s="34"/>
      <c r="V828" s="1"/>
      <c r="W828" s="45">
        <f>SUM(T828+U828-V828)</f>
        <v>0</v>
      </c>
      <c r="X828" s="34"/>
      <c r="Y828" s="1"/>
      <c r="Z828" s="45">
        <f>SUM(W828+X828-Y828)</f>
        <v>0</v>
      </c>
      <c r="AA828" s="34"/>
      <c r="AB828" s="1"/>
      <c r="AC828" s="45">
        <f>SUM(Z828+AA828-AB828)</f>
        <v>0</v>
      </c>
      <c r="AD828" s="3"/>
      <c r="AE828" s="1"/>
      <c r="AF828" s="172">
        <f>SUM(AC828+AD828-AE828)</f>
        <v>0</v>
      </c>
      <c r="AG828" s="34"/>
      <c r="AH828" s="1"/>
      <c r="AI828" s="46">
        <f>SUM(AF828+AG828-AH828)</f>
        <v>0</v>
      </c>
      <c r="AJ828" s="34"/>
      <c r="AK828" s="1"/>
      <c r="AL828" s="46">
        <f>SUM(AI828+AJ828-AK828)</f>
        <v>0</v>
      </c>
      <c r="AM828" s="34"/>
      <c r="AN828" s="1"/>
      <c r="AO828" s="46">
        <f t="shared" si="880"/>
        <v>0</v>
      </c>
      <c r="AP828" s="34"/>
      <c r="AQ828" s="1"/>
      <c r="AR828" s="72">
        <f>SUM(AO828+AP828-AQ828)</f>
        <v>0</v>
      </c>
      <c r="AS828" s="3"/>
      <c r="AT828" s="1"/>
      <c r="AU828" s="46">
        <f>SUM(AR828+AS828-AT828)</f>
        <v>0</v>
      </c>
      <c r="AV828" s="125">
        <f t="shared" si="864"/>
        <v>0</v>
      </c>
      <c r="AW828" s="125">
        <f t="shared" si="865"/>
        <v>0</v>
      </c>
      <c r="AX828" s="291">
        <v>0</v>
      </c>
      <c r="AY828" s="125">
        <v>0</v>
      </c>
      <c r="AZ828" s="35"/>
      <c r="BA828" s="35"/>
      <c r="BB828" s="35"/>
      <c r="BC828" s="35"/>
      <c r="BD828" s="35"/>
      <c r="BE828" s="35"/>
      <c r="BF828" s="35"/>
    </row>
    <row r="829" spans="1:58" ht="13">
      <c r="A829" s="18"/>
      <c r="B829" s="41"/>
      <c r="C829" s="200"/>
      <c r="D829" s="110"/>
      <c r="E829" s="16"/>
      <c r="F829" s="162"/>
      <c r="G829" s="38"/>
      <c r="H829" s="110"/>
      <c r="I829" s="110"/>
      <c r="J829" s="175">
        <f>AU829</f>
        <v>0</v>
      </c>
      <c r="K829" s="16">
        <v>0</v>
      </c>
      <c r="L829" s="3"/>
      <c r="M829" s="1"/>
      <c r="N829" s="45">
        <f t="shared" si="879"/>
        <v>0</v>
      </c>
      <c r="O829" s="34"/>
      <c r="P829" s="1"/>
      <c r="Q829" s="45">
        <f>SUM(N829+O829-P829)</f>
        <v>0</v>
      </c>
      <c r="R829" s="34"/>
      <c r="S829" s="1"/>
      <c r="T829" s="45">
        <f>SUM(Q829+R829-S829)</f>
        <v>0</v>
      </c>
      <c r="U829" s="34"/>
      <c r="V829" s="1"/>
      <c r="W829" s="45">
        <f>SUM(T829+U829-V829)</f>
        <v>0</v>
      </c>
      <c r="X829" s="34"/>
      <c r="Y829" s="1"/>
      <c r="Z829" s="45">
        <f>SUM(W829+X829-Y829)</f>
        <v>0</v>
      </c>
      <c r="AA829" s="34"/>
      <c r="AB829" s="1"/>
      <c r="AC829" s="45">
        <f>SUM(Z829+AA829-AB829)</f>
        <v>0</v>
      </c>
      <c r="AD829" s="3"/>
      <c r="AE829" s="1"/>
      <c r="AF829" s="172">
        <f>SUM(AC829+AD829-AE829)</f>
        <v>0</v>
      </c>
      <c r="AG829" s="34"/>
      <c r="AH829" s="1"/>
      <c r="AI829" s="46">
        <f>SUM(AF829+AG829-AH829)</f>
        <v>0</v>
      </c>
      <c r="AJ829" s="34"/>
      <c r="AK829" s="1"/>
      <c r="AL829" s="46">
        <f>SUM(AI829+AJ829-AK829)</f>
        <v>0</v>
      </c>
      <c r="AM829" s="34"/>
      <c r="AN829" s="1"/>
      <c r="AO829" s="46">
        <f t="shared" si="880"/>
        <v>0</v>
      </c>
      <c r="AP829" s="34"/>
      <c r="AQ829" s="1"/>
      <c r="AR829" s="72">
        <f>SUM(AO829+AP829-AQ829)</f>
        <v>0</v>
      </c>
      <c r="AS829" s="3"/>
      <c r="AT829" s="1"/>
      <c r="AU829" s="46">
        <f>SUM(AR829+AS829-AT829)</f>
        <v>0</v>
      </c>
      <c r="AV829" s="125">
        <f t="shared" si="864"/>
        <v>0</v>
      </c>
      <c r="AW829" s="125">
        <f t="shared" si="865"/>
        <v>0</v>
      </c>
      <c r="AX829" s="291">
        <v>0</v>
      </c>
      <c r="AY829" s="125">
        <v>0</v>
      </c>
      <c r="AZ829" s="35"/>
      <c r="BA829" s="35"/>
      <c r="BB829" s="35"/>
      <c r="BC829" s="35"/>
      <c r="BD829" s="35"/>
      <c r="BE829" s="35"/>
      <c r="BF829" s="35"/>
    </row>
    <row r="830" spans="1:58" ht="13">
      <c r="A830" s="165"/>
      <c r="B830" s="166"/>
      <c r="C830" s="16"/>
      <c r="D830" s="81"/>
      <c r="E830" s="16"/>
      <c r="F830" s="162"/>
      <c r="G830" s="38"/>
      <c r="H830" s="81"/>
      <c r="I830" s="163"/>
      <c r="J830" s="175">
        <f t="shared" ref="J830:J836" si="881">AU830</f>
        <v>0</v>
      </c>
      <c r="K830" s="16">
        <v>0</v>
      </c>
      <c r="L830" s="3"/>
      <c r="M830" s="1"/>
      <c r="N830" s="45">
        <f t="shared" si="879"/>
        <v>0</v>
      </c>
      <c r="O830" s="34"/>
      <c r="P830" s="1"/>
      <c r="Q830" s="45">
        <f t="shared" ref="Q830:Q836" si="882">SUM(N830+O830-P830)</f>
        <v>0</v>
      </c>
      <c r="R830" s="34"/>
      <c r="S830" s="1"/>
      <c r="T830" s="45">
        <f t="shared" ref="T830:T836" si="883">SUM(Q830+R830-S830)</f>
        <v>0</v>
      </c>
      <c r="U830" s="34"/>
      <c r="V830" s="1"/>
      <c r="W830" s="45">
        <f t="shared" ref="W830:W836" si="884">SUM(T830+U830-V830)</f>
        <v>0</v>
      </c>
      <c r="X830" s="34"/>
      <c r="Y830" s="1"/>
      <c r="Z830" s="45">
        <f t="shared" ref="Z830:Z836" si="885">SUM(W830+X830-Y830)</f>
        <v>0</v>
      </c>
      <c r="AA830" s="34"/>
      <c r="AB830" s="1"/>
      <c r="AC830" s="45">
        <f t="shared" ref="AC830:AC836" si="886">SUM(Z830+AA830-AB830)</f>
        <v>0</v>
      </c>
      <c r="AD830" s="3"/>
      <c r="AE830" s="1"/>
      <c r="AF830" s="172">
        <f t="shared" ref="AF830:AF836" si="887">SUM(AC830+AD830-AE830)</f>
        <v>0</v>
      </c>
      <c r="AG830" s="34"/>
      <c r="AH830" s="1"/>
      <c r="AI830" s="46">
        <f t="shared" ref="AI830:AI836" si="888">SUM(AF830+AG830-AH830)</f>
        <v>0</v>
      </c>
      <c r="AJ830" s="34"/>
      <c r="AK830" s="1"/>
      <c r="AL830" s="46">
        <f t="shared" ref="AL830:AL836" si="889">SUM(AI830+AJ830-AK830)</f>
        <v>0</v>
      </c>
      <c r="AM830" s="34"/>
      <c r="AN830" s="1"/>
      <c r="AO830" s="46">
        <f t="shared" si="880"/>
        <v>0</v>
      </c>
      <c r="AP830" s="34"/>
      <c r="AQ830" s="1"/>
      <c r="AR830" s="72">
        <f t="shared" ref="AR830:AR836" si="890">SUM(AO830+AP830-AQ830)</f>
        <v>0</v>
      </c>
      <c r="AS830" s="3"/>
      <c r="AT830" s="1"/>
      <c r="AU830" s="46">
        <f t="shared" ref="AU830:AU836" si="891">SUM(AR830+AS830-AT830)</f>
        <v>0</v>
      </c>
      <c r="AV830" s="125">
        <f t="shared" si="864"/>
        <v>0</v>
      </c>
      <c r="AW830" s="125">
        <f t="shared" si="865"/>
        <v>0</v>
      </c>
      <c r="AX830" s="291">
        <v>0</v>
      </c>
      <c r="AY830" s="125">
        <v>0</v>
      </c>
      <c r="AZ830" s="35"/>
      <c r="BA830" s="35"/>
      <c r="BB830" s="35"/>
      <c r="BC830" s="35"/>
      <c r="BD830" s="35"/>
      <c r="BE830" s="35"/>
      <c r="BF830" s="35"/>
    </row>
    <row r="831" spans="1:58" ht="13">
      <c r="A831" s="17"/>
      <c r="B831" s="22"/>
      <c r="C831" s="16"/>
      <c r="D831" s="110"/>
      <c r="E831" s="16"/>
      <c r="F831" s="162"/>
      <c r="G831" s="38"/>
      <c r="H831" s="81"/>
      <c r="I831" s="163"/>
      <c r="J831" s="175">
        <f t="shared" si="881"/>
        <v>0</v>
      </c>
      <c r="K831" s="16">
        <v>0</v>
      </c>
      <c r="L831" s="3"/>
      <c r="M831" s="1"/>
      <c r="N831" s="45">
        <f t="shared" si="879"/>
        <v>0</v>
      </c>
      <c r="O831" s="34"/>
      <c r="P831" s="1"/>
      <c r="Q831" s="45">
        <f t="shared" si="882"/>
        <v>0</v>
      </c>
      <c r="R831" s="34"/>
      <c r="S831" s="1"/>
      <c r="T831" s="45">
        <f t="shared" si="883"/>
        <v>0</v>
      </c>
      <c r="U831" s="34"/>
      <c r="V831" s="1"/>
      <c r="W831" s="45">
        <f t="shared" si="884"/>
        <v>0</v>
      </c>
      <c r="X831" s="34"/>
      <c r="Y831" s="1"/>
      <c r="Z831" s="45">
        <f t="shared" si="885"/>
        <v>0</v>
      </c>
      <c r="AA831" s="34"/>
      <c r="AB831" s="1"/>
      <c r="AC831" s="45">
        <f t="shared" si="886"/>
        <v>0</v>
      </c>
      <c r="AD831" s="3"/>
      <c r="AE831" s="1"/>
      <c r="AF831" s="172">
        <f t="shared" si="887"/>
        <v>0</v>
      </c>
      <c r="AG831" s="34"/>
      <c r="AH831" s="1"/>
      <c r="AI831" s="46">
        <f t="shared" si="888"/>
        <v>0</v>
      </c>
      <c r="AJ831" s="34"/>
      <c r="AK831" s="1"/>
      <c r="AL831" s="46">
        <f t="shared" si="889"/>
        <v>0</v>
      </c>
      <c r="AM831" s="34"/>
      <c r="AN831" s="1"/>
      <c r="AO831" s="46">
        <f t="shared" si="880"/>
        <v>0</v>
      </c>
      <c r="AP831" s="34"/>
      <c r="AQ831" s="1"/>
      <c r="AR831" s="72">
        <f t="shared" si="890"/>
        <v>0</v>
      </c>
      <c r="AS831" s="3"/>
      <c r="AT831" s="1"/>
      <c r="AU831" s="46">
        <f t="shared" si="891"/>
        <v>0</v>
      </c>
      <c r="AV831" s="125">
        <f t="shared" si="864"/>
        <v>0</v>
      </c>
      <c r="AW831" s="125">
        <f t="shared" si="865"/>
        <v>0</v>
      </c>
      <c r="AX831" s="291">
        <v>0</v>
      </c>
      <c r="AY831" s="125">
        <v>0</v>
      </c>
      <c r="AZ831" s="35"/>
      <c r="BA831" s="35"/>
      <c r="BB831" s="35"/>
      <c r="BC831" s="35"/>
      <c r="BD831" s="35"/>
      <c r="BE831" s="35"/>
      <c r="BF831" s="35"/>
    </row>
    <row r="832" spans="1:58" ht="13">
      <c r="A832" s="18"/>
      <c r="B832" s="41"/>
      <c r="C832" s="200"/>
      <c r="D832" s="81"/>
      <c r="E832" s="16"/>
      <c r="F832" s="162"/>
      <c r="G832" s="38"/>
      <c r="H832" s="81"/>
      <c r="I832" s="163"/>
      <c r="J832" s="175">
        <f t="shared" si="881"/>
        <v>0</v>
      </c>
      <c r="K832" s="16">
        <v>0</v>
      </c>
      <c r="L832" s="3"/>
      <c r="M832" s="1"/>
      <c r="N832" s="45">
        <f t="shared" si="879"/>
        <v>0</v>
      </c>
      <c r="O832" s="34"/>
      <c r="P832" s="1"/>
      <c r="Q832" s="45">
        <f t="shared" si="882"/>
        <v>0</v>
      </c>
      <c r="R832" s="34"/>
      <c r="S832" s="1"/>
      <c r="T832" s="45">
        <f t="shared" si="883"/>
        <v>0</v>
      </c>
      <c r="U832" s="34"/>
      <c r="V832" s="1"/>
      <c r="W832" s="45">
        <f t="shared" si="884"/>
        <v>0</v>
      </c>
      <c r="X832" s="34"/>
      <c r="Y832" s="1"/>
      <c r="Z832" s="45">
        <f t="shared" si="885"/>
        <v>0</v>
      </c>
      <c r="AA832" s="34"/>
      <c r="AB832" s="1"/>
      <c r="AC832" s="45">
        <f t="shared" si="886"/>
        <v>0</v>
      </c>
      <c r="AD832" s="3"/>
      <c r="AE832" s="1"/>
      <c r="AF832" s="172">
        <f t="shared" si="887"/>
        <v>0</v>
      </c>
      <c r="AG832" s="34"/>
      <c r="AH832" s="1"/>
      <c r="AI832" s="46">
        <f t="shared" si="888"/>
        <v>0</v>
      </c>
      <c r="AJ832" s="34"/>
      <c r="AK832" s="1"/>
      <c r="AL832" s="46">
        <f t="shared" si="889"/>
        <v>0</v>
      </c>
      <c r="AM832" s="34"/>
      <c r="AN832" s="1"/>
      <c r="AO832" s="46">
        <f t="shared" si="880"/>
        <v>0</v>
      </c>
      <c r="AP832" s="34"/>
      <c r="AQ832" s="1"/>
      <c r="AR832" s="72">
        <f t="shared" si="890"/>
        <v>0</v>
      </c>
      <c r="AS832" s="3"/>
      <c r="AT832" s="1"/>
      <c r="AU832" s="46">
        <f t="shared" si="891"/>
        <v>0</v>
      </c>
      <c r="AV832" s="125">
        <f t="shared" si="864"/>
        <v>0</v>
      </c>
      <c r="AW832" s="125">
        <f t="shared" si="865"/>
        <v>0</v>
      </c>
      <c r="AX832" s="291">
        <v>0</v>
      </c>
      <c r="AY832" s="125">
        <v>0</v>
      </c>
      <c r="AZ832" s="35"/>
      <c r="BA832" s="35"/>
      <c r="BB832" s="35"/>
      <c r="BC832" s="35"/>
      <c r="BD832" s="35"/>
      <c r="BE832" s="35"/>
      <c r="BF832" s="35"/>
    </row>
    <row r="833" spans="1:58" ht="13">
      <c r="A833" s="18"/>
      <c r="B833" s="41"/>
      <c r="C833" s="200"/>
      <c r="D833" s="110"/>
      <c r="E833" s="16"/>
      <c r="F833" s="162"/>
      <c r="G833" s="38"/>
      <c r="H833" s="81"/>
      <c r="I833" s="163"/>
      <c r="J833" s="175">
        <f t="shared" si="881"/>
        <v>0</v>
      </c>
      <c r="K833" s="16">
        <v>0</v>
      </c>
      <c r="L833" s="3"/>
      <c r="M833" s="1"/>
      <c r="N833" s="45">
        <f t="shared" si="879"/>
        <v>0</v>
      </c>
      <c r="O833" s="34"/>
      <c r="P833" s="1"/>
      <c r="Q833" s="45">
        <f t="shared" si="882"/>
        <v>0</v>
      </c>
      <c r="R833" s="34"/>
      <c r="S833" s="1"/>
      <c r="T833" s="45">
        <f t="shared" si="883"/>
        <v>0</v>
      </c>
      <c r="U833" s="34"/>
      <c r="V833" s="1"/>
      <c r="W833" s="45">
        <f t="shared" si="884"/>
        <v>0</v>
      </c>
      <c r="X833" s="34"/>
      <c r="Y833" s="1"/>
      <c r="Z833" s="45">
        <f t="shared" si="885"/>
        <v>0</v>
      </c>
      <c r="AA833" s="34"/>
      <c r="AB833" s="1"/>
      <c r="AC833" s="45">
        <f t="shared" si="886"/>
        <v>0</v>
      </c>
      <c r="AD833" s="3"/>
      <c r="AE833" s="1"/>
      <c r="AF833" s="172">
        <f t="shared" si="887"/>
        <v>0</v>
      </c>
      <c r="AG833" s="34"/>
      <c r="AH833" s="1"/>
      <c r="AI833" s="46">
        <f t="shared" si="888"/>
        <v>0</v>
      </c>
      <c r="AJ833" s="34"/>
      <c r="AK833" s="1"/>
      <c r="AL833" s="46">
        <f t="shared" si="889"/>
        <v>0</v>
      </c>
      <c r="AM833" s="34"/>
      <c r="AN833" s="1"/>
      <c r="AO833" s="46">
        <f t="shared" si="880"/>
        <v>0</v>
      </c>
      <c r="AP833" s="34"/>
      <c r="AQ833" s="1"/>
      <c r="AR833" s="72">
        <f t="shared" si="890"/>
        <v>0</v>
      </c>
      <c r="AS833" s="3"/>
      <c r="AT833" s="1"/>
      <c r="AU833" s="46">
        <f t="shared" si="891"/>
        <v>0</v>
      </c>
      <c r="AV833" s="125">
        <f t="shared" si="864"/>
        <v>0</v>
      </c>
      <c r="AW833" s="125">
        <f t="shared" si="865"/>
        <v>0</v>
      </c>
      <c r="AX833" s="291">
        <v>0</v>
      </c>
      <c r="AY833" s="125">
        <v>0</v>
      </c>
      <c r="AZ833" s="35"/>
      <c r="BA833" s="35"/>
      <c r="BB833" s="35"/>
      <c r="BC833" s="35"/>
      <c r="BD833" s="35"/>
      <c r="BE833" s="35"/>
      <c r="BF833" s="35"/>
    </row>
    <row r="834" spans="1:58" ht="13">
      <c r="A834" s="18"/>
      <c r="B834" s="41"/>
      <c r="C834" s="16"/>
      <c r="D834" s="81"/>
      <c r="E834" s="16"/>
      <c r="F834" s="162"/>
      <c r="G834" s="38"/>
      <c r="H834" s="110"/>
      <c r="I834" s="110"/>
      <c r="J834" s="175">
        <f t="shared" si="881"/>
        <v>0</v>
      </c>
      <c r="K834" s="16">
        <v>0</v>
      </c>
      <c r="L834" s="3"/>
      <c r="M834" s="1"/>
      <c r="N834" s="45">
        <f t="shared" si="879"/>
        <v>0</v>
      </c>
      <c r="O834" s="34"/>
      <c r="P834" s="1"/>
      <c r="Q834" s="45">
        <f t="shared" si="882"/>
        <v>0</v>
      </c>
      <c r="R834" s="34"/>
      <c r="S834" s="1"/>
      <c r="T834" s="45">
        <f t="shared" si="883"/>
        <v>0</v>
      </c>
      <c r="U834" s="34"/>
      <c r="V834" s="1"/>
      <c r="W834" s="45">
        <f t="shared" si="884"/>
        <v>0</v>
      </c>
      <c r="X834" s="34"/>
      <c r="Y834" s="1"/>
      <c r="Z834" s="45">
        <f t="shared" si="885"/>
        <v>0</v>
      </c>
      <c r="AA834" s="34"/>
      <c r="AB834" s="1"/>
      <c r="AC834" s="45">
        <f t="shared" si="886"/>
        <v>0</v>
      </c>
      <c r="AD834" s="3"/>
      <c r="AE834" s="1"/>
      <c r="AF834" s="172">
        <f t="shared" si="887"/>
        <v>0</v>
      </c>
      <c r="AG834" s="34"/>
      <c r="AH834" s="1"/>
      <c r="AI834" s="46">
        <f t="shared" si="888"/>
        <v>0</v>
      </c>
      <c r="AJ834" s="34"/>
      <c r="AK834" s="1"/>
      <c r="AL834" s="46">
        <f t="shared" si="889"/>
        <v>0</v>
      </c>
      <c r="AM834" s="34"/>
      <c r="AN834" s="1"/>
      <c r="AO834" s="46">
        <f t="shared" si="880"/>
        <v>0</v>
      </c>
      <c r="AP834" s="34"/>
      <c r="AQ834" s="1"/>
      <c r="AR834" s="72">
        <f t="shared" si="890"/>
        <v>0</v>
      </c>
      <c r="AS834" s="3"/>
      <c r="AT834" s="1"/>
      <c r="AU834" s="46">
        <f t="shared" si="891"/>
        <v>0</v>
      </c>
      <c r="AV834" s="125">
        <f t="shared" si="864"/>
        <v>0</v>
      </c>
      <c r="AW834" s="125">
        <f t="shared" si="865"/>
        <v>0</v>
      </c>
      <c r="AX834" s="291">
        <v>0</v>
      </c>
      <c r="AY834" s="125">
        <v>0</v>
      </c>
      <c r="AZ834" s="35"/>
      <c r="BA834" s="35"/>
      <c r="BB834" s="35"/>
      <c r="BC834" s="35"/>
      <c r="BD834" s="35"/>
      <c r="BE834" s="35"/>
      <c r="BF834" s="35"/>
    </row>
    <row r="835" spans="1:58" ht="13">
      <c r="A835" s="18"/>
      <c r="B835" s="41"/>
      <c r="C835" s="16"/>
      <c r="D835" s="110"/>
      <c r="E835" s="16"/>
      <c r="F835" s="162"/>
      <c r="G835" s="38"/>
      <c r="H835" s="110"/>
      <c r="I835" s="110"/>
      <c r="J835" s="175">
        <f t="shared" si="881"/>
        <v>0</v>
      </c>
      <c r="K835" s="16">
        <v>0</v>
      </c>
      <c r="L835" s="3"/>
      <c r="M835" s="1"/>
      <c r="N835" s="45">
        <f t="shared" si="879"/>
        <v>0</v>
      </c>
      <c r="O835" s="34"/>
      <c r="P835" s="1"/>
      <c r="Q835" s="45">
        <f t="shared" si="882"/>
        <v>0</v>
      </c>
      <c r="R835" s="34"/>
      <c r="S835" s="1"/>
      <c r="T835" s="45">
        <f t="shared" si="883"/>
        <v>0</v>
      </c>
      <c r="U835" s="34"/>
      <c r="V835" s="1"/>
      <c r="W835" s="45">
        <f t="shared" si="884"/>
        <v>0</v>
      </c>
      <c r="X835" s="34"/>
      <c r="Y835" s="1"/>
      <c r="Z835" s="45">
        <f t="shared" si="885"/>
        <v>0</v>
      </c>
      <c r="AA835" s="34"/>
      <c r="AB835" s="1"/>
      <c r="AC835" s="45">
        <f t="shared" si="886"/>
        <v>0</v>
      </c>
      <c r="AD835" s="3"/>
      <c r="AE835" s="1"/>
      <c r="AF835" s="172">
        <f t="shared" si="887"/>
        <v>0</v>
      </c>
      <c r="AG835" s="34"/>
      <c r="AH835" s="1"/>
      <c r="AI835" s="46">
        <f t="shared" si="888"/>
        <v>0</v>
      </c>
      <c r="AJ835" s="34"/>
      <c r="AK835" s="1"/>
      <c r="AL835" s="46">
        <f t="shared" si="889"/>
        <v>0</v>
      </c>
      <c r="AM835" s="34"/>
      <c r="AN835" s="1"/>
      <c r="AO835" s="46">
        <f t="shared" si="880"/>
        <v>0</v>
      </c>
      <c r="AP835" s="34"/>
      <c r="AQ835" s="1"/>
      <c r="AR835" s="72">
        <f t="shared" si="890"/>
        <v>0</v>
      </c>
      <c r="AS835" s="3"/>
      <c r="AT835" s="1"/>
      <c r="AU835" s="46">
        <f t="shared" si="891"/>
        <v>0</v>
      </c>
      <c r="AV835" s="125">
        <f t="shared" si="864"/>
        <v>0</v>
      </c>
      <c r="AW835" s="125">
        <f t="shared" si="865"/>
        <v>0</v>
      </c>
      <c r="AX835" s="291">
        <v>0</v>
      </c>
      <c r="AY835" s="125">
        <v>0</v>
      </c>
      <c r="AZ835" s="35"/>
      <c r="BA835" s="35"/>
      <c r="BB835" s="35"/>
      <c r="BC835" s="35"/>
      <c r="BD835" s="35"/>
      <c r="BE835" s="35"/>
      <c r="BF835" s="35"/>
    </row>
    <row r="836" spans="1:58" ht="13">
      <c r="A836" s="18"/>
      <c r="B836" s="41"/>
      <c r="C836" s="200"/>
      <c r="D836" s="81"/>
      <c r="E836" s="16"/>
      <c r="F836" s="162"/>
      <c r="G836" s="38"/>
      <c r="H836" s="110"/>
      <c r="I836" s="110"/>
      <c r="J836" s="175">
        <f t="shared" si="881"/>
        <v>0</v>
      </c>
      <c r="K836" s="16">
        <v>0</v>
      </c>
      <c r="L836" s="3"/>
      <c r="M836" s="1"/>
      <c r="N836" s="45">
        <f t="shared" si="879"/>
        <v>0</v>
      </c>
      <c r="O836" s="34"/>
      <c r="P836" s="1"/>
      <c r="Q836" s="45">
        <f t="shared" si="882"/>
        <v>0</v>
      </c>
      <c r="R836" s="34"/>
      <c r="S836" s="1"/>
      <c r="T836" s="45">
        <f t="shared" si="883"/>
        <v>0</v>
      </c>
      <c r="U836" s="34"/>
      <c r="V836" s="1"/>
      <c r="W836" s="45">
        <f t="shared" si="884"/>
        <v>0</v>
      </c>
      <c r="X836" s="34"/>
      <c r="Y836" s="1"/>
      <c r="Z836" s="45">
        <f t="shared" si="885"/>
        <v>0</v>
      </c>
      <c r="AA836" s="34"/>
      <c r="AB836" s="1"/>
      <c r="AC836" s="45">
        <f t="shared" si="886"/>
        <v>0</v>
      </c>
      <c r="AD836" s="3"/>
      <c r="AE836" s="1"/>
      <c r="AF836" s="172">
        <f t="shared" si="887"/>
        <v>0</v>
      </c>
      <c r="AG836" s="34"/>
      <c r="AH836" s="1"/>
      <c r="AI836" s="46">
        <f t="shared" si="888"/>
        <v>0</v>
      </c>
      <c r="AJ836" s="34"/>
      <c r="AK836" s="1"/>
      <c r="AL836" s="46">
        <f t="shared" si="889"/>
        <v>0</v>
      </c>
      <c r="AM836" s="34"/>
      <c r="AN836" s="1"/>
      <c r="AO836" s="46">
        <f t="shared" si="880"/>
        <v>0</v>
      </c>
      <c r="AP836" s="34"/>
      <c r="AQ836" s="1"/>
      <c r="AR836" s="72">
        <f t="shared" si="890"/>
        <v>0</v>
      </c>
      <c r="AS836" s="3"/>
      <c r="AT836" s="1"/>
      <c r="AU836" s="46">
        <f t="shared" si="891"/>
        <v>0</v>
      </c>
      <c r="AV836" s="125">
        <f t="shared" si="864"/>
        <v>0</v>
      </c>
      <c r="AW836" s="125">
        <f t="shared" si="865"/>
        <v>0</v>
      </c>
      <c r="AX836" s="291">
        <v>0</v>
      </c>
      <c r="AY836" s="125">
        <v>0</v>
      </c>
      <c r="AZ836" s="35"/>
      <c r="BA836" s="35"/>
      <c r="BB836" s="35"/>
      <c r="BC836" s="35"/>
      <c r="BD836" s="35"/>
      <c r="BE836" s="35"/>
      <c r="BF836" s="35"/>
    </row>
    <row r="837" spans="1:58" ht="13">
      <c r="A837" s="18"/>
      <c r="B837" s="41"/>
      <c r="C837" s="200"/>
      <c r="D837" s="110"/>
      <c r="E837" s="16"/>
      <c r="F837" s="162"/>
      <c r="G837" s="38"/>
      <c r="H837" s="110"/>
      <c r="I837" s="110"/>
      <c r="J837" s="175">
        <f t="shared" ref="J837:J842" si="892">AU837</f>
        <v>0</v>
      </c>
      <c r="K837" s="16">
        <v>0</v>
      </c>
      <c r="L837" s="3"/>
      <c r="M837" s="1"/>
      <c r="N837" s="45">
        <f t="shared" si="879"/>
        <v>0</v>
      </c>
      <c r="O837" s="34"/>
      <c r="P837" s="1"/>
      <c r="Q837" s="45">
        <f t="shared" ref="Q837:Q842" si="893">SUM(N837+O837-P837)</f>
        <v>0</v>
      </c>
      <c r="R837" s="34"/>
      <c r="S837" s="1"/>
      <c r="T837" s="45">
        <f t="shared" ref="T837:T842" si="894">SUM(Q837+R837-S837)</f>
        <v>0</v>
      </c>
      <c r="U837" s="34"/>
      <c r="V837" s="1"/>
      <c r="W837" s="45">
        <f t="shared" ref="W837:W842" si="895">SUM(T837+U837-V837)</f>
        <v>0</v>
      </c>
      <c r="X837" s="34"/>
      <c r="Y837" s="1"/>
      <c r="Z837" s="45">
        <f t="shared" ref="Z837:Z842" si="896">SUM(W837+X837-Y837)</f>
        <v>0</v>
      </c>
      <c r="AA837" s="34"/>
      <c r="AB837" s="1"/>
      <c r="AC837" s="45">
        <f t="shared" ref="AC837:AC842" si="897">SUM(Z837+AA837-AB837)</f>
        <v>0</v>
      </c>
      <c r="AD837" s="3"/>
      <c r="AE837" s="1"/>
      <c r="AF837" s="172">
        <f t="shared" ref="AF837:AF842" si="898">SUM(AC837+AD837-AE837)</f>
        <v>0</v>
      </c>
      <c r="AG837" s="34"/>
      <c r="AH837" s="1"/>
      <c r="AI837" s="46">
        <f t="shared" ref="AI837:AI842" si="899">SUM(AF837+AG837-AH837)</f>
        <v>0</v>
      </c>
      <c r="AJ837" s="34"/>
      <c r="AK837" s="1"/>
      <c r="AL837" s="46">
        <f t="shared" ref="AL837:AL842" si="900">SUM(AI837+AJ837-AK837)</f>
        <v>0</v>
      </c>
      <c r="AM837" s="34"/>
      <c r="AN837" s="1"/>
      <c r="AO837" s="46">
        <f t="shared" si="880"/>
        <v>0</v>
      </c>
      <c r="AP837" s="34"/>
      <c r="AQ837" s="1"/>
      <c r="AR837" s="72">
        <f t="shared" ref="AR837:AR842" si="901">SUM(AO837+AP837-AQ837)</f>
        <v>0</v>
      </c>
      <c r="AS837" s="3"/>
      <c r="AT837" s="1"/>
      <c r="AU837" s="46">
        <f t="shared" ref="AU837:AU842" si="902">SUM(AR837+AS837-AT837)</f>
        <v>0</v>
      </c>
      <c r="AV837" s="125">
        <f t="shared" si="864"/>
        <v>0</v>
      </c>
      <c r="AW837" s="125">
        <f t="shared" si="865"/>
        <v>0</v>
      </c>
      <c r="AX837" s="291">
        <v>0</v>
      </c>
      <c r="AY837" s="125">
        <v>0</v>
      </c>
      <c r="AZ837" s="35"/>
      <c r="BA837" s="35"/>
      <c r="BB837" s="35"/>
      <c r="BC837" s="35"/>
      <c r="BD837" s="35"/>
      <c r="BE837" s="35"/>
      <c r="BF837" s="35"/>
    </row>
    <row r="838" spans="1:58" ht="13">
      <c r="A838" s="18"/>
      <c r="B838" s="41"/>
      <c r="C838" s="16"/>
      <c r="D838" s="81"/>
      <c r="E838" s="16"/>
      <c r="F838" s="32"/>
      <c r="G838" s="38"/>
      <c r="H838" s="110"/>
      <c r="I838" s="110"/>
      <c r="J838" s="175">
        <f t="shared" si="892"/>
        <v>0</v>
      </c>
      <c r="K838" s="16">
        <v>0</v>
      </c>
      <c r="L838" s="1"/>
      <c r="M838" s="1"/>
      <c r="N838" s="45">
        <f t="shared" si="879"/>
        <v>0</v>
      </c>
      <c r="O838" s="34"/>
      <c r="P838" s="1"/>
      <c r="Q838" s="45">
        <f t="shared" si="893"/>
        <v>0</v>
      </c>
      <c r="R838" s="34"/>
      <c r="S838" s="1"/>
      <c r="T838" s="45">
        <f t="shared" si="894"/>
        <v>0</v>
      </c>
      <c r="U838" s="34"/>
      <c r="V838" s="1"/>
      <c r="W838" s="45">
        <f t="shared" si="895"/>
        <v>0</v>
      </c>
      <c r="X838" s="34"/>
      <c r="Y838" s="1"/>
      <c r="Z838" s="45">
        <f t="shared" si="896"/>
        <v>0</v>
      </c>
      <c r="AA838" s="34"/>
      <c r="AB838" s="1"/>
      <c r="AC838" s="45">
        <f t="shared" si="897"/>
        <v>0</v>
      </c>
      <c r="AD838" s="3"/>
      <c r="AE838" s="1"/>
      <c r="AF838" s="172">
        <f t="shared" si="898"/>
        <v>0</v>
      </c>
      <c r="AG838" s="34"/>
      <c r="AH838" s="1"/>
      <c r="AI838" s="46">
        <f t="shared" si="899"/>
        <v>0</v>
      </c>
      <c r="AJ838" s="34"/>
      <c r="AK838" s="1"/>
      <c r="AL838" s="46">
        <f t="shared" si="900"/>
        <v>0</v>
      </c>
      <c r="AM838" s="34"/>
      <c r="AN838" s="1"/>
      <c r="AO838" s="46">
        <f t="shared" si="880"/>
        <v>0</v>
      </c>
      <c r="AP838" s="34"/>
      <c r="AQ838" s="1"/>
      <c r="AR838" s="72">
        <f t="shared" si="901"/>
        <v>0</v>
      </c>
      <c r="AS838" s="3"/>
      <c r="AT838" s="1"/>
      <c r="AU838" s="46">
        <f t="shared" si="902"/>
        <v>0</v>
      </c>
      <c r="AV838" s="125">
        <f t="shared" si="864"/>
        <v>0</v>
      </c>
      <c r="AW838" s="125">
        <f t="shared" si="865"/>
        <v>0</v>
      </c>
      <c r="AX838" s="291">
        <v>0</v>
      </c>
      <c r="AY838" s="125">
        <v>0</v>
      </c>
      <c r="AZ838" s="35"/>
      <c r="BA838" s="35"/>
      <c r="BB838" s="35"/>
      <c r="BC838" s="35"/>
      <c r="BD838" s="35"/>
      <c r="BE838" s="35"/>
      <c r="BF838" s="35"/>
    </row>
    <row r="839" spans="1:58" ht="13">
      <c r="A839" s="17"/>
      <c r="B839" s="22"/>
      <c r="C839" s="16"/>
      <c r="D839" s="110"/>
      <c r="E839" s="16"/>
      <c r="F839" s="162"/>
      <c r="G839" s="38"/>
      <c r="H839" s="110"/>
      <c r="I839" s="110"/>
      <c r="J839" s="175">
        <f t="shared" si="892"/>
        <v>0</v>
      </c>
      <c r="K839" s="16">
        <v>0</v>
      </c>
      <c r="L839" s="3"/>
      <c r="M839" s="1"/>
      <c r="N839" s="45">
        <f t="shared" si="879"/>
        <v>0</v>
      </c>
      <c r="O839" s="34"/>
      <c r="P839" s="1"/>
      <c r="Q839" s="45">
        <f t="shared" si="893"/>
        <v>0</v>
      </c>
      <c r="R839" s="34"/>
      <c r="S839" s="1"/>
      <c r="T839" s="45">
        <f t="shared" si="894"/>
        <v>0</v>
      </c>
      <c r="U839" s="34"/>
      <c r="V839" s="1"/>
      <c r="W839" s="45">
        <f t="shared" si="895"/>
        <v>0</v>
      </c>
      <c r="X839" s="34"/>
      <c r="Y839" s="1"/>
      <c r="Z839" s="45">
        <f t="shared" si="896"/>
        <v>0</v>
      </c>
      <c r="AA839" s="34"/>
      <c r="AB839" s="1"/>
      <c r="AC839" s="45">
        <f t="shared" si="897"/>
        <v>0</v>
      </c>
      <c r="AD839" s="3"/>
      <c r="AE839" s="1"/>
      <c r="AF839" s="172">
        <f t="shared" si="898"/>
        <v>0</v>
      </c>
      <c r="AG839" s="34"/>
      <c r="AH839" s="1"/>
      <c r="AI839" s="46">
        <f t="shared" si="899"/>
        <v>0</v>
      </c>
      <c r="AJ839" s="34"/>
      <c r="AK839" s="1"/>
      <c r="AL839" s="46">
        <f t="shared" si="900"/>
        <v>0</v>
      </c>
      <c r="AM839" s="34"/>
      <c r="AN839" s="1"/>
      <c r="AO839" s="46">
        <f t="shared" si="880"/>
        <v>0</v>
      </c>
      <c r="AP839" s="34"/>
      <c r="AQ839" s="1"/>
      <c r="AR839" s="72">
        <f t="shared" si="901"/>
        <v>0</v>
      </c>
      <c r="AS839" s="3"/>
      <c r="AT839" s="1"/>
      <c r="AU839" s="46">
        <f t="shared" si="902"/>
        <v>0</v>
      </c>
      <c r="AV839" s="125">
        <f t="shared" si="864"/>
        <v>0</v>
      </c>
      <c r="AW839" s="125">
        <f t="shared" si="865"/>
        <v>0</v>
      </c>
      <c r="AX839" s="291">
        <v>0</v>
      </c>
      <c r="AY839" s="125">
        <v>0</v>
      </c>
      <c r="AZ839" s="35"/>
      <c r="BA839" s="35"/>
      <c r="BB839" s="35"/>
      <c r="BC839" s="35"/>
      <c r="BD839" s="35"/>
      <c r="BE839" s="35"/>
      <c r="BF839" s="35"/>
    </row>
    <row r="840" spans="1:58" ht="13">
      <c r="A840" s="18"/>
      <c r="B840" s="41"/>
      <c r="C840" s="200"/>
      <c r="D840" s="81"/>
      <c r="E840" s="16"/>
      <c r="F840" s="162"/>
      <c r="G840" s="38"/>
      <c r="H840" s="110"/>
      <c r="I840" s="110"/>
      <c r="J840" s="175">
        <f t="shared" si="892"/>
        <v>0</v>
      </c>
      <c r="K840" s="16">
        <v>0</v>
      </c>
      <c r="L840" s="3"/>
      <c r="M840" s="1"/>
      <c r="N840" s="45">
        <f t="shared" si="879"/>
        <v>0</v>
      </c>
      <c r="O840" s="34"/>
      <c r="P840" s="1"/>
      <c r="Q840" s="45">
        <f t="shared" si="893"/>
        <v>0</v>
      </c>
      <c r="R840" s="34"/>
      <c r="S840" s="1"/>
      <c r="T840" s="45">
        <f t="shared" si="894"/>
        <v>0</v>
      </c>
      <c r="U840" s="34"/>
      <c r="V840" s="1"/>
      <c r="W840" s="45">
        <f t="shared" si="895"/>
        <v>0</v>
      </c>
      <c r="X840" s="34"/>
      <c r="Y840" s="1"/>
      <c r="Z840" s="45">
        <f t="shared" si="896"/>
        <v>0</v>
      </c>
      <c r="AA840" s="34"/>
      <c r="AB840" s="1"/>
      <c r="AC840" s="45">
        <f t="shared" si="897"/>
        <v>0</v>
      </c>
      <c r="AD840" s="3"/>
      <c r="AE840" s="1"/>
      <c r="AF840" s="172">
        <f t="shared" si="898"/>
        <v>0</v>
      </c>
      <c r="AG840" s="34"/>
      <c r="AH840" s="1"/>
      <c r="AI840" s="46">
        <f t="shared" si="899"/>
        <v>0</v>
      </c>
      <c r="AJ840" s="34"/>
      <c r="AK840" s="1"/>
      <c r="AL840" s="46">
        <f t="shared" si="900"/>
        <v>0</v>
      </c>
      <c r="AM840" s="34"/>
      <c r="AN840" s="1"/>
      <c r="AO840" s="46">
        <f t="shared" si="880"/>
        <v>0</v>
      </c>
      <c r="AP840" s="34"/>
      <c r="AQ840" s="1"/>
      <c r="AR840" s="72">
        <f t="shared" si="901"/>
        <v>0</v>
      </c>
      <c r="AS840" s="3"/>
      <c r="AT840" s="1"/>
      <c r="AU840" s="46">
        <f t="shared" si="902"/>
        <v>0</v>
      </c>
      <c r="AV840" s="125">
        <f t="shared" si="864"/>
        <v>0</v>
      </c>
      <c r="AW840" s="125">
        <f t="shared" si="865"/>
        <v>0</v>
      </c>
      <c r="AX840" s="291">
        <v>0</v>
      </c>
      <c r="AY840" s="125">
        <v>0</v>
      </c>
      <c r="AZ840" s="35"/>
      <c r="BA840" s="35"/>
      <c r="BB840" s="35"/>
      <c r="BC840" s="35"/>
      <c r="BD840" s="35"/>
      <c r="BE840" s="35"/>
      <c r="BF840" s="35"/>
    </row>
    <row r="841" spans="1:58" ht="13">
      <c r="A841" s="17"/>
      <c r="B841" s="22"/>
      <c r="C841" s="200"/>
      <c r="D841" s="110"/>
      <c r="E841" s="16"/>
      <c r="F841" s="162"/>
      <c r="G841" s="38"/>
      <c r="H841" s="110"/>
      <c r="I841" s="110"/>
      <c r="J841" s="175">
        <f t="shared" si="892"/>
        <v>0</v>
      </c>
      <c r="K841" s="16">
        <v>0</v>
      </c>
      <c r="L841" s="3"/>
      <c r="M841" s="1"/>
      <c r="N841" s="45">
        <f t="shared" si="879"/>
        <v>0</v>
      </c>
      <c r="O841" s="34"/>
      <c r="P841" s="1"/>
      <c r="Q841" s="45">
        <f t="shared" si="893"/>
        <v>0</v>
      </c>
      <c r="R841" s="34"/>
      <c r="S841" s="1"/>
      <c r="T841" s="45">
        <f t="shared" si="894"/>
        <v>0</v>
      </c>
      <c r="U841" s="34"/>
      <c r="V841" s="1"/>
      <c r="W841" s="45">
        <f t="shared" si="895"/>
        <v>0</v>
      </c>
      <c r="X841" s="34"/>
      <c r="Y841" s="1"/>
      <c r="Z841" s="45">
        <f t="shared" si="896"/>
        <v>0</v>
      </c>
      <c r="AA841" s="34"/>
      <c r="AB841" s="1"/>
      <c r="AC841" s="45">
        <f t="shared" si="897"/>
        <v>0</v>
      </c>
      <c r="AD841" s="3"/>
      <c r="AE841" s="1"/>
      <c r="AF841" s="172">
        <f t="shared" si="898"/>
        <v>0</v>
      </c>
      <c r="AG841" s="34"/>
      <c r="AH841" s="1"/>
      <c r="AI841" s="46">
        <f t="shared" si="899"/>
        <v>0</v>
      </c>
      <c r="AJ841" s="34"/>
      <c r="AK841" s="1"/>
      <c r="AL841" s="46">
        <f t="shared" si="900"/>
        <v>0</v>
      </c>
      <c r="AM841" s="34"/>
      <c r="AN841" s="1"/>
      <c r="AO841" s="46">
        <f t="shared" si="880"/>
        <v>0</v>
      </c>
      <c r="AP841" s="34"/>
      <c r="AQ841" s="1"/>
      <c r="AR841" s="72">
        <f t="shared" si="901"/>
        <v>0</v>
      </c>
      <c r="AS841" s="3"/>
      <c r="AT841" s="1"/>
      <c r="AU841" s="46">
        <f t="shared" si="902"/>
        <v>0</v>
      </c>
      <c r="AV841" s="125">
        <f t="shared" si="864"/>
        <v>0</v>
      </c>
      <c r="AW841" s="125">
        <f t="shared" si="865"/>
        <v>0</v>
      </c>
      <c r="AX841" s="291">
        <v>0</v>
      </c>
      <c r="AY841" s="125">
        <v>0</v>
      </c>
      <c r="AZ841" s="35"/>
      <c r="BA841" s="35"/>
      <c r="BB841" s="35"/>
      <c r="BC841" s="35"/>
      <c r="BD841" s="35"/>
      <c r="BE841" s="35"/>
      <c r="BF841" s="35"/>
    </row>
    <row r="842" spans="1:58" ht="13">
      <c r="A842" s="18"/>
      <c r="B842" s="41"/>
      <c r="C842" s="16"/>
      <c r="D842" s="81"/>
      <c r="E842" s="16"/>
      <c r="F842" s="162"/>
      <c r="G842" s="38"/>
      <c r="H842" s="110"/>
      <c r="I842" s="110"/>
      <c r="J842" s="175">
        <f t="shared" si="892"/>
        <v>0</v>
      </c>
      <c r="K842" s="16">
        <v>0</v>
      </c>
      <c r="L842" s="3"/>
      <c r="M842" s="1"/>
      <c r="N842" s="45">
        <f t="shared" si="879"/>
        <v>0</v>
      </c>
      <c r="O842" s="34"/>
      <c r="P842" s="1"/>
      <c r="Q842" s="45">
        <f t="shared" si="893"/>
        <v>0</v>
      </c>
      <c r="R842" s="34"/>
      <c r="S842" s="1"/>
      <c r="T842" s="45">
        <f t="shared" si="894"/>
        <v>0</v>
      </c>
      <c r="U842" s="34"/>
      <c r="V842" s="1"/>
      <c r="W842" s="45">
        <f t="shared" si="895"/>
        <v>0</v>
      </c>
      <c r="X842" s="34"/>
      <c r="Y842" s="1"/>
      <c r="Z842" s="45">
        <f t="shared" si="896"/>
        <v>0</v>
      </c>
      <c r="AA842" s="34"/>
      <c r="AB842" s="1"/>
      <c r="AC842" s="45">
        <f t="shared" si="897"/>
        <v>0</v>
      </c>
      <c r="AD842" s="3"/>
      <c r="AE842" s="1"/>
      <c r="AF842" s="172">
        <f t="shared" si="898"/>
        <v>0</v>
      </c>
      <c r="AG842" s="34"/>
      <c r="AH842" s="1"/>
      <c r="AI842" s="46">
        <f t="shared" si="899"/>
        <v>0</v>
      </c>
      <c r="AJ842" s="34"/>
      <c r="AK842" s="1"/>
      <c r="AL842" s="46">
        <f t="shared" si="900"/>
        <v>0</v>
      </c>
      <c r="AM842" s="34"/>
      <c r="AN842" s="1"/>
      <c r="AO842" s="46">
        <f t="shared" si="880"/>
        <v>0</v>
      </c>
      <c r="AP842" s="34"/>
      <c r="AQ842" s="1"/>
      <c r="AR842" s="72">
        <f t="shared" si="901"/>
        <v>0</v>
      </c>
      <c r="AS842" s="3"/>
      <c r="AT842" s="1"/>
      <c r="AU842" s="46">
        <f t="shared" si="902"/>
        <v>0</v>
      </c>
      <c r="AV842" s="125">
        <f t="shared" si="864"/>
        <v>0</v>
      </c>
      <c r="AW842" s="125">
        <f t="shared" si="865"/>
        <v>0</v>
      </c>
      <c r="AX842" s="291">
        <v>0</v>
      </c>
      <c r="AY842" s="125">
        <v>0</v>
      </c>
      <c r="AZ842" s="35"/>
      <c r="BA842" s="35"/>
      <c r="BB842" s="35"/>
      <c r="BC842" s="35"/>
      <c r="BD842" s="35"/>
      <c r="BE842" s="35"/>
      <c r="BF842" s="35"/>
    </row>
    <row r="843" spans="1:58" ht="13">
      <c r="A843" s="182"/>
      <c r="B843" s="183"/>
      <c r="C843" s="16"/>
      <c r="D843" s="110"/>
      <c r="E843" s="16"/>
      <c r="F843" s="162"/>
      <c r="G843" s="38"/>
      <c r="H843" s="110"/>
      <c r="I843" s="110"/>
      <c r="J843" s="175">
        <f t="shared" ref="J843:J854" si="903">AU843</f>
        <v>0</v>
      </c>
      <c r="K843" s="16">
        <v>0</v>
      </c>
      <c r="L843" s="3"/>
      <c r="M843" s="1"/>
      <c r="N843" s="45">
        <f t="shared" si="879"/>
        <v>0</v>
      </c>
      <c r="O843" s="34"/>
      <c r="P843" s="1"/>
      <c r="Q843" s="45">
        <f t="shared" ref="Q843:Q854" si="904">SUM(N843+O843-P843)</f>
        <v>0</v>
      </c>
      <c r="R843" s="34"/>
      <c r="S843" s="1"/>
      <c r="T843" s="45">
        <f t="shared" ref="T843:T854" si="905">SUM(Q843+R843-S843)</f>
        <v>0</v>
      </c>
      <c r="U843" s="34"/>
      <c r="V843" s="1"/>
      <c r="W843" s="45">
        <f t="shared" ref="W843:W854" si="906">SUM(T843+U843-V843)</f>
        <v>0</v>
      </c>
      <c r="X843" s="34"/>
      <c r="Y843" s="1"/>
      <c r="Z843" s="45">
        <f t="shared" ref="Z843:Z854" si="907">SUM(W843+X843-Y843)</f>
        <v>0</v>
      </c>
      <c r="AA843" s="34"/>
      <c r="AB843" s="1"/>
      <c r="AC843" s="45">
        <f t="shared" ref="AC843:AC854" si="908">SUM(Z843+AA843-AB843)</f>
        <v>0</v>
      </c>
      <c r="AD843" s="3"/>
      <c r="AE843" s="1"/>
      <c r="AF843" s="172">
        <f t="shared" ref="AF843:AF854" si="909">SUM(AC843+AD843-AE843)</f>
        <v>0</v>
      </c>
      <c r="AG843" s="34"/>
      <c r="AH843" s="1"/>
      <c r="AI843" s="46">
        <f t="shared" ref="AI843:AI854" si="910">SUM(AF843+AG843-AH843)</f>
        <v>0</v>
      </c>
      <c r="AJ843" s="34"/>
      <c r="AK843" s="1"/>
      <c r="AL843" s="46">
        <f t="shared" ref="AL843:AL854" si="911">SUM(AI843+AJ843-AK843)</f>
        <v>0</v>
      </c>
      <c r="AM843" s="34"/>
      <c r="AN843" s="1"/>
      <c r="AO843" s="46">
        <f t="shared" si="880"/>
        <v>0</v>
      </c>
      <c r="AP843" s="34"/>
      <c r="AQ843" s="1"/>
      <c r="AR843" s="72">
        <f t="shared" ref="AR843:AR854" si="912">SUM(AO843+AP843-AQ843)</f>
        <v>0</v>
      </c>
      <c r="AS843" s="3"/>
      <c r="AT843" s="1"/>
      <c r="AU843" s="46">
        <f t="shared" ref="AU843:AU854" si="913">SUM(AR843+AS843-AT843)</f>
        <v>0</v>
      </c>
      <c r="AV843" s="125">
        <f t="shared" si="864"/>
        <v>0</v>
      </c>
      <c r="AW843" s="125">
        <f t="shared" si="865"/>
        <v>0</v>
      </c>
      <c r="AX843" s="291">
        <v>0</v>
      </c>
      <c r="AY843" s="125">
        <v>0</v>
      </c>
      <c r="AZ843" s="35"/>
      <c r="BA843" s="35"/>
      <c r="BB843" s="35"/>
      <c r="BC843" s="35"/>
      <c r="BD843" s="35"/>
      <c r="BE843" s="35"/>
      <c r="BF843" s="35"/>
    </row>
    <row r="844" spans="1:58" ht="13">
      <c r="A844" s="182"/>
      <c r="B844" s="183"/>
      <c r="C844" s="200"/>
      <c r="D844" s="81"/>
      <c r="E844" s="16"/>
      <c r="F844" s="162"/>
      <c r="G844" s="38"/>
      <c r="H844" s="110"/>
      <c r="I844" s="110"/>
      <c r="J844" s="175">
        <f t="shared" si="903"/>
        <v>0</v>
      </c>
      <c r="K844" s="16">
        <v>0</v>
      </c>
      <c r="L844" s="3"/>
      <c r="M844" s="1"/>
      <c r="N844" s="45">
        <f t="shared" si="879"/>
        <v>0</v>
      </c>
      <c r="O844" s="34"/>
      <c r="P844" s="1"/>
      <c r="Q844" s="45">
        <f t="shared" si="904"/>
        <v>0</v>
      </c>
      <c r="R844" s="34"/>
      <c r="S844" s="1"/>
      <c r="T844" s="45">
        <f t="shared" si="905"/>
        <v>0</v>
      </c>
      <c r="U844" s="34"/>
      <c r="V844" s="1"/>
      <c r="W844" s="45">
        <f t="shared" si="906"/>
        <v>0</v>
      </c>
      <c r="X844" s="34"/>
      <c r="Y844" s="1"/>
      <c r="Z844" s="45">
        <f t="shared" si="907"/>
        <v>0</v>
      </c>
      <c r="AA844" s="34"/>
      <c r="AB844" s="1"/>
      <c r="AC844" s="45">
        <f t="shared" si="908"/>
        <v>0</v>
      </c>
      <c r="AD844" s="3"/>
      <c r="AE844" s="1"/>
      <c r="AF844" s="172">
        <f t="shared" si="909"/>
        <v>0</v>
      </c>
      <c r="AG844" s="34"/>
      <c r="AH844" s="1"/>
      <c r="AI844" s="46">
        <f t="shared" si="910"/>
        <v>0</v>
      </c>
      <c r="AJ844" s="34"/>
      <c r="AK844" s="1"/>
      <c r="AL844" s="46">
        <f t="shared" si="911"/>
        <v>0</v>
      </c>
      <c r="AM844" s="34"/>
      <c r="AN844" s="1"/>
      <c r="AO844" s="46">
        <f t="shared" si="880"/>
        <v>0</v>
      </c>
      <c r="AP844" s="34"/>
      <c r="AQ844" s="1"/>
      <c r="AR844" s="72">
        <f t="shared" si="912"/>
        <v>0</v>
      </c>
      <c r="AS844" s="3"/>
      <c r="AT844" s="1"/>
      <c r="AU844" s="46">
        <f t="shared" si="913"/>
        <v>0</v>
      </c>
      <c r="AV844" s="125">
        <f t="shared" si="864"/>
        <v>0</v>
      </c>
      <c r="AW844" s="125">
        <f t="shared" si="865"/>
        <v>0</v>
      </c>
      <c r="AX844" s="291">
        <v>0</v>
      </c>
      <c r="AY844" s="125">
        <v>0</v>
      </c>
      <c r="AZ844" s="35"/>
      <c r="BA844" s="35"/>
      <c r="BB844" s="35"/>
      <c r="BC844" s="35"/>
      <c r="BD844" s="35"/>
      <c r="BE844" s="35"/>
      <c r="BF844" s="35"/>
    </row>
    <row r="845" spans="1:58" ht="13">
      <c r="A845" s="18"/>
      <c r="B845" s="41"/>
      <c r="C845" s="200"/>
      <c r="D845" s="110"/>
      <c r="E845" s="16"/>
      <c r="F845" s="162"/>
      <c r="G845" s="38"/>
      <c r="H845" s="110"/>
      <c r="I845" s="110"/>
      <c r="J845" s="175">
        <f t="shared" si="903"/>
        <v>0</v>
      </c>
      <c r="K845" s="16">
        <v>0</v>
      </c>
      <c r="L845" s="3"/>
      <c r="M845" s="1"/>
      <c r="N845" s="45">
        <f t="shared" si="879"/>
        <v>0</v>
      </c>
      <c r="O845" s="34"/>
      <c r="P845" s="1"/>
      <c r="Q845" s="45">
        <f t="shared" si="904"/>
        <v>0</v>
      </c>
      <c r="R845" s="34"/>
      <c r="S845" s="1"/>
      <c r="T845" s="45">
        <f t="shared" si="905"/>
        <v>0</v>
      </c>
      <c r="U845" s="34"/>
      <c r="V845" s="1"/>
      <c r="W845" s="45">
        <f t="shared" si="906"/>
        <v>0</v>
      </c>
      <c r="X845" s="34"/>
      <c r="Y845" s="1"/>
      <c r="Z845" s="45">
        <f t="shared" si="907"/>
        <v>0</v>
      </c>
      <c r="AA845" s="34"/>
      <c r="AB845" s="1"/>
      <c r="AC845" s="45">
        <f t="shared" si="908"/>
        <v>0</v>
      </c>
      <c r="AD845" s="3"/>
      <c r="AE845" s="1"/>
      <c r="AF845" s="172">
        <f t="shared" si="909"/>
        <v>0</v>
      </c>
      <c r="AG845" s="34"/>
      <c r="AH845" s="1"/>
      <c r="AI845" s="46">
        <f t="shared" si="910"/>
        <v>0</v>
      </c>
      <c r="AJ845" s="34"/>
      <c r="AK845" s="1"/>
      <c r="AL845" s="46">
        <f t="shared" si="911"/>
        <v>0</v>
      </c>
      <c r="AM845" s="34"/>
      <c r="AN845" s="1"/>
      <c r="AO845" s="46">
        <f t="shared" si="880"/>
        <v>0</v>
      </c>
      <c r="AP845" s="34"/>
      <c r="AQ845" s="1"/>
      <c r="AR845" s="72">
        <f t="shared" si="912"/>
        <v>0</v>
      </c>
      <c r="AS845" s="3"/>
      <c r="AT845" s="1"/>
      <c r="AU845" s="46">
        <f t="shared" si="913"/>
        <v>0</v>
      </c>
      <c r="AV845" s="125">
        <f t="shared" si="864"/>
        <v>0</v>
      </c>
      <c r="AW845" s="125">
        <f t="shared" si="865"/>
        <v>0</v>
      </c>
      <c r="AX845" s="291">
        <v>0</v>
      </c>
      <c r="AY845" s="125">
        <v>0</v>
      </c>
      <c r="AZ845" s="35"/>
      <c r="BA845" s="35"/>
      <c r="BB845" s="35"/>
      <c r="BC845" s="35"/>
      <c r="BD845" s="35"/>
      <c r="BE845" s="35"/>
      <c r="BF845" s="35"/>
    </row>
    <row r="846" spans="1:58" ht="13">
      <c r="A846" s="18"/>
      <c r="B846" s="41"/>
      <c r="C846" s="16"/>
      <c r="D846" s="81"/>
      <c r="E846" s="16"/>
      <c r="F846" s="162"/>
      <c r="G846" s="38"/>
      <c r="H846" s="110"/>
      <c r="I846" s="110"/>
      <c r="J846" s="175">
        <f t="shared" si="903"/>
        <v>0</v>
      </c>
      <c r="K846" s="16">
        <v>0</v>
      </c>
      <c r="L846" s="3"/>
      <c r="M846" s="1"/>
      <c r="N846" s="45">
        <f t="shared" si="879"/>
        <v>0</v>
      </c>
      <c r="O846" s="34"/>
      <c r="P846" s="1"/>
      <c r="Q846" s="45">
        <f t="shared" si="904"/>
        <v>0</v>
      </c>
      <c r="R846" s="34"/>
      <c r="S846" s="1"/>
      <c r="T846" s="45">
        <f t="shared" si="905"/>
        <v>0</v>
      </c>
      <c r="U846" s="34"/>
      <c r="V846" s="1"/>
      <c r="W846" s="45">
        <f t="shared" si="906"/>
        <v>0</v>
      </c>
      <c r="X846" s="34"/>
      <c r="Y846" s="1"/>
      <c r="Z846" s="45">
        <f t="shared" si="907"/>
        <v>0</v>
      </c>
      <c r="AA846" s="34"/>
      <c r="AB846" s="1"/>
      <c r="AC846" s="45">
        <f t="shared" si="908"/>
        <v>0</v>
      </c>
      <c r="AD846" s="3"/>
      <c r="AE846" s="1"/>
      <c r="AF846" s="172">
        <f t="shared" si="909"/>
        <v>0</v>
      </c>
      <c r="AG846" s="34"/>
      <c r="AH846" s="1"/>
      <c r="AI846" s="46">
        <f t="shared" si="910"/>
        <v>0</v>
      </c>
      <c r="AJ846" s="34"/>
      <c r="AK846" s="1"/>
      <c r="AL846" s="46">
        <f t="shared" si="911"/>
        <v>0</v>
      </c>
      <c r="AM846" s="34"/>
      <c r="AN846" s="1"/>
      <c r="AO846" s="46">
        <f t="shared" si="880"/>
        <v>0</v>
      </c>
      <c r="AP846" s="34"/>
      <c r="AQ846" s="1"/>
      <c r="AR846" s="72">
        <f t="shared" si="912"/>
        <v>0</v>
      </c>
      <c r="AS846" s="3"/>
      <c r="AT846" s="1"/>
      <c r="AU846" s="46">
        <f t="shared" si="913"/>
        <v>0</v>
      </c>
      <c r="AV846" s="125">
        <f t="shared" si="864"/>
        <v>0</v>
      </c>
      <c r="AW846" s="125">
        <f t="shared" si="865"/>
        <v>0</v>
      </c>
      <c r="AX846" s="291">
        <v>0</v>
      </c>
      <c r="AY846" s="125">
        <v>0</v>
      </c>
      <c r="AZ846" s="35"/>
      <c r="BA846" s="35"/>
      <c r="BB846" s="35"/>
      <c r="BC846" s="35"/>
      <c r="BD846" s="35"/>
      <c r="BE846" s="35"/>
      <c r="BF846" s="35"/>
    </row>
    <row r="847" spans="1:58" ht="13">
      <c r="A847" s="17"/>
      <c r="B847" s="22"/>
      <c r="C847" s="16"/>
      <c r="D847" s="110"/>
      <c r="E847" s="16"/>
      <c r="F847" s="162"/>
      <c r="G847" s="38"/>
      <c r="H847" s="110"/>
      <c r="I847" s="110"/>
      <c r="J847" s="175">
        <f t="shared" si="903"/>
        <v>0</v>
      </c>
      <c r="K847" s="16">
        <v>0</v>
      </c>
      <c r="L847" s="3"/>
      <c r="M847" s="1"/>
      <c r="N847" s="46">
        <f t="shared" si="879"/>
        <v>0</v>
      </c>
      <c r="O847" s="34"/>
      <c r="P847" s="1"/>
      <c r="Q847" s="46">
        <f t="shared" si="904"/>
        <v>0</v>
      </c>
      <c r="R847" s="34"/>
      <c r="S847" s="1"/>
      <c r="T847" s="46">
        <f t="shared" si="905"/>
        <v>0</v>
      </c>
      <c r="U847" s="34"/>
      <c r="V847" s="1"/>
      <c r="W847" s="46">
        <f t="shared" si="906"/>
        <v>0</v>
      </c>
      <c r="X847" s="34"/>
      <c r="Y847" s="1"/>
      <c r="Z847" s="46">
        <f t="shared" si="907"/>
        <v>0</v>
      </c>
      <c r="AA847" s="34"/>
      <c r="AB847" s="1"/>
      <c r="AC847" s="46">
        <f t="shared" si="908"/>
        <v>0</v>
      </c>
      <c r="AD847" s="3"/>
      <c r="AE847" s="1"/>
      <c r="AF847" s="171">
        <f t="shared" si="909"/>
        <v>0</v>
      </c>
      <c r="AG847" s="34"/>
      <c r="AH847" s="1"/>
      <c r="AI847" s="46">
        <f t="shared" si="910"/>
        <v>0</v>
      </c>
      <c r="AJ847" s="34"/>
      <c r="AK847" s="1"/>
      <c r="AL847" s="46">
        <f t="shared" si="911"/>
        <v>0</v>
      </c>
      <c r="AM847" s="34"/>
      <c r="AN847" s="1"/>
      <c r="AO847" s="46">
        <f t="shared" si="880"/>
        <v>0</v>
      </c>
      <c r="AP847" s="34"/>
      <c r="AQ847" s="1"/>
      <c r="AR847" s="46">
        <f t="shared" si="912"/>
        <v>0</v>
      </c>
      <c r="AS847" s="34"/>
      <c r="AT847" s="1"/>
      <c r="AU847" s="46">
        <f t="shared" si="913"/>
        <v>0</v>
      </c>
      <c r="AV847" s="125">
        <f t="shared" si="864"/>
        <v>0</v>
      </c>
      <c r="AW847" s="125">
        <f t="shared" si="865"/>
        <v>0</v>
      </c>
      <c r="AX847" s="291">
        <v>0</v>
      </c>
      <c r="AY847" s="125">
        <v>0</v>
      </c>
      <c r="AZ847" s="35"/>
      <c r="BA847" s="35"/>
      <c r="BB847" s="35"/>
      <c r="BC847" s="35"/>
      <c r="BD847" s="35"/>
      <c r="BE847" s="35"/>
      <c r="BF847" s="35"/>
    </row>
    <row r="848" spans="1:58" ht="13">
      <c r="A848" s="17"/>
      <c r="B848" s="22"/>
      <c r="C848" s="200"/>
      <c r="D848" s="81"/>
      <c r="E848" s="16"/>
      <c r="F848" s="162"/>
      <c r="G848" s="38"/>
      <c r="H848" s="110"/>
      <c r="I848" s="110"/>
      <c r="J848" s="175">
        <f t="shared" si="903"/>
        <v>0</v>
      </c>
      <c r="K848" s="16">
        <v>0</v>
      </c>
      <c r="L848" s="3"/>
      <c r="M848" s="1"/>
      <c r="N848" s="45">
        <f t="shared" si="879"/>
        <v>0</v>
      </c>
      <c r="O848" s="34"/>
      <c r="P848" s="1"/>
      <c r="Q848" s="45">
        <f t="shared" si="904"/>
        <v>0</v>
      </c>
      <c r="R848" s="34"/>
      <c r="S848" s="1"/>
      <c r="T848" s="45">
        <f t="shared" si="905"/>
        <v>0</v>
      </c>
      <c r="U848" s="34"/>
      <c r="V848" s="1"/>
      <c r="W848" s="45">
        <f t="shared" si="906"/>
        <v>0</v>
      </c>
      <c r="X848" s="34"/>
      <c r="Y848" s="1"/>
      <c r="Z848" s="45">
        <f t="shared" si="907"/>
        <v>0</v>
      </c>
      <c r="AA848" s="34"/>
      <c r="AB848" s="1"/>
      <c r="AC848" s="45">
        <f t="shared" si="908"/>
        <v>0</v>
      </c>
      <c r="AD848" s="3"/>
      <c r="AE848" s="1"/>
      <c r="AF848" s="172">
        <f t="shared" si="909"/>
        <v>0</v>
      </c>
      <c r="AG848" s="34"/>
      <c r="AH848" s="1"/>
      <c r="AI848" s="46">
        <f t="shared" si="910"/>
        <v>0</v>
      </c>
      <c r="AJ848" s="34"/>
      <c r="AK848" s="1"/>
      <c r="AL848" s="46">
        <f t="shared" si="911"/>
        <v>0</v>
      </c>
      <c r="AM848" s="34"/>
      <c r="AN848" s="1"/>
      <c r="AO848" s="46">
        <f t="shared" si="880"/>
        <v>0</v>
      </c>
      <c r="AP848" s="34"/>
      <c r="AQ848" s="1"/>
      <c r="AR848" s="72">
        <f t="shared" si="912"/>
        <v>0</v>
      </c>
      <c r="AS848" s="3"/>
      <c r="AT848" s="1"/>
      <c r="AU848" s="46">
        <f t="shared" si="913"/>
        <v>0</v>
      </c>
      <c r="AV848" s="125">
        <f t="shared" si="864"/>
        <v>0</v>
      </c>
      <c r="AW848" s="125">
        <f t="shared" si="865"/>
        <v>0</v>
      </c>
      <c r="AX848" s="291">
        <v>0</v>
      </c>
      <c r="AY848" s="125">
        <v>0</v>
      </c>
      <c r="AZ848" s="35"/>
      <c r="BA848" s="35"/>
      <c r="BB848" s="35"/>
      <c r="BC848" s="35"/>
      <c r="BD848" s="35"/>
      <c r="BE848" s="35"/>
      <c r="BF848" s="35"/>
    </row>
    <row r="849" spans="1:58" ht="13">
      <c r="A849" s="18"/>
      <c r="B849" s="41"/>
      <c r="C849" s="200"/>
      <c r="D849" s="110"/>
      <c r="E849" s="16"/>
      <c r="F849" s="162"/>
      <c r="G849" s="38"/>
      <c r="H849" s="110"/>
      <c r="I849" s="110"/>
      <c r="J849" s="175">
        <f t="shared" si="903"/>
        <v>0</v>
      </c>
      <c r="K849" s="16">
        <v>0</v>
      </c>
      <c r="L849" s="3"/>
      <c r="M849" s="1"/>
      <c r="N849" s="45">
        <f t="shared" si="879"/>
        <v>0</v>
      </c>
      <c r="O849" s="34"/>
      <c r="P849" s="1"/>
      <c r="Q849" s="45">
        <f t="shared" si="904"/>
        <v>0</v>
      </c>
      <c r="R849" s="34"/>
      <c r="S849" s="1"/>
      <c r="T849" s="45">
        <f t="shared" si="905"/>
        <v>0</v>
      </c>
      <c r="U849" s="34"/>
      <c r="V849" s="1"/>
      <c r="W849" s="45">
        <f t="shared" si="906"/>
        <v>0</v>
      </c>
      <c r="X849" s="34"/>
      <c r="Y849" s="1"/>
      <c r="Z849" s="45">
        <f t="shared" si="907"/>
        <v>0</v>
      </c>
      <c r="AA849" s="34"/>
      <c r="AB849" s="1"/>
      <c r="AC849" s="45">
        <f t="shared" si="908"/>
        <v>0</v>
      </c>
      <c r="AD849" s="3"/>
      <c r="AE849" s="1"/>
      <c r="AF849" s="172">
        <f t="shared" si="909"/>
        <v>0</v>
      </c>
      <c r="AG849" s="34"/>
      <c r="AH849" s="1"/>
      <c r="AI849" s="46">
        <f t="shared" si="910"/>
        <v>0</v>
      </c>
      <c r="AJ849" s="34"/>
      <c r="AK849" s="1"/>
      <c r="AL849" s="46">
        <f t="shared" si="911"/>
        <v>0</v>
      </c>
      <c r="AM849" s="34"/>
      <c r="AN849" s="1"/>
      <c r="AO849" s="46">
        <f t="shared" si="880"/>
        <v>0</v>
      </c>
      <c r="AP849" s="34"/>
      <c r="AQ849" s="1"/>
      <c r="AR849" s="72">
        <f t="shared" si="912"/>
        <v>0</v>
      </c>
      <c r="AS849" s="3"/>
      <c r="AT849" s="1"/>
      <c r="AU849" s="46">
        <f t="shared" si="913"/>
        <v>0</v>
      </c>
      <c r="AV849" s="125">
        <f t="shared" si="864"/>
        <v>0</v>
      </c>
      <c r="AW849" s="125">
        <f t="shared" si="865"/>
        <v>0</v>
      </c>
      <c r="AX849" s="291">
        <v>0</v>
      </c>
      <c r="AY849" s="125">
        <v>0</v>
      </c>
      <c r="AZ849" s="35"/>
      <c r="BA849" s="35"/>
      <c r="BB849" s="35"/>
      <c r="BC849" s="35"/>
      <c r="BD849" s="35"/>
      <c r="BE849" s="35"/>
      <c r="BF849" s="35"/>
    </row>
    <row r="850" spans="1:58" ht="13">
      <c r="A850" s="17"/>
      <c r="B850" s="22"/>
      <c r="C850" s="16"/>
      <c r="D850" s="81"/>
      <c r="E850" s="16"/>
      <c r="F850" s="162"/>
      <c r="G850" s="38"/>
      <c r="H850" s="110"/>
      <c r="I850" s="110"/>
      <c r="J850" s="175">
        <f t="shared" si="903"/>
        <v>0</v>
      </c>
      <c r="K850" s="16">
        <v>0</v>
      </c>
      <c r="L850" s="3"/>
      <c r="M850" s="1"/>
      <c r="N850" s="45">
        <f t="shared" si="879"/>
        <v>0</v>
      </c>
      <c r="O850" s="34"/>
      <c r="P850" s="1"/>
      <c r="Q850" s="45">
        <f t="shared" si="904"/>
        <v>0</v>
      </c>
      <c r="R850" s="34"/>
      <c r="S850" s="1"/>
      <c r="T850" s="45">
        <f t="shared" si="905"/>
        <v>0</v>
      </c>
      <c r="U850" s="34"/>
      <c r="V850" s="1"/>
      <c r="W850" s="45">
        <f t="shared" si="906"/>
        <v>0</v>
      </c>
      <c r="X850" s="34"/>
      <c r="Y850" s="1"/>
      <c r="Z850" s="45">
        <f t="shared" si="907"/>
        <v>0</v>
      </c>
      <c r="AA850" s="34"/>
      <c r="AB850" s="1"/>
      <c r="AC850" s="45">
        <f t="shared" si="908"/>
        <v>0</v>
      </c>
      <c r="AD850" s="3"/>
      <c r="AE850" s="1"/>
      <c r="AF850" s="172">
        <f t="shared" si="909"/>
        <v>0</v>
      </c>
      <c r="AG850" s="34"/>
      <c r="AH850" s="1"/>
      <c r="AI850" s="46">
        <f t="shared" si="910"/>
        <v>0</v>
      </c>
      <c r="AJ850" s="34"/>
      <c r="AK850" s="1"/>
      <c r="AL850" s="46">
        <f t="shared" si="911"/>
        <v>0</v>
      </c>
      <c r="AM850" s="34"/>
      <c r="AN850" s="1"/>
      <c r="AO850" s="46">
        <f t="shared" si="880"/>
        <v>0</v>
      </c>
      <c r="AP850" s="34"/>
      <c r="AQ850" s="1"/>
      <c r="AR850" s="72">
        <f t="shared" si="912"/>
        <v>0</v>
      </c>
      <c r="AS850" s="3"/>
      <c r="AT850" s="1"/>
      <c r="AU850" s="46">
        <f t="shared" si="913"/>
        <v>0</v>
      </c>
      <c r="AV850" s="125">
        <f t="shared" si="864"/>
        <v>0</v>
      </c>
      <c r="AW850" s="125">
        <f t="shared" si="865"/>
        <v>0</v>
      </c>
      <c r="AX850" s="291">
        <v>0</v>
      </c>
      <c r="AY850" s="125">
        <v>0</v>
      </c>
      <c r="AZ850" s="35"/>
      <c r="BA850" s="35"/>
      <c r="BB850" s="35"/>
      <c r="BC850" s="35"/>
      <c r="BD850" s="35"/>
      <c r="BE850" s="35"/>
      <c r="BF850" s="35"/>
    </row>
    <row r="851" spans="1:58" ht="13">
      <c r="A851" s="18"/>
      <c r="B851" s="41"/>
      <c r="C851" s="16"/>
      <c r="D851" s="110"/>
      <c r="E851" s="16"/>
      <c r="F851" s="162"/>
      <c r="G851" s="38"/>
      <c r="H851" s="110"/>
      <c r="I851" s="110"/>
      <c r="J851" s="175">
        <f t="shared" si="903"/>
        <v>0</v>
      </c>
      <c r="K851" s="16">
        <v>0</v>
      </c>
      <c r="L851" s="3"/>
      <c r="M851" s="1"/>
      <c r="N851" s="45">
        <f t="shared" si="879"/>
        <v>0</v>
      </c>
      <c r="O851" s="34"/>
      <c r="P851" s="1"/>
      <c r="Q851" s="45">
        <f t="shared" si="904"/>
        <v>0</v>
      </c>
      <c r="R851" s="34"/>
      <c r="S851" s="1"/>
      <c r="T851" s="45">
        <f t="shared" si="905"/>
        <v>0</v>
      </c>
      <c r="U851" s="34"/>
      <c r="V851" s="1"/>
      <c r="W851" s="45">
        <f t="shared" si="906"/>
        <v>0</v>
      </c>
      <c r="X851" s="34"/>
      <c r="Y851" s="1"/>
      <c r="Z851" s="45">
        <f t="shared" si="907"/>
        <v>0</v>
      </c>
      <c r="AA851" s="34"/>
      <c r="AB851" s="1"/>
      <c r="AC851" s="45">
        <f t="shared" si="908"/>
        <v>0</v>
      </c>
      <c r="AD851" s="3"/>
      <c r="AE851" s="1"/>
      <c r="AF851" s="172">
        <f t="shared" si="909"/>
        <v>0</v>
      </c>
      <c r="AG851" s="34"/>
      <c r="AH851" s="1"/>
      <c r="AI851" s="46">
        <f t="shared" si="910"/>
        <v>0</v>
      </c>
      <c r="AJ851" s="34"/>
      <c r="AK851" s="1"/>
      <c r="AL851" s="46">
        <f t="shared" si="911"/>
        <v>0</v>
      </c>
      <c r="AM851" s="34"/>
      <c r="AN851" s="1"/>
      <c r="AO851" s="46">
        <f t="shared" si="880"/>
        <v>0</v>
      </c>
      <c r="AP851" s="34"/>
      <c r="AQ851" s="1"/>
      <c r="AR851" s="72">
        <f t="shared" si="912"/>
        <v>0</v>
      </c>
      <c r="AS851" s="3"/>
      <c r="AT851" s="1"/>
      <c r="AU851" s="46">
        <f t="shared" si="913"/>
        <v>0</v>
      </c>
      <c r="AV851" s="125">
        <f t="shared" si="864"/>
        <v>0</v>
      </c>
      <c r="AW851" s="125">
        <f t="shared" si="865"/>
        <v>0</v>
      </c>
      <c r="AX851" s="291">
        <v>0</v>
      </c>
      <c r="AY851" s="125">
        <v>0</v>
      </c>
      <c r="AZ851" s="35"/>
      <c r="BA851" s="35"/>
      <c r="BB851" s="35"/>
      <c r="BC851" s="35"/>
      <c r="BD851" s="35"/>
      <c r="BE851" s="35"/>
      <c r="BF851" s="35"/>
    </row>
    <row r="852" spans="1:58" ht="13">
      <c r="A852" s="17"/>
      <c r="B852" s="22"/>
      <c r="C852" s="200"/>
      <c r="D852" s="81"/>
      <c r="E852" s="16"/>
      <c r="F852" s="162"/>
      <c r="G852" s="38"/>
      <c r="H852" s="110"/>
      <c r="I852" s="110"/>
      <c r="J852" s="175">
        <f t="shared" si="903"/>
        <v>0</v>
      </c>
      <c r="K852" s="16">
        <v>0</v>
      </c>
      <c r="L852" s="3"/>
      <c r="M852" s="1"/>
      <c r="N852" s="45">
        <f t="shared" si="879"/>
        <v>0</v>
      </c>
      <c r="O852" s="34"/>
      <c r="P852" s="1"/>
      <c r="Q852" s="45">
        <f t="shared" si="904"/>
        <v>0</v>
      </c>
      <c r="R852" s="34"/>
      <c r="S852" s="1"/>
      <c r="T852" s="45">
        <f t="shared" si="905"/>
        <v>0</v>
      </c>
      <c r="U852" s="34"/>
      <c r="V852" s="1"/>
      <c r="W852" s="45">
        <f t="shared" si="906"/>
        <v>0</v>
      </c>
      <c r="X852" s="34"/>
      <c r="Y852" s="1"/>
      <c r="Z852" s="45">
        <f t="shared" si="907"/>
        <v>0</v>
      </c>
      <c r="AA852" s="34"/>
      <c r="AB852" s="1"/>
      <c r="AC852" s="45">
        <f t="shared" si="908"/>
        <v>0</v>
      </c>
      <c r="AD852" s="3"/>
      <c r="AE852" s="1"/>
      <c r="AF852" s="172">
        <f t="shared" si="909"/>
        <v>0</v>
      </c>
      <c r="AG852" s="34"/>
      <c r="AH852" s="1"/>
      <c r="AI852" s="46">
        <f t="shared" si="910"/>
        <v>0</v>
      </c>
      <c r="AJ852" s="34"/>
      <c r="AK852" s="1"/>
      <c r="AL852" s="46">
        <f t="shared" si="911"/>
        <v>0</v>
      </c>
      <c r="AM852" s="34"/>
      <c r="AN852" s="1"/>
      <c r="AO852" s="46">
        <f t="shared" si="880"/>
        <v>0</v>
      </c>
      <c r="AP852" s="34"/>
      <c r="AQ852" s="1"/>
      <c r="AR852" s="72">
        <f t="shared" si="912"/>
        <v>0</v>
      </c>
      <c r="AS852" s="3"/>
      <c r="AT852" s="1"/>
      <c r="AU852" s="46">
        <f t="shared" si="913"/>
        <v>0</v>
      </c>
      <c r="AV852" s="125">
        <f t="shared" si="864"/>
        <v>0</v>
      </c>
      <c r="AW852" s="125">
        <f t="shared" si="865"/>
        <v>0</v>
      </c>
      <c r="AX852" s="291">
        <v>0</v>
      </c>
      <c r="AY852" s="125">
        <v>0</v>
      </c>
      <c r="AZ852" s="35"/>
      <c r="BA852" s="35"/>
      <c r="BB852" s="35"/>
      <c r="BC852" s="35"/>
      <c r="BD852" s="35"/>
      <c r="BE852" s="35"/>
      <c r="BF852" s="35"/>
    </row>
    <row r="853" spans="1:58" ht="13">
      <c r="A853" s="17"/>
      <c r="B853" s="22"/>
      <c r="C853" s="200"/>
      <c r="D853" s="110"/>
      <c r="E853" s="16"/>
      <c r="F853" s="162"/>
      <c r="G853" s="38"/>
      <c r="H853" s="110"/>
      <c r="I853" s="110"/>
      <c r="J853" s="175">
        <f t="shared" si="903"/>
        <v>0</v>
      </c>
      <c r="K853" s="16">
        <v>0</v>
      </c>
      <c r="L853" s="3"/>
      <c r="M853" s="1"/>
      <c r="N853" s="45">
        <f t="shared" si="879"/>
        <v>0</v>
      </c>
      <c r="O853" s="34"/>
      <c r="P853" s="1"/>
      <c r="Q853" s="45">
        <f t="shared" si="904"/>
        <v>0</v>
      </c>
      <c r="R853" s="34"/>
      <c r="S853" s="1"/>
      <c r="T853" s="45">
        <f t="shared" si="905"/>
        <v>0</v>
      </c>
      <c r="U853" s="34"/>
      <c r="V853" s="1"/>
      <c r="W853" s="45">
        <f t="shared" si="906"/>
        <v>0</v>
      </c>
      <c r="X853" s="34"/>
      <c r="Y853" s="1"/>
      <c r="Z853" s="45">
        <f t="shared" si="907"/>
        <v>0</v>
      </c>
      <c r="AA853" s="34"/>
      <c r="AB853" s="1"/>
      <c r="AC853" s="45">
        <f t="shared" si="908"/>
        <v>0</v>
      </c>
      <c r="AD853" s="3"/>
      <c r="AE853" s="1"/>
      <c r="AF853" s="172">
        <f t="shared" si="909"/>
        <v>0</v>
      </c>
      <c r="AG853" s="34"/>
      <c r="AH853" s="1"/>
      <c r="AI853" s="46">
        <f t="shared" si="910"/>
        <v>0</v>
      </c>
      <c r="AJ853" s="34"/>
      <c r="AK853" s="1"/>
      <c r="AL853" s="46">
        <f t="shared" si="911"/>
        <v>0</v>
      </c>
      <c r="AM853" s="34"/>
      <c r="AN853" s="1"/>
      <c r="AO853" s="46">
        <f t="shared" si="880"/>
        <v>0</v>
      </c>
      <c r="AP853" s="34"/>
      <c r="AQ853" s="1"/>
      <c r="AR853" s="72">
        <f t="shared" si="912"/>
        <v>0</v>
      </c>
      <c r="AS853" s="3"/>
      <c r="AT853" s="1"/>
      <c r="AU853" s="46">
        <f t="shared" si="913"/>
        <v>0</v>
      </c>
      <c r="AV853" s="125">
        <f t="shared" si="864"/>
        <v>0</v>
      </c>
      <c r="AW853" s="125">
        <f t="shared" si="865"/>
        <v>0</v>
      </c>
      <c r="AX853" s="291">
        <v>0</v>
      </c>
      <c r="AY853" s="125">
        <v>0</v>
      </c>
      <c r="AZ853" s="35"/>
      <c r="BA853" s="35"/>
      <c r="BB853" s="35"/>
      <c r="BC853" s="35"/>
      <c r="BD853" s="35"/>
      <c r="BE853" s="35"/>
      <c r="BF853" s="35"/>
    </row>
    <row r="854" spans="1:58" ht="13">
      <c r="A854" s="18"/>
      <c r="B854" s="41"/>
      <c r="C854" s="16"/>
      <c r="D854" s="81"/>
      <c r="E854" s="16"/>
      <c r="F854" s="162"/>
      <c r="G854" s="38"/>
      <c r="H854" s="110"/>
      <c r="I854" s="110"/>
      <c r="J854" s="175">
        <f t="shared" si="903"/>
        <v>0</v>
      </c>
      <c r="K854" s="16">
        <v>0</v>
      </c>
      <c r="L854" s="3"/>
      <c r="M854" s="1"/>
      <c r="N854" s="45">
        <f t="shared" si="879"/>
        <v>0</v>
      </c>
      <c r="O854" s="34"/>
      <c r="P854" s="1"/>
      <c r="Q854" s="45">
        <f t="shared" si="904"/>
        <v>0</v>
      </c>
      <c r="R854" s="34"/>
      <c r="S854" s="1"/>
      <c r="T854" s="45">
        <f t="shared" si="905"/>
        <v>0</v>
      </c>
      <c r="U854" s="34"/>
      <c r="V854" s="1"/>
      <c r="W854" s="45">
        <f t="shared" si="906"/>
        <v>0</v>
      </c>
      <c r="X854" s="34"/>
      <c r="Y854" s="1"/>
      <c r="Z854" s="45">
        <f t="shared" si="907"/>
        <v>0</v>
      </c>
      <c r="AA854" s="34"/>
      <c r="AB854" s="1"/>
      <c r="AC854" s="45">
        <f t="shared" si="908"/>
        <v>0</v>
      </c>
      <c r="AD854" s="3"/>
      <c r="AE854" s="1"/>
      <c r="AF854" s="172">
        <f t="shared" si="909"/>
        <v>0</v>
      </c>
      <c r="AG854" s="34"/>
      <c r="AH854" s="1"/>
      <c r="AI854" s="46">
        <f t="shared" si="910"/>
        <v>0</v>
      </c>
      <c r="AJ854" s="34"/>
      <c r="AK854" s="1"/>
      <c r="AL854" s="46">
        <f t="shared" si="911"/>
        <v>0</v>
      </c>
      <c r="AM854" s="34"/>
      <c r="AN854" s="1"/>
      <c r="AO854" s="46">
        <f t="shared" si="880"/>
        <v>0</v>
      </c>
      <c r="AP854" s="34"/>
      <c r="AQ854" s="1"/>
      <c r="AR854" s="72">
        <f t="shared" si="912"/>
        <v>0</v>
      </c>
      <c r="AS854" s="3"/>
      <c r="AT854" s="1"/>
      <c r="AU854" s="46">
        <f t="shared" si="913"/>
        <v>0</v>
      </c>
      <c r="AV854" s="125">
        <f t="shared" si="864"/>
        <v>0</v>
      </c>
      <c r="AW854" s="125">
        <f t="shared" si="865"/>
        <v>0</v>
      </c>
      <c r="AX854" s="291">
        <v>0</v>
      </c>
      <c r="AY854" s="125">
        <v>0</v>
      </c>
      <c r="AZ854" s="35"/>
      <c r="BA854" s="35"/>
      <c r="BB854" s="35"/>
      <c r="BC854" s="35"/>
      <c r="BD854" s="35"/>
      <c r="BE854" s="35"/>
      <c r="BF854" s="35"/>
    </row>
    <row r="855" spans="1:58" ht="13">
      <c r="A855" s="17"/>
      <c r="B855" s="22"/>
      <c r="C855" s="16"/>
      <c r="D855" s="110"/>
      <c r="E855" s="16"/>
      <c r="F855" s="162"/>
      <c r="G855" s="38"/>
      <c r="H855" s="110"/>
      <c r="I855" s="110"/>
      <c r="J855" s="175">
        <f t="shared" ref="J855:J864" si="914">AU855</f>
        <v>0</v>
      </c>
      <c r="K855" s="16">
        <v>0</v>
      </c>
      <c r="L855" s="3"/>
      <c r="M855" s="1"/>
      <c r="N855" s="15">
        <f t="shared" si="879"/>
        <v>0</v>
      </c>
      <c r="O855" s="34"/>
      <c r="P855" s="1"/>
      <c r="Q855" s="45">
        <f t="shared" ref="Q855:Q864" si="915">SUM(N855+O855-P855)</f>
        <v>0</v>
      </c>
      <c r="R855" s="34"/>
      <c r="S855" s="1"/>
      <c r="T855" s="45">
        <f t="shared" ref="T855:T864" si="916">SUM(Q855+R855-S855)</f>
        <v>0</v>
      </c>
      <c r="U855" s="34"/>
      <c r="V855" s="1"/>
      <c r="W855" s="45">
        <f t="shared" ref="W855:W864" si="917">SUM(T855+U855-V855)</f>
        <v>0</v>
      </c>
      <c r="X855" s="34"/>
      <c r="Y855" s="1"/>
      <c r="Z855" s="45">
        <f t="shared" ref="Z855:Z864" si="918">SUM(W855+X855-Y855)</f>
        <v>0</v>
      </c>
      <c r="AA855" s="34"/>
      <c r="AB855" s="1"/>
      <c r="AC855" s="45">
        <f t="shared" ref="AC855:AC864" si="919">SUM(Z855+AA855-AB855)</f>
        <v>0</v>
      </c>
      <c r="AD855" s="3"/>
      <c r="AE855" s="1"/>
      <c r="AF855" s="172">
        <f t="shared" ref="AF855:AF864" si="920">SUM(AC855+AD855-AE855)</f>
        <v>0</v>
      </c>
      <c r="AG855" s="34"/>
      <c r="AH855" s="1"/>
      <c r="AI855" s="46">
        <f t="shared" ref="AI855:AI864" si="921">SUM(AF855+AG855-AH855)</f>
        <v>0</v>
      </c>
      <c r="AJ855" s="34"/>
      <c r="AK855" s="1"/>
      <c r="AL855" s="46">
        <f t="shared" ref="AL855:AL864" si="922">SUM(AI855+AJ855-AK855)</f>
        <v>0</v>
      </c>
      <c r="AM855" s="34"/>
      <c r="AN855" s="1"/>
      <c r="AO855" s="46">
        <f t="shared" si="880"/>
        <v>0</v>
      </c>
      <c r="AP855" s="34"/>
      <c r="AQ855" s="1"/>
      <c r="AR855" s="72">
        <f t="shared" ref="AR855:AR864" si="923">SUM(AO855+AP855-AQ855)</f>
        <v>0</v>
      </c>
      <c r="AS855" s="3"/>
      <c r="AT855" s="1"/>
      <c r="AU855" s="46">
        <f t="shared" ref="AU855:AU864" si="924">SUM(AR855+AS855-AT855)</f>
        <v>0</v>
      </c>
      <c r="AV855" s="125">
        <f t="shared" si="864"/>
        <v>0</v>
      </c>
      <c r="AW855" s="125">
        <f t="shared" si="865"/>
        <v>0</v>
      </c>
      <c r="AX855" s="291">
        <v>0</v>
      </c>
      <c r="AY855" s="125">
        <v>0</v>
      </c>
      <c r="AZ855" s="35"/>
      <c r="BA855" s="35"/>
      <c r="BB855" s="35"/>
      <c r="BC855" s="35"/>
      <c r="BD855" s="35"/>
      <c r="BE855" s="35"/>
      <c r="BF855" s="35"/>
    </row>
    <row r="856" spans="1:58" ht="13">
      <c r="A856" s="18"/>
      <c r="B856" s="41"/>
      <c r="C856" s="200"/>
      <c r="D856" s="81"/>
      <c r="E856" s="16"/>
      <c r="F856" s="162"/>
      <c r="G856" s="38"/>
      <c r="H856" s="110"/>
      <c r="I856" s="110"/>
      <c r="J856" s="175">
        <f t="shared" si="914"/>
        <v>0</v>
      </c>
      <c r="K856" s="16">
        <v>0</v>
      </c>
      <c r="L856" s="3"/>
      <c r="M856" s="1"/>
      <c r="N856" s="15">
        <f t="shared" si="879"/>
        <v>0</v>
      </c>
      <c r="O856" s="34"/>
      <c r="P856" s="1"/>
      <c r="Q856" s="45">
        <f t="shared" si="915"/>
        <v>0</v>
      </c>
      <c r="R856" s="34"/>
      <c r="S856" s="1"/>
      <c r="T856" s="45">
        <f t="shared" si="916"/>
        <v>0</v>
      </c>
      <c r="U856" s="34"/>
      <c r="V856" s="1"/>
      <c r="W856" s="45">
        <f t="shared" si="917"/>
        <v>0</v>
      </c>
      <c r="X856" s="34"/>
      <c r="Y856" s="1"/>
      <c r="Z856" s="45">
        <f t="shared" si="918"/>
        <v>0</v>
      </c>
      <c r="AA856" s="34"/>
      <c r="AB856" s="1"/>
      <c r="AC856" s="45">
        <f t="shared" si="919"/>
        <v>0</v>
      </c>
      <c r="AD856" s="3"/>
      <c r="AE856" s="1"/>
      <c r="AF856" s="172">
        <f t="shared" si="920"/>
        <v>0</v>
      </c>
      <c r="AG856" s="34"/>
      <c r="AH856" s="1"/>
      <c r="AI856" s="46">
        <f t="shared" si="921"/>
        <v>0</v>
      </c>
      <c r="AJ856" s="34"/>
      <c r="AK856" s="1"/>
      <c r="AL856" s="46">
        <f t="shared" si="922"/>
        <v>0</v>
      </c>
      <c r="AM856" s="34"/>
      <c r="AN856" s="1"/>
      <c r="AO856" s="46">
        <f t="shared" si="880"/>
        <v>0</v>
      </c>
      <c r="AP856" s="34"/>
      <c r="AQ856" s="1"/>
      <c r="AR856" s="72">
        <f t="shared" si="923"/>
        <v>0</v>
      </c>
      <c r="AS856" s="3"/>
      <c r="AT856" s="1"/>
      <c r="AU856" s="46">
        <f t="shared" si="924"/>
        <v>0</v>
      </c>
      <c r="AV856" s="125">
        <f t="shared" si="864"/>
        <v>0</v>
      </c>
      <c r="AW856" s="125">
        <f t="shared" si="865"/>
        <v>0</v>
      </c>
      <c r="AX856" s="291">
        <v>0</v>
      </c>
      <c r="AY856" s="125">
        <v>0</v>
      </c>
      <c r="AZ856" s="35"/>
      <c r="BA856" s="35"/>
      <c r="BB856" s="35"/>
      <c r="BC856" s="35"/>
      <c r="BD856" s="35"/>
      <c r="BE856" s="35"/>
      <c r="BF856" s="35"/>
    </row>
    <row r="857" spans="1:58" ht="13">
      <c r="A857" s="17"/>
      <c r="B857" s="22"/>
      <c r="C857" s="200"/>
      <c r="D857" s="110"/>
      <c r="E857" s="16"/>
      <c r="F857" s="162"/>
      <c r="G857" s="38"/>
      <c r="H857" s="110"/>
      <c r="I857" s="110"/>
      <c r="J857" s="175">
        <f t="shared" si="914"/>
        <v>0</v>
      </c>
      <c r="K857" s="16">
        <v>0</v>
      </c>
      <c r="L857" s="3"/>
      <c r="M857" s="1"/>
      <c r="N857" s="15">
        <f t="shared" si="879"/>
        <v>0</v>
      </c>
      <c r="O857" s="34"/>
      <c r="P857" s="1"/>
      <c r="Q857" s="45">
        <f t="shared" si="915"/>
        <v>0</v>
      </c>
      <c r="R857" s="34"/>
      <c r="S857" s="1"/>
      <c r="T857" s="45">
        <f t="shared" si="916"/>
        <v>0</v>
      </c>
      <c r="U857" s="34"/>
      <c r="V857" s="1"/>
      <c r="W857" s="45">
        <f t="shared" si="917"/>
        <v>0</v>
      </c>
      <c r="X857" s="34"/>
      <c r="Y857" s="1"/>
      <c r="Z857" s="45">
        <f t="shared" si="918"/>
        <v>0</v>
      </c>
      <c r="AA857" s="34"/>
      <c r="AB857" s="1"/>
      <c r="AC857" s="45">
        <f t="shared" si="919"/>
        <v>0</v>
      </c>
      <c r="AD857" s="3"/>
      <c r="AE857" s="1"/>
      <c r="AF857" s="172">
        <f t="shared" si="920"/>
        <v>0</v>
      </c>
      <c r="AG857" s="34"/>
      <c r="AH857" s="1"/>
      <c r="AI857" s="46">
        <f t="shared" si="921"/>
        <v>0</v>
      </c>
      <c r="AJ857" s="34"/>
      <c r="AK857" s="1"/>
      <c r="AL857" s="46">
        <f t="shared" si="922"/>
        <v>0</v>
      </c>
      <c r="AM857" s="34"/>
      <c r="AN857" s="1"/>
      <c r="AO857" s="46">
        <f t="shared" si="880"/>
        <v>0</v>
      </c>
      <c r="AP857" s="34"/>
      <c r="AQ857" s="1"/>
      <c r="AR857" s="72">
        <f t="shared" si="923"/>
        <v>0</v>
      </c>
      <c r="AS857" s="3"/>
      <c r="AT857" s="1"/>
      <c r="AU857" s="46">
        <f t="shared" si="924"/>
        <v>0</v>
      </c>
      <c r="AV857" s="125">
        <f t="shared" si="864"/>
        <v>0</v>
      </c>
      <c r="AW857" s="125">
        <f t="shared" si="865"/>
        <v>0</v>
      </c>
      <c r="AX857" s="291">
        <v>0</v>
      </c>
      <c r="AY857" s="125">
        <v>0</v>
      </c>
      <c r="AZ857" s="35"/>
      <c r="BA857" s="35"/>
      <c r="BB857" s="35"/>
      <c r="BC857" s="35"/>
      <c r="BD857" s="35"/>
      <c r="BE857" s="35"/>
      <c r="BF857" s="35"/>
    </row>
    <row r="858" spans="1:58" ht="13">
      <c r="A858" s="18"/>
      <c r="B858" s="41"/>
      <c r="C858" s="16"/>
      <c r="D858" s="81"/>
      <c r="E858" s="16"/>
      <c r="F858" s="162"/>
      <c r="G858" s="38"/>
      <c r="H858" s="110"/>
      <c r="I858" s="110"/>
      <c r="J858" s="175">
        <f t="shared" si="914"/>
        <v>0</v>
      </c>
      <c r="K858" s="16">
        <v>0</v>
      </c>
      <c r="L858" s="3"/>
      <c r="M858" s="1"/>
      <c r="N858" s="15">
        <f t="shared" si="879"/>
        <v>0</v>
      </c>
      <c r="O858" s="34"/>
      <c r="P858" s="1"/>
      <c r="Q858" s="45">
        <f t="shared" si="915"/>
        <v>0</v>
      </c>
      <c r="R858" s="34"/>
      <c r="S858" s="1"/>
      <c r="T858" s="45">
        <f t="shared" si="916"/>
        <v>0</v>
      </c>
      <c r="U858" s="34"/>
      <c r="V858" s="1"/>
      <c r="W858" s="45">
        <f t="shared" si="917"/>
        <v>0</v>
      </c>
      <c r="X858" s="34"/>
      <c r="Y858" s="1"/>
      <c r="Z858" s="45">
        <f t="shared" si="918"/>
        <v>0</v>
      </c>
      <c r="AA858" s="34"/>
      <c r="AB858" s="1"/>
      <c r="AC858" s="45">
        <f t="shared" si="919"/>
        <v>0</v>
      </c>
      <c r="AD858" s="3"/>
      <c r="AE858" s="1"/>
      <c r="AF858" s="172">
        <f t="shared" si="920"/>
        <v>0</v>
      </c>
      <c r="AG858" s="34"/>
      <c r="AH858" s="1"/>
      <c r="AI858" s="46">
        <f t="shared" si="921"/>
        <v>0</v>
      </c>
      <c r="AJ858" s="34"/>
      <c r="AK858" s="1"/>
      <c r="AL858" s="46">
        <f t="shared" si="922"/>
        <v>0</v>
      </c>
      <c r="AM858" s="34"/>
      <c r="AN858" s="1"/>
      <c r="AO858" s="46">
        <f t="shared" si="880"/>
        <v>0</v>
      </c>
      <c r="AP858" s="34"/>
      <c r="AQ858" s="1"/>
      <c r="AR858" s="72">
        <f t="shared" si="923"/>
        <v>0</v>
      </c>
      <c r="AS858" s="3"/>
      <c r="AT858" s="1"/>
      <c r="AU858" s="46">
        <f t="shared" si="924"/>
        <v>0</v>
      </c>
      <c r="AV858" s="125">
        <f t="shared" si="864"/>
        <v>0</v>
      </c>
      <c r="AW858" s="125">
        <f t="shared" si="865"/>
        <v>0</v>
      </c>
      <c r="AX858" s="291">
        <v>0</v>
      </c>
      <c r="AY858" s="125">
        <v>0</v>
      </c>
      <c r="AZ858" s="35"/>
      <c r="BA858" s="35"/>
      <c r="BB858" s="35"/>
      <c r="BC858" s="35"/>
      <c r="BD858" s="35"/>
      <c r="BE858" s="35"/>
      <c r="BF858" s="35"/>
    </row>
    <row r="859" spans="1:58" ht="13">
      <c r="A859" s="18"/>
      <c r="B859" s="41"/>
      <c r="C859" s="16"/>
      <c r="D859" s="81"/>
      <c r="E859" s="16"/>
      <c r="F859" s="162"/>
      <c r="G859" s="38"/>
      <c r="H859" s="110"/>
      <c r="I859" s="110"/>
      <c r="J859" s="175">
        <f t="shared" si="914"/>
        <v>0</v>
      </c>
      <c r="K859" s="16">
        <v>0</v>
      </c>
      <c r="L859" s="3"/>
      <c r="M859" s="1"/>
      <c r="N859" s="15">
        <f t="shared" si="879"/>
        <v>0</v>
      </c>
      <c r="O859" s="34"/>
      <c r="P859" s="1"/>
      <c r="Q859" s="45">
        <f t="shared" si="915"/>
        <v>0</v>
      </c>
      <c r="R859" s="34"/>
      <c r="S859" s="1"/>
      <c r="T859" s="45">
        <f t="shared" si="916"/>
        <v>0</v>
      </c>
      <c r="U859" s="34"/>
      <c r="V859" s="1"/>
      <c r="W859" s="45">
        <f t="shared" si="917"/>
        <v>0</v>
      </c>
      <c r="X859" s="34"/>
      <c r="Y859" s="1"/>
      <c r="Z859" s="45">
        <f t="shared" si="918"/>
        <v>0</v>
      </c>
      <c r="AA859" s="34"/>
      <c r="AB859" s="1"/>
      <c r="AC859" s="45">
        <f t="shared" si="919"/>
        <v>0</v>
      </c>
      <c r="AD859" s="3"/>
      <c r="AE859" s="1"/>
      <c r="AF859" s="172">
        <f t="shared" si="920"/>
        <v>0</v>
      </c>
      <c r="AG859" s="34"/>
      <c r="AH859" s="1"/>
      <c r="AI859" s="46">
        <f t="shared" si="921"/>
        <v>0</v>
      </c>
      <c r="AJ859" s="34"/>
      <c r="AK859" s="1"/>
      <c r="AL859" s="46">
        <f t="shared" si="922"/>
        <v>0</v>
      </c>
      <c r="AM859" s="34"/>
      <c r="AN859" s="1"/>
      <c r="AO859" s="46">
        <f t="shared" si="880"/>
        <v>0</v>
      </c>
      <c r="AP859" s="34"/>
      <c r="AQ859" s="1"/>
      <c r="AR859" s="72">
        <f t="shared" si="923"/>
        <v>0</v>
      </c>
      <c r="AS859" s="3"/>
      <c r="AT859" s="1"/>
      <c r="AU859" s="46">
        <f t="shared" si="924"/>
        <v>0</v>
      </c>
      <c r="AV859" s="125">
        <f t="shared" si="864"/>
        <v>0</v>
      </c>
      <c r="AW859" s="125">
        <f t="shared" si="865"/>
        <v>0</v>
      </c>
      <c r="AX859" s="291">
        <v>0</v>
      </c>
      <c r="AY859" s="125">
        <v>0</v>
      </c>
      <c r="AZ859" s="35"/>
      <c r="BA859" s="35"/>
      <c r="BB859" s="35"/>
      <c r="BC859" s="35"/>
      <c r="BD859" s="35"/>
      <c r="BE859" s="35"/>
      <c r="BF859" s="35"/>
    </row>
    <row r="860" spans="1:58" ht="13">
      <c r="A860" s="17"/>
      <c r="B860" s="22"/>
      <c r="C860" s="200"/>
      <c r="D860" s="110"/>
      <c r="E860" s="16"/>
      <c r="F860" s="162"/>
      <c r="G860" s="38"/>
      <c r="H860" s="110"/>
      <c r="I860" s="110"/>
      <c r="J860" s="175">
        <f t="shared" si="914"/>
        <v>0</v>
      </c>
      <c r="K860" s="16">
        <v>0</v>
      </c>
      <c r="L860" s="3"/>
      <c r="M860" s="1"/>
      <c r="N860" s="15">
        <f t="shared" si="879"/>
        <v>0</v>
      </c>
      <c r="O860" s="34"/>
      <c r="P860" s="1"/>
      <c r="Q860" s="45">
        <f t="shared" si="915"/>
        <v>0</v>
      </c>
      <c r="R860" s="34"/>
      <c r="S860" s="1"/>
      <c r="T860" s="45">
        <f t="shared" si="916"/>
        <v>0</v>
      </c>
      <c r="U860" s="34"/>
      <c r="V860" s="1"/>
      <c r="W860" s="45">
        <f t="shared" si="917"/>
        <v>0</v>
      </c>
      <c r="X860" s="34"/>
      <c r="Y860" s="1"/>
      <c r="Z860" s="45">
        <f t="shared" si="918"/>
        <v>0</v>
      </c>
      <c r="AA860" s="34"/>
      <c r="AB860" s="1"/>
      <c r="AC860" s="45">
        <f t="shared" si="919"/>
        <v>0</v>
      </c>
      <c r="AD860" s="3"/>
      <c r="AE860" s="1"/>
      <c r="AF860" s="172">
        <f t="shared" si="920"/>
        <v>0</v>
      </c>
      <c r="AG860" s="34"/>
      <c r="AH860" s="1"/>
      <c r="AI860" s="46">
        <f t="shared" si="921"/>
        <v>0</v>
      </c>
      <c r="AJ860" s="34"/>
      <c r="AK860" s="1"/>
      <c r="AL860" s="46">
        <f t="shared" si="922"/>
        <v>0</v>
      </c>
      <c r="AM860" s="34"/>
      <c r="AN860" s="1"/>
      <c r="AO860" s="46">
        <f t="shared" si="880"/>
        <v>0</v>
      </c>
      <c r="AP860" s="34"/>
      <c r="AQ860" s="1"/>
      <c r="AR860" s="72">
        <f t="shared" si="923"/>
        <v>0</v>
      </c>
      <c r="AS860" s="3"/>
      <c r="AT860" s="1"/>
      <c r="AU860" s="46">
        <f t="shared" si="924"/>
        <v>0</v>
      </c>
      <c r="AV860" s="125">
        <f t="shared" si="864"/>
        <v>0</v>
      </c>
      <c r="AW860" s="125">
        <f t="shared" si="865"/>
        <v>0</v>
      </c>
      <c r="AX860" s="291">
        <v>0</v>
      </c>
      <c r="AY860" s="125">
        <v>0</v>
      </c>
      <c r="AZ860" s="35"/>
      <c r="BA860" s="35"/>
      <c r="BB860" s="35"/>
      <c r="BC860" s="35"/>
      <c r="BD860" s="35"/>
      <c r="BE860" s="35"/>
      <c r="BF860" s="35"/>
    </row>
    <row r="861" spans="1:58" ht="13">
      <c r="A861" s="18"/>
      <c r="B861" s="41"/>
      <c r="C861" s="200"/>
      <c r="D861" s="81"/>
      <c r="E861" s="16"/>
      <c r="F861" s="162"/>
      <c r="G861" s="38"/>
      <c r="H861" s="110"/>
      <c r="I861" s="110"/>
      <c r="J861" s="175">
        <f t="shared" si="914"/>
        <v>0</v>
      </c>
      <c r="K861" s="16">
        <v>0</v>
      </c>
      <c r="L861" s="3"/>
      <c r="M861" s="1"/>
      <c r="N861" s="15">
        <f t="shared" si="879"/>
        <v>0</v>
      </c>
      <c r="O861" s="34"/>
      <c r="P861" s="1"/>
      <c r="Q861" s="45">
        <f t="shared" si="915"/>
        <v>0</v>
      </c>
      <c r="R861" s="34"/>
      <c r="S861" s="1"/>
      <c r="T861" s="45">
        <f t="shared" si="916"/>
        <v>0</v>
      </c>
      <c r="U861" s="34"/>
      <c r="V861" s="1"/>
      <c r="W861" s="45">
        <f t="shared" si="917"/>
        <v>0</v>
      </c>
      <c r="X861" s="34"/>
      <c r="Y861" s="1"/>
      <c r="Z861" s="45">
        <f t="shared" si="918"/>
        <v>0</v>
      </c>
      <c r="AA861" s="34"/>
      <c r="AB861" s="1"/>
      <c r="AC861" s="45">
        <f t="shared" si="919"/>
        <v>0</v>
      </c>
      <c r="AD861" s="3"/>
      <c r="AE861" s="1"/>
      <c r="AF861" s="172">
        <f t="shared" si="920"/>
        <v>0</v>
      </c>
      <c r="AG861" s="34"/>
      <c r="AH861" s="1"/>
      <c r="AI861" s="46">
        <f t="shared" si="921"/>
        <v>0</v>
      </c>
      <c r="AJ861" s="34"/>
      <c r="AK861" s="1"/>
      <c r="AL861" s="46">
        <f t="shared" si="922"/>
        <v>0</v>
      </c>
      <c r="AM861" s="34"/>
      <c r="AN861" s="1"/>
      <c r="AO861" s="46">
        <f t="shared" si="880"/>
        <v>0</v>
      </c>
      <c r="AP861" s="34"/>
      <c r="AQ861" s="1"/>
      <c r="AR861" s="72">
        <f t="shared" si="923"/>
        <v>0</v>
      </c>
      <c r="AS861" s="3"/>
      <c r="AT861" s="1"/>
      <c r="AU861" s="46">
        <f t="shared" si="924"/>
        <v>0</v>
      </c>
      <c r="AV861" s="125">
        <f t="shared" si="864"/>
        <v>0</v>
      </c>
      <c r="AW861" s="125">
        <f t="shared" si="865"/>
        <v>0</v>
      </c>
      <c r="AX861" s="291">
        <v>0</v>
      </c>
      <c r="AY861" s="125">
        <v>0</v>
      </c>
      <c r="AZ861" s="35"/>
      <c r="BA861" s="35"/>
      <c r="BB861" s="35"/>
      <c r="BC861" s="35"/>
      <c r="BD861" s="35"/>
      <c r="BE861" s="35"/>
      <c r="BF861" s="35"/>
    </row>
    <row r="862" spans="1:58" ht="13">
      <c r="A862" s="18"/>
      <c r="B862" s="41"/>
      <c r="C862" s="16"/>
      <c r="D862" s="81"/>
      <c r="E862" s="16"/>
      <c r="F862" s="162"/>
      <c r="G862" s="38"/>
      <c r="H862" s="110"/>
      <c r="I862" s="110"/>
      <c r="J862" s="175">
        <f t="shared" si="914"/>
        <v>0</v>
      </c>
      <c r="K862" s="16">
        <v>0</v>
      </c>
      <c r="L862" s="3"/>
      <c r="M862" s="1"/>
      <c r="N862" s="15">
        <f t="shared" si="879"/>
        <v>0</v>
      </c>
      <c r="O862" s="34"/>
      <c r="P862" s="1"/>
      <c r="Q862" s="45">
        <f t="shared" si="915"/>
        <v>0</v>
      </c>
      <c r="R862" s="34"/>
      <c r="S862" s="1"/>
      <c r="T862" s="45">
        <f t="shared" si="916"/>
        <v>0</v>
      </c>
      <c r="U862" s="34"/>
      <c r="V862" s="1"/>
      <c r="W862" s="45">
        <f t="shared" si="917"/>
        <v>0</v>
      </c>
      <c r="X862" s="34"/>
      <c r="Y862" s="1"/>
      <c r="Z862" s="45">
        <f t="shared" si="918"/>
        <v>0</v>
      </c>
      <c r="AA862" s="34"/>
      <c r="AB862" s="1"/>
      <c r="AC862" s="45">
        <f t="shared" si="919"/>
        <v>0</v>
      </c>
      <c r="AD862" s="3"/>
      <c r="AE862" s="1"/>
      <c r="AF862" s="172">
        <f t="shared" si="920"/>
        <v>0</v>
      </c>
      <c r="AG862" s="34"/>
      <c r="AH862" s="1"/>
      <c r="AI862" s="46">
        <f t="shared" si="921"/>
        <v>0</v>
      </c>
      <c r="AJ862" s="34"/>
      <c r="AK862" s="1"/>
      <c r="AL862" s="46">
        <f t="shared" si="922"/>
        <v>0</v>
      </c>
      <c r="AM862" s="34"/>
      <c r="AN862" s="1"/>
      <c r="AO862" s="46">
        <f t="shared" si="880"/>
        <v>0</v>
      </c>
      <c r="AP862" s="34"/>
      <c r="AQ862" s="1"/>
      <c r="AR862" s="72">
        <f t="shared" si="923"/>
        <v>0</v>
      </c>
      <c r="AS862" s="3"/>
      <c r="AT862" s="1"/>
      <c r="AU862" s="46">
        <f t="shared" si="924"/>
        <v>0</v>
      </c>
      <c r="AV862" s="125">
        <f t="shared" si="864"/>
        <v>0</v>
      </c>
      <c r="AW862" s="125">
        <f t="shared" si="865"/>
        <v>0</v>
      </c>
      <c r="AX862" s="291">
        <v>0</v>
      </c>
      <c r="AY862" s="125">
        <v>0</v>
      </c>
      <c r="AZ862" s="35"/>
      <c r="BA862" s="35"/>
      <c r="BB862" s="35"/>
      <c r="BC862" s="35"/>
      <c r="BD862" s="35"/>
      <c r="BE862" s="35"/>
      <c r="BF862" s="35"/>
    </row>
    <row r="863" spans="1:58" ht="13">
      <c r="A863" s="17"/>
      <c r="B863" s="22"/>
      <c r="C863" s="16"/>
      <c r="D863" s="110"/>
      <c r="E863" s="16"/>
      <c r="F863" s="162"/>
      <c r="G863" s="38"/>
      <c r="H863" s="110"/>
      <c r="I863" s="110"/>
      <c r="J863" s="175">
        <f t="shared" si="914"/>
        <v>0</v>
      </c>
      <c r="K863" s="16">
        <v>0</v>
      </c>
      <c r="L863" s="3"/>
      <c r="M863" s="1"/>
      <c r="N863" s="15">
        <f t="shared" si="879"/>
        <v>0</v>
      </c>
      <c r="O863" s="34"/>
      <c r="P863" s="1"/>
      <c r="Q863" s="45">
        <f t="shared" si="915"/>
        <v>0</v>
      </c>
      <c r="R863" s="34"/>
      <c r="S863" s="1"/>
      <c r="T863" s="45">
        <f t="shared" si="916"/>
        <v>0</v>
      </c>
      <c r="U863" s="34"/>
      <c r="V863" s="1"/>
      <c r="W863" s="45">
        <f t="shared" si="917"/>
        <v>0</v>
      </c>
      <c r="X863" s="34"/>
      <c r="Y863" s="1"/>
      <c r="Z863" s="45">
        <f t="shared" si="918"/>
        <v>0</v>
      </c>
      <c r="AA863" s="34"/>
      <c r="AB863" s="1"/>
      <c r="AC863" s="45">
        <f t="shared" si="919"/>
        <v>0</v>
      </c>
      <c r="AD863" s="3"/>
      <c r="AE863" s="1"/>
      <c r="AF863" s="172">
        <f t="shared" si="920"/>
        <v>0</v>
      </c>
      <c r="AG863" s="34"/>
      <c r="AH863" s="1"/>
      <c r="AI863" s="46">
        <f t="shared" si="921"/>
        <v>0</v>
      </c>
      <c r="AJ863" s="34"/>
      <c r="AK863" s="1"/>
      <c r="AL863" s="46">
        <f t="shared" si="922"/>
        <v>0</v>
      </c>
      <c r="AM863" s="34"/>
      <c r="AN863" s="1"/>
      <c r="AO863" s="46">
        <f t="shared" si="880"/>
        <v>0</v>
      </c>
      <c r="AP863" s="34"/>
      <c r="AQ863" s="1"/>
      <c r="AR863" s="72">
        <f t="shared" si="923"/>
        <v>0</v>
      </c>
      <c r="AS863" s="3"/>
      <c r="AT863" s="1"/>
      <c r="AU863" s="46">
        <f t="shared" si="924"/>
        <v>0</v>
      </c>
      <c r="AV863" s="125">
        <f t="shared" si="864"/>
        <v>0</v>
      </c>
      <c r="AW863" s="125">
        <f t="shared" si="865"/>
        <v>0</v>
      </c>
      <c r="AX863" s="291">
        <v>0</v>
      </c>
      <c r="AY863" s="125">
        <v>0</v>
      </c>
      <c r="AZ863" s="35"/>
      <c r="BA863" s="35"/>
      <c r="BB863" s="35"/>
      <c r="BC863" s="35"/>
      <c r="BD863" s="35"/>
      <c r="BE863" s="35"/>
      <c r="BF863" s="35"/>
    </row>
    <row r="864" spans="1:58" ht="13">
      <c r="A864" s="18"/>
      <c r="B864" s="41"/>
      <c r="C864" s="200"/>
      <c r="D864" s="81"/>
      <c r="E864" s="16"/>
      <c r="F864" s="162"/>
      <c r="G864" s="38"/>
      <c r="H864" s="110"/>
      <c r="I864" s="110"/>
      <c r="J864" s="175">
        <f t="shared" si="914"/>
        <v>0</v>
      </c>
      <c r="K864" s="16">
        <v>0</v>
      </c>
      <c r="L864" s="3"/>
      <c r="M864" s="1"/>
      <c r="N864" s="15">
        <f t="shared" si="879"/>
        <v>0</v>
      </c>
      <c r="O864" s="34"/>
      <c r="P864" s="1"/>
      <c r="Q864" s="45">
        <f t="shared" si="915"/>
        <v>0</v>
      </c>
      <c r="R864" s="34"/>
      <c r="S864" s="1"/>
      <c r="T864" s="45">
        <f t="shared" si="916"/>
        <v>0</v>
      </c>
      <c r="U864" s="34"/>
      <c r="V864" s="1"/>
      <c r="W864" s="45">
        <f t="shared" si="917"/>
        <v>0</v>
      </c>
      <c r="X864" s="34"/>
      <c r="Y864" s="1"/>
      <c r="Z864" s="45">
        <f t="shared" si="918"/>
        <v>0</v>
      </c>
      <c r="AA864" s="34"/>
      <c r="AB864" s="1"/>
      <c r="AC864" s="45">
        <f t="shared" si="919"/>
        <v>0</v>
      </c>
      <c r="AD864" s="3"/>
      <c r="AE864" s="1"/>
      <c r="AF864" s="172">
        <f t="shared" si="920"/>
        <v>0</v>
      </c>
      <c r="AG864" s="34"/>
      <c r="AH864" s="1"/>
      <c r="AI864" s="46">
        <f t="shared" si="921"/>
        <v>0</v>
      </c>
      <c r="AJ864" s="34"/>
      <c r="AK864" s="1"/>
      <c r="AL864" s="46">
        <f t="shared" si="922"/>
        <v>0</v>
      </c>
      <c r="AM864" s="34"/>
      <c r="AN864" s="1"/>
      <c r="AO864" s="46">
        <f t="shared" si="880"/>
        <v>0</v>
      </c>
      <c r="AP864" s="34"/>
      <c r="AQ864" s="1"/>
      <c r="AR864" s="72">
        <f t="shared" si="923"/>
        <v>0</v>
      </c>
      <c r="AS864" s="3"/>
      <c r="AT864" s="1"/>
      <c r="AU864" s="46">
        <f t="shared" si="924"/>
        <v>0</v>
      </c>
      <c r="AV864" s="125">
        <f t="shared" si="864"/>
        <v>0</v>
      </c>
      <c r="AW864" s="125">
        <f t="shared" si="865"/>
        <v>0</v>
      </c>
      <c r="AX864" s="292">
        <v>0</v>
      </c>
      <c r="AY864" s="126">
        <v>0</v>
      </c>
      <c r="AZ864" s="35"/>
      <c r="BA864" s="35"/>
      <c r="BB864" s="35"/>
      <c r="BC864" s="35"/>
      <c r="BD864" s="35"/>
      <c r="BE864" s="35"/>
      <c r="BF864" s="35"/>
    </row>
    <row r="865" spans="11:12">
      <c r="K865" s="84"/>
      <c r="L865" s="35"/>
    </row>
    <row r="866" spans="11:12">
      <c r="K866" s="84"/>
      <c r="L866" s="35"/>
    </row>
    <row r="867" spans="11:12">
      <c r="K867" s="84"/>
      <c r="L867" s="35"/>
    </row>
    <row r="868" spans="11:12">
      <c r="K868" s="84"/>
      <c r="L868" s="35"/>
    </row>
  </sheetData>
  <phoneticPr fontId="91" type="noConversion"/>
  <conditionalFormatting sqref="G40:G42 G44 G46:G55 G97:G98 G100:G101 G103:G104 G186:G191 G210:G211 G213 G224:G234 G238:G241 G321:G322 G340 G345 G348:G355 G372 G395 G407 G410:G413 G517:G539 G544:G554 G561:G699 F626">
    <cfRule type="containsText" dxfId="73" priority="151" operator="containsText" text="reject">
      <formula>NOT(ISERROR(SEARCH("reject",F40)))</formula>
    </cfRule>
    <cfRule type="containsText" dxfId="72" priority="162" operator="containsText" text="receive complete">
      <formula>NOT(ISERROR(SEARCH("receive complete",F40)))</formula>
    </cfRule>
    <cfRule type="containsText" dxfId="71" priority="161" operator="containsText" text="รอ item Code">
      <formula>NOT(ISERROR(SEARCH("รอ item Code",F40)))</formula>
    </cfRule>
    <cfRule type="containsText" dxfId="70" priority="160" operator="containsText" text="return">
      <formula>NOT(ISERROR(SEARCH("return",F40)))</formula>
    </cfRule>
    <cfRule type="containsText" dxfId="69" priority="159" operator="containsText" text="return">
      <formula>NOT(ISERROR(SEARCH("return",F40)))</formula>
    </cfRule>
    <cfRule type="containsText" dxfId="68" priority="158" operator="containsText" text="inprocess">
      <formula>NOT(ISERROR(SEARCH("inprocess",F40)))</formula>
    </cfRule>
    <cfRule type="containsText" dxfId="67" priority="157" operator="containsText" text="incomplete">
      <formula>NOT(ISERROR(SEARCH("incomplete",F40)))</formula>
    </cfRule>
    <cfRule type="containsText" dxfId="66" priority="156" operator="containsText" text="waiting delivery">
      <formula>NOT(ISERROR(SEARCH("waiting delivery",F40)))</formula>
    </cfRule>
    <cfRule type="containsText" dxfId="65" priority="155" operator="containsText" text="receive complete">
      <formula>NOT(ISERROR(SEARCH("receive complete",F40)))</formula>
    </cfRule>
    <cfRule type="containsText" dxfId="64" priority="154" operator="containsText" text="receive complete">
      <formula>NOT(ISERROR(SEARCH("receive complete",F40)))</formula>
    </cfRule>
    <cfRule type="containsText" dxfId="63" priority="153" operator="containsText" text="incomplete">
      <formula>NOT(ISERROR(SEARCH("incomplete",F40)))</formula>
    </cfRule>
    <cfRule type="containsText" dxfId="62" priority="152" operator="containsText" text="receive complete">
      <formula>NOT(ISERROR(SEARCH("receive complete",F40)))</formula>
    </cfRule>
    <cfRule type="containsText" dxfId="61" priority="150" stopIfTrue="1" operator="containsText" text="pending supplier">
      <formula>NOT(ISERROR(SEARCH("pending supplier",F40)))</formula>
    </cfRule>
    <cfRule type="containsText" dxfId="60" priority="163" operator="containsText" text="pending supplier">
      <formula>NOT(ISERROR(SEARCH("pending supplier",F40)))</formula>
    </cfRule>
    <cfRule type="containsText" dxfId="59" priority="164" operator="containsText" text="inprocess">
      <formula>NOT(ISERROR(SEARCH("inprocess",F40)))</formula>
    </cfRule>
  </conditionalFormatting>
  <conditionalFormatting sqref="G40:G42 G44 G46:G55 G97:G98 G100:G101 G103:G104 G186:G191 G210:G211 G213 G224:G234 G238:G241 G321:G322 G340 G345 G348:G355 G372 G395 G407 G410:G413 G517:G539 G544:G554 G561:G699">
    <cfRule type="containsText" dxfId="58" priority="134" operator="containsText" text="ขอราคา">
      <formula>NOT(ISERROR(SEARCH("ขอราคา",G40)))</formula>
    </cfRule>
    <cfRule type="containsText" dxfId="57" priority="135" operator="containsText" text="ORDER">
      <formula>NOT(ISERROR(SEARCH("ORDER",G40)))</formula>
    </cfRule>
    <cfRule type="containsText" dxfId="56" priority="136" operator="containsText" text="ORDER ">
      <formula>NOT(ISERROR(SEARCH("ORDER ",G40)))</formula>
    </cfRule>
    <cfRule type="containsText" dxfId="55" priority="137" operator="containsText" text="ขอราคา">
      <formula>NOT(ISERROR(SEARCH("ขอราคา",G40)))</formula>
    </cfRule>
  </conditionalFormatting>
  <conditionalFormatting sqref="J1:J3 J865:J1048576">
    <cfRule type="cellIs" dxfId="54" priority="196" operator="equal">
      <formula>0</formula>
    </cfRule>
  </conditionalFormatting>
  <conditionalFormatting sqref="J3">
    <cfRule type="cellIs" dxfId="53" priority="211" operator="lessThan">
      <formula>1</formula>
    </cfRule>
  </conditionalFormatting>
  <conditionalFormatting sqref="L4:L864 O4:O864 R4:R864 U4:U864 X4:X864 AA4:AA864 AD4:AD864 AG4:AG864 AJ4:AJ864 AM4:AM864 AP4:AP864 AS4:AS864">
    <cfRule type="cellIs" dxfId="52" priority="22" operator="greaterThan">
      <formula>0</formula>
    </cfRule>
  </conditionalFormatting>
  <conditionalFormatting sqref="M4:M864 P4:P864 S4:S864 V4:V864 Y4:Y864 AB4:AB864 AE4:AE864 AH4:AH864 AK4:AK864 AN4:AN864 AQ4:AQ864 AT170:AT864">
    <cfRule type="cellIs" dxfId="51" priority="21" operator="greaterThan">
      <formula>0</formula>
    </cfRule>
    <cfRule type="cellIs" dxfId="50" priority="20" operator="greaterThan">
      <formula>0</formula>
    </cfRule>
  </conditionalFormatting>
  <conditionalFormatting sqref="N1 N3 P865:P1048576">
    <cfRule type="cellIs" dxfId="49" priority="195" operator="equal">
      <formula>0</formula>
    </cfRule>
  </conditionalFormatting>
  <conditionalFormatting sqref="Q4:Q864 Z4:Z864 AC4:AC864 AF4:AF864 AI4:AI864 AL4:AL864">
    <cfRule type="cellIs" dxfId="48" priority="18" operator="equal">
      <formula>0</formula>
    </cfRule>
    <cfRule type="cellIs" dxfId="47" priority="16" operator="equal">
      <formula>0</formula>
    </cfRule>
  </conditionalFormatting>
  <conditionalFormatting sqref="AK4:AK864 AN4:AN864 M4:M864 P4:P864 S4:S864 V4:V864 Y4:Y864 AB4:AB864 AE4:AE864 AH4:AH864 AQ4:AQ864 AT170:AT864">
    <cfRule type="cellIs" dxfId="46" priority="19" operator="greaterThan">
      <formula>0</formula>
    </cfRule>
  </conditionalFormatting>
  <conditionalFormatting sqref="AK4:AK864 AN4:AN864">
    <cfRule type="cellIs" dxfId="45" priority="10" operator="greaterThan">
      <formula>0</formula>
    </cfRule>
  </conditionalFormatting>
  <conditionalFormatting sqref="AT4:AT169 AT174 AT184:AT185">
    <cfRule type="cellIs" dxfId="44" priority="148" operator="greaterThan">
      <formula>0</formula>
    </cfRule>
    <cfRule type="cellIs" dxfId="43" priority="147" operator="greaterThan">
      <formula>0</formula>
    </cfRule>
    <cfRule type="cellIs" dxfId="42" priority="146" operator="greaterThan">
      <formula>0</formula>
    </cfRule>
  </conditionalFormatting>
  <conditionalFormatting sqref="AT120:AT122">
    <cfRule type="cellIs" dxfId="41" priority="145" operator="greaterThan">
      <formula>0</formula>
    </cfRule>
  </conditionalFormatting>
  <conditionalFormatting sqref="AV4:AY864">
    <cfRule type="cellIs" dxfId="40" priority="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KH1043"/>
  <sheetViews>
    <sheetView topLeftCell="C1" zoomScale="90" zoomScaleNormal="90" workbookViewId="0">
      <pane xSplit="10" ySplit="3" topLeftCell="BD4" activePane="bottomRight" state="frozen"/>
      <selection activeCell="C1" sqref="C1"/>
      <selection pane="topRight" activeCell="V1" sqref="V1"/>
      <selection pane="bottomLeft" activeCell="C4" sqref="C4"/>
      <selection pane="bottomRight" activeCell="BH25" sqref="BH25"/>
    </sheetView>
  </sheetViews>
  <sheetFormatPr defaultColWidth="9" defaultRowHeight="14.5"/>
  <cols>
    <col min="1" max="1" width="7.81640625" style="574" hidden="1" customWidth="1"/>
    <col min="2" max="2" width="2.81640625" style="574" hidden="1" customWidth="1"/>
    <col min="3" max="3" width="6.54296875" style="743" customWidth="1"/>
    <col min="4" max="4" width="7.90625" style="574" customWidth="1"/>
    <col min="5" max="5" width="6.54296875" style="574" customWidth="1"/>
    <col min="6" max="6" width="11.453125" style="574" hidden="1" customWidth="1"/>
    <col min="7" max="7" width="12.453125" style="574" customWidth="1"/>
    <col min="8" max="8" width="57.54296875" style="744" customWidth="1"/>
    <col min="9" max="9" width="7.26953125" style="744" customWidth="1"/>
    <col min="10" max="10" width="5.26953125" style="574" customWidth="1"/>
    <col min="11" max="11" width="7.36328125" style="574" customWidth="1"/>
    <col min="12" max="12" width="10.26953125" style="574" hidden="1" customWidth="1"/>
    <col min="13" max="13" width="7.54296875" style="574" hidden="1" customWidth="1"/>
    <col min="14" max="14" width="7.54296875" style="744" hidden="1" customWidth="1"/>
    <col min="15" max="15" width="7.26953125" style="745" hidden="1" customWidth="1"/>
    <col min="16" max="16" width="7.7265625" style="530" hidden="1" customWidth="1"/>
    <col min="17" max="18" width="6.453125" style="744" hidden="1" customWidth="1"/>
    <col min="19" max="19" width="7.1796875" style="574" hidden="1" customWidth="1"/>
    <col min="20" max="20" width="6.453125" style="530" hidden="1" customWidth="1"/>
    <col min="21" max="24" width="6.453125" style="574" hidden="1" customWidth="1"/>
    <col min="25" max="25" width="8.26953125" style="574" hidden="1" customWidth="1"/>
    <col min="26" max="33" width="6.453125" style="574" hidden="1" customWidth="1"/>
    <col min="34" max="35" width="8.1796875" style="574" hidden="1" customWidth="1"/>
    <col min="36" max="36" width="6.453125" style="574" hidden="1" customWidth="1"/>
    <col min="37" max="39" width="6.453125" style="574" customWidth="1"/>
    <col min="40" max="40" width="8.26953125" style="574" hidden="1" customWidth="1"/>
    <col min="41" max="41" width="7.81640625" style="574" hidden="1" customWidth="1"/>
    <col min="42" max="42" width="6.453125" style="574" hidden="1" customWidth="1"/>
    <col min="43" max="43" width="7.54296875" style="574" hidden="1" customWidth="1"/>
    <col min="44" max="48" width="6.453125" style="574" hidden="1" customWidth="1"/>
    <col min="49" max="49" width="5.7265625" style="574" customWidth="1"/>
    <col min="50" max="50" width="6.7265625" style="574" customWidth="1"/>
    <col min="51" max="55" width="9.453125" style="574" customWidth="1"/>
    <col min="56" max="58" width="8.81640625" style="530" customWidth="1"/>
    <col min="59" max="59" width="9.453125" style="746" customWidth="1"/>
    <col min="60" max="60" width="9.453125" style="747" customWidth="1"/>
    <col min="61" max="61" width="9.81640625" style="748" customWidth="1"/>
    <col min="62" max="62" width="9.453125" style="574" customWidth="1"/>
    <col min="63" max="63" width="10.1796875" style="530" bestFit="1" customWidth="1"/>
    <col min="64" max="16384" width="9" style="530"/>
  </cols>
  <sheetData>
    <row r="1" spans="1:294" s="501" customFormat="1" ht="13.5" customHeight="1" thickBot="1">
      <c r="A1" s="501" t="s">
        <v>470</v>
      </c>
      <c r="B1" s="501" t="s">
        <v>471</v>
      </c>
      <c r="C1" s="502" t="s">
        <v>1035</v>
      </c>
      <c r="D1" s="503" t="s">
        <v>1027</v>
      </c>
      <c r="E1" s="503" t="s">
        <v>472</v>
      </c>
      <c r="F1" s="503" t="s">
        <v>1951</v>
      </c>
      <c r="G1" s="503" t="s">
        <v>473</v>
      </c>
      <c r="H1" s="503" t="s">
        <v>474</v>
      </c>
      <c r="I1" s="504" t="s">
        <v>475</v>
      </c>
      <c r="J1" s="503" t="s">
        <v>476</v>
      </c>
      <c r="K1" s="503" t="s">
        <v>477</v>
      </c>
      <c r="L1" s="501" t="s">
        <v>478</v>
      </c>
      <c r="M1" s="505" t="s">
        <v>479</v>
      </c>
      <c r="N1" s="505" t="s">
        <v>480</v>
      </c>
      <c r="O1" s="505" t="s">
        <v>481</v>
      </c>
      <c r="P1" s="505" t="s">
        <v>482</v>
      </c>
      <c r="Q1" s="505" t="s">
        <v>483</v>
      </c>
      <c r="R1" s="505" t="s">
        <v>484</v>
      </c>
      <c r="S1" s="505" t="s">
        <v>485</v>
      </c>
      <c r="T1" s="505" t="s">
        <v>486</v>
      </c>
      <c r="U1" s="505" t="s">
        <v>487</v>
      </c>
      <c r="V1" s="505" t="s">
        <v>488</v>
      </c>
      <c r="W1" s="505" t="s">
        <v>489</v>
      </c>
      <c r="X1" s="505" t="s">
        <v>490</v>
      </c>
      <c r="Y1" s="505" t="s">
        <v>491</v>
      </c>
      <c r="Z1" s="505" t="s">
        <v>492</v>
      </c>
      <c r="AA1" s="505" t="s">
        <v>493</v>
      </c>
      <c r="AB1" s="505" t="s">
        <v>494</v>
      </c>
      <c r="AC1" s="505" t="s">
        <v>495</v>
      </c>
      <c r="AD1" s="505" t="s">
        <v>496</v>
      </c>
      <c r="AE1" s="505" t="s">
        <v>497</v>
      </c>
      <c r="AF1" s="505" t="s">
        <v>498</v>
      </c>
      <c r="AG1" s="505" t="s">
        <v>499</v>
      </c>
      <c r="AH1" s="505" t="s">
        <v>500</v>
      </c>
      <c r="AI1" s="505" t="s">
        <v>501</v>
      </c>
      <c r="AJ1" s="505" t="s">
        <v>502</v>
      </c>
      <c r="AK1" s="505" t="s">
        <v>503</v>
      </c>
      <c r="AL1" s="505" t="s">
        <v>504</v>
      </c>
      <c r="AM1" s="505" t="s">
        <v>505</v>
      </c>
      <c r="AN1" s="505" t="s">
        <v>506</v>
      </c>
      <c r="AO1" s="505" t="s">
        <v>507</v>
      </c>
      <c r="AP1" s="505" t="s">
        <v>508</v>
      </c>
      <c r="AQ1" s="505" t="s">
        <v>509</v>
      </c>
      <c r="AR1" s="505" t="s">
        <v>510</v>
      </c>
      <c r="AS1" s="505" t="s">
        <v>511</v>
      </c>
      <c r="AT1" s="505" t="s">
        <v>512</v>
      </c>
      <c r="AU1" s="505" t="s">
        <v>513</v>
      </c>
      <c r="AV1" s="506" t="s">
        <v>514</v>
      </c>
      <c r="AW1" s="507" t="s">
        <v>2513</v>
      </c>
      <c r="AX1" s="507" t="s">
        <v>2519</v>
      </c>
      <c r="AY1" s="507" t="s">
        <v>2520</v>
      </c>
      <c r="AZ1" s="507" t="s">
        <v>2521</v>
      </c>
      <c r="BA1" s="507" t="s">
        <v>2522</v>
      </c>
      <c r="BB1" s="507" t="s">
        <v>2523</v>
      </c>
      <c r="BC1" s="507" t="s">
        <v>2524</v>
      </c>
      <c r="BD1" s="508" t="s">
        <v>2525</v>
      </c>
      <c r="BE1" s="508" t="s">
        <v>2526</v>
      </c>
      <c r="BF1" s="508" t="s">
        <v>2550</v>
      </c>
      <c r="BG1" s="509" t="s">
        <v>3166</v>
      </c>
      <c r="BH1" s="510" t="s">
        <v>3674</v>
      </c>
      <c r="BI1" s="510" t="s">
        <v>3675</v>
      </c>
      <c r="BJ1" s="508" t="s">
        <v>5024</v>
      </c>
      <c r="BK1" s="508" t="s">
        <v>5069</v>
      </c>
    </row>
    <row r="2" spans="1:294" ht="13.5" thickBot="1">
      <c r="A2" s="511"/>
      <c r="B2" s="512"/>
      <c r="C2" s="513"/>
      <c r="D2" s="514"/>
      <c r="E2" s="514"/>
      <c r="F2" s="514"/>
      <c r="G2" s="514"/>
      <c r="H2" s="515"/>
      <c r="I2" s="516"/>
      <c r="J2" s="514"/>
      <c r="K2" s="514"/>
      <c r="L2" s="514"/>
      <c r="M2" s="757">
        <v>46023</v>
      </c>
      <c r="N2" s="514"/>
      <c r="O2" s="514"/>
      <c r="P2" s="757">
        <v>46054</v>
      </c>
      <c r="Q2" s="514"/>
      <c r="R2" s="514"/>
      <c r="S2" s="757">
        <v>46082</v>
      </c>
      <c r="T2" s="514"/>
      <c r="U2" s="514"/>
      <c r="V2" s="757">
        <v>46113</v>
      </c>
      <c r="W2" s="514"/>
      <c r="X2" s="514"/>
      <c r="Y2" s="757">
        <v>46143</v>
      </c>
      <c r="Z2" s="514"/>
      <c r="AA2" s="514"/>
      <c r="AB2" s="757">
        <v>46174</v>
      </c>
      <c r="AC2" s="514"/>
      <c r="AD2" s="514"/>
      <c r="AE2" s="757">
        <v>46204</v>
      </c>
      <c r="AF2" s="514"/>
      <c r="AG2" s="514"/>
      <c r="AH2" s="517">
        <v>46235</v>
      </c>
      <c r="AI2" s="518"/>
      <c r="AJ2" s="519"/>
      <c r="AK2" s="520">
        <v>46266</v>
      </c>
      <c r="AL2" s="518"/>
      <c r="AM2" s="518"/>
      <c r="AN2" s="521">
        <v>46296</v>
      </c>
      <c r="AO2" s="522"/>
      <c r="AP2" s="523"/>
      <c r="AQ2" s="520">
        <v>46327</v>
      </c>
      <c r="AR2" s="518"/>
      <c r="AS2" s="518"/>
      <c r="AT2" s="520">
        <v>46357</v>
      </c>
      <c r="AU2" s="518"/>
      <c r="AV2" s="524"/>
      <c r="AW2" s="525"/>
      <c r="AX2" s="525"/>
      <c r="AY2" s="526"/>
      <c r="AZ2" s="526"/>
      <c r="BA2" s="526"/>
      <c r="BB2" s="526"/>
      <c r="BC2" s="526"/>
      <c r="BD2" s="527"/>
      <c r="BE2" s="527"/>
      <c r="BF2" s="527"/>
      <c r="BG2" s="528"/>
      <c r="BH2" s="529"/>
      <c r="BI2" s="529"/>
      <c r="BJ2" s="527"/>
      <c r="BK2" s="749"/>
    </row>
    <row r="3" spans="1:294" s="548" customFormat="1" ht="35.5" customHeight="1" thickBot="1">
      <c r="A3" s="531" t="s">
        <v>417</v>
      </c>
      <c r="B3" s="532" t="s">
        <v>414</v>
      </c>
      <c r="C3" s="533" t="s">
        <v>414</v>
      </c>
      <c r="D3" s="533" t="s">
        <v>2915</v>
      </c>
      <c r="E3" s="533" t="s">
        <v>417</v>
      </c>
      <c r="F3" s="533" t="s">
        <v>1960</v>
      </c>
      <c r="G3" s="533" t="s">
        <v>5071</v>
      </c>
      <c r="H3" s="533" t="s">
        <v>416</v>
      </c>
      <c r="I3" s="533" t="s">
        <v>5022</v>
      </c>
      <c r="J3" s="533" t="s">
        <v>413</v>
      </c>
      <c r="K3" s="754" t="s">
        <v>5070</v>
      </c>
      <c r="L3" s="533" t="s">
        <v>412</v>
      </c>
      <c r="M3" s="534" t="s">
        <v>409</v>
      </c>
      <c r="N3" s="535" t="s">
        <v>410</v>
      </c>
      <c r="O3" s="536" t="s">
        <v>411</v>
      </c>
      <c r="P3" s="534" t="s">
        <v>409</v>
      </c>
      <c r="Q3" s="535" t="s">
        <v>410</v>
      </c>
      <c r="R3" s="536" t="s">
        <v>411</v>
      </c>
      <c r="S3" s="534" t="s">
        <v>409</v>
      </c>
      <c r="T3" s="537" t="s">
        <v>410</v>
      </c>
      <c r="U3" s="538" t="s">
        <v>411</v>
      </c>
      <c r="V3" s="534" t="s">
        <v>409</v>
      </c>
      <c r="W3" s="537" t="s">
        <v>410</v>
      </c>
      <c r="X3" s="538" t="s">
        <v>411</v>
      </c>
      <c r="Y3" s="534" t="s">
        <v>409</v>
      </c>
      <c r="Z3" s="537" t="s">
        <v>410</v>
      </c>
      <c r="AA3" s="538" t="s">
        <v>411</v>
      </c>
      <c r="AB3" s="534" t="s">
        <v>409</v>
      </c>
      <c r="AC3" s="537" t="s">
        <v>410</v>
      </c>
      <c r="AD3" s="538" t="s">
        <v>411</v>
      </c>
      <c r="AE3" s="534" t="s">
        <v>409</v>
      </c>
      <c r="AF3" s="537" t="s">
        <v>410</v>
      </c>
      <c r="AG3" s="539" t="s">
        <v>411</v>
      </c>
      <c r="AH3" s="534" t="s">
        <v>409</v>
      </c>
      <c r="AI3" s="537" t="s">
        <v>410</v>
      </c>
      <c r="AJ3" s="539" t="s">
        <v>411</v>
      </c>
      <c r="AK3" s="534" t="s">
        <v>409</v>
      </c>
      <c r="AL3" s="537" t="s">
        <v>410</v>
      </c>
      <c r="AM3" s="539" t="s">
        <v>411</v>
      </c>
      <c r="AN3" s="534" t="s">
        <v>409</v>
      </c>
      <c r="AO3" s="535" t="s">
        <v>410</v>
      </c>
      <c r="AP3" s="540" t="s">
        <v>411</v>
      </c>
      <c r="AQ3" s="534" t="s">
        <v>409</v>
      </c>
      <c r="AR3" s="535" t="s">
        <v>410</v>
      </c>
      <c r="AS3" s="539" t="s">
        <v>411</v>
      </c>
      <c r="AT3" s="541" t="s">
        <v>409</v>
      </c>
      <c r="AU3" s="542" t="s">
        <v>410</v>
      </c>
      <c r="AV3" s="538" t="s">
        <v>411</v>
      </c>
      <c r="AW3" s="543" t="s">
        <v>5030</v>
      </c>
      <c r="AX3" s="543" t="s">
        <v>5031</v>
      </c>
      <c r="AY3" s="544" t="s">
        <v>2514</v>
      </c>
      <c r="AZ3" s="544" t="s">
        <v>2518</v>
      </c>
      <c r="BA3" s="544" t="s">
        <v>2515</v>
      </c>
      <c r="BB3" s="544" t="s">
        <v>2516</v>
      </c>
      <c r="BC3" s="544" t="s">
        <v>2517</v>
      </c>
      <c r="BD3" s="543" t="str">
        <f t="shared" ref="BD3" si="0">K3</f>
        <v>Current Stock</v>
      </c>
      <c r="BE3" s="545" t="s">
        <v>5026</v>
      </c>
      <c r="BF3" s="543" t="s">
        <v>5023</v>
      </c>
      <c r="BG3" s="546" t="s">
        <v>5028</v>
      </c>
      <c r="BH3" s="546" t="s">
        <v>5027</v>
      </c>
      <c r="BI3" s="547" t="s">
        <v>5029</v>
      </c>
      <c r="BJ3" s="547" t="s">
        <v>5025</v>
      </c>
      <c r="BK3" s="755" t="s">
        <v>5072</v>
      </c>
      <c r="BL3" s="530"/>
      <c r="BM3" s="530"/>
      <c r="BN3" s="530"/>
      <c r="BO3" s="530"/>
      <c r="BP3" s="530"/>
      <c r="BQ3" s="530"/>
      <c r="BR3" s="530"/>
      <c r="BS3" s="530"/>
      <c r="BT3" s="530"/>
      <c r="BU3" s="530"/>
      <c r="BV3" s="530"/>
      <c r="BW3" s="530"/>
      <c r="BX3" s="530"/>
      <c r="BY3" s="530"/>
      <c r="BZ3" s="530"/>
      <c r="CA3" s="530"/>
      <c r="CB3" s="530"/>
      <c r="CC3" s="530"/>
      <c r="CD3" s="530"/>
      <c r="CE3" s="530"/>
      <c r="CF3" s="530"/>
      <c r="CG3" s="530"/>
      <c r="CH3" s="530"/>
      <c r="CI3" s="530"/>
      <c r="CJ3" s="530"/>
      <c r="CK3" s="530"/>
      <c r="CL3" s="530"/>
      <c r="CM3" s="530"/>
      <c r="CN3" s="530"/>
      <c r="CO3" s="530"/>
      <c r="CP3" s="530"/>
      <c r="CQ3" s="530"/>
      <c r="CR3" s="530"/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30"/>
      <c r="DV3" s="530"/>
      <c r="DW3" s="530"/>
      <c r="DX3" s="530"/>
      <c r="DY3" s="530"/>
      <c r="DZ3" s="530"/>
      <c r="EA3" s="530"/>
      <c r="EB3" s="530"/>
      <c r="EC3" s="530"/>
      <c r="ED3" s="530"/>
      <c r="EE3" s="530"/>
      <c r="EF3" s="530"/>
      <c r="EG3" s="530"/>
      <c r="EH3" s="530"/>
      <c r="EI3" s="530"/>
      <c r="EJ3" s="530"/>
      <c r="EK3" s="530"/>
      <c r="EL3" s="530"/>
      <c r="EM3" s="530"/>
      <c r="EN3" s="530"/>
      <c r="EO3" s="530"/>
      <c r="EP3" s="530"/>
      <c r="EQ3" s="530"/>
      <c r="ER3" s="530"/>
      <c r="ES3" s="530"/>
      <c r="ET3" s="530"/>
      <c r="EU3" s="530"/>
      <c r="EV3" s="530"/>
      <c r="EW3" s="530"/>
      <c r="EX3" s="530"/>
      <c r="EY3" s="530"/>
      <c r="EZ3" s="530"/>
      <c r="FA3" s="530"/>
      <c r="FB3" s="530"/>
      <c r="FC3" s="530"/>
      <c r="FD3" s="530"/>
      <c r="FE3" s="530"/>
      <c r="FF3" s="530"/>
      <c r="FG3" s="530"/>
      <c r="FH3" s="530"/>
      <c r="FI3" s="530"/>
      <c r="FJ3" s="530"/>
      <c r="FK3" s="530"/>
      <c r="FL3" s="530"/>
      <c r="FM3" s="530"/>
      <c r="FN3" s="530"/>
      <c r="FO3" s="530"/>
      <c r="FP3" s="530"/>
      <c r="FQ3" s="530"/>
      <c r="FR3" s="530"/>
      <c r="FS3" s="530"/>
      <c r="FT3" s="530"/>
      <c r="FU3" s="530"/>
      <c r="FV3" s="530"/>
      <c r="FW3" s="530"/>
      <c r="FX3" s="530"/>
      <c r="FY3" s="530"/>
      <c r="FZ3" s="530"/>
      <c r="GA3" s="530"/>
      <c r="GB3" s="530"/>
      <c r="GC3" s="530"/>
      <c r="GD3" s="530"/>
      <c r="GE3" s="530"/>
      <c r="GF3" s="530"/>
      <c r="GG3" s="530"/>
      <c r="GH3" s="530"/>
      <c r="GI3" s="530"/>
      <c r="GJ3" s="530"/>
      <c r="GK3" s="530"/>
      <c r="GL3" s="530"/>
      <c r="GM3" s="530"/>
      <c r="GN3" s="530"/>
      <c r="GO3" s="530"/>
      <c r="GP3" s="530"/>
      <c r="GQ3" s="530"/>
      <c r="GR3" s="530"/>
      <c r="GS3" s="530"/>
      <c r="GT3" s="530"/>
      <c r="GU3" s="530"/>
      <c r="GV3" s="530"/>
      <c r="GW3" s="530"/>
      <c r="GX3" s="530"/>
      <c r="GY3" s="530"/>
      <c r="GZ3" s="530"/>
      <c r="HA3" s="530"/>
      <c r="HB3" s="530"/>
      <c r="HC3" s="530"/>
      <c r="HD3" s="530"/>
      <c r="HE3" s="530"/>
      <c r="HF3" s="530"/>
      <c r="HG3" s="530"/>
      <c r="HH3" s="530"/>
      <c r="HI3" s="530"/>
      <c r="HJ3" s="530"/>
      <c r="HK3" s="530"/>
      <c r="HL3" s="530"/>
      <c r="HM3" s="530"/>
      <c r="HN3" s="530"/>
      <c r="HO3" s="530"/>
      <c r="HP3" s="530"/>
      <c r="HQ3" s="530"/>
      <c r="HR3" s="530"/>
      <c r="HS3" s="530"/>
      <c r="HT3" s="530"/>
      <c r="HU3" s="530"/>
      <c r="HV3" s="530"/>
      <c r="HW3" s="530"/>
      <c r="HX3" s="530"/>
      <c r="HY3" s="530"/>
      <c r="HZ3" s="530"/>
      <c r="IA3" s="530"/>
      <c r="IB3" s="530"/>
      <c r="IC3" s="530"/>
      <c r="ID3" s="530"/>
      <c r="IE3" s="530"/>
      <c r="IF3" s="530"/>
      <c r="IG3" s="530"/>
      <c r="IH3" s="530"/>
      <c r="II3" s="530"/>
      <c r="IJ3" s="530"/>
      <c r="IK3" s="530"/>
      <c r="IL3" s="530"/>
      <c r="IM3" s="530"/>
      <c r="IN3" s="530"/>
      <c r="IO3" s="530"/>
      <c r="IP3" s="530"/>
      <c r="IQ3" s="530"/>
      <c r="IR3" s="530"/>
      <c r="IS3" s="530"/>
      <c r="IT3" s="530"/>
      <c r="IU3" s="530"/>
      <c r="IV3" s="530"/>
      <c r="IW3" s="530"/>
      <c r="IX3" s="530"/>
      <c r="IY3" s="530"/>
      <c r="IZ3" s="530"/>
      <c r="JA3" s="530"/>
      <c r="JB3" s="530"/>
      <c r="JC3" s="530"/>
      <c r="JD3" s="530"/>
      <c r="JE3" s="530"/>
      <c r="JF3" s="530"/>
      <c r="JG3" s="530"/>
      <c r="JH3" s="530"/>
      <c r="JI3" s="530"/>
      <c r="JJ3" s="530"/>
      <c r="JK3" s="530"/>
      <c r="JL3" s="530"/>
      <c r="JM3" s="530"/>
      <c r="JN3" s="530"/>
      <c r="JO3" s="530"/>
      <c r="JP3" s="530"/>
      <c r="JQ3" s="530"/>
      <c r="JR3" s="530"/>
      <c r="JS3" s="530"/>
      <c r="JT3" s="530"/>
      <c r="JU3" s="530"/>
      <c r="JV3" s="530"/>
      <c r="JW3" s="530"/>
      <c r="JX3" s="530"/>
      <c r="JY3" s="530"/>
      <c r="JZ3" s="530"/>
      <c r="KA3" s="530"/>
      <c r="KB3" s="530"/>
      <c r="KC3" s="530"/>
      <c r="KD3" s="530"/>
      <c r="KE3" s="530"/>
      <c r="KF3" s="530"/>
      <c r="KG3" s="530"/>
      <c r="KH3" s="530"/>
    </row>
    <row r="4" spans="1:294" ht="13">
      <c r="A4" s="549"/>
      <c r="B4" s="550"/>
      <c r="C4" s="551">
        <v>1</v>
      </c>
      <c r="D4" s="552" t="s">
        <v>1029</v>
      </c>
      <c r="E4" s="552">
        <v>1</v>
      </c>
      <c r="F4" s="553" t="s">
        <v>1952</v>
      </c>
      <c r="G4" s="554" t="s">
        <v>374</v>
      </c>
      <c r="H4" s="555" t="s">
        <v>2131</v>
      </c>
      <c r="I4" s="555" t="s">
        <v>429</v>
      </c>
      <c r="J4" s="554" t="s">
        <v>629</v>
      </c>
      <c r="K4" s="556">
        <f>AV4</f>
        <v>1</v>
      </c>
      <c r="L4" s="554">
        <v>1</v>
      </c>
      <c r="M4" s="557"/>
      <c r="N4" s="558"/>
      <c r="O4" s="559">
        <f t="shared" ref="O4:O29" si="1">SUM(L4+M4-N4)</f>
        <v>1</v>
      </c>
      <c r="P4" s="560"/>
      <c r="Q4" s="558"/>
      <c r="R4" s="559">
        <f>SUM(O4+P4-Q4)</f>
        <v>1</v>
      </c>
      <c r="S4" s="560"/>
      <c r="T4" s="558"/>
      <c r="U4" s="561">
        <f>SUM(R4+S4-T4)</f>
        <v>1</v>
      </c>
      <c r="V4" s="560"/>
      <c r="W4" s="558"/>
      <c r="X4" s="559">
        <f>SUM(U4+V4-W4)</f>
        <v>1</v>
      </c>
      <c r="Y4" s="560"/>
      <c r="Z4" s="558"/>
      <c r="AA4" s="561">
        <f>SUM(X4+Y4-Z4)</f>
        <v>1</v>
      </c>
      <c r="AB4" s="560"/>
      <c r="AC4" s="558"/>
      <c r="AD4" s="559">
        <f>SUM(AA4+AB4-AC4)</f>
        <v>1</v>
      </c>
      <c r="AE4" s="557"/>
      <c r="AF4" s="558"/>
      <c r="AG4" s="756">
        <f>SUM(AD4+AE4-AF4)</f>
        <v>1</v>
      </c>
      <c r="AH4" s="560"/>
      <c r="AI4" s="558"/>
      <c r="AJ4" s="562">
        <f>SUM(AG4+AH4-AI4)</f>
        <v>1</v>
      </c>
      <c r="AK4" s="560"/>
      <c r="AL4" s="558"/>
      <c r="AM4" s="562">
        <f>SUM(AJ4+AK4-AL4)</f>
        <v>1</v>
      </c>
      <c r="AN4" s="560"/>
      <c r="AO4" s="558"/>
      <c r="AP4" s="562">
        <f>SUM(AM4+AN4-AO4)</f>
        <v>1</v>
      </c>
      <c r="AQ4" s="560"/>
      <c r="AR4" s="558"/>
      <c r="AS4" s="562">
        <f>SUM(AP4+AQ4-AR4)</f>
        <v>1</v>
      </c>
      <c r="AT4" s="560"/>
      <c r="AU4" s="558"/>
      <c r="AV4" s="562">
        <f>SUM(AS4+AT4-AU4)</f>
        <v>1</v>
      </c>
      <c r="AW4" s="563">
        <f t="shared" ref="AW4:AX6" si="2">SUM(M4+P4+S4+V4+Y4+AB4+AE4+AH4+AK4+AN4+AQ4+AT4)</f>
        <v>0</v>
      </c>
      <c r="AX4" s="563">
        <f t="shared" si="2"/>
        <v>0</v>
      </c>
      <c r="AY4" s="564">
        <f>SUM(N4,Q4,T4,W4,Z4,AC4,AF4,AI4,AL4,AO4,AR4,AU4)</f>
        <v>0</v>
      </c>
      <c r="AZ4" s="565" t="e">
        <f>AVERAGE(N4,Q4,T4,W4,Z4,AC4,AF4,AI4,AL4,AO4,AR4,AU4)</f>
        <v>#DIV/0!</v>
      </c>
      <c r="BA4" s="566">
        <f>COUNT(N4,Q4,T4,W4,Z4,AC4,AF4,AI4,AL4,AO4,AR4,AU4)</f>
        <v>0</v>
      </c>
      <c r="BB4" s="567">
        <v>1</v>
      </c>
      <c r="BC4" s="568">
        <v>0</v>
      </c>
      <c r="BD4" s="569">
        <f>K4</f>
        <v>1</v>
      </c>
      <c r="BE4" s="563">
        <f>SUM(BD4-BC4)</f>
        <v>1</v>
      </c>
      <c r="BF4" s="570">
        <v>2</v>
      </c>
      <c r="BG4" s="571">
        <v>45383.584583333337</v>
      </c>
      <c r="BH4" s="572">
        <v>46265</v>
      </c>
      <c r="BI4" s="573">
        <f>BH4-BG4</f>
        <v>881.41541666666308</v>
      </c>
      <c r="BJ4" s="554" t="str">
        <f>IF(AND(K4&gt;0,BI4&gt;365),"Dead Stock","")</f>
        <v>Dead Stock</v>
      </c>
      <c r="BK4" s="750">
        <v>13500</v>
      </c>
    </row>
    <row r="5" spans="1:294" ht="13">
      <c r="A5" s="575"/>
      <c r="B5" s="576"/>
      <c r="C5" s="577">
        <v>2</v>
      </c>
      <c r="D5" s="578" t="s">
        <v>1029</v>
      </c>
      <c r="E5" s="578">
        <v>2</v>
      </c>
      <c r="F5" s="579" t="s">
        <v>1953</v>
      </c>
      <c r="G5" s="580" t="s">
        <v>293</v>
      </c>
      <c r="H5" s="581" t="s">
        <v>294</v>
      </c>
      <c r="I5" s="581" t="s">
        <v>429</v>
      </c>
      <c r="J5" s="580" t="s">
        <v>629</v>
      </c>
      <c r="K5" s="582">
        <f>AV5</f>
        <v>2</v>
      </c>
      <c r="L5" s="580">
        <v>2</v>
      </c>
      <c r="M5" s="557"/>
      <c r="N5" s="558"/>
      <c r="O5" s="559">
        <f t="shared" si="1"/>
        <v>2</v>
      </c>
      <c r="P5" s="560"/>
      <c r="Q5" s="558"/>
      <c r="R5" s="559">
        <f>SUM(O5+P5-Q5)</f>
        <v>2</v>
      </c>
      <c r="S5" s="560"/>
      <c r="T5" s="558"/>
      <c r="U5" s="561">
        <f>SUM(R5+S5-T5)</f>
        <v>2</v>
      </c>
      <c r="V5" s="560"/>
      <c r="W5" s="558"/>
      <c r="X5" s="559">
        <f>SUM(U5+V5-W5)</f>
        <v>2</v>
      </c>
      <c r="Y5" s="560"/>
      <c r="Z5" s="558"/>
      <c r="AA5" s="561">
        <f>SUM(X5+Y5-Z5)</f>
        <v>2</v>
      </c>
      <c r="AB5" s="560"/>
      <c r="AC5" s="558"/>
      <c r="AD5" s="559">
        <f>SUM(AA5+AB5-AC5)</f>
        <v>2</v>
      </c>
      <c r="AE5" s="557"/>
      <c r="AF5" s="558"/>
      <c r="AG5" s="756">
        <f>SUM(AD5+AE5-AF5)</f>
        <v>2</v>
      </c>
      <c r="AH5" s="560"/>
      <c r="AI5" s="558"/>
      <c r="AJ5" s="562">
        <f>SUM(AG5+AH5-AI5)</f>
        <v>2</v>
      </c>
      <c r="AK5" s="560"/>
      <c r="AL5" s="558"/>
      <c r="AM5" s="562">
        <f>SUM(AJ5+AK5-AL5)</f>
        <v>2</v>
      </c>
      <c r="AN5" s="560"/>
      <c r="AO5" s="558"/>
      <c r="AP5" s="562">
        <f>SUM(AM5+AN5-AO5)</f>
        <v>2</v>
      </c>
      <c r="AQ5" s="560"/>
      <c r="AR5" s="558"/>
      <c r="AS5" s="562">
        <f>SUM(AP5+AQ5-AR5)</f>
        <v>2</v>
      </c>
      <c r="AT5" s="560"/>
      <c r="AU5" s="558"/>
      <c r="AV5" s="562">
        <f>SUM(AS5+AT5-AU5)</f>
        <v>2</v>
      </c>
      <c r="AW5" s="583">
        <f t="shared" si="2"/>
        <v>0</v>
      </c>
      <c r="AX5" s="583">
        <f t="shared" si="2"/>
        <v>0</v>
      </c>
      <c r="AY5" s="564">
        <f>SUM(N5,Q5,T5,W5,Z5,AC5,AF5,AI5,AL5,AO5,AR5,AU5)</f>
        <v>0</v>
      </c>
      <c r="AZ5" s="565" t="e">
        <f>AVERAGE(N5,Q5,T5,W5,Z5,AC5,AF5,AI5,AL5,AO5,AR5,AU5)</f>
        <v>#DIV/0!</v>
      </c>
      <c r="BA5" s="566">
        <f>COUNT(N5,Q5,T5,W5,Z5,AC5,AF5,AI5,AL5,AO5,AR5,AU5)</f>
        <v>0</v>
      </c>
      <c r="BB5" s="567">
        <f>MAX(0, Table176252626[[#This Row],[Column6]])</f>
        <v>2</v>
      </c>
      <c r="BC5" s="568">
        <v>1</v>
      </c>
      <c r="BD5" s="584">
        <f>K5</f>
        <v>2</v>
      </c>
      <c r="BE5" s="583">
        <f t="shared" ref="BE5:BE68" si="3">SUM(BD5-BC5)</f>
        <v>1</v>
      </c>
      <c r="BF5" s="585">
        <v>2</v>
      </c>
      <c r="BG5" s="586">
        <v>41290.687731481485</v>
      </c>
      <c r="BH5" s="572">
        <f>BH4</f>
        <v>46265</v>
      </c>
      <c r="BI5" s="587">
        <f>BH5-BG5</f>
        <v>4974.3122685185153</v>
      </c>
      <c r="BJ5" s="580" t="str">
        <f t="shared" ref="BJ5:BJ68" si="4">IF(AND(K5&gt;0,BI5&gt;365),"Dead Stock","")</f>
        <v>Dead Stock</v>
      </c>
      <c r="BK5" s="751">
        <v>13500</v>
      </c>
    </row>
    <row r="6" spans="1:294" ht="13">
      <c r="A6" s="549"/>
      <c r="B6" s="576"/>
      <c r="C6" s="577">
        <v>3</v>
      </c>
      <c r="D6" s="552" t="s">
        <v>1029</v>
      </c>
      <c r="E6" s="578">
        <v>3</v>
      </c>
      <c r="F6" s="579" t="s">
        <v>1953</v>
      </c>
      <c r="G6" s="580" t="s">
        <v>377</v>
      </c>
      <c r="H6" s="581" t="s">
        <v>378</v>
      </c>
      <c r="I6" s="581" t="s">
        <v>428</v>
      </c>
      <c r="J6" s="580" t="s">
        <v>629</v>
      </c>
      <c r="K6" s="582">
        <f>AV6</f>
        <v>1</v>
      </c>
      <c r="L6" s="580">
        <v>1</v>
      </c>
      <c r="M6" s="557"/>
      <c r="N6" s="558"/>
      <c r="O6" s="559">
        <f t="shared" si="1"/>
        <v>1</v>
      </c>
      <c r="P6" s="560"/>
      <c r="Q6" s="558"/>
      <c r="R6" s="559">
        <f>SUM(O6+P6-Q6)</f>
        <v>1</v>
      </c>
      <c r="S6" s="560"/>
      <c r="T6" s="558"/>
      <c r="U6" s="561">
        <f>SUM(R6+S6-T6)</f>
        <v>1</v>
      </c>
      <c r="V6" s="560"/>
      <c r="W6" s="558"/>
      <c r="X6" s="559">
        <f>SUM(U6+V6-W6)</f>
        <v>1</v>
      </c>
      <c r="Y6" s="560"/>
      <c r="Z6" s="558"/>
      <c r="AA6" s="561">
        <f>SUM(X6+Y6-Z6)</f>
        <v>1</v>
      </c>
      <c r="AB6" s="560"/>
      <c r="AC6" s="558"/>
      <c r="AD6" s="559">
        <f>SUM(AA6+AB6-AC6)</f>
        <v>1</v>
      </c>
      <c r="AE6" s="557"/>
      <c r="AF6" s="558"/>
      <c r="AG6" s="756">
        <f>SUM(AD6+AE6-AF6)</f>
        <v>1</v>
      </c>
      <c r="AH6" s="560"/>
      <c r="AI6" s="558"/>
      <c r="AJ6" s="562">
        <f>SUM(AG6+AH6-AI6)</f>
        <v>1</v>
      </c>
      <c r="AK6" s="560"/>
      <c r="AL6" s="558"/>
      <c r="AM6" s="562">
        <f>SUM(AJ6+AK6-AL6)</f>
        <v>1</v>
      </c>
      <c r="AN6" s="560"/>
      <c r="AO6" s="558"/>
      <c r="AP6" s="562">
        <f>SUM(AM6+AN6-AO6)</f>
        <v>1</v>
      </c>
      <c r="AQ6" s="560"/>
      <c r="AR6" s="558"/>
      <c r="AS6" s="562">
        <f>SUM(AP6+AQ6-AR6)</f>
        <v>1</v>
      </c>
      <c r="AT6" s="560"/>
      <c r="AU6" s="558"/>
      <c r="AV6" s="562">
        <f>SUM(AS6+AT6-AU6)</f>
        <v>1</v>
      </c>
      <c r="AW6" s="583">
        <f t="shared" si="2"/>
        <v>0</v>
      </c>
      <c r="AX6" s="583">
        <f t="shared" si="2"/>
        <v>0</v>
      </c>
      <c r="AY6" s="564">
        <f>SUM(N6,Q6,T6,W6,Z6,AC6,AF6,AI6,AL6,AO6,AR6,AU6)</f>
        <v>0</v>
      </c>
      <c r="AZ6" s="565" t="e">
        <f>AVERAGE(N6,Q6,T6,W6,Z6,AC6,AF6,AI6,AL6,AO6,AR6,AU6)</f>
        <v>#DIV/0!</v>
      </c>
      <c r="BA6" s="566">
        <f>COUNT(N6,Q6,T6,W6,Z6,AC6,AF6,AI6,AL6,AO6,AR6,AU6)</f>
        <v>0</v>
      </c>
      <c r="BB6" s="567">
        <f>MAX(0, Table176252626[[#This Row],[Column6]])</f>
        <v>1</v>
      </c>
      <c r="BC6" s="568">
        <v>0</v>
      </c>
      <c r="BD6" s="584">
        <f t="shared" ref="BD6:BD72" si="5">K6</f>
        <v>1</v>
      </c>
      <c r="BE6" s="583">
        <f t="shared" si="3"/>
        <v>1</v>
      </c>
      <c r="BF6" s="585">
        <v>2</v>
      </c>
      <c r="BG6" s="586">
        <v>41290.643912037034</v>
      </c>
      <c r="BH6" s="572">
        <f t="shared" ref="BH6:BH73" si="6">BH5</f>
        <v>46265</v>
      </c>
      <c r="BI6" s="587">
        <f>BH6-BG6</f>
        <v>4974.3560879629658</v>
      </c>
      <c r="BJ6" s="580" t="str">
        <f t="shared" si="4"/>
        <v>Dead Stock</v>
      </c>
      <c r="BK6" s="751">
        <v>9500</v>
      </c>
    </row>
    <row r="7" spans="1:294" ht="13">
      <c r="A7" s="549"/>
      <c r="B7" s="576"/>
      <c r="C7" s="551">
        <v>4</v>
      </c>
      <c r="D7" s="578" t="s">
        <v>1029</v>
      </c>
      <c r="E7" s="578">
        <v>4</v>
      </c>
      <c r="F7" s="579" t="s">
        <v>1953</v>
      </c>
      <c r="G7" s="580" t="s">
        <v>337</v>
      </c>
      <c r="H7" s="581" t="s">
        <v>4824</v>
      </c>
      <c r="I7" s="581" t="s">
        <v>429</v>
      </c>
      <c r="J7" s="580" t="s">
        <v>629</v>
      </c>
      <c r="K7" s="582">
        <f t="shared" ref="K7:K12" si="7">AV7</f>
        <v>2</v>
      </c>
      <c r="L7" s="580">
        <v>2</v>
      </c>
      <c r="M7" s="557"/>
      <c r="N7" s="558"/>
      <c r="O7" s="559">
        <f t="shared" si="1"/>
        <v>2</v>
      </c>
      <c r="P7" s="560"/>
      <c r="Q7" s="558"/>
      <c r="R7" s="559">
        <f t="shared" ref="R7:R34" si="8">SUM(O7+P7-Q7)</f>
        <v>2</v>
      </c>
      <c r="S7" s="560"/>
      <c r="T7" s="558"/>
      <c r="U7" s="561">
        <f t="shared" ref="U7:U34" si="9">SUM(R7+S7-T7)</f>
        <v>2</v>
      </c>
      <c r="V7" s="560"/>
      <c r="W7" s="558"/>
      <c r="X7" s="559">
        <f t="shared" ref="X7:X34" si="10">SUM(U7+V7-W7)</f>
        <v>2</v>
      </c>
      <c r="Y7" s="560"/>
      <c r="Z7" s="558"/>
      <c r="AA7" s="561">
        <f t="shared" ref="AA7:AA34" si="11">SUM(X7+Y7-Z7)</f>
        <v>2</v>
      </c>
      <c r="AB7" s="560"/>
      <c r="AC7" s="558"/>
      <c r="AD7" s="559">
        <f t="shared" ref="AD7:AD34" si="12">SUM(AA7+AB7-AC7)</f>
        <v>2</v>
      </c>
      <c r="AE7" s="557"/>
      <c r="AF7" s="558"/>
      <c r="AG7" s="756">
        <f t="shared" ref="AG7:AG34" si="13">SUM(AD7+AE7-AF7)</f>
        <v>2</v>
      </c>
      <c r="AH7" s="560"/>
      <c r="AI7" s="558"/>
      <c r="AJ7" s="562">
        <f t="shared" ref="AJ7:AJ34" si="14">SUM(AG7+AH7-AI7)</f>
        <v>2</v>
      </c>
      <c r="AK7" s="560"/>
      <c r="AL7" s="558"/>
      <c r="AM7" s="562">
        <f t="shared" ref="AM7:AM34" si="15">SUM(AJ7+AK7-AL7)</f>
        <v>2</v>
      </c>
      <c r="AN7" s="560"/>
      <c r="AO7" s="558"/>
      <c r="AP7" s="562">
        <f t="shared" ref="AP7:AP34" si="16">SUM(AM7+AN7-AO7)</f>
        <v>2</v>
      </c>
      <c r="AQ7" s="560"/>
      <c r="AR7" s="558"/>
      <c r="AS7" s="562">
        <f t="shared" ref="AS7:AS34" si="17">SUM(AP7+AQ7-AR7)</f>
        <v>2</v>
      </c>
      <c r="AT7" s="560"/>
      <c r="AU7" s="558"/>
      <c r="AV7" s="562">
        <f t="shared" ref="AV7:AV34" si="18">SUM(AS7+AT7-AU7)</f>
        <v>2</v>
      </c>
      <c r="AW7" s="583">
        <f t="shared" ref="AW7:AW34" si="19">SUM(M7+P7+S7+V7+Y7+AB7+AE7+AH7+AK7+AN7+AQ7+AT7)</f>
        <v>0</v>
      </c>
      <c r="AX7" s="583">
        <f t="shared" ref="AX7:AX34" si="20">SUM(N7+Q7+T7+W7+Z7+AC7+AF7+AI7+AL7+AO7+AR7+AU7)</f>
        <v>0</v>
      </c>
      <c r="AY7" s="564">
        <f t="shared" ref="AY7:AY34" si="21">SUM(N7,Q7,T7,W7,Z7,AC7,AF7,AI7,AL7,AO7,AR7,AU7)</f>
        <v>0</v>
      </c>
      <c r="AZ7" s="565" t="e">
        <f t="shared" ref="AZ7:AZ34" si="22">AVERAGE(N7,Q7,T7,W7,Z7,AC7,AF7,AI7,AL7,AO7,AR7,AU7)</f>
        <v>#DIV/0!</v>
      </c>
      <c r="BA7" s="566">
        <f t="shared" ref="BA7:BA34" si="23">COUNT(N7,Q7,T7,W7,Z7,AC7,AF7,AI7,AL7,AO7,AR7,AU7)</f>
        <v>0</v>
      </c>
      <c r="BB7" s="567">
        <f>MAX(0, Table176252626[[#This Row],[Column6]])</f>
        <v>2</v>
      </c>
      <c r="BC7" s="568">
        <v>1</v>
      </c>
      <c r="BD7" s="584">
        <f t="shared" si="5"/>
        <v>2</v>
      </c>
      <c r="BE7" s="583">
        <f t="shared" si="3"/>
        <v>1</v>
      </c>
      <c r="BF7" s="585">
        <v>2</v>
      </c>
      <c r="BG7" s="586">
        <v>41290.689814814818</v>
      </c>
      <c r="BH7" s="572">
        <f t="shared" si="6"/>
        <v>46265</v>
      </c>
      <c r="BI7" s="587">
        <f t="shared" ref="BI7:BI34" si="24">BH7-BG7</f>
        <v>4974.3101851851825</v>
      </c>
      <c r="BJ7" s="580" t="str">
        <f t="shared" si="4"/>
        <v>Dead Stock</v>
      </c>
      <c r="BK7" s="751">
        <v>1350</v>
      </c>
    </row>
    <row r="8" spans="1:294" ht="13">
      <c r="A8" s="549"/>
      <c r="B8" s="550"/>
      <c r="C8" s="551">
        <v>5</v>
      </c>
      <c r="D8" s="552" t="s">
        <v>1029</v>
      </c>
      <c r="E8" s="578">
        <v>5</v>
      </c>
      <c r="F8" s="579" t="s">
        <v>1953</v>
      </c>
      <c r="G8" s="580" t="s">
        <v>16</v>
      </c>
      <c r="H8" s="581" t="s">
        <v>17</v>
      </c>
      <c r="I8" s="581" t="s">
        <v>429</v>
      </c>
      <c r="J8" s="580" t="s">
        <v>629</v>
      </c>
      <c r="K8" s="582">
        <f t="shared" si="7"/>
        <v>1</v>
      </c>
      <c r="L8" s="580">
        <v>3</v>
      </c>
      <c r="M8" s="557"/>
      <c r="N8" s="558"/>
      <c r="O8" s="559">
        <f t="shared" si="1"/>
        <v>3</v>
      </c>
      <c r="P8" s="560"/>
      <c r="Q8" s="558"/>
      <c r="R8" s="559">
        <f t="shared" si="8"/>
        <v>3</v>
      </c>
      <c r="S8" s="560"/>
      <c r="T8" s="558"/>
      <c r="U8" s="561">
        <f t="shared" si="9"/>
        <v>3</v>
      </c>
      <c r="V8" s="560"/>
      <c r="W8" s="558"/>
      <c r="X8" s="559">
        <f t="shared" si="10"/>
        <v>3</v>
      </c>
      <c r="Y8" s="560"/>
      <c r="Z8" s="558">
        <v>2</v>
      </c>
      <c r="AA8" s="561">
        <f t="shared" si="11"/>
        <v>1</v>
      </c>
      <c r="AB8" s="560"/>
      <c r="AC8" s="558"/>
      <c r="AD8" s="559">
        <f t="shared" si="12"/>
        <v>1</v>
      </c>
      <c r="AE8" s="557"/>
      <c r="AF8" s="558"/>
      <c r="AG8" s="756">
        <f t="shared" si="13"/>
        <v>1</v>
      </c>
      <c r="AH8" s="560"/>
      <c r="AI8" s="558"/>
      <c r="AJ8" s="562">
        <f t="shared" si="14"/>
        <v>1</v>
      </c>
      <c r="AK8" s="560"/>
      <c r="AL8" s="558"/>
      <c r="AM8" s="562">
        <f t="shared" si="15"/>
        <v>1</v>
      </c>
      <c r="AN8" s="560"/>
      <c r="AO8" s="558"/>
      <c r="AP8" s="562">
        <f t="shared" si="16"/>
        <v>1</v>
      </c>
      <c r="AQ8" s="560"/>
      <c r="AR8" s="558"/>
      <c r="AS8" s="562">
        <f t="shared" si="17"/>
        <v>1</v>
      </c>
      <c r="AT8" s="560"/>
      <c r="AU8" s="558"/>
      <c r="AV8" s="562">
        <f t="shared" si="18"/>
        <v>1</v>
      </c>
      <c r="AW8" s="583">
        <f t="shared" si="19"/>
        <v>0</v>
      </c>
      <c r="AX8" s="583">
        <f t="shared" si="20"/>
        <v>2</v>
      </c>
      <c r="AY8" s="564">
        <f t="shared" si="21"/>
        <v>2</v>
      </c>
      <c r="AZ8" s="565">
        <f t="shared" si="22"/>
        <v>2</v>
      </c>
      <c r="BA8" s="566">
        <f t="shared" si="23"/>
        <v>1</v>
      </c>
      <c r="BB8" s="567">
        <f>MAX(0, Table176252626[[#This Row],[Column6]])</f>
        <v>1</v>
      </c>
      <c r="BC8" s="568">
        <v>0</v>
      </c>
      <c r="BD8" s="584">
        <f t="shared" si="5"/>
        <v>1</v>
      </c>
      <c r="BE8" s="583">
        <f t="shared" si="3"/>
        <v>1</v>
      </c>
      <c r="BF8" s="585">
        <v>2</v>
      </c>
      <c r="BG8" s="586">
        <v>41290.687731481485</v>
      </c>
      <c r="BH8" s="572">
        <f t="shared" si="6"/>
        <v>46265</v>
      </c>
      <c r="BI8" s="587">
        <f t="shared" si="24"/>
        <v>4974.3122685185153</v>
      </c>
      <c r="BJ8" s="580" t="str">
        <f t="shared" si="4"/>
        <v>Dead Stock</v>
      </c>
      <c r="BK8" s="751">
        <v>1350</v>
      </c>
    </row>
    <row r="9" spans="1:294" ht="13">
      <c r="A9" s="575"/>
      <c r="B9" s="576"/>
      <c r="C9" s="551">
        <v>6</v>
      </c>
      <c r="D9" s="578" t="s">
        <v>1029</v>
      </c>
      <c r="E9" s="578">
        <v>6</v>
      </c>
      <c r="F9" s="579" t="s">
        <v>1953</v>
      </c>
      <c r="G9" s="580" t="s">
        <v>800</v>
      </c>
      <c r="H9" s="581" t="s">
        <v>784</v>
      </c>
      <c r="I9" s="581" t="s">
        <v>429</v>
      </c>
      <c r="J9" s="580" t="s">
        <v>629</v>
      </c>
      <c r="K9" s="582">
        <f t="shared" si="7"/>
        <v>3</v>
      </c>
      <c r="L9" s="580">
        <v>3</v>
      </c>
      <c r="M9" s="557"/>
      <c r="N9" s="558"/>
      <c r="O9" s="559">
        <f t="shared" si="1"/>
        <v>3</v>
      </c>
      <c r="P9" s="560"/>
      <c r="Q9" s="558"/>
      <c r="R9" s="559">
        <f t="shared" si="8"/>
        <v>3</v>
      </c>
      <c r="S9" s="560"/>
      <c r="T9" s="558"/>
      <c r="U9" s="561">
        <f t="shared" si="9"/>
        <v>3</v>
      </c>
      <c r="V9" s="560"/>
      <c r="W9" s="558"/>
      <c r="X9" s="559">
        <f t="shared" si="10"/>
        <v>3</v>
      </c>
      <c r="Y9" s="560"/>
      <c r="Z9" s="558"/>
      <c r="AA9" s="561">
        <f t="shared" si="11"/>
        <v>3</v>
      </c>
      <c r="AB9" s="560"/>
      <c r="AC9" s="558"/>
      <c r="AD9" s="559">
        <f t="shared" si="12"/>
        <v>3</v>
      </c>
      <c r="AE9" s="557"/>
      <c r="AF9" s="558"/>
      <c r="AG9" s="756">
        <f t="shared" si="13"/>
        <v>3</v>
      </c>
      <c r="AH9" s="560"/>
      <c r="AI9" s="558"/>
      <c r="AJ9" s="562">
        <f t="shared" si="14"/>
        <v>3</v>
      </c>
      <c r="AK9" s="560"/>
      <c r="AL9" s="558"/>
      <c r="AM9" s="562">
        <f t="shared" si="15"/>
        <v>3</v>
      </c>
      <c r="AN9" s="560"/>
      <c r="AO9" s="558"/>
      <c r="AP9" s="562">
        <f t="shared" si="16"/>
        <v>3</v>
      </c>
      <c r="AQ9" s="560"/>
      <c r="AR9" s="558"/>
      <c r="AS9" s="562">
        <f t="shared" si="17"/>
        <v>3</v>
      </c>
      <c r="AT9" s="560"/>
      <c r="AU9" s="558"/>
      <c r="AV9" s="562">
        <f t="shared" si="18"/>
        <v>3</v>
      </c>
      <c r="AW9" s="583">
        <f t="shared" si="19"/>
        <v>0</v>
      </c>
      <c r="AX9" s="583">
        <f t="shared" si="20"/>
        <v>0</v>
      </c>
      <c r="AY9" s="564">
        <f t="shared" si="21"/>
        <v>0</v>
      </c>
      <c r="AZ9" s="565" t="e">
        <f t="shared" si="22"/>
        <v>#DIV/0!</v>
      </c>
      <c r="BA9" s="566">
        <f t="shared" si="23"/>
        <v>0</v>
      </c>
      <c r="BB9" s="567">
        <v>3</v>
      </c>
      <c r="BC9" s="568">
        <v>1</v>
      </c>
      <c r="BD9" s="584">
        <f t="shared" si="5"/>
        <v>3</v>
      </c>
      <c r="BE9" s="583">
        <f t="shared" si="3"/>
        <v>2</v>
      </c>
      <c r="BF9" s="585">
        <v>2</v>
      </c>
      <c r="BG9" s="586">
        <v>43330.556631944448</v>
      </c>
      <c r="BH9" s="572">
        <f t="shared" si="6"/>
        <v>46265</v>
      </c>
      <c r="BI9" s="587">
        <f t="shared" si="24"/>
        <v>2934.4433680555521</v>
      </c>
      <c r="BJ9" s="580" t="str">
        <f t="shared" si="4"/>
        <v>Dead Stock</v>
      </c>
      <c r="BK9" s="751">
        <v>5400</v>
      </c>
    </row>
    <row r="10" spans="1:294" ht="13">
      <c r="A10" s="549"/>
      <c r="B10" s="550"/>
      <c r="C10" s="577">
        <v>7</v>
      </c>
      <c r="D10" s="552" t="s">
        <v>1029</v>
      </c>
      <c r="E10" s="578">
        <v>7</v>
      </c>
      <c r="F10" s="579" t="s">
        <v>1953</v>
      </c>
      <c r="G10" s="588" t="s">
        <v>621</v>
      </c>
      <c r="H10" s="589" t="s">
        <v>623</v>
      </c>
      <c r="I10" s="581" t="s">
        <v>428</v>
      </c>
      <c r="J10" s="580" t="s">
        <v>629</v>
      </c>
      <c r="K10" s="582">
        <f t="shared" si="7"/>
        <v>1</v>
      </c>
      <c r="L10" s="580">
        <v>1</v>
      </c>
      <c r="M10" s="557"/>
      <c r="N10" s="558"/>
      <c r="O10" s="559">
        <f t="shared" si="1"/>
        <v>1</v>
      </c>
      <c r="P10" s="560"/>
      <c r="Q10" s="558"/>
      <c r="R10" s="559">
        <f t="shared" si="8"/>
        <v>1</v>
      </c>
      <c r="S10" s="560"/>
      <c r="T10" s="558"/>
      <c r="U10" s="561">
        <f t="shared" si="9"/>
        <v>1</v>
      </c>
      <c r="V10" s="560"/>
      <c r="W10" s="558"/>
      <c r="X10" s="559">
        <f t="shared" si="10"/>
        <v>1</v>
      </c>
      <c r="Y10" s="560"/>
      <c r="Z10" s="558"/>
      <c r="AA10" s="561">
        <f t="shared" si="11"/>
        <v>1</v>
      </c>
      <c r="AB10" s="560"/>
      <c r="AC10" s="558"/>
      <c r="AD10" s="559">
        <f t="shared" si="12"/>
        <v>1</v>
      </c>
      <c r="AE10" s="557"/>
      <c r="AF10" s="558"/>
      <c r="AG10" s="756">
        <f t="shared" si="13"/>
        <v>1</v>
      </c>
      <c r="AH10" s="560"/>
      <c r="AI10" s="558"/>
      <c r="AJ10" s="562">
        <f t="shared" si="14"/>
        <v>1</v>
      </c>
      <c r="AK10" s="560"/>
      <c r="AL10" s="558"/>
      <c r="AM10" s="562">
        <f t="shared" si="15"/>
        <v>1</v>
      </c>
      <c r="AN10" s="560"/>
      <c r="AO10" s="558"/>
      <c r="AP10" s="562">
        <f t="shared" si="16"/>
        <v>1</v>
      </c>
      <c r="AQ10" s="560"/>
      <c r="AR10" s="558"/>
      <c r="AS10" s="562">
        <f t="shared" si="17"/>
        <v>1</v>
      </c>
      <c r="AT10" s="560"/>
      <c r="AU10" s="558"/>
      <c r="AV10" s="562">
        <f t="shared" si="18"/>
        <v>1</v>
      </c>
      <c r="AW10" s="583">
        <f t="shared" si="19"/>
        <v>0</v>
      </c>
      <c r="AX10" s="583">
        <f t="shared" si="20"/>
        <v>0</v>
      </c>
      <c r="AY10" s="564">
        <f t="shared" si="21"/>
        <v>0</v>
      </c>
      <c r="AZ10" s="565" t="e">
        <f t="shared" si="22"/>
        <v>#DIV/0!</v>
      </c>
      <c r="BA10" s="566">
        <f t="shared" si="23"/>
        <v>0</v>
      </c>
      <c r="BB10" s="567">
        <f>MAX(0, Table176252626[[#This Row],[Column6]])</f>
        <v>1</v>
      </c>
      <c r="BC10" s="568">
        <v>0</v>
      </c>
      <c r="BD10" s="584">
        <f t="shared" si="5"/>
        <v>1</v>
      </c>
      <c r="BE10" s="583">
        <f t="shared" si="3"/>
        <v>1</v>
      </c>
      <c r="BF10" s="585">
        <v>2</v>
      </c>
      <c r="BG10" s="586">
        <v>43152.644988425927</v>
      </c>
      <c r="BH10" s="572">
        <f t="shared" si="6"/>
        <v>46265</v>
      </c>
      <c r="BI10" s="587">
        <f t="shared" si="24"/>
        <v>3112.3550115740727</v>
      </c>
      <c r="BJ10" s="580" t="str">
        <f t="shared" si="4"/>
        <v>Dead Stock</v>
      </c>
      <c r="BK10" s="751">
        <v>3997.5</v>
      </c>
    </row>
    <row r="11" spans="1:294" ht="13">
      <c r="A11" s="590"/>
      <c r="B11" s="591"/>
      <c r="C11" s="577">
        <v>8</v>
      </c>
      <c r="D11" s="578" t="s">
        <v>1029</v>
      </c>
      <c r="E11" s="578">
        <v>8</v>
      </c>
      <c r="F11" s="553" t="s">
        <v>1953</v>
      </c>
      <c r="G11" s="580" t="s">
        <v>1962</v>
      </c>
      <c r="H11" s="581" t="s">
        <v>5032</v>
      </c>
      <c r="I11" s="581" t="s">
        <v>429</v>
      </c>
      <c r="J11" s="580" t="s">
        <v>629</v>
      </c>
      <c r="K11" s="582">
        <f t="shared" si="7"/>
        <v>2</v>
      </c>
      <c r="L11" s="580">
        <v>2</v>
      </c>
      <c r="M11" s="557"/>
      <c r="N11" s="558"/>
      <c r="O11" s="559">
        <f t="shared" si="1"/>
        <v>2</v>
      </c>
      <c r="P11" s="560"/>
      <c r="Q11" s="558"/>
      <c r="R11" s="559">
        <f t="shared" si="8"/>
        <v>2</v>
      </c>
      <c r="S11" s="560"/>
      <c r="T11" s="558"/>
      <c r="U11" s="561">
        <f t="shared" si="9"/>
        <v>2</v>
      </c>
      <c r="V11" s="560"/>
      <c r="W11" s="558"/>
      <c r="X11" s="559">
        <f t="shared" si="10"/>
        <v>2</v>
      </c>
      <c r="Y11" s="560"/>
      <c r="Z11" s="558"/>
      <c r="AA11" s="561">
        <f t="shared" si="11"/>
        <v>2</v>
      </c>
      <c r="AB11" s="560"/>
      <c r="AC11" s="558"/>
      <c r="AD11" s="559">
        <f t="shared" si="12"/>
        <v>2</v>
      </c>
      <c r="AE11" s="557"/>
      <c r="AF11" s="558"/>
      <c r="AG11" s="756">
        <f t="shared" si="13"/>
        <v>2</v>
      </c>
      <c r="AH11" s="560"/>
      <c r="AI11" s="558"/>
      <c r="AJ11" s="562">
        <f t="shared" si="14"/>
        <v>2</v>
      </c>
      <c r="AK11" s="560"/>
      <c r="AL11" s="558"/>
      <c r="AM11" s="562">
        <f t="shared" si="15"/>
        <v>2</v>
      </c>
      <c r="AN11" s="560"/>
      <c r="AO11" s="558"/>
      <c r="AP11" s="562">
        <f t="shared" si="16"/>
        <v>2</v>
      </c>
      <c r="AQ11" s="560"/>
      <c r="AR11" s="558"/>
      <c r="AS11" s="562">
        <f t="shared" si="17"/>
        <v>2</v>
      </c>
      <c r="AT11" s="560"/>
      <c r="AU11" s="558"/>
      <c r="AV11" s="562">
        <f t="shared" si="18"/>
        <v>2</v>
      </c>
      <c r="AW11" s="583">
        <f t="shared" si="19"/>
        <v>0</v>
      </c>
      <c r="AX11" s="583">
        <f t="shared" si="20"/>
        <v>0</v>
      </c>
      <c r="AY11" s="564">
        <f t="shared" si="21"/>
        <v>0</v>
      </c>
      <c r="AZ11" s="565" t="e">
        <f t="shared" si="22"/>
        <v>#DIV/0!</v>
      </c>
      <c r="BA11" s="566">
        <f t="shared" si="23"/>
        <v>0</v>
      </c>
      <c r="BB11" s="567">
        <f>MAX(0, Table176252626[[#This Row],[Column6]])</f>
        <v>2</v>
      </c>
      <c r="BC11" s="568">
        <v>1</v>
      </c>
      <c r="BD11" s="584">
        <f t="shared" si="5"/>
        <v>2</v>
      </c>
      <c r="BE11" s="583">
        <f t="shared" si="3"/>
        <v>1</v>
      </c>
      <c r="BF11" s="585">
        <v>2</v>
      </c>
      <c r="BG11" s="586">
        <v>43894.640324074076</v>
      </c>
      <c r="BH11" s="572">
        <f t="shared" si="6"/>
        <v>46265</v>
      </c>
      <c r="BI11" s="587">
        <f t="shared" si="24"/>
        <v>2370.3596759259235</v>
      </c>
      <c r="BJ11" s="580" t="str">
        <f t="shared" si="4"/>
        <v>Dead Stock</v>
      </c>
      <c r="BK11" s="751">
        <v>2862</v>
      </c>
    </row>
    <row r="12" spans="1:294" ht="13">
      <c r="A12" s="549"/>
      <c r="B12" s="550"/>
      <c r="C12" s="577">
        <v>9</v>
      </c>
      <c r="D12" s="552" t="s">
        <v>1029</v>
      </c>
      <c r="E12" s="578">
        <v>9</v>
      </c>
      <c r="F12" s="579" t="s">
        <v>1953</v>
      </c>
      <c r="G12" s="580" t="s">
        <v>655</v>
      </c>
      <c r="H12" s="581" t="s">
        <v>2132</v>
      </c>
      <c r="I12" s="581" t="s">
        <v>429</v>
      </c>
      <c r="J12" s="580" t="s">
        <v>629</v>
      </c>
      <c r="K12" s="582">
        <f t="shared" si="7"/>
        <v>2</v>
      </c>
      <c r="L12" s="580">
        <v>2</v>
      </c>
      <c r="M12" s="592"/>
      <c r="N12" s="558"/>
      <c r="O12" s="559">
        <f t="shared" si="1"/>
        <v>2</v>
      </c>
      <c r="P12" s="560"/>
      <c r="Q12" s="558"/>
      <c r="R12" s="559">
        <f t="shared" si="8"/>
        <v>2</v>
      </c>
      <c r="S12" s="560"/>
      <c r="T12" s="558"/>
      <c r="U12" s="561">
        <f t="shared" si="9"/>
        <v>2</v>
      </c>
      <c r="V12" s="560"/>
      <c r="W12" s="558"/>
      <c r="X12" s="559">
        <f t="shared" si="10"/>
        <v>2</v>
      </c>
      <c r="Y12" s="560"/>
      <c r="Z12" s="558"/>
      <c r="AA12" s="561">
        <f t="shared" si="11"/>
        <v>2</v>
      </c>
      <c r="AB12" s="560"/>
      <c r="AC12" s="558"/>
      <c r="AD12" s="559">
        <f t="shared" si="12"/>
        <v>2</v>
      </c>
      <c r="AE12" s="557"/>
      <c r="AF12" s="558"/>
      <c r="AG12" s="756">
        <f t="shared" si="13"/>
        <v>2</v>
      </c>
      <c r="AH12" s="560"/>
      <c r="AI12" s="558"/>
      <c r="AJ12" s="562">
        <f t="shared" si="14"/>
        <v>2</v>
      </c>
      <c r="AK12" s="560"/>
      <c r="AL12" s="558"/>
      <c r="AM12" s="562">
        <f t="shared" si="15"/>
        <v>2</v>
      </c>
      <c r="AN12" s="560"/>
      <c r="AO12" s="558"/>
      <c r="AP12" s="562">
        <f t="shared" si="16"/>
        <v>2</v>
      </c>
      <c r="AQ12" s="560"/>
      <c r="AR12" s="558"/>
      <c r="AS12" s="562">
        <f t="shared" si="17"/>
        <v>2</v>
      </c>
      <c r="AT12" s="560"/>
      <c r="AU12" s="558"/>
      <c r="AV12" s="562">
        <f t="shared" si="18"/>
        <v>2</v>
      </c>
      <c r="AW12" s="583">
        <f t="shared" si="19"/>
        <v>0</v>
      </c>
      <c r="AX12" s="583">
        <f t="shared" si="20"/>
        <v>0</v>
      </c>
      <c r="AY12" s="564">
        <f t="shared" si="21"/>
        <v>0</v>
      </c>
      <c r="AZ12" s="565" t="e">
        <f t="shared" si="22"/>
        <v>#DIV/0!</v>
      </c>
      <c r="BA12" s="566">
        <f t="shared" si="23"/>
        <v>0</v>
      </c>
      <c r="BB12" s="567">
        <f>MAX(0, Table176252626[[#This Row],[Column6]])</f>
        <v>2</v>
      </c>
      <c r="BC12" s="568">
        <v>1</v>
      </c>
      <c r="BD12" s="584">
        <f t="shared" si="5"/>
        <v>2</v>
      </c>
      <c r="BE12" s="583">
        <f t="shared" si="3"/>
        <v>1</v>
      </c>
      <c r="BF12" s="585">
        <v>2</v>
      </c>
      <c r="BG12" s="586">
        <v>42950.579398148147</v>
      </c>
      <c r="BH12" s="572">
        <f t="shared" si="6"/>
        <v>46265</v>
      </c>
      <c r="BI12" s="587">
        <f t="shared" si="24"/>
        <v>3314.4206018518526</v>
      </c>
      <c r="BJ12" s="580" t="str">
        <f t="shared" si="4"/>
        <v>Dead Stock</v>
      </c>
      <c r="BK12" s="751">
        <v>8000</v>
      </c>
    </row>
    <row r="13" spans="1:294" ht="13">
      <c r="A13" s="590"/>
      <c r="B13" s="591"/>
      <c r="C13" s="551">
        <v>10</v>
      </c>
      <c r="D13" s="578" t="s">
        <v>1029</v>
      </c>
      <c r="E13" s="578">
        <v>10</v>
      </c>
      <c r="F13" s="593" t="s">
        <v>1952</v>
      </c>
      <c r="G13" s="588" t="s">
        <v>4231</v>
      </c>
      <c r="H13" s="589" t="s">
        <v>4232</v>
      </c>
      <c r="I13" s="589" t="s">
        <v>429</v>
      </c>
      <c r="J13" s="588" t="s">
        <v>629</v>
      </c>
      <c r="K13" s="594">
        <f t="shared" ref="K13:K36" si="25">AV13</f>
        <v>3</v>
      </c>
      <c r="L13" s="588">
        <v>1</v>
      </c>
      <c r="M13" s="558"/>
      <c r="N13" s="558"/>
      <c r="O13" s="562">
        <f t="shared" si="1"/>
        <v>1</v>
      </c>
      <c r="P13" s="560">
        <v>2</v>
      </c>
      <c r="Q13" s="558"/>
      <c r="R13" s="562">
        <f>SUM(O13+P13-Q13)</f>
        <v>3</v>
      </c>
      <c r="S13" s="560"/>
      <c r="T13" s="558"/>
      <c r="U13" s="595">
        <f>SUM(R13+S13-T13)</f>
        <v>3</v>
      </c>
      <c r="V13" s="560"/>
      <c r="W13" s="558"/>
      <c r="X13" s="562">
        <f>SUM(U13+V13-W13)</f>
        <v>3</v>
      </c>
      <c r="Y13" s="560"/>
      <c r="Z13" s="558"/>
      <c r="AA13" s="595">
        <f>SUM(X13+Y13-Z13)</f>
        <v>3</v>
      </c>
      <c r="AB13" s="560"/>
      <c r="AC13" s="558"/>
      <c r="AD13" s="562">
        <f>SUM(AA13+AB13-AC13)</f>
        <v>3</v>
      </c>
      <c r="AE13" s="557"/>
      <c r="AF13" s="558"/>
      <c r="AG13" s="672">
        <f>SUM(AD13+AE13-AF13)</f>
        <v>3</v>
      </c>
      <c r="AH13" s="560"/>
      <c r="AI13" s="558"/>
      <c r="AJ13" s="562">
        <f>SUM(AG13+AH13-AI13)</f>
        <v>3</v>
      </c>
      <c r="AK13" s="560"/>
      <c r="AL13" s="558"/>
      <c r="AM13" s="562">
        <f>SUM(AJ13+AK13-AL13)</f>
        <v>3</v>
      </c>
      <c r="AN13" s="560"/>
      <c r="AO13" s="558"/>
      <c r="AP13" s="562">
        <f>SUM(AM13+AN13-AO13)</f>
        <v>3</v>
      </c>
      <c r="AQ13" s="560"/>
      <c r="AR13" s="558"/>
      <c r="AS13" s="562">
        <f>SUM(AP13+AQ13-AR13)</f>
        <v>3</v>
      </c>
      <c r="AT13" s="560"/>
      <c r="AU13" s="558"/>
      <c r="AV13" s="562">
        <f>SUM(AS13+AT13-AU13)</f>
        <v>3</v>
      </c>
      <c r="AW13" s="597">
        <f>SUM(M13+P13+S13+V13+Y13+AB13+AE13+AH13+AK13+AN13+AQ13+AT13)</f>
        <v>2</v>
      </c>
      <c r="AX13" s="598">
        <f>SUM(N13+Q13+T13+W13+Z13+AC13+AF13+AI13+AL13+AO13+AR13+AU13)</f>
        <v>0</v>
      </c>
      <c r="AY13" s="599">
        <f>SUM(N13,Q13,T13,W13,Z13,AC13,AF13,AI13,AL13,AO13,AR13,AU13)</f>
        <v>0</v>
      </c>
      <c r="AZ13" s="600" t="e">
        <f>AVERAGE(N13,Q13,T13,W13,Z13,AC13,AF13,AI13,AL13,AO13,AR13,AU13)</f>
        <v>#DIV/0!</v>
      </c>
      <c r="BA13" s="601">
        <f>COUNT(N13,Q13,T13,W13,Z13,AC13,AF13,AI13,AL13,AO13,AR13,AU13)</f>
        <v>0</v>
      </c>
      <c r="BB13" s="602">
        <v>3</v>
      </c>
      <c r="BC13" s="603">
        <v>1</v>
      </c>
      <c r="BD13" s="584">
        <f t="shared" si="5"/>
        <v>3</v>
      </c>
      <c r="BE13" s="583">
        <f t="shared" si="3"/>
        <v>2</v>
      </c>
      <c r="BF13" s="585">
        <v>2</v>
      </c>
      <c r="BG13" s="586">
        <v>46069</v>
      </c>
      <c r="BH13" s="572">
        <f t="shared" si="6"/>
        <v>46265</v>
      </c>
      <c r="BI13" s="604">
        <f>BH13-BG13</f>
        <v>196</v>
      </c>
      <c r="BJ13" s="580" t="str">
        <f t="shared" si="4"/>
        <v/>
      </c>
      <c r="BK13" s="751">
        <v>8580</v>
      </c>
    </row>
    <row r="14" spans="1:294" ht="13">
      <c r="A14" s="575"/>
      <c r="B14" s="576"/>
      <c r="C14" s="551">
        <v>11</v>
      </c>
      <c r="D14" s="552" t="s">
        <v>1029</v>
      </c>
      <c r="E14" s="578">
        <v>11</v>
      </c>
      <c r="F14" s="593" t="s">
        <v>1952</v>
      </c>
      <c r="G14" s="580" t="s">
        <v>151</v>
      </c>
      <c r="H14" s="581" t="s">
        <v>838</v>
      </c>
      <c r="I14" s="581" t="s">
        <v>429</v>
      </c>
      <c r="J14" s="580" t="s">
        <v>629</v>
      </c>
      <c r="K14" s="594">
        <f t="shared" si="25"/>
        <v>2</v>
      </c>
      <c r="L14" s="580">
        <v>0</v>
      </c>
      <c r="M14" s="557"/>
      <c r="N14" s="558"/>
      <c r="O14" s="562">
        <f t="shared" si="1"/>
        <v>0</v>
      </c>
      <c r="P14" s="560"/>
      <c r="Q14" s="558"/>
      <c r="R14" s="562">
        <f t="shared" si="8"/>
        <v>0</v>
      </c>
      <c r="S14" s="560"/>
      <c r="T14" s="558"/>
      <c r="U14" s="595">
        <f t="shared" si="9"/>
        <v>0</v>
      </c>
      <c r="V14" s="560"/>
      <c r="W14" s="558"/>
      <c r="X14" s="562">
        <f t="shared" si="10"/>
        <v>0</v>
      </c>
      <c r="Y14" s="560"/>
      <c r="Z14" s="558"/>
      <c r="AA14" s="595">
        <f t="shared" si="11"/>
        <v>0</v>
      </c>
      <c r="AB14" s="560"/>
      <c r="AC14" s="558"/>
      <c r="AD14" s="562">
        <f t="shared" si="12"/>
        <v>0</v>
      </c>
      <c r="AE14" s="557">
        <v>2</v>
      </c>
      <c r="AF14" s="558"/>
      <c r="AG14" s="672">
        <f t="shared" si="13"/>
        <v>2</v>
      </c>
      <c r="AH14" s="560"/>
      <c r="AI14" s="558"/>
      <c r="AJ14" s="562">
        <f t="shared" si="14"/>
        <v>2</v>
      </c>
      <c r="AK14" s="560"/>
      <c r="AL14" s="558"/>
      <c r="AM14" s="562">
        <f t="shared" si="15"/>
        <v>2</v>
      </c>
      <c r="AN14" s="560"/>
      <c r="AO14" s="558"/>
      <c r="AP14" s="562">
        <f t="shared" si="16"/>
        <v>2</v>
      </c>
      <c r="AQ14" s="560"/>
      <c r="AR14" s="558"/>
      <c r="AS14" s="562">
        <f t="shared" si="17"/>
        <v>2</v>
      </c>
      <c r="AT14" s="560"/>
      <c r="AU14" s="558"/>
      <c r="AV14" s="562">
        <f t="shared" si="18"/>
        <v>2</v>
      </c>
      <c r="AW14" s="583">
        <f t="shared" si="19"/>
        <v>2</v>
      </c>
      <c r="AX14" s="583">
        <f t="shared" si="20"/>
        <v>0</v>
      </c>
      <c r="AY14" s="564">
        <f t="shared" si="21"/>
        <v>0</v>
      </c>
      <c r="AZ14" s="565" t="e">
        <f t="shared" si="22"/>
        <v>#DIV/0!</v>
      </c>
      <c r="BA14" s="566">
        <f t="shared" si="23"/>
        <v>0</v>
      </c>
      <c r="BB14" s="567">
        <f>MAX(0, Table176252626[[#This Row],[Column6]])</f>
        <v>2</v>
      </c>
      <c r="BC14" s="568">
        <v>1</v>
      </c>
      <c r="BD14" s="584">
        <f t="shared" si="5"/>
        <v>2</v>
      </c>
      <c r="BE14" s="583">
        <f t="shared" si="3"/>
        <v>1</v>
      </c>
      <c r="BF14" s="585">
        <v>2</v>
      </c>
      <c r="BG14" s="586">
        <v>46216</v>
      </c>
      <c r="BH14" s="572">
        <f t="shared" si="6"/>
        <v>46265</v>
      </c>
      <c r="BI14" s="587">
        <f t="shared" si="24"/>
        <v>49</v>
      </c>
      <c r="BJ14" s="580" t="str">
        <f t="shared" si="4"/>
        <v/>
      </c>
      <c r="BK14" s="751">
        <v>9700</v>
      </c>
    </row>
    <row r="15" spans="1:294" ht="13">
      <c r="A15" s="549"/>
      <c r="B15" s="576"/>
      <c r="C15" s="551">
        <v>12</v>
      </c>
      <c r="D15" s="578" t="s">
        <v>1029</v>
      </c>
      <c r="E15" s="578">
        <v>12</v>
      </c>
      <c r="F15" s="579" t="s">
        <v>1953</v>
      </c>
      <c r="G15" s="580" t="s">
        <v>200</v>
      </c>
      <c r="H15" s="581" t="s">
        <v>201</v>
      </c>
      <c r="I15" s="581" t="s">
        <v>429</v>
      </c>
      <c r="J15" s="580" t="s">
        <v>629</v>
      </c>
      <c r="K15" s="594">
        <f t="shared" si="25"/>
        <v>3</v>
      </c>
      <c r="L15" s="580">
        <v>3</v>
      </c>
      <c r="M15" s="557"/>
      <c r="N15" s="558"/>
      <c r="O15" s="559">
        <f t="shared" si="1"/>
        <v>3</v>
      </c>
      <c r="P15" s="560"/>
      <c r="Q15" s="558"/>
      <c r="R15" s="559">
        <f t="shared" ref="R15:R25" si="26">SUM(O15+P15-Q15)</f>
        <v>3</v>
      </c>
      <c r="S15" s="560"/>
      <c r="T15" s="558"/>
      <c r="U15" s="561">
        <f t="shared" ref="U15:U25" si="27">SUM(R15+S15-T15)</f>
        <v>3</v>
      </c>
      <c r="V15" s="560"/>
      <c r="W15" s="558"/>
      <c r="X15" s="559">
        <f t="shared" ref="X15:X25" si="28">SUM(U15+V15-W15)</f>
        <v>3</v>
      </c>
      <c r="Y15" s="560"/>
      <c r="Z15" s="558"/>
      <c r="AA15" s="561">
        <f t="shared" ref="AA15:AA25" si="29">SUM(X15+Y15-Z15)</f>
        <v>3</v>
      </c>
      <c r="AB15" s="560"/>
      <c r="AC15" s="558"/>
      <c r="AD15" s="559">
        <f t="shared" ref="AD15:AD25" si="30">SUM(AA15+AB15-AC15)</f>
        <v>3</v>
      </c>
      <c r="AE15" s="557"/>
      <c r="AF15" s="558"/>
      <c r="AG15" s="756">
        <f t="shared" ref="AG15:AG25" si="31">SUM(AD15+AE15-AF15)</f>
        <v>3</v>
      </c>
      <c r="AH15" s="560"/>
      <c r="AI15" s="558"/>
      <c r="AJ15" s="562">
        <f t="shared" ref="AJ15:AJ25" si="32">SUM(AG15+AH15-AI15)</f>
        <v>3</v>
      </c>
      <c r="AK15" s="560"/>
      <c r="AL15" s="558"/>
      <c r="AM15" s="562">
        <f t="shared" ref="AM15:AM25" si="33">SUM(AJ15+AK15-AL15)</f>
        <v>3</v>
      </c>
      <c r="AN15" s="560"/>
      <c r="AO15" s="558"/>
      <c r="AP15" s="562">
        <f t="shared" ref="AP15:AP25" si="34">SUM(AM15+AN15-AO15)</f>
        <v>3</v>
      </c>
      <c r="AQ15" s="560"/>
      <c r="AR15" s="558"/>
      <c r="AS15" s="562">
        <f t="shared" ref="AS15:AS25" si="35">SUM(AP15+AQ15-AR15)</f>
        <v>3</v>
      </c>
      <c r="AT15" s="560"/>
      <c r="AU15" s="558"/>
      <c r="AV15" s="562">
        <f t="shared" ref="AV15:AV25" si="36">SUM(AS15+AT15-AU15)</f>
        <v>3</v>
      </c>
      <c r="AW15" s="583">
        <f t="shared" ref="AW15:AX18" si="37">SUM(M15+P15+S15+V15+Y15+AB15+AE15+AH15+AK15+AN15+AQ15+AT15)</f>
        <v>0</v>
      </c>
      <c r="AX15" s="583">
        <f t="shared" si="37"/>
        <v>0</v>
      </c>
      <c r="AY15" s="564">
        <f t="shared" ref="AY15:AY25" si="38">SUM(N15,Q15,T15,W15,Z15,AC15,AF15,AI15,AL15,AO15,AR15,AU15)</f>
        <v>0</v>
      </c>
      <c r="AZ15" s="565" t="e">
        <f t="shared" ref="AZ15:AZ33" si="39">AVERAGE(N15,Q15,T15,W15,Z15,AC15,AF15,AI15,AL15,AO15,AR15,AU15)</f>
        <v>#DIV/0!</v>
      </c>
      <c r="BA15" s="566">
        <f t="shared" ref="BA15:BA33" si="40">COUNT(N15,Q15,T15,W15,Z15,AC15,AF15,AI15,AL15,AO15,AR15,AU15)</f>
        <v>0</v>
      </c>
      <c r="BB15" s="567">
        <v>3</v>
      </c>
      <c r="BC15" s="568">
        <v>1</v>
      </c>
      <c r="BD15" s="584">
        <f t="shared" si="5"/>
        <v>3</v>
      </c>
      <c r="BE15" s="583">
        <f t="shared" si="3"/>
        <v>2</v>
      </c>
      <c r="BF15" s="585">
        <v>2</v>
      </c>
      <c r="BG15" s="586">
        <v>42829.573506944442</v>
      </c>
      <c r="BH15" s="572">
        <f t="shared" si="6"/>
        <v>46265</v>
      </c>
      <c r="BI15" s="587">
        <f t="shared" ref="BI15:BI33" si="41">BH15-BG15</f>
        <v>3435.4264930555582</v>
      </c>
      <c r="BJ15" s="580" t="str">
        <f t="shared" si="4"/>
        <v>Dead Stock</v>
      </c>
      <c r="BK15" s="751">
        <v>1425</v>
      </c>
    </row>
    <row r="16" spans="1:294" ht="13">
      <c r="A16" s="549"/>
      <c r="B16" s="550"/>
      <c r="C16" s="577">
        <v>13</v>
      </c>
      <c r="D16" s="552" t="s">
        <v>1029</v>
      </c>
      <c r="E16" s="578">
        <v>13</v>
      </c>
      <c r="F16" s="579" t="s">
        <v>1953</v>
      </c>
      <c r="G16" s="580" t="s">
        <v>2413</v>
      </c>
      <c r="H16" s="581" t="s">
        <v>2414</v>
      </c>
      <c r="I16" s="581" t="s">
        <v>2412</v>
      </c>
      <c r="J16" s="580" t="s">
        <v>629</v>
      </c>
      <c r="K16" s="594">
        <f t="shared" si="25"/>
        <v>1</v>
      </c>
      <c r="L16" s="580">
        <v>1</v>
      </c>
      <c r="M16" s="557"/>
      <c r="N16" s="558"/>
      <c r="O16" s="559">
        <f t="shared" si="1"/>
        <v>1</v>
      </c>
      <c r="P16" s="560"/>
      <c r="Q16" s="558"/>
      <c r="R16" s="559">
        <f t="shared" si="26"/>
        <v>1</v>
      </c>
      <c r="S16" s="560"/>
      <c r="T16" s="558"/>
      <c r="U16" s="561">
        <f t="shared" si="27"/>
        <v>1</v>
      </c>
      <c r="V16" s="560"/>
      <c r="W16" s="558"/>
      <c r="X16" s="559">
        <f t="shared" si="28"/>
        <v>1</v>
      </c>
      <c r="Y16" s="560"/>
      <c r="Z16" s="558"/>
      <c r="AA16" s="561">
        <f t="shared" si="29"/>
        <v>1</v>
      </c>
      <c r="AB16" s="560"/>
      <c r="AC16" s="558"/>
      <c r="AD16" s="559">
        <f t="shared" si="30"/>
        <v>1</v>
      </c>
      <c r="AE16" s="557"/>
      <c r="AF16" s="558"/>
      <c r="AG16" s="756">
        <f t="shared" si="31"/>
        <v>1</v>
      </c>
      <c r="AH16" s="560"/>
      <c r="AI16" s="558"/>
      <c r="AJ16" s="562">
        <f t="shared" si="32"/>
        <v>1</v>
      </c>
      <c r="AK16" s="560"/>
      <c r="AL16" s="558"/>
      <c r="AM16" s="562">
        <f t="shared" si="33"/>
        <v>1</v>
      </c>
      <c r="AN16" s="560"/>
      <c r="AO16" s="558"/>
      <c r="AP16" s="562">
        <f t="shared" si="34"/>
        <v>1</v>
      </c>
      <c r="AQ16" s="560"/>
      <c r="AR16" s="558"/>
      <c r="AS16" s="605">
        <f t="shared" si="35"/>
        <v>1</v>
      </c>
      <c r="AT16" s="557"/>
      <c r="AU16" s="558"/>
      <c r="AV16" s="562">
        <f t="shared" si="36"/>
        <v>1</v>
      </c>
      <c r="AW16" s="583">
        <f t="shared" si="37"/>
        <v>0</v>
      </c>
      <c r="AX16" s="583">
        <f t="shared" si="37"/>
        <v>0</v>
      </c>
      <c r="AY16" s="564">
        <f t="shared" si="38"/>
        <v>0</v>
      </c>
      <c r="AZ16" s="565" t="e">
        <f t="shared" si="39"/>
        <v>#DIV/0!</v>
      </c>
      <c r="BA16" s="566">
        <f t="shared" si="40"/>
        <v>0</v>
      </c>
      <c r="BB16" s="567">
        <f>MAX(0, Table176252626[[#This Row],[Column6]])</f>
        <v>1</v>
      </c>
      <c r="BC16" s="568">
        <v>0</v>
      </c>
      <c r="BD16" s="584">
        <f t="shared" si="5"/>
        <v>1</v>
      </c>
      <c r="BE16" s="583">
        <f t="shared" si="3"/>
        <v>1</v>
      </c>
      <c r="BF16" s="585">
        <v>2</v>
      </c>
      <c r="BG16" s="586">
        <v>44361.363912037035</v>
      </c>
      <c r="BH16" s="572">
        <f t="shared" si="6"/>
        <v>46265</v>
      </c>
      <c r="BI16" s="587">
        <f t="shared" si="41"/>
        <v>1903.6360879629647</v>
      </c>
      <c r="BJ16" s="580" t="str">
        <f t="shared" si="4"/>
        <v>Dead Stock</v>
      </c>
      <c r="BK16" s="751">
        <v>1500</v>
      </c>
    </row>
    <row r="17" spans="1:63" ht="13">
      <c r="A17" s="575"/>
      <c r="B17" s="576"/>
      <c r="C17" s="577">
        <v>14</v>
      </c>
      <c r="D17" s="578" t="s">
        <v>1029</v>
      </c>
      <c r="E17" s="578">
        <v>14</v>
      </c>
      <c r="F17" s="579" t="s">
        <v>1953</v>
      </c>
      <c r="G17" s="580" t="s">
        <v>145</v>
      </c>
      <c r="H17" s="581" t="s">
        <v>146</v>
      </c>
      <c r="I17" s="581" t="s">
        <v>428</v>
      </c>
      <c r="J17" s="580" t="s">
        <v>629</v>
      </c>
      <c r="K17" s="594">
        <f t="shared" si="25"/>
        <v>2</v>
      </c>
      <c r="L17" s="580">
        <v>2</v>
      </c>
      <c r="M17" s="557"/>
      <c r="N17" s="558"/>
      <c r="O17" s="559">
        <f t="shared" si="1"/>
        <v>2</v>
      </c>
      <c r="P17" s="560"/>
      <c r="Q17" s="558"/>
      <c r="R17" s="559">
        <f t="shared" si="26"/>
        <v>2</v>
      </c>
      <c r="S17" s="560"/>
      <c r="T17" s="558"/>
      <c r="U17" s="561">
        <f t="shared" si="27"/>
        <v>2</v>
      </c>
      <c r="V17" s="560"/>
      <c r="W17" s="558"/>
      <c r="X17" s="559">
        <f t="shared" si="28"/>
        <v>2</v>
      </c>
      <c r="Y17" s="560"/>
      <c r="Z17" s="558"/>
      <c r="AA17" s="561">
        <f t="shared" si="29"/>
        <v>2</v>
      </c>
      <c r="AB17" s="560"/>
      <c r="AC17" s="558"/>
      <c r="AD17" s="559">
        <f t="shared" si="30"/>
        <v>2</v>
      </c>
      <c r="AE17" s="557"/>
      <c r="AF17" s="558"/>
      <c r="AG17" s="756">
        <f t="shared" si="31"/>
        <v>2</v>
      </c>
      <c r="AH17" s="560"/>
      <c r="AI17" s="558"/>
      <c r="AJ17" s="562">
        <f t="shared" si="32"/>
        <v>2</v>
      </c>
      <c r="AK17" s="560"/>
      <c r="AL17" s="558"/>
      <c r="AM17" s="562">
        <f t="shared" si="33"/>
        <v>2</v>
      </c>
      <c r="AN17" s="560"/>
      <c r="AO17" s="558"/>
      <c r="AP17" s="562">
        <f t="shared" si="34"/>
        <v>2</v>
      </c>
      <c r="AQ17" s="560"/>
      <c r="AR17" s="558"/>
      <c r="AS17" s="562">
        <f t="shared" si="35"/>
        <v>2</v>
      </c>
      <c r="AT17" s="560"/>
      <c r="AU17" s="558"/>
      <c r="AV17" s="562">
        <f t="shared" si="36"/>
        <v>2</v>
      </c>
      <c r="AW17" s="583">
        <f t="shared" si="37"/>
        <v>0</v>
      </c>
      <c r="AX17" s="583">
        <f t="shared" si="37"/>
        <v>0</v>
      </c>
      <c r="AY17" s="564">
        <f t="shared" si="38"/>
        <v>0</v>
      </c>
      <c r="AZ17" s="565" t="e">
        <f t="shared" si="39"/>
        <v>#DIV/0!</v>
      </c>
      <c r="BA17" s="566">
        <f t="shared" si="40"/>
        <v>0</v>
      </c>
      <c r="BB17" s="567">
        <f>MAX(0, Table176252626[[#This Row],[Column6]])</f>
        <v>2</v>
      </c>
      <c r="BC17" s="568">
        <v>1</v>
      </c>
      <c r="BD17" s="584">
        <f t="shared" si="5"/>
        <v>2</v>
      </c>
      <c r="BE17" s="583">
        <f t="shared" si="3"/>
        <v>1</v>
      </c>
      <c r="BF17" s="585">
        <v>2</v>
      </c>
      <c r="BG17" s="586">
        <v>41290.643912037034</v>
      </c>
      <c r="BH17" s="572">
        <f t="shared" si="6"/>
        <v>46265</v>
      </c>
      <c r="BI17" s="587">
        <f t="shared" si="41"/>
        <v>4974.3560879629658</v>
      </c>
      <c r="BJ17" s="580" t="str">
        <f t="shared" si="4"/>
        <v>Dead Stock</v>
      </c>
      <c r="BK17" s="751">
        <v>6175</v>
      </c>
    </row>
    <row r="18" spans="1:63" ht="13">
      <c r="A18" s="590"/>
      <c r="B18" s="591"/>
      <c r="C18" s="577">
        <v>15</v>
      </c>
      <c r="D18" s="578" t="s">
        <v>1029</v>
      </c>
      <c r="E18" s="578">
        <v>16</v>
      </c>
      <c r="F18" s="553" t="s">
        <v>1953</v>
      </c>
      <c r="G18" s="580" t="s">
        <v>943</v>
      </c>
      <c r="H18" s="581" t="s">
        <v>944</v>
      </c>
      <c r="I18" s="581" t="s">
        <v>428</v>
      </c>
      <c r="J18" s="580" t="s">
        <v>629</v>
      </c>
      <c r="K18" s="594">
        <f t="shared" si="25"/>
        <v>1</v>
      </c>
      <c r="L18" s="580">
        <v>1</v>
      </c>
      <c r="M18" s="557"/>
      <c r="N18" s="558"/>
      <c r="O18" s="559">
        <f t="shared" si="1"/>
        <v>1</v>
      </c>
      <c r="P18" s="560"/>
      <c r="Q18" s="558"/>
      <c r="R18" s="559">
        <f t="shared" si="26"/>
        <v>1</v>
      </c>
      <c r="S18" s="560"/>
      <c r="T18" s="558"/>
      <c r="U18" s="561">
        <f t="shared" si="27"/>
        <v>1</v>
      </c>
      <c r="V18" s="560"/>
      <c r="W18" s="558"/>
      <c r="X18" s="559">
        <f t="shared" si="28"/>
        <v>1</v>
      </c>
      <c r="Y18" s="560"/>
      <c r="Z18" s="558"/>
      <c r="AA18" s="561">
        <f t="shared" si="29"/>
        <v>1</v>
      </c>
      <c r="AB18" s="560"/>
      <c r="AC18" s="558"/>
      <c r="AD18" s="559">
        <f t="shared" si="30"/>
        <v>1</v>
      </c>
      <c r="AE18" s="557"/>
      <c r="AF18" s="558"/>
      <c r="AG18" s="756">
        <f t="shared" si="31"/>
        <v>1</v>
      </c>
      <c r="AH18" s="560"/>
      <c r="AI18" s="558"/>
      <c r="AJ18" s="562">
        <f t="shared" si="32"/>
        <v>1</v>
      </c>
      <c r="AK18" s="560"/>
      <c r="AL18" s="558"/>
      <c r="AM18" s="562">
        <f t="shared" si="33"/>
        <v>1</v>
      </c>
      <c r="AN18" s="560"/>
      <c r="AO18" s="558"/>
      <c r="AP18" s="562">
        <f t="shared" si="34"/>
        <v>1</v>
      </c>
      <c r="AQ18" s="560"/>
      <c r="AR18" s="558"/>
      <c r="AS18" s="562">
        <f t="shared" si="35"/>
        <v>1</v>
      </c>
      <c r="AT18" s="560"/>
      <c r="AU18" s="558"/>
      <c r="AV18" s="562">
        <f t="shared" si="36"/>
        <v>1</v>
      </c>
      <c r="AW18" s="583">
        <f t="shared" si="37"/>
        <v>0</v>
      </c>
      <c r="AX18" s="583">
        <f t="shared" si="37"/>
        <v>0</v>
      </c>
      <c r="AY18" s="564">
        <f t="shared" si="38"/>
        <v>0</v>
      </c>
      <c r="AZ18" s="565" t="e">
        <f t="shared" si="39"/>
        <v>#DIV/0!</v>
      </c>
      <c r="BA18" s="566">
        <f t="shared" si="40"/>
        <v>0</v>
      </c>
      <c r="BB18" s="567">
        <f>MAX(0, Table176252626[[#This Row],[Column6]])</f>
        <v>1</v>
      </c>
      <c r="BC18" s="568">
        <v>0</v>
      </c>
      <c r="BD18" s="584">
        <f t="shared" si="5"/>
        <v>1</v>
      </c>
      <c r="BE18" s="583">
        <f t="shared" si="3"/>
        <v>1</v>
      </c>
      <c r="BF18" s="585">
        <v>2</v>
      </c>
      <c r="BG18" s="586">
        <v>44546.342847222222</v>
      </c>
      <c r="BH18" s="572">
        <f t="shared" si="6"/>
        <v>46265</v>
      </c>
      <c r="BI18" s="587">
        <f t="shared" si="41"/>
        <v>1718.6571527777778</v>
      </c>
      <c r="BJ18" s="580" t="str">
        <f t="shared" si="4"/>
        <v>Dead Stock</v>
      </c>
      <c r="BK18" s="751">
        <v>390</v>
      </c>
    </row>
    <row r="19" spans="1:63" ht="13">
      <c r="A19" s="549"/>
      <c r="B19" s="550"/>
      <c r="C19" s="551">
        <v>16</v>
      </c>
      <c r="D19" s="552" t="s">
        <v>1029</v>
      </c>
      <c r="E19" s="578">
        <v>17</v>
      </c>
      <c r="F19" s="553" t="s">
        <v>1953</v>
      </c>
      <c r="G19" s="580" t="s">
        <v>2168</v>
      </c>
      <c r="H19" s="581" t="s">
        <v>2169</v>
      </c>
      <c r="I19" s="581" t="s">
        <v>428</v>
      </c>
      <c r="J19" s="580" t="s">
        <v>629</v>
      </c>
      <c r="K19" s="594">
        <f t="shared" si="25"/>
        <v>2</v>
      </c>
      <c r="L19" s="580">
        <v>2</v>
      </c>
      <c r="M19" s="557"/>
      <c r="N19" s="558"/>
      <c r="O19" s="559">
        <f t="shared" si="1"/>
        <v>2</v>
      </c>
      <c r="P19" s="560"/>
      <c r="Q19" s="558"/>
      <c r="R19" s="559">
        <f t="shared" si="26"/>
        <v>2</v>
      </c>
      <c r="S19" s="560"/>
      <c r="T19" s="558"/>
      <c r="U19" s="561">
        <f t="shared" si="27"/>
        <v>2</v>
      </c>
      <c r="V19" s="560"/>
      <c r="W19" s="558"/>
      <c r="X19" s="559">
        <f t="shared" si="28"/>
        <v>2</v>
      </c>
      <c r="Y19" s="560"/>
      <c r="Z19" s="558"/>
      <c r="AA19" s="561">
        <f t="shared" si="29"/>
        <v>2</v>
      </c>
      <c r="AB19" s="560"/>
      <c r="AC19" s="558"/>
      <c r="AD19" s="559">
        <f t="shared" si="30"/>
        <v>2</v>
      </c>
      <c r="AE19" s="557"/>
      <c r="AF19" s="558"/>
      <c r="AG19" s="756">
        <f t="shared" si="31"/>
        <v>2</v>
      </c>
      <c r="AH19" s="560"/>
      <c r="AI19" s="558"/>
      <c r="AJ19" s="562">
        <f t="shared" si="32"/>
        <v>2</v>
      </c>
      <c r="AK19" s="560"/>
      <c r="AL19" s="558"/>
      <c r="AM19" s="562">
        <f t="shared" si="33"/>
        <v>2</v>
      </c>
      <c r="AN19" s="560"/>
      <c r="AO19" s="558"/>
      <c r="AP19" s="562">
        <f t="shared" si="34"/>
        <v>2</v>
      </c>
      <c r="AQ19" s="560"/>
      <c r="AR19" s="558"/>
      <c r="AS19" s="562">
        <f t="shared" si="35"/>
        <v>2</v>
      </c>
      <c r="AT19" s="560"/>
      <c r="AU19" s="558"/>
      <c r="AV19" s="562">
        <f t="shared" si="36"/>
        <v>2</v>
      </c>
      <c r="AW19" s="583">
        <f t="shared" ref="AW19:AX19" si="42">SUM(M19+P19+S19+V19+Y19+AB19+AE19+AH19+AK19+AN19+AQ19+AT19)</f>
        <v>0</v>
      </c>
      <c r="AX19" s="583">
        <f t="shared" si="42"/>
        <v>0</v>
      </c>
      <c r="AY19" s="564">
        <f t="shared" si="38"/>
        <v>0</v>
      </c>
      <c r="AZ19" s="565" t="e">
        <f t="shared" si="39"/>
        <v>#DIV/0!</v>
      </c>
      <c r="BA19" s="566">
        <f t="shared" si="40"/>
        <v>0</v>
      </c>
      <c r="BB19" s="567">
        <f>MAX(0, Table176252626[[#This Row],[Column6]])</f>
        <v>2</v>
      </c>
      <c r="BC19" s="568">
        <v>1</v>
      </c>
      <c r="BD19" s="584">
        <f t="shared" si="5"/>
        <v>2</v>
      </c>
      <c r="BE19" s="583">
        <f t="shared" si="3"/>
        <v>1</v>
      </c>
      <c r="BF19" s="585">
        <v>2</v>
      </c>
      <c r="BG19" s="586">
        <v>44260.608402777776</v>
      </c>
      <c r="BH19" s="572">
        <f t="shared" si="6"/>
        <v>46265</v>
      </c>
      <c r="BI19" s="587">
        <f t="shared" si="41"/>
        <v>2004.3915972222239</v>
      </c>
      <c r="BJ19" s="580" t="str">
        <f t="shared" si="4"/>
        <v>Dead Stock</v>
      </c>
      <c r="BK19" s="751">
        <v>1631.25</v>
      </c>
    </row>
    <row r="20" spans="1:63" ht="13">
      <c r="A20" s="549"/>
      <c r="B20" s="550"/>
      <c r="C20" s="551">
        <v>17</v>
      </c>
      <c r="D20" s="552" t="s">
        <v>1029</v>
      </c>
      <c r="E20" s="578">
        <v>18</v>
      </c>
      <c r="F20" s="553" t="s">
        <v>1952</v>
      </c>
      <c r="G20" s="580" t="s">
        <v>49</v>
      </c>
      <c r="H20" s="581" t="s">
        <v>2140</v>
      </c>
      <c r="I20" s="581" t="s">
        <v>429</v>
      </c>
      <c r="J20" s="580" t="s">
        <v>629</v>
      </c>
      <c r="K20" s="594">
        <f t="shared" si="25"/>
        <v>2</v>
      </c>
      <c r="L20" s="580">
        <v>0</v>
      </c>
      <c r="M20" s="557"/>
      <c r="N20" s="558"/>
      <c r="O20" s="559">
        <f t="shared" si="1"/>
        <v>0</v>
      </c>
      <c r="P20" s="560"/>
      <c r="Q20" s="558"/>
      <c r="R20" s="559">
        <f t="shared" si="26"/>
        <v>0</v>
      </c>
      <c r="S20" s="560">
        <f>1+1</f>
        <v>2</v>
      </c>
      <c r="T20" s="558"/>
      <c r="U20" s="561">
        <f t="shared" si="27"/>
        <v>2</v>
      </c>
      <c r="V20" s="560"/>
      <c r="W20" s="558"/>
      <c r="X20" s="559">
        <f t="shared" si="28"/>
        <v>2</v>
      </c>
      <c r="Y20" s="560"/>
      <c r="Z20" s="558"/>
      <c r="AA20" s="561">
        <f t="shared" si="29"/>
        <v>2</v>
      </c>
      <c r="AB20" s="560"/>
      <c r="AC20" s="558"/>
      <c r="AD20" s="559">
        <f t="shared" si="30"/>
        <v>2</v>
      </c>
      <c r="AE20" s="557"/>
      <c r="AF20" s="558"/>
      <c r="AG20" s="756">
        <f t="shared" si="31"/>
        <v>2</v>
      </c>
      <c r="AH20" s="560"/>
      <c r="AI20" s="558"/>
      <c r="AJ20" s="562">
        <f t="shared" si="32"/>
        <v>2</v>
      </c>
      <c r="AK20" s="560"/>
      <c r="AL20" s="558"/>
      <c r="AM20" s="562">
        <f t="shared" si="33"/>
        <v>2</v>
      </c>
      <c r="AN20" s="560"/>
      <c r="AO20" s="558"/>
      <c r="AP20" s="562">
        <f t="shared" si="34"/>
        <v>2</v>
      </c>
      <c r="AQ20" s="560"/>
      <c r="AR20" s="558"/>
      <c r="AS20" s="562">
        <f t="shared" si="35"/>
        <v>2</v>
      </c>
      <c r="AT20" s="560"/>
      <c r="AU20" s="558"/>
      <c r="AV20" s="562">
        <f t="shared" si="36"/>
        <v>2</v>
      </c>
      <c r="AW20" s="583">
        <f t="shared" ref="AW20:AX25" si="43">SUM(M20+P20+S20+V20+Y20+AB20+AE20+AH20+AK20+AN20+AQ20+AT20)</f>
        <v>2</v>
      </c>
      <c r="AX20" s="583">
        <f t="shared" si="43"/>
        <v>0</v>
      </c>
      <c r="AY20" s="564">
        <f t="shared" si="38"/>
        <v>0</v>
      </c>
      <c r="AZ20" s="565" t="e">
        <f t="shared" si="39"/>
        <v>#DIV/0!</v>
      </c>
      <c r="BA20" s="566">
        <f t="shared" si="40"/>
        <v>0</v>
      </c>
      <c r="BB20" s="567">
        <f>MAX(0, Table176252626[[#This Row],[Column6]])</f>
        <v>2</v>
      </c>
      <c r="BC20" s="568">
        <v>1</v>
      </c>
      <c r="BD20" s="584">
        <f t="shared" si="5"/>
        <v>2</v>
      </c>
      <c r="BE20" s="583">
        <f t="shared" si="3"/>
        <v>1</v>
      </c>
      <c r="BF20" s="585">
        <v>2</v>
      </c>
      <c r="BG20" s="586">
        <v>46100</v>
      </c>
      <c r="BH20" s="572">
        <f t="shared" si="6"/>
        <v>46265</v>
      </c>
      <c r="BI20" s="587">
        <f t="shared" si="41"/>
        <v>165</v>
      </c>
      <c r="BJ20" s="580" t="str">
        <f t="shared" si="4"/>
        <v/>
      </c>
      <c r="BK20" s="751">
        <v>23750</v>
      </c>
    </row>
    <row r="21" spans="1:63" ht="13">
      <c r="A21" s="549"/>
      <c r="B21" s="550"/>
      <c r="C21" s="551">
        <v>18</v>
      </c>
      <c r="D21" s="578" t="s">
        <v>1029</v>
      </c>
      <c r="E21" s="578">
        <v>19</v>
      </c>
      <c r="F21" s="579" t="s">
        <v>1953</v>
      </c>
      <c r="G21" s="580" t="s">
        <v>221</v>
      </c>
      <c r="H21" s="581" t="s">
        <v>222</v>
      </c>
      <c r="I21" s="581" t="s">
        <v>429</v>
      </c>
      <c r="J21" s="580" t="s">
        <v>629</v>
      </c>
      <c r="K21" s="594">
        <f t="shared" si="25"/>
        <v>1</v>
      </c>
      <c r="L21" s="580">
        <v>1</v>
      </c>
      <c r="M21" s="557"/>
      <c r="N21" s="558"/>
      <c r="O21" s="559">
        <f t="shared" si="1"/>
        <v>1</v>
      </c>
      <c r="P21" s="560"/>
      <c r="Q21" s="558"/>
      <c r="R21" s="559">
        <f t="shared" si="26"/>
        <v>1</v>
      </c>
      <c r="S21" s="560"/>
      <c r="T21" s="558"/>
      <c r="U21" s="561">
        <f t="shared" si="27"/>
        <v>1</v>
      </c>
      <c r="V21" s="560"/>
      <c r="W21" s="558"/>
      <c r="X21" s="559">
        <f t="shared" si="28"/>
        <v>1</v>
      </c>
      <c r="Y21" s="560"/>
      <c r="Z21" s="558"/>
      <c r="AA21" s="561">
        <f t="shared" si="29"/>
        <v>1</v>
      </c>
      <c r="AB21" s="560"/>
      <c r="AC21" s="558"/>
      <c r="AD21" s="559">
        <f t="shared" si="30"/>
        <v>1</v>
      </c>
      <c r="AE21" s="557"/>
      <c r="AF21" s="558"/>
      <c r="AG21" s="756">
        <f t="shared" si="31"/>
        <v>1</v>
      </c>
      <c r="AH21" s="560"/>
      <c r="AI21" s="558"/>
      <c r="AJ21" s="562">
        <f t="shared" si="32"/>
        <v>1</v>
      </c>
      <c r="AK21" s="560"/>
      <c r="AL21" s="558"/>
      <c r="AM21" s="562">
        <f t="shared" si="33"/>
        <v>1</v>
      </c>
      <c r="AN21" s="560"/>
      <c r="AO21" s="558"/>
      <c r="AP21" s="562">
        <f t="shared" si="34"/>
        <v>1</v>
      </c>
      <c r="AQ21" s="560"/>
      <c r="AR21" s="558"/>
      <c r="AS21" s="562">
        <f t="shared" si="35"/>
        <v>1</v>
      </c>
      <c r="AT21" s="560"/>
      <c r="AU21" s="558"/>
      <c r="AV21" s="562">
        <f t="shared" si="36"/>
        <v>1</v>
      </c>
      <c r="AW21" s="583">
        <f t="shared" si="43"/>
        <v>0</v>
      </c>
      <c r="AX21" s="583">
        <f t="shared" si="43"/>
        <v>0</v>
      </c>
      <c r="AY21" s="564">
        <f t="shared" si="38"/>
        <v>0</v>
      </c>
      <c r="AZ21" s="565" t="e">
        <f t="shared" si="39"/>
        <v>#DIV/0!</v>
      </c>
      <c r="BA21" s="566">
        <f t="shared" si="40"/>
        <v>0</v>
      </c>
      <c r="BB21" s="567">
        <f>MAX(0, Table176252626[[#This Row],[Column6]])</f>
        <v>1</v>
      </c>
      <c r="BC21" s="568">
        <v>0</v>
      </c>
      <c r="BD21" s="584">
        <f t="shared" si="5"/>
        <v>1</v>
      </c>
      <c r="BE21" s="583">
        <f t="shared" si="3"/>
        <v>1</v>
      </c>
      <c r="BF21" s="585">
        <v>2</v>
      </c>
      <c r="BG21" s="586">
        <v>42718.600474537037</v>
      </c>
      <c r="BH21" s="572">
        <f t="shared" si="6"/>
        <v>46265</v>
      </c>
      <c r="BI21" s="587">
        <f t="shared" si="41"/>
        <v>3546.3995254629626</v>
      </c>
      <c r="BJ21" s="580" t="str">
        <f t="shared" si="4"/>
        <v>Dead Stock</v>
      </c>
      <c r="BK21" s="751">
        <v>2700</v>
      </c>
    </row>
    <row r="22" spans="1:63" ht="13">
      <c r="A22" s="575"/>
      <c r="B22" s="576"/>
      <c r="C22" s="577">
        <v>19</v>
      </c>
      <c r="D22" s="552" t="s">
        <v>1029</v>
      </c>
      <c r="E22" s="578">
        <v>20</v>
      </c>
      <c r="F22" s="579" t="s">
        <v>1953</v>
      </c>
      <c r="G22" s="580" t="s">
        <v>20</v>
      </c>
      <c r="H22" s="581" t="s">
        <v>21</v>
      </c>
      <c r="I22" s="581" t="s">
        <v>430</v>
      </c>
      <c r="J22" s="580" t="s">
        <v>629</v>
      </c>
      <c r="K22" s="594">
        <f t="shared" si="25"/>
        <v>4</v>
      </c>
      <c r="L22" s="580">
        <v>4</v>
      </c>
      <c r="M22" s="557"/>
      <c r="N22" s="558"/>
      <c r="O22" s="559">
        <f t="shared" si="1"/>
        <v>4</v>
      </c>
      <c r="P22" s="560"/>
      <c r="Q22" s="558"/>
      <c r="R22" s="559">
        <f t="shared" si="26"/>
        <v>4</v>
      </c>
      <c r="S22" s="560"/>
      <c r="T22" s="558"/>
      <c r="U22" s="561">
        <f t="shared" si="27"/>
        <v>4</v>
      </c>
      <c r="V22" s="560"/>
      <c r="W22" s="558"/>
      <c r="X22" s="559">
        <f t="shared" si="28"/>
        <v>4</v>
      </c>
      <c r="Y22" s="560"/>
      <c r="Z22" s="558"/>
      <c r="AA22" s="561">
        <f t="shared" si="29"/>
        <v>4</v>
      </c>
      <c r="AB22" s="560"/>
      <c r="AC22" s="558"/>
      <c r="AD22" s="559">
        <f t="shared" si="30"/>
        <v>4</v>
      </c>
      <c r="AE22" s="557"/>
      <c r="AF22" s="558"/>
      <c r="AG22" s="756">
        <f t="shared" si="31"/>
        <v>4</v>
      </c>
      <c r="AH22" s="560"/>
      <c r="AI22" s="558"/>
      <c r="AJ22" s="562">
        <f t="shared" si="32"/>
        <v>4</v>
      </c>
      <c r="AK22" s="560"/>
      <c r="AL22" s="558"/>
      <c r="AM22" s="562">
        <f t="shared" si="33"/>
        <v>4</v>
      </c>
      <c r="AN22" s="560"/>
      <c r="AO22" s="558"/>
      <c r="AP22" s="562">
        <f t="shared" si="34"/>
        <v>4</v>
      </c>
      <c r="AQ22" s="560"/>
      <c r="AR22" s="558"/>
      <c r="AS22" s="562">
        <f t="shared" si="35"/>
        <v>4</v>
      </c>
      <c r="AT22" s="560"/>
      <c r="AU22" s="558"/>
      <c r="AV22" s="562">
        <f t="shared" si="36"/>
        <v>4</v>
      </c>
      <c r="AW22" s="583">
        <f t="shared" si="43"/>
        <v>0</v>
      </c>
      <c r="AX22" s="583">
        <f t="shared" si="43"/>
        <v>0</v>
      </c>
      <c r="AY22" s="564">
        <f t="shared" si="38"/>
        <v>0</v>
      </c>
      <c r="AZ22" s="565" t="e">
        <f t="shared" si="39"/>
        <v>#DIV/0!</v>
      </c>
      <c r="BA22" s="566">
        <f t="shared" si="40"/>
        <v>0</v>
      </c>
      <c r="BB22" s="567">
        <f>MAX(0, Table176252626[[#This Row],[Column6]])</f>
        <v>4</v>
      </c>
      <c r="BC22" s="568">
        <v>1</v>
      </c>
      <c r="BD22" s="584">
        <f t="shared" si="5"/>
        <v>4</v>
      </c>
      <c r="BE22" s="583">
        <f t="shared" si="3"/>
        <v>3</v>
      </c>
      <c r="BF22" s="585">
        <v>2</v>
      </c>
      <c r="BG22" s="586">
        <v>42676.583101851851</v>
      </c>
      <c r="BH22" s="572">
        <f t="shared" si="6"/>
        <v>46265</v>
      </c>
      <c r="BI22" s="587">
        <f t="shared" si="41"/>
        <v>3588.4168981481489</v>
      </c>
      <c r="BJ22" s="580" t="str">
        <f t="shared" si="4"/>
        <v>Dead Stock</v>
      </c>
      <c r="BK22" s="751">
        <v>650</v>
      </c>
    </row>
    <row r="23" spans="1:63" ht="13">
      <c r="A23" s="549"/>
      <c r="B23" s="550"/>
      <c r="C23" s="577">
        <v>20</v>
      </c>
      <c r="D23" s="578" t="s">
        <v>1029</v>
      </c>
      <c r="E23" s="578">
        <v>21</v>
      </c>
      <c r="F23" s="553" t="s">
        <v>1952</v>
      </c>
      <c r="G23" s="554" t="s">
        <v>3149</v>
      </c>
      <c r="H23" s="555" t="s">
        <v>3150</v>
      </c>
      <c r="I23" s="581" t="s">
        <v>429</v>
      </c>
      <c r="J23" s="580" t="s">
        <v>629</v>
      </c>
      <c r="K23" s="594">
        <f t="shared" si="25"/>
        <v>1</v>
      </c>
      <c r="L23" s="580">
        <v>1</v>
      </c>
      <c r="M23" s="557"/>
      <c r="N23" s="558"/>
      <c r="O23" s="559">
        <f t="shared" si="1"/>
        <v>1</v>
      </c>
      <c r="P23" s="560"/>
      <c r="Q23" s="558"/>
      <c r="R23" s="559">
        <f t="shared" si="26"/>
        <v>1</v>
      </c>
      <c r="S23" s="560"/>
      <c r="T23" s="558">
        <v>1</v>
      </c>
      <c r="U23" s="561">
        <f t="shared" si="27"/>
        <v>0</v>
      </c>
      <c r="V23" s="560"/>
      <c r="W23" s="558"/>
      <c r="X23" s="559">
        <f t="shared" si="28"/>
        <v>0</v>
      </c>
      <c r="Y23" s="560">
        <v>1</v>
      </c>
      <c r="Z23" s="558"/>
      <c r="AA23" s="561">
        <f t="shared" si="29"/>
        <v>1</v>
      </c>
      <c r="AB23" s="560"/>
      <c r="AC23" s="558"/>
      <c r="AD23" s="559">
        <f t="shared" si="30"/>
        <v>1</v>
      </c>
      <c r="AE23" s="557"/>
      <c r="AF23" s="558"/>
      <c r="AG23" s="756">
        <f t="shared" si="31"/>
        <v>1</v>
      </c>
      <c r="AH23" s="560"/>
      <c r="AI23" s="558"/>
      <c r="AJ23" s="562">
        <f t="shared" si="32"/>
        <v>1</v>
      </c>
      <c r="AK23" s="560"/>
      <c r="AL23" s="558"/>
      <c r="AM23" s="562">
        <f t="shared" si="33"/>
        <v>1</v>
      </c>
      <c r="AN23" s="560"/>
      <c r="AO23" s="558"/>
      <c r="AP23" s="562">
        <f t="shared" si="34"/>
        <v>1</v>
      </c>
      <c r="AQ23" s="560"/>
      <c r="AR23" s="558"/>
      <c r="AS23" s="562">
        <f t="shared" si="35"/>
        <v>1</v>
      </c>
      <c r="AT23" s="560"/>
      <c r="AU23" s="558"/>
      <c r="AV23" s="562">
        <f t="shared" si="36"/>
        <v>1</v>
      </c>
      <c r="AW23" s="583">
        <f t="shared" si="43"/>
        <v>1</v>
      </c>
      <c r="AX23" s="583">
        <f t="shared" si="43"/>
        <v>1</v>
      </c>
      <c r="AY23" s="564">
        <f t="shared" si="38"/>
        <v>1</v>
      </c>
      <c r="AZ23" s="565">
        <f t="shared" si="39"/>
        <v>1</v>
      </c>
      <c r="BA23" s="566">
        <f t="shared" si="40"/>
        <v>1</v>
      </c>
      <c r="BB23" s="567">
        <f>MAX(N23,Q23,T23,W23,Z23,AC23,AF23,AI23,AL23,AO23,AR23,AU23)</f>
        <v>1</v>
      </c>
      <c r="BC23" s="568">
        <v>0</v>
      </c>
      <c r="BD23" s="584">
        <f t="shared" si="5"/>
        <v>1</v>
      </c>
      <c r="BE23" s="583">
        <f t="shared" si="3"/>
        <v>1</v>
      </c>
      <c r="BF23" s="585">
        <v>2</v>
      </c>
      <c r="BG23" s="586">
        <v>46154</v>
      </c>
      <c r="BH23" s="572">
        <f t="shared" si="6"/>
        <v>46265</v>
      </c>
      <c r="BI23" s="587">
        <f t="shared" si="41"/>
        <v>111</v>
      </c>
      <c r="BJ23" s="580" t="str">
        <f t="shared" si="4"/>
        <v/>
      </c>
      <c r="BK23" s="751">
        <v>8560</v>
      </c>
    </row>
    <row r="24" spans="1:63" ht="13">
      <c r="A24" s="590"/>
      <c r="B24" s="591"/>
      <c r="C24" s="577">
        <v>21</v>
      </c>
      <c r="D24" s="552" t="s">
        <v>1029</v>
      </c>
      <c r="E24" s="578">
        <v>22</v>
      </c>
      <c r="F24" s="553" t="s">
        <v>1952</v>
      </c>
      <c r="G24" s="580" t="s">
        <v>81</v>
      </c>
      <c r="H24" s="581" t="s">
        <v>3211</v>
      </c>
      <c r="I24" s="581" t="s">
        <v>429</v>
      </c>
      <c r="J24" s="580" t="s">
        <v>629</v>
      </c>
      <c r="K24" s="594">
        <f t="shared" si="25"/>
        <v>3</v>
      </c>
      <c r="L24" s="580">
        <v>0</v>
      </c>
      <c r="M24" s="557"/>
      <c r="N24" s="558"/>
      <c r="O24" s="559">
        <f t="shared" si="1"/>
        <v>0</v>
      </c>
      <c r="P24" s="560"/>
      <c r="Q24" s="558"/>
      <c r="R24" s="559">
        <f t="shared" si="26"/>
        <v>0</v>
      </c>
      <c r="S24" s="560"/>
      <c r="T24" s="558"/>
      <c r="U24" s="561">
        <f t="shared" si="27"/>
        <v>0</v>
      </c>
      <c r="V24" s="560"/>
      <c r="W24" s="558"/>
      <c r="X24" s="559">
        <f t="shared" si="28"/>
        <v>0</v>
      </c>
      <c r="Y24" s="560"/>
      <c r="Z24" s="558"/>
      <c r="AA24" s="561">
        <f t="shared" si="29"/>
        <v>0</v>
      </c>
      <c r="AB24" s="560">
        <v>3</v>
      </c>
      <c r="AC24" s="558"/>
      <c r="AD24" s="559">
        <f t="shared" si="30"/>
        <v>3</v>
      </c>
      <c r="AE24" s="557"/>
      <c r="AF24" s="558"/>
      <c r="AG24" s="756">
        <f t="shared" si="31"/>
        <v>3</v>
      </c>
      <c r="AH24" s="560"/>
      <c r="AI24" s="558"/>
      <c r="AJ24" s="562">
        <f t="shared" si="32"/>
        <v>3</v>
      </c>
      <c r="AK24" s="560"/>
      <c r="AL24" s="558"/>
      <c r="AM24" s="562">
        <f t="shared" si="33"/>
        <v>3</v>
      </c>
      <c r="AN24" s="560"/>
      <c r="AO24" s="558"/>
      <c r="AP24" s="562">
        <f t="shared" si="34"/>
        <v>3</v>
      </c>
      <c r="AQ24" s="560"/>
      <c r="AR24" s="558"/>
      <c r="AS24" s="562">
        <f t="shared" si="35"/>
        <v>3</v>
      </c>
      <c r="AT24" s="560"/>
      <c r="AU24" s="558"/>
      <c r="AV24" s="562">
        <f t="shared" si="36"/>
        <v>3</v>
      </c>
      <c r="AW24" s="583">
        <f t="shared" si="43"/>
        <v>3</v>
      </c>
      <c r="AX24" s="583">
        <f t="shared" si="43"/>
        <v>0</v>
      </c>
      <c r="AY24" s="564">
        <f t="shared" si="38"/>
        <v>0</v>
      </c>
      <c r="AZ24" s="565" t="e">
        <f t="shared" si="39"/>
        <v>#DIV/0!</v>
      </c>
      <c r="BA24" s="566">
        <f t="shared" si="40"/>
        <v>0</v>
      </c>
      <c r="BB24" s="567">
        <v>3</v>
      </c>
      <c r="BC24" s="568">
        <v>1</v>
      </c>
      <c r="BD24" s="584">
        <f t="shared" si="5"/>
        <v>3</v>
      </c>
      <c r="BE24" s="583">
        <f t="shared" si="3"/>
        <v>2</v>
      </c>
      <c r="BF24" s="585">
        <v>2</v>
      </c>
      <c r="BG24" s="586">
        <v>46182.369513888887</v>
      </c>
      <c r="BH24" s="572">
        <f t="shared" si="6"/>
        <v>46265</v>
      </c>
      <c r="BI24" s="587">
        <f t="shared" si="41"/>
        <v>82.630486111112987</v>
      </c>
      <c r="BJ24" s="580" t="str">
        <f t="shared" si="4"/>
        <v/>
      </c>
      <c r="BK24" s="751">
        <v>3500</v>
      </c>
    </row>
    <row r="25" spans="1:63" ht="13">
      <c r="A25" s="549"/>
      <c r="B25" s="550"/>
      <c r="C25" s="551">
        <v>22</v>
      </c>
      <c r="D25" s="552" t="s">
        <v>1029</v>
      </c>
      <c r="E25" s="578">
        <v>23</v>
      </c>
      <c r="F25" s="553" t="s">
        <v>1952</v>
      </c>
      <c r="G25" s="580" t="s">
        <v>366</v>
      </c>
      <c r="H25" s="581" t="s">
        <v>2448</v>
      </c>
      <c r="I25" s="581" t="s">
        <v>429</v>
      </c>
      <c r="J25" s="580" t="s">
        <v>629</v>
      </c>
      <c r="K25" s="594">
        <f t="shared" si="25"/>
        <v>3</v>
      </c>
      <c r="L25" s="580">
        <v>0</v>
      </c>
      <c r="M25" s="557">
        <v>3</v>
      </c>
      <c r="N25" s="558"/>
      <c r="O25" s="559">
        <f t="shared" si="1"/>
        <v>3</v>
      </c>
      <c r="P25" s="560"/>
      <c r="Q25" s="558"/>
      <c r="R25" s="559">
        <f t="shared" si="26"/>
        <v>3</v>
      </c>
      <c r="S25" s="560"/>
      <c r="T25" s="558"/>
      <c r="U25" s="561">
        <f t="shared" si="27"/>
        <v>3</v>
      </c>
      <c r="V25" s="560"/>
      <c r="W25" s="558"/>
      <c r="X25" s="559">
        <f t="shared" si="28"/>
        <v>3</v>
      </c>
      <c r="Y25" s="560"/>
      <c r="Z25" s="558"/>
      <c r="AA25" s="561">
        <f t="shared" si="29"/>
        <v>3</v>
      </c>
      <c r="AB25" s="560"/>
      <c r="AC25" s="558"/>
      <c r="AD25" s="559">
        <f t="shared" si="30"/>
        <v>3</v>
      </c>
      <c r="AE25" s="557"/>
      <c r="AF25" s="558"/>
      <c r="AG25" s="756">
        <f t="shared" si="31"/>
        <v>3</v>
      </c>
      <c r="AH25" s="560"/>
      <c r="AI25" s="558"/>
      <c r="AJ25" s="562">
        <f t="shared" si="32"/>
        <v>3</v>
      </c>
      <c r="AK25" s="560"/>
      <c r="AL25" s="558"/>
      <c r="AM25" s="562">
        <f t="shared" si="33"/>
        <v>3</v>
      </c>
      <c r="AN25" s="560"/>
      <c r="AO25" s="558"/>
      <c r="AP25" s="562">
        <f t="shared" si="34"/>
        <v>3</v>
      </c>
      <c r="AQ25" s="560"/>
      <c r="AR25" s="558"/>
      <c r="AS25" s="562">
        <f t="shared" si="35"/>
        <v>3</v>
      </c>
      <c r="AT25" s="560"/>
      <c r="AU25" s="558"/>
      <c r="AV25" s="562">
        <f t="shared" si="36"/>
        <v>3</v>
      </c>
      <c r="AW25" s="583">
        <f t="shared" si="43"/>
        <v>3</v>
      </c>
      <c r="AX25" s="583">
        <f t="shared" si="43"/>
        <v>0</v>
      </c>
      <c r="AY25" s="564">
        <f t="shared" si="38"/>
        <v>0</v>
      </c>
      <c r="AZ25" s="565" t="e">
        <f t="shared" si="39"/>
        <v>#DIV/0!</v>
      </c>
      <c r="BA25" s="566">
        <f t="shared" si="40"/>
        <v>0</v>
      </c>
      <c r="BB25" s="567">
        <v>3</v>
      </c>
      <c r="BC25" s="568">
        <v>1</v>
      </c>
      <c r="BD25" s="584">
        <f t="shared" si="5"/>
        <v>3</v>
      </c>
      <c r="BE25" s="583">
        <f t="shared" si="3"/>
        <v>2</v>
      </c>
      <c r="BF25" s="585">
        <v>2</v>
      </c>
      <c r="BG25" s="586">
        <v>46036.680648148147</v>
      </c>
      <c r="BH25" s="572">
        <f t="shared" si="6"/>
        <v>46265</v>
      </c>
      <c r="BI25" s="587">
        <f t="shared" si="41"/>
        <v>228.31935185185284</v>
      </c>
      <c r="BJ25" s="580" t="str">
        <f t="shared" si="4"/>
        <v/>
      </c>
      <c r="BK25" s="751">
        <v>2500</v>
      </c>
    </row>
    <row r="26" spans="1:63" ht="13">
      <c r="A26" s="590"/>
      <c r="B26" s="591"/>
      <c r="C26" s="551">
        <v>23</v>
      </c>
      <c r="D26" s="578" t="s">
        <v>1029</v>
      </c>
      <c r="E26" s="578">
        <v>24</v>
      </c>
      <c r="F26" s="593" t="s">
        <v>1952</v>
      </c>
      <c r="G26" s="588" t="s">
        <v>2968</v>
      </c>
      <c r="H26" s="589" t="s">
        <v>2974</v>
      </c>
      <c r="I26" s="589" t="s">
        <v>2895</v>
      </c>
      <c r="J26" s="588" t="s">
        <v>629</v>
      </c>
      <c r="K26" s="594">
        <f t="shared" si="25"/>
        <v>5</v>
      </c>
      <c r="L26" s="580">
        <v>5</v>
      </c>
      <c r="M26" s="558"/>
      <c r="N26" s="558"/>
      <c r="O26" s="562">
        <f t="shared" si="1"/>
        <v>5</v>
      </c>
      <c r="P26" s="560"/>
      <c r="Q26" s="558"/>
      <c r="R26" s="562">
        <f t="shared" ref="R26:R33" si="44">SUM(O26+P26-Q26)</f>
        <v>5</v>
      </c>
      <c r="S26" s="560"/>
      <c r="T26" s="558"/>
      <c r="U26" s="595">
        <f t="shared" ref="U26:U33" si="45">SUM(R26+S26-T26)</f>
        <v>5</v>
      </c>
      <c r="V26" s="560"/>
      <c r="W26" s="558"/>
      <c r="X26" s="562">
        <f t="shared" ref="X26:X33" si="46">SUM(U26+V26-W26)</f>
        <v>5</v>
      </c>
      <c r="Y26" s="560"/>
      <c r="Z26" s="558"/>
      <c r="AA26" s="595">
        <f t="shared" ref="AA26:AA33" si="47">SUM(X26+Y26-Z26)</f>
        <v>5</v>
      </c>
      <c r="AB26" s="560"/>
      <c r="AC26" s="558"/>
      <c r="AD26" s="562">
        <f t="shared" ref="AD26:AD33" si="48">SUM(AA26+AB26-AC26)</f>
        <v>5</v>
      </c>
      <c r="AE26" s="557"/>
      <c r="AF26" s="558"/>
      <c r="AG26" s="672">
        <f t="shared" ref="AG26:AG33" si="49">SUM(AD26+AE26-AF26)</f>
        <v>5</v>
      </c>
      <c r="AH26" s="560"/>
      <c r="AI26" s="558"/>
      <c r="AJ26" s="562">
        <f t="shared" ref="AJ26:AJ33" si="50">SUM(AG26+AH26-AI26)</f>
        <v>5</v>
      </c>
      <c r="AK26" s="560"/>
      <c r="AL26" s="558"/>
      <c r="AM26" s="562">
        <f t="shared" ref="AM26:AM33" si="51">SUM(AJ26+AK26-AL26)</f>
        <v>5</v>
      </c>
      <c r="AN26" s="560"/>
      <c r="AO26" s="558"/>
      <c r="AP26" s="562">
        <f t="shared" ref="AP26:AP33" si="52">SUM(AM26+AN26-AO26)</f>
        <v>5</v>
      </c>
      <c r="AQ26" s="560"/>
      <c r="AR26" s="558"/>
      <c r="AS26" s="562">
        <f>SUM(AP26+AQ26-AR26)</f>
        <v>5</v>
      </c>
      <c r="AT26" s="560"/>
      <c r="AU26" s="558"/>
      <c r="AV26" s="562">
        <f t="shared" ref="AV26:AV33" si="53">SUM(AS26+AT26-AU26)</f>
        <v>5</v>
      </c>
      <c r="AW26" s="597">
        <f t="shared" ref="AW26:AX33" si="54">SUM(M26+P26+S26+V26+Y26+AB26+AE26+AH26+AK26+AN26+AQ26+AT26)</f>
        <v>0</v>
      </c>
      <c r="AX26" s="598">
        <f t="shared" si="54"/>
        <v>0</v>
      </c>
      <c r="AY26" s="599">
        <f t="shared" ref="AY26:AY33" si="55">SUM(N26,Q26,T26,W26,Z26,AC26,AF26,AI26,AL26,AO26,AR26,AU26)</f>
        <v>0</v>
      </c>
      <c r="AZ26" s="600" t="e">
        <f t="shared" si="39"/>
        <v>#DIV/0!</v>
      </c>
      <c r="BA26" s="601">
        <f t="shared" si="40"/>
        <v>0</v>
      </c>
      <c r="BB26" s="602">
        <v>5</v>
      </c>
      <c r="BC26" s="603">
        <v>1</v>
      </c>
      <c r="BD26" s="584">
        <f t="shared" si="5"/>
        <v>5</v>
      </c>
      <c r="BE26" s="583">
        <f t="shared" si="3"/>
        <v>4</v>
      </c>
      <c r="BF26" s="585">
        <v>2</v>
      </c>
      <c r="BG26" s="586">
        <v>45272.571273148147</v>
      </c>
      <c r="BH26" s="572">
        <f t="shared" si="6"/>
        <v>46265</v>
      </c>
      <c r="BI26" s="604">
        <f t="shared" si="41"/>
        <v>992.42872685185284</v>
      </c>
      <c r="BJ26" s="580" t="str">
        <f t="shared" si="4"/>
        <v>Dead Stock</v>
      </c>
      <c r="BK26" s="751">
        <v>765</v>
      </c>
    </row>
    <row r="27" spans="1:63" ht="13">
      <c r="A27" s="549"/>
      <c r="B27" s="576"/>
      <c r="C27" s="551">
        <v>24</v>
      </c>
      <c r="D27" s="552" t="s">
        <v>1029</v>
      </c>
      <c r="E27" s="578">
        <v>25</v>
      </c>
      <c r="F27" s="593" t="s">
        <v>1952</v>
      </c>
      <c r="G27" s="588" t="s">
        <v>4515</v>
      </c>
      <c r="H27" s="589" t="s">
        <v>4516</v>
      </c>
      <c r="I27" s="589" t="s">
        <v>4517</v>
      </c>
      <c r="J27" s="588" t="s">
        <v>629</v>
      </c>
      <c r="K27" s="594">
        <f t="shared" si="25"/>
        <v>1</v>
      </c>
      <c r="L27" s="580">
        <v>4</v>
      </c>
      <c r="M27" s="558"/>
      <c r="N27" s="558"/>
      <c r="O27" s="562">
        <f t="shared" si="1"/>
        <v>4</v>
      </c>
      <c r="P27" s="560"/>
      <c r="Q27" s="558"/>
      <c r="R27" s="562">
        <f>SUM(O27+P27-Q27)</f>
        <v>4</v>
      </c>
      <c r="S27" s="560"/>
      <c r="T27" s="558"/>
      <c r="U27" s="595">
        <f>SUM(R27+S27-T27)</f>
        <v>4</v>
      </c>
      <c r="V27" s="560"/>
      <c r="W27" s="558"/>
      <c r="X27" s="562">
        <f>SUM(U27+V27-W27)</f>
        <v>4</v>
      </c>
      <c r="Y27" s="560"/>
      <c r="Z27" s="558"/>
      <c r="AA27" s="595">
        <f>SUM(X27+Y27-Z27)</f>
        <v>4</v>
      </c>
      <c r="AB27" s="560"/>
      <c r="AC27" s="558">
        <v>3</v>
      </c>
      <c r="AD27" s="562">
        <f>SUM(AA27+AB27-AC27)</f>
        <v>1</v>
      </c>
      <c r="AE27" s="557"/>
      <c r="AF27" s="558"/>
      <c r="AG27" s="672">
        <f>SUM(AD27+AE27-AF27)</f>
        <v>1</v>
      </c>
      <c r="AH27" s="560"/>
      <c r="AI27" s="558"/>
      <c r="AJ27" s="562">
        <f>SUM(AG27+AH27-AI27)</f>
        <v>1</v>
      </c>
      <c r="AK27" s="560"/>
      <c r="AL27" s="558"/>
      <c r="AM27" s="562">
        <f>SUM(AJ27+AK27-AL27)</f>
        <v>1</v>
      </c>
      <c r="AN27" s="560"/>
      <c r="AO27" s="558"/>
      <c r="AP27" s="562">
        <f>SUM(AM27+AN27-AO27)</f>
        <v>1</v>
      </c>
      <c r="AQ27" s="560"/>
      <c r="AR27" s="558"/>
      <c r="AS27" s="562">
        <f>SUM(AP27+AQ27-AR27)</f>
        <v>1</v>
      </c>
      <c r="AT27" s="560"/>
      <c r="AU27" s="558"/>
      <c r="AV27" s="562">
        <f>SUM(AS27+AT27-AU27)</f>
        <v>1</v>
      </c>
      <c r="AW27" s="597">
        <f t="shared" ref="AW27:AX27" si="56">SUM(M27+P27+S27+V27+Y27+AB27+AE27+AH27+AK27+AN27+AQ27+AT27)</f>
        <v>0</v>
      </c>
      <c r="AX27" s="598">
        <f t="shared" si="56"/>
        <v>3</v>
      </c>
      <c r="AY27" s="599">
        <f>SUM(N27,Q27,T27,W27,Z27,AC27,AF27,AI27,AL27,AO27,AR27,AU27)</f>
        <v>3</v>
      </c>
      <c r="AZ27" s="600">
        <f>AVERAGE(N27,Q27,T27,W27,Z27,AC27,AF27,AI27,AL27,AO27,AR27,AU27)</f>
        <v>3</v>
      </c>
      <c r="BA27" s="601">
        <f>COUNT(N27,Q27,T27,W27,Z27,AC27,AF27,AI27,AL27,AO27,AR27,AU27)</f>
        <v>1</v>
      </c>
      <c r="BB27" s="602">
        <v>1</v>
      </c>
      <c r="BC27" s="603">
        <v>0</v>
      </c>
      <c r="BD27" s="584">
        <f t="shared" si="5"/>
        <v>1</v>
      </c>
      <c r="BE27" s="583">
        <f t="shared" si="3"/>
        <v>1</v>
      </c>
      <c r="BF27" s="585">
        <v>2</v>
      </c>
      <c r="BG27" s="586">
        <v>45272.571273148147</v>
      </c>
      <c r="BH27" s="572">
        <f t="shared" si="6"/>
        <v>46265</v>
      </c>
      <c r="BI27" s="604">
        <f>BH27-BG27</f>
        <v>992.42872685185284</v>
      </c>
      <c r="BJ27" s="580" t="str">
        <f t="shared" si="4"/>
        <v>Dead Stock</v>
      </c>
      <c r="BK27" s="751">
        <v>302.5</v>
      </c>
    </row>
    <row r="28" spans="1:63" ht="13">
      <c r="A28" s="575"/>
      <c r="B28" s="576"/>
      <c r="C28" s="577">
        <v>25</v>
      </c>
      <c r="D28" s="552" t="s">
        <v>1029</v>
      </c>
      <c r="E28" s="578">
        <v>26</v>
      </c>
      <c r="F28" s="553" t="s">
        <v>1953</v>
      </c>
      <c r="G28" s="580" t="s">
        <v>3697</v>
      </c>
      <c r="H28" s="581" t="s">
        <v>3696</v>
      </c>
      <c r="I28" s="581" t="s">
        <v>428</v>
      </c>
      <c r="J28" s="580" t="s">
        <v>629</v>
      </c>
      <c r="K28" s="594">
        <f t="shared" si="25"/>
        <v>1</v>
      </c>
      <c r="L28" s="580">
        <v>1</v>
      </c>
      <c r="M28" s="557"/>
      <c r="N28" s="558"/>
      <c r="O28" s="559">
        <f t="shared" si="1"/>
        <v>1</v>
      </c>
      <c r="P28" s="560"/>
      <c r="Q28" s="558"/>
      <c r="R28" s="559">
        <f>SUM(O28+P28-Q28)</f>
        <v>1</v>
      </c>
      <c r="S28" s="560"/>
      <c r="T28" s="558"/>
      <c r="U28" s="561">
        <f>SUM(R28+S28-T28)</f>
        <v>1</v>
      </c>
      <c r="V28" s="560"/>
      <c r="W28" s="558"/>
      <c r="X28" s="559">
        <f>SUM(U28+V28-W28)</f>
        <v>1</v>
      </c>
      <c r="Y28" s="560"/>
      <c r="Z28" s="558"/>
      <c r="AA28" s="561">
        <f>SUM(X28+Y28-Z28)</f>
        <v>1</v>
      </c>
      <c r="AB28" s="560"/>
      <c r="AC28" s="558"/>
      <c r="AD28" s="559">
        <f>SUM(AA28+AB28-AC28)</f>
        <v>1</v>
      </c>
      <c r="AE28" s="557"/>
      <c r="AF28" s="558"/>
      <c r="AG28" s="756">
        <f>SUM(AD28+AE28-AF28)</f>
        <v>1</v>
      </c>
      <c r="AH28" s="560"/>
      <c r="AI28" s="558"/>
      <c r="AJ28" s="562">
        <f>SUM(AG28+AH28-AI28)</f>
        <v>1</v>
      </c>
      <c r="AK28" s="560"/>
      <c r="AL28" s="558"/>
      <c r="AM28" s="562">
        <f>SUM(AJ28+AK28-AL28)</f>
        <v>1</v>
      </c>
      <c r="AN28" s="560"/>
      <c r="AO28" s="558"/>
      <c r="AP28" s="562">
        <f>SUM(AM28+AN28-AO28)</f>
        <v>1</v>
      </c>
      <c r="AQ28" s="560"/>
      <c r="AR28" s="558"/>
      <c r="AS28" s="562">
        <f>SUM(AP28+AQ28-AR28)</f>
        <v>1</v>
      </c>
      <c r="AT28" s="560"/>
      <c r="AU28" s="558"/>
      <c r="AV28" s="562">
        <f>SUM(AS28+AT28-AU28)</f>
        <v>1</v>
      </c>
      <c r="AW28" s="583">
        <f>SUM(M28+P28+S28+V28+Y28+AB28+AE28+AH28+AK28+AN28+AQ28+AT28)</f>
        <v>0</v>
      </c>
      <c r="AX28" s="583">
        <f>SUM(N28+Q28+T28+W28+Z28+AC28+AF28+AI28+AL28+AO28+AR28+AU28)</f>
        <v>0</v>
      </c>
      <c r="AY28" s="564">
        <f>SUM(N28,Q28,T28,W28,Z28,AC28,AF28,AI28,AL28,AO28,AR28,AU28)</f>
        <v>0</v>
      </c>
      <c r="AZ28" s="565" t="e">
        <f>AVERAGE(N28,Q28,T28,W28,Z28,AC28,AF28,AI28,AL28,AO28,AR28,AU28)</f>
        <v>#DIV/0!</v>
      </c>
      <c r="BA28" s="566">
        <f>COUNT(N28,Q28,T28,W28,Z28,AC28,AF28,AI28,AL28,AO28,AR28,AU28)</f>
        <v>0</v>
      </c>
      <c r="BB28" s="567">
        <v>1</v>
      </c>
      <c r="BC28" s="568">
        <f>MIN(N28,Q28,T28,W28,Z28,AC28,AF28,AI28,AL28,AO28,AR28,AU28)</f>
        <v>0</v>
      </c>
      <c r="BD28" s="584">
        <f t="shared" si="5"/>
        <v>1</v>
      </c>
      <c r="BE28" s="583">
        <f t="shared" si="3"/>
        <v>1</v>
      </c>
      <c r="BF28" s="585">
        <v>2</v>
      </c>
      <c r="BG28" s="586">
        <v>45231.492037037038</v>
      </c>
      <c r="BH28" s="572">
        <f t="shared" si="6"/>
        <v>46265</v>
      </c>
      <c r="BI28" s="587">
        <f>BH28-BG28</f>
        <v>1033.5079629629618</v>
      </c>
      <c r="BJ28" s="580" t="str">
        <f t="shared" si="4"/>
        <v>Dead Stock</v>
      </c>
      <c r="BK28" s="751">
        <v>21000</v>
      </c>
    </row>
    <row r="29" spans="1:63" ht="13">
      <c r="A29" s="575"/>
      <c r="B29" s="576"/>
      <c r="C29" s="577">
        <v>26</v>
      </c>
      <c r="D29" s="578" t="s">
        <v>1029</v>
      </c>
      <c r="E29" s="578">
        <v>27</v>
      </c>
      <c r="F29" s="553" t="s">
        <v>1952</v>
      </c>
      <c r="G29" s="606" t="s">
        <v>2912</v>
      </c>
      <c r="H29" s="607" t="s">
        <v>2913</v>
      </c>
      <c r="I29" s="581" t="s">
        <v>429</v>
      </c>
      <c r="J29" s="580" t="s">
        <v>629</v>
      </c>
      <c r="K29" s="594">
        <f t="shared" si="25"/>
        <v>1</v>
      </c>
      <c r="L29" s="580">
        <v>1</v>
      </c>
      <c r="M29" s="557"/>
      <c r="N29" s="558"/>
      <c r="O29" s="559">
        <f t="shared" si="1"/>
        <v>1</v>
      </c>
      <c r="P29" s="560"/>
      <c r="Q29" s="558"/>
      <c r="R29" s="559">
        <f t="shared" si="44"/>
        <v>1</v>
      </c>
      <c r="S29" s="560"/>
      <c r="T29" s="558"/>
      <c r="U29" s="561">
        <f t="shared" si="45"/>
        <v>1</v>
      </c>
      <c r="V29" s="560"/>
      <c r="W29" s="558"/>
      <c r="X29" s="559">
        <f t="shared" si="46"/>
        <v>1</v>
      </c>
      <c r="Y29" s="560"/>
      <c r="Z29" s="558"/>
      <c r="AA29" s="561">
        <f t="shared" si="47"/>
        <v>1</v>
      </c>
      <c r="AB29" s="560"/>
      <c r="AC29" s="558"/>
      <c r="AD29" s="559">
        <f t="shared" si="48"/>
        <v>1</v>
      </c>
      <c r="AE29" s="557"/>
      <c r="AF29" s="558"/>
      <c r="AG29" s="756">
        <f t="shared" si="49"/>
        <v>1</v>
      </c>
      <c r="AH29" s="560"/>
      <c r="AI29" s="558"/>
      <c r="AJ29" s="562">
        <f t="shared" si="50"/>
        <v>1</v>
      </c>
      <c r="AK29" s="560"/>
      <c r="AL29" s="558"/>
      <c r="AM29" s="562">
        <f t="shared" si="51"/>
        <v>1</v>
      </c>
      <c r="AN29" s="560"/>
      <c r="AO29" s="558"/>
      <c r="AP29" s="562">
        <f t="shared" si="52"/>
        <v>1</v>
      </c>
      <c r="AQ29" s="560"/>
      <c r="AR29" s="558"/>
      <c r="AS29" s="562">
        <f>SUM(AP29+AQ29-AR29)</f>
        <v>1</v>
      </c>
      <c r="AT29" s="560"/>
      <c r="AU29" s="558"/>
      <c r="AV29" s="562">
        <f t="shared" si="53"/>
        <v>1</v>
      </c>
      <c r="AW29" s="583">
        <f t="shared" si="54"/>
        <v>0</v>
      </c>
      <c r="AX29" s="583">
        <f t="shared" si="54"/>
        <v>0</v>
      </c>
      <c r="AY29" s="564">
        <f t="shared" si="55"/>
        <v>0</v>
      </c>
      <c r="AZ29" s="565" t="e">
        <f t="shared" si="39"/>
        <v>#DIV/0!</v>
      </c>
      <c r="BA29" s="566">
        <f t="shared" si="40"/>
        <v>0</v>
      </c>
      <c r="BB29" s="567">
        <f>MAX(0, Table176252626[[#This Row],[Column6]])</f>
        <v>1</v>
      </c>
      <c r="BC29" s="568">
        <v>0</v>
      </c>
      <c r="BD29" s="584">
        <f t="shared" si="5"/>
        <v>1</v>
      </c>
      <c r="BE29" s="583">
        <f t="shared" si="3"/>
        <v>1</v>
      </c>
      <c r="BF29" s="585">
        <v>2</v>
      </c>
      <c r="BG29" s="586">
        <v>44855.556863425925</v>
      </c>
      <c r="BH29" s="572">
        <f t="shared" si="6"/>
        <v>46265</v>
      </c>
      <c r="BI29" s="587">
        <f t="shared" si="41"/>
        <v>1409.4431365740747</v>
      </c>
      <c r="BJ29" s="580" t="str">
        <f t="shared" si="4"/>
        <v>Dead Stock</v>
      </c>
      <c r="BK29" s="751">
        <v>59500</v>
      </c>
    </row>
    <row r="30" spans="1:63" ht="13">
      <c r="A30" s="549"/>
      <c r="B30" s="550"/>
      <c r="C30" s="577">
        <v>27</v>
      </c>
      <c r="D30" s="552" t="s">
        <v>1029</v>
      </c>
      <c r="E30" s="578">
        <v>28</v>
      </c>
      <c r="F30" s="553" t="s">
        <v>1953</v>
      </c>
      <c r="G30" s="588" t="s">
        <v>3862</v>
      </c>
      <c r="H30" s="589" t="s">
        <v>3863</v>
      </c>
      <c r="I30" s="589" t="s">
        <v>3205</v>
      </c>
      <c r="J30" s="588" t="s">
        <v>629</v>
      </c>
      <c r="K30" s="594">
        <f t="shared" si="25"/>
        <v>3</v>
      </c>
      <c r="L30" s="588">
        <v>3</v>
      </c>
      <c r="M30" s="558"/>
      <c r="N30" s="558"/>
      <c r="O30" s="562">
        <f t="shared" ref="O30" si="57">SUM(L30+M30-N30)</f>
        <v>3</v>
      </c>
      <c r="P30" s="560"/>
      <c r="Q30" s="558"/>
      <c r="R30" s="562">
        <f t="shared" si="44"/>
        <v>3</v>
      </c>
      <c r="S30" s="560"/>
      <c r="T30" s="558"/>
      <c r="U30" s="595">
        <f t="shared" si="45"/>
        <v>3</v>
      </c>
      <c r="V30" s="560"/>
      <c r="W30" s="558"/>
      <c r="X30" s="562">
        <f t="shared" si="46"/>
        <v>3</v>
      </c>
      <c r="Y30" s="560"/>
      <c r="Z30" s="558"/>
      <c r="AA30" s="595">
        <f t="shared" si="47"/>
        <v>3</v>
      </c>
      <c r="AB30" s="560"/>
      <c r="AC30" s="558"/>
      <c r="AD30" s="562">
        <f t="shared" si="48"/>
        <v>3</v>
      </c>
      <c r="AE30" s="557"/>
      <c r="AF30" s="558"/>
      <c r="AG30" s="672">
        <f t="shared" si="49"/>
        <v>3</v>
      </c>
      <c r="AH30" s="560"/>
      <c r="AI30" s="558"/>
      <c r="AJ30" s="562">
        <f t="shared" si="50"/>
        <v>3</v>
      </c>
      <c r="AK30" s="560"/>
      <c r="AL30" s="558"/>
      <c r="AM30" s="562">
        <f t="shared" si="51"/>
        <v>3</v>
      </c>
      <c r="AN30" s="560"/>
      <c r="AO30" s="558"/>
      <c r="AP30" s="562">
        <f t="shared" si="52"/>
        <v>3</v>
      </c>
      <c r="AQ30" s="560"/>
      <c r="AR30" s="558"/>
      <c r="AS30" s="562">
        <f t="shared" ref="AS30" si="58">SUM(AP30+AQ30-AR30)</f>
        <v>3</v>
      </c>
      <c r="AT30" s="560"/>
      <c r="AU30" s="558"/>
      <c r="AV30" s="562">
        <f t="shared" si="53"/>
        <v>3</v>
      </c>
      <c r="AW30" s="597">
        <f t="shared" si="54"/>
        <v>0</v>
      </c>
      <c r="AX30" s="598">
        <f t="shared" si="54"/>
        <v>0</v>
      </c>
      <c r="AY30" s="599">
        <f t="shared" si="55"/>
        <v>0</v>
      </c>
      <c r="AZ30" s="600" t="e">
        <f t="shared" si="39"/>
        <v>#DIV/0!</v>
      </c>
      <c r="BA30" s="601">
        <f t="shared" si="40"/>
        <v>0</v>
      </c>
      <c r="BB30" s="602">
        <v>3</v>
      </c>
      <c r="BC30" s="603">
        <v>1</v>
      </c>
      <c r="BD30" s="584">
        <f t="shared" si="5"/>
        <v>3</v>
      </c>
      <c r="BE30" s="583">
        <f t="shared" si="3"/>
        <v>2</v>
      </c>
      <c r="BF30" s="585">
        <v>2</v>
      </c>
      <c r="BG30" s="586">
        <v>45272.563402777778</v>
      </c>
      <c r="BH30" s="572">
        <f t="shared" si="6"/>
        <v>46265</v>
      </c>
      <c r="BI30" s="587">
        <f t="shared" si="41"/>
        <v>992.43659722222219</v>
      </c>
      <c r="BJ30" s="580" t="str">
        <f t="shared" si="4"/>
        <v>Dead Stock</v>
      </c>
      <c r="BK30" s="751">
        <v>8000</v>
      </c>
    </row>
    <row r="31" spans="1:63" ht="13">
      <c r="A31" s="575"/>
      <c r="B31" s="576"/>
      <c r="C31" s="551">
        <v>28</v>
      </c>
      <c r="D31" s="552" t="s">
        <v>1029</v>
      </c>
      <c r="E31" s="578">
        <v>29</v>
      </c>
      <c r="F31" s="553" t="s">
        <v>1952</v>
      </c>
      <c r="G31" s="580" t="s">
        <v>617</v>
      </c>
      <c r="H31" s="581" t="s">
        <v>3052</v>
      </c>
      <c r="I31" s="581" t="s">
        <v>429</v>
      </c>
      <c r="J31" s="580" t="s">
        <v>629</v>
      </c>
      <c r="K31" s="594">
        <f t="shared" si="25"/>
        <v>1</v>
      </c>
      <c r="L31" s="580">
        <v>1</v>
      </c>
      <c r="M31" s="557"/>
      <c r="N31" s="558"/>
      <c r="O31" s="559">
        <f t="shared" ref="O31" si="59">SUM(L31+M31-N31)</f>
        <v>1</v>
      </c>
      <c r="P31" s="560"/>
      <c r="Q31" s="558"/>
      <c r="R31" s="559">
        <f t="shared" ref="R31" si="60">SUM(O31+P31-Q31)</f>
        <v>1</v>
      </c>
      <c r="S31" s="560"/>
      <c r="T31" s="558"/>
      <c r="U31" s="561">
        <f t="shared" ref="U31" si="61">SUM(R31+S31-T31)</f>
        <v>1</v>
      </c>
      <c r="V31" s="560"/>
      <c r="W31" s="558"/>
      <c r="X31" s="559">
        <f t="shared" ref="X31" si="62">SUM(U31+V31-W31)</f>
        <v>1</v>
      </c>
      <c r="Y31" s="560"/>
      <c r="Z31" s="558">
        <v>1</v>
      </c>
      <c r="AA31" s="561">
        <f t="shared" ref="AA31" si="63">SUM(X31+Y31-Z31)</f>
        <v>0</v>
      </c>
      <c r="AB31" s="560">
        <v>1</v>
      </c>
      <c r="AC31" s="558"/>
      <c r="AD31" s="559">
        <f t="shared" ref="AD31" si="64">SUM(AA31+AB31-AC31)</f>
        <v>1</v>
      </c>
      <c r="AE31" s="557"/>
      <c r="AF31" s="558"/>
      <c r="AG31" s="756">
        <f t="shared" ref="AG31" si="65">SUM(AD31+AE31-AF31)</f>
        <v>1</v>
      </c>
      <c r="AH31" s="560"/>
      <c r="AI31" s="558"/>
      <c r="AJ31" s="562">
        <f t="shared" ref="AJ31" si="66">SUM(AG31+AH31-AI31)</f>
        <v>1</v>
      </c>
      <c r="AK31" s="560"/>
      <c r="AL31" s="558"/>
      <c r="AM31" s="562">
        <f t="shared" ref="AM31" si="67">SUM(AJ31+AK31-AL31)</f>
        <v>1</v>
      </c>
      <c r="AN31" s="560"/>
      <c r="AO31" s="558"/>
      <c r="AP31" s="562">
        <f t="shared" ref="AP31" si="68">SUM(AM31+AN31-AO31)</f>
        <v>1</v>
      </c>
      <c r="AQ31" s="560"/>
      <c r="AR31" s="558"/>
      <c r="AS31" s="562">
        <f t="shared" ref="AS31" si="69">SUM(AP31+AQ31-AR31)</f>
        <v>1</v>
      </c>
      <c r="AT31" s="560"/>
      <c r="AU31" s="558"/>
      <c r="AV31" s="562">
        <f t="shared" ref="AV31" si="70">SUM(AS31+AT31-AU31)</f>
        <v>1</v>
      </c>
      <c r="AW31" s="583">
        <f t="shared" ref="AW31" si="71">SUM(M31+P31+S31+V31+Y31+AB31+AE31+AH31+AK31+AN31+AQ31+AT31)</f>
        <v>1</v>
      </c>
      <c r="AX31" s="583">
        <f t="shared" ref="AX31" si="72">SUM(N31+Q31+T31+W31+Z31+AC31+AF31+AI31+AL31+AO31+AR31+AU31)</f>
        <v>1</v>
      </c>
      <c r="AY31" s="564">
        <f t="shared" ref="AY31" si="73">SUM(N31,Q31,T31,W31,Z31,AC31,AF31,AI31,AL31,AO31,AR31,AU31)</f>
        <v>1</v>
      </c>
      <c r="AZ31" s="565">
        <f t="shared" ref="AZ31" si="74">AVERAGE(N31,Q31,T31,W31,Z31,AC31,AF31,AI31,AL31,AO31,AR31,AU31)</f>
        <v>1</v>
      </c>
      <c r="BA31" s="566">
        <f t="shared" ref="BA31" si="75">COUNT(N31,Q31,T31,W31,Z31,AC31,AF31,AI31,AL31,AO31,AR31,AU31)</f>
        <v>1</v>
      </c>
      <c r="BB31" s="567">
        <f>MAX(0, Table176252626[[#This Row],[Column6]])</f>
        <v>1</v>
      </c>
      <c r="BC31" s="568">
        <v>0</v>
      </c>
      <c r="BD31" s="584">
        <f t="shared" si="5"/>
        <v>1</v>
      </c>
      <c r="BE31" s="583">
        <f t="shared" si="3"/>
        <v>1</v>
      </c>
      <c r="BF31" s="585">
        <v>2</v>
      </c>
      <c r="BG31" s="586">
        <v>46182.375613425924</v>
      </c>
      <c r="BH31" s="572">
        <f t="shared" si="6"/>
        <v>46265</v>
      </c>
      <c r="BI31" s="587">
        <f>BH31-BG31</f>
        <v>82.624386574076198</v>
      </c>
      <c r="BJ31" s="580" t="str">
        <f t="shared" si="4"/>
        <v/>
      </c>
      <c r="BK31" s="751">
        <v>6500</v>
      </c>
    </row>
    <row r="32" spans="1:63" ht="13">
      <c r="A32" s="549"/>
      <c r="B32" s="576"/>
      <c r="C32" s="551">
        <v>29</v>
      </c>
      <c r="D32" s="578" t="s">
        <v>1029</v>
      </c>
      <c r="E32" s="578">
        <v>30</v>
      </c>
      <c r="F32" s="553" t="s">
        <v>3852</v>
      </c>
      <c r="G32" s="580" t="s">
        <v>2897</v>
      </c>
      <c r="H32" s="607" t="s">
        <v>2896</v>
      </c>
      <c r="I32" s="581" t="s">
        <v>2898</v>
      </c>
      <c r="J32" s="580" t="s">
        <v>629</v>
      </c>
      <c r="K32" s="594">
        <f t="shared" si="25"/>
        <v>1</v>
      </c>
      <c r="L32" s="580">
        <v>1</v>
      </c>
      <c r="M32" s="557"/>
      <c r="N32" s="558"/>
      <c r="O32" s="559">
        <f t="shared" ref="O32:O40" si="76">SUM(L32+M32-N32)</f>
        <v>1</v>
      </c>
      <c r="P32" s="560"/>
      <c r="Q32" s="558"/>
      <c r="R32" s="559">
        <f t="shared" si="44"/>
        <v>1</v>
      </c>
      <c r="S32" s="560"/>
      <c r="T32" s="558"/>
      <c r="U32" s="561">
        <f t="shared" si="45"/>
        <v>1</v>
      </c>
      <c r="V32" s="560"/>
      <c r="W32" s="558"/>
      <c r="X32" s="559">
        <f t="shared" si="46"/>
        <v>1</v>
      </c>
      <c r="Y32" s="560"/>
      <c r="Z32" s="558"/>
      <c r="AA32" s="561">
        <f t="shared" si="47"/>
        <v>1</v>
      </c>
      <c r="AB32" s="560"/>
      <c r="AC32" s="558"/>
      <c r="AD32" s="559">
        <f t="shared" si="48"/>
        <v>1</v>
      </c>
      <c r="AE32" s="557"/>
      <c r="AF32" s="558"/>
      <c r="AG32" s="756">
        <f t="shared" si="49"/>
        <v>1</v>
      </c>
      <c r="AH32" s="560"/>
      <c r="AI32" s="558"/>
      <c r="AJ32" s="562">
        <f t="shared" si="50"/>
        <v>1</v>
      </c>
      <c r="AK32" s="560"/>
      <c r="AL32" s="558"/>
      <c r="AM32" s="562">
        <f t="shared" si="51"/>
        <v>1</v>
      </c>
      <c r="AN32" s="560"/>
      <c r="AO32" s="558"/>
      <c r="AP32" s="562">
        <f t="shared" si="52"/>
        <v>1</v>
      </c>
      <c r="AQ32" s="560"/>
      <c r="AR32" s="558"/>
      <c r="AS32" s="562">
        <f>SUM(AP32+AQ32-AR32)</f>
        <v>1</v>
      </c>
      <c r="AT32" s="560"/>
      <c r="AU32" s="558"/>
      <c r="AV32" s="562">
        <f t="shared" si="53"/>
        <v>1</v>
      </c>
      <c r="AW32" s="583">
        <f t="shared" si="54"/>
        <v>0</v>
      </c>
      <c r="AX32" s="583">
        <f t="shared" si="54"/>
        <v>0</v>
      </c>
      <c r="AY32" s="564">
        <f t="shared" si="55"/>
        <v>0</v>
      </c>
      <c r="AZ32" s="565" t="e">
        <f t="shared" si="39"/>
        <v>#DIV/0!</v>
      </c>
      <c r="BA32" s="566">
        <f t="shared" si="40"/>
        <v>0</v>
      </c>
      <c r="BB32" s="567">
        <f>MAX(0, Table176252626[[#This Row],[Column6]])</f>
        <v>1</v>
      </c>
      <c r="BC32" s="568">
        <v>0</v>
      </c>
      <c r="BD32" s="584">
        <f t="shared" si="5"/>
        <v>1</v>
      </c>
      <c r="BE32" s="583">
        <f t="shared" si="3"/>
        <v>1</v>
      </c>
      <c r="BF32" s="585">
        <v>2</v>
      </c>
      <c r="BG32" s="586">
        <v>44844.554293981484</v>
      </c>
      <c r="BH32" s="572">
        <f t="shared" si="6"/>
        <v>46265</v>
      </c>
      <c r="BI32" s="587">
        <f t="shared" si="41"/>
        <v>1420.4457060185159</v>
      </c>
      <c r="BJ32" s="580" t="str">
        <f t="shared" si="4"/>
        <v>Dead Stock</v>
      </c>
      <c r="BK32" s="751">
        <v>30600</v>
      </c>
    </row>
    <row r="33" spans="1:294" ht="13.5" customHeight="1">
      <c r="A33" s="549"/>
      <c r="B33" s="576"/>
      <c r="C33" s="551">
        <v>30</v>
      </c>
      <c r="D33" s="552" t="s">
        <v>1029</v>
      </c>
      <c r="E33" s="578">
        <v>31</v>
      </c>
      <c r="F33" s="553" t="s">
        <v>1952</v>
      </c>
      <c r="G33" s="580" t="s">
        <v>2894</v>
      </c>
      <c r="H33" s="607" t="s">
        <v>2893</v>
      </c>
      <c r="I33" s="581" t="s">
        <v>2895</v>
      </c>
      <c r="J33" s="580" t="s">
        <v>629</v>
      </c>
      <c r="K33" s="594">
        <f t="shared" si="25"/>
        <v>1</v>
      </c>
      <c r="L33" s="580">
        <v>1</v>
      </c>
      <c r="M33" s="557"/>
      <c r="N33" s="558"/>
      <c r="O33" s="559">
        <f t="shared" si="76"/>
        <v>1</v>
      </c>
      <c r="P33" s="560"/>
      <c r="Q33" s="558"/>
      <c r="R33" s="559">
        <f t="shared" si="44"/>
        <v>1</v>
      </c>
      <c r="S33" s="560"/>
      <c r="T33" s="558"/>
      <c r="U33" s="561">
        <f t="shared" si="45"/>
        <v>1</v>
      </c>
      <c r="V33" s="560"/>
      <c r="W33" s="558"/>
      <c r="X33" s="559">
        <f t="shared" si="46"/>
        <v>1</v>
      </c>
      <c r="Y33" s="560"/>
      <c r="Z33" s="558"/>
      <c r="AA33" s="561">
        <f t="shared" si="47"/>
        <v>1</v>
      </c>
      <c r="AB33" s="560"/>
      <c r="AC33" s="558"/>
      <c r="AD33" s="559">
        <f t="shared" si="48"/>
        <v>1</v>
      </c>
      <c r="AE33" s="557"/>
      <c r="AF33" s="558"/>
      <c r="AG33" s="756">
        <f t="shared" si="49"/>
        <v>1</v>
      </c>
      <c r="AH33" s="560"/>
      <c r="AI33" s="558"/>
      <c r="AJ33" s="562">
        <f t="shared" si="50"/>
        <v>1</v>
      </c>
      <c r="AK33" s="560"/>
      <c r="AL33" s="558"/>
      <c r="AM33" s="562">
        <f t="shared" si="51"/>
        <v>1</v>
      </c>
      <c r="AN33" s="560"/>
      <c r="AO33" s="558"/>
      <c r="AP33" s="562">
        <f t="shared" si="52"/>
        <v>1</v>
      </c>
      <c r="AQ33" s="560"/>
      <c r="AR33" s="558"/>
      <c r="AS33" s="562">
        <f>SUM(AP33+AQ33-AR33)</f>
        <v>1</v>
      </c>
      <c r="AT33" s="560"/>
      <c r="AU33" s="558"/>
      <c r="AV33" s="562">
        <f t="shared" si="53"/>
        <v>1</v>
      </c>
      <c r="AW33" s="583">
        <f t="shared" si="54"/>
        <v>0</v>
      </c>
      <c r="AX33" s="583">
        <f t="shared" si="54"/>
        <v>0</v>
      </c>
      <c r="AY33" s="564">
        <f t="shared" si="55"/>
        <v>0</v>
      </c>
      <c r="AZ33" s="565" t="e">
        <f t="shared" si="39"/>
        <v>#DIV/0!</v>
      </c>
      <c r="BA33" s="566">
        <f t="shared" si="40"/>
        <v>0</v>
      </c>
      <c r="BB33" s="567">
        <f>MAX(0, Table176252626[[#This Row],[Column6]])</f>
        <v>1</v>
      </c>
      <c r="BC33" s="568">
        <v>0</v>
      </c>
      <c r="BD33" s="584">
        <f t="shared" si="5"/>
        <v>1</v>
      </c>
      <c r="BE33" s="583">
        <f t="shared" si="3"/>
        <v>1</v>
      </c>
      <c r="BF33" s="585">
        <v>2</v>
      </c>
      <c r="BG33" s="586">
        <v>45391.56150462963</v>
      </c>
      <c r="BH33" s="572">
        <f t="shared" si="6"/>
        <v>46265</v>
      </c>
      <c r="BI33" s="587">
        <f t="shared" si="41"/>
        <v>873.43849537037022</v>
      </c>
      <c r="BJ33" s="580" t="str">
        <f t="shared" si="4"/>
        <v>Dead Stock</v>
      </c>
      <c r="BK33" s="751">
        <v>30600</v>
      </c>
    </row>
    <row r="34" spans="1:294" ht="13">
      <c r="A34" s="549"/>
      <c r="B34" s="576"/>
      <c r="C34" s="577">
        <v>31</v>
      </c>
      <c r="D34" s="552" t="s">
        <v>1029</v>
      </c>
      <c r="E34" s="578">
        <v>32</v>
      </c>
      <c r="F34" s="553" t="s">
        <v>1952</v>
      </c>
      <c r="G34" s="580" t="s">
        <v>869</v>
      </c>
      <c r="H34" s="581" t="s">
        <v>3118</v>
      </c>
      <c r="I34" s="581" t="s">
        <v>429</v>
      </c>
      <c r="J34" s="580" t="s">
        <v>629</v>
      </c>
      <c r="K34" s="594">
        <f t="shared" si="25"/>
        <v>10</v>
      </c>
      <c r="L34" s="580">
        <v>2</v>
      </c>
      <c r="M34" s="557"/>
      <c r="N34" s="558"/>
      <c r="O34" s="562">
        <f t="shared" si="76"/>
        <v>2</v>
      </c>
      <c r="P34" s="560"/>
      <c r="Q34" s="558"/>
      <c r="R34" s="562">
        <f t="shared" si="8"/>
        <v>2</v>
      </c>
      <c r="S34" s="560"/>
      <c r="T34" s="558"/>
      <c r="U34" s="595">
        <f t="shared" si="9"/>
        <v>2</v>
      </c>
      <c r="V34" s="560"/>
      <c r="W34" s="558"/>
      <c r="X34" s="562">
        <f t="shared" si="10"/>
        <v>2</v>
      </c>
      <c r="Y34" s="560"/>
      <c r="Z34" s="558">
        <f>1+1</f>
        <v>2</v>
      </c>
      <c r="AA34" s="595">
        <f t="shared" si="11"/>
        <v>0</v>
      </c>
      <c r="AB34" s="560"/>
      <c r="AC34" s="558"/>
      <c r="AD34" s="562">
        <f t="shared" si="12"/>
        <v>0</v>
      </c>
      <c r="AE34" s="557">
        <v>10</v>
      </c>
      <c r="AF34" s="558"/>
      <c r="AG34" s="672">
        <f t="shared" si="13"/>
        <v>10</v>
      </c>
      <c r="AH34" s="560"/>
      <c r="AI34" s="558"/>
      <c r="AJ34" s="562">
        <f t="shared" si="14"/>
        <v>10</v>
      </c>
      <c r="AK34" s="560"/>
      <c r="AL34" s="558"/>
      <c r="AM34" s="562">
        <f t="shared" si="15"/>
        <v>10</v>
      </c>
      <c r="AN34" s="560"/>
      <c r="AO34" s="558"/>
      <c r="AP34" s="562">
        <f t="shared" si="16"/>
        <v>10</v>
      </c>
      <c r="AQ34" s="560"/>
      <c r="AR34" s="558"/>
      <c r="AS34" s="562">
        <f t="shared" si="17"/>
        <v>10</v>
      </c>
      <c r="AT34" s="560"/>
      <c r="AU34" s="558"/>
      <c r="AV34" s="562">
        <f t="shared" si="18"/>
        <v>10</v>
      </c>
      <c r="AW34" s="583">
        <f t="shared" si="19"/>
        <v>10</v>
      </c>
      <c r="AX34" s="583">
        <f t="shared" si="20"/>
        <v>2</v>
      </c>
      <c r="AY34" s="564">
        <f t="shared" si="21"/>
        <v>2</v>
      </c>
      <c r="AZ34" s="565">
        <f t="shared" si="22"/>
        <v>2</v>
      </c>
      <c r="BA34" s="566">
        <f t="shared" si="23"/>
        <v>1</v>
      </c>
      <c r="BB34" s="567">
        <f>MAX(0, Table176252626[[#This Row],[Column6]])</f>
        <v>10</v>
      </c>
      <c r="BC34" s="568">
        <v>1</v>
      </c>
      <c r="BD34" s="584">
        <f t="shared" si="5"/>
        <v>10</v>
      </c>
      <c r="BE34" s="583">
        <f t="shared" si="3"/>
        <v>9</v>
      </c>
      <c r="BF34" s="585">
        <v>2</v>
      </c>
      <c r="BG34" s="586">
        <v>46219.475659722222</v>
      </c>
      <c r="BH34" s="572">
        <f t="shared" si="6"/>
        <v>46265</v>
      </c>
      <c r="BI34" s="587">
        <f t="shared" si="24"/>
        <v>45.52434027777781</v>
      </c>
      <c r="BJ34" s="580" t="str">
        <f t="shared" si="4"/>
        <v/>
      </c>
      <c r="BK34" s="751">
        <v>1800</v>
      </c>
    </row>
    <row r="35" spans="1:294" ht="13">
      <c r="A35" s="549"/>
      <c r="B35" s="576"/>
      <c r="C35" s="577">
        <v>32</v>
      </c>
      <c r="D35" s="578" t="s">
        <v>1029</v>
      </c>
      <c r="E35" s="578">
        <v>33</v>
      </c>
      <c r="F35" s="553" t="s">
        <v>1952</v>
      </c>
      <c r="G35" s="580" t="s">
        <v>1893</v>
      </c>
      <c r="H35" s="581" t="s">
        <v>3207</v>
      </c>
      <c r="I35" s="581" t="s">
        <v>2412</v>
      </c>
      <c r="J35" s="580" t="s">
        <v>629</v>
      </c>
      <c r="K35" s="582">
        <f t="shared" si="25"/>
        <v>2</v>
      </c>
      <c r="L35" s="580">
        <v>2</v>
      </c>
      <c r="M35" s="557"/>
      <c r="N35" s="558"/>
      <c r="O35" s="559">
        <f t="shared" si="76"/>
        <v>2</v>
      </c>
      <c r="P35" s="560"/>
      <c r="Q35" s="558"/>
      <c r="R35" s="559">
        <f t="shared" ref="R35:R40" si="77">SUM(O35+P35-Q35)</f>
        <v>2</v>
      </c>
      <c r="S35" s="560"/>
      <c r="T35" s="558"/>
      <c r="U35" s="561">
        <f t="shared" ref="U35:U40" si="78">SUM(R35+S35-T35)</f>
        <v>2</v>
      </c>
      <c r="V35" s="560"/>
      <c r="W35" s="558"/>
      <c r="X35" s="559">
        <f t="shared" ref="X35:X40" si="79">SUM(U35+V35-W35)</f>
        <v>2</v>
      </c>
      <c r="Y35" s="560"/>
      <c r="Z35" s="558"/>
      <c r="AA35" s="561">
        <f t="shared" ref="AA35:AA40" si="80">SUM(X35+Y35-Z35)</f>
        <v>2</v>
      </c>
      <c r="AB35" s="560"/>
      <c r="AC35" s="558"/>
      <c r="AD35" s="559">
        <f t="shared" ref="AD35:AD40" si="81">SUM(AA35+AB35-AC35)</f>
        <v>2</v>
      </c>
      <c r="AE35" s="557"/>
      <c r="AF35" s="558"/>
      <c r="AG35" s="756">
        <f t="shared" ref="AG35:AG40" si="82">SUM(AD35+AE35-AF35)</f>
        <v>2</v>
      </c>
      <c r="AH35" s="560"/>
      <c r="AI35" s="558"/>
      <c r="AJ35" s="562">
        <f t="shared" ref="AJ35:AJ40" si="83">SUM(AG35+AH35-AI35)</f>
        <v>2</v>
      </c>
      <c r="AK35" s="560"/>
      <c r="AL35" s="558"/>
      <c r="AM35" s="562">
        <f t="shared" ref="AM35:AM40" si="84">SUM(AJ35+AK35-AL35)</f>
        <v>2</v>
      </c>
      <c r="AN35" s="560"/>
      <c r="AO35" s="558"/>
      <c r="AP35" s="562">
        <f t="shared" ref="AP35:AP40" si="85">SUM(AM35+AN35-AO35)</f>
        <v>2</v>
      </c>
      <c r="AQ35" s="560"/>
      <c r="AR35" s="558"/>
      <c r="AS35" s="605">
        <f t="shared" ref="AS35:AS40" si="86">SUM(AP35+AQ35-AR35)</f>
        <v>2</v>
      </c>
      <c r="AT35" s="557"/>
      <c r="AU35" s="558"/>
      <c r="AV35" s="562">
        <f t="shared" ref="AV35:AV40" si="87">SUM(AS35+AT35-AU35)</f>
        <v>2</v>
      </c>
      <c r="AW35" s="583">
        <f>SUM(M35+P35+S35+V35+Y35+AB35+AE35+AH35+AK35+AN35+AQ35+AT35)</f>
        <v>0</v>
      </c>
      <c r="AX35" s="583">
        <f>SUM(N35+Q35+T35+W35+Z35+AC35+AF35+AI35+AL35+AO35+AR35+AU35)</f>
        <v>0</v>
      </c>
      <c r="AY35" s="564">
        <f t="shared" ref="AY35:AY40" si="88">SUM(N35,Q35,T35,W35,Z35,AC35,AF35,AI35,AL35,AO35,AR35,AU35)</f>
        <v>0</v>
      </c>
      <c r="AZ35" s="565" t="e">
        <f t="shared" ref="AZ35:AZ40" si="89">AVERAGE(N35,Q35,T35,W35,Z35,AC35,AF35,AI35,AL35,AO35,AR35,AU35)</f>
        <v>#DIV/0!</v>
      </c>
      <c r="BA35" s="566">
        <f t="shared" ref="BA35:BA40" si="90">COUNT(N35,Q35,T35,W35,Z35,AC35,AF35,AI35,AL35,AO35,AR35,AU35)</f>
        <v>0</v>
      </c>
      <c r="BB35" s="567">
        <f>MAX(0, Table176252626[[#This Row],[Column6]])</f>
        <v>2</v>
      </c>
      <c r="BC35" s="568">
        <v>1</v>
      </c>
      <c r="BD35" s="584">
        <f t="shared" si="5"/>
        <v>2</v>
      </c>
      <c r="BE35" s="583">
        <f t="shared" si="3"/>
        <v>1</v>
      </c>
      <c r="BF35" s="585">
        <v>2</v>
      </c>
      <c r="BG35" s="586">
        <v>45170.481793981482</v>
      </c>
      <c r="BH35" s="572">
        <f t="shared" si="6"/>
        <v>46265</v>
      </c>
      <c r="BI35" s="587">
        <f t="shared" ref="BI35:BI40" si="91">BH35-BG35</f>
        <v>1094.518206018518</v>
      </c>
      <c r="BJ35" s="580" t="str">
        <f t="shared" si="4"/>
        <v>Dead Stock</v>
      </c>
      <c r="BK35" s="751">
        <v>5500</v>
      </c>
    </row>
    <row r="36" spans="1:294" ht="13">
      <c r="A36" s="549"/>
      <c r="B36" s="550"/>
      <c r="C36" s="577">
        <v>33</v>
      </c>
      <c r="D36" s="552" t="s">
        <v>1029</v>
      </c>
      <c r="E36" s="578">
        <v>34</v>
      </c>
      <c r="F36" s="553" t="s">
        <v>1953</v>
      </c>
      <c r="G36" s="580" t="s">
        <v>272</v>
      </c>
      <c r="H36" s="581" t="s">
        <v>3206</v>
      </c>
      <c r="I36" s="581" t="s">
        <v>429</v>
      </c>
      <c r="J36" s="580" t="s">
        <v>629</v>
      </c>
      <c r="K36" s="582">
        <f t="shared" si="25"/>
        <v>3</v>
      </c>
      <c r="L36" s="580">
        <v>3</v>
      </c>
      <c r="M36" s="557"/>
      <c r="N36" s="558"/>
      <c r="O36" s="559">
        <f t="shared" si="76"/>
        <v>3</v>
      </c>
      <c r="P36" s="560"/>
      <c r="Q36" s="558"/>
      <c r="R36" s="559">
        <f t="shared" si="77"/>
        <v>3</v>
      </c>
      <c r="S36" s="560"/>
      <c r="T36" s="558"/>
      <c r="U36" s="561">
        <f t="shared" si="78"/>
        <v>3</v>
      </c>
      <c r="V36" s="560"/>
      <c r="W36" s="558"/>
      <c r="X36" s="559">
        <f t="shared" si="79"/>
        <v>3</v>
      </c>
      <c r="Y36" s="560"/>
      <c r="Z36" s="558"/>
      <c r="AA36" s="561">
        <f t="shared" si="80"/>
        <v>3</v>
      </c>
      <c r="AB36" s="560"/>
      <c r="AC36" s="558"/>
      <c r="AD36" s="559">
        <f t="shared" si="81"/>
        <v>3</v>
      </c>
      <c r="AE36" s="557"/>
      <c r="AF36" s="558"/>
      <c r="AG36" s="756">
        <f t="shared" si="82"/>
        <v>3</v>
      </c>
      <c r="AH36" s="560"/>
      <c r="AI36" s="558"/>
      <c r="AJ36" s="562">
        <f t="shared" si="83"/>
        <v>3</v>
      </c>
      <c r="AK36" s="560"/>
      <c r="AL36" s="558"/>
      <c r="AM36" s="562">
        <f t="shared" si="84"/>
        <v>3</v>
      </c>
      <c r="AN36" s="560"/>
      <c r="AO36" s="558"/>
      <c r="AP36" s="562">
        <f t="shared" si="85"/>
        <v>3</v>
      </c>
      <c r="AQ36" s="560"/>
      <c r="AR36" s="558"/>
      <c r="AS36" s="562">
        <f t="shared" si="86"/>
        <v>3</v>
      </c>
      <c r="AT36" s="560"/>
      <c r="AU36" s="558"/>
      <c r="AV36" s="562">
        <f t="shared" si="87"/>
        <v>3</v>
      </c>
      <c r="AW36" s="583">
        <f>SUM(M36+P36+S36+V36+Y36+AB36+AE36+AH36+AK36+AN36+AQ36+AT36)</f>
        <v>0</v>
      </c>
      <c r="AX36" s="583">
        <f>SUM(N36+Q36+T36+W36+Z36+AC36+AF36+AI36+AL36+AO36+AR36+AU36)</f>
        <v>0</v>
      </c>
      <c r="AY36" s="564">
        <f t="shared" si="88"/>
        <v>0</v>
      </c>
      <c r="AZ36" s="565" t="e">
        <f t="shared" si="89"/>
        <v>#DIV/0!</v>
      </c>
      <c r="BA36" s="566">
        <f t="shared" si="90"/>
        <v>0</v>
      </c>
      <c r="BB36" s="567">
        <v>3</v>
      </c>
      <c r="BC36" s="568">
        <v>1</v>
      </c>
      <c r="BD36" s="584">
        <f t="shared" si="5"/>
        <v>3</v>
      </c>
      <c r="BE36" s="583">
        <f t="shared" si="3"/>
        <v>2</v>
      </c>
      <c r="BF36" s="585">
        <v>2</v>
      </c>
      <c r="BG36" s="586">
        <v>44414.58902777778</v>
      </c>
      <c r="BH36" s="572">
        <f t="shared" si="6"/>
        <v>46265</v>
      </c>
      <c r="BI36" s="608">
        <f t="shared" si="91"/>
        <v>1850.4109722222202</v>
      </c>
      <c r="BJ36" s="580" t="str">
        <f t="shared" si="4"/>
        <v>Dead Stock</v>
      </c>
      <c r="BK36" s="751">
        <v>5500</v>
      </c>
    </row>
    <row r="37" spans="1:294" ht="13">
      <c r="A37" s="590"/>
      <c r="B37" s="591"/>
      <c r="C37" s="551">
        <v>34</v>
      </c>
      <c r="D37" s="609"/>
      <c r="E37" s="578"/>
      <c r="F37" s="553" t="s">
        <v>1952</v>
      </c>
      <c r="G37" s="580" t="s">
        <v>4835</v>
      </c>
      <c r="H37" s="581" t="s">
        <v>4836</v>
      </c>
      <c r="I37" s="581" t="s">
        <v>2892</v>
      </c>
      <c r="J37" s="580" t="s">
        <v>629</v>
      </c>
      <c r="K37" s="594">
        <f>AV37</f>
        <v>1</v>
      </c>
      <c r="L37" s="588">
        <v>0</v>
      </c>
      <c r="M37" s="558"/>
      <c r="N37" s="558"/>
      <c r="O37" s="562">
        <f t="shared" si="76"/>
        <v>0</v>
      </c>
      <c r="P37" s="560">
        <v>1</v>
      </c>
      <c r="Q37" s="558"/>
      <c r="R37" s="562">
        <f t="shared" si="77"/>
        <v>1</v>
      </c>
      <c r="S37" s="560"/>
      <c r="T37" s="558"/>
      <c r="U37" s="595">
        <f t="shared" si="78"/>
        <v>1</v>
      </c>
      <c r="V37" s="560"/>
      <c r="W37" s="558"/>
      <c r="X37" s="562">
        <f t="shared" si="79"/>
        <v>1</v>
      </c>
      <c r="Y37" s="560"/>
      <c r="Z37" s="558"/>
      <c r="AA37" s="595">
        <f t="shared" si="80"/>
        <v>1</v>
      </c>
      <c r="AB37" s="560"/>
      <c r="AC37" s="558"/>
      <c r="AD37" s="562">
        <f t="shared" si="81"/>
        <v>1</v>
      </c>
      <c r="AE37" s="557"/>
      <c r="AF37" s="558"/>
      <c r="AG37" s="672">
        <f t="shared" si="82"/>
        <v>1</v>
      </c>
      <c r="AH37" s="560"/>
      <c r="AI37" s="558"/>
      <c r="AJ37" s="562">
        <f t="shared" si="83"/>
        <v>1</v>
      </c>
      <c r="AK37" s="560"/>
      <c r="AL37" s="558"/>
      <c r="AM37" s="562">
        <f t="shared" si="84"/>
        <v>1</v>
      </c>
      <c r="AN37" s="560"/>
      <c r="AO37" s="558"/>
      <c r="AP37" s="562">
        <f t="shared" si="85"/>
        <v>1</v>
      </c>
      <c r="AQ37" s="560"/>
      <c r="AR37" s="558"/>
      <c r="AS37" s="562">
        <f t="shared" si="86"/>
        <v>1</v>
      </c>
      <c r="AT37" s="560"/>
      <c r="AU37" s="558"/>
      <c r="AV37" s="562">
        <f t="shared" si="87"/>
        <v>1</v>
      </c>
      <c r="AW37" s="597">
        <f t="shared" ref="AW37:AW40" si="92">SUM(M37+P37+S37+V37+Y37+AB37+AE37+AH37+AK37+AN37+AQ37+AT37)</f>
        <v>1</v>
      </c>
      <c r="AX37" s="583">
        <f>SUM(N37+Q37+T37+W37+Z37+AC37+AF37+AI37+AL37+AO37+AR37+AU37)</f>
        <v>0</v>
      </c>
      <c r="AY37" s="599">
        <f t="shared" si="88"/>
        <v>0</v>
      </c>
      <c r="AZ37" s="600" t="e">
        <f t="shared" si="89"/>
        <v>#DIV/0!</v>
      </c>
      <c r="BA37" s="601">
        <f t="shared" si="90"/>
        <v>0</v>
      </c>
      <c r="BB37" s="602">
        <v>1</v>
      </c>
      <c r="BC37" s="603">
        <v>0</v>
      </c>
      <c r="BD37" s="584">
        <f>K37</f>
        <v>1</v>
      </c>
      <c r="BE37" s="583">
        <f t="shared" si="3"/>
        <v>1</v>
      </c>
      <c r="BF37" s="585">
        <v>2</v>
      </c>
      <c r="BG37" s="586">
        <v>46063</v>
      </c>
      <c r="BH37" s="572">
        <f>BH227</f>
        <v>46265</v>
      </c>
      <c r="BI37" s="610">
        <f t="shared" si="91"/>
        <v>202</v>
      </c>
      <c r="BJ37" s="580" t="str">
        <f t="shared" si="4"/>
        <v/>
      </c>
      <c r="BK37" s="751">
        <v>200</v>
      </c>
    </row>
    <row r="38" spans="1:294" ht="13">
      <c r="A38" s="590"/>
      <c r="B38" s="591"/>
      <c r="C38" s="551">
        <v>35</v>
      </c>
      <c r="D38" s="609"/>
      <c r="E38" s="578"/>
      <c r="F38" s="553" t="s">
        <v>1952</v>
      </c>
      <c r="G38" s="580" t="s">
        <v>4837</v>
      </c>
      <c r="H38" s="581" t="s">
        <v>4838</v>
      </c>
      <c r="I38" s="581" t="s">
        <v>2892</v>
      </c>
      <c r="J38" s="580" t="s">
        <v>629</v>
      </c>
      <c r="K38" s="594">
        <f>AV38</f>
        <v>1</v>
      </c>
      <c r="L38" s="580">
        <v>0</v>
      </c>
      <c r="M38" s="558"/>
      <c r="N38" s="558"/>
      <c r="O38" s="562">
        <f t="shared" si="76"/>
        <v>0</v>
      </c>
      <c r="P38" s="560">
        <v>1</v>
      </c>
      <c r="Q38" s="558"/>
      <c r="R38" s="562">
        <f t="shared" si="77"/>
        <v>1</v>
      </c>
      <c r="S38" s="560"/>
      <c r="T38" s="558"/>
      <c r="U38" s="595">
        <f t="shared" si="78"/>
        <v>1</v>
      </c>
      <c r="V38" s="560"/>
      <c r="W38" s="558"/>
      <c r="X38" s="562">
        <f t="shared" si="79"/>
        <v>1</v>
      </c>
      <c r="Y38" s="560"/>
      <c r="Z38" s="558"/>
      <c r="AA38" s="595">
        <f t="shared" si="80"/>
        <v>1</v>
      </c>
      <c r="AB38" s="560"/>
      <c r="AC38" s="558"/>
      <c r="AD38" s="562">
        <f t="shared" si="81"/>
        <v>1</v>
      </c>
      <c r="AE38" s="557"/>
      <c r="AF38" s="558"/>
      <c r="AG38" s="672">
        <f t="shared" si="82"/>
        <v>1</v>
      </c>
      <c r="AH38" s="560"/>
      <c r="AI38" s="558"/>
      <c r="AJ38" s="562">
        <f t="shared" si="83"/>
        <v>1</v>
      </c>
      <c r="AK38" s="560"/>
      <c r="AL38" s="558"/>
      <c r="AM38" s="562">
        <f t="shared" si="84"/>
        <v>1</v>
      </c>
      <c r="AN38" s="560"/>
      <c r="AO38" s="558"/>
      <c r="AP38" s="562">
        <f t="shared" si="85"/>
        <v>1</v>
      </c>
      <c r="AQ38" s="560"/>
      <c r="AR38" s="558"/>
      <c r="AS38" s="562">
        <f t="shared" si="86"/>
        <v>1</v>
      </c>
      <c r="AT38" s="560"/>
      <c r="AU38" s="558"/>
      <c r="AV38" s="562">
        <f t="shared" si="87"/>
        <v>1</v>
      </c>
      <c r="AW38" s="597">
        <f t="shared" si="92"/>
        <v>1</v>
      </c>
      <c r="AX38" s="583">
        <f>SUM(N38+Q38+T38+W38+Z38+AC38+AF38+AI38+AL38+AO38+AR38+AU38)</f>
        <v>0</v>
      </c>
      <c r="AY38" s="599">
        <f t="shared" si="88"/>
        <v>0</v>
      </c>
      <c r="AZ38" s="600" t="e">
        <f t="shared" si="89"/>
        <v>#DIV/0!</v>
      </c>
      <c r="BA38" s="601">
        <f t="shared" si="90"/>
        <v>0</v>
      </c>
      <c r="BB38" s="602">
        <v>1</v>
      </c>
      <c r="BC38" s="603">
        <v>0</v>
      </c>
      <c r="BD38" s="584">
        <f>K38</f>
        <v>1</v>
      </c>
      <c r="BE38" s="583">
        <f t="shared" si="3"/>
        <v>1</v>
      </c>
      <c r="BF38" s="585">
        <v>2</v>
      </c>
      <c r="BG38" s="586">
        <v>46063</v>
      </c>
      <c r="BH38" s="572">
        <f>BH37</f>
        <v>46265</v>
      </c>
      <c r="BI38" s="610">
        <f t="shared" si="91"/>
        <v>202</v>
      </c>
      <c r="BJ38" s="580" t="str">
        <f t="shared" si="4"/>
        <v/>
      </c>
      <c r="BK38" s="751">
        <v>200</v>
      </c>
    </row>
    <row r="39" spans="1:294" ht="13">
      <c r="A39" s="590"/>
      <c r="B39" s="591"/>
      <c r="C39" s="551">
        <v>36</v>
      </c>
      <c r="D39" s="609"/>
      <c r="E39" s="578"/>
      <c r="F39" s="553" t="s">
        <v>1952</v>
      </c>
      <c r="G39" s="580" t="s">
        <v>4839</v>
      </c>
      <c r="H39" s="581" t="s">
        <v>4840</v>
      </c>
      <c r="I39" s="581" t="s">
        <v>2892</v>
      </c>
      <c r="J39" s="580" t="s">
        <v>629</v>
      </c>
      <c r="K39" s="594">
        <f>AV39</f>
        <v>1</v>
      </c>
      <c r="L39" s="588">
        <v>0</v>
      </c>
      <c r="M39" s="558"/>
      <c r="N39" s="558"/>
      <c r="O39" s="562">
        <f t="shared" si="76"/>
        <v>0</v>
      </c>
      <c r="P39" s="560">
        <v>1</v>
      </c>
      <c r="Q39" s="558"/>
      <c r="R39" s="562">
        <f t="shared" si="77"/>
        <v>1</v>
      </c>
      <c r="S39" s="560"/>
      <c r="T39" s="558"/>
      <c r="U39" s="595">
        <f t="shared" si="78"/>
        <v>1</v>
      </c>
      <c r="V39" s="560"/>
      <c r="W39" s="558"/>
      <c r="X39" s="562">
        <f t="shared" si="79"/>
        <v>1</v>
      </c>
      <c r="Y39" s="560"/>
      <c r="Z39" s="558"/>
      <c r="AA39" s="595">
        <f t="shared" si="80"/>
        <v>1</v>
      </c>
      <c r="AB39" s="560"/>
      <c r="AC39" s="558"/>
      <c r="AD39" s="562">
        <f t="shared" si="81"/>
        <v>1</v>
      </c>
      <c r="AE39" s="557"/>
      <c r="AF39" s="558"/>
      <c r="AG39" s="672">
        <f t="shared" si="82"/>
        <v>1</v>
      </c>
      <c r="AH39" s="560"/>
      <c r="AI39" s="558"/>
      <c r="AJ39" s="562">
        <f t="shared" si="83"/>
        <v>1</v>
      </c>
      <c r="AK39" s="560"/>
      <c r="AL39" s="558"/>
      <c r="AM39" s="562">
        <f t="shared" si="84"/>
        <v>1</v>
      </c>
      <c r="AN39" s="560"/>
      <c r="AO39" s="558"/>
      <c r="AP39" s="562">
        <f t="shared" si="85"/>
        <v>1</v>
      </c>
      <c r="AQ39" s="560"/>
      <c r="AR39" s="558"/>
      <c r="AS39" s="562">
        <f t="shared" si="86"/>
        <v>1</v>
      </c>
      <c r="AT39" s="560"/>
      <c r="AU39" s="558"/>
      <c r="AV39" s="562">
        <f t="shared" si="87"/>
        <v>1</v>
      </c>
      <c r="AW39" s="597">
        <f t="shared" si="92"/>
        <v>1</v>
      </c>
      <c r="AX39" s="583">
        <f>SUM(N39+Q39+T39+W39+Z39+AC39+AF39+AI39+AL39+AO39+AR39+AU39)</f>
        <v>0</v>
      </c>
      <c r="AY39" s="599">
        <f t="shared" si="88"/>
        <v>0</v>
      </c>
      <c r="AZ39" s="600" t="e">
        <f t="shared" si="89"/>
        <v>#DIV/0!</v>
      </c>
      <c r="BA39" s="601">
        <f t="shared" si="90"/>
        <v>0</v>
      </c>
      <c r="BB39" s="602">
        <v>1</v>
      </c>
      <c r="BC39" s="603">
        <v>0</v>
      </c>
      <c r="BD39" s="584">
        <f>K39</f>
        <v>1</v>
      </c>
      <c r="BE39" s="583">
        <f t="shared" si="3"/>
        <v>1</v>
      </c>
      <c r="BF39" s="585">
        <v>2</v>
      </c>
      <c r="BG39" s="586">
        <v>46063</v>
      </c>
      <c r="BH39" s="572">
        <f>BH38</f>
        <v>46265</v>
      </c>
      <c r="BI39" s="610">
        <f t="shared" si="91"/>
        <v>202</v>
      </c>
      <c r="BJ39" s="580" t="str">
        <f t="shared" si="4"/>
        <v/>
      </c>
      <c r="BK39" s="751">
        <v>200</v>
      </c>
    </row>
    <row r="40" spans="1:294" ht="13">
      <c r="A40" s="590"/>
      <c r="B40" s="591"/>
      <c r="C40" s="577">
        <v>37</v>
      </c>
      <c r="D40" s="609"/>
      <c r="E40" s="578"/>
      <c r="F40" s="553" t="s">
        <v>1952</v>
      </c>
      <c r="G40" s="580" t="s">
        <v>4841</v>
      </c>
      <c r="H40" s="581" t="s">
        <v>4842</v>
      </c>
      <c r="I40" s="581" t="s">
        <v>2895</v>
      </c>
      <c r="J40" s="580" t="s">
        <v>629</v>
      </c>
      <c r="K40" s="594">
        <f>AV40</f>
        <v>10</v>
      </c>
      <c r="L40" s="580">
        <v>0</v>
      </c>
      <c r="M40" s="558"/>
      <c r="N40" s="558"/>
      <c r="O40" s="562">
        <f t="shared" si="76"/>
        <v>0</v>
      </c>
      <c r="P40" s="560">
        <v>12</v>
      </c>
      <c r="Q40" s="558"/>
      <c r="R40" s="562">
        <f t="shared" si="77"/>
        <v>12</v>
      </c>
      <c r="S40" s="560"/>
      <c r="T40" s="558">
        <v>1</v>
      </c>
      <c r="U40" s="595">
        <f t="shared" si="78"/>
        <v>11</v>
      </c>
      <c r="V40" s="560"/>
      <c r="W40" s="558"/>
      <c r="X40" s="562">
        <f t="shared" si="79"/>
        <v>11</v>
      </c>
      <c r="Y40" s="560"/>
      <c r="Z40" s="558">
        <v>1</v>
      </c>
      <c r="AA40" s="595">
        <f t="shared" si="80"/>
        <v>10</v>
      </c>
      <c r="AB40" s="560"/>
      <c r="AC40" s="558"/>
      <c r="AD40" s="562">
        <f t="shared" si="81"/>
        <v>10</v>
      </c>
      <c r="AE40" s="557"/>
      <c r="AF40" s="558"/>
      <c r="AG40" s="672">
        <f t="shared" si="82"/>
        <v>10</v>
      </c>
      <c r="AH40" s="560"/>
      <c r="AI40" s="558"/>
      <c r="AJ40" s="562">
        <f t="shared" si="83"/>
        <v>10</v>
      </c>
      <c r="AK40" s="560"/>
      <c r="AL40" s="558"/>
      <c r="AM40" s="562">
        <f t="shared" si="84"/>
        <v>10</v>
      </c>
      <c r="AN40" s="560"/>
      <c r="AO40" s="558"/>
      <c r="AP40" s="562">
        <f t="shared" si="85"/>
        <v>10</v>
      </c>
      <c r="AQ40" s="560"/>
      <c r="AR40" s="558"/>
      <c r="AS40" s="562">
        <f t="shared" si="86"/>
        <v>10</v>
      </c>
      <c r="AT40" s="560"/>
      <c r="AU40" s="558"/>
      <c r="AV40" s="562">
        <f t="shared" si="87"/>
        <v>10</v>
      </c>
      <c r="AW40" s="597">
        <f t="shared" si="92"/>
        <v>12</v>
      </c>
      <c r="AX40" s="583">
        <f>SUM(N40+Q40+T40+W40+Z40+AC40+AF40+AI40+AL40+AO40+AR40+AU40)</f>
        <v>2</v>
      </c>
      <c r="AY40" s="599">
        <f t="shared" si="88"/>
        <v>2</v>
      </c>
      <c r="AZ40" s="600">
        <f t="shared" si="89"/>
        <v>1</v>
      </c>
      <c r="BA40" s="601">
        <f t="shared" si="90"/>
        <v>2</v>
      </c>
      <c r="BB40" s="602">
        <v>10</v>
      </c>
      <c r="BC40" s="603">
        <f t="shared" ref="BC40" si="93">MIN(N40,Q40,T40,W40,Z40,AC40,AF40,AI40,AL40,AO40,AR40,AU40)</f>
        <v>1</v>
      </c>
      <c r="BD40" s="584">
        <f>K40</f>
        <v>10</v>
      </c>
      <c r="BE40" s="583">
        <f t="shared" si="3"/>
        <v>9</v>
      </c>
      <c r="BF40" s="585">
        <v>2</v>
      </c>
      <c r="BG40" s="586">
        <v>46063</v>
      </c>
      <c r="BH40" s="572">
        <f>BH39</f>
        <v>46265</v>
      </c>
      <c r="BI40" s="610">
        <f t="shared" si="91"/>
        <v>202</v>
      </c>
      <c r="BJ40" s="580" t="str">
        <f t="shared" si="4"/>
        <v/>
      </c>
      <c r="BK40" s="751">
        <v>200</v>
      </c>
    </row>
    <row r="41" spans="1:294" ht="13">
      <c r="A41" s="549"/>
      <c r="B41" s="576"/>
      <c r="C41" s="577">
        <v>38</v>
      </c>
      <c r="D41" s="552"/>
      <c r="E41" s="578"/>
      <c r="F41" s="593" t="s">
        <v>1952</v>
      </c>
      <c r="G41" s="588" t="s">
        <v>4235</v>
      </c>
      <c r="H41" s="589" t="s">
        <v>4236</v>
      </c>
      <c r="I41" s="589" t="s">
        <v>429</v>
      </c>
      <c r="J41" s="588" t="s">
        <v>629</v>
      </c>
      <c r="K41" s="594">
        <f t="shared" ref="K41:K76" si="94">AV41</f>
        <v>1</v>
      </c>
      <c r="L41" s="588">
        <v>1</v>
      </c>
      <c r="M41" s="558"/>
      <c r="N41" s="558"/>
      <c r="O41" s="562">
        <f t="shared" ref="O41:O76" si="95">SUM(L41+M41-N41)</f>
        <v>1</v>
      </c>
      <c r="P41" s="560"/>
      <c r="Q41" s="558"/>
      <c r="R41" s="562">
        <f t="shared" ref="R41:R76" si="96">SUM(O41+P41-Q41)</f>
        <v>1</v>
      </c>
      <c r="S41" s="560"/>
      <c r="T41" s="558"/>
      <c r="U41" s="595">
        <f t="shared" ref="U41:U76" si="97">SUM(R41+S41-T41)</f>
        <v>1</v>
      </c>
      <c r="V41" s="560"/>
      <c r="W41" s="558"/>
      <c r="X41" s="562">
        <f t="shared" ref="X41:X76" si="98">SUM(U41+V41-W41)</f>
        <v>1</v>
      </c>
      <c r="Y41" s="560"/>
      <c r="Z41" s="558"/>
      <c r="AA41" s="595">
        <f t="shared" ref="AA41:AA76" si="99">SUM(X41+Y41-Z41)</f>
        <v>1</v>
      </c>
      <c r="AB41" s="560"/>
      <c r="AC41" s="558"/>
      <c r="AD41" s="562">
        <f t="shared" ref="AD41:AD76" si="100">SUM(AA41+AB41-AC41)</f>
        <v>1</v>
      </c>
      <c r="AE41" s="557"/>
      <c r="AF41" s="558"/>
      <c r="AG41" s="672">
        <f t="shared" ref="AG41:AG76" si="101">SUM(AD41+AE41-AF41)</f>
        <v>1</v>
      </c>
      <c r="AH41" s="560"/>
      <c r="AI41" s="558"/>
      <c r="AJ41" s="562">
        <f t="shared" ref="AJ41:AJ76" si="102">SUM(AG41+AH41-AI41)</f>
        <v>1</v>
      </c>
      <c r="AK41" s="560"/>
      <c r="AL41" s="558"/>
      <c r="AM41" s="562">
        <f t="shared" ref="AM41:AM76" si="103">SUM(AJ41+AK41-AL41)</f>
        <v>1</v>
      </c>
      <c r="AN41" s="560"/>
      <c r="AO41" s="558"/>
      <c r="AP41" s="562">
        <f t="shared" ref="AP41:AP76" si="104">SUM(AM41+AN41-AO41)</f>
        <v>1</v>
      </c>
      <c r="AQ41" s="560"/>
      <c r="AR41" s="558"/>
      <c r="AS41" s="562">
        <f t="shared" ref="AS41:AS76" si="105">SUM(AP41+AQ41-AR41)</f>
        <v>1</v>
      </c>
      <c r="AT41" s="560"/>
      <c r="AU41" s="558"/>
      <c r="AV41" s="562">
        <f t="shared" ref="AV41:AV76" si="106">SUM(AS41+AT41-AU41)</f>
        <v>1</v>
      </c>
      <c r="AW41" s="597">
        <f t="shared" ref="AW41:AX41" si="107">SUM(M41+P41+S41+V41+Y41+AB41+AE41+AH41+AK41+AN41+AQ41+AT41)</f>
        <v>0</v>
      </c>
      <c r="AX41" s="598">
        <f t="shared" si="107"/>
        <v>0</v>
      </c>
      <c r="AY41" s="599">
        <f t="shared" ref="AY41:AY76" si="108">SUM(N41,Q41,T41,W41,Z41,AC41,AF41,AI41,AL41,AO41,AR41,AU41)</f>
        <v>0</v>
      </c>
      <c r="AZ41" s="600" t="e">
        <f t="shared" ref="AZ41:AZ76" si="109">AVERAGE(N41,Q41,T41,W41,Z41,AC41,AF41,AI41,AL41,AO41,AR41,AU41)</f>
        <v>#DIV/0!</v>
      </c>
      <c r="BA41" s="601">
        <f t="shared" ref="BA41:BA76" si="110">COUNT(N41,Q41,T41,W41,Z41,AC41,AF41,AI41,AL41,AO41,AR41,AU41)</f>
        <v>0</v>
      </c>
      <c r="BB41" s="602">
        <v>1</v>
      </c>
      <c r="BC41" s="603">
        <f>MIN(N41,Q41,T41,W41,Z41,AC41,AF41,AI41,AL41,AO41,AR41,AU41)</f>
        <v>0</v>
      </c>
      <c r="BD41" s="584">
        <f t="shared" si="5"/>
        <v>1</v>
      </c>
      <c r="BE41" s="583">
        <f t="shared" si="3"/>
        <v>1</v>
      </c>
      <c r="BF41" s="585">
        <v>2</v>
      </c>
      <c r="BG41" s="586">
        <v>45635.656157407408</v>
      </c>
      <c r="BH41" s="572">
        <f>BH36</f>
        <v>46265</v>
      </c>
      <c r="BI41" s="604">
        <f t="shared" ref="BI41:BI76" si="111">BH41-BG41</f>
        <v>629.34384259259241</v>
      </c>
      <c r="BJ41" s="580" t="str">
        <f t="shared" si="4"/>
        <v>Dead Stock</v>
      </c>
      <c r="BK41" s="751">
        <v>31500</v>
      </c>
    </row>
    <row r="42" spans="1:294" s="548" customFormat="1" ht="13">
      <c r="A42" s="549"/>
      <c r="B42" s="576"/>
      <c r="C42" s="577">
        <v>39</v>
      </c>
      <c r="D42" s="611" t="s">
        <v>1030</v>
      </c>
      <c r="E42" s="611">
        <v>1</v>
      </c>
      <c r="F42" s="553" t="s">
        <v>1953</v>
      </c>
      <c r="G42" s="580" t="s">
        <v>185</v>
      </c>
      <c r="H42" s="581" t="s">
        <v>186</v>
      </c>
      <c r="I42" s="581" t="s">
        <v>423</v>
      </c>
      <c r="J42" s="580" t="s">
        <v>629</v>
      </c>
      <c r="K42" s="582">
        <f t="shared" ref="K42:K69" si="112">AV42</f>
        <v>1</v>
      </c>
      <c r="L42" s="580">
        <v>1</v>
      </c>
      <c r="M42" s="557"/>
      <c r="N42" s="558"/>
      <c r="O42" s="559">
        <f t="shared" ref="O42:O71" si="113">SUM(L42+M42-N42)</f>
        <v>1</v>
      </c>
      <c r="P42" s="560"/>
      <c r="Q42" s="558"/>
      <c r="R42" s="559">
        <f t="shared" ref="R42:R69" si="114">SUM(O42+P42-Q42)</f>
        <v>1</v>
      </c>
      <c r="S42" s="560"/>
      <c r="T42" s="558"/>
      <c r="U42" s="561">
        <f t="shared" ref="U42:U69" si="115">SUM(R42+S42-T42)</f>
        <v>1</v>
      </c>
      <c r="V42" s="560"/>
      <c r="W42" s="558"/>
      <c r="X42" s="559">
        <f t="shared" ref="X42:X69" si="116">SUM(U42+V42-W42)</f>
        <v>1</v>
      </c>
      <c r="Y42" s="560"/>
      <c r="Z42" s="558"/>
      <c r="AA42" s="561">
        <f t="shared" ref="AA42:AA69" si="117">SUM(X42+Y42-Z42)</f>
        <v>1</v>
      </c>
      <c r="AB42" s="560"/>
      <c r="AC42" s="558"/>
      <c r="AD42" s="559">
        <f t="shared" ref="AD42:AD69" si="118">SUM(AA42+AB42-AC42)</f>
        <v>1</v>
      </c>
      <c r="AE42" s="557"/>
      <c r="AF42" s="558"/>
      <c r="AG42" s="756">
        <f t="shared" ref="AG42:AG69" si="119">SUM(AD42+AE42-AF42)</f>
        <v>1</v>
      </c>
      <c r="AH42" s="560"/>
      <c r="AI42" s="558"/>
      <c r="AJ42" s="562">
        <f t="shared" ref="AJ42:AJ69" si="120">SUM(AG42+AH42-AI42)</f>
        <v>1</v>
      </c>
      <c r="AK42" s="560"/>
      <c r="AL42" s="558"/>
      <c r="AM42" s="562">
        <f t="shared" ref="AM42:AM69" si="121">SUM(AJ42+AK42-AL42)</f>
        <v>1</v>
      </c>
      <c r="AN42" s="560"/>
      <c r="AO42" s="558"/>
      <c r="AP42" s="562">
        <f t="shared" ref="AP42:AP69" si="122">SUM(AM42+AN42-AO42)</f>
        <v>1</v>
      </c>
      <c r="AQ42" s="560"/>
      <c r="AR42" s="558"/>
      <c r="AS42" s="562">
        <f t="shared" ref="AS42:AS71" si="123">SUM(AP42+AQ42-AR42)</f>
        <v>1</v>
      </c>
      <c r="AT42" s="560"/>
      <c r="AU42" s="558"/>
      <c r="AV42" s="562">
        <f t="shared" ref="AV42:AV69" si="124">SUM(AS42+AT42-AU42)</f>
        <v>1</v>
      </c>
      <c r="AW42" s="583">
        <f t="shared" ref="AW42:AW57" si="125">SUM(M42+P42+S42+V42+Y42+AB42+AE42+AH42+AK42+AN42+AQ42+AT42)</f>
        <v>0</v>
      </c>
      <c r="AX42" s="583">
        <f t="shared" ref="AX42:AX57" si="126">SUM(N42+Q42+T42+W42+Z42+AC42+AF42+AI42+AL42+AO42+AR42+AU42)</f>
        <v>0</v>
      </c>
      <c r="AY42" s="564">
        <f t="shared" ref="AY42:AY69" si="127">SUM(N42,Q42,T42,W42,Z42,AC42,AF42,AI42,AL42,AO42,AR42,AU42)</f>
        <v>0</v>
      </c>
      <c r="AZ42" s="565" t="e">
        <f t="shared" ref="AZ42:AZ71" si="128">AVERAGE(N42,Q42,T42,W42,Z42,AC42,AF42,AI42,AL42,AO42,AR42,AU42)</f>
        <v>#DIV/0!</v>
      </c>
      <c r="BA42" s="566">
        <f t="shared" ref="BA42:BA71" si="129">COUNT(N42,Q42,T42,W42,Z42,AC42,AF42,AI42,AL42,AO42,AR42,AU42)</f>
        <v>0</v>
      </c>
      <c r="BB42" s="567">
        <f>MAX(0, Table176252626[[#This Row],[Column6]])</f>
        <v>1</v>
      </c>
      <c r="BC42" s="568">
        <v>0</v>
      </c>
      <c r="BD42" s="584">
        <f t="shared" si="5"/>
        <v>1</v>
      </c>
      <c r="BE42" s="583">
        <f t="shared" si="3"/>
        <v>1</v>
      </c>
      <c r="BF42" s="585">
        <v>2</v>
      </c>
      <c r="BG42" s="586">
        <v>42746.392337962963</v>
      </c>
      <c r="BH42" s="572">
        <f t="shared" si="6"/>
        <v>46265</v>
      </c>
      <c r="BI42" s="587">
        <f t="shared" ref="BI42:BI71" si="130">BH42-BG42</f>
        <v>3518.6076620370368</v>
      </c>
      <c r="BJ42" s="580" t="str">
        <f t="shared" si="4"/>
        <v>Dead Stock</v>
      </c>
      <c r="BK42" s="751">
        <v>6630</v>
      </c>
      <c r="BL42" s="530"/>
      <c r="BM42" s="530"/>
      <c r="BN42" s="530"/>
      <c r="BO42" s="530"/>
      <c r="BP42" s="530"/>
      <c r="BQ42" s="530"/>
      <c r="BR42" s="530"/>
      <c r="BS42" s="530"/>
      <c r="BT42" s="530"/>
      <c r="BU42" s="530"/>
      <c r="BV42" s="530"/>
      <c r="BW42" s="530"/>
      <c r="BX42" s="530"/>
      <c r="BY42" s="530"/>
      <c r="BZ42" s="530"/>
      <c r="CA42" s="530"/>
      <c r="CB42" s="530"/>
      <c r="CC42" s="530"/>
      <c r="CD42" s="530"/>
      <c r="CE42" s="530"/>
      <c r="CF42" s="530"/>
      <c r="CG42" s="530"/>
      <c r="CH42" s="530"/>
      <c r="CI42" s="530"/>
      <c r="CJ42" s="530"/>
      <c r="CK42" s="530"/>
      <c r="CL42" s="530"/>
      <c r="CM42" s="530"/>
      <c r="CN42" s="530"/>
      <c r="CO42" s="530"/>
      <c r="CP42" s="530"/>
      <c r="CQ42" s="530"/>
      <c r="CR42" s="530"/>
      <c r="CS42" s="530"/>
      <c r="CT42" s="530"/>
      <c r="CU42" s="530"/>
      <c r="CV42" s="530"/>
      <c r="CW42" s="530"/>
      <c r="CX42" s="530"/>
      <c r="CY42" s="530"/>
      <c r="CZ42" s="530"/>
      <c r="DA42" s="530"/>
      <c r="DB42" s="530"/>
      <c r="DC42" s="530"/>
      <c r="DD42" s="530"/>
      <c r="DE42" s="530"/>
      <c r="DF42" s="530"/>
      <c r="DG42" s="530"/>
      <c r="DH42" s="530"/>
      <c r="DI42" s="530"/>
      <c r="DJ42" s="530"/>
      <c r="DK42" s="530"/>
      <c r="DL42" s="530"/>
      <c r="DM42" s="530"/>
      <c r="DN42" s="530"/>
      <c r="DO42" s="530"/>
      <c r="DP42" s="530"/>
      <c r="DQ42" s="530"/>
      <c r="DR42" s="530"/>
      <c r="DS42" s="530"/>
      <c r="DT42" s="530"/>
      <c r="DU42" s="530"/>
      <c r="DV42" s="530"/>
      <c r="DW42" s="530"/>
      <c r="DX42" s="530"/>
      <c r="DY42" s="530"/>
      <c r="DZ42" s="530"/>
      <c r="EA42" s="530"/>
      <c r="EB42" s="530"/>
      <c r="EC42" s="530"/>
      <c r="ED42" s="530"/>
      <c r="EE42" s="530"/>
      <c r="EF42" s="530"/>
      <c r="EG42" s="530"/>
      <c r="EH42" s="530"/>
      <c r="EI42" s="530"/>
      <c r="EJ42" s="530"/>
      <c r="EK42" s="530"/>
      <c r="EL42" s="530"/>
      <c r="EM42" s="530"/>
      <c r="EN42" s="530"/>
      <c r="EO42" s="530"/>
      <c r="EP42" s="530"/>
      <c r="EQ42" s="530"/>
      <c r="ER42" s="530"/>
      <c r="ES42" s="530"/>
      <c r="ET42" s="530"/>
      <c r="EU42" s="530"/>
      <c r="EV42" s="530"/>
      <c r="EW42" s="530"/>
      <c r="EX42" s="530"/>
      <c r="EY42" s="530"/>
      <c r="EZ42" s="530"/>
      <c r="FA42" s="530"/>
      <c r="FB42" s="530"/>
      <c r="FC42" s="530"/>
      <c r="FD42" s="530"/>
      <c r="FE42" s="530"/>
      <c r="FF42" s="530"/>
      <c r="FG42" s="530"/>
      <c r="FH42" s="530"/>
      <c r="FI42" s="530"/>
      <c r="FJ42" s="530"/>
      <c r="FK42" s="530"/>
      <c r="FL42" s="530"/>
      <c r="FM42" s="530"/>
      <c r="FN42" s="530"/>
      <c r="FO42" s="530"/>
      <c r="FP42" s="530"/>
      <c r="FQ42" s="530"/>
      <c r="FR42" s="530"/>
      <c r="FS42" s="530"/>
      <c r="FT42" s="530"/>
      <c r="FU42" s="530"/>
      <c r="FV42" s="530"/>
      <c r="FW42" s="530"/>
      <c r="FX42" s="530"/>
      <c r="FY42" s="530"/>
      <c r="FZ42" s="530"/>
      <c r="GA42" s="530"/>
      <c r="GB42" s="530"/>
      <c r="GC42" s="530"/>
      <c r="GD42" s="530"/>
      <c r="GE42" s="530"/>
      <c r="GF42" s="530"/>
      <c r="GG42" s="530"/>
      <c r="GH42" s="530"/>
      <c r="GI42" s="530"/>
      <c r="GJ42" s="530"/>
      <c r="GK42" s="530"/>
      <c r="GL42" s="530"/>
      <c r="GM42" s="530"/>
      <c r="GN42" s="530"/>
      <c r="GO42" s="530"/>
      <c r="GP42" s="530"/>
      <c r="GQ42" s="530"/>
      <c r="GR42" s="530"/>
      <c r="GS42" s="530"/>
      <c r="GT42" s="530"/>
      <c r="GU42" s="530"/>
      <c r="GV42" s="530"/>
      <c r="GW42" s="530"/>
      <c r="GX42" s="530"/>
      <c r="GY42" s="530"/>
      <c r="GZ42" s="530"/>
      <c r="HA42" s="530"/>
      <c r="HB42" s="530"/>
      <c r="HC42" s="530"/>
      <c r="HD42" s="530"/>
      <c r="HE42" s="530"/>
      <c r="HF42" s="530"/>
      <c r="HG42" s="530"/>
      <c r="HH42" s="530"/>
      <c r="HI42" s="530"/>
      <c r="HJ42" s="530"/>
      <c r="HK42" s="530"/>
      <c r="HL42" s="530"/>
      <c r="HM42" s="530"/>
      <c r="HN42" s="530"/>
      <c r="HO42" s="530"/>
      <c r="HP42" s="530"/>
      <c r="HQ42" s="530"/>
      <c r="HR42" s="530"/>
      <c r="HS42" s="530"/>
      <c r="HT42" s="530"/>
      <c r="HU42" s="530"/>
      <c r="HV42" s="530"/>
      <c r="HW42" s="530"/>
      <c r="HX42" s="530"/>
      <c r="HY42" s="530"/>
      <c r="HZ42" s="530"/>
      <c r="IA42" s="530"/>
      <c r="IB42" s="530"/>
      <c r="IC42" s="530"/>
      <c r="ID42" s="530"/>
      <c r="IE42" s="530"/>
      <c r="IF42" s="530"/>
      <c r="IG42" s="530"/>
      <c r="IH42" s="530"/>
      <c r="II42" s="530"/>
      <c r="IJ42" s="530"/>
      <c r="IK42" s="530"/>
      <c r="IL42" s="530"/>
      <c r="IM42" s="530"/>
      <c r="IN42" s="530"/>
      <c r="IO42" s="530"/>
      <c r="IP42" s="530"/>
      <c r="IQ42" s="530"/>
      <c r="IR42" s="530"/>
      <c r="IS42" s="530"/>
      <c r="IT42" s="530"/>
      <c r="IU42" s="530"/>
      <c r="IV42" s="530"/>
      <c r="IW42" s="530"/>
      <c r="IX42" s="530"/>
      <c r="IY42" s="530"/>
      <c r="IZ42" s="530"/>
      <c r="JA42" s="530"/>
      <c r="JB42" s="530"/>
      <c r="JC42" s="530"/>
      <c r="JD42" s="530"/>
      <c r="JE42" s="530"/>
      <c r="JF42" s="530"/>
      <c r="JG42" s="530"/>
      <c r="JH42" s="530"/>
      <c r="JI42" s="530"/>
      <c r="JJ42" s="530"/>
      <c r="JK42" s="530"/>
      <c r="JL42" s="530"/>
      <c r="JM42" s="530"/>
      <c r="JN42" s="530"/>
      <c r="JO42" s="530"/>
      <c r="JP42" s="530"/>
      <c r="JQ42" s="530"/>
      <c r="JR42" s="530"/>
      <c r="JS42" s="530"/>
      <c r="JT42" s="530"/>
      <c r="JU42" s="530"/>
      <c r="JV42" s="530"/>
      <c r="JW42" s="530"/>
      <c r="JX42" s="530"/>
      <c r="JY42" s="530"/>
      <c r="JZ42" s="530"/>
      <c r="KA42" s="530"/>
      <c r="KB42" s="530"/>
      <c r="KC42" s="530"/>
      <c r="KD42" s="530"/>
      <c r="KE42" s="530"/>
      <c r="KF42" s="530"/>
      <c r="KG42" s="530"/>
      <c r="KH42" s="530"/>
    </row>
    <row r="43" spans="1:294" s="548" customFormat="1" ht="13">
      <c r="A43" s="575"/>
      <c r="B43" s="576"/>
      <c r="C43" s="551">
        <v>40</v>
      </c>
      <c r="D43" s="611" t="s">
        <v>1030</v>
      </c>
      <c r="E43" s="611">
        <v>2</v>
      </c>
      <c r="F43" s="553" t="s">
        <v>1953</v>
      </c>
      <c r="G43" s="580" t="s">
        <v>18</v>
      </c>
      <c r="H43" s="581" t="s">
        <v>19</v>
      </c>
      <c r="I43" s="581" t="s">
        <v>423</v>
      </c>
      <c r="J43" s="580" t="s">
        <v>629</v>
      </c>
      <c r="K43" s="582">
        <f t="shared" si="112"/>
        <v>1</v>
      </c>
      <c r="L43" s="580">
        <v>1</v>
      </c>
      <c r="M43" s="557"/>
      <c r="N43" s="558"/>
      <c r="O43" s="559">
        <f t="shared" si="113"/>
        <v>1</v>
      </c>
      <c r="P43" s="560"/>
      <c r="Q43" s="558"/>
      <c r="R43" s="559">
        <f t="shared" si="114"/>
        <v>1</v>
      </c>
      <c r="S43" s="560"/>
      <c r="T43" s="558"/>
      <c r="U43" s="561">
        <f t="shared" si="115"/>
        <v>1</v>
      </c>
      <c r="V43" s="560"/>
      <c r="W43" s="558"/>
      <c r="X43" s="559">
        <f t="shared" si="116"/>
        <v>1</v>
      </c>
      <c r="Y43" s="560"/>
      <c r="Z43" s="558"/>
      <c r="AA43" s="561">
        <f t="shared" si="117"/>
        <v>1</v>
      </c>
      <c r="AB43" s="560"/>
      <c r="AC43" s="558"/>
      <c r="AD43" s="559">
        <f t="shared" si="118"/>
        <v>1</v>
      </c>
      <c r="AE43" s="557"/>
      <c r="AF43" s="558"/>
      <c r="AG43" s="756">
        <f t="shared" si="119"/>
        <v>1</v>
      </c>
      <c r="AH43" s="560"/>
      <c r="AI43" s="558"/>
      <c r="AJ43" s="562">
        <f t="shared" si="120"/>
        <v>1</v>
      </c>
      <c r="AK43" s="560"/>
      <c r="AL43" s="558"/>
      <c r="AM43" s="562">
        <f t="shared" si="121"/>
        <v>1</v>
      </c>
      <c r="AN43" s="560"/>
      <c r="AO43" s="558"/>
      <c r="AP43" s="562">
        <f t="shared" si="122"/>
        <v>1</v>
      </c>
      <c r="AQ43" s="560"/>
      <c r="AR43" s="558"/>
      <c r="AS43" s="562">
        <f t="shared" si="123"/>
        <v>1</v>
      </c>
      <c r="AT43" s="560"/>
      <c r="AU43" s="558"/>
      <c r="AV43" s="562">
        <f t="shared" si="124"/>
        <v>1</v>
      </c>
      <c r="AW43" s="583">
        <f t="shared" si="125"/>
        <v>0</v>
      </c>
      <c r="AX43" s="583">
        <f t="shared" si="126"/>
        <v>0</v>
      </c>
      <c r="AY43" s="564">
        <f t="shared" si="127"/>
        <v>0</v>
      </c>
      <c r="AZ43" s="565" t="e">
        <f t="shared" si="128"/>
        <v>#DIV/0!</v>
      </c>
      <c r="BA43" s="566">
        <f t="shared" si="129"/>
        <v>0</v>
      </c>
      <c r="BB43" s="567">
        <f>MAX(0, Table176252626[[#This Row],[Column6]])</f>
        <v>1</v>
      </c>
      <c r="BC43" s="568">
        <v>0</v>
      </c>
      <c r="BD43" s="584">
        <f t="shared" si="5"/>
        <v>1</v>
      </c>
      <c r="BE43" s="583">
        <f t="shared" si="3"/>
        <v>1</v>
      </c>
      <c r="BF43" s="585">
        <v>2</v>
      </c>
      <c r="BG43" s="586">
        <v>43047.736435185187</v>
      </c>
      <c r="BH43" s="572">
        <f t="shared" si="6"/>
        <v>46265</v>
      </c>
      <c r="BI43" s="587">
        <f t="shared" si="130"/>
        <v>3217.2635648148134</v>
      </c>
      <c r="BJ43" s="580" t="str">
        <f t="shared" si="4"/>
        <v>Dead Stock</v>
      </c>
      <c r="BK43" s="751">
        <v>21485</v>
      </c>
      <c r="BL43" s="530"/>
      <c r="BM43" s="530"/>
      <c r="BN43" s="530"/>
      <c r="BO43" s="530"/>
      <c r="BP43" s="530"/>
      <c r="BQ43" s="530"/>
      <c r="BR43" s="530"/>
      <c r="BS43" s="530"/>
      <c r="BT43" s="530"/>
      <c r="BU43" s="530"/>
      <c r="BV43" s="530"/>
      <c r="BW43" s="530"/>
      <c r="BX43" s="530"/>
      <c r="BY43" s="530"/>
      <c r="BZ43" s="530"/>
      <c r="CA43" s="530"/>
      <c r="CB43" s="530"/>
      <c r="CC43" s="530"/>
      <c r="CD43" s="530"/>
      <c r="CE43" s="530"/>
      <c r="CF43" s="530"/>
      <c r="CG43" s="530"/>
      <c r="CH43" s="530"/>
      <c r="CI43" s="530"/>
      <c r="CJ43" s="530"/>
      <c r="CK43" s="530"/>
      <c r="CL43" s="530"/>
      <c r="CM43" s="530"/>
      <c r="CN43" s="530"/>
      <c r="CO43" s="530"/>
      <c r="CP43" s="530"/>
      <c r="CQ43" s="530"/>
      <c r="CR43" s="530"/>
      <c r="CS43" s="530"/>
      <c r="CT43" s="530"/>
      <c r="CU43" s="530"/>
      <c r="CV43" s="530"/>
      <c r="CW43" s="530"/>
      <c r="CX43" s="530"/>
      <c r="CY43" s="530"/>
      <c r="CZ43" s="530"/>
      <c r="DA43" s="530"/>
      <c r="DB43" s="530"/>
      <c r="DC43" s="530"/>
      <c r="DD43" s="530"/>
      <c r="DE43" s="530"/>
      <c r="DF43" s="530"/>
      <c r="DG43" s="530"/>
      <c r="DH43" s="530"/>
      <c r="DI43" s="530"/>
      <c r="DJ43" s="530"/>
      <c r="DK43" s="530"/>
      <c r="DL43" s="530"/>
      <c r="DM43" s="530"/>
      <c r="DN43" s="530"/>
      <c r="DO43" s="530"/>
      <c r="DP43" s="530"/>
      <c r="DQ43" s="530"/>
      <c r="DR43" s="530"/>
      <c r="DS43" s="530"/>
      <c r="DT43" s="530"/>
      <c r="DU43" s="530"/>
      <c r="DV43" s="530"/>
      <c r="DW43" s="530"/>
      <c r="DX43" s="530"/>
      <c r="DY43" s="530"/>
      <c r="DZ43" s="530"/>
      <c r="EA43" s="530"/>
      <c r="EB43" s="530"/>
      <c r="EC43" s="530"/>
      <c r="ED43" s="530"/>
      <c r="EE43" s="530"/>
      <c r="EF43" s="530"/>
      <c r="EG43" s="530"/>
      <c r="EH43" s="530"/>
      <c r="EI43" s="530"/>
      <c r="EJ43" s="530"/>
      <c r="EK43" s="530"/>
      <c r="EL43" s="530"/>
      <c r="EM43" s="530"/>
      <c r="EN43" s="530"/>
      <c r="EO43" s="530"/>
      <c r="EP43" s="530"/>
      <c r="EQ43" s="530"/>
      <c r="ER43" s="530"/>
      <c r="ES43" s="530"/>
      <c r="ET43" s="530"/>
      <c r="EU43" s="530"/>
      <c r="EV43" s="530"/>
      <c r="EW43" s="530"/>
      <c r="EX43" s="530"/>
      <c r="EY43" s="530"/>
      <c r="EZ43" s="530"/>
      <c r="FA43" s="530"/>
      <c r="FB43" s="530"/>
      <c r="FC43" s="530"/>
      <c r="FD43" s="530"/>
      <c r="FE43" s="530"/>
      <c r="FF43" s="530"/>
      <c r="FG43" s="530"/>
      <c r="FH43" s="530"/>
      <c r="FI43" s="530"/>
      <c r="FJ43" s="530"/>
      <c r="FK43" s="530"/>
      <c r="FL43" s="530"/>
      <c r="FM43" s="530"/>
      <c r="FN43" s="530"/>
      <c r="FO43" s="530"/>
      <c r="FP43" s="530"/>
      <c r="FQ43" s="530"/>
      <c r="FR43" s="530"/>
      <c r="FS43" s="530"/>
      <c r="FT43" s="530"/>
      <c r="FU43" s="530"/>
      <c r="FV43" s="530"/>
      <c r="FW43" s="530"/>
      <c r="FX43" s="530"/>
      <c r="FY43" s="530"/>
      <c r="FZ43" s="530"/>
      <c r="GA43" s="530"/>
      <c r="GB43" s="530"/>
      <c r="GC43" s="530"/>
      <c r="GD43" s="530"/>
      <c r="GE43" s="530"/>
      <c r="GF43" s="530"/>
      <c r="GG43" s="530"/>
      <c r="GH43" s="530"/>
      <c r="GI43" s="530"/>
      <c r="GJ43" s="530"/>
      <c r="GK43" s="530"/>
      <c r="GL43" s="530"/>
      <c r="GM43" s="530"/>
      <c r="GN43" s="530"/>
      <c r="GO43" s="530"/>
      <c r="GP43" s="530"/>
      <c r="GQ43" s="530"/>
      <c r="GR43" s="530"/>
      <c r="GS43" s="530"/>
      <c r="GT43" s="530"/>
      <c r="GU43" s="530"/>
      <c r="GV43" s="530"/>
      <c r="GW43" s="530"/>
      <c r="GX43" s="530"/>
      <c r="GY43" s="530"/>
      <c r="GZ43" s="530"/>
      <c r="HA43" s="530"/>
      <c r="HB43" s="530"/>
      <c r="HC43" s="530"/>
      <c r="HD43" s="530"/>
      <c r="HE43" s="530"/>
      <c r="HF43" s="530"/>
      <c r="HG43" s="530"/>
      <c r="HH43" s="530"/>
      <c r="HI43" s="530"/>
      <c r="HJ43" s="530"/>
      <c r="HK43" s="530"/>
      <c r="HL43" s="530"/>
      <c r="HM43" s="530"/>
      <c r="HN43" s="530"/>
      <c r="HO43" s="530"/>
      <c r="HP43" s="530"/>
      <c r="HQ43" s="530"/>
      <c r="HR43" s="530"/>
      <c r="HS43" s="530"/>
      <c r="HT43" s="530"/>
      <c r="HU43" s="530"/>
      <c r="HV43" s="530"/>
      <c r="HW43" s="530"/>
      <c r="HX43" s="530"/>
      <c r="HY43" s="530"/>
      <c r="HZ43" s="530"/>
      <c r="IA43" s="530"/>
      <c r="IB43" s="530"/>
      <c r="IC43" s="530"/>
      <c r="ID43" s="530"/>
      <c r="IE43" s="530"/>
      <c r="IF43" s="530"/>
      <c r="IG43" s="530"/>
      <c r="IH43" s="530"/>
      <c r="II43" s="530"/>
      <c r="IJ43" s="530"/>
      <c r="IK43" s="530"/>
      <c r="IL43" s="530"/>
      <c r="IM43" s="530"/>
      <c r="IN43" s="530"/>
      <c r="IO43" s="530"/>
      <c r="IP43" s="530"/>
      <c r="IQ43" s="530"/>
      <c r="IR43" s="530"/>
      <c r="IS43" s="530"/>
      <c r="IT43" s="530"/>
      <c r="IU43" s="530"/>
      <c r="IV43" s="530"/>
      <c r="IW43" s="530"/>
      <c r="IX43" s="530"/>
      <c r="IY43" s="530"/>
      <c r="IZ43" s="530"/>
      <c r="JA43" s="530"/>
      <c r="JB43" s="530"/>
      <c r="JC43" s="530"/>
      <c r="JD43" s="530"/>
      <c r="JE43" s="530"/>
      <c r="JF43" s="530"/>
      <c r="JG43" s="530"/>
      <c r="JH43" s="530"/>
      <c r="JI43" s="530"/>
      <c r="JJ43" s="530"/>
      <c r="JK43" s="530"/>
      <c r="JL43" s="530"/>
      <c r="JM43" s="530"/>
      <c r="JN43" s="530"/>
      <c r="JO43" s="530"/>
      <c r="JP43" s="530"/>
      <c r="JQ43" s="530"/>
      <c r="JR43" s="530"/>
      <c r="JS43" s="530"/>
      <c r="JT43" s="530"/>
      <c r="JU43" s="530"/>
      <c r="JV43" s="530"/>
      <c r="JW43" s="530"/>
      <c r="JX43" s="530"/>
      <c r="JY43" s="530"/>
      <c r="JZ43" s="530"/>
      <c r="KA43" s="530"/>
      <c r="KB43" s="530"/>
      <c r="KC43" s="530"/>
      <c r="KD43" s="530"/>
      <c r="KE43" s="530"/>
      <c r="KF43" s="530"/>
      <c r="KG43" s="530"/>
      <c r="KH43" s="530"/>
    </row>
    <row r="44" spans="1:294" ht="13">
      <c r="A44" s="549"/>
      <c r="B44" s="550"/>
      <c r="C44" s="551">
        <v>41</v>
      </c>
      <c r="D44" s="611" t="s">
        <v>1030</v>
      </c>
      <c r="E44" s="611">
        <v>3</v>
      </c>
      <c r="F44" s="553" t="s">
        <v>1953</v>
      </c>
      <c r="G44" s="580" t="s">
        <v>194</v>
      </c>
      <c r="H44" s="581" t="s">
        <v>195</v>
      </c>
      <c r="I44" s="581" t="s">
        <v>423</v>
      </c>
      <c r="J44" s="588" t="s">
        <v>629</v>
      </c>
      <c r="K44" s="582">
        <f t="shared" si="112"/>
        <v>1</v>
      </c>
      <c r="L44" s="580">
        <v>1</v>
      </c>
      <c r="M44" s="557"/>
      <c r="N44" s="558"/>
      <c r="O44" s="559">
        <f t="shared" si="113"/>
        <v>1</v>
      </c>
      <c r="P44" s="560"/>
      <c r="Q44" s="558"/>
      <c r="R44" s="559">
        <f t="shared" si="114"/>
        <v>1</v>
      </c>
      <c r="S44" s="560"/>
      <c r="T44" s="558"/>
      <c r="U44" s="561">
        <f t="shared" si="115"/>
        <v>1</v>
      </c>
      <c r="V44" s="560"/>
      <c r="W44" s="558"/>
      <c r="X44" s="559">
        <f t="shared" si="116"/>
        <v>1</v>
      </c>
      <c r="Y44" s="560"/>
      <c r="Z44" s="558"/>
      <c r="AA44" s="561">
        <f t="shared" si="117"/>
        <v>1</v>
      </c>
      <c r="AB44" s="560"/>
      <c r="AC44" s="558"/>
      <c r="AD44" s="559">
        <f t="shared" si="118"/>
        <v>1</v>
      </c>
      <c r="AE44" s="557"/>
      <c r="AF44" s="558"/>
      <c r="AG44" s="756">
        <f t="shared" si="119"/>
        <v>1</v>
      </c>
      <c r="AH44" s="560"/>
      <c r="AI44" s="558"/>
      <c r="AJ44" s="562">
        <f t="shared" si="120"/>
        <v>1</v>
      </c>
      <c r="AK44" s="560"/>
      <c r="AL44" s="558"/>
      <c r="AM44" s="562">
        <f t="shared" si="121"/>
        <v>1</v>
      </c>
      <c r="AN44" s="560"/>
      <c r="AO44" s="558"/>
      <c r="AP44" s="562">
        <f t="shared" si="122"/>
        <v>1</v>
      </c>
      <c r="AQ44" s="560"/>
      <c r="AR44" s="558"/>
      <c r="AS44" s="562">
        <f t="shared" si="123"/>
        <v>1</v>
      </c>
      <c r="AT44" s="560"/>
      <c r="AU44" s="558"/>
      <c r="AV44" s="562">
        <f t="shared" si="124"/>
        <v>1</v>
      </c>
      <c r="AW44" s="583">
        <f t="shared" si="125"/>
        <v>0</v>
      </c>
      <c r="AX44" s="583">
        <f t="shared" si="126"/>
        <v>0</v>
      </c>
      <c r="AY44" s="564">
        <f t="shared" si="127"/>
        <v>0</v>
      </c>
      <c r="AZ44" s="565" t="e">
        <f t="shared" si="128"/>
        <v>#DIV/0!</v>
      </c>
      <c r="BA44" s="566">
        <f t="shared" si="129"/>
        <v>0</v>
      </c>
      <c r="BB44" s="567">
        <f>MAX(0, Table176252626[[#This Row],[Column6]])</f>
        <v>1</v>
      </c>
      <c r="BC44" s="568">
        <v>0</v>
      </c>
      <c r="BD44" s="584">
        <f t="shared" si="5"/>
        <v>1</v>
      </c>
      <c r="BE44" s="583">
        <f t="shared" si="3"/>
        <v>1</v>
      </c>
      <c r="BF44" s="585">
        <v>2</v>
      </c>
      <c r="BG44" s="586">
        <v>43630.58625</v>
      </c>
      <c r="BH44" s="572">
        <f t="shared" si="6"/>
        <v>46265</v>
      </c>
      <c r="BI44" s="587">
        <f t="shared" si="130"/>
        <v>2634.4137499999997</v>
      </c>
      <c r="BJ44" s="580" t="str">
        <f t="shared" si="4"/>
        <v>Dead Stock</v>
      </c>
      <c r="BK44" s="751">
        <v>6008.06</v>
      </c>
    </row>
    <row r="45" spans="1:294" s="548" customFormat="1" ht="13">
      <c r="A45" s="549"/>
      <c r="B45" s="550"/>
      <c r="C45" s="551">
        <v>42</v>
      </c>
      <c r="D45" s="611" t="s">
        <v>1030</v>
      </c>
      <c r="E45" s="611">
        <v>4</v>
      </c>
      <c r="F45" s="553" t="s">
        <v>1953</v>
      </c>
      <c r="G45" s="580" t="s">
        <v>289</v>
      </c>
      <c r="H45" s="581" t="s">
        <v>290</v>
      </c>
      <c r="I45" s="581" t="s">
        <v>423</v>
      </c>
      <c r="J45" s="580" t="s">
        <v>629</v>
      </c>
      <c r="K45" s="582">
        <f t="shared" si="112"/>
        <v>1</v>
      </c>
      <c r="L45" s="580">
        <v>1</v>
      </c>
      <c r="M45" s="557"/>
      <c r="N45" s="558"/>
      <c r="O45" s="559">
        <f t="shared" si="113"/>
        <v>1</v>
      </c>
      <c r="P45" s="560"/>
      <c r="Q45" s="558"/>
      <c r="R45" s="559">
        <f t="shared" si="114"/>
        <v>1</v>
      </c>
      <c r="S45" s="560"/>
      <c r="T45" s="558"/>
      <c r="U45" s="561">
        <f t="shared" si="115"/>
        <v>1</v>
      </c>
      <c r="V45" s="560"/>
      <c r="W45" s="558"/>
      <c r="X45" s="559">
        <f t="shared" si="116"/>
        <v>1</v>
      </c>
      <c r="Y45" s="560"/>
      <c r="Z45" s="558"/>
      <c r="AA45" s="561">
        <f t="shared" si="117"/>
        <v>1</v>
      </c>
      <c r="AB45" s="560"/>
      <c r="AC45" s="558"/>
      <c r="AD45" s="559">
        <f t="shared" si="118"/>
        <v>1</v>
      </c>
      <c r="AE45" s="557"/>
      <c r="AF45" s="558"/>
      <c r="AG45" s="756">
        <f t="shared" si="119"/>
        <v>1</v>
      </c>
      <c r="AH45" s="560"/>
      <c r="AI45" s="558"/>
      <c r="AJ45" s="562">
        <f t="shared" si="120"/>
        <v>1</v>
      </c>
      <c r="AK45" s="560"/>
      <c r="AL45" s="558"/>
      <c r="AM45" s="562">
        <f t="shared" si="121"/>
        <v>1</v>
      </c>
      <c r="AN45" s="560"/>
      <c r="AO45" s="558"/>
      <c r="AP45" s="562">
        <f t="shared" si="122"/>
        <v>1</v>
      </c>
      <c r="AQ45" s="560"/>
      <c r="AR45" s="558"/>
      <c r="AS45" s="562">
        <f t="shared" si="123"/>
        <v>1</v>
      </c>
      <c r="AT45" s="560"/>
      <c r="AU45" s="558"/>
      <c r="AV45" s="562">
        <f t="shared" si="124"/>
        <v>1</v>
      </c>
      <c r="AW45" s="583">
        <f t="shared" si="125"/>
        <v>0</v>
      </c>
      <c r="AX45" s="583">
        <f t="shared" si="126"/>
        <v>0</v>
      </c>
      <c r="AY45" s="564">
        <f t="shared" si="127"/>
        <v>0</v>
      </c>
      <c r="AZ45" s="565" t="e">
        <f t="shared" si="128"/>
        <v>#DIV/0!</v>
      </c>
      <c r="BA45" s="566">
        <f t="shared" si="129"/>
        <v>0</v>
      </c>
      <c r="BB45" s="567">
        <f>MAX(0, Table176252626[[#This Row],[Column6]])</f>
        <v>1</v>
      </c>
      <c r="BC45" s="568">
        <v>0</v>
      </c>
      <c r="BD45" s="584">
        <f t="shared" si="5"/>
        <v>1</v>
      </c>
      <c r="BE45" s="583">
        <f t="shared" si="3"/>
        <v>1</v>
      </c>
      <c r="BF45" s="585">
        <v>2</v>
      </c>
      <c r="BG45" s="586">
        <v>42718.690752314818</v>
      </c>
      <c r="BH45" s="572">
        <f t="shared" si="6"/>
        <v>46265</v>
      </c>
      <c r="BI45" s="587">
        <f t="shared" si="130"/>
        <v>3546.3092476851816</v>
      </c>
      <c r="BJ45" s="580" t="str">
        <f t="shared" si="4"/>
        <v>Dead Stock</v>
      </c>
      <c r="BK45" s="751">
        <v>7510</v>
      </c>
      <c r="BL45" s="530"/>
      <c r="BM45" s="530"/>
      <c r="BN45" s="530"/>
      <c r="BO45" s="530"/>
      <c r="BP45" s="530"/>
      <c r="BQ45" s="530"/>
      <c r="BR45" s="530"/>
      <c r="BS45" s="530"/>
      <c r="BT45" s="530"/>
      <c r="BU45" s="530"/>
      <c r="BV45" s="530"/>
      <c r="BW45" s="530"/>
      <c r="BX45" s="530"/>
      <c r="BY45" s="530"/>
      <c r="BZ45" s="530"/>
      <c r="CA45" s="530"/>
      <c r="CB45" s="530"/>
      <c r="CC45" s="530"/>
      <c r="CD45" s="530"/>
      <c r="CE45" s="530"/>
      <c r="CF45" s="530"/>
      <c r="CG45" s="530"/>
      <c r="CH45" s="530"/>
      <c r="CI45" s="530"/>
      <c r="CJ45" s="530"/>
      <c r="CK45" s="530"/>
      <c r="CL45" s="530"/>
      <c r="CM45" s="530"/>
      <c r="CN45" s="530"/>
      <c r="CO45" s="530"/>
      <c r="CP45" s="530"/>
      <c r="CQ45" s="530"/>
      <c r="CR45" s="530"/>
      <c r="CS45" s="530"/>
      <c r="CT45" s="530"/>
      <c r="CU45" s="530"/>
      <c r="CV45" s="530"/>
      <c r="CW45" s="530"/>
      <c r="CX45" s="530"/>
      <c r="CY45" s="530"/>
      <c r="CZ45" s="530"/>
      <c r="DA45" s="530"/>
      <c r="DB45" s="530"/>
      <c r="DC45" s="530"/>
      <c r="DD45" s="530"/>
      <c r="DE45" s="530"/>
      <c r="DF45" s="530"/>
      <c r="DG45" s="530"/>
      <c r="DH45" s="530"/>
      <c r="DI45" s="530"/>
      <c r="DJ45" s="530"/>
      <c r="DK45" s="530"/>
      <c r="DL45" s="530"/>
      <c r="DM45" s="530"/>
      <c r="DN45" s="530"/>
      <c r="DO45" s="530"/>
      <c r="DP45" s="530"/>
      <c r="DQ45" s="530"/>
      <c r="DR45" s="530"/>
      <c r="DS45" s="530"/>
      <c r="DT45" s="530"/>
      <c r="DU45" s="530"/>
      <c r="DV45" s="530"/>
      <c r="DW45" s="530"/>
      <c r="DX45" s="530"/>
      <c r="DY45" s="530"/>
      <c r="DZ45" s="530"/>
      <c r="EA45" s="530"/>
      <c r="EB45" s="530"/>
      <c r="EC45" s="530"/>
      <c r="ED45" s="530"/>
      <c r="EE45" s="530"/>
      <c r="EF45" s="530"/>
      <c r="EG45" s="530"/>
      <c r="EH45" s="530"/>
      <c r="EI45" s="530"/>
      <c r="EJ45" s="530"/>
      <c r="EK45" s="530"/>
      <c r="EL45" s="530"/>
      <c r="EM45" s="530"/>
      <c r="EN45" s="530"/>
      <c r="EO45" s="530"/>
      <c r="EP45" s="530"/>
      <c r="EQ45" s="530"/>
      <c r="ER45" s="530"/>
      <c r="ES45" s="530"/>
      <c r="ET45" s="530"/>
      <c r="EU45" s="530"/>
      <c r="EV45" s="530"/>
      <c r="EW45" s="530"/>
      <c r="EX45" s="530"/>
      <c r="EY45" s="530"/>
      <c r="EZ45" s="530"/>
      <c r="FA45" s="530"/>
      <c r="FB45" s="530"/>
      <c r="FC45" s="530"/>
      <c r="FD45" s="530"/>
      <c r="FE45" s="530"/>
      <c r="FF45" s="530"/>
      <c r="FG45" s="530"/>
      <c r="FH45" s="530"/>
      <c r="FI45" s="530"/>
      <c r="FJ45" s="530"/>
      <c r="FK45" s="530"/>
      <c r="FL45" s="530"/>
      <c r="FM45" s="530"/>
      <c r="FN45" s="530"/>
      <c r="FO45" s="530"/>
      <c r="FP45" s="530"/>
      <c r="FQ45" s="530"/>
      <c r="FR45" s="530"/>
      <c r="FS45" s="530"/>
      <c r="FT45" s="530"/>
      <c r="FU45" s="530"/>
      <c r="FV45" s="530"/>
      <c r="FW45" s="530"/>
      <c r="FX45" s="530"/>
      <c r="FY45" s="530"/>
      <c r="FZ45" s="530"/>
      <c r="GA45" s="530"/>
      <c r="GB45" s="530"/>
      <c r="GC45" s="530"/>
      <c r="GD45" s="530"/>
      <c r="GE45" s="530"/>
      <c r="GF45" s="530"/>
      <c r="GG45" s="530"/>
      <c r="GH45" s="530"/>
      <c r="GI45" s="530"/>
      <c r="GJ45" s="530"/>
      <c r="GK45" s="530"/>
      <c r="GL45" s="530"/>
      <c r="GM45" s="530"/>
      <c r="GN45" s="530"/>
      <c r="GO45" s="530"/>
      <c r="GP45" s="530"/>
      <c r="GQ45" s="530"/>
      <c r="GR45" s="530"/>
      <c r="GS45" s="530"/>
      <c r="GT45" s="530"/>
      <c r="GU45" s="530"/>
      <c r="GV45" s="530"/>
      <c r="GW45" s="530"/>
      <c r="GX45" s="530"/>
      <c r="GY45" s="530"/>
      <c r="GZ45" s="530"/>
      <c r="HA45" s="530"/>
      <c r="HB45" s="530"/>
      <c r="HC45" s="530"/>
      <c r="HD45" s="530"/>
      <c r="HE45" s="530"/>
      <c r="HF45" s="530"/>
      <c r="HG45" s="530"/>
      <c r="HH45" s="530"/>
      <c r="HI45" s="530"/>
      <c r="HJ45" s="530"/>
      <c r="HK45" s="530"/>
      <c r="HL45" s="530"/>
      <c r="HM45" s="530"/>
      <c r="HN45" s="530"/>
      <c r="HO45" s="530"/>
      <c r="HP45" s="530"/>
      <c r="HQ45" s="530"/>
      <c r="HR45" s="530"/>
      <c r="HS45" s="530"/>
      <c r="HT45" s="530"/>
      <c r="HU45" s="530"/>
      <c r="HV45" s="530"/>
      <c r="HW45" s="530"/>
      <c r="HX45" s="530"/>
      <c r="HY45" s="530"/>
      <c r="HZ45" s="530"/>
      <c r="IA45" s="530"/>
      <c r="IB45" s="530"/>
      <c r="IC45" s="530"/>
      <c r="ID45" s="530"/>
      <c r="IE45" s="530"/>
      <c r="IF45" s="530"/>
      <c r="IG45" s="530"/>
      <c r="IH45" s="530"/>
      <c r="II45" s="530"/>
      <c r="IJ45" s="530"/>
      <c r="IK45" s="530"/>
      <c r="IL45" s="530"/>
      <c r="IM45" s="530"/>
      <c r="IN45" s="530"/>
      <c r="IO45" s="530"/>
      <c r="IP45" s="530"/>
      <c r="IQ45" s="530"/>
      <c r="IR45" s="530"/>
      <c r="IS45" s="530"/>
      <c r="IT45" s="530"/>
      <c r="IU45" s="530"/>
      <c r="IV45" s="530"/>
      <c r="IW45" s="530"/>
      <c r="IX45" s="530"/>
      <c r="IY45" s="530"/>
      <c r="IZ45" s="530"/>
      <c r="JA45" s="530"/>
      <c r="JB45" s="530"/>
      <c r="JC45" s="530"/>
      <c r="JD45" s="530"/>
      <c r="JE45" s="530"/>
      <c r="JF45" s="530"/>
      <c r="JG45" s="530"/>
      <c r="JH45" s="530"/>
      <c r="JI45" s="530"/>
      <c r="JJ45" s="530"/>
      <c r="JK45" s="530"/>
      <c r="JL45" s="530"/>
      <c r="JM45" s="530"/>
      <c r="JN45" s="530"/>
      <c r="JO45" s="530"/>
      <c r="JP45" s="530"/>
      <c r="JQ45" s="530"/>
      <c r="JR45" s="530"/>
      <c r="JS45" s="530"/>
      <c r="JT45" s="530"/>
      <c r="JU45" s="530"/>
      <c r="JV45" s="530"/>
      <c r="JW45" s="530"/>
      <c r="JX45" s="530"/>
      <c r="JY45" s="530"/>
      <c r="JZ45" s="530"/>
      <c r="KA45" s="530"/>
      <c r="KB45" s="530"/>
      <c r="KC45" s="530"/>
      <c r="KD45" s="530"/>
      <c r="KE45" s="530"/>
      <c r="KF45" s="530"/>
      <c r="KG45" s="530"/>
      <c r="KH45" s="530"/>
    </row>
    <row r="46" spans="1:294" ht="13">
      <c r="A46" s="549"/>
      <c r="B46" s="550"/>
      <c r="C46" s="577">
        <v>43</v>
      </c>
      <c r="D46" s="611" t="s">
        <v>1030</v>
      </c>
      <c r="E46" s="611">
        <v>5</v>
      </c>
      <c r="F46" s="553" t="s">
        <v>1953</v>
      </c>
      <c r="G46" s="580" t="s">
        <v>2399</v>
      </c>
      <c r="H46" s="581" t="s">
        <v>2400</v>
      </c>
      <c r="I46" s="581" t="s">
        <v>2398</v>
      </c>
      <c r="J46" s="580" t="s">
        <v>629</v>
      </c>
      <c r="K46" s="582">
        <f t="shared" si="112"/>
        <v>1</v>
      </c>
      <c r="L46" s="580">
        <v>1</v>
      </c>
      <c r="M46" s="557"/>
      <c r="N46" s="558"/>
      <c r="O46" s="559">
        <f t="shared" si="113"/>
        <v>1</v>
      </c>
      <c r="P46" s="560"/>
      <c r="Q46" s="558"/>
      <c r="R46" s="559">
        <f t="shared" si="114"/>
        <v>1</v>
      </c>
      <c r="S46" s="560"/>
      <c r="T46" s="558"/>
      <c r="U46" s="561">
        <f t="shared" si="115"/>
        <v>1</v>
      </c>
      <c r="V46" s="560"/>
      <c r="W46" s="558"/>
      <c r="X46" s="559">
        <f t="shared" si="116"/>
        <v>1</v>
      </c>
      <c r="Y46" s="560"/>
      <c r="Z46" s="558"/>
      <c r="AA46" s="561">
        <f t="shared" si="117"/>
        <v>1</v>
      </c>
      <c r="AB46" s="560"/>
      <c r="AC46" s="558"/>
      <c r="AD46" s="559">
        <f t="shared" si="118"/>
        <v>1</v>
      </c>
      <c r="AE46" s="557"/>
      <c r="AF46" s="558"/>
      <c r="AG46" s="756">
        <f t="shared" si="119"/>
        <v>1</v>
      </c>
      <c r="AH46" s="560"/>
      <c r="AI46" s="558"/>
      <c r="AJ46" s="562">
        <f t="shared" si="120"/>
        <v>1</v>
      </c>
      <c r="AK46" s="560"/>
      <c r="AL46" s="558"/>
      <c r="AM46" s="562">
        <f t="shared" si="121"/>
        <v>1</v>
      </c>
      <c r="AN46" s="560"/>
      <c r="AO46" s="558"/>
      <c r="AP46" s="562">
        <f t="shared" si="122"/>
        <v>1</v>
      </c>
      <c r="AQ46" s="560"/>
      <c r="AR46" s="558"/>
      <c r="AS46" s="562">
        <f t="shared" si="123"/>
        <v>1</v>
      </c>
      <c r="AT46" s="560"/>
      <c r="AU46" s="558"/>
      <c r="AV46" s="562">
        <f t="shared" si="124"/>
        <v>1</v>
      </c>
      <c r="AW46" s="583">
        <f t="shared" si="125"/>
        <v>0</v>
      </c>
      <c r="AX46" s="583">
        <f t="shared" si="126"/>
        <v>0</v>
      </c>
      <c r="AY46" s="564">
        <f t="shared" si="127"/>
        <v>0</v>
      </c>
      <c r="AZ46" s="565" t="e">
        <f t="shared" si="128"/>
        <v>#DIV/0!</v>
      </c>
      <c r="BA46" s="566">
        <f t="shared" si="129"/>
        <v>0</v>
      </c>
      <c r="BB46" s="567">
        <f>MAX(0, Table176252626[[#This Row],[Column6]])</f>
        <v>1</v>
      </c>
      <c r="BC46" s="568">
        <v>0</v>
      </c>
      <c r="BD46" s="584">
        <f t="shared" si="5"/>
        <v>1</v>
      </c>
      <c r="BE46" s="583">
        <f t="shared" si="3"/>
        <v>1</v>
      </c>
      <c r="BF46" s="585">
        <v>2</v>
      </c>
      <c r="BG46" s="586">
        <v>44330.548032407409</v>
      </c>
      <c r="BH46" s="572">
        <f t="shared" si="6"/>
        <v>46265</v>
      </c>
      <c r="BI46" s="587">
        <f t="shared" si="130"/>
        <v>1934.4519675925912</v>
      </c>
      <c r="BJ46" s="580" t="str">
        <f t="shared" si="4"/>
        <v>Dead Stock</v>
      </c>
      <c r="BK46" s="751">
        <v>5886</v>
      </c>
    </row>
    <row r="47" spans="1:294" ht="13">
      <c r="A47" s="590"/>
      <c r="B47" s="591"/>
      <c r="C47" s="577">
        <v>44</v>
      </c>
      <c r="D47" s="611" t="s">
        <v>1030</v>
      </c>
      <c r="E47" s="611">
        <v>6</v>
      </c>
      <c r="F47" s="553" t="s">
        <v>1953</v>
      </c>
      <c r="G47" s="580" t="s">
        <v>248</v>
      </c>
      <c r="H47" s="581" t="s">
        <v>249</v>
      </c>
      <c r="I47" s="581" t="s">
        <v>423</v>
      </c>
      <c r="J47" s="580" t="s">
        <v>629</v>
      </c>
      <c r="K47" s="582">
        <f t="shared" si="112"/>
        <v>1</v>
      </c>
      <c r="L47" s="580">
        <v>1</v>
      </c>
      <c r="M47" s="557"/>
      <c r="N47" s="558"/>
      <c r="O47" s="559">
        <f t="shared" si="113"/>
        <v>1</v>
      </c>
      <c r="P47" s="560"/>
      <c r="Q47" s="558"/>
      <c r="R47" s="559">
        <f t="shared" si="114"/>
        <v>1</v>
      </c>
      <c r="S47" s="560"/>
      <c r="T47" s="558"/>
      <c r="U47" s="561">
        <f t="shared" si="115"/>
        <v>1</v>
      </c>
      <c r="V47" s="560"/>
      <c r="W47" s="558"/>
      <c r="X47" s="559">
        <f t="shared" si="116"/>
        <v>1</v>
      </c>
      <c r="Y47" s="560"/>
      <c r="Z47" s="558"/>
      <c r="AA47" s="561">
        <f t="shared" si="117"/>
        <v>1</v>
      </c>
      <c r="AB47" s="560"/>
      <c r="AC47" s="558"/>
      <c r="AD47" s="559">
        <f t="shared" si="118"/>
        <v>1</v>
      </c>
      <c r="AE47" s="557"/>
      <c r="AF47" s="558"/>
      <c r="AG47" s="756">
        <f t="shared" si="119"/>
        <v>1</v>
      </c>
      <c r="AH47" s="560"/>
      <c r="AI47" s="558"/>
      <c r="AJ47" s="562">
        <f t="shared" si="120"/>
        <v>1</v>
      </c>
      <c r="AK47" s="560"/>
      <c r="AL47" s="558"/>
      <c r="AM47" s="562">
        <f t="shared" si="121"/>
        <v>1</v>
      </c>
      <c r="AN47" s="560"/>
      <c r="AO47" s="558"/>
      <c r="AP47" s="562">
        <f t="shared" si="122"/>
        <v>1</v>
      </c>
      <c r="AQ47" s="560"/>
      <c r="AR47" s="558"/>
      <c r="AS47" s="562">
        <f t="shared" si="123"/>
        <v>1</v>
      </c>
      <c r="AT47" s="560"/>
      <c r="AU47" s="558"/>
      <c r="AV47" s="562">
        <f t="shared" si="124"/>
        <v>1</v>
      </c>
      <c r="AW47" s="583">
        <f t="shared" si="125"/>
        <v>0</v>
      </c>
      <c r="AX47" s="583">
        <f t="shared" si="126"/>
        <v>0</v>
      </c>
      <c r="AY47" s="564">
        <f t="shared" si="127"/>
        <v>0</v>
      </c>
      <c r="AZ47" s="565" t="e">
        <f t="shared" si="128"/>
        <v>#DIV/0!</v>
      </c>
      <c r="BA47" s="566">
        <f t="shared" si="129"/>
        <v>0</v>
      </c>
      <c r="BB47" s="567">
        <f>MAX(0, Table176252626[[#This Row],[Column6]])</f>
        <v>1</v>
      </c>
      <c r="BC47" s="568">
        <v>0</v>
      </c>
      <c r="BD47" s="584">
        <f t="shared" si="5"/>
        <v>1</v>
      </c>
      <c r="BE47" s="583">
        <f t="shared" si="3"/>
        <v>1</v>
      </c>
      <c r="BF47" s="585">
        <v>2</v>
      </c>
      <c r="BG47" s="586">
        <v>42746.392337962963</v>
      </c>
      <c r="BH47" s="572">
        <f t="shared" si="6"/>
        <v>46265</v>
      </c>
      <c r="BI47" s="587">
        <f t="shared" si="130"/>
        <v>3518.6076620370368</v>
      </c>
      <c r="BJ47" s="580" t="str">
        <f t="shared" si="4"/>
        <v>Dead Stock</v>
      </c>
      <c r="BK47" s="751">
        <v>8440</v>
      </c>
    </row>
    <row r="48" spans="1:294" ht="13">
      <c r="A48" s="549"/>
      <c r="B48" s="550"/>
      <c r="C48" s="577">
        <v>45</v>
      </c>
      <c r="D48" s="611" t="s">
        <v>1030</v>
      </c>
      <c r="E48" s="611">
        <v>7</v>
      </c>
      <c r="F48" s="553" t="s">
        <v>1953</v>
      </c>
      <c r="G48" s="580" t="s">
        <v>583</v>
      </c>
      <c r="H48" s="581" t="s">
        <v>150</v>
      </c>
      <c r="I48" s="581" t="s">
        <v>423</v>
      </c>
      <c r="J48" s="588" t="s">
        <v>629</v>
      </c>
      <c r="K48" s="582">
        <f t="shared" si="112"/>
        <v>1</v>
      </c>
      <c r="L48" s="580">
        <v>1</v>
      </c>
      <c r="M48" s="557"/>
      <c r="N48" s="558"/>
      <c r="O48" s="559">
        <f t="shared" si="113"/>
        <v>1</v>
      </c>
      <c r="P48" s="560"/>
      <c r="Q48" s="558"/>
      <c r="R48" s="559">
        <f t="shared" si="114"/>
        <v>1</v>
      </c>
      <c r="S48" s="560"/>
      <c r="T48" s="558"/>
      <c r="U48" s="561">
        <f t="shared" si="115"/>
        <v>1</v>
      </c>
      <c r="V48" s="560"/>
      <c r="W48" s="558"/>
      <c r="X48" s="559">
        <f t="shared" si="116"/>
        <v>1</v>
      </c>
      <c r="Y48" s="560"/>
      <c r="Z48" s="558"/>
      <c r="AA48" s="561">
        <f t="shared" si="117"/>
        <v>1</v>
      </c>
      <c r="AB48" s="560"/>
      <c r="AC48" s="558"/>
      <c r="AD48" s="559">
        <f t="shared" si="118"/>
        <v>1</v>
      </c>
      <c r="AE48" s="557"/>
      <c r="AF48" s="558"/>
      <c r="AG48" s="756">
        <f t="shared" si="119"/>
        <v>1</v>
      </c>
      <c r="AH48" s="560"/>
      <c r="AI48" s="558"/>
      <c r="AJ48" s="562">
        <f t="shared" si="120"/>
        <v>1</v>
      </c>
      <c r="AK48" s="560"/>
      <c r="AL48" s="558"/>
      <c r="AM48" s="562">
        <f t="shared" si="121"/>
        <v>1</v>
      </c>
      <c r="AN48" s="560"/>
      <c r="AO48" s="558"/>
      <c r="AP48" s="562">
        <f t="shared" si="122"/>
        <v>1</v>
      </c>
      <c r="AQ48" s="560"/>
      <c r="AR48" s="558"/>
      <c r="AS48" s="562">
        <f t="shared" si="123"/>
        <v>1</v>
      </c>
      <c r="AT48" s="560"/>
      <c r="AU48" s="558"/>
      <c r="AV48" s="562">
        <f t="shared" si="124"/>
        <v>1</v>
      </c>
      <c r="AW48" s="583">
        <f t="shared" si="125"/>
        <v>0</v>
      </c>
      <c r="AX48" s="583">
        <f t="shared" si="126"/>
        <v>0</v>
      </c>
      <c r="AY48" s="564">
        <f t="shared" si="127"/>
        <v>0</v>
      </c>
      <c r="AZ48" s="565" t="e">
        <f t="shared" si="128"/>
        <v>#DIV/0!</v>
      </c>
      <c r="BA48" s="566">
        <f t="shared" si="129"/>
        <v>0</v>
      </c>
      <c r="BB48" s="567">
        <f>MAX(0, Table176252626[[#This Row],[Column6]])</f>
        <v>1</v>
      </c>
      <c r="BC48" s="568">
        <v>0</v>
      </c>
      <c r="BD48" s="584">
        <f t="shared" si="5"/>
        <v>1</v>
      </c>
      <c r="BE48" s="583">
        <f t="shared" si="3"/>
        <v>1</v>
      </c>
      <c r="BF48" s="585">
        <v>2</v>
      </c>
      <c r="BG48" s="586">
        <v>43090.583449074074</v>
      </c>
      <c r="BH48" s="572">
        <f t="shared" si="6"/>
        <v>46265</v>
      </c>
      <c r="BI48" s="587">
        <f t="shared" si="130"/>
        <v>3174.4165509259255</v>
      </c>
      <c r="BJ48" s="580" t="str">
        <f t="shared" si="4"/>
        <v>Dead Stock</v>
      </c>
      <c r="BK48" s="751">
        <v>2420</v>
      </c>
    </row>
    <row r="49" spans="1:294" ht="13">
      <c r="A49" s="549"/>
      <c r="B49" s="576"/>
      <c r="C49" s="551">
        <v>46</v>
      </c>
      <c r="D49" s="611" t="s">
        <v>1030</v>
      </c>
      <c r="E49" s="611">
        <v>8</v>
      </c>
      <c r="F49" s="553" t="s">
        <v>1953</v>
      </c>
      <c r="G49" s="580" t="s">
        <v>152</v>
      </c>
      <c r="H49" s="581" t="s">
        <v>4303</v>
      </c>
      <c r="I49" s="581" t="s">
        <v>423</v>
      </c>
      <c r="J49" s="580" t="s">
        <v>629</v>
      </c>
      <c r="K49" s="582">
        <f t="shared" si="112"/>
        <v>1</v>
      </c>
      <c r="L49" s="580">
        <v>1</v>
      </c>
      <c r="M49" s="557"/>
      <c r="N49" s="558"/>
      <c r="O49" s="559">
        <f t="shared" si="113"/>
        <v>1</v>
      </c>
      <c r="P49" s="560"/>
      <c r="Q49" s="558"/>
      <c r="R49" s="559">
        <f t="shared" si="114"/>
        <v>1</v>
      </c>
      <c r="S49" s="560"/>
      <c r="T49" s="558"/>
      <c r="U49" s="561">
        <f t="shared" si="115"/>
        <v>1</v>
      </c>
      <c r="V49" s="560"/>
      <c r="W49" s="558"/>
      <c r="X49" s="559">
        <f t="shared" si="116"/>
        <v>1</v>
      </c>
      <c r="Y49" s="560"/>
      <c r="Z49" s="558"/>
      <c r="AA49" s="561">
        <f t="shared" si="117"/>
        <v>1</v>
      </c>
      <c r="AB49" s="560"/>
      <c r="AC49" s="558"/>
      <c r="AD49" s="559">
        <f t="shared" si="118"/>
        <v>1</v>
      </c>
      <c r="AE49" s="557"/>
      <c r="AF49" s="558"/>
      <c r="AG49" s="756">
        <f t="shared" si="119"/>
        <v>1</v>
      </c>
      <c r="AH49" s="560"/>
      <c r="AI49" s="558"/>
      <c r="AJ49" s="562">
        <f t="shared" si="120"/>
        <v>1</v>
      </c>
      <c r="AK49" s="560"/>
      <c r="AL49" s="558"/>
      <c r="AM49" s="562">
        <f t="shared" si="121"/>
        <v>1</v>
      </c>
      <c r="AN49" s="560"/>
      <c r="AO49" s="558"/>
      <c r="AP49" s="562">
        <f t="shared" si="122"/>
        <v>1</v>
      </c>
      <c r="AQ49" s="560"/>
      <c r="AR49" s="558"/>
      <c r="AS49" s="562">
        <f t="shared" si="123"/>
        <v>1</v>
      </c>
      <c r="AT49" s="560"/>
      <c r="AU49" s="558"/>
      <c r="AV49" s="562">
        <f t="shared" si="124"/>
        <v>1</v>
      </c>
      <c r="AW49" s="583">
        <f t="shared" si="125"/>
        <v>0</v>
      </c>
      <c r="AX49" s="583">
        <f t="shared" si="126"/>
        <v>0</v>
      </c>
      <c r="AY49" s="564">
        <f t="shared" si="127"/>
        <v>0</v>
      </c>
      <c r="AZ49" s="565" t="e">
        <f t="shared" si="128"/>
        <v>#DIV/0!</v>
      </c>
      <c r="BA49" s="566">
        <f t="shared" si="129"/>
        <v>0</v>
      </c>
      <c r="BB49" s="567">
        <f>MAX(0, Table176252626[[#This Row],[Column6]])</f>
        <v>1</v>
      </c>
      <c r="BC49" s="568">
        <v>0</v>
      </c>
      <c r="BD49" s="584">
        <f t="shared" si="5"/>
        <v>1</v>
      </c>
      <c r="BE49" s="583">
        <f t="shared" si="3"/>
        <v>1</v>
      </c>
      <c r="BF49" s="585">
        <v>2</v>
      </c>
      <c r="BG49" s="586">
        <v>44502.509965277779</v>
      </c>
      <c r="BH49" s="572">
        <f t="shared" si="6"/>
        <v>46265</v>
      </c>
      <c r="BI49" s="587">
        <f t="shared" si="130"/>
        <v>1762.490034722221</v>
      </c>
      <c r="BJ49" s="580" t="str">
        <f t="shared" si="4"/>
        <v>Dead Stock</v>
      </c>
      <c r="BK49" s="751">
        <v>2420</v>
      </c>
    </row>
    <row r="50" spans="1:294" ht="13">
      <c r="A50" s="575"/>
      <c r="B50" s="576"/>
      <c r="C50" s="551">
        <v>47</v>
      </c>
      <c r="D50" s="611" t="s">
        <v>1030</v>
      </c>
      <c r="E50" s="611">
        <v>9</v>
      </c>
      <c r="F50" s="553" t="s">
        <v>1953</v>
      </c>
      <c r="G50" s="580" t="s">
        <v>2170</v>
      </c>
      <c r="H50" s="581" t="s">
        <v>2171</v>
      </c>
      <c r="I50" s="581" t="s">
        <v>423</v>
      </c>
      <c r="J50" s="580" t="s">
        <v>2</v>
      </c>
      <c r="K50" s="582">
        <f t="shared" si="112"/>
        <v>1</v>
      </c>
      <c r="L50" s="580">
        <v>1</v>
      </c>
      <c r="M50" s="557"/>
      <c r="N50" s="558"/>
      <c r="O50" s="559">
        <f t="shared" si="113"/>
        <v>1</v>
      </c>
      <c r="P50" s="560"/>
      <c r="Q50" s="558"/>
      <c r="R50" s="559">
        <f t="shared" si="114"/>
        <v>1</v>
      </c>
      <c r="S50" s="560"/>
      <c r="T50" s="558"/>
      <c r="U50" s="561">
        <f t="shared" si="115"/>
        <v>1</v>
      </c>
      <c r="V50" s="560"/>
      <c r="W50" s="558"/>
      <c r="X50" s="559">
        <f t="shared" si="116"/>
        <v>1</v>
      </c>
      <c r="Y50" s="560"/>
      <c r="Z50" s="558"/>
      <c r="AA50" s="561">
        <f t="shared" si="117"/>
        <v>1</v>
      </c>
      <c r="AB50" s="560"/>
      <c r="AC50" s="558"/>
      <c r="AD50" s="559">
        <f t="shared" si="118"/>
        <v>1</v>
      </c>
      <c r="AE50" s="557"/>
      <c r="AF50" s="558"/>
      <c r="AG50" s="756">
        <f t="shared" si="119"/>
        <v>1</v>
      </c>
      <c r="AH50" s="560"/>
      <c r="AI50" s="558"/>
      <c r="AJ50" s="562">
        <f t="shared" si="120"/>
        <v>1</v>
      </c>
      <c r="AK50" s="560"/>
      <c r="AL50" s="558"/>
      <c r="AM50" s="562">
        <f t="shared" si="121"/>
        <v>1</v>
      </c>
      <c r="AN50" s="560"/>
      <c r="AO50" s="558"/>
      <c r="AP50" s="562">
        <f t="shared" si="122"/>
        <v>1</v>
      </c>
      <c r="AQ50" s="560"/>
      <c r="AR50" s="558"/>
      <c r="AS50" s="562">
        <f t="shared" si="123"/>
        <v>1</v>
      </c>
      <c r="AT50" s="560"/>
      <c r="AU50" s="558"/>
      <c r="AV50" s="562">
        <f t="shared" si="124"/>
        <v>1</v>
      </c>
      <c r="AW50" s="583">
        <f t="shared" si="125"/>
        <v>0</v>
      </c>
      <c r="AX50" s="583">
        <f t="shared" si="126"/>
        <v>0</v>
      </c>
      <c r="AY50" s="564">
        <f t="shared" si="127"/>
        <v>0</v>
      </c>
      <c r="AZ50" s="565" t="e">
        <f t="shared" si="128"/>
        <v>#DIV/0!</v>
      </c>
      <c r="BA50" s="566">
        <f t="shared" si="129"/>
        <v>0</v>
      </c>
      <c r="BB50" s="567">
        <f>MAX(0, Table176252626[[#This Row],[Column6]])</f>
        <v>1</v>
      </c>
      <c r="BC50" s="568">
        <v>0</v>
      </c>
      <c r="BD50" s="584">
        <f t="shared" si="5"/>
        <v>1</v>
      </c>
      <c r="BE50" s="583">
        <f t="shared" si="3"/>
        <v>1</v>
      </c>
      <c r="BF50" s="585">
        <v>2</v>
      </c>
      <c r="BG50" s="586">
        <v>44260.589120370372</v>
      </c>
      <c r="BH50" s="572">
        <f t="shared" si="6"/>
        <v>46265</v>
      </c>
      <c r="BI50" s="587">
        <f t="shared" si="130"/>
        <v>2004.4108796296277</v>
      </c>
      <c r="BJ50" s="580" t="str">
        <f t="shared" si="4"/>
        <v>Dead Stock</v>
      </c>
      <c r="BK50" s="751">
        <v>2045</v>
      </c>
    </row>
    <row r="51" spans="1:294" ht="13">
      <c r="A51" s="575"/>
      <c r="B51" s="576"/>
      <c r="C51" s="551">
        <v>48</v>
      </c>
      <c r="D51" s="611" t="s">
        <v>1030</v>
      </c>
      <c r="E51" s="611">
        <v>10</v>
      </c>
      <c r="F51" s="553" t="s">
        <v>1953</v>
      </c>
      <c r="G51" s="612" t="s">
        <v>149</v>
      </c>
      <c r="H51" s="581" t="s">
        <v>2134</v>
      </c>
      <c r="I51" s="581" t="s">
        <v>423</v>
      </c>
      <c r="J51" s="580" t="s">
        <v>629</v>
      </c>
      <c r="K51" s="582">
        <f t="shared" si="112"/>
        <v>1</v>
      </c>
      <c r="L51" s="580">
        <v>1</v>
      </c>
      <c r="M51" s="557"/>
      <c r="N51" s="558"/>
      <c r="O51" s="559">
        <f t="shared" si="113"/>
        <v>1</v>
      </c>
      <c r="P51" s="560"/>
      <c r="Q51" s="558"/>
      <c r="R51" s="559">
        <f t="shared" si="114"/>
        <v>1</v>
      </c>
      <c r="S51" s="560"/>
      <c r="T51" s="558"/>
      <c r="U51" s="561">
        <f t="shared" si="115"/>
        <v>1</v>
      </c>
      <c r="V51" s="560"/>
      <c r="W51" s="558"/>
      <c r="X51" s="559">
        <f t="shared" si="116"/>
        <v>1</v>
      </c>
      <c r="Y51" s="560"/>
      <c r="Z51" s="558"/>
      <c r="AA51" s="561">
        <f t="shared" si="117"/>
        <v>1</v>
      </c>
      <c r="AB51" s="560"/>
      <c r="AC51" s="558"/>
      <c r="AD51" s="559">
        <f t="shared" si="118"/>
        <v>1</v>
      </c>
      <c r="AE51" s="557"/>
      <c r="AF51" s="558"/>
      <c r="AG51" s="756">
        <f t="shared" si="119"/>
        <v>1</v>
      </c>
      <c r="AH51" s="560"/>
      <c r="AI51" s="558"/>
      <c r="AJ51" s="562">
        <f t="shared" si="120"/>
        <v>1</v>
      </c>
      <c r="AK51" s="560"/>
      <c r="AL51" s="558"/>
      <c r="AM51" s="562">
        <f t="shared" si="121"/>
        <v>1</v>
      </c>
      <c r="AN51" s="560"/>
      <c r="AO51" s="558"/>
      <c r="AP51" s="562">
        <f t="shared" si="122"/>
        <v>1</v>
      </c>
      <c r="AQ51" s="560"/>
      <c r="AR51" s="558"/>
      <c r="AS51" s="562">
        <f t="shared" si="123"/>
        <v>1</v>
      </c>
      <c r="AT51" s="560"/>
      <c r="AU51" s="558"/>
      <c r="AV51" s="562">
        <f t="shared" si="124"/>
        <v>1</v>
      </c>
      <c r="AW51" s="583">
        <f t="shared" si="125"/>
        <v>0</v>
      </c>
      <c r="AX51" s="583">
        <f t="shared" si="126"/>
        <v>0</v>
      </c>
      <c r="AY51" s="564">
        <f t="shared" si="127"/>
        <v>0</v>
      </c>
      <c r="AZ51" s="565" t="e">
        <f t="shared" si="128"/>
        <v>#DIV/0!</v>
      </c>
      <c r="BA51" s="566">
        <f t="shared" si="129"/>
        <v>0</v>
      </c>
      <c r="BB51" s="567">
        <f>MAX(0, Table176252626[[#This Row],[Column6]])</f>
        <v>1</v>
      </c>
      <c r="BC51" s="568">
        <v>0</v>
      </c>
      <c r="BD51" s="584">
        <f t="shared" si="5"/>
        <v>1</v>
      </c>
      <c r="BE51" s="583">
        <f t="shared" si="3"/>
        <v>1</v>
      </c>
      <c r="BF51" s="585">
        <v>2</v>
      </c>
      <c r="BG51" s="586">
        <v>42746.392337962963</v>
      </c>
      <c r="BH51" s="572">
        <f t="shared" si="6"/>
        <v>46265</v>
      </c>
      <c r="BI51" s="587">
        <f t="shared" si="130"/>
        <v>3518.6076620370368</v>
      </c>
      <c r="BJ51" s="580" t="str">
        <f t="shared" si="4"/>
        <v>Dead Stock</v>
      </c>
      <c r="BK51" s="751">
        <v>2520</v>
      </c>
    </row>
    <row r="52" spans="1:294" s="548" customFormat="1" ht="13">
      <c r="A52" s="549"/>
      <c r="B52" s="576"/>
      <c r="C52" s="577">
        <v>49</v>
      </c>
      <c r="D52" s="611" t="s">
        <v>1030</v>
      </c>
      <c r="E52" s="611">
        <v>11</v>
      </c>
      <c r="F52" s="553" t="s">
        <v>1953</v>
      </c>
      <c r="G52" s="580" t="s">
        <v>543</v>
      </c>
      <c r="H52" s="581" t="s">
        <v>544</v>
      </c>
      <c r="I52" s="581" t="s">
        <v>423</v>
      </c>
      <c r="J52" s="588" t="s">
        <v>629</v>
      </c>
      <c r="K52" s="582">
        <f t="shared" si="112"/>
        <v>1</v>
      </c>
      <c r="L52" s="580">
        <v>1</v>
      </c>
      <c r="M52" s="557"/>
      <c r="N52" s="558"/>
      <c r="O52" s="559">
        <f t="shared" si="113"/>
        <v>1</v>
      </c>
      <c r="P52" s="560"/>
      <c r="Q52" s="558"/>
      <c r="R52" s="559">
        <f t="shared" si="114"/>
        <v>1</v>
      </c>
      <c r="S52" s="560"/>
      <c r="T52" s="558"/>
      <c r="U52" s="561">
        <f t="shared" si="115"/>
        <v>1</v>
      </c>
      <c r="V52" s="560"/>
      <c r="W52" s="558"/>
      <c r="X52" s="559">
        <f t="shared" si="116"/>
        <v>1</v>
      </c>
      <c r="Y52" s="560"/>
      <c r="Z52" s="558"/>
      <c r="AA52" s="561">
        <f t="shared" si="117"/>
        <v>1</v>
      </c>
      <c r="AB52" s="560"/>
      <c r="AC52" s="558"/>
      <c r="AD52" s="559">
        <f t="shared" si="118"/>
        <v>1</v>
      </c>
      <c r="AE52" s="557"/>
      <c r="AF52" s="558"/>
      <c r="AG52" s="756">
        <f t="shared" si="119"/>
        <v>1</v>
      </c>
      <c r="AH52" s="560"/>
      <c r="AI52" s="558"/>
      <c r="AJ52" s="562">
        <f t="shared" si="120"/>
        <v>1</v>
      </c>
      <c r="AK52" s="560"/>
      <c r="AL52" s="558"/>
      <c r="AM52" s="562">
        <f t="shared" si="121"/>
        <v>1</v>
      </c>
      <c r="AN52" s="560"/>
      <c r="AO52" s="558"/>
      <c r="AP52" s="562">
        <f t="shared" si="122"/>
        <v>1</v>
      </c>
      <c r="AQ52" s="560"/>
      <c r="AR52" s="558"/>
      <c r="AS52" s="562">
        <f t="shared" si="123"/>
        <v>1</v>
      </c>
      <c r="AT52" s="560"/>
      <c r="AU52" s="558"/>
      <c r="AV52" s="562">
        <f t="shared" si="124"/>
        <v>1</v>
      </c>
      <c r="AW52" s="583">
        <f t="shared" si="125"/>
        <v>0</v>
      </c>
      <c r="AX52" s="583">
        <f t="shared" si="126"/>
        <v>0</v>
      </c>
      <c r="AY52" s="564">
        <f t="shared" si="127"/>
        <v>0</v>
      </c>
      <c r="AZ52" s="565" t="e">
        <f t="shared" si="128"/>
        <v>#DIV/0!</v>
      </c>
      <c r="BA52" s="566">
        <f t="shared" si="129"/>
        <v>0</v>
      </c>
      <c r="BB52" s="567">
        <f>MAX(0, Table176252626[[#This Row],[Column6]])</f>
        <v>1</v>
      </c>
      <c r="BC52" s="568">
        <v>0</v>
      </c>
      <c r="BD52" s="584">
        <f t="shared" si="5"/>
        <v>1</v>
      </c>
      <c r="BE52" s="583">
        <f t="shared" si="3"/>
        <v>1</v>
      </c>
      <c r="BF52" s="585">
        <v>2</v>
      </c>
      <c r="BG52" s="586">
        <v>43075.56523148148</v>
      </c>
      <c r="BH52" s="572">
        <f t="shared" si="6"/>
        <v>46265</v>
      </c>
      <c r="BI52" s="587">
        <f t="shared" si="130"/>
        <v>3189.4347685185203</v>
      </c>
      <c r="BJ52" s="580" t="str">
        <f t="shared" si="4"/>
        <v>Dead Stock</v>
      </c>
      <c r="BK52" s="751">
        <v>17930</v>
      </c>
      <c r="BL52" s="530"/>
      <c r="BM52" s="530"/>
      <c r="BN52" s="530"/>
      <c r="BO52" s="530"/>
      <c r="BP52" s="530"/>
      <c r="BQ52" s="530"/>
      <c r="BR52" s="530"/>
      <c r="BS52" s="530"/>
      <c r="BT52" s="530"/>
      <c r="BU52" s="530"/>
      <c r="BV52" s="530"/>
      <c r="BW52" s="530"/>
      <c r="BX52" s="530"/>
      <c r="BY52" s="530"/>
      <c r="BZ52" s="530"/>
      <c r="CA52" s="530"/>
      <c r="CB52" s="530"/>
      <c r="CC52" s="530"/>
      <c r="CD52" s="530"/>
      <c r="CE52" s="530"/>
      <c r="CF52" s="530"/>
      <c r="CG52" s="530"/>
      <c r="CH52" s="530"/>
      <c r="CI52" s="530"/>
      <c r="CJ52" s="530"/>
      <c r="CK52" s="530"/>
      <c r="CL52" s="530"/>
      <c r="CM52" s="530"/>
      <c r="CN52" s="530"/>
      <c r="CO52" s="530"/>
      <c r="CP52" s="530"/>
      <c r="CQ52" s="530"/>
      <c r="CR52" s="530"/>
      <c r="CS52" s="530"/>
      <c r="CT52" s="530"/>
      <c r="CU52" s="530"/>
      <c r="CV52" s="530"/>
      <c r="CW52" s="530"/>
      <c r="CX52" s="530"/>
      <c r="CY52" s="530"/>
      <c r="CZ52" s="530"/>
      <c r="DA52" s="530"/>
      <c r="DB52" s="530"/>
      <c r="DC52" s="530"/>
      <c r="DD52" s="530"/>
      <c r="DE52" s="530"/>
      <c r="DF52" s="530"/>
      <c r="DG52" s="530"/>
      <c r="DH52" s="530"/>
      <c r="DI52" s="530"/>
      <c r="DJ52" s="530"/>
      <c r="DK52" s="530"/>
      <c r="DL52" s="530"/>
      <c r="DM52" s="530"/>
      <c r="DN52" s="530"/>
      <c r="DO52" s="530"/>
      <c r="DP52" s="530"/>
      <c r="DQ52" s="530"/>
      <c r="DR52" s="530"/>
      <c r="DS52" s="530"/>
      <c r="DT52" s="530"/>
      <c r="DU52" s="530"/>
      <c r="DV52" s="530"/>
      <c r="DW52" s="530"/>
      <c r="DX52" s="530"/>
      <c r="DY52" s="530"/>
      <c r="DZ52" s="530"/>
      <c r="EA52" s="530"/>
      <c r="EB52" s="530"/>
      <c r="EC52" s="530"/>
      <c r="ED52" s="530"/>
      <c r="EE52" s="530"/>
      <c r="EF52" s="530"/>
      <c r="EG52" s="530"/>
      <c r="EH52" s="530"/>
      <c r="EI52" s="530"/>
      <c r="EJ52" s="530"/>
      <c r="EK52" s="530"/>
      <c r="EL52" s="530"/>
      <c r="EM52" s="530"/>
      <c r="EN52" s="530"/>
      <c r="EO52" s="530"/>
      <c r="EP52" s="530"/>
      <c r="EQ52" s="530"/>
      <c r="ER52" s="530"/>
      <c r="ES52" s="530"/>
      <c r="ET52" s="530"/>
      <c r="EU52" s="530"/>
      <c r="EV52" s="530"/>
      <c r="EW52" s="530"/>
      <c r="EX52" s="530"/>
      <c r="EY52" s="530"/>
      <c r="EZ52" s="530"/>
      <c r="FA52" s="530"/>
      <c r="FB52" s="530"/>
      <c r="FC52" s="530"/>
      <c r="FD52" s="530"/>
      <c r="FE52" s="530"/>
      <c r="FF52" s="530"/>
      <c r="FG52" s="530"/>
      <c r="FH52" s="530"/>
      <c r="FI52" s="530"/>
      <c r="FJ52" s="530"/>
      <c r="FK52" s="530"/>
      <c r="FL52" s="530"/>
      <c r="FM52" s="530"/>
      <c r="FN52" s="530"/>
      <c r="FO52" s="530"/>
      <c r="FP52" s="530"/>
      <c r="FQ52" s="530"/>
      <c r="FR52" s="530"/>
      <c r="FS52" s="530"/>
      <c r="FT52" s="530"/>
      <c r="FU52" s="530"/>
      <c r="FV52" s="530"/>
      <c r="FW52" s="530"/>
      <c r="FX52" s="530"/>
      <c r="FY52" s="530"/>
      <c r="FZ52" s="530"/>
      <c r="GA52" s="530"/>
      <c r="GB52" s="530"/>
      <c r="GC52" s="530"/>
      <c r="GD52" s="530"/>
      <c r="GE52" s="530"/>
      <c r="GF52" s="530"/>
      <c r="GG52" s="530"/>
      <c r="GH52" s="530"/>
      <c r="GI52" s="530"/>
      <c r="GJ52" s="530"/>
      <c r="GK52" s="530"/>
      <c r="GL52" s="530"/>
      <c r="GM52" s="530"/>
      <c r="GN52" s="530"/>
      <c r="GO52" s="530"/>
      <c r="GP52" s="530"/>
      <c r="GQ52" s="530"/>
      <c r="GR52" s="530"/>
      <c r="GS52" s="530"/>
      <c r="GT52" s="530"/>
      <c r="GU52" s="530"/>
      <c r="GV52" s="530"/>
      <c r="GW52" s="530"/>
      <c r="GX52" s="530"/>
      <c r="GY52" s="530"/>
      <c r="GZ52" s="530"/>
      <c r="HA52" s="530"/>
      <c r="HB52" s="530"/>
      <c r="HC52" s="530"/>
      <c r="HD52" s="530"/>
      <c r="HE52" s="530"/>
      <c r="HF52" s="530"/>
      <c r="HG52" s="530"/>
      <c r="HH52" s="530"/>
      <c r="HI52" s="530"/>
      <c r="HJ52" s="530"/>
      <c r="HK52" s="530"/>
      <c r="HL52" s="530"/>
      <c r="HM52" s="530"/>
      <c r="HN52" s="530"/>
      <c r="HO52" s="530"/>
      <c r="HP52" s="530"/>
      <c r="HQ52" s="530"/>
      <c r="HR52" s="530"/>
      <c r="HS52" s="530"/>
      <c r="HT52" s="530"/>
      <c r="HU52" s="530"/>
      <c r="HV52" s="530"/>
      <c r="HW52" s="530"/>
      <c r="HX52" s="530"/>
      <c r="HY52" s="530"/>
      <c r="HZ52" s="530"/>
      <c r="IA52" s="530"/>
      <c r="IB52" s="530"/>
      <c r="IC52" s="530"/>
      <c r="ID52" s="530"/>
      <c r="IE52" s="530"/>
      <c r="IF52" s="530"/>
      <c r="IG52" s="530"/>
      <c r="IH52" s="530"/>
      <c r="II52" s="530"/>
      <c r="IJ52" s="530"/>
      <c r="IK52" s="530"/>
      <c r="IL52" s="530"/>
      <c r="IM52" s="530"/>
      <c r="IN52" s="530"/>
      <c r="IO52" s="530"/>
      <c r="IP52" s="530"/>
      <c r="IQ52" s="530"/>
      <c r="IR52" s="530"/>
      <c r="IS52" s="530"/>
      <c r="IT52" s="530"/>
      <c r="IU52" s="530"/>
      <c r="IV52" s="530"/>
      <c r="IW52" s="530"/>
      <c r="IX52" s="530"/>
      <c r="IY52" s="530"/>
      <c r="IZ52" s="530"/>
      <c r="JA52" s="530"/>
      <c r="JB52" s="530"/>
      <c r="JC52" s="530"/>
      <c r="JD52" s="530"/>
      <c r="JE52" s="530"/>
      <c r="JF52" s="530"/>
      <c r="JG52" s="530"/>
      <c r="JH52" s="530"/>
      <c r="JI52" s="530"/>
      <c r="JJ52" s="530"/>
      <c r="JK52" s="530"/>
      <c r="JL52" s="530"/>
      <c r="JM52" s="530"/>
      <c r="JN52" s="530"/>
      <c r="JO52" s="530"/>
      <c r="JP52" s="530"/>
      <c r="JQ52" s="530"/>
      <c r="JR52" s="530"/>
      <c r="JS52" s="530"/>
      <c r="JT52" s="530"/>
      <c r="JU52" s="530"/>
      <c r="JV52" s="530"/>
      <c r="JW52" s="530"/>
      <c r="JX52" s="530"/>
      <c r="JY52" s="530"/>
      <c r="JZ52" s="530"/>
      <c r="KA52" s="530"/>
      <c r="KB52" s="530"/>
      <c r="KC52" s="530"/>
      <c r="KD52" s="530"/>
      <c r="KE52" s="530"/>
      <c r="KF52" s="530"/>
      <c r="KG52" s="530"/>
      <c r="KH52" s="530"/>
    </row>
    <row r="53" spans="1:294" ht="13">
      <c r="A53" s="549"/>
      <c r="B53" s="550"/>
      <c r="C53" s="577">
        <v>50</v>
      </c>
      <c r="D53" s="611" t="s">
        <v>1030</v>
      </c>
      <c r="E53" s="611">
        <v>12</v>
      </c>
      <c r="F53" s="553" t="s">
        <v>1953</v>
      </c>
      <c r="G53" s="580" t="s">
        <v>285</v>
      </c>
      <c r="H53" s="581" t="s">
        <v>2135</v>
      </c>
      <c r="I53" s="581" t="s">
        <v>423</v>
      </c>
      <c r="J53" s="588" t="s">
        <v>629</v>
      </c>
      <c r="K53" s="582">
        <f t="shared" si="112"/>
        <v>1</v>
      </c>
      <c r="L53" s="580">
        <v>1</v>
      </c>
      <c r="M53" s="557"/>
      <c r="N53" s="558"/>
      <c r="O53" s="559">
        <f t="shared" si="113"/>
        <v>1</v>
      </c>
      <c r="P53" s="560"/>
      <c r="Q53" s="558"/>
      <c r="R53" s="559">
        <f t="shared" si="114"/>
        <v>1</v>
      </c>
      <c r="S53" s="560"/>
      <c r="T53" s="558"/>
      <c r="U53" s="561">
        <f t="shared" si="115"/>
        <v>1</v>
      </c>
      <c r="V53" s="560"/>
      <c r="W53" s="558"/>
      <c r="X53" s="559">
        <f t="shared" si="116"/>
        <v>1</v>
      </c>
      <c r="Y53" s="560"/>
      <c r="Z53" s="558"/>
      <c r="AA53" s="561">
        <f t="shared" si="117"/>
        <v>1</v>
      </c>
      <c r="AB53" s="560"/>
      <c r="AC53" s="558"/>
      <c r="AD53" s="559">
        <f t="shared" si="118"/>
        <v>1</v>
      </c>
      <c r="AE53" s="557"/>
      <c r="AF53" s="558"/>
      <c r="AG53" s="756">
        <f t="shared" si="119"/>
        <v>1</v>
      </c>
      <c r="AH53" s="560"/>
      <c r="AI53" s="558"/>
      <c r="AJ53" s="562">
        <f t="shared" si="120"/>
        <v>1</v>
      </c>
      <c r="AK53" s="560"/>
      <c r="AL53" s="558"/>
      <c r="AM53" s="562">
        <f t="shared" si="121"/>
        <v>1</v>
      </c>
      <c r="AN53" s="560"/>
      <c r="AO53" s="558"/>
      <c r="AP53" s="562">
        <f t="shared" si="122"/>
        <v>1</v>
      </c>
      <c r="AQ53" s="560"/>
      <c r="AR53" s="558"/>
      <c r="AS53" s="562">
        <f t="shared" si="123"/>
        <v>1</v>
      </c>
      <c r="AT53" s="560"/>
      <c r="AU53" s="558"/>
      <c r="AV53" s="562">
        <f t="shared" si="124"/>
        <v>1</v>
      </c>
      <c r="AW53" s="583">
        <f t="shared" si="125"/>
        <v>0</v>
      </c>
      <c r="AX53" s="583">
        <f t="shared" si="126"/>
        <v>0</v>
      </c>
      <c r="AY53" s="564">
        <f t="shared" si="127"/>
        <v>0</v>
      </c>
      <c r="AZ53" s="565" t="e">
        <f t="shared" si="128"/>
        <v>#DIV/0!</v>
      </c>
      <c r="BA53" s="566">
        <f t="shared" si="129"/>
        <v>0</v>
      </c>
      <c r="BB53" s="567">
        <f>MAX(0, Table176252626[[#This Row],[Column6]])</f>
        <v>1</v>
      </c>
      <c r="BC53" s="568">
        <v>0</v>
      </c>
      <c r="BD53" s="584">
        <f t="shared" si="5"/>
        <v>1</v>
      </c>
      <c r="BE53" s="583">
        <f t="shared" si="3"/>
        <v>1</v>
      </c>
      <c r="BF53" s="585">
        <v>2</v>
      </c>
      <c r="BG53" s="586">
        <v>42755.637118055558</v>
      </c>
      <c r="BH53" s="572">
        <f t="shared" si="6"/>
        <v>46265</v>
      </c>
      <c r="BI53" s="587">
        <f t="shared" si="130"/>
        <v>3509.3628819444421</v>
      </c>
      <c r="BJ53" s="580" t="str">
        <f t="shared" si="4"/>
        <v>Dead Stock</v>
      </c>
      <c r="BK53" s="751">
        <v>18900</v>
      </c>
    </row>
    <row r="54" spans="1:294" ht="13">
      <c r="A54" s="549"/>
      <c r="B54" s="576"/>
      <c r="C54" s="577">
        <v>51</v>
      </c>
      <c r="D54" s="611" t="s">
        <v>1030</v>
      </c>
      <c r="E54" s="611">
        <v>13</v>
      </c>
      <c r="F54" s="553" t="s">
        <v>1953</v>
      </c>
      <c r="G54" s="580" t="s">
        <v>311</v>
      </c>
      <c r="H54" s="581" t="s">
        <v>312</v>
      </c>
      <c r="I54" s="581" t="s">
        <v>423</v>
      </c>
      <c r="J54" s="580" t="s">
        <v>629</v>
      </c>
      <c r="K54" s="582">
        <f t="shared" si="112"/>
        <v>1</v>
      </c>
      <c r="L54" s="580">
        <v>1</v>
      </c>
      <c r="M54" s="557"/>
      <c r="N54" s="558"/>
      <c r="O54" s="559">
        <f t="shared" si="113"/>
        <v>1</v>
      </c>
      <c r="P54" s="560"/>
      <c r="Q54" s="558"/>
      <c r="R54" s="559">
        <f t="shared" si="114"/>
        <v>1</v>
      </c>
      <c r="S54" s="560"/>
      <c r="T54" s="558"/>
      <c r="U54" s="561">
        <f t="shared" si="115"/>
        <v>1</v>
      </c>
      <c r="V54" s="560"/>
      <c r="W54" s="558"/>
      <c r="X54" s="559">
        <f t="shared" si="116"/>
        <v>1</v>
      </c>
      <c r="Y54" s="560"/>
      <c r="Z54" s="558"/>
      <c r="AA54" s="561">
        <f t="shared" si="117"/>
        <v>1</v>
      </c>
      <c r="AB54" s="560"/>
      <c r="AC54" s="558"/>
      <c r="AD54" s="559">
        <f t="shared" si="118"/>
        <v>1</v>
      </c>
      <c r="AE54" s="557"/>
      <c r="AF54" s="558"/>
      <c r="AG54" s="756">
        <f t="shared" si="119"/>
        <v>1</v>
      </c>
      <c r="AH54" s="560"/>
      <c r="AI54" s="558"/>
      <c r="AJ54" s="562">
        <f t="shared" si="120"/>
        <v>1</v>
      </c>
      <c r="AK54" s="560"/>
      <c r="AL54" s="558"/>
      <c r="AM54" s="562">
        <f t="shared" si="121"/>
        <v>1</v>
      </c>
      <c r="AN54" s="560"/>
      <c r="AO54" s="558"/>
      <c r="AP54" s="562">
        <f t="shared" si="122"/>
        <v>1</v>
      </c>
      <c r="AQ54" s="560"/>
      <c r="AR54" s="558"/>
      <c r="AS54" s="562">
        <f t="shared" si="123"/>
        <v>1</v>
      </c>
      <c r="AT54" s="560"/>
      <c r="AU54" s="558"/>
      <c r="AV54" s="562">
        <f t="shared" si="124"/>
        <v>1</v>
      </c>
      <c r="AW54" s="583">
        <f t="shared" si="125"/>
        <v>0</v>
      </c>
      <c r="AX54" s="583">
        <f t="shared" si="126"/>
        <v>0</v>
      </c>
      <c r="AY54" s="564">
        <f t="shared" si="127"/>
        <v>0</v>
      </c>
      <c r="AZ54" s="565" t="e">
        <f t="shared" si="128"/>
        <v>#DIV/0!</v>
      </c>
      <c r="BA54" s="566">
        <f t="shared" si="129"/>
        <v>0</v>
      </c>
      <c r="BB54" s="567">
        <f>MAX(0, Table176252626[[#This Row],[Column6]])</f>
        <v>1</v>
      </c>
      <c r="BC54" s="568">
        <v>0</v>
      </c>
      <c r="BD54" s="584">
        <f t="shared" si="5"/>
        <v>1</v>
      </c>
      <c r="BE54" s="583">
        <f t="shared" si="3"/>
        <v>1</v>
      </c>
      <c r="BF54" s="585">
        <v>2</v>
      </c>
      <c r="BG54" s="586">
        <v>42780.606874999998</v>
      </c>
      <c r="BH54" s="572">
        <f t="shared" si="6"/>
        <v>46265</v>
      </c>
      <c r="BI54" s="587">
        <f t="shared" si="130"/>
        <v>3484.3931250000023</v>
      </c>
      <c r="BJ54" s="580" t="str">
        <f t="shared" si="4"/>
        <v>Dead Stock</v>
      </c>
      <c r="BK54" s="751">
        <v>6000</v>
      </c>
    </row>
    <row r="55" spans="1:294" s="548" customFormat="1" ht="13">
      <c r="A55" s="549"/>
      <c r="B55" s="550"/>
      <c r="C55" s="551">
        <v>52</v>
      </c>
      <c r="D55" s="611" t="s">
        <v>1030</v>
      </c>
      <c r="E55" s="611">
        <v>14</v>
      </c>
      <c r="F55" s="553" t="s">
        <v>1953</v>
      </c>
      <c r="G55" s="580" t="s">
        <v>58</v>
      </c>
      <c r="H55" s="581" t="s">
        <v>59</v>
      </c>
      <c r="I55" s="581" t="s">
        <v>423</v>
      </c>
      <c r="J55" s="580" t="s">
        <v>629</v>
      </c>
      <c r="K55" s="582">
        <f t="shared" si="112"/>
        <v>1</v>
      </c>
      <c r="L55" s="580">
        <v>1</v>
      </c>
      <c r="M55" s="557"/>
      <c r="N55" s="558"/>
      <c r="O55" s="559">
        <f t="shared" si="113"/>
        <v>1</v>
      </c>
      <c r="P55" s="560"/>
      <c r="Q55" s="558"/>
      <c r="R55" s="559">
        <f t="shared" si="114"/>
        <v>1</v>
      </c>
      <c r="S55" s="560"/>
      <c r="T55" s="558"/>
      <c r="U55" s="561">
        <f t="shared" si="115"/>
        <v>1</v>
      </c>
      <c r="V55" s="560"/>
      <c r="W55" s="558"/>
      <c r="X55" s="559">
        <f t="shared" si="116"/>
        <v>1</v>
      </c>
      <c r="Y55" s="560"/>
      <c r="Z55" s="558"/>
      <c r="AA55" s="561">
        <f t="shared" si="117"/>
        <v>1</v>
      </c>
      <c r="AB55" s="560"/>
      <c r="AC55" s="558"/>
      <c r="AD55" s="559">
        <f t="shared" si="118"/>
        <v>1</v>
      </c>
      <c r="AE55" s="557"/>
      <c r="AF55" s="558"/>
      <c r="AG55" s="756">
        <f t="shared" si="119"/>
        <v>1</v>
      </c>
      <c r="AH55" s="560"/>
      <c r="AI55" s="558"/>
      <c r="AJ55" s="562">
        <f t="shared" si="120"/>
        <v>1</v>
      </c>
      <c r="AK55" s="560"/>
      <c r="AL55" s="558"/>
      <c r="AM55" s="562">
        <f t="shared" si="121"/>
        <v>1</v>
      </c>
      <c r="AN55" s="560"/>
      <c r="AO55" s="558"/>
      <c r="AP55" s="562">
        <f t="shared" si="122"/>
        <v>1</v>
      </c>
      <c r="AQ55" s="560"/>
      <c r="AR55" s="558"/>
      <c r="AS55" s="562">
        <f t="shared" si="123"/>
        <v>1</v>
      </c>
      <c r="AT55" s="560"/>
      <c r="AU55" s="558"/>
      <c r="AV55" s="562">
        <f t="shared" si="124"/>
        <v>1</v>
      </c>
      <c r="AW55" s="583">
        <f t="shared" si="125"/>
        <v>0</v>
      </c>
      <c r="AX55" s="583">
        <f t="shared" si="126"/>
        <v>0</v>
      </c>
      <c r="AY55" s="564">
        <f t="shared" si="127"/>
        <v>0</v>
      </c>
      <c r="AZ55" s="565" t="e">
        <f t="shared" si="128"/>
        <v>#DIV/0!</v>
      </c>
      <c r="BA55" s="566">
        <f t="shared" si="129"/>
        <v>0</v>
      </c>
      <c r="BB55" s="567">
        <f>MAX(0, Table176252626[[#This Row],[Column6]])</f>
        <v>1</v>
      </c>
      <c r="BC55" s="568">
        <v>0</v>
      </c>
      <c r="BD55" s="584">
        <f t="shared" si="5"/>
        <v>1</v>
      </c>
      <c r="BE55" s="583">
        <f t="shared" si="3"/>
        <v>1</v>
      </c>
      <c r="BF55" s="585">
        <v>2</v>
      </c>
      <c r="BG55" s="586">
        <v>42780.606874999998</v>
      </c>
      <c r="BH55" s="572">
        <f t="shared" si="6"/>
        <v>46265</v>
      </c>
      <c r="BI55" s="587">
        <f t="shared" si="130"/>
        <v>3484.3931250000023</v>
      </c>
      <c r="BJ55" s="580" t="str">
        <f t="shared" si="4"/>
        <v>Dead Stock</v>
      </c>
      <c r="BK55" s="751">
        <v>6000</v>
      </c>
      <c r="BL55" s="530"/>
      <c r="BM55" s="530"/>
      <c r="BN55" s="530"/>
      <c r="BO55" s="530"/>
      <c r="BP55" s="530"/>
      <c r="BQ55" s="530"/>
      <c r="BR55" s="530"/>
      <c r="BS55" s="530"/>
      <c r="BT55" s="530"/>
      <c r="BU55" s="530"/>
      <c r="BV55" s="530"/>
      <c r="BW55" s="530"/>
      <c r="BX55" s="530"/>
      <c r="BY55" s="530"/>
      <c r="BZ55" s="530"/>
      <c r="CA55" s="530"/>
      <c r="CB55" s="530"/>
      <c r="CC55" s="530"/>
      <c r="CD55" s="530"/>
      <c r="CE55" s="530"/>
      <c r="CF55" s="530"/>
      <c r="CG55" s="530"/>
      <c r="CH55" s="530"/>
      <c r="CI55" s="530"/>
      <c r="CJ55" s="530"/>
      <c r="CK55" s="530"/>
      <c r="CL55" s="530"/>
      <c r="CM55" s="530"/>
      <c r="CN55" s="530"/>
      <c r="CO55" s="530"/>
      <c r="CP55" s="530"/>
      <c r="CQ55" s="530"/>
      <c r="CR55" s="530"/>
      <c r="CS55" s="530"/>
      <c r="CT55" s="530"/>
      <c r="CU55" s="530"/>
      <c r="CV55" s="530"/>
      <c r="CW55" s="530"/>
      <c r="CX55" s="530"/>
      <c r="CY55" s="530"/>
      <c r="CZ55" s="530"/>
      <c r="DA55" s="530"/>
      <c r="DB55" s="530"/>
      <c r="DC55" s="530"/>
      <c r="DD55" s="530"/>
      <c r="DE55" s="530"/>
      <c r="DF55" s="530"/>
      <c r="DG55" s="530"/>
      <c r="DH55" s="530"/>
      <c r="DI55" s="530"/>
      <c r="DJ55" s="530"/>
      <c r="DK55" s="530"/>
      <c r="DL55" s="530"/>
      <c r="DM55" s="530"/>
      <c r="DN55" s="530"/>
      <c r="DO55" s="530"/>
      <c r="DP55" s="530"/>
      <c r="DQ55" s="530"/>
      <c r="DR55" s="530"/>
      <c r="DS55" s="530"/>
      <c r="DT55" s="530"/>
      <c r="DU55" s="530"/>
      <c r="DV55" s="530"/>
      <c r="DW55" s="530"/>
      <c r="DX55" s="530"/>
      <c r="DY55" s="530"/>
      <c r="DZ55" s="530"/>
      <c r="EA55" s="530"/>
      <c r="EB55" s="530"/>
      <c r="EC55" s="530"/>
      <c r="ED55" s="530"/>
      <c r="EE55" s="530"/>
      <c r="EF55" s="530"/>
      <c r="EG55" s="530"/>
      <c r="EH55" s="530"/>
      <c r="EI55" s="530"/>
      <c r="EJ55" s="530"/>
      <c r="EK55" s="530"/>
      <c r="EL55" s="530"/>
      <c r="EM55" s="530"/>
      <c r="EN55" s="530"/>
      <c r="EO55" s="530"/>
      <c r="EP55" s="530"/>
      <c r="EQ55" s="530"/>
      <c r="ER55" s="530"/>
      <c r="ES55" s="530"/>
      <c r="ET55" s="530"/>
      <c r="EU55" s="530"/>
      <c r="EV55" s="530"/>
      <c r="EW55" s="530"/>
      <c r="EX55" s="530"/>
      <c r="EY55" s="530"/>
      <c r="EZ55" s="530"/>
      <c r="FA55" s="530"/>
      <c r="FB55" s="530"/>
      <c r="FC55" s="530"/>
      <c r="FD55" s="530"/>
      <c r="FE55" s="530"/>
      <c r="FF55" s="530"/>
      <c r="FG55" s="530"/>
      <c r="FH55" s="530"/>
      <c r="FI55" s="530"/>
      <c r="FJ55" s="530"/>
      <c r="FK55" s="530"/>
      <c r="FL55" s="530"/>
      <c r="FM55" s="530"/>
      <c r="FN55" s="530"/>
      <c r="FO55" s="530"/>
      <c r="FP55" s="530"/>
      <c r="FQ55" s="530"/>
      <c r="FR55" s="530"/>
      <c r="FS55" s="530"/>
      <c r="FT55" s="530"/>
      <c r="FU55" s="530"/>
      <c r="FV55" s="530"/>
      <c r="FW55" s="530"/>
      <c r="FX55" s="530"/>
      <c r="FY55" s="530"/>
      <c r="FZ55" s="530"/>
      <c r="GA55" s="530"/>
      <c r="GB55" s="530"/>
      <c r="GC55" s="530"/>
      <c r="GD55" s="530"/>
      <c r="GE55" s="530"/>
      <c r="GF55" s="530"/>
      <c r="GG55" s="530"/>
      <c r="GH55" s="530"/>
      <c r="GI55" s="530"/>
      <c r="GJ55" s="530"/>
      <c r="GK55" s="530"/>
      <c r="GL55" s="530"/>
      <c r="GM55" s="530"/>
      <c r="GN55" s="530"/>
      <c r="GO55" s="530"/>
      <c r="GP55" s="530"/>
      <c r="GQ55" s="530"/>
      <c r="GR55" s="530"/>
      <c r="GS55" s="530"/>
      <c r="GT55" s="530"/>
      <c r="GU55" s="530"/>
      <c r="GV55" s="530"/>
      <c r="GW55" s="530"/>
      <c r="GX55" s="530"/>
      <c r="GY55" s="530"/>
      <c r="GZ55" s="530"/>
      <c r="HA55" s="530"/>
      <c r="HB55" s="530"/>
      <c r="HC55" s="530"/>
      <c r="HD55" s="530"/>
      <c r="HE55" s="530"/>
      <c r="HF55" s="530"/>
      <c r="HG55" s="530"/>
      <c r="HH55" s="530"/>
      <c r="HI55" s="530"/>
      <c r="HJ55" s="530"/>
      <c r="HK55" s="530"/>
      <c r="HL55" s="530"/>
      <c r="HM55" s="530"/>
      <c r="HN55" s="530"/>
      <c r="HO55" s="530"/>
      <c r="HP55" s="530"/>
      <c r="HQ55" s="530"/>
      <c r="HR55" s="530"/>
      <c r="HS55" s="530"/>
      <c r="HT55" s="530"/>
      <c r="HU55" s="530"/>
      <c r="HV55" s="530"/>
      <c r="HW55" s="530"/>
      <c r="HX55" s="530"/>
      <c r="HY55" s="530"/>
      <c r="HZ55" s="530"/>
      <c r="IA55" s="530"/>
      <c r="IB55" s="530"/>
      <c r="IC55" s="530"/>
      <c r="ID55" s="530"/>
      <c r="IE55" s="530"/>
      <c r="IF55" s="530"/>
      <c r="IG55" s="530"/>
      <c r="IH55" s="530"/>
      <c r="II55" s="530"/>
      <c r="IJ55" s="530"/>
      <c r="IK55" s="530"/>
      <c r="IL55" s="530"/>
      <c r="IM55" s="530"/>
      <c r="IN55" s="530"/>
      <c r="IO55" s="530"/>
      <c r="IP55" s="530"/>
      <c r="IQ55" s="530"/>
      <c r="IR55" s="530"/>
      <c r="IS55" s="530"/>
      <c r="IT55" s="530"/>
      <c r="IU55" s="530"/>
      <c r="IV55" s="530"/>
      <c r="IW55" s="530"/>
      <c r="IX55" s="530"/>
      <c r="IY55" s="530"/>
      <c r="IZ55" s="530"/>
      <c r="JA55" s="530"/>
      <c r="JB55" s="530"/>
      <c r="JC55" s="530"/>
      <c r="JD55" s="530"/>
      <c r="JE55" s="530"/>
      <c r="JF55" s="530"/>
      <c r="JG55" s="530"/>
      <c r="JH55" s="530"/>
      <c r="JI55" s="530"/>
      <c r="JJ55" s="530"/>
      <c r="JK55" s="530"/>
      <c r="JL55" s="530"/>
      <c r="JM55" s="530"/>
      <c r="JN55" s="530"/>
      <c r="JO55" s="530"/>
      <c r="JP55" s="530"/>
      <c r="JQ55" s="530"/>
      <c r="JR55" s="530"/>
      <c r="JS55" s="530"/>
      <c r="JT55" s="530"/>
      <c r="JU55" s="530"/>
      <c r="JV55" s="530"/>
      <c r="JW55" s="530"/>
      <c r="JX55" s="530"/>
      <c r="JY55" s="530"/>
      <c r="JZ55" s="530"/>
      <c r="KA55" s="530"/>
      <c r="KB55" s="530"/>
      <c r="KC55" s="530"/>
      <c r="KD55" s="530"/>
      <c r="KE55" s="530"/>
      <c r="KF55" s="530"/>
      <c r="KG55" s="530"/>
      <c r="KH55" s="530"/>
    </row>
    <row r="56" spans="1:294" s="548" customFormat="1" ht="13">
      <c r="A56" s="549"/>
      <c r="B56" s="550"/>
      <c r="C56" s="551">
        <v>53</v>
      </c>
      <c r="D56" s="611" t="s">
        <v>1030</v>
      </c>
      <c r="E56" s="611">
        <v>15</v>
      </c>
      <c r="F56" s="553" t="s">
        <v>1953</v>
      </c>
      <c r="G56" s="580" t="s">
        <v>98</v>
      </c>
      <c r="H56" s="581" t="s">
        <v>2136</v>
      </c>
      <c r="I56" s="581" t="s">
        <v>423</v>
      </c>
      <c r="J56" s="580" t="s">
        <v>629</v>
      </c>
      <c r="K56" s="582">
        <f t="shared" si="112"/>
        <v>1</v>
      </c>
      <c r="L56" s="580">
        <v>1</v>
      </c>
      <c r="M56" s="557"/>
      <c r="N56" s="558"/>
      <c r="O56" s="559">
        <f t="shared" si="113"/>
        <v>1</v>
      </c>
      <c r="P56" s="560"/>
      <c r="Q56" s="558"/>
      <c r="R56" s="559">
        <f t="shared" si="114"/>
        <v>1</v>
      </c>
      <c r="S56" s="560"/>
      <c r="T56" s="558"/>
      <c r="U56" s="561">
        <f t="shared" si="115"/>
        <v>1</v>
      </c>
      <c r="V56" s="560"/>
      <c r="W56" s="558"/>
      <c r="X56" s="559">
        <f t="shared" si="116"/>
        <v>1</v>
      </c>
      <c r="Y56" s="560"/>
      <c r="Z56" s="558"/>
      <c r="AA56" s="561">
        <f t="shared" si="117"/>
        <v>1</v>
      </c>
      <c r="AB56" s="560"/>
      <c r="AC56" s="558"/>
      <c r="AD56" s="559">
        <f t="shared" si="118"/>
        <v>1</v>
      </c>
      <c r="AE56" s="557"/>
      <c r="AF56" s="558"/>
      <c r="AG56" s="756">
        <f t="shared" si="119"/>
        <v>1</v>
      </c>
      <c r="AH56" s="560"/>
      <c r="AI56" s="558"/>
      <c r="AJ56" s="562">
        <f t="shared" si="120"/>
        <v>1</v>
      </c>
      <c r="AK56" s="560"/>
      <c r="AL56" s="558"/>
      <c r="AM56" s="562">
        <f t="shared" si="121"/>
        <v>1</v>
      </c>
      <c r="AN56" s="560"/>
      <c r="AO56" s="558"/>
      <c r="AP56" s="562">
        <f t="shared" si="122"/>
        <v>1</v>
      </c>
      <c r="AQ56" s="560"/>
      <c r="AR56" s="558"/>
      <c r="AS56" s="562">
        <f t="shared" si="123"/>
        <v>1</v>
      </c>
      <c r="AT56" s="560"/>
      <c r="AU56" s="558"/>
      <c r="AV56" s="562">
        <f t="shared" si="124"/>
        <v>1</v>
      </c>
      <c r="AW56" s="583">
        <f t="shared" si="125"/>
        <v>0</v>
      </c>
      <c r="AX56" s="583">
        <f t="shared" si="126"/>
        <v>0</v>
      </c>
      <c r="AY56" s="564">
        <f t="shared" si="127"/>
        <v>0</v>
      </c>
      <c r="AZ56" s="565" t="e">
        <f t="shared" si="128"/>
        <v>#DIV/0!</v>
      </c>
      <c r="BA56" s="566">
        <f t="shared" si="129"/>
        <v>0</v>
      </c>
      <c r="BB56" s="567">
        <f>MAX(0, Table176252626[[#This Row],[Column6]])</f>
        <v>1</v>
      </c>
      <c r="BC56" s="568">
        <v>0</v>
      </c>
      <c r="BD56" s="584">
        <f t="shared" si="5"/>
        <v>1</v>
      </c>
      <c r="BE56" s="583">
        <f t="shared" si="3"/>
        <v>1</v>
      </c>
      <c r="BF56" s="585">
        <v>2</v>
      </c>
      <c r="BG56" s="586">
        <v>42509.392569444448</v>
      </c>
      <c r="BH56" s="572">
        <f t="shared" si="6"/>
        <v>46265</v>
      </c>
      <c r="BI56" s="587">
        <f t="shared" si="130"/>
        <v>3755.6074305555521</v>
      </c>
      <c r="BJ56" s="580" t="str">
        <f t="shared" si="4"/>
        <v>Dead Stock</v>
      </c>
      <c r="BK56" s="751">
        <v>5865</v>
      </c>
      <c r="BL56" s="530"/>
      <c r="BM56" s="530"/>
      <c r="BN56" s="530"/>
      <c r="BO56" s="530"/>
      <c r="BP56" s="530"/>
      <c r="BQ56" s="530"/>
      <c r="BR56" s="530"/>
      <c r="BS56" s="530"/>
      <c r="BT56" s="530"/>
      <c r="BU56" s="530"/>
      <c r="BV56" s="530"/>
      <c r="BW56" s="530"/>
      <c r="BX56" s="530"/>
      <c r="BY56" s="530"/>
      <c r="BZ56" s="530"/>
      <c r="CA56" s="530"/>
      <c r="CB56" s="530"/>
      <c r="CC56" s="530"/>
      <c r="CD56" s="530"/>
      <c r="CE56" s="530"/>
      <c r="CF56" s="530"/>
      <c r="CG56" s="530"/>
      <c r="CH56" s="530"/>
      <c r="CI56" s="530"/>
      <c r="CJ56" s="530"/>
      <c r="CK56" s="530"/>
      <c r="CL56" s="530"/>
      <c r="CM56" s="530"/>
      <c r="CN56" s="530"/>
      <c r="CO56" s="530"/>
      <c r="CP56" s="530"/>
      <c r="CQ56" s="530"/>
      <c r="CR56" s="530"/>
      <c r="CS56" s="530"/>
      <c r="CT56" s="530"/>
      <c r="CU56" s="530"/>
      <c r="CV56" s="530"/>
      <c r="CW56" s="530"/>
      <c r="CX56" s="530"/>
      <c r="CY56" s="530"/>
      <c r="CZ56" s="530"/>
      <c r="DA56" s="530"/>
      <c r="DB56" s="530"/>
      <c r="DC56" s="530"/>
      <c r="DD56" s="530"/>
      <c r="DE56" s="530"/>
      <c r="DF56" s="530"/>
      <c r="DG56" s="530"/>
      <c r="DH56" s="530"/>
      <c r="DI56" s="530"/>
      <c r="DJ56" s="530"/>
      <c r="DK56" s="530"/>
      <c r="DL56" s="530"/>
      <c r="DM56" s="530"/>
      <c r="DN56" s="530"/>
      <c r="DO56" s="530"/>
      <c r="DP56" s="530"/>
      <c r="DQ56" s="530"/>
      <c r="DR56" s="530"/>
      <c r="DS56" s="530"/>
      <c r="DT56" s="530"/>
      <c r="DU56" s="530"/>
      <c r="DV56" s="530"/>
      <c r="DW56" s="530"/>
      <c r="DX56" s="530"/>
      <c r="DY56" s="530"/>
      <c r="DZ56" s="530"/>
      <c r="EA56" s="530"/>
      <c r="EB56" s="530"/>
      <c r="EC56" s="530"/>
      <c r="ED56" s="530"/>
      <c r="EE56" s="530"/>
      <c r="EF56" s="530"/>
      <c r="EG56" s="530"/>
      <c r="EH56" s="530"/>
      <c r="EI56" s="530"/>
      <c r="EJ56" s="530"/>
      <c r="EK56" s="530"/>
      <c r="EL56" s="530"/>
      <c r="EM56" s="530"/>
      <c r="EN56" s="530"/>
      <c r="EO56" s="530"/>
      <c r="EP56" s="530"/>
      <c r="EQ56" s="530"/>
      <c r="ER56" s="530"/>
      <c r="ES56" s="530"/>
      <c r="ET56" s="530"/>
      <c r="EU56" s="530"/>
      <c r="EV56" s="530"/>
      <c r="EW56" s="530"/>
      <c r="EX56" s="530"/>
      <c r="EY56" s="530"/>
      <c r="EZ56" s="530"/>
      <c r="FA56" s="530"/>
      <c r="FB56" s="530"/>
      <c r="FC56" s="530"/>
      <c r="FD56" s="530"/>
      <c r="FE56" s="530"/>
      <c r="FF56" s="530"/>
      <c r="FG56" s="530"/>
      <c r="FH56" s="530"/>
      <c r="FI56" s="530"/>
      <c r="FJ56" s="530"/>
      <c r="FK56" s="530"/>
      <c r="FL56" s="530"/>
      <c r="FM56" s="530"/>
      <c r="FN56" s="530"/>
      <c r="FO56" s="530"/>
      <c r="FP56" s="530"/>
      <c r="FQ56" s="530"/>
      <c r="FR56" s="530"/>
      <c r="FS56" s="530"/>
      <c r="FT56" s="530"/>
      <c r="FU56" s="530"/>
      <c r="FV56" s="530"/>
      <c r="FW56" s="530"/>
      <c r="FX56" s="530"/>
      <c r="FY56" s="530"/>
      <c r="FZ56" s="530"/>
      <c r="GA56" s="530"/>
      <c r="GB56" s="530"/>
      <c r="GC56" s="530"/>
      <c r="GD56" s="530"/>
      <c r="GE56" s="530"/>
      <c r="GF56" s="530"/>
      <c r="GG56" s="530"/>
      <c r="GH56" s="530"/>
      <c r="GI56" s="530"/>
      <c r="GJ56" s="530"/>
      <c r="GK56" s="530"/>
      <c r="GL56" s="530"/>
      <c r="GM56" s="530"/>
      <c r="GN56" s="530"/>
      <c r="GO56" s="530"/>
      <c r="GP56" s="530"/>
      <c r="GQ56" s="530"/>
      <c r="GR56" s="530"/>
      <c r="GS56" s="530"/>
      <c r="GT56" s="530"/>
      <c r="GU56" s="530"/>
      <c r="GV56" s="530"/>
      <c r="GW56" s="530"/>
      <c r="GX56" s="530"/>
      <c r="GY56" s="530"/>
      <c r="GZ56" s="530"/>
      <c r="HA56" s="530"/>
      <c r="HB56" s="530"/>
      <c r="HC56" s="530"/>
      <c r="HD56" s="530"/>
      <c r="HE56" s="530"/>
      <c r="HF56" s="530"/>
      <c r="HG56" s="530"/>
      <c r="HH56" s="530"/>
      <c r="HI56" s="530"/>
      <c r="HJ56" s="530"/>
      <c r="HK56" s="530"/>
      <c r="HL56" s="530"/>
      <c r="HM56" s="530"/>
      <c r="HN56" s="530"/>
      <c r="HO56" s="530"/>
      <c r="HP56" s="530"/>
      <c r="HQ56" s="530"/>
      <c r="HR56" s="530"/>
      <c r="HS56" s="530"/>
      <c r="HT56" s="530"/>
      <c r="HU56" s="530"/>
      <c r="HV56" s="530"/>
      <c r="HW56" s="530"/>
      <c r="HX56" s="530"/>
      <c r="HY56" s="530"/>
      <c r="HZ56" s="530"/>
      <c r="IA56" s="530"/>
      <c r="IB56" s="530"/>
      <c r="IC56" s="530"/>
      <c r="ID56" s="530"/>
      <c r="IE56" s="530"/>
      <c r="IF56" s="530"/>
      <c r="IG56" s="530"/>
      <c r="IH56" s="530"/>
      <c r="II56" s="530"/>
      <c r="IJ56" s="530"/>
      <c r="IK56" s="530"/>
      <c r="IL56" s="530"/>
      <c r="IM56" s="530"/>
      <c r="IN56" s="530"/>
      <c r="IO56" s="530"/>
      <c r="IP56" s="530"/>
      <c r="IQ56" s="530"/>
      <c r="IR56" s="530"/>
      <c r="IS56" s="530"/>
      <c r="IT56" s="530"/>
      <c r="IU56" s="530"/>
      <c r="IV56" s="530"/>
      <c r="IW56" s="530"/>
      <c r="IX56" s="530"/>
      <c r="IY56" s="530"/>
      <c r="IZ56" s="530"/>
      <c r="JA56" s="530"/>
      <c r="JB56" s="530"/>
      <c r="JC56" s="530"/>
      <c r="JD56" s="530"/>
      <c r="JE56" s="530"/>
      <c r="JF56" s="530"/>
      <c r="JG56" s="530"/>
      <c r="JH56" s="530"/>
      <c r="JI56" s="530"/>
      <c r="JJ56" s="530"/>
      <c r="JK56" s="530"/>
      <c r="JL56" s="530"/>
      <c r="JM56" s="530"/>
      <c r="JN56" s="530"/>
      <c r="JO56" s="530"/>
      <c r="JP56" s="530"/>
      <c r="JQ56" s="530"/>
      <c r="JR56" s="530"/>
      <c r="JS56" s="530"/>
      <c r="JT56" s="530"/>
      <c r="JU56" s="530"/>
      <c r="JV56" s="530"/>
      <c r="JW56" s="530"/>
      <c r="JX56" s="530"/>
      <c r="JY56" s="530"/>
      <c r="JZ56" s="530"/>
      <c r="KA56" s="530"/>
      <c r="KB56" s="530"/>
      <c r="KC56" s="530"/>
      <c r="KD56" s="530"/>
      <c r="KE56" s="530"/>
      <c r="KF56" s="530"/>
      <c r="KG56" s="530"/>
      <c r="KH56" s="530"/>
    </row>
    <row r="57" spans="1:294" ht="13">
      <c r="A57" s="590"/>
      <c r="B57" s="591"/>
      <c r="C57" s="551">
        <v>54</v>
      </c>
      <c r="D57" s="611" t="s">
        <v>1030</v>
      </c>
      <c r="E57" s="611">
        <v>16</v>
      </c>
      <c r="F57" s="553" t="s">
        <v>1953</v>
      </c>
      <c r="G57" s="580" t="s">
        <v>581</v>
      </c>
      <c r="H57" s="581" t="s">
        <v>584</v>
      </c>
      <c r="I57" s="581" t="s">
        <v>423</v>
      </c>
      <c r="J57" s="588" t="s">
        <v>629</v>
      </c>
      <c r="K57" s="582">
        <f t="shared" si="112"/>
        <v>1</v>
      </c>
      <c r="L57" s="580">
        <v>1</v>
      </c>
      <c r="M57" s="557"/>
      <c r="N57" s="558"/>
      <c r="O57" s="559">
        <f t="shared" si="113"/>
        <v>1</v>
      </c>
      <c r="P57" s="560"/>
      <c r="Q57" s="558"/>
      <c r="R57" s="559">
        <f t="shared" si="114"/>
        <v>1</v>
      </c>
      <c r="S57" s="560"/>
      <c r="T57" s="558"/>
      <c r="U57" s="561">
        <f t="shared" si="115"/>
        <v>1</v>
      </c>
      <c r="V57" s="560"/>
      <c r="W57" s="558"/>
      <c r="X57" s="559">
        <f t="shared" si="116"/>
        <v>1</v>
      </c>
      <c r="Y57" s="560"/>
      <c r="Z57" s="558"/>
      <c r="AA57" s="561">
        <f t="shared" si="117"/>
        <v>1</v>
      </c>
      <c r="AB57" s="560"/>
      <c r="AC57" s="558"/>
      <c r="AD57" s="559">
        <f t="shared" si="118"/>
        <v>1</v>
      </c>
      <c r="AE57" s="557"/>
      <c r="AF57" s="558"/>
      <c r="AG57" s="756">
        <f t="shared" si="119"/>
        <v>1</v>
      </c>
      <c r="AH57" s="560"/>
      <c r="AI57" s="558"/>
      <c r="AJ57" s="562">
        <f t="shared" si="120"/>
        <v>1</v>
      </c>
      <c r="AK57" s="560"/>
      <c r="AL57" s="558"/>
      <c r="AM57" s="562">
        <f t="shared" si="121"/>
        <v>1</v>
      </c>
      <c r="AN57" s="560"/>
      <c r="AO57" s="558"/>
      <c r="AP57" s="562">
        <f t="shared" si="122"/>
        <v>1</v>
      </c>
      <c r="AQ57" s="560"/>
      <c r="AR57" s="558"/>
      <c r="AS57" s="562">
        <f t="shared" si="123"/>
        <v>1</v>
      </c>
      <c r="AT57" s="560"/>
      <c r="AU57" s="558"/>
      <c r="AV57" s="562">
        <f t="shared" si="124"/>
        <v>1</v>
      </c>
      <c r="AW57" s="583">
        <f t="shared" si="125"/>
        <v>0</v>
      </c>
      <c r="AX57" s="583">
        <f t="shared" si="126"/>
        <v>0</v>
      </c>
      <c r="AY57" s="564">
        <f t="shared" si="127"/>
        <v>0</v>
      </c>
      <c r="AZ57" s="565" t="e">
        <f t="shared" si="128"/>
        <v>#DIV/0!</v>
      </c>
      <c r="BA57" s="566">
        <f t="shared" si="129"/>
        <v>0</v>
      </c>
      <c r="BB57" s="567">
        <f>MAX(0, Table176252626[[#This Row],[Column6]])</f>
        <v>1</v>
      </c>
      <c r="BC57" s="568">
        <v>0</v>
      </c>
      <c r="BD57" s="584">
        <f t="shared" si="5"/>
        <v>1</v>
      </c>
      <c r="BE57" s="583">
        <f t="shared" si="3"/>
        <v>1</v>
      </c>
      <c r="BF57" s="585">
        <v>2</v>
      </c>
      <c r="BG57" s="586">
        <v>43090.583449074074</v>
      </c>
      <c r="BH57" s="572">
        <f t="shared" si="6"/>
        <v>46265</v>
      </c>
      <c r="BI57" s="587">
        <f t="shared" si="130"/>
        <v>3174.4165509259255</v>
      </c>
      <c r="BJ57" s="580" t="str">
        <f t="shared" si="4"/>
        <v>Dead Stock</v>
      </c>
      <c r="BK57" s="751">
        <v>6380</v>
      </c>
    </row>
    <row r="58" spans="1:294" ht="13">
      <c r="A58" s="575"/>
      <c r="B58" s="576"/>
      <c r="C58" s="577">
        <v>55</v>
      </c>
      <c r="D58" s="611" t="s">
        <v>1030</v>
      </c>
      <c r="E58" s="611">
        <v>17</v>
      </c>
      <c r="F58" s="553" t="s">
        <v>1953</v>
      </c>
      <c r="G58" s="580" t="s">
        <v>2779</v>
      </c>
      <c r="H58" s="581" t="s">
        <v>2776</v>
      </c>
      <c r="I58" s="581" t="s">
        <v>418</v>
      </c>
      <c r="J58" s="580" t="s">
        <v>629</v>
      </c>
      <c r="K58" s="582">
        <f t="shared" si="112"/>
        <v>1</v>
      </c>
      <c r="L58" s="580">
        <v>1</v>
      </c>
      <c r="M58" s="557"/>
      <c r="N58" s="558"/>
      <c r="O58" s="559">
        <f t="shared" si="113"/>
        <v>1</v>
      </c>
      <c r="P58" s="560"/>
      <c r="Q58" s="558"/>
      <c r="R58" s="559">
        <f t="shared" si="114"/>
        <v>1</v>
      </c>
      <c r="S58" s="560"/>
      <c r="T58" s="558"/>
      <c r="U58" s="561">
        <f t="shared" si="115"/>
        <v>1</v>
      </c>
      <c r="V58" s="560"/>
      <c r="W58" s="558"/>
      <c r="X58" s="559">
        <f t="shared" si="116"/>
        <v>1</v>
      </c>
      <c r="Y58" s="560"/>
      <c r="Z58" s="558"/>
      <c r="AA58" s="561">
        <f t="shared" si="117"/>
        <v>1</v>
      </c>
      <c r="AB58" s="560"/>
      <c r="AC58" s="558"/>
      <c r="AD58" s="559">
        <f t="shared" si="118"/>
        <v>1</v>
      </c>
      <c r="AE58" s="557"/>
      <c r="AF58" s="558"/>
      <c r="AG58" s="756">
        <f t="shared" si="119"/>
        <v>1</v>
      </c>
      <c r="AH58" s="560"/>
      <c r="AI58" s="558"/>
      <c r="AJ58" s="562">
        <f t="shared" si="120"/>
        <v>1</v>
      </c>
      <c r="AK58" s="560"/>
      <c r="AL58" s="558"/>
      <c r="AM58" s="562">
        <f t="shared" si="121"/>
        <v>1</v>
      </c>
      <c r="AN58" s="560"/>
      <c r="AO58" s="558"/>
      <c r="AP58" s="562">
        <f t="shared" si="122"/>
        <v>1</v>
      </c>
      <c r="AQ58" s="560"/>
      <c r="AR58" s="558"/>
      <c r="AS58" s="562">
        <f t="shared" si="123"/>
        <v>1</v>
      </c>
      <c r="AT58" s="560"/>
      <c r="AU58" s="558"/>
      <c r="AV58" s="562">
        <f t="shared" si="124"/>
        <v>1</v>
      </c>
      <c r="AW58" s="583">
        <f t="shared" ref="AW58:AX58" si="131">SUM(M58+P58+S58+V58+Y58+AB58+AE58+AH58+AK58+AN58+AQ58+AT58)</f>
        <v>0</v>
      </c>
      <c r="AX58" s="583">
        <f t="shared" si="131"/>
        <v>0</v>
      </c>
      <c r="AY58" s="564">
        <f t="shared" si="127"/>
        <v>0</v>
      </c>
      <c r="AZ58" s="565" t="e">
        <f t="shared" si="128"/>
        <v>#DIV/0!</v>
      </c>
      <c r="BA58" s="566">
        <f t="shared" si="129"/>
        <v>0</v>
      </c>
      <c r="BB58" s="567">
        <f>MAX(0, Table176252626[[#This Row],[Column6]])</f>
        <v>1</v>
      </c>
      <c r="BC58" s="568">
        <v>0</v>
      </c>
      <c r="BD58" s="584">
        <f t="shared" si="5"/>
        <v>1</v>
      </c>
      <c r="BE58" s="583">
        <f t="shared" si="3"/>
        <v>1</v>
      </c>
      <c r="BF58" s="585">
        <v>2</v>
      </c>
      <c r="BG58" s="586">
        <v>44783.428495370368</v>
      </c>
      <c r="BH58" s="572">
        <f t="shared" si="6"/>
        <v>46265</v>
      </c>
      <c r="BI58" s="608">
        <f t="shared" si="130"/>
        <v>1481.5715046296318</v>
      </c>
      <c r="BJ58" s="580" t="str">
        <f t="shared" si="4"/>
        <v>Dead Stock</v>
      </c>
      <c r="BK58" s="751">
        <v>4320</v>
      </c>
    </row>
    <row r="59" spans="1:294" ht="13">
      <c r="A59" s="549"/>
      <c r="B59" s="576"/>
      <c r="C59" s="577">
        <v>56</v>
      </c>
      <c r="D59" s="611" t="s">
        <v>1030</v>
      </c>
      <c r="E59" s="611">
        <v>18</v>
      </c>
      <c r="F59" s="553" t="s">
        <v>1953</v>
      </c>
      <c r="G59" s="580" t="s">
        <v>2780</v>
      </c>
      <c r="H59" s="581" t="s">
        <v>2777</v>
      </c>
      <c r="I59" s="581" t="s">
        <v>418</v>
      </c>
      <c r="J59" s="580" t="s">
        <v>629</v>
      </c>
      <c r="K59" s="582">
        <f t="shared" si="112"/>
        <v>1</v>
      </c>
      <c r="L59" s="580">
        <v>1</v>
      </c>
      <c r="M59" s="557"/>
      <c r="N59" s="558"/>
      <c r="O59" s="559">
        <f t="shared" si="113"/>
        <v>1</v>
      </c>
      <c r="P59" s="560"/>
      <c r="Q59" s="558"/>
      <c r="R59" s="559">
        <f t="shared" si="114"/>
        <v>1</v>
      </c>
      <c r="S59" s="560"/>
      <c r="T59" s="558"/>
      <c r="U59" s="561">
        <f t="shared" si="115"/>
        <v>1</v>
      </c>
      <c r="V59" s="560"/>
      <c r="W59" s="558"/>
      <c r="X59" s="559">
        <f t="shared" si="116"/>
        <v>1</v>
      </c>
      <c r="Y59" s="560"/>
      <c r="Z59" s="558"/>
      <c r="AA59" s="561">
        <f t="shared" si="117"/>
        <v>1</v>
      </c>
      <c r="AB59" s="560"/>
      <c r="AC59" s="558"/>
      <c r="AD59" s="559">
        <f t="shared" si="118"/>
        <v>1</v>
      </c>
      <c r="AE59" s="557"/>
      <c r="AF59" s="558"/>
      <c r="AG59" s="756">
        <f t="shared" si="119"/>
        <v>1</v>
      </c>
      <c r="AH59" s="560"/>
      <c r="AI59" s="558"/>
      <c r="AJ59" s="562">
        <f t="shared" si="120"/>
        <v>1</v>
      </c>
      <c r="AK59" s="560"/>
      <c r="AL59" s="558"/>
      <c r="AM59" s="562">
        <f t="shared" si="121"/>
        <v>1</v>
      </c>
      <c r="AN59" s="560"/>
      <c r="AO59" s="558"/>
      <c r="AP59" s="562">
        <f t="shared" si="122"/>
        <v>1</v>
      </c>
      <c r="AQ59" s="560"/>
      <c r="AR59" s="558"/>
      <c r="AS59" s="562">
        <f t="shared" si="123"/>
        <v>1</v>
      </c>
      <c r="AT59" s="560"/>
      <c r="AU59" s="558"/>
      <c r="AV59" s="562">
        <f t="shared" si="124"/>
        <v>1</v>
      </c>
      <c r="AW59" s="583">
        <f t="shared" ref="AW59:AW69" si="132">SUM(M59+P59+S59+V59+Y59+AB59+AE59+AH59+AK59+AN59+AQ59+AT59)</f>
        <v>0</v>
      </c>
      <c r="AX59" s="583">
        <f t="shared" ref="AX59:AX69" si="133">SUM(N59+Q59+T59+W59+Z59+AC59+AF59+AI59+AL59+AO59+AR59+AU59)</f>
        <v>0</v>
      </c>
      <c r="AY59" s="564">
        <f t="shared" si="127"/>
        <v>0</v>
      </c>
      <c r="AZ59" s="565" t="e">
        <f t="shared" si="128"/>
        <v>#DIV/0!</v>
      </c>
      <c r="BA59" s="566">
        <f t="shared" si="129"/>
        <v>0</v>
      </c>
      <c r="BB59" s="567">
        <f>MAX(0, Table176252626[[#This Row],[Column6]])</f>
        <v>1</v>
      </c>
      <c r="BC59" s="568">
        <v>0</v>
      </c>
      <c r="BD59" s="584">
        <f t="shared" si="5"/>
        <v>1</v>
      </c>
      <c r="BE59" s="583">
        <f t="shared" si="3"/>
        <v>1</v>
      </c>
      <c r="BF59" s="585">
        <v>2</v>
      </c>
      <c r="BG59" s="586">
        <v>44783.428495370368</v>
      </c>
      <c r="BH59" s="572">
        <f t="shared" si="6"/>
        <v>46265</v>
      </c>
      <c r="BI59" s="608">
        <f t="shared" si="130"/>
        <v>1481.5715046296318</v>
      </c>
      <c r="BJ59" s="580" t="str">
        <f t="shared" si="4"/>
        <v>Dead Stock</v>
      </c>
      <c r="BK59" s="751">
        <v>5400</v>
      </c>
    </row>
    <row r="60" spans="1:294" s="548" customFormat="1" ht="13">
      <c r="A60" s="549"/>
      <c r="B60" s="550"/>
      <c r="C60" s="577">
        <v>57</v>
      </c>
      <c r="D60" s="611" t="s">
        <v>1030</v>
      </c>
      <c r="E60" s="611">
        <v>19</v>
      </c>
      <c r="F60" s="553" t="s">
        <v>1953</v>
      </c>
      <c r="G60" s="580" t="s">
        <v>153</v>
      </c>
      <c r="H60" s="581" t="s">
        <v>4189</v>
      </c>
      <c r="I60" s="581" t="s">
        <v>423</v>
      </c>
      <c r="J60" s="588" t="s">
        <v>629</v>
      </c>
      <c r="K60" s="582">
        <f t="shared" si="112"/>
        <v>2</v>
      </c>
      <c r="L60" s="580">
        <v>2</v>
      </c>
      <c r="M60" s="557"/>
      <c r="N60" s="558"/>
      <c r="O60" s="559">
        <f t="shared" si="113"/>
        <v>2</v>
      </c>
      <c r="P60" s="560"/>
      <c r="Q60" s="558"/>
      <c r="R60" s="559">
        <f t="shared" si="114"/>
        <v>2</v>
      </c>
      <c r="S60" s="560"/>
      <c r="T60" s="558"/>
      <c r="U60" s="561">
        <f t="shared" si="115"/>
        <v>2</v>
      </c>
      <c r="V60" s="560"/>
      <c r="W60" s="558"/>
      <c r="X60" s="559">
        <f t="shared" si="116"/>
        <v>2</v>
      </c>
      <c r="Y60" s="560"/>
      <c r="Z60" s="558"/>
      <c r="AA60" s="561">
        <f t="shared" si="117"/>
        <v>2</v>
      </c>
      <c r="AB60" s="560"/>
      <c r="AC60" s="558"/>
      <c r="AD60" s="559">
        <f t="shared" si="118"/>
        <v>2</v>
      </c>
      <c r="AE60" s="557"/>
      <c r="AF60" s="558"/>
      <c r="AG60" s="756">
        <f t="shared" si="119"/>
        <v>2</v>
      </c>
      <c r="AH60" s="560"/>
      <c r="AI60" s="558"/>
      <c r="AJ60" s="562">
        <f t="shared" si="120"/>
        <v>2</v>
      </c>
      <c r="AK60" s="560"/>
      <c r="AL60" s="558"/>
      <c r="AM60" s="562">
        <f t="shared" si="121"/>
        <v>2</v>
      </c>
      <c r="AN60" s="560"/>
      <c r="AO60" s="558"/>
      <c r="AP60" s="562">
        <f t="shared" si="122"/>
        <v>2</v>
      </c>
      <c r="AQ60" s="560"/>
      <c r="AR60" s="558"/>
      <c r="AS60" s="562">
        <f t="shared" si="123"/>
        <v>2</v>
      </c>
      <c r="AT60" s="560"/>
      <c r="AU60" s="558"/>
      <c r="AV60" s="562">
        <f t="shared" si="124"/>
        <v>2</v>
      </c>
      <c r="AW60" s="583">
        <f t="shared" si="132"/>
        <v>0</v>
      </c>
      <c r="AX60" s="583">
        <f t="shared" si="133"/>
        <v>0</v>
      </c>
      <c r="AY60" s="564">
        <f t="shared" si="127"/>
        <v>0</v>
      </c>
      <c r="AZ60" s="565" t="e">
        <f t="shared" si="128"/>
        <v>#DIV/0!</v>
      </c>
      <c r="BA60" s="566">
        <f t="shared" si="129"/>
        <v>0</v>
      </c>
      <c r="BB60" s="567">
        <f>MAX(0, Table176252626[[#This Row],[Column6]])</f>
        <v>2</v>
      </c>
      <c r="BC60" s="568">
        <v>1</v>
      </c>
      <c r="BD60" s="584">
        <f t="shared" si="5"/>
        <v>2</v>
      </c>
      <c r="BE60" s="583">
        <f t="shared" si="3"/>
        <v>1</v>
      </c>
      <c r="BF60" s="585">
        <v>2</v>
      </c>
      <c r="BG60" s="586">
        <v>44809.586157407408</v>
      </c>
      <c r="BH60" s="572">
        <f t="shared" si="6"/>
        <v>46265</v>
      </c>
      <c r="BI60" s="587">
        <f t="shared" si="130"/>
        <v>1455.4138425925921</v>
      </c>
      <c r="BJ60" s="580" t="str">
        <f t="shared" si="4"/>
        <v>Dead Stock</v>
      </c>
      <c r="BK60" s="751">
        <v>77110</v>
      </c>
      <c r="BL60" s="530"/>
      <c r="BM60" s="530"/>
      <c r="BN60" s="530"/>
      <c r="BO60" s="530"/>
      <c r="BP60" s="530"/>
      <c r="BQ60" s="530"/>
      <c r="BR60" s="530"/>
      <c r="BS60" s="530"/>
      <c r="BT60" s="530"/>
      <c r="BU60" s="530"/>
      <c r="BV60" s="530"/>
      <c r="BW60" s="530"/>
      <c r="BX60" s="530"/>
      <c r="BY60" s="530"/>
      <c r="BZ60" s="530"/>
      <c r="CA60" s="530"/>
      <c r="CB60" s="530"/>
      <c r="CC60" s="530"/>
      <c r="CD60" s="530"/>
      <c r="CE60" s="530"/>
      <c r="CF60" s="530"/>
      <c r="CG60" s="530"/>
      <c r="CH60" s="530"/>
      <c r="CI60" s="530"/>
      <c r="CJ60" s="530"/>
      <c r="CK60" s="530"/>
      <c r="CL60" s="530"/>
      <c r="CM60" s="530"/>
      <c r="CN60" s="530"/>
      <c r="CO60" s="530"/>
      <c r="CP60" s="530"/>
      <c r="CQ60" s="530"/>
      <c r="CR60" s="530"/>
      <c r="CS60" s="530"/>
      <c r="CT60" s="530"/>
      <c r="CU60" s="530"/>
      <c r="CV60" s="530"/>
      <c r="CW60" s="530"/>
      <c r="CX60" s="530"/>
      <c r="CY60" s="530"/>
      <c r="CZ60" s="530"/>
      <c r="DA60" s="530"/>
      <c r="DB60" s="530"/>
      <c r="DC60" s="530"/>
      <c r="DD60" s="530"/>
      <c r="DE60" s="530"/>
      <c r="DF60" s="530"/>
      <c r="DG60" s="530"/>
      <c r="DH60" s="530"/>
      <c r="DI60" s="530"/>
      <c r="DJ60" s="530"/>
      <c r="DK60" s="530"/>
      <c r="DL60" s="530"/>
      <c r="DM60" s="530"/>
      <c r="DN60" s="530"/>
      <c r="DO60" s="530"/>
      <c r="DP60" s="530"/>
      <c r="DQ60" s="530"/>
      <c r="DR60" s="530"/>
      <c r="DS60" s="530"/>
      <c r="DT60" s="530"/>
      <c r="DU60" s="530"/>
      <c r="DV60" s="530"/>
      <c r="DW60" s="530"/>
      <c r="DX60" s="530"/>
      <c r="DY60" s="530"/>
      <c r="DZ60" s="530"/>
      <c r="EA60" s="530"/>
      <c r="EB60" s="530"/>
      <c r="EC60" s="530"/>
      <c r="ED60" s="530"/>
      <c r="EE60" s="530"/>
      <c r="EF60" s="530"/>
      <c r="EG60" s="530"/>
      <c r="EH60" s="530"/>
      <c r="EI60" s="530"/>
      <c r="EJ60" s="530"/>
      <c r="EK60" s="530"/>
      <c r="EL60" s="530"/>
      <c r="EM60" s="530"/>
      <c r="EN60" s="530"/>
      <c r="EO60" s="530"/>
      <c r="EP60" s="530"/>
      <c r="EQ60" s="530"/>
      <c r="ER60" s="530"/>
      <c r="ES60" s="530"/>
      <c r="ET60" s="530"/>
      <c r="EU60" s="530"/>
      <c r="EV60" s="530"/>
      <c r="EW60" s="530"/>
      <c r="EX60" s="530"/>
      <c r="EY60" s="530"/>
      <c r="EZ60" s="530"/>
      <c r="FA60" s="530"/>
      <c r="FB60" s="530"/>
      <c r="FC60" s="530"/>
      <c r="FD60" s="530"/>
      <c r="FE60" s="530"/>
      <c r="FF60" s="530"/>
      <c r="FG60" s="530"/>
      <c r="FH60" s="530"/>
      <c r="FI60" s="530"/>
      <c r="FJ60" s="530"/>
      <c r="FK60" s="530"/>
      <c r="FL60" s="530"/>
      <c r="FM60" s="530"/>
      <c r="FN60" s="530"/>
      <c r="FO60" s="530"/>
      <c r="FP60" s="530"/>
      <c r="FQ60" s="530"/>
      <c r="FR60" s="530"/>
      <c r="FS60" s="530"/>
      <c r="FT60" s="530"/>
      <c r="FU60" s="530"/>
      <c r="FV60" s="530"/>
      <c r="FW60" s="530"/>
      <c r="FX60" s="530"/>
      <c r="FY60" s="530"/>
      <c r="FZ60" s="530"/>
      <c r="GA60" s="530"/>
      <c r="GB60" s="530"/>
      <c r="GC60" s="530"/>
      <c r="GD60" s="530"/>
      <c r="GE60" s="530"/>
      <c r="GF60" s="530"/>
      <c r="GG60" s="530"/>
      <c r="GH60" s="530"/>
      <c r="GI60" s="530"/>
      <c r="GJ60" s="530"/>
      <c r="GK60" s="530"/>
      <c r="GL60" s="530"/>
      <c r="GM60" s="530"/>
      <c r="GN60" s="530"/>
      <c r="GO60" s="530"/>
      <c r="GP60" s="530"/>
      <c r="GQ60" s="530"/>
      <c r="GR60" s="530"/>
      <c r="GS60" s="530"/>
      <c r="GT60" s="530"/>
      <c r="GU60" s="530"/>
      <c r="GV60" s="530"/>
      <c r="GW60" s="530"/>
      <c r="GX60" s="530"/>
      <c r="GY60" s="530"/>
      <c r="GZ60" s="530"/>
      <c r="HA60" s="530"/>
      <c r="HB60" s="530"/>
      <c r="HC60" s="530"/>
      <c r="HD60" s="530"/>
      <c r="HE60" s="530"/>
      <c r="HF60" s="530"/>
      <c r="HG60" s="530"/>
      <c r="HH60" s="530"/>
      <c r="HI60" s="530"/>
      <c r="HJ60" s="530"/>
      <c r="HK60" s="530"/>
      <c r="HL60" s="530"/>
      <c r="HM60" s="530"/>
      <c r="HN60" s="530"/>
      <c r="HO60" s="530"/>
      <c r="HP60" s="530"/>
      <c r="HQ60" s="530"/>
      <c r="HR60" s="530"/>
      <c r="HS60" s="530"/>
      <c r="HT60" s="530"/>
      <c r="HU60" s="530"/>
      <c r="HV60" s="530"/>
      <c r="HW60" s="530"/>
      <c r="HX60" s="530"/>
      <c r="HY60" s="530"/>
      <c r="HZ60" s="530"/>
      <c r="IA60" s="530"/>
      <c r="IB60" s="530"/>
      <c r="IC60" s="530"/>
      <c r="ID60" s="530"/>
      <c r="IE60" s="530"/>
      <c r="IF60" s="530"/>
      <c r="IG60" s="530"/>
      <c r="IH60" s="530"/>
      <c r="II60" s="530"/>
      <c r="IJ60" s="530"/>
      <c r="IK60" s="530"/>
      <c r="IL60" s="530"/>
      <c r="IM60" s="530"/>
      <c r="IN60" s="530"/>
      <c r="IO60" s="530"/>
      <c r="IP60" s="530"/>
      <c r="IQ60" s="530"/>
      <c r="IR60" s="530"/>
      <c r="IS60" s="530"/>
      <c r="IT60" s="530"/>
      <c r="IU60" s="530"/>
      <c r="IV60" s="530"/>
      <c r="IW60" s="530"/>
      <c r="IX60" s="530"/>
      <c r="IY60" s="530"/>
      <c r="IZ60" s="530"/>
      <c r="JA60" s="530"/>
      <c r="JB60" s="530"/>
      <c r="JC60" s="530"/>
      <c r="JD60" s="530"/>
      <c r="JE60" s="530"/>
      <c r="JF60" s="530"/>
      <c r="JG60" s="530"/>
      <c r="JH60" s="530"/>
      <c r="JI60" s="530"/>
      <c r="JJ60" s="530"/>
      <c r="JK60" s="530"/>
      <c r="JL60" s="530"/>
      <c r="JM60" s="530"/>
      <c r="JN60" s="530"/>
      <c r="JO60" s="530"/>
      <c r="JP60" s="530"/>
      <c r="JQ60" s="530"/>
      <c r="JR60" s="530"/>
      <c r="JS60" s="530"/>
      <c r="JT60" s="530"/>
      <c r="JU60" s="530"/>
      <c r="JV60" s="530"/>
      <c r="JW60" s="530"/>
      <c r="JX60" s="530"/>
      <c r="JY60" s="530"/>
      <c r="JZ60" s="530"/>
      <c r="KA60" s="530"/>
      <c r="KB60" s="530"/>
      <c r="KC60" s="530"/>
      <c r="KD60" s="530"/>
      <c r="KE60" s="530"/>
      <c r="KF60" s="530"/>
      <c r="KG60" s="530"/>
      <c r="KH60" s="530"/>
    </row>
    <row r="61" spans="1:294" ht="13">
      <c r="A61" s="590"/>
      <c r="B61" s="591"/>
      <c r="C61" s="551">
        <v>58</v>
      </c>
      <c r="D61" s="611" t="s">
        <v>1030</v>
      </c>
      <c r="E61" s="611">
        <v>20</v>
      </c>
      <c r="F61" s="553" t="s">
        <v>1953</v>
      </c>
      <c r="G61" s="580" t="s">
        <v>2778</v>
      </c>
      <c r="H61" s="581" t="s">
        <v>2775</v>
      </c>
      <c r="I61" s="581" t="s">
        <v>418</v>
      </c>
      <c r="J61" s="580" t="s">
        <v>629</v>
      </c>
      <c r="K61" s="582">
        <f t="shared" si="112"/>
        <v>1</v>
      </c>
      <c r="L61" s="580">
        <v>1</v>
      </c>
      <c r="M61" s="557"/>
      <c r="N61" s="558"/>
      <c r="O61" s="559">
        <f t="shared" si="113"/>
        <v>1</v>
      </c>
      <c r="P61" s="560"/>
      <c r="Q61" s="558"/>
      <c r="R61" s="559">
        <f t="shared" si="114"/>
        <v>1</v>
      </c>
      <c r="S61" s="560"/>
      <c r="T61" s="558"/>
      <c r="U61" s="561">
        <f t="shared" si="115"/>
        <v>1</v>
      </c>
      <c r="V61" s="560"/>
      <c r="W61" s="558"/>
      <c r="X61" s="559">
        <f t="shared" si="116"/>
        <v>1</v>
      </c>
      <c r="Y61" s="560"/>
      <c r="Z61" s="558"/>
      <c r="AA61" s="561">
        <f t="shared" si="117"/>
        <v>1</v>
      </c>
      <c r="AB61" s="560"/>
      <c r="AC61" s="558"/>
      <c r="AD61" s="559">
        <f t="shared" si="118"/>
        <v>1</v>
      </c>
      <c r="AE61" s="557"/>
      <c r="AF61" s="558"/>
      <c r="AG61" s="756">
        <f t="shared" si="119"/>
        <v>1</v>
      </c>
      <c r="AH61" s="560"/>
      <c r="AI61" s="558"/>
      <c r="AJ61" s="562">
        <f t="shared" si="120"/>
        <v>1</v>
      </c>
      <c r="AK61" s="560"/>
      <c r="AL61" s="558"/>
      <c r="AM61" s="562">
        <f t="shared" si="121"/>
        <v>1</v>
      </c>
      <c r="AN61" s="560"/>
      <c r="AO61" s="558"/>
      <c r="AP61" s="562">
        <f t="shared" si="122"/>
        <v>1</v>
      </c>
      <c r="AQ61" s="560"/>
      <c r="AR61" s="558"/>
      <c r="AS61" s="562">
        <f t="shared" si="123"/>
        <v>1</v>
      </c>
      <c r="AT61" s="560"/>
      <c r="AU61" s="558"/>
      <c r="AV61" s="562">
        <f t="shared" si="124"/>
        <v>1</v>
      </c>
      <c r="AW61" s="583">
        <f t="shared" si="132"/>
        <v>0</v>
      </c>
      <c r="AX61" s="583">
        <f t="shared" si="133"/>
        <v>0</v>
      </c>
      <c r="AY61" s="564">
        <f t="shared" si="127"/>
        <v>0</v>
      </c>
      <c r="AZ61" s="565" t="e">
        <f t="shared" si="128"/>
        <v>#DIV/0!</v>
      </c>
      <c r="BA61" s="566">
        <f t="shared" si="129"/>
        <v>0</v>
      </c>
      <c r="BB61" s="567">
        <f>MAX(0, Table176252626[[#This Row],[Column6]])</f>
        <v>1</v>
      </c>
      <c r="BC61" s="568">
        <v>0</v>
      </c>
      <c r="BD61" s="584">
        <f t="shared" si="5"/>
        <v>1</v>
      </c>
      <c r="BE61" s="583">
        <f t="shared" si="3"/>
        <v>1</v>
      </c>
      <c r="BF61" s="585">
        <v>2</v>
      </c>
      <c r="BG61" s="586">
        <v>44783.428495370368</v>
      </c>
      <c r="BH61" s="572">
        <f t="shared" si="6"/>
        <v>46265</v>
      </c>
      <c r="BI61" s="587">
        <f t="shared" si="130"/>
        <v>1481.5715046296318</v>
      </c>
      <c r="BJ61" s="580" t="str">
        <f t="shared" si="4"/>
        <v>Dead Stock</v>
      </c>
      <c r="BK61" s="751">
        <v>12740</v>
      </c>
    </row>
    <row r="62" spans="1:294" ht="13">
      <c r="A62" s="575"/>
      <c r="B62" s="576"/>
      <c r="C62" s="551">
        <v>59</v>
      </c>
      <c r="D62" s="611" t="s">
        <v>1030</v>
      </c>
      <c r="E62" s="611">
        <v>21</v>
      </c>
      <c r="F62" s="553" t="s">
        <v>1953</v>
      </c>
      <c r="G62" s="554" t="s">
        <v>953</v>
      </c>
      <c r="H62" s="555" t="s">
        <v>4181</v>
      </c>
      <c r="I62" s="581" t="s">
        <v>418</v>
      </c>
      <c r="J62" s="580" t="s">
        <v>629</v>
      </c>
      <c r="K62" s="582">
        <f t="shared" si="112"/>
        <v>1</v>
      </c>
      <c r="L62" s="580">
        <v>1</v>
      </c>
      <c r="M62" s="557"/>
      <c r="N62" s="558"/>
      <c r="O62" s="559">
        <f t="shared" si="113"/>
        <v>1</v>
      </c>
      <c r="P62" s="560"/>
      <c r="Q62" s="558"/>
      <c r="R62" s="559">
        <f t="shared" si="114"/>
        <v>1</v>
      </c>
      <c r="S62" s="560"/>
      <c r="T62" s="558"/>
      <c r="U62" s="561">
        <f t="shared" si="115"/>
        <v>1</v>
      </c>
      <c r="V62" s="560"/>
      <c r="W62" s="558"/>
      <c r="X62" s="559">
        <f t="shared" si="116"/>
        <v>1</v>
      </c>
      <c r="Y62" s="560"/>
      <c r="Z62" s="558"/>
      <c r="AA62" s="561">
        <f t="shared" si="117"/>
        <v>1</v>
      </c>
      <c r="AB62" s="560"/>
      <c r="AC62" s="558"/>
      <c r="AD62" s="559">
        <f t="shared" si="118"/>
        <v>1</v>
      </c>
      <c r="AE62" s="557"/>
      <c r="AF62" s="558"/>
      <c r="AG62" s="756">
        <f t="shared" si="119"/>
        <v>1</v>
      </c>
      <c r="AH62" s="560"/>
      <c r="AI62" s="558"/>
      <c r="AJ62" s="562">
        <f t="shared" si="120"/>
        <v>1</v>
      </c>
      <c r="AK62" s="560"/>
      <c r="AL62" s="558"/>
      <c r="AM62" s="562">
        <f t="shared" si="121"/>
        <v>1</v>
      </c>
      <c r="AN62" s="560"/>
      <c r="AO62" s="558"/>
      <c r="AP62" s="562">
        <f t="shared" si="122"/>
        <v>1</v>
      </c>
      <c r="AQ62" s="560"/>
      <c r="AR62" s="558"/>
      <c r="AS62" s="562">
        <f t="shared" si="123"/>
        <v>1</v>
      </c>
      <c r="AT62" s="560"/>
      <c r="AU62" s="558"/>
      <c r="AV62" s="562">
        <f t="shared" si="124"/>
        <v>1</v>
      </c>
      <c r="AW62" s="583">
        <f t="shared" si="132"/>
        <v>0</v>
      </c>
      <c r="AX62" s="583">
        <f t="shared" si="133"/>
        <v>0</v>
      </c>
      <c r="AY62" s="564">
        <f t="shared" si="127"/>
        <v>0</v>
      </c>
      <c r="AZ62" s="565" t="e">
        <f t="shared" si="128"/>
        <v>#DIV/0!</v>
      </c>
      <c r="BA62" s="566">
        <f t="shared" si="129"/>
        <v>0</v>
      </c>
      <c r="BB62" s="567">
        <f>MAX(0, Table176252626[[#This Row],[Column6]])</f>
        <v>1</v>
      </c>
      <c r="BC62" s="568">
        <v>0</v>
      </c>
      <c r="BD62" s="584">
        <f t="shared" si="5"/>
        <v>1</v>
      </c>
      <c r="BE62" s="583">
        <f t="shared" si="3"/>
        <v>1</v>
      </c>
      <c r="BF62" s="585">
        <v>2</v>
      </c>
      <c r="BG62" s="586">
        <v>44848.519143518519</v>
      </c>
      <c r="BH62" s="572">
        <f t="shared" si="6"/>
        <v>46265</v>
      </c>
      <c r="BI62" s="587">
        <f t="shared" si="130"/>
        <v>1416.4808564814812</v>
      </c>
      <c r="BJ62" s="580" t="str">
        <f t="shared" si="4"/>
        <v>Dead Stock</v>
      </c>
      <c r="BK62" s="751">
        <v>53183.839999999997</v>
      </c>
    </row>
    <row r="63" spans="1:294" ht="13">
      <c r="A63" s="549"/>
      <c r="B63" s="576"/>
      <c r="C63" s="551">
        <v>60</v>
      </c>
      <c r="D63" s="611" t="s">
        <v>1030</v>
      </c>
      <c r="E63" s="611">
        <v>22</v>
      </c>
      <c r="F63" s="553" t="s">
        <v>1953</v>
      </c>
      <c r="G63" s="580" t="s">
        <v>291</v>
      </c>
      <c r="H63" s="581" t="s">
        <v>292</v>
      </c>
      <c r="I63" s="581" t="s">
        <v>423</v>
      </c>
      <c r="J63" s="580" t="s">
        <v>629</v>
      </c>
      <c r="K63" s="582">
        <f t="shared" si="112"/>
        <v>1</v>
      </c>
      <c r="L63" s="580">
        <v>1</v>
      </c>
      <c r="M63" s="557"/>
      <c r="N63" s="558"/>
      <c r="O63" s="559">
        <f t="shared" si="113"/>
        <v>1</v>
      </c>
      <c r="P63" s="560"/>
      <c r="Q63" s="558"/>
      <c r="R63" s="559">
        <f t="shared" si="114"/>
        <v>1</v>
      </c>
      <c r="S63" s="560"/>
      <c r="T63" s="558"/>
      <c r="U63" s="561">
        <f t="shared" si="115"/>
        <v>1</v>
      </c>
      <c r="V63" s="560"/>
      <c r="W63" s="558"/>
      <c r="X63" s="559">
        <f t="shared" si="116"/>
        <v>1</v>
      </c>
      <c r="Y63" s="560"/>
      <c r="Z63" s="558"/>
      <c r="AA63" s="561">
        <f t="shared" si="117"/>
        <v>1</v>
      </c>
      <c r="AB63" s="560"/>
      <c r="AC63" s="558"/>
      <c r="AD63" s="559">
        <f t="shared" si="118"/>
        <v>1</v>
      </c>
      <c r="AE63" s="557"/>
      <c r="AF63" s="558"/>
      <c r="AG63" s="756">
        <f t="shared" si="119"/>
        <v>1</v>
      </c>
      <c r="AH63" s="560"/>
      <c r="AI63" s="558"/>
      <c r="AJ63" s="562">
        <f t="shared" si="120"/>
        <v>1</v>
      </c>
      <c r="AK63" s="560"/>
      <c r="AL63" s="558"/>
      <c r="AM63" s="562">
        <f t="shared" si="121"/>
        <v>1</v>
      </c>
      <c r="AN63" s="560"/>
      <c r="AO63" s="558"/>
      <c r="AP63" s="562">
        <f t="shared" si="122"/>
        <v>1</v>
      </c>
      <c r="AQ63" s="560"/>
      <c r="AR63" s="558"/>
      <c r="AS63" s="562">
        <f t="shared" si="123"/>
        <v>1</v>
      </c>
      <c r="AT63" s="560"/>
      <c r="AU63" s="558"/>
      <c r="AV63" s="562">
        <f t="shared" si="124"/>
        <v>1</v>
      </c>
      <c r="AW63" s="583">
        <f t="shared" si="132"/>
        <v>0</v>
      </c>
      <c r="AX63" s="583">
        <f t="shared" si="133"/>
        <v>0</v>
      </c>
      <c r="AY63" s="564">
        <f t="shared" si="127"/>
        <v>0</v>
      </c>
      <c r="AZ63" s="565" t="e">
        <f t="shared" si="128"/>
        <v>#DIV/0!</v>
      </c>
      <c r="BA63" s="566">
        <f t="shared" si="129"/>
        <v>0</v>
      </c>
      <c r="BB63" s="567">
        <f>MAX(0, Table176252626[[#This Row],[Column6]])</f>
        <v>1</v>
      </c>
      <c r="BC63" s="568">
        <v>0</v>
      </c>
      <c r="BD63" s="584">
        <f t="shared" si="5"/>
        <v>1</v>
      </c>
      <c r="BE63" s="583">
        <f t="shared" si="3"/>
        <v>1</v>
      </c>
      <c r="BF63" s="585">
        <v>2</v>
      </c>
      <c r="BG63" s="586">
        <v>42647.542314814818</v>
      </c>
      <c r="BH63" s="572">
        <f t="shared" si="6"/>
        <v>46265</v>
      </c>
      <c r="BI63" s="587">
        <f t="shared" si="130"/>
        <v>3617.4576851851816</v>
      </c>
      <c r="BJ63" s="580" t="str">
        <f t="shared" si="4"/>
        <v>Dead Stock</v>
      </c>
      <c r="BK63" s="751">
        <v>6820</v>
      </c>
    </row>
    <row r="64" spans="1:294" ht="13">
      <c r="A64" s="549"/>
      <c r="B64" s="576"/>
      <c r="C64" s="577">
        <v>61</v>
      </c>
      <c r="D64" s="611" t="s">
        <v>1030</v>
      </c>
      <c r="E64" s="611">
        <v>23</v>
      </c>
      <c r="F64" s="553" t="s">
        <v>1953</v>
      </c>
      <c r="G64" s="580" t="s">
        <v>297</v>
      </c>
      <c r="H64" s="581" t="s">
        <v>298</v>
      </c>
      <c r="I64" s="581" t="s">
        <v>423</v>
      </c>
      <c r="J64" s="588" t="s">
        <v>629</v>
      </c>
      <c r="K64" s="582">
        <f t="shared" si="112"/>
        <v>1</v>
      </c>
      <c r="L64" s="580">
        <v>1</v>
      </c>
      <c r="M64" s="557"/>
      <c r="N64" s="558"/>
      <c r="O64" s="559">
        <f t="shared" si="113"/>
        <v>1</v>
      </c>
      <c r="P64" s="560"/>
      <c r="Q64" s="558"/>
      <c r="R64" s="559">
        <f t="shared" si="114"/>
        <v>1</v>
      </c>
      <c r="S64" s="560"/>
      <c r="T64" s="558"/>
      <c r="U64" s="561">
        <f t="shared" si="115"/>
        <v>1</v>
      </c>
      <c r="V64" s="560"/>
      <c r="W64" s="558"/>
      <c r="X64" s="559">
        <f t="shared" si="116"/>
        <v>1</v>
      </c>
      <c r="Y64" s="560"/>
      <c r="Z64" s="558"/>
      <c r="AA64" s="561">
        <f t="shared" si="117"/>
        <v>1</v>
      </c>
      <c r="AB64" s="560"/>
      <c r="AC64" s="558"/>
      <c r="AD64" s="559">
        <f t="shared" si="118"/>
        <v>1</v>
      </c>
      <c r="AE64" s="557"/>
      <c r="AF64" s="558"/>
      <c r="AG64" s="756">
        <f t="shared" si="119"/>
        <v>1</v>
      </c>
      <c r="AH64" s="560"/>
      <c r="AI64" s="558"/>
      <c r="AJ64" s="562">
        <f t="shared" si="120"/>
        <v>1</v>
      </c>
      <c r="AK64" s="560"/>
      <c r="AL64" s="558"/>
      <c r="AM64" s="562">
        <f t="shared" si="121"/>
        <v>1</v>
      </c>
      <c r="AN64" s="560"/>
      <c r="AO64" s="558"/>
      <c r="AP64" s="562">
        <f t="shared" si="122"/>
        <v>1</v>
      </c>
      <c r="AQ64" s="560"/>
      <c r="AR64" s="558"/>
      <c r="AS64" s="562">
        <f t="shared" si="123"/>
        <v>1</v>
      </c>
      <c r="AT64" s="560"/>
      <c r="AU64" s="558"/>
      <c r="AV64" s="562">
        <f t="shared" si="124"/>
        <v>1</v>
      </c>
      <c r="AW64" s="583">
        <f t="shared" si="132"/>
        <v>0</v>
      </c>
      <c r="AX64" s="583">
        <f t="shared" si="133"/>
        <v>0</v>
      </c>
      <c r="AY64" s="564">
        <f t="shared" si="127"/>
        <v>0</v>
      </c>
      <c r="AZ64" s="565" t="e">
        <f t="shared" si="128"/>
        <v>#DIV/0!</v>
      </c>
      <c r="BA64" s="566">
        <f t="shared" si="129"/>
        <v>0</v>
      </c>
      <c r="BB64" s="567">
        <f>MAX(0, Table176252626[[#This Row],[Column6]])</f>
        <v>1</v>
      </c>
      <c r="BC64" s="568">
        <v>0</v>
      </c>
      <c r="BD64" s="584">
        <f t="shared" si="5"/>
        <v>1</v>
      </c>
      <c r="BE64" s="583">
        <f t="shared" si="3"/>
        <v>1</v>
      </c>
      <c r="BF64" s="585">
        <v>2</v>
      </c>
      <c r="BG64" s="586">
        <v>44875.572245370371</v>
      </c>
      <c r="BH64" s="572">
        <f t="shared" si="6"/>
        <v>46265</v>
      </c>
      <c r="BI64" s="587">
        <f t="shared" si="130"/>
        <v>1389.4277546296289</v>
      </c>
      <c r="BJ64" s="580" t="str">
        <f t="shared" si="4"/>
        <v>Dead Stock</v>
      </c>
      <c r="BK64" s="751">
        <v>10780</v>
      </c>
    </row>
    <row r="65" spans="1:294" ht="13">
      <c r="A65" s="575"/>
      <c r="B65" s="576"/>
      <c r="C65" s="577">
        <v>62</v>
      </c>
      <c r="D65" s="611" t="s">
        <v>1030</v>
      </c>
      <c r="E65" s="611">
        <v>24</v>
      </c>
      <c r="F65" s="553" t="s">
        <v>1953</v>
      </c>
      <c r="G65" s="580" t="s">
        <v>309</v>
      </c>
      <c r="H65" s="581" t="s">
        <v>310</v>
      </c>
      <c r="I65" s="581" t="s">
        <v>423</v>
      </c>
      <c r="J65" s="580" t="s">
        <v>629</v>
      </c>
      <c r="K65" s="582">
        <f t="shared" si="112"/>
        <v>1</v>
      </c>
      <c r="L65" s="580">
        <v>1</v>
      </c>
      <c r="M65" s="557"/>
      <c r="N65" s="558"/>
      <c r="O65" s="559">
        <f t="shared" si="113"/>
        <v>1</v>
      </c>
      <c r="P65" s="560"/>
      <c r="Q65" s="558"/>
      <c r="R65" s="559">
        <f t="shared" si="114"/>
        <v>1</v>
      </c>
      <c r="S65" s="560"/>
      <c r="T65" s="558"/>
      <c r="U65" s="561">
        <f t="shared" si="115"/>
        <v>1</v>
      </c>
      <c r="V65" s="560"/>
      <c r="W65" s="558"/>
      <c r="X65" s="559">
        <f t="shared" si="116"/>
        <v>1</v>
      </c>
      <c r="Y65" s="560"/>
      <c r="Z65" s="558"/>
      <c r="AA65" s="561">
        <f t="shared" si="117"/>
        <v>1</v>
      </c>
      <c r="AB65" s="560"/>
      <c r="AC65" s="558"/>
      <c r="AD65" s="559">
        <f t="shared" si="118"/>
        <v>1</v>
      </c>
      <c r="AE65" s="557"/>
      <c r="AF65" s="558"/>
      <c r="AG65" s="756">
        <f t="shared" si="119"/>
        <v>1</v>
      </c>
      <c r="AH65" s="560"/>
      <c r="AI65" s="558"/>
      <c r="AJ65" s="562">
        <f t="shared" si="120"/>
        <v>1</v>
      </c>
      <c r="AK65" s="560"/>
      <c r="AL65" s="558"/>
      <c r="AM65" s="562">
        <f t="shared" si="121"/>
        <v>1</v>
      </c>
      <c r="AN65" s="560"/>
      <c r="AO65" s="558"/>
      <c r="AP65" s="562">
        <f t="shared" si="122"/>
        <v>1</v>
      </c>
      <c r="AQ65" s="560"/>
      <c r="AR65" s="558"/>
      <c r="AS65" s="562">
        <f t="shared" si="123"/>
        <v>1</v>
      </c>
      <c r="AT65" s="560"/>
      <c r="AU65" s="558"/>
      <c r="AV65" s="562">
        <f t="shared" si="124"/>
        <v>1</v>
      </c>
      <c r="AW65" s="583">
        <f t="shared" si="132"/>
        <v>0</v>
      </c>
      <c r="AX65" s="583">
        <f t="shared" si="133"/>
        <v>0</v>
      </c>
      <c r="AY65" s="564">
        <f t="shared" si="127"/>
        <v>0</v>
      </c>
      <c r="AZ65" s="565" t="e">
        <f t="shared" si="128"/>
        <v>#DIV/0!</v>
      </c>
      <c r="BA65" s="566">
        <f t="shared" si="129"/>
        <v>0</v>
      </c>
      <c r="BB65" s="567">
        <f>MAX(0, Table176252626[[#This Row],[Column6]])</f>
        <v>1</v>
      </c>
      <c r="BC65" s="568">
        <v>0</v>
      </c>
      <c r="BD65" s="584">
        <f t="shared" si="5"/>
        <v>1</v>
      </c>
      <c r="BE65" s="583">
        <f t="shared" si="3"/>
        <v>1</v>
      </c>
      <c r="BF65" s="585">
        <v>2</v>
      </c>
      <c r="BG65" s="586">
        <v>45278.455243055556</v>
      </c>
      <c r="BH65" s="572">
        <f t="shared" si="6"/>
        <v>46265</v>
      </c>
      <c r="BI65" s="587">
        <f t="shared" si="130"/>
        <v>986.54475694444409</v>
      </c>
      <c r="BJ65" s="580" t="str">
        <f t="shared" si="4"/>
        <v>Dead Stock</v>
      </c>
      <c r="BK65" s="751">
        <v>2400</v>
      </c>
    </row>
    <row r="66" spans="1:294" ht="13">
      <c r="A66" s="575"/>
      <c r="B66" s="576"/>
      <c r="C66" s="577">
        <v>63</v>
      </c>
      <c r="D66" s="611" t="s">
        <v>1030</v>
      </c>
      <c r="E66" s="611">
        <v>25</v>
      </c>
      <c r="F66" s="553" t="s">
        <v>1952</v>
      </c>
      <c r="G66" s="580" t="s">
        <v>672</v>
      </c>
      <c r="H66" s="581" t="s">
        <v>673</v>
      </c>
      <c r="I66" s="581" t="s">
        <v>423</v>
      </c>
      <c r="J66" s="580" t="s">
        <v>629</v>
      </c>
      <c r="K66" s="582">
        <f t="shared" si="112"/>
        <v>4</v>
      </c>
      <c r="L66" s="580">
        <v>5</v>
      </c>
      <c r="M66" s="557"/>
      <c r="N66" s="558"/>
      <c r="O66" s="559">
        <f t="shared" si="113"/>
        <v>5</v>
      </c>
      <c r="P66" s="560"/>
      <c r="Q66" s="558"/>
      <c r="R66" s="559">
        <f t="shared" si="114"/>
        <v>5</v>
      </c>
      <c r="S66" s="560"/>
      <c r="T66" s="558"/>
      <c r="U66" s="561">
        <f t="shared" si="115"/>
        <v>5</v>
      </c>
      <c r="V66" s="560"/>
      <c r="W66" s="558"/>
      <c r="X66" s="559">
        <f t="shared" si="116"/>
        <v>5</v>
      </c>
      <c r="Y66" s="560"/>
      <c r="Z66" s="558"/>
      <c r="AA66" s="561">
        <f t="shared" si="117"/>
        <v>5</v>
      </c>
      <c r="AB66" s="560"/>
      <c r="AC66" s="558"/>
      <c r="AD66" s="559">
        <f t="shared" si="118"/>
        <v>5</v>
      </c>
      <c r="AE66" s="557"/>
      <c r="AF66" s="558"/>
      <c r="AG66" s="756">
        <f t="shared" si="119"/>
        <v>5</v>
      </c>
      <c r="AH66" s="560"/>
      <c r="AI66" s="558">
        <v>1</v>
      </c>
      <c r="AJ66" s="562">
        <f t="shared" si="120"/>
        <v>4</v>
      </c>
      <c r="AK66" s="560"/>
      <c r="AL66" s="558"/>
      <c r="AM66" s="562">
        <f t="shared" si="121"/>
        <v>4</v>
      </c>
      <c r="AN66" s="560"/>
      <c r="AO66" s="558"/>
      <c r="AP66" s="562">
        <f t="shared" si="122"/>
        <v>4</v>
      </c>
      <c r="AQ66" s="560"/>
      <c r="AR66" s="558"/>
      <c r="AS66" s="562">
        <f t="shared" si="123"/>
        <v>4</v>
      </c>
      <c r="AT66" s="560"/>
      <c r="AU66" s="558"/>
      <c r="AV66" s="562">
        <f t="shared" si="124"/>
        <v>4</v>
      </c>
      <c r="AW66" s="583">
        <f t="shared" si="132"/>
        <v>0</v>
      </c>
      <c r="AX66" s="583">
        <f t="shared" si="133"/>
        <v>1</v>
      </c>
      <c r="AY66" s="564">
        <f t="shared" si="127"/>
        <v>1</v>
      </c>
      <c r="AZ66" s="565">
        <f t="shared" si="128"/>
        <v>1</v>
      </c>
      <c r="BA66" s="566">
        <f t="shared" si="129"/>
        <v>1</v>
      </c>
      <c r="BB66" s="567">
        <v>5</v>
      </c>
      <c r="BC66" s="568">
        <v>1</v>
      </c>
      <c r="BD66" s="584">
        <f t="shared" si="5"/>
        <v>4</v>
      </c>
      <c r="BE66" s="583">
        <f t="shared" si="3"/>
        <v>3</v>
      </c>
      <c r="BF66" s="585">
        <v>2</v>
      </c>
      <c r="BG66" s="586">
        <v>45357.546168981484</v>
      </c>
      <c r="BH66" s="572">
        <f t="shared" si="6"/>
        <v>46265</v>
      </c>
      <c r="BI66" s="587">
        <f t="shared" si="130"/>
        <v>907.45383101851621</v>
      </c>
      <c r="BJ66" s="580" t="str">
        <f t="shared" si="4"/>
        <v>Dead Stock</v>
      </c>
      <c r="BK66" s="751">
        <v>9800</v>
      </c>
    </row>
    <row r="67" spans="1:294" ht="13">
      <c r="A67" s="575"/>
      <c r="B67" s="576"/>
      <c r="C67" s="551">
        <v>64</v>
      </c>
      <c r="D67" s="611" t="s">
        <v>1030</v>
      </c>
      <c r="E67" s="611">
        <v>26</v>
      </c>
      <c r="F67" s="553" t="s">
        <v>1953</v>
      </c>
      <c r="G67" s="580" t="s">
        <v>408</v>
      </c>
      <c r="H67" s="581" t="s">
        <v>2137</v>
      </c>
      <c r="I67" s="581" t="s">
        <v>423</v>
      </c>
      <c r="J67" s="588" t="s">
        <v>629</v>
      </c>
      <c r="K67" s="582">
        <f t="shared" si="112"/>
        <v>1</v>
      </c>
      <c r="L67" s="580">
        <v>1</v>
      </c>
      <c r="M67" s="557"/>
      <c r="N67" s="558"/>
      <c r="O67" s="559">
        <f t="shared" si="113"/>
        <v>1</v>
      </c>
      <c r="P67" s="560"/>
      <c r="Q67" s="558"/>
      <c r="R67" s="559">
        <f t="shared" si="114"/>
        <v>1</v>
      </c>
      <c r="S67" s="560"/>
      <c r="T67" s="558"/>
      <c r="U67" s="561">
        <f t="shared" si="115"/>
        <v>1</v>
      </c>
      <c r="V67" s="560"/>
      <c r="W67" s="558"/>
      <c r="X67" s="559">
        <f t="shared" si="116"/>
        <v>1</v>
      </c>
      <c r="Y67" s="560"/>
      <c r="Z67" s="558"/>
      <c r="AA67" s="561">
        <f t="shared" si="117"/>
        <v>1</v>
      </c>
      <c r="AB67" s="560"/>
      <c r="AC67" s="558"/>
      <c r="AD67" s="559">
        <f t="shared" si="118"/>
        <v>1</v>
      </c>
      <c r="AE67" s="557"/>
      <c r="AF67" s="558"/>
      <c r="AG67" s="756">
        <f t="shared" si="119"/>
        <v>1</v>
      </c>
      <c r="AH67" s="560"/>
      <c r="AI67" s="558"/>
      <c r="AJ67" s="562">
        <f t="shared" si="120"/>
        <v>1</v>
      </c>
      <c r="AK67" s="560"/>
      <c r="AL67" s="558"/>
      <c r="AM67" s="562">
        <f t="shared" si="121"/>
        <v>1</v>
      </c>
      <c r="AN67" s="560"/>
      <c r="AO67" s="558"/>
      <c r="AP67" s="562">
        <f t="shared" si="122"/>
        <v>1</v>
      </c>
      <c r="AQ67" s="560"/>
      <c r="AR67" s="558"/>
      <c r="AS67" s="562">
        <f t="shared" si="123"/>
        <v>1</v>
      </c>
      <c r="AT67" s="560"/>
      <c r="AU67" s="558"/>
      <c r="AV67" s="562">
        <f t="shared" si="124"/>
        <v>1</v>
      </c>
      <c r="AW67" s="583">
        <f t="shared" si="132"/>
        <v>0</v>
      </c>
      <c r="AX67" s="583">
        <f t="shared" si="133"/>
        <v>0</v>
      </c>
      <c r="AY67" s="564">
        <f t="shared" si="127"/>
        <v>0</v>
      </c>
      <c r="AZ67" s="565" t="e">
        <f t="shared" si="128"/>
        <v>#DIV/0!</v>
      </c>
      <c r="BA67" s="566">
        <f t="shared" si="129"/>
        <v>0</v>
      </c>
      <c r="BB67" s="567">
        <f>MAX(0, Table176252626[[#This Row],[Column6]])</f>
        <v>1</v>
      </c>
      <c r="BC67" s="568">
        <v>0</v>
      </c>
      <c r="BD67" s="584">
        <f t="shared" si="5"/>
        <v>1</v>
      </c>
      <c r="BE67" s="583">
        <f t="shared" si="3"/>
        <v>1</v>
      </c>
      <c r="BF67" s="585">
        <v>2</v>
      </c>
      <c r="BG67" s="586">
        <v>43017.607407407406</v>
      </c>
      <c r="BH67" s="572">
        <f t="shared" si="6"/>
        <v>46265</v>
      </c>
      <c r="BI67" s="587">
        <f t="shared" si="130"/>
        <v>3247.3925925925942</v>
      </c>
      <c r="BJ67" s="580" t="str">
        <f t="shared" si="4"/>
        <v>Dead Stock</v>
      </c>
      <c r="BK67" s="751">
        <v>2500</v>
      </c>
    </row>
    <row r="68" spans="1:294" ht="13">
      <c r="A68" s="549"/>
      <c r="B68" s="576"/>
      <c r="C68" s="551">
        <v>65</v>
      </c>
      <c r="D68" s="611" t="s">
        <v>1030</v>
      </c>
      <c r="E68" s="611">
        <v>27</v>
      </c>
      <c r="F68" s="553" t="s">
        <v>1953</v>
      </c>
      <c r="G68" s="580" t="s">
        <v>69</v>
      </c>
      <c r="H68" s="613" t="s">
        <v>5033</v>
      </c>
      <c r="I68" s="581" t="s">
        <v>423</v>
      </c>
      <c r="J68" s="588" t="s">
        <v>629</v>
      </c>
      <c r="K68" s="582">
        <f t="shared" si="112"/>
        <v>1</v>
      </c>
      <c r="L68" s="580">
        <v>1</v>
      </c>
      <c r="M68" s="557"/>
      <c r="N68" s="558"/>
      <c r="O68" s="559">
        <f t="shared" si="113"/>
        <v>1</v>
      </c>
      <c r="P68" s="560"/>
      <c r="Q68" s="558"/>
      <c r="R68" s="559">
        <f t="shared" si="114"/>
        <v>1</v>
      </c>
      <c r="S68" s="560"/>
      <c r="T68" s="558"/>
      <c r="U68" s="561">
        <f t="shared" si="115"/>
        <v>1</v>
      </c>
      <c r="V68" s="560"/>
      <c r="W68" s="558"/>
      <c r="X68" s="559">
        <f t="shared" si="116"/>
        <v>1</v>
      </c>
      <c r="Y68" s="560"/>
      <c r="Z68" s="558"/>
      <c r="AA68" s="561">
        <f t="shared" si="117"/>
        <v>1</v>
      </c>
      <c r="AB68" s="560"/>
      <c r="AC68" s="558"/>
      <c r="AD68" s="559">
        <f t="shared" si="118"/>
        <v>1</v>
      </c>
      <c r="AE68" s="557"/>
      <c r="AF68" s="558"/>
      <c r="AG68" s="756">
        <f t="shared" si="119"/>
        <v>1</v>
      </c>
      <c r="AH68" s="560"/>
      <c r="AI68" s="558"/>
      <c r="AJ68" s="562">
        <f t="shared" si="120"/>
        <v>1</v>
      </c>
      <c r="AK68" s="560"/>
      <c r="AL68" s="558"/>
      <c r="AM68" s="562">
        <f t="shared" si="121"/>
        <v>1</v>
      </c>
      <c r="AN68" s="560"/>
      <c r="AO68" s="558"/>
      <c r="AP68" s="562">
        <f t="shared" si="122"/>
        <v>1</v>
      </c>
      <c r="AQ68" s="560"/>
      <c r="AR68" s="558"/>
      <c r="AS68" s="562">
        <f t="shared" si="123"/>
        <v>1</v>
      </c>
      <c r="AT68" s="560"/>
      <c r="AU68" s="558"/>
      <c r="AV68" s="562">
        <f t="shared" si="124"/>
        <v>1</v>
      </c>
      <c r="AW68" s="583">
        <f t="shared" si="132"/>
        <v>0</v>
      </c>
      <c r="AX68" s="583">
        <f t="shared" si="133"/>
        <v>0</v>
      </c>
      <c r="AY68" s="564">
        <f t="shared" si="127"/>
        <v>0</v>
      </c>
      <c r="AZ68" s="565" t="e">
        <f t="shared" si="128"/>
        <v>#DIV/0!</v>
      </c>
      <c r="BA68" s="566">
        <f t="shared" si="129"/>
        <v>0</v>
      </c>
      <c r="BB68" s="567">
        <f>MAX(0, Table176252626[[#This Row],[Column6]])</f>
        <v>1</v>
      </c>
      <c r="BC68" s="568">
        <v>0</v>
      </c>
      <c r="BD68" s="584">
        <f t="shared" si="5"/>
        <v>1</v>
      </c>
      <c r="BE68" s="583">
        <f t="shared" si="3"/>
        <v>1</v>
      </c>
      <c r="BF68" s="585">
        <v>2</v>
      </c>
      <c r="BG68" s="586">
        <v>43256.630486111113</v>
      </c>
      <c r="BH68" s="572">
        <f t="shared" si="6"/>
        <v>46265</v>
      </c>
      <c r="BI68" s="587">
        <f t="shared" si="130"/>
        <v>3008.369513888887</v>
      </c>
      <c r="BJ68" s="580" t="str">
        <f t="shared" si="4"/>
        <v>Dead Stock</v>
      </c>
      <c r="BK68" s="751">
        <v>12870</v>
      </c>
    </row>
    <row r="69" spans="1:294" s="548" customFormat="1" ht="13">
      <c r="A69" s="575"/>
      <c r="B69" s="576"/>
      <c r="C69" s="551">
        <v>66</v>
      </c>
      <c r="D69" s="611" t="s">
        <v>1030</v>
      </c>
      <c r="E69" s="611">
        <v>28</v>
      </c>
      <c r="F69" s="553" t="s">
        <v>1953</v>
      </c>
      <c r="G69" s="580" t="s">
        <v>336</v>
      </c>
      <c r="H69" s="581" t="s">
        <v>1005</v>
      </c>
      <c r="I69" s="581" t="s">
        <v>423</v>
      </c>
      <c r="J69" s="588" t="s">
        <v>629</v>
      </c>
      <c r="K69" s="582">
        <f t="shared" si="112"/>
        <v>1</v>
      </c>
      <c r="L69" s="580">
        <v>1</v>
      </c>
      <c r="M69" s="557"/>
      <c r="N69" s="558"/>
      <c r="O69" s="559">
        <f t="shared" si="113"/>
        <v>1</v>
      </c>
      <c r="P69" s="560"/>
      <c r="Q69" s="558"/>
      <c r="R69" s="559">
        <f t="shared" si="114"/>
        <v>1</v>
      </c>
      <c r="S69" s="560"/>
      <c r="T69" s="558"/>
      <c r="U69" s="561">
        <f t="shared" si="115"/>
        <v>1</v>
      </c>
      <c r="V69" s="560"/>
      <c r="W69" s="558"/>
      <c r="X69" s="559">
        <f t="shared" si="116"/>
        <v>1</v>
      </c>
      <c r="Y69" s="560"/>
      <c r="Z69" s="558"/>
      <c r="AA69" s="561">
        <f t="shared" si="117"/>
        <v>1</v>
      </c>
      <c r="AB69" s="560"/>
      <c r="AC69" s="558"/>
      <c r="AD69" s="559">
        <f t="shared" si="118"/>
        <v>1</v>
      </c>
      <c r="AE69" s="557"/>
      <c r="AF69" s="558"/>
      <c r="AG69" s="756">
        <f t="shared" si="119"/>
        <v>1</v>
      </c>
      <c r="AH69" s="560"/>
      <c r="AI69" s="558"/>
      <c r="AJ69" s="562">
        <f t="shared" si="120"/>
        <v>1</v>
      </c>
      <c r="AK69" s="560"/>
      <c r="AL69" s="558"/>
      <c r="AM69" s="562">
        <f t="shared" si="121"/>
        <v>1</v>
      </c>
      <c r="AN69" s="560"/>
      <c r="AO69" s="558"/>
      <c r="AP69" s="562">
        <f t="shared" si="122"/>
        <v>1</v>
      </c>
      <c r="AQ69" s="560"/>
      <c r="AR69" s="558"/>
      <c r="AS69" s="562">
        <f t="shared" si="123"/>
        <v>1</v>
      </c>
      <c r="AT69" s="560"/>
      <c r="AU69" s="558"/>
      <c r="AV69" s="562">
        <f t="shared" si="124"/>
        <v>1</v>
      </c>
      <c r="AW69" s="583">
        <f t="shared" si="132"/>
        <v>0</v>
      </c>
      <c r="AX69" s="583">
        <f t="shared" si="133"/>
        <v>0</v>
      </c>
      <c r="AY69" s="564">
        <f t="shared" si="127"/>
        <v>0</v>
      </c>
      <c r="AZ69" s="565" t="e">
        <f t="shared" si="128"/>
        <v>#DIV/0!</v>
      </c>
      <c r="BA69" s="566">
        <f t="shared" si="129"/>
        <v>0</v>
      </c>
      <c r="BB69" s="567">
        <v>1</v>
      </c>
      <c r="BC69" s="568">
        <f>MIN(N69,Q69,T69,W69,Z69,AC69,AF69,AI69,AL69,AO69,AR69,AU69)</f>
        <v>0</v>
      </c>
      <c r="BD69" s="584">
        <f t="shared" si="5"/>
        <v>1</v>
      </c>
      <c r="BE69" s="583">
        <f t="shared" ref="BE69:BE133" si="134">SUM(BD69-BC69)</f>
        <v>1</v>
      </c>
      <c r="BF69" s="585">
        <v>2</v>
      </c>
      <c r="BG69" s="586">
        <v>45065.57739583333</v>
      </c>
      <c r="BH69" s="572">
        <f t="shared" si="6"/>
        <v>46265</v>
      </c>
      <c r="BI69" s="587">
        <f t="shared" si="130"/>
        <v>1199.4226041666698</v>
      </c>
      <c r="BJ69" s="580" t="str">
        <f t="shared" ref="BJ69:BJ133" si="135">IF(AND(K69&gt;0,BI69&gt;365),"Dead Stock","")</f>
        <v>Dead Stock</v>
      </c>
      <c r="BK69" s="751">
        <v>45430</v>
      </c>
      <c r="BL69" s="530"/>
      <c r="BM69" s="530"/>
      <c r="BN69" s="530"/>
      <c r="BO69" s="530"/>
      <c r="BP69" s="530"/>
      <c r="BQ69" s="530"/>
      <c r="BR69" s="530"/>
      <c r="BS69" s="530"/>
      <c r="BT69" s="530"/>
      <c r="BU69" s="530"/>
      <c r="BV69" s="530"/>
      <c r="BW69" s="530"/>
      <c r="BX69" s="530"/>
      <c r="BY69" s="530"/>
      <c r="BZ69" s="530"/>
      <c r="CA69" s="530"/>
      <c r="CB69" s="530"/>
      <c r="CC69" s="530"/>
      <c r="CD69" s="530"/>
      <c r="CE69" s="530"/>
      <c r="CF69" s="530"/>
      <c r="CG69" s="530"/>
      <c r="CH69" s="530"/>
      <c r="CI69" s="530"/>
      <c r="CJ69" s="530"/>
      <c r="CK69" s="530"/>
      <c r="CL69" s="530"/>
      <c r="CM69" s="530"/>
      <c r="CN69" s="530"/>
      <c r="CO69" s="530"/>
      <c r="CP69" s="530"/>
      <c r="CQ69" s="530"/>
      <c r="CR69" s="530"/>
      <c r="CS69" s="530"/>
      <c r="CT69" s="530"/>
      <c r="CU69" s="530"/>
      <c r="CV69" s="530"/>
      <c r="CW69" s="530"/>
      <c r="CX69" s="530"/>
      <c r="CY69" s="530"/>
      <c r="CZ69" s="530"/>
      <c r="DA69" s="530"/>
      <c r="DB69" s="530"/>
      <c r="DC69" s="530"/>
      <c r="DD69" s="530"/>
      <c r="DE69" s="530"/>
      <c r="DF69" s="530"/>
      <c r="DG69" s="530"/>
      <c r="DH69" s="530"/>
      <c r="DI69" s="530"/>
      <c r="DJ69" s="530"/>
      <c r="DK69" s="530"/>
      <c r="DL69" s="530"/>
      <c r="DM69" s="530"/>
      <c r="DN69" s="530"/>
      <c r="DO69" s="530"/>
      <c r="DP69" s="530"/>
      <c r="DQ69" s="530"/>
      <c r="DR69" s="530"/>
      <c r="DS69" s="530"/>
      <c r="DT69" s="530"/>
      <c r="DU69" s="530"/>
      <c r="DV69" s="530"/>
      <c r="DW69" s="530"/>
      <c r="DX69" s="530"/>
      <c r="DY69" s="530"/>
      <c r="DZ69" s="530"/>
      <c r="EA69" s="530"/>
      <c r="EB69" s="530"/>
      <c r="EC69" s="530"/>
      <c r="ED69" s="530"/>
      <c r="EE69" s="530"/>
      <c r="EF69" s="530"/>
      <c r="EG69" s="530"/>
      <c r="EH69" s="530"/>
      <c r="EI69" s="530"/>
      <c r="EJ69" s="530"/>
      <c r="EK69" s="530"/>
      <c r="EL69" s="530"/>
      <c r="EM69" s="530"/>
      <c r="EN69" s="530"/>
      <c r="EO69" s="530"/>
      <c r="EP69" s="530"/>
      <c r="EQ69" s="530"/>
      <c r="ER69" s="530"/>
      <c r="ES69" s="530"/>
      <c r="ET69" s="530"/>
      <c r="EU69" s="530"/>
      <c r="EV69" s="530"/>
      <c r="EW69" s="530"/>
      <c r="EX69" s="530"/>
      <c r="EY69" s="530"/>
      <c r="EZ69" s="530"/>
      <c r="FA69" s="530"/>
      <c r="FB69" s="530"/>
      <c r="FC69" s="530"/>
      <c r="FD69" s="530"/>
      <c r="FE69" s="530"/>
      <c r="FF69" s="530"/>
      <c r="FG69" s="530"/>
      <c r="FH69" s="530"/>
      <c r="FI69" s="530"/>
      <c r="FJ69" s="530"/>
      <c r="FK69" s="530"/>
      <c r="FL69" s="530"/>
      <c r="FM69" s="530"/>
      <c r="FN69" s="530"/>
      <c r="FO69" s="530"/>
      <c r="FP69" s="530"/>
      <c r="FQ69" s="530"/>
      <c r="FR69" s="530"/>
      <c r="FS69" s="530"/>
      <c r="FT69" s="530"/>
      <c r="FU69" s="530"/>
      <c r="FV69" s="530"/>
      <c r="FW69" s="530"/>
      <c r="FX69" s="530"/>
      <c r="FY69" s="530"/>
      <c r="FZ69" s="530"/>
      <c r="GA69" s="530"/>
      <c r="GB69" s="530"/>
      <c r="GC69" s="530"/>
      <c r="GD69" s="530"/>
      <c r="GE69" s="530"/>
      <c r="GF69" s="530"/>
      <c r="GG69" s="530"/>
      <c r="GH69" s="530"/>
      <c r="GI69" s="530"/>
      <c r="GJ69" s="530"/>
      <c r="GK69" s="530"/>
      <c r="GL69" s="530"/>
      <c r="GM69" s="530"/>
      <c r="GN69" s="530"/>
      <c r="GO69" s="530"/>
      <c r="GP69" s="530"/>
      <c r="GQ69" s="530"/>
      <c r="GR69" s="530"/>
      <c r="GS69" s="530"/>
      <c r="GT69" s="530"/>
      <c r="GU69" s="530"/>
      <c r="GV69" s="530"/>
      <c r="GW69" s="530"/>
      <c r="GX69" s="530"/>
      <c r="GY69" s="530"/>
      <c r="GZ69" s="530"/>
      <c r="HA69" s="530"/>
      <c r="HB69" s="530"/>
      <c r="HC69" s="530"/>
      <c r="HD69" s="530"/>
      <c r="HE69" s="530"/>
      <c r="HF69" s="530"/>
      <c r="HG69" s="530"/>
      <c r="HH69" s="530"/>
      <c r="HI69" s="530"/>
      <c r="HJ69" s="530"/>
      <c r="HK69" s="530"/>
      <c r="HL69" s="530"/>
      <c r="HM69" s="530"/>
      <c r="HN69" s="530"/>
      <c r="HO69" s="530"/>
      <c r="HP69" s="530"/>
      <c r="HQ69" s="530"/>
      <c r="HR69" s="530"/>
      <c r="HS69" s="530"/>
      <c r="HT69" s="530"/>
      <c r="HU69" s="530"/>
      <c r="HV69" s="530"/>
      <c r="HW69" s="530"/>
      <c r="HX69" s="530"/>
      <c r="HY69" s="530"/>
      <c r="HZ69" s="530"/>
      <c r="IA69" s="530"/>
      <c r="IB69" s="530"/>
      <c r="IC69" s="530"/>
      <c r="ID69" s="530"/>
      <c r="IE69" s="530"/>
      <c r="IF69" s="530"/>
      <c r="IG69" s="530"/>
      <c r="IH69" s="530"/>
      <c r="II69" s="530"/>
      <c r="IJ69" s="530"/>
      <c r="IK69" s="530"/>
      <c r="IL69" s="530"/>
      <c r="IM69" s="530"/>
      <c r="IN69" s="530"/>
      <c r="IO69" s="530"/>
      <c r="IP69" s="530"/>
      <c r="IQ69" s="530"/>
      <c r="IR69" s="530"/>
      <c r="IS69" s="530"/>
      <c r="IT69" s="530"/>
      <c r="IU69" s="530"/>
      <c r="IV69" s="530"/>
      <c r="IW69" s="530"/>
      <c r="IX69" s="530"/>
      <c r="IY69" s="530"/>
      <c r="IZ69" s="530"/>
      <c r="JA69" s="530"/>
      <c r="JB69" s="530"/>
      <c r="JC69" s="530"/>
      <c r="JD69" s="530"/>
      <c r="JE69" s="530"/>
      <c r="JF69" s="530"/>
      <c r="JG69" s="530"/>
      <c r="JH69" s="530"/>
      <c r="JI69" s="530"/>
      <c r="JJ69" s="530"/>
      <c r="JK69" s="530"/>
      <c r="JL69" s="530"/>
      <c r="JM69" s="530"/>
      <c r="JN69" s="530"/>
      <c r="JO69" s="530"/>
      <c r="JP69" s="530"/>
      <c r="JQ69" s="530"/>
      <c r="JR69" s="530"/>
      <c r="JS69" s="530"/>
      <c r="JT69" s="530"/>
      <c r="JU69" s="530"/>
      <c r="JV69" s="530"/>
      <c r="JW69" s="530"/>
      <c r="JX69" s="530"/>
      <c r="JY69" s="530"/>
      <c r="JZ69" s="530"/>
      <c r="KA69" s="530"/>
      <c r="KB69" s="530"/>
      <c r="KC69" s="530"/>
      <c r="KD69" s="530"/>
      <c r="KE69" s="530"/>
      <c r="KF69" s="530"/>
      <c r="KG69" s="530"/>
      <c r="KH69" s="530"/>
    </row>
    <row r="70" spans="1:294" ht="13">
      <c r="A70" s="549"/>
      <c r="B70" s="550"/>
      <c r="C70" s="577">
        <v>67</v>
      </c>
      <c r="D70" s="611" t="s">
        <v>1030</v>
      </c>
      <c r="E70" s="611">
        <v>29</v>
      </c>
      <c r="F70" s="553" t="s">
        <v>1952</v>
      </c>
      <c r="G70" s="580" t="s">
        <v>371</v>
      </c>
      <c r="H70" s="581" t="s">
        <v>2498</v>
      </c>
      <c r="I70" s="581" t="s">
        <v>423</v>
      </c>
      <c r="J70" s="580" t="s">
        <v>629</v>
      </c>
      <c r="K70" s="582">
        <f t="shared" ref="K70" si="136">AV70</f>
        <v>1</v>
      </c>
      <c r="L70" s="580">
        <v>1</v>
      </c>
      <c r="M70" s="557"/>
      <c r="N70" s="558"/>
      <c r="O70" s="559">
        <f t="shared" si="113"/>
        <v>1</v>
      </c>
      <c r="P70" s="560"/>
      <c r="Q70" s="558"/>
      <c r="R70" s="559">
        <f t="shared" ref="R70" si="137">SUM(O70+P70-Q70)</f>
        <v>1</v>
      </c>
      <c r="S70" s="560"/>
      <c r="T70" s="558"/>
      <c r="U70" s="561">
        <f t="shared" ref="U70" si="138">SUM(R70+S70-T70)</f>
        <v>1</v>
      </c>
      <c r="V70" s="560"/>
      <c r="W70" s="558"/>
      <c r="X70" s="559">
        <f t="shared" ref="X70" si="139">SUM(U70+V70-W70)</f>
        <v>1</v>
      </c>
      <c r="Y70" s="560"/>
      <c r="Z70" s="558"/>
      <c r="AA70" s="561">
        <f t="shared" ref="AA70" si="140">SUM(X70+Y70-Z70)</f>
        <v>1</v>
      </c>
      <c r="AB70" s="560"/>
      <c r="AC70" s="558"/>
      <c r="AD70" s="559">
        <f t="shared" ref="AD70" si="141">SUM(AA70+AB70-AC70)</f>
        <v>1</v>
      </c>
      <c r="AE70" s="557"/>
      <c r="AF70" s="558"/>
      <c r="AG70" s="756">
        <f t="shared" ref="AG70" si="142">SUM(AD70+AE70-AF70)</f>
        <v>1</v>
      </c>
      <c r="AH70" s="560"/>
      <c r="AI70" s="558"/>
      <c r="AJ70" s="562">
        <f t="shared" ref="AJ70" si="143">SUM(AG70+AH70-AI70)</f>
        <v>1</v>
      </c>
      <c r="AK70" s="560"/>
      <c r="AL70" s="558"/>
      <c r="AM70" s="562">
        <f t="shared" ref="AM70" si="144">SUM(AJ70+AK70-AL70)</f>
        <v>1</v>
      </c>
      <c r="AN70" s="560"/>
      <c r="AO70" s="558"/>
      <c r="AP70" s="562">
        <f t="shared" ref="AP70" si="145">SUM(AM70+AN70-AO70)</f>
        <v>1</v>
      </c>
      <c r="AQ70" s="560"/>
      <c r="AR70" s="558"/>
      <c r="AS70" s="562">
        <f t="shared" si="123"/>
        <v>1</v>
      </c>
      <c r="AT70" s="560"/>
      <c r="AU70" s="558"/>
      <c r="AV70" s="562">
        <f t="shared" ref="AV70" si="146">SUM(AS70+AT70-AU70)</f>
        <v>1</v>
      </c>
      <c r="AW70" s="583">
        <f t="shared" ref="AW70" si="147">SUM(M70+P70+S70+V70+Y70+AB70+AE70+AH70+AK70+AN70+AQ70+AT70)</f>
        <v>0</v>
      </c>
      <c r="AX70" s="583">
        <f>SUM(N70+Q70+T70+W70+Z70+AC70+AF70+AI70+AL70+AO70+AR70+AU70)</f>
        <v>0</v>
      </c>
      <c r="AY70" s="564">
        <f t="shared" ref="AY70" si="148">SUM(N70,Q70,T70,W70,Z70,AC70,AF70,AI70,AL70,AO70,AR70,AU70)</f>
        <v>0</v>
      </c>
      <c r="AZ70" s="565" t="e">
        <f t="shared" si="128"/>
        <v>#DIV/0!</v>
      </c>
      <c r="BA70" s="566">
        <f t="shared" si="129"/>
        <v>0</v>
      </c>
      <c r="BB70" s="567">
        <f>MAX(0, Table176252626[[#This Row],[Column6]])</f>
        <v>1</v>
      </c>
      <c r="BC70" s="568">
        <v>0</v>
      </c>
      <c r="BD70" s="584">
        <f t="shared" si="5"/>
        <v>1</v>
      </c>
      <c r="BE70" s="583">
        <f t="shared" si="134"/>
        <v>1</v>
      </c>
      <c r="BF70" s="585">
        <v>2</v>
      </c>
      <c r="BG70" s="586">
        <v>45468.683587962965</v>
      </c>
      <c r="BH70" s="572">
        <f t="shared" si="6"/>
        <v>46265</v>
      </c>
      <c r="BI70" s="587">
        <f t="shared" si="130"/>
        <v>796.31641203703475</v>
      </c>
      <c r="BJ70" s="580" t="str">
        <f t="shared" si="135"/>
        <v>Dead Stock</v>
      </c>
      <c r="BK70" s="751">
        <v>3700</v>
      </c>
    </row>
    <row r="71" spans="1:294" ht="13">
      <c r="A71" s="549"/>
      <c r="B71" s="550"/>
      <c r="C71" s="577">
        <v>68</v>
      </c>
      <c r="D71" s="611" t="s">
        <v>1030</v>
      </c>
      <c r="E71" s="611">
        <v>30</v>
      </c>
      <c r="F71" s="553" t="s">
        <v>1952</v>
      </c>
      <c r="G71" s="580" t="s">
        <v>1014</v>
      </c>
      <c r="H71" s="581" t="s">
        <v>1015</v>
      </c>
      <c r="I71" s="581" t="s">
        <v>423</v>
      </c>
      <c r="J71" s="580" t="s">
        <v>629</v>
      </c>
      <c r="K71" s="582">
        <f>AV71</f>
        <v>1</v>
      </c>
      <c r="L71" s="580">
        <v>1</v>
      </c>
      <c r="M71" s="557"/>
      <c r="N71" s="558"/>
      <c r="O71" s="559">
        <f t="shared" si="113"/>
        <v>1</v>
      </c>
      <c r="P71" s="560"/>
      <c r="Q71" s="558"/>
      <c r="R71" s="559">
        <f>SUM(O71+P71-Q71)</f>
        <v>1</v>
      </c>
      <c r="S71" s="560"/>
      <c r="T71" s="558"/>
      <c r="U71" s="561">
        <f>SUM(R71+S71-T71)</f>
        <v>1</v>
      </c>
      <c r="V71" s="560"/>
      <c r="W71" s="558"/>
      <c r="X71" s="559">
        <f>SUM(U71+V71-W71)</f>
        <v>1</v>
      </c>
      <c r="Y71" s="560"/>
      <c r="Z71" s="558"/>
      <c r="AA71" s="561">
        <f>SUM(X71+Y71-Z71)</f>
        <v>1</v>
      </c>
      <c r="AB71" s="560"/>
      <c r="AC71" s="558"/>
      <c r="AD71" s="559">
        <f>SUM(AA71+AB71-AC71)</f>
        <v>1</v>
      </c>
      <c r="AE71" s="557"/>
      <c r="AF71" s="558"/>
      <c r="AG71" s="756">
        <f>SUM(AD71+AE71-AF71)</f>
        <v>1</v>
      </c>
      <c r="AH71" s="560"/>
      <c r="AI71" s="558"/>
      <c r="AJ71" s="562">
        <f>SUM(AG71+AH71-AI71)</f>
        <v>1</v>
      </c>
      <c r="AK71" s="560"/>
      <c r="AL71" s="558"/>
      <c r="AM71" s="562">
        <f>SUM(AJ71+AK71-AL71)</f>
        <v>1</v>
      </c>
      <c r="AN71" s="560"/>
      <c r="AO71" s="558"/>
      <c r="AP71" s="562">
        <f>SUM(AM71+AN71-AO71)</f>
        <v>1</v>
      </c>
      <c r="AQ71" s="560"/>
      <c r="AR71" s="558"/>
      <c r="AS71" s="562">
        <f t="shared" si="123"/>
        <v>1</v>
      </c>
      <c r="AT71" s="560"/>
      <c r="AU71" s="558"/>
      <c r="AV71" s="562">
        <f>SUM(AS71+AT71-AU71)</f>
        <v>1</v>
      </c>
      <c r="AW71" s="583">
        <f>SUM(M71+P71+S71+V71+Y71+AB71+AE71+AH71+AK71+AN71+AQ71+AT71)</f>
        <v>0</v>
      </c>
      <c r="AX71" s="583">
        <f>SUM(N71+Q71+T71+W71+Z71+AC71+AF71+AI71+AL71+AO71+AR71+AU71)</f>
        <v>0</v>
      </c>
      <c r="AY71" s="564">
        <f>SUM(N71,Q71,T71,W71,Z71,AC71,AF71,AI71,AL71,AO71,AR71,AU71)</f>
        <v>0</v>
      </c>
      <c r="AZ71" s="565" t="e">
        <f t="shared" si="128"/>
        <v>#DIV/0!</v>
      </c>
      <c r="BA71" s="566">
        <f t="shared" si="129"/>
        <v>0</v>
      </c>
      <c r="BB71" s="567">
        <f>MAX(0, Table176252626[[#This Row],[Column6]])</f>
        <v>1</v>
      </c>
      <c r="BC71" s="568">
        <v>0</v>
      </c>
      <c r="BD71" s="584">
        <f t="shared" si="5"/>
        <v>1</v>
      </c>
      <c r="BE71" s="583">
        <f t="shared" si="134"/>
        <v>1</v>
      </c>
      <c r="BF71" s="585">
        <v>2</v>
      </c>
      <c r="BG71" s="586">
        <v>45316.682245370372</v>
      </c>
      <c r="BH71" s="572">
        <f t="shared" si="6"/>
        <v>46265</v>
      </c>
      <c r="BI71" s="587">
        <f t="shared" si="130"/>
        <v>948.31775462962833</v>
      </c>
      <c r="BJ71" s="580" t="str">
        <f t="shared" si="135"/>
        <v>Dead Stock</v>
      </c>
      <c r="BK71" s="751">
        <v>14100</v>
      </c>
    </row>
    <row r="72" spans="1:294" s="548" customFormat="1" ht="13">
      <c r="A72" s="575"/>
      <c r="B72" s="576"/>
      <c r="C72" s="577">
        <v>69</v>
      </c>
      <c r="D72" s="611" t="s">
        <v>1030</v>
      </c>
      <c r="E72" s="611">
        <v>31</v>
      </c>
      <c r="F72" s="553" t="s">
        <v>1952</v>
      </c>
      <c r="G72" s="580" t="s">
        <v>27</v>
      </c>
      <c r="H72" s="581" t="s">
        <v>28</v>
      </c>
      <c r="I72" s="581" t="s">
        <v>423</v>
      </c>
      <c r="J72" s="580" t="s">
        <v>629</v>
      </c>
      <c r="K72" s="582">
        <f t="shared" si="94"/>
        <v>2</v>
      </c>
      <c r="L72" s="580">
        <v>0</v>
      </c>
      <c r="M72" s="557"/>
      <c r="N72" s="558"/>
      <c r="O72" s="559">
        <f t="shared" si="95"/>
        <v>0</v>
      </c>
      <c r="P72" s="560"/>
      <c r="Q72" s="558"/>
      <c r="R72" s="559">
        <f t="shared" si="96"/>
        <v>0</v>
      </c>
      <c r="S72" s="560"/>
      <c r="T72" s="558"/>
      <c r="U72" s="561">
        <f t="shared" si="97"/>
        <v>0</v>
      </c>
      <c r="V72" s="560">
        <v>2</v>
      </c>
      <c r="W72" s="558"/>
      <c r="X72" s="559">
        <f t="shared" si="98"/>
        <v>2</v>
      </c>
      <c r="Y72" s="560"/>
      <c r="Z72" s="558"/>
      <c r="AA72" s="561">
        <f t="shared" si="99"/>
        <v>2</v>
      </c>
      <c r="AB72" s="560"/>
      <c r="AC72" s="558"/>
      <c r="AD72" s="559">
        <f t="shared" si="100"/>
        <v>2</v>
      </c>
      <c r="AE72" s="557"/>
      <c r="AF72" s="558"/>
      <c r="AG72" s="756">
        <f t="shared" si="101"/>
        <v>2</v>
      </c>
      <c r="AH72" s="560"/>
      <c r="AI72" s="558"/>
      <c r="AJ72" s="562">
        <f t="shared" si="102"/>
        <v>2</v>
      </c>
      <c r="AK72" s="560"/>
      <c r="AL72" s="558"/>
      <c r="AM72" s="562">
        <f t="shared" si="103"/>
        <v>2</v>
      </c>
      <c r="AN72" s="560"/>
      <c r="AO72" s="558"/>
      <c r="AP72" s="562">
        <f t="shared" si="104"/>
        <v>2</v>
      </c>
      <c r="AQ72" s="560"/>
      <c r="AR72" s="558"/>
      <c r="AS72" s="562">
        <f t="shared" si="105"/>
        <v>2</v>
      </c>
      <c r="AT72" s="560"/>
      <c r="AU72" s="558"/>
      <c r="AV72" s="562">
        <f t="shared" si="106"/>
        <v>2</v>
      </c>
      <c r="AW72" s="583">
        <f t="shared" ref="AW72:AX76" si="149">SUM(M72+P72+S72+V72+Y72+AB72+AE72+AH72+AK72+AN72+AQ72+AT72)</f>
        <v>2</v>
      </c>
      <c r="AX72" s="583">
        <f t="shared" si="149"/>
        <v>0</v>
      </c>
      <c r="AY72" s="564">
        <f t="shared" si="108"/>
        <v>0</v>
      </c>
      <c r="AZ72" s="565" t="e">
        <f t="shared" si="109"/>
        <v>#DIV/0!</v>
      </c>
      <c r="BA72" s="566">
        <f t="shared" si="110"/>
        <v>0</v>
      </c>
      <c r="BB72" s="567">
        <f>MAX(0, Table176252626[[#This Row],[Column6]])</f>
        <v>2</v>
      </c>
      <c r="BC72" s="568">
        <v>1</v>
      </c>
      <c r="BD72" s="584">
        <f t="shared" si="5"/>
        <v>2</v>
      </c>
      <c r="BE72" s="583">
        <f t="shared" si="134"/>
        <v>1</v>
      </c>
      <c r="BF72" s="585">
        <v>2</v>
      </c>
      <c r="BG72" s="586">
        <v>46160.484571759262</v>
      </c>
      <c r="BH72" s="572">
        <f t="shared" si="6"/>
        <v>46265</v>
      </c>
      <c r="BI72" s="587">
        <f t="shared" si="111"/>
        <v>104.5154282407384</v>
      </c>
      <c r="BJ72" s="580" t="str">
        <f t="shared" si="135"/>
        <v/>
      </c>
      <c r="BK72" s="751">
        <v>9700</v>
      </c>
      <c r="BL72" s="530"/>
      <c r="BM72" s="530"/>
      <c r="BN72" s="530"/>
      <c r="BO72" s="530"/>
      <c r="BP72" s="530"/>
      <c r="BQ72" s="530"/>
      <c r="BR72" s="530"/>
      <c r="BS72" s="530"/>
      <c r="BT72" s="530"/>
      <c r="BU72" s="530"/>
      <c r="BV72" s="530"/>
      <c r="BW72" s="530"/>
      <c r="BX72" s="530"/>
      <c r="BY72" s="530"/>
      <c r="BZ72" s="530"/>
      <c r="CA72" s="530"/>
      <c r="CB72" s="530"/>
      <c r="CC72" s="530"/>
      <c r="CD72" s="530"/>
      <c r="CE72" s="530"/>
      <c r="CF72" s="530"/>
      <c r="CG72" s="530"/>
      <c r="CH72" s="530"/>
      <c r="CI72" s="530"/>
      <c r="CJ72" s="530"/>
      <c r="CK72" s="530"/>
      <c r="CL72" s="530"/>
      <c r="CM72" s="530"/>
      <c r="CN72" s="530"/>
      <c r="CO72" s="530"/>
      <c r="CP72" s="530"/>
      <c r="CQ72" s="530"/>
      <c r="CR72" s="530"/>
      <c r="CS72" s="530"/>
      <c r="CT72" s="530"/>
      <c r="CU72" s="530"/>
      <c r="CV72" s="530"/>
      <c r="CW72" s="530"/>
      <c r="CX72" s="530"/>
      <c r="CY72" s="530"/>
      <c r="CZ72" s="530"/>
      <c r="DA72" s="530"/>
      <c r="DB72" s="530"/>
      <c r="DC72" s="530"/>
      <c r="DD72" s="530"/>
      <c r="DE72" s="530"/>
      <c r="DF72" s="530"/>
      <c r="DG72" s="530"/>
      <c r="DH72" s="530"/>
      <c r="DI72" s="530"/>
      <c r="DJ72" s="530"/>
      <c r="DK72" s="530"/>
      <c r="DL72" s="530"/>
      <c r="DM72" s="530"/>
      <c r="DN72" s="530"/>
      <c r="DO72" s="530"/>
      <c r="DP72" s="530"/>
      <c r="DQ72" s="530"/>
      <c r="DR72" s="530"/>
      <c r="DS72" s="530"/>
      <c r="DT72" s="530"/>
      <c r="DU72" s="530"/>
      <c r="DV72" s="530"/>
      <c r="DW72" s="530"/>
      <c r="DX72" s="530"/>
      <c r="DY72" s="530"/>
      <c r="DZ72" s="530"/>
      <c r="EA72" s="530"/>
      <c r="EB72" s="530"/>
      <c r="EC72" s="530"/>
      <c r="ED72" s="530"/>
      <c r="EE72" s="530"/>
      <c r="EF72" s="530"/>
      <c r="EG72" s="530"/>
      <c r="EH72" s="530"/>
      <c r="EI72" s="530"/>
      <c r="EJ72" s="530"/>
      <c r="EK72" s="530"/>
      <c r="EL72" s="530"/>
      <c r="EM72" s="530"/>
      <c r="EN72" s="530"/>
      <c r="EO72" s="530"/>
      <c r="EP72" s="530"/>
      <c r="EQ72" s="530"/>
      <c r="ER72" s="530"/>
      <c r="ES72" s="530"/>
      <c r="ET72" s="530"/>
      <c r="EU72" s="530"/>
      <c r="EV72" s="530"/>
      <c r="EW72" s="530"/>
      <c r="EX72" s="530"/>
      <c r="EY72" s="530"/>
      <c r="EZ72" s="530"/>
      <c r="FA72" s="530"/>
      <c r="FB72" s="530"/>
      <c r="FC72" s="530"/>
      <c r="FD72" s="530"/>
      <c r="FE72" s="530"/>
      <c r="FF72" s="530"/>
      <c r="FG72" s="530"/>
      <c r="FH72" s="530"/>
      <c r="FI72" s="530"/>
      <c r="FJ72" s="530"/>
      <c r="FK72" s="530"/>
      <c r="FL72" s="530"/>
      <c r="FM72" s="530"/>
      <c r="FN72" s="530"/>
      <c r="FO72" s="530"/>
      <c r="FP72" s="530"/>
      <c r="FQ72" s="530"/>
      <c r="FR72" s="530"/>
      <c r="FS72" s="530"/>
      <c r="FT72" s="530"/>
      <c r="FU72" s="530"/>
      <c r="FV72" s="530"/>
      <c r="FW72" s="530"/>
      <c r="FX72" s="530"/>
      <c r="FY72" s="530"/>
      <c r="FZ72" s="530"/>
      <c r="GA72" s="530"/>
      <c r="GB72" s="530"/>
      <c r="GC72" s="530"/>
      <c r="GD72" s="530"/>
      <c r="GE72" s="530"/>
      <c r="GF72" s="530"/>
      <c r="GG72" s="530"/>
      <c r="GH72" s="530"/>
      <c r="GI72" s="530"/>
      <c r="GJ72" s="530"/>
      <c r="GK72" s="530"/>
      <c r="GL72" s="530"/>
      <c r="GM72" s="530"/>
      <c r="GN72" s="530"/>
      <c r="GO72" s="530"/>
      <c r="GP72" s="530"/>
      <c r="GQ72" s="530"/>
      <c r="GR72" s="530"/>
      <c r="GS72" s="530"/>
      <c r="GT72" s="530"/>
      <c r="GU72" s="530"/>
      <c r="GV72" s="530"/>
      <c r="GW72" s="530"/>
      <c r="GX72" s="530"/>
      <c r="GY72" s="530"/>
      <c r="GZ72" s="530"/>
      <c r="HA72" s="530"/>
      <c r="HB72" s="530"/>
      <c r="HC72" s="530"/>
      <c r="HD72" s="530"/>
      <c r="HE72" s="530"/>
      <c r="HF72" s="530"/>
      <c r="HG72" s="530"/>
      <c r="HH72" s="530"/>
      <c r="HI72" s="530"/>
      <c r="HJ72" s="530"/>
      <c r="HK72" s="530"/>
      <c r="HL72" s="530"/>
      <c r="HM72" s="530"/>
      <c r="HN72" s="530"/>
      <c r="HO72" s="530"/>
      <c r="HP72" s="530"/>
      <c r="HQ72" s="530"/>
      <c r="HR72" s="530"/>
      <c r="HS72" s="530"/>
      <c r="HT72" s="530"/>
      <c r="HU72" s="530"/>
      <c r="HV72" s="530"/>
      <c r="HW72" s="530"/>
      <c r="HX72" s="530"/>
      <c r="HY72" s="530"/>
      <c r="HZ72" s="530"/>
      <c r="IA72" s="530"/>
      <c r="IB72" s="530"/>
      <c r="IC72" s="530"/>
      <c r="ID72" s="530"/>
      <c r="IE72" s="530"/>
      <c r="IF72" s="530"/>
      <c r="IG72" s="530"/>
      <c r="IH72" s="530"/>
      <c r="II72" s="530"/>
      <c r="IJ72" s="530"/>
      <c r="IK72" s="530"/>
      <c r="IL72" s="530"/>
      <c r="IM72" s="530"/>
      <c r="IN72" s="530"/>
      <c r="IO72" s="530"/>
      <c r="IP72" s="530"/>
      <c r="IQ72" s="530"/>
      <c r="IR72" s="530"/>
      <c r="IS72" s="530"/>
      <c r="IT72" s="530"/>
      <c r="IU72" s="530"/>
      <c r="IV72" s="530"/>
      <c r="IW72" s="530"/>
      <c r="IX72" s="530"/>
      <c r="IY72" s="530"/>
      <c r="IZ72" s="530"/>
      <c r="JA72" s="530"/>
      <c r="JB72" s="530"/>
      <c r="JC72" s="530"/>
      <c r="JD72" s="530"/>
      <c r="JE72" s="530"/>
      <c r="JF72" s="530"/>
      <c r="JG72" s="530"/>
      <c r="JH72" s="530"/>
      <c r="JI72" s="530"/>
      <c r="JJ72" s="530"/>
      <c r="JK72" s="530"/>
      <c r="JL72" s="530"/>
      <c r="JM72" s="530"/>
      <c r="JN72" s="530"/>
      <c r="JO72" s="530"/>
      <c r="JP72" s="530"/>
      <c r="JQ72" s="530"/>
      <c r="JR72" s="530"/>
      <c r="JS72" s="530"/>
      <c r="JT72" s="530"/>
      <c r="JU72" s="530"/>
      <c r="JV72" s="530"/>
      <c r="JW72" s="530"/>
      <c r="JX72" s="530"/>
      <c r="JY72" s="530"/>
      <c r="JZ72" s="530"/>
      <c r="KA72" s="530"/>
      <c r="KB72" s="530"/>
      <c r="KC72" s="530"/>
      <c r="KD72" s="530"/>
      <c r="KE72" s="530"/>
      <c r="KF72" s="530"/>
      <c r="KG72" s="530"/>
      <c r="KH72" s="530"/>
    </row>
    <row r="73" spans="1:294" ht="13">
      <c r="A73" s="549"/>
      <c r="B73" s="550"/>
      <c r="C73" s="551">
        <v>70</v>
      </c>
      <c r="D73" s="611" t="s">
        <v>1030</v>
      </c>
      <c r="E73" s="611">
        <v>32</v>
      </c>
      <c r="F73" s="553" t="s">
        <v>1952</v>
      </c>
      <c r="G73" s="580" t="s">
        <v>1003</v>
      </c>
      <c r="H73" s="581" t="s">
        <v>1004</v>
      </c>
      <c r="I73" s="581" t="s">
        <v>423</v>
      </c>
      <c r="J73" s="580" t="s">
        <v>629</v>
      </c>
      <c r="K73" s="582">
        <f>AV73</f>
        <v>1</v>
      </c>
      <c r="L73" s="580">
        <v>2</v>
      </c>
      <c r="M73" s="557"/>
      <c r="N73" s="558"/>
      <c r="O73" s="559">
        <f>SUM(L73+M73-N73)</f>
        <v>2</v>
      </c>
      <c r="P73" s="560"/>
      <c r="Q73" s="558"/>
      <c r="R73" s="559">
        <f>SUM(O73+P73-Q73)</f>
        <v>2</v>
      </c>
      <c r="S73" s="560"/>
      <c r="T73" s="558"/>
      <c r="U73" s="561">
        <f>SUM(R73+S73-T73)</f>
        <v>2</v>
      </c>
      <c r="V73" s="560"/>
      <c r="W73" s="558"/>
      <c r="X73" s="559">
        <f>SUM(U73+V73-W73)</f>
        <v>2</v>
      </c>
      <c r="Y73" s="560"/>
      <c r="Z73" s="558">
        <v>1</v>
      </c>
      <c r="AA73" s="561">
        <f>SUM(X73+Y73-Z73)</f>
        <v>1</v>
      </c>
      <c r="AB73" s="560"/>
      <c r="AC73" s="558"/>
      <c r="AD73" s="559">
        <f>SUM(AA73+AB73-AC73)</f>
        <v>1</v>
      </c>
      <c r="AE73" s="557"/>
      <c r="AF73" s="558"/>
      <c r="AG73" s="756">
        <f>SUM(AD73+AE73-AF73)</f>
        <v>1</v>
      </c>
      <c r="AH73" s="560"/>
      <c r="AI73" s="558"/>
      <c r="AJ73" s="562">
        <f>SUM(AG73+AH73-AI73)</f>
        <v>1</v>
      </c>
      <c r="AK73" s="560"/>
      <c r="AL73" s="558"/>
      <c r="AM73" s="562">
        <f>SUM(AJ73+AK73-AL73)</f>
        <v>1</v>
      </c>
      <c r="AN73" s="560"/>
      <c r="AO73" s="558"/>
      <c r="AP73" s="562">
        <f>SUM(AM73+AN73-AO73)</f>
        <v>1</v>
      </c>
      <c r="AQ73" s="560"/>
      <c r="AR73" s="558"/>
      <c r="AS73" s="562">
        <f>SUM(AP73+AQ73-AR73)</f>
        <v>1</v>
      </c>
      <c r="AT73" s="560"/>
      <c r="AU73" s="558"/>
      <c r="AV73" s="562">
        <f>SUM(AS73+AT73-AU73)</f>
        <v>1</v>
      </c>
      <c r="AW73" s="583">
        <f t="shared" ref="AW73:AX75" si="150">SUM(M73+P73+S73+V73+Y73+AB73+AE73+AH73+AK73+AN73+AQ73+AT73)</f>
        <v>0</v>
      </c>
      <c r="AX73" s="583">
        <f t="shared" si="150"/>
        <v>1</v>
      </c>
      <c r="AY73" s="564">
        <f>SUM(N73,Q73,T73,W73,Z73,AC73,AF73,AI73,AL73,AO73,AR73,AU73)</f>
        <v>1</v>
      </c>
      <c r="AZ73" s="565">
        <f>AVERAGE(N73,Q73,T73,W73,Z73,AC73,AF73,AI73,AL73,AO73,AR73,AU73)</f>
        <v>1</v>
      </c>
      <c r="BA73" s="566">
        <f>COUNT(N73,Q73,T73,W73,Z73,AC73,AF73,AI73,AL73,AO73,AR73,AU73)</f>
        <v>1</v>
      </c>
      <c r="BB73" s="567">
        <f>MAX(0, Table176252626[[#This Row],[Column6]])</f>
        <v>1</v>
      </c>
      <c r="BC73" s="568">
        <v>0</v>
      </c>
      <c r="BD73" s="584">
        <f t="shared" ref="BD73:BD136" si="151">K73</f>
        <v>1</v>
      </c>
      <c r="BE73" s="583">
        <f t="shared" si="134"/>
        <v>1</v>
      </c>
      <c r="BF73" s="585">
        <v>2</v>
      </c>
      <c r="BG73" s="586">
        <v>45561.576747685183</v>
      </c>
      <c r="BH73" s="572">
        <f t="shared" si="6"/>
        <v>46265</v>
      </c>
      <c r="BI73" s="587">
        <f>BH73-BG73</f>
        <v>703.42325231481664</v>
      </c>
      <c r="BJ73" s="580" t="str">
        <f t="shared" si="135"/>
        <v>Dead Stock</v>
      </c>
      <c r="BK73" s="751">
        <v>9305</v>
      </c>
    </row>
    <row r="74" spans="1:294" ht="13">
      <c r="A74" s="590"/>
      <c r="B74" s="591"/>
      <c r="C74" s="551">
        <v>71</v>
      </c>
      <c r="D74" s="611" t="s">
        <v>1030</v>
      </c>
      <c r="E74" s="611">
        <v>33</v>
      </c>
      <c r="F74" s="553" t="s">
        <v>1953</v>
      </c>
      <c r="G74" s="580" t="s">
        <v>1012</v>
      </c>
      <c r="H74" s="581" t="s">
        <v>3134</v>
      </c>
      <c r="I74" s="581" t="s">
        <v>423</v>
      </c>
      <c r="J74" s="580" t="s">
        <v>629</v>
      </c>
      <c r="K74" s="582">
        <f>AV74</f>
        <v>1</v>
      </c>
      <c r="L74" s="580">
        <v>2</v>
      </c>
      <c r="M74" s="557"/>
      <c r="N74" s="558"/>
      <c r="O74" s="559">
        <f>SUM(L74+M74-N74)</f>
        <v>2</v>
      </c>
      <c r="P74" s="560"/>
      <c r="Q74" s="558"/>
      <c r="R74" s="559">
        <f>SUM(O74+P74-Q74)</f>
        <v>2</v>
      </c>
      <c r="S74" s="560"/>
      <c r="T74" s="558"/>
      <c r="U74" s="561">
        <f>SUM(R74+S74-T74)</f>
        <v>2</v>
      </c>
      <c r="V74" s="560"/>
      <c r="W74" s="558"/>
      <c r="X74" s="559">
        <f>SUM(U74+V74-W74)</f>
        <v>2</v>
      </c>
      <c r="Y74" s="560"/>
      <c r="Z74" s="558">
        <v>1</v>
      </c>
      <c r="AA74" s="561">
        <f>SUM(X74+Y74-Z74)</f>
        <v>1</v>
      </c>
      <c r="AB74" s="560"/>
      <c r="AC74" s="558"/>
      <c r="AD74" s="559">
        <f>SUM(AA74+AB74-AC74)</f>
        <v>1</v>
      </c>
      <c r="AE74" s="557"/>
      <c r="AF74" s="558"/>
      <c r="AG74" s="756">
        <f>SUM(AD74+AE74-AF74)</f>
        <v>1</v>
      </c>
      <c r="AH74" s="560"/>
      <c r="AI74" s="558"/>
      <c r="AJ74" s="562">
        <f>SUM(AG74+AH74-AI74)</f>
        <v>1</v>
      </c>
      <c r="AK74" s="560"/>
      <c r="AL74" s="558"/>
      <c r="AM74" s="562">
        <f>SUM(AJ74+AK74-AL74)</f>
        <v>1</v>
      </c>
      <c r="AN74" s="560"/>
      <c r="AO74" s="558"/>
      <c r="AP74" s="562">
        <f>SUM(AM74+AN74-AO74)</f>
        <v>1</v>
      </c>
      <c r="AQ74" s="560"/>
      <c r="AR74" s="558"/>
      <c r="AS74" s="562">
        <f>SUM(AP74+AQ74-AR74)</f>
        <v>1</v>
      </c>
      <c r="AT74" s="560"/>
      <c r="AU74" s="558"/>
      <c r="AV74" s="562">
        <f>SUM(AS74+AT74-AU74)</f>
        <v>1</v>
      </c>
      <c r="AW74" s="583">
        <f t="shared" si="150"/>
        <v>0</v>
      </c>
      <c r="AX74" s="583">
        <f t="shared" si="150"/>
        <v>1</v>
      </c>
      <c r="AY74" s="564">
        <f>SUM(N74,Q74,T74,W74,Z74,AC74,AF74,AI74,AL74,AO74,AR74,AU74)</f>
        <v>1</v>
      </c>
      <c r="AZ74" s="565">
        <f>AVERAGE(N74,Q74,T74,W74,Z74,AC74,AF74,AI74,AL74,AO74,AR74,AU74)</f>
        <v>1</v>
      </c>
      <c r="BA74" s="566">
        <f>COUNT(N74,Q74,T74,W74,Z74,AC74,AF74,AI74,AL74,AO74,AR74,AU74)</f>
        <v>1</v>
      </c>
      <c r="BB74" s="567">
        <f>MAX(0, Table176252626[[#This Row],[Column6]])</f>
        <v>1</v>
      </c>
      <c r="BC74" s="568">
        <v>0</v>
      </c>
      <c r="BD74" s="584">
        <f t="shared" si="151"/>
        <v>1</v>
      </c>
      <c r="BE74" s="583">
        <f t="shared" si="134"/>
        <v>1</v>
      </c>
      <c r="BF74" s="585">
        <v>2</v>
      </c>
      <c r="BG74" s="586">
        <v>45065.579965277779</v>
      </c>
      <c r="BH74" s="572">
        <f t="shared" ref="BH74:BH138" si="152">BH73</f>
        <v>46265</v>
      </c>
      <c r="BI74" s="587">
        <f>BH74-BG74</f>
        <v>1199.4200347222213</v>
      </c>
      <c r="BJ74" s="580" t="str">
        <f t="shared" si="135"/>
        <v>Dead Stock</v>
      </c>
      <c r="BK74" s="751">
        <v>9250</v>
      </c>
    </row>
    <row r="75" spans="1:294" ht="13">
      <c r="A75" s="549"/>
      <c r="B75" s="550"/>
      <c r="C75" s="551">
        <v>72</v>
      </c>
      <c r="D75" s="611" t="s">
        <v>1030</v>
      </c>
      <c r="E75" s="611">
        <v>34</v>
      </c>
      <c r="F75" s="593" t="s">
        <v>1953</v>
      </c>
      <c r="G75" s="588" t="s">
        <v>3116</v>
      </c>
      <c r="H75" s="589" t="s">
        <v>3117</v>
      </c>
      <c r="I75" s="589" t="s">
        <v>418</v>
      </c>
      <c r="J75" s="588" t="s">
        <v>629</v>
      </c>
      <c r="K75" s="594">
        <f>AV75</f>
        <v>1</v>
      </c>
      <c r="L75" s="588">
        <v>1</v>
      </c>
      <c r="M75" s="558"/>
      <c r="N75" s="558"/>
      <c r="O75" s="562">
        <f>SUM(L75+M75-N75)</f>
        <v>1</v>
      </c>
      <c r="P75" s="560"/>
      <c r="Q75" s="558"/>
      <c r="R75" s="562">
        <f>SUM(O75+P75-Q75)</f>
        <v>1</v>
      </c>
      <c r="S75" s="560"/>
      <c r="T75" s="558"/>
      <c r="U75" s="595">
        <f>SUM(R75+S75-T75)</f>
        <v>1</v>
      </c>
      <c r="V75" s="560"/>
      <c r="W75" s="558"/>
      <c r="X75" s="562">
        <f>SUM(U75+V75-W75)</f>
        <v>1</v>
      </c>
      <c r="Y75" s="560"/>
      <c r="Z75" s="558"/>
      <c r="AA75" s="595">
        <f>SUM(X75+Y75-Z75)</f>
        <v>1</v>
      </c>
      <c r="AB75" s="560"/>
      <c r="AC75" s="558"/>
      <c r="AD75" s="562">
        <f>SUM(AA75+AB75-AC75)</f>
        <v>1</v>
      </c>
      <c r="AE75" s="557"/>
      <c r="AF75" s="558"/>
      <c r="AG75" s="672">
        <f>SUM(AD75+AE75-AF75)</f>
        <v>1</v>
      </c>
      <c r="AH75" s="560"/>
      <c r="AI75" s="558"/>
      <c r="AJ75" s="562">
        <f>SUM(AG75+AH75-AI75)</f>
        <v>1</v>
      </c>
      <c r="AK75" s="560"/>
      <c r="AL75" s="558"/>
      <c r="AM75" s="562">
        <f>SUM(AJ75+AK75-AL75)</f>
        <v>1</v>
      </c>
      <c r="AN75" s="560"/>
      <c r="AO75" s="558"/>
      <c r="AP75" s="562">
        <f>SUM(AM75+AN75-AO75)</f>
        <v>1</v>
      </c>
      <c r="AQ75" s="560"/>
      <c r="AR75" s="558"/>
      <c r="AS75" s="562">
        <f>SUM(AP75+AQ75-AR75)</f>
        <v>1</v>
      </c>
      <c r="AT75" s="560"/>
      <c r="AU75" s="558"/>
      <c r="AV75" s="562">
        <f>SUM(AS75+AT75-AU75)</f>
        <v>1</v>
      </c>
      <c r="AW75" s="597">
        <f t="shared" si="150"/>
        <v>0</v>
      </c>
      <c r="AX75" s="598">
        <f t="shared" si="150"/>
        <v>0</v>
      </c>
      <c r="AY75" s="599">
        <f>SUM(N75,Q75,T75,W75,Z75,AC75,AF75,AI75,AL75,AO75,AR75,AU75)</f>
        <v>0</v>
      </c>
      <c r="AZ75" s="600" t="e">
        <f>AVERAGE(N75,Q75,T75,W75,Z75,AC75,AF75,AI75,AL75,AO75,AR75,AU75)</f>
        <v>#DIV/0!</v>
      </c>
      <c r="BA75" s="601">
        <f>COUNT(N75,Q75,T75,W75,Z75,AC75,AF75,AI75,AL75,AO75,AR75,AU75)</f>
        <v>0</v>
      </c>
      <c r="BB75" s="567">
        <f>MAX(0, Table176252626[[#This Row],[Column6]])</f>
        <v>1</v>
      </c>
      <c r="BC75" s="568">
        <v>0</v>
      </c>
      <c r="BD75" s="584">
        <f t="shared" si="151"/>
        <v>1</v>
      </c>
      <c r="BE75" s="583">
        <f t="shared" si="134"/>
        <v>1</v>
      </c>
      <c r="BF75" s="585">
        <v>2</v>
      </c>
      <c r="BG75" s="586">
        <v>45057.415844907409</v>
      </c>
      <c r="BH75" s="572">
        <f t="shared" si="152"/>
        <v>46265</v>
      </c>
      <c r="BI75" s="587">
        <f>BH75-BG75</f>
        <v>1207.5841550925907</v>
      </c>
      <c r="BJ75" s="580" t="str">
        <f t="shared" si="135"/>
        <v>Dead Stock</v>
      </c>
      <c r="BK75" s="751">
        <v>46035</v>
      </c>
    </row>
    <row r="76" spans="1:294" ht="13">
      <c r="A76" s="590"/>
      <c r="B76" s="591"/>
      <c r="C76" s="577">
        <v>73</v>
      </c>
      <c r="D76" s="611" t="s">
        <v>1030</v>
      </c>
      <c r="E76" s="611">
        <v>35</v>
      </c>
      <c r="F76" s="553" t="s">
        <v>1952</v>
      </c>
      <c r="G76" s="580" t="s">
        <v>2083</v>
      </c>
      <c r="H76" s="581" t="s">
        <v>2084</v>
      </c>
      <c r="I76" s="581" t="s">
        <v>423</v>
      </c>
      <c r="J76" s="580" t="s">
        <v>629</v>
      </c>
      <c r="K76" s="582">
        <f t="shared" si="94"/>
        <v>2</v>
      </c>
      <c r="L76" s="580">
        <v>1</v>
      </c>
      <c r="M76" s="557">
        <f>1+2</f>
        <v>3</v>
      </c>
      <c r="N76" s="558"/>
      <c r="O76" s="559">
        <f t="shared" si="95"/>
        <v>4</v>
      </c>
      <c r="P76" s="560"/>
      <c r="Q76" s="558"/>
      <c r="R76" s="559">
        <f t="shared" si="96"/>
        <v>4</v>
      </c>
      <c r="S76" s="560"/>
      <c r="T76" s="558"/>
      <c r="U76" s="561">
        <f t="shared" si="97"/>
        <v>4</v>
      </c>
      <c r="V76" s="560"/>
      <c r="W76" s="558"/>
      <c r="X76" s="559">
        <f t="shared" si="98"/>
        <v>4</v>
      </c>
      <c r="Y76" s="560"/>
      <c r="Z76" s="558"/>
      <c r="AA76" s="561">
        <f t="shared" si="99"/>
        <v>4</v>
      </c>
      <c r="AB76" s="560"/>
      <c r="AC76" s="558">
        <v>1</v>
      </c>
      <c r="AD76" s="559">
        <f t="shared" si="100"/>
        <v>3</v>
      </c>
      <c r="AE76" s="557"/>
      <c r="AF76" s="558">
        <v>1</v>
      </c>
      <c r="AG76" s="756">
        <f t="shared" si="101"/>
        <v>2</v>
      </c>
      <c r="AH76" s="560"/>
      <c r="AI76" s="558"/>
      <c r="AJ76" s="562">
        <f t="shared" si="102"/>
        <v>2</v>
      </c>
      <c r="AK76" s="560"/>
      <c r="AL76" s="558"/>
      <c r="AM76" s="562">
        <f t="shared" si="103"/>
        <v>2</v>
      </c>
      <c r="AN76" s="560"/>
      <c r="AO76" s="558"/>
      <c r="AP76" s="562">
        <f t="shared" si="104"/>
        <v>2</v>
      </c>
      <c r="AQ76" s="560"/>
      <c r="AR76" s="558"/>
      <c r="AS76" s="562">
        <f t="shared" si="105"/>
        <v>2</v>
      </c>
      <c r="AT76" s="560"/>
      <c r="AU76" s="558"/>
      <c r="AV76" s="562">
        <f t="shared" si="106"/>
        <v>2</v>
      </c>
      <c r="AW76" s="583">
        <f t="shared" si="149"/>
        <v>3</v>
      </c>
      <c r="AX76" s="583">
        <f t="shared" si="149"/>
        <v>2</v>
      </c>
      <c r="AY76" s="564">
        <f t="shared" si="108"/>
        <v>2</v>
      </c>
      <c r="AZ76" s="565">
        <f t="shared" si="109"/>
        <v>1</v>
      </c>
      <c r="BA76" s="566">
        <f t="shared" si="110"/>
        <v>2</v>
      </c>
      <c r="BB76" s="567">
        <f>MAX(0, Table176252626[[#This Row],[Column6]])</f>
        <v>2</v>
      </c>
      <c r="BC76" s="568">
        <v>1</v>
      </c>
      <c r="BD76" s="584">
        <f t="shared" si="151"/>
        <v>2</v>
      </c>
      <c r="BE76" s="583">
        <f t="shared" si="134"/>
        <v>1</v>
      </c>
      <c r="BF76" s="585">
        <v>2</v>
      </c>
      <c r="BG76" s="586">
        <v>46044.685127314813</v>
      </c>
      <c r="BH76" s="572">
        <f t="shared" si="152"/>
        <v>46265</v>
      </c>
      <c r="BI76" s="587">
        <f t="shared" si="111"/>
        <v>220.31487268518686</v>
      </c>
      <c r="BJ76" s="580" t="str">
        <f t="shared" si="135"/>
        <v/>
      </c>
      <c r="BK76" s="751">
        <v>11650</v>
      </c>
    </row>
    <row r="77" spans="1:294" s="548" customFormat="1" ht="13">
      <c r="A77" s="549"/>
      <c r="B77" s="576"/>
      <c r="C77" s="577">
        <v>74</v>
      </c>
      <c r="D77" s="611" t="s">
        <v>1030</v>
      </c>
      <c r="E77" s="611">
        <v>36</v>
      </c>
      <c r="F77" s="553" t="s">
        <v>1952</v>
      </c>
      <c r="G77" s="580" t="s">
        <v>400</v>
      </c>
      <c r="H77" s="581" t="s">
        <v>401</v>
      </c>
      <c r="I77" s="581" t="s">
        <v>423</v>
      </c>
      <c r="J77" s="580" t="s">
        <v>629</v>
      </c>
      <c r="K77" s="582">
        <f t="shared" ref="K77" si="153">AV77</f>
        <v>2</v>
      </c>
      <c r="L77" s="580">
        <v>2</v>
      </c>
      <c r="M77" s="557"/>
      <c r="N77" s="558"/>
      <c r="O77" s="559">
        <f t="shared" ref="O77" si="154">SUM(L77+M77-N77)</f>
        <v>2</v>
      </c>
      <c r="P77" s="560"/>
      <c r="Q77" s="558"/>
      <c r="R77" s="559">
        <f t="shared" ref="R77" si="155">SUM(O77+P77-Q77)</f>
        <v>2</v>
      </c>
      <c r="S77" s="560"/>
      <c r="T77" s="558"/>
      <c r="U77" s="561">
        <f t="shared" ref="U77" si="156">SUM(R77+S77-T77)</f>
        <v>2</v>
      </c>
      <c r="V77" s="560"/>
      <c r="W77" s="558"/>
      <c r="X77" s="559">
        <f t="shared" ref="X77" si="157">SUM(U77+V77-W77)</f>
        <v>2</v>
      </c>
      <c r="Y77" s="560"/>
      <c r="Z77" s="558"/>
      <c r="AA77" s="561">
        <f t="shared" ref="AA77" si="158">SUM(X77+Y77-Z77)</f>
        <v>2</v>
      </c>
      <c r="AB77" s="560"/>
      <c r="AC77" s="558"/>
      <c r="AD77" s="559">
        <f t="shared" ref="AD77" si="159">SUM(AA77+AB77-AC77)</f>
        <v>2</v>
      </c>
      <c r="AE77" s="557"/>
      <c r="AF77" s="558"/>
      <c r="AG77" s="756">
        <f t="shared" ref="AG77" si="160">SUM(AD77+AE77-AF77)</f>
        <v>2</v>
      </c>
      <c r="AH77" s="560"/>
      <c r="AI77" s="558"/>
      <c r="AJ77" s="562">
        <f t="shared" ref="AJ77" si="161">SUM(AG77+AH77-AI77)</f>
        <v>2</v>
      </c>
      <c r="AK77" s="560"/>
      <c r="AL77" s="558"/>
      <c r="AM77" s="562">
        <f t="shared" ref="AM77" si="162">SUM(AJ77+AK77-AL77)</f>
        <v>2</v>
      </c>
      <c r="AN77" s="560"/>
      <c r="AO77" s="558"/>
      <c r="AP77" s="562">
        <f t="shared" ref="AP77" si="163">SUM(AM77+AN77-AO77)</f>
        <v>2</v>
      </c>
      <c r="AQ77" s="560"/>
      <c r="AR77" s="558"/>
      <c r="AS77" s="562">
        <f t="shared" ref="AS77" si="164">SUM(AP77+AQ77-AR77)</f>
        <v>2</v>
      </c>
      <c r="AT77" s="560"/>
      <c r="AU77" s="558"/>
      <c r="AV77" s="562">
        <f t="shared" ref="AV77" si="165">SUM(AS77+AT77-AU77)</f>
        <v>2</v>
      </c>
      <c r="AW77" s="583">
        <f t="shared" ref="AW77" si="166">SUM(M77+P77+S77+V77+Y77+AB77+AE77+AH77+AK77+AN77+AQ77+AT77)</f>
        <v>0</v>
      </c>
      <c r="AX77" s="583">
        <f t="shared" ref="AX77" si="167">SUM(N77+Q77+T77+W77+Z77+AC77+AF77+AI77+AL77+AO77+AR77+AU77)</f>
        <v>0</v>
      </c>
      <c r="AY77" s="564">
        <f t="shared" ref="AY77" si="168">SUM(N77,Q77,T77,W77,Z77,AC77,AF77,AI77,AL77,AO77,AR77,AU77)</f>
        <v>0</v>
      </c>
      <c r="AZ77" s="565" t="e">
        <f t="shared" ref="AZ77" si="169">AVERAGE(N77,Q77,T77,W77,Z77,AC77,AF77,AI77,AL77,AO77,AR77,AU77)</f>
        <v>#DIV/0!</v>
      </c>
      <c r="BA77" s="566">
        <f t="shared" ref="BA77" si="170">COUNT(N77,Q77,T77,W77,Z77,AC77,AF77,AI77,AL77,AO77,AR77,AU77)</f>
        <v>0</v>
      </c>
      <c r="BB77" s="567">
        <f>MAX(0, Table176252626[[#This Row],[Column6]])</f>
        <v>2</v>
      </c>
      <c r="BC77" s="568">
        <v>1</v>
      </c>
      <c r="BD77" s="584">
        <f t="shared" si="151"/>
        <v>2</v>
      </c>
      <c r="BE77" s="583">
        <f t="shared" si="134"/>
        <v>1</v>
      </c>
      <c r="BF77" s="585">
        <v>2</v>
      </c>
      <c r="BG77" s="586">
        <v>45523.433819444443</v>
      </c>
      <c r="BH77" s="572">
        <f t="shared" si="152"/>
        <v>46265</v>
      </c>
      <c r="BI77" s="587">
        <f t="shared" ref="BI77" si="171">BH77-BG77</f>
        <v>741.56618055555737</v>
      </c>
      <c r="BJ77" s="580" t="str">
        <f t="shared" si="135"/>
        <v>Dead Stock</v>
      </c>
      <c r="BK77" s="751">
        <v>2420</v>
      </c>
      <c r="BL77" s="530"/>
      <c r="BM77" s="530"/>
      <c r="BN77" s="530"/>
      <c r="BO77" s="530"/>
      <c r="BP77" s="530"/>
      <c r="BQ77" s="530"/>
      <c r="BR77" s="530"/>
      <c r="BS77" s="530"/>
      <c r="BT77" s="530"/>
      <c r="BU77" s="530"/>
      <c r="BV77" s="530"/>
      <c r="BW77" s="530"/>
      <c r="BX77" s="530"/>
      <c r="BY77" s="530"/>
      <c r="BZ77" s="530"/>
      <c r="CA77" s="530"/>
      <c r="CB77" s="530"/>
      <c r="CC77" s="530"/>
      <c r="CD77" s="530"/>
      <c r="CE77" s="530"/>
      <c r="CF77" s="530"/>
      <c r="CG77" s="530"/>
      <c r="CH77" s="530"/>
      <c r="CI77" s="530"/>
      <c r="CJ77" s="530"/>
      <c r="CK77" s="530"/>
      <c r="CL77" s="530"/>
      <c r="CM77" s="530"/>
      <c r="CN77" s="530"/>
      <c r="CO77" s="530"/>
      <c r="CP77" s="530"/>
      <c r="CQ77" s="530"/>
      <c r="CR77" s="530"/>
      <c r="CS77" s="530"/>
      <c r="CT77" s="530"/>
      <c r="CU77" s="530"/>
      <c r="CV77" s="530"/>
      <c r="CW77" s="530"/>
      <c r="CX77" s="530"/>
      <c r="CY77" s="530"/>
      <c r="CZ77" s="530"/>
      <c r="DA77" s="530"/>
      <c r="DB77" s="530"/>
      <c r="DC77" s="530"/>
      <c r="DD77" s="530"/>
      <c r="DE77" s="530"/>
      <c r="DF77" s="530"/>
      <c r="DG77" s="530"/>
      <c r="DH77" s="530"/>
      <c r="DI77" s="530"/>
      <c r="DJ77" s="530"/>
      <c r="DK77" s="530"/>
      <c r="DL77" s="530"/>
      <c r="DM77" s="530"/>
      <c r="DN77" s="530"/>
      <c r="DO77" s="530"/>
      <c r="DP77" s="530"/>
      <c r="DQ77" s="530"/>
      <c r="DR77" s="530"/>
      <c r="DS77" s="530"/>
      <c r="DT77" s="530"/>
      <c r="DU77" s="530"/>
      <c r="DV77" s="530"/>
      <c r="DW77" s="530"/>
      <c r="DX77" s="530"/>
      <c r="DY77" s="530"/>
      <c r="DZ77" s="530"/>
      <c r="EA77" s="530"/>
      <c r="EB77" s="530"/>
      <c r="EC77" s="530"/>
      <c r="ED77" s="530"/>
      <c r="EE77" s="530"/>
      <c r="EF77" s="530"/>
      <c r="EG77" s="530"/>
      <c r="EH77" s="530"/>
      <c r="EI77" s="530"/>
      <c r="EJ77" s="530"/>
      <c r="EK77" s="530"/>
      <c r="EL77" s="530"/>
      <c r="EM77" s="530"/>
      <c r="EN77" s="530"/>
      <c r="EO77" s="530"/>
      <c r="EP77" s="530"/>
      <c r="EQ77" s="530"/>
      <c r="ER77" s="530"/>
      <c r="ES77" s="530"/>
      <c r="ET77" s="530"/>
      <c r="EU77" s="530"/>
      <c r="EV77" s="530"/>
      <c r="EW77" s="530"/>
      <c r="EX77" s="530"/>
      <c r="EY77" s="530"/>
      <c r="EZ77" s="530"/>
      <c r="FA77" s="530"/>
      <c r="FB77" s="530"/>
      <c r="FC77" s="530"/>
      <c r="FD77" s="530"/>
      <c r="FE77" s="530"/>
      <c r="FF77" s="530"/>
      <c r="FG77" s="530"/>
      <c r="FH77" s="530"/>
      <c r="FI77" s="530"/>
      <c r="FJ77" s="530"/>
      <c r="FK77" s="530"/>
      <c r="FL77" s="530"/>
      <c r="FM77" s="530"/>
      <c r="FN77" s="530"/>
      <c r="FO77" s="530"/>
      <c r="FP77" s="530"/>
      <c r="FQ77" s="530"/>
      <c r="FR77" s="530"/>
      <c r="FS77" s="530"/>
      <c r="FT77" s="530"/>
      <c r="FU77" s="530"/>
      <c r="FV77" s="530"/>
      <c r="FW77" s="530"/>
      <c r="FX77" s="530"/>
      <c r="FY77" s="530"/>
      <c r="FZ77" s="530"/>
      <c r="GA77" s="530"/>
      <c r="GB77" s="530"/>
      <c r="GC77" s="530"/>
      <c r="GD77" s="530"/>
      <c r="GE77" s="530"/>
      <c r="GF77" s="530"/>
      <c r="GG77" s="530"/>
      <c r="GH77" s="530"/>
      <c r="GI77" s="530"/>
      <c r="GJ77" s="530"/>
      <c r="GK77" s="530"/>
      <c r="GL77" s="530"/>
      <c r="GM77" s="530"/>
      <c r="GN77" s="530"/>
      <c r="GO77" s="530"/>
      <c r="GP77" s="530"/>
      <c r="GQ77" s="530"/>
      <c r="GR77" s="530"/>
      <c r="GS77" s="530"/>
      <c r="GT77" s="530"/>
      <c r="GU77" s="530"/>
      <c r="GV77" s="530"/>
      <c r="GW77" s="530"/>
      <c r="GX77" s="530"/>
      <c r="GY77" s="530"/>
      <c r="GZ77" s="530"/>
      <c r="HA77" s="530"/>
      <c r="HB77" s="530"/>
      <c r="HC77" s="530"/>
      <c r="HD77" s="530"/>
      <c r="HE77" s="530"/>
      <c r="HF77" s="530"/>
      <c r="HG77" s="530"/>
      <c r="HH77" s="530"/>
      <c r="HI77" s="530"/>
      <c r="HJ77" s="530"/>
      <c r="HK77" s="530"/>
      <c r="HL77" s="530"/>
      <c r="HM77" s="530"/>
      <c r="HN77" s="530"/>
      <c r="HO77" s="530"/>
      <c r="HP77" s="530"/>
      <c r="HQ77" s="530"/>
      <c r="HR77" s="530"/>
      <c r="HS77" s="530"/>
      <c r="HT77" s="530"/>
      <c r="HU77" s="530"/>
      <c r="HV77" s="530"/>
      <c r="HW77" s="530"/>
      <c r="HX77" s="530"/>
      <c r="HY77" s="530"/>
      <c r="HZ77" s="530"/>
      <c r="IA77" s="530"/>
      <c r="IB77" s="530"/>
      <c r="IC77" s="530"/>
      <c r="ID77" s="530"/>
      <c r="IE77" s="530"/>
      <c r="IF77" s="530"/>
      <c r="IG77" s="530"/>
      <c r="IH77" s="530"/>
      <c r="II77" s="530"/>
      <c r="IJ77" s="530"/>
      <c r="IK77" s="530"/>
      <c r="IL77" s="530"/>
      <c r="IM77" s="530"/>
      <c r="IN77" s="530"/>
      <c r="IO77" s="530"/>
      <c r="IP77" s="530"/>
      <c r="IQ77" s="530"/>
      <c r="IR77" s="530"/>
      <c r="IS77" s="530"/>
      <c r="IT77" s="530"/>
      <c r="IU77" s="530"/>
      <c r="IV77" s="530"/>
      <c r="IW77" s="530"/>
      <c r="IX77" s="530"/>
      <c r="IY77" s="530"/>
      <c r="IZ77" s="530"/>
      <c r="JA77" s="530"/>
      <c r="JB77" s="530"/>
      <c r="JC77" s="530"/>
      <c r="JD77" s="530"/>
      <c r="JE77" s="530"/>
      <c r="JF77" s="530"/>
      <c r="JG77" s="530"/>
      <c r="JH77" s="530"/>
      <c r="JI77" s="530"/>
      <c r="JJ77" s="530"/>
      <c r="JK77" s="530"/>
      <c r="JL77" s="530"/>
      <c r="JM77" s="530"/>
      <c r="JN77" s="530"/>
      <c r="JO77" s="530"/>
      <c r="JP77" s="530"/>
      <c r="JQ77" s="530"/>
      <c r="JR77" s="530"/>
      <c r="JS77" s="530"/>
      <c r="JT77" s="530"/>
      <c r="JU77" s="530"/>
      <c r="JV77" s="530"/>
      <c r="JW77" s="530"/>
      <c r="JX77" s="530"/>
      <c r="JY77" s="530"/>
      <c r="JZ77" s="530"/>
      <c r="KA77" s="530"/>
      <c r="KB77" s="530"/>
      <c r="KC77" s="530"/>
      <c r="KD77" s="530"/>
      <c r="KE77" s="530"/>
      <c r="KF77" s="530"/>
      <c r="KG77" s="530"/>
      <c r="KH77" s="530"/>
    </row>
    <row r="78" spans="1:294" s="548" customFormat="1" ht="13">
      <c r="A78" s="549"/>
      <c r="B78" s="576"/>
      <c r="C78" s="577">
        <v>75</v>
      </c>
      <c r="D78" s="611" t="s">
        <v>1030</v>
      </c>
      <c r="E78" s="611">
        <v>37</v>
      </c>
      <c r="F78" s="553" t="s">
        <v>1953</v>
      </c>
      <c r="G78" s="580" t="s">
        <v>3624</v>
      </c>
      <c r="H78" s="581" t="s">
        <v>3623</v>
      </c>
      <c r="I78" s="581" t="s">
        <v>424</v>
      </c>
      <c r="J78" s="580" t="s">
        <v>629</v>
      </c>
      <c r="K78" s="582">
        <f>AV78</f>
        <v>1</v>
      </c>
      <c r="L78" s="580">
        <v>1</v>
      </c>
      <c r="M78" s="557"/>
      <c r="N78" s="558"/>
      <c r="O78" s="559">
        <f>SUM(L78+M78-N78)</f>
        <v>1</v>
      </c>
      <c r="P78" s="560"/>
      <c r="Q78" s="558"/>
      <c r="R78" s="559">
        <f>SUM(O78+P78-Q78)</f>
        <v>1</v>
      </c>
      <c r="S78" s="560"/>
      <c r="T78" s="558"/>
      <c r="U78" s="561">
        <f>SUM(R78+S78-T78)</f>
        <v>1</v>
      </c>
      <c r="V78" s="560"/>
      <c r="W78" s="558"/>
      <c r="X78" s="559">
        <f>SUM(U78+V78-W78)</f>
        <v>1</v>
      </c>
      <c r="Y78" s="560"/>
      <c r="Z78" s="558"/>
      <c r="AA78" s="561">
        <f>SUM(X78+Y78-Z78)</f>
        <v>1</v>
      </c>
      <c r="AB78" s="560"/>
      <c r="AC78" s="558"/>
      <c r="AD78" s="559">
        <f>SUM(AA78+AB78-AC78)</f>
        <v>1</v>
      </c>
      <c r="AE78" s="557"/>
      <c r="AF78" s="558"/>
      <c r="AG78" s="756">
        <f>SUM(AD78+AE78-AF78)</f>
        <v>1</v>
      </c>
      <c r="AH78" s="560"/>
      <c r="AI78" s="558"/>
      <c r="AJ78" s="562">
        <f>SUM(AG78+AH78-AI78)</f>
        <v>1</v>
      </c>
      <c r="AK78" s="560"/>
      <c r="AL78" s="558"/>
      <c r="AM78" s="562">
        <f>SUM(AJ78+AK78-AL78)</f>
        <v>1</v>
      </c>
      <c r="AN78" s="560"/>
      <c r="AO78" s="558"/>
      <c r="AP78" s="562">
        <f>SUM(AM78+AN78-AO78)</f>
        <v>1</v>
      </c>
      <c r="AQ78" s="560"/>
      <c r="AR78" s="558"/>
      <c r="AS78" s="562">
        <f>SUM(AP78+AQ78-AR78)</f>
        <v>1</v>
      </c>
      <c r="AT78" s="560"/>
      <c r="AU78" s="558"/>
      <c r="AV78" s="562">
        <f>SUM(AS78+AT78-AU78)</f>
        <v>1</v>
      </c>
      <c r="AW78" s="583">
        <f>SUM(M78+P78+S78+V78+Y78+AB78+AE78+AH78+AK78+AN78+AQ78+AT78)</f>
        <v>0</v>
      </c>
      <c r="AX78" s="583">
        <f>SUM(N78+Q78+T78+W78+Z78+AC78+AF78+AI78+AL78+AO78+AR78+AU78)</f>
        <v>0</v>
      </c>
      <c r="AY78" s="564">
        <f>SUM(N78,Q78,T78,W78,Z78,AC78,AF78,AI78,AL78,AO78,AR78,AU78)</f>
        <v>0</v>
      </c>
      <c r="AZ78" s="565" t="e">
        <f>AVERAGE(N78,Q78,T78,W78,Z78,AC78,AF78,AI78,AL78,AO78,AR78,AU78)</f>
        <v>#DIV/0!</v>
      </c>
      <c r="BA78" s="566">
        <f>COUNT(N78,Q78,T78,W78,Z78,AC78,AF78,AI78,AL78,AO78,AR78,AU78)</f>
        <v>0</v>
      </c>
      <c r="BB78" s="567">
        <v>1</v>
      </c>
      <c r="BC78" s="568">
        <f>MIN(N78,Q78,T78,W78,Z78,AC78,AF78,AI78,AL78,AO78,AR78,AU78)</f>
        <v>0</v>
      </c>
      <c r="BD78" s="584">
        <f t="shared" si="151"/>
        <v>1</v>
      </c>
      <c r="BE78" s="583">
        <f t="shared" si="134"/>
        <v>1</v>
      </c>
      <c r="BF78" s="585">
        <v>2</v>
      </c>
      <c r="BG78" s="586">
        <v>45201.436944444446</v>
      </c>
      <c r="BH78" s="572">
        <f t="shared" si="152"/>
        <v>46265</v>
      </c>
      <c r="BI78" s="587">
        <f>BH78-BG78</f>
        <v>1063.5630555555545</v>
      </c>
      <c r="BJ78" s="580" t="str">
        <f t="shared" si="135"/>
        <v>Dead Stock</v>
      </c>
      <c r="BK78" s="751">
        <v>5005</v>
      </c>
      <c r="BL78" s="530"/>
      <c r="BM78" s="530"/>
      <c r="BN78" s="530"/>
      <c r="BO78" s="530"/>
      <c r="BP78" s="530"/>
      <c r="BQ78" s="530"/>
      <c r="BR78" s="530"/>
      <c r="BS78" s="530"/>
      <c r="BT78" s="530"/>
      <c r="BU78" s="530"/>
      <c r="BV78" s="530"/>
      <c r="BW78" s="530"/>
      <c r="BX78" s="530"/>
      <c r="BY78" s="530"/>
      <c r="BZ78" s="530"/>
      <c r="CA78" s="530"/>
      <c r="CB78" s="530"/>
      <c r="CC78" s="530"/>
      <c r="CD78" s="530"/>
      <c r="CE78" s="530"/>
      <c r="CF78" s="530"/>
      <c r="CG78" s="530"/>
      <c r="CH78" s="530"/>
      <c r="CI78" s="530"/>
      <c r="CJ78" s="530"/>
      <c r="CK78" s="530"/>
      <c r="CL78" s="530"/>
      <c r="CM78" s="530"/>
      <c r="CN78" s="530"/>
      <c r="CO78" s="530"/>
      <c r="CP78" s="530"/>
      <c r="CQ78" s="530"/>
      <c r="CR78" s="530"/>
      <c r="CS78" s="530"/>
      <c r="CT78" s="530"/>
      <c r="CU78" s="530"/>
      <c r="CV78" s="530"/>
      <c r="CW78" s="530"/>
      <c r="CX78" s="530"/>
      <c r="CY78" s="530"/>
      <c r="CZ78" s="530"/>
      <c r="DA78" s="530"/>
      <c r="DB78" s="530"/>
      <c r="DC78" s="530"/>
      <c r="DD78" s="530"/>
      <c r="DE78" s="530"/>
      <c r="DF78" s="530"/>
      <c r="DG78" s="530"/>
      <c r="DH78" s="530"/>
      <c r="DI78" s="530"/>
      <c r="DJ78" s="530"/>
      <c r="DK78" s="530"/>
      <c r="DL78" s="530"/>
      <c r="DM78" s="530"/>
      <c r="DN78" s="530"/>
      <c r="DO78" s="530"/>
      <c r="DP78" s="530"/>
      <c r="DQ78" s="530"/>
      <c r="DR78" s="530"/>
      <c r="DS78" s="530"/>
      <c r="DT78" s="530"/>
      <c r="DU78" s="530"/>
      <c r="DV78" s="530"/>
      <c r="DW78" s="530"/>
      <c r="DX78" s="530"/>
      <c r="DY78" s="530"/>
      <c r="DZ78" s="530"/>
      <c r="EA78" s="530"/>
      <c r="EB78" s="530"/>
      <c r="EC78" s="530"/>
      <c r="ED78" s="530"/>
      <c r="EE78" s="530"/>
      <c r="EF78" s="530"/>
      <c r="EG78" s="530"/>
      <c r="EH78" s="530"/>
      <c r="EI78" s="530"/>
      <c r="EJ78" s="530"/>
      <c r="EK78" s="530"/>
      <c r="EL78" s="530"/>
      <c r="EM78" s="530"/>
      <c r="EN78" s="530"/>
      <c r="EO78" s="530"/>
      <c r="EP78" s="530"/>
      <c r="EQ78" s="530"/>
      <c r="ER78" s="530"/>
      <c r="ES78" s="530"/>
      <c r="ET78" s="530"/>
      <c r="EU78" s="530"/>
      <c r="EV78" s="530"/>
      <c r="EW78" s="530"/>
      <c r="EX78" s="530"/>
      <c r="EY78" s="530"/>
      <c r="EZ78" s="530"/>
      <c r="FA78" s="530"/>
      <c r="FB78" s="530"/>
      <c r="FC78" s="530"/>
      <c r="FD78" s="530"/>
      <c r="FE78" s="530"/>
      <c r="FF78" s="530"/>
      <c r="FG78" s="530"/>
      <c r="FH78" s="530"/>
      <c r="FI78" s="530"/>
      <c r="FJ78" s="530"/>
      <c r="FK78" s="530"/>
      <c r="FL78" s="530"/>
      <c r="FM78" s="530"/>
      <c r="FN78" s="530"/>
      <c r="FO78" s="530"/>
      <c r="FP78" s="530"/>
      <c r="FQ78" s="530"/>
      <c r="FR78" s="530"/>
      <c r="FS78" s="530"/>
      <c r="FT78" s="530"/>
      <c r="FU78" s="530"/>
      <c r="FV78" s="530"/>
      <c r="FW78" s="530"/>
      <c r="FX78" s="530"/>
      <c r="FY78" s="530"/>
      <c r="FZ78" s="530"/>
      <c r="GA78" s="530"/>
      <c r="GB78" s="530"/>
      <c r="GC78" s="530"/>
      <c r="GD78" s="530"/>
      <c r="GE78" s="530"/>
      <c r="GF78" s="530"/>
      <c r="GG78" s="530"/>
      <c r="GH78" s="530"/>
      <c r="GI78" s="530"/>
      <c r="GJ78" s="530"/>
      <c r="GK78" s="530"/>
      <c r="GL78" s="530"/>
      <c r="GM78" s="530"/>
      <c r="GN78" s="530"/>
      <c r="GO78" s="530"/>
      <c r="GP78" s="530"/>
      <c r="GQ78" s="530"/>
      <c r="GR78" s="530"/>
      <c r="GS78" s="530"/>
      <c r="GT78" s="530"/>
      <c r="GU78" s="530"/>
      <c r="GV78" s="530"/>
      <c r="GW78" s="530"/>
      <c r="GX78" s="530"/>
      <c r="GY78" s="530"/>
      <c r="GZ78" s="530"/>
      <c r="HA78" s="530"/>
      <c r="HB78" s="530"/>
      <c r="HC78" s="530"/>
      <c r="HD78" s="530"/>
      <c r="HE78" s="530"/>
      <c r="HF78" s="530"/>
      <c r="HG78" s="530"/>
      <c r="HH78" s="530"/>
      <c r="HI78" s="530"/>
      <c r="HJ78" s="530"/>
      <c r="HK78" s="530"/>
      <c r="HL78" s="530"/>
      <c r="HM78" s="530"/>
      <c r="HN78" s="530"/>
      <c r="HO78" s="530"/>
      <c r="HP78" s="530"/>
      <c r="HQ78" s="530"/>
      <c r="HR78" s="530"/>
      <c r="HS78" s="530"/>
      <c r="HT78" s="530"/>
      <c r="HU78" s="530"/>
      <c r="HV78" s="530"/>
      <c r="HW78" s="530"/>
      <c r="HX78" s="530"/>
      <c r="HY78" s="530"/>
      <c r="HZ78" s="530"/>
      <c r="IA78" s="530"/>
      <c r="IB78" s="530"/>
      <c r="IC78" s="530"/>
      <c r="ID78" s="530"/>
      <c r="IE78" s="530"/>
      <c r="IF78" s="530"/>
      <c r="IG78" s="530"/>
      <c r="IH78" s="530"/>
      <c r="II78" s="530"/>
      <c r="IJ78" s="530"/>
      <c r="IK78" s="530"/>
      <c r="IL78" s="530"/>
      <c r="IM78" s="530"/>
      <c r="IN78" s="530"/>
      <c r="IO78" s="530"/>
      <c r="IP78" s="530"/>
      <c r="IQ78" s="530"/>
      <c r="IR78" s="530"/>
      <c r="IS78" s="530"/>
      <c r="IT78" s="530"/>
      <c r="IU78" s="530"/>
      <c r="IV78" s="530"/>
      <c r="IW78" s="530"/>
      <c r="IX78" s="530"/>
      <c r="IY78" s="530"/>
      <c r="IZ78" s="530"/>
      <c r="JA78" s="530"/>
      <c r="JB78" s="530"/>
      <c r="JC78" s="530"/>
      <c r="JD78" s="530"/>
      <c r="JE78" s="530"/>
      <c r="JF78" s="530"/>
      <c r="JG78" s="530"/>
      <c r="JH78" s="530"/>
      <c r="JI78" s="530"/>
      <c r="JJ78" s="530"/>
      <c r="JK78" s="530"/>
      <c r="JL78" s="530"/>
      <c r="JM78" s="530"/>
      <c r="JN78" s="530"/>
      <c r="JO78" s="530"/>
      <c r="JP78" s="530"/>
      <c r="JQ78" s="530"/>
      <c r="JR78" s="530"/>
      <c r="JS78" s="530"/>
      <c r="JT78" s="530"/>
      <c r="JU78" s="530"/>
      <c r="JV78" s="530"/>
      <c r="JW78" s="530"/>
      <c r="JX78" s="530"/>
      <c r="JY78" s="530"/>
      <c r="JZ78" s="530"/>
      <c r="KA78" s="530"/>
      <c r="KB78" s="530"/>
      <c r="KC78" s="530"/>
      <c r="KD78" s="530"/>
      <c r="KE78" s="530"/>
      <c r="KF78" s="530"/>
      <c r="KG78" s="530"/>
      <c r="KH78" s="530"/>
    </row>
    <row r="79" spans="1:294" s="548" customFormat="1" ht="13">
      <c r="A79" s="549"/>
      <c r="B79" s="550"/>
      <c r="C79" s="551">
        <v>76</v>
      </c>
      <c r="D79" s="611" t="s">
        <v>1030</v>
      </c>
      <c r="E79" s="611">
        <v>38</v>
      </c>
      <c r="F79" s="553" t="s">
        <v>1952</v>
      </c>
      <c r="G79" s="580" t="s">
        <v>288</v>
      </c>
      <c r="H79" s="581" t="s">
        <v>2600</v>
      </c>
      <c r="I79" s="581" t="s">
        <v>423</v>
      </c>
      <c r="J79" s="580" t="s">
        <v>629</v>
      </c>
      <c r="K79" s="582">
        <f t="shared" ref="K79:K80" si="172">AV79</f>
        <v>1</v>
      </c>
      <c r="L79" s="580">
        <v>1</v>
      </c>
      <c r="M79" s="557"/>
      <c r="N79" s="558"/>
      <c r="O79" s="559">
        <f t="shared" ref="O79:O80" si="173">SUM(L79+M79-N79)</f>
        <v>1</v>
      </c>
      <c r="P79" s="560"/>
      <c r="Q79" s="558"/>
      <c r="R79" s="559">
        <f t="shared" ref="R79:R80" si="174">SUM(O79+P79-Q79)</f>
        <v>1</v>
      </c>
      <c r="S79" s="560"/>
      <c r="T79" s="558"/>
      <c r="U79" s="561">
        <f t="shared" ref="U79:U80" si="175">SUM(R79+S79-T79)</f>
        <v>1</v>
      </c>
      <c r="V79" s="560"/>
      <c r="W79" s="558"/>
      <c r="X79" s="559">
        <f t="shared" ref="X79:X80" si="176">SUM(U79+V79-W79)</f>
        <v>1</v>
      </c>
      <c r="Y79" s="560"/>
      <c r="Z79" s="558"/>
      <c r="AA79" s="561">
        <f t="shared" ref="AA79:AA80" si="177">SUM(X79+Y79-Z79)</f>
        <v>1</v>
      </c>
      <c r="AB79" s="560"/>
      <c r="AC79" s="558"/>
      <c r="AD79" s="559">
        <f t="shared" ref="AD79:AD80" si="178">SUM(AA79+AB79-AC79)</f>
        <v>1</v>
      </c>
      <c r="AE79" s="557"/>
      <c r="AF79" s="558"/>
      <c r="AG79" s="756">
        <f t="shared" ref="AG79:AG80" si="179">SUM(AD79+AE79-AF79)</f>
        <v>1</v>
      </c>
      <c r="AH79" s="560"/>
      <c r="AI79" s="558"/>
      <c r="AJ79" s="562">
        <f t="shared" ref="AJ79:AJ80" si="180">SUM(AG79+AH79-AI79)</f>
        <v>1</v>
      </c>
      <c r="AK79" s="560"/>
      <c r="AL79" s="558"/>
      <c r="AM79" s="562">
        <f t="shared" ref="AM79:AM80" si="181">SUM(AJ79+AK79-AL79)</f>
        <v>1</v>
      </c>
      <c r="AN79" s="560"/>
      <c r="AO79" s="558"/>
      <c r="AP79" s="562">
        <f t="shared" ref="AP79:AP80" si="182">SUM(AM79+AN79-AO79)</f>
        <v>1</v>
      </c>
      <c r="AQ79" s="560"/>
      <c r="AR79" s="558"/>
      <c r="AS79" s="562">
        <f t="shared" ref="AS79:AS80" si="183">SUM(AP79+AQ79-AR79)</f>
        <v>1</v>
      </c>
      <c r="AT79" s="560"/>
      <c r="AU79" s="558"/>
      <c r="AV79" s="562">
        <f t="shared" ref="AV79:AV80" si="184">SUM(AS79+AT79-AU79)</f>
        <v>1</v>
      </c>
      <c r="AW79" s="583">
        <f t="shared" ref="AW79:AW80" si="185">SUM(M79+P79+S79+V79+Y79+AB79+AE79+AH79+AK79+AN79+AQ79+AT79)</f>
        <v>0</v>
      </c>
      <c r="AX79" s="583">
        <f t="shared" ref="AX79:AX81" si="186">SUM(N79+Q79+T79+W79+Z79+AC79+AF79+AI79+AL79+AO79+AR79+AU79)</f>
        <v>0</v>
      </c>
      <c r="AY79" s="564">
        <f t="shared" ref="AY79:AY80" si="187">SUM(N79,Q79,T79,W79,Z79,AC79,AF79,AI79,AL79,AO79,AR79,AU79)</f>
        <v>0</v>
      </c>
      <c r="AZ79" s="565" t="e">
        <f t="shared" ref="AZ79:AZ80" si="188">AVERAGE(N79,Q79,T79,W79,Z79,AC79,AF79,AI79,AL79,AO79,AR79,AU79)</f>
        <v>#DIV/0!</v>
      </c>
      <c r="BA79" s="566">
        <f t="shared" ref="BA79:BA80" si="189">COUNT(N79,Q79,T79,W79,Z79,AC79,AF79,AI79,AL79,AO79,AR79,AU79)</f>
        <v>0</v>
      </c>
      <c r="BB79" s="567">
        <f>MAX(0, Table176252626[[#This Row],[Column6]])</f>
        <v>1</v>
      </c>
      <c r="BC79" s="568">
        <v>0</v>
      </c>
      <c r="BD79" s="584">
        <f t="shared" si="151"/>
        <v>1</v>
      </c>
      <c r="BE79" s="583">
        <f t="shared" si="134"/>
        <v>1</v>
      </c>
      <c r="BF79" s="585">
        <v>2</v>
      </c>
      <c r="BG79" s="586">
        <v>42726.689293981479</v>
      </c>
      <c r="BH79" s="572">
        <f t="shared" si="152"/>
        <v>46265</v>
      </c>
      <c r="BI79" s="587">
        <f t="shared" ref="BI79:BI80" si="190">BH79-BG79</f>
        <v>3538.3107060185212</v>
      </c>
      <c r="BJ79" s="580" t="str">
        <f>IF(AND(K79&gt;0,BI79&gt;365),"Dead Stock","")</f>
        <v>Dead Stock</v>
      </c>
      <c r="BK79" s="751">
        <v>9730</v>
      </c>
      <c r="BL79" s="530"/>
      <c r="BM79" s="530"/>
      <c r="BN79" s="530"/>
      <c r="BO79" s="530"/>
      <c r="BP79" s="530"/>
      <c r="BQ79" s="530"/>
      <c r="BR79" s="530"/>
      <c r="BS79" s="530"/>
      <c r="BT79" s="530"/>
      <c r="BU79" s="530"/>
      <c r="BV79" s="530"/>
      <c r="BW79" s="530"/>
      <c r="BX79" s="530"/>
      <c r="BY79" s="530"/>
      <c r="BZ79" s="530"/>
      <c r="CA79" s="530"/>
      <c r="CB79" s="530"/>
      <c r="CC79" s="530"/>
      <c r="CD79" s="530"/>
      <c r="CE79" s="530"/>
      <c r="CF79" s="530"/>
      <c r="CG79" s="530"/>
      <c r="CH79" s="530"/>
      <c r="CI79" s="530"/>
      <c r="CJ79" s="530"/>
      <c r="CK79" s="530"/>
      <c r="CL79" s="530"/>
      <c r="CM79" s="530"/>
      <c r="CN79" s="530"/>
      <c r="CO79" s="530"/>
      <c r="CP79" s="530"/>
      <c r="CQ79" s="530"/>
      <c r="CR79" s="530"/>
      <c r="CS79" s="530"/>
      <c r="CT79" s="530"/>
      <c r="CU79" s="530"/>
      <c r="CV79" s="530"/>
      <c r="CW79" s="530"/>
      <c r="CX79" s="530"/>
      <c r="CY79" s="530"/>
      <c r="CZ79" s="530"/>
      <c r="DA79" s="530"/>
      <c r="DB79" s="530"/>
      <c r="DC79" s="530"/>
      <c r="DD79" s="530"/>
      <c r="DE79" s="530"/>
      <c r="DF79" s="530"/>
      <c r="DG79" s="530"/>
      <c r="DH79" s="530"/>
      <c r="DI79" s="530"/>
      <c r="DJ79" s="530"/>
      <c r="DK79" s="530"/>
      <c r="DL79" s="530"/>
      <c r="DM79" s="530"/>
      <c r="DN79" s="530"/>
      <c r="DO79" s="530"/>
      <c r="DP79" s="530"/>
      <c r="DQ79" s="530"/>
      <c r="DR79" s="530"/>
      <c r="DS79" s="530"/>
      <c r="DT79" s="530"/>
      <c r="DU79" s="530"/>
      <c r="DV79" s="530"/>
      <c r="DW79" s="530"/>
      <c r="DX79" s="530"/>
      <c r="DY79" s="530"/>
      <c r="DZ79" s="530"/>
      <c r="EA79" s="530"/>
      <c r="EB79" s="530"/>
      <c r="EC79" s="530"/>
      <c r="ED79" s="530"/>
      <c r="EE79" s="530"/>
      <c r="EF79" s="530"/>
      <c r="EG79" s="530"/>
      <c r="EH79" s="530"/>
      <c r="EI79" s="530"/>
      <c r="EJ79" s="530"/>
      <c r="EK79" s="530"/>
      <c r="EL79" s="530"/>
      <c r="EM79" s="530"/>
      <c r="EN79" s="530"/>
      <c r="EO79" s="530"/>
      <c r="EP79" s="530"/>
      <c r="EQ79" s="530"/>
      <c r="ER79" s="530"/>
      <c r="ES79" s="530"/>
      <c r="ET79" s="530"/>
      <c r="EU79" s="530"/>
      <c r="EV79" s="530"/>
      <c r="EW79" s="530"/>
      <c r="EX79" s="530"/>
      <c r="EY79" s="530"/>
      <c r="EZ79" s="530"/>
      <c r="FA79" s="530"/>
      <c r="FB79" s="530"/>
      <c r="FC79" s="530"/>
      <c r="FD79" s="530"/>
      <c r="FE79" s="530"/>
      <c r="FF79" s="530"/>
      <c r="FG79" s="530"/>
      <c r="FH79" s="530"/>
      <c r="FI79" s="530"/>
      <c r="FJ79" s="530"/>
      <c r="FK79" s="530"/>
      <c r="FL79" s="530"/>
      <c r="FM79" s="530"/>
      <c r="FN79" s="530"/>
      <c r="FO79" s="530"/>
      <c r="FP79" s="530"/>
      <c r="FQ79" s="530"/>
      <c r="FR79" s="530"/>
      <c r="FS79" s="530"/>
      <c r="FT79" s="530"/>
      <c r="FU79" s="530"/>
      <c r="FV79" s="530"/>
      <c r="FW79" s="530"/>
      <c r="FX79" s="530"/>
      <c r="FY79" s="530"/>
      <c r="FZ79" s="530"/>
      <c r="GA79" s="530"/>
      <c r="GB79" s="530"/>
      <c r="GC79" s="530"/>
      <c r="GD79" s="530"/>
      <c r="GE79" s="530"/>
      <c r="GF79" s="530"/>
      <c r="GG79" s="530"/>
      <c r="GH79" s="530"/>
      <c r="GI79" s="530"/>
      <c r="GJ79" s="530"/>
      <c r="GK79" s="530"/>
      <c r="GL79" s="530"/>
      <c r="GM79" s="530"/>
      <c r="GN79" s="530"/>
      <c r="GO79" s="530"/>
      <c r="GP79" s="530"/>
      <c r="GQ79" s="530"/>
      <c r="GR79" s="530"/>
      <c r="GS79" s="530"/>
      <c r="GT79" s="530"/>
      <c r="GU79" s="530"/>
      <c r="GV79" s="530"/>
      <c r="GW79" s="530"/>
      <c r="GX79" s="530"/>
      <c r="GY79" s="530"/>
      <c r="GZ79" s="530"/>
      <c r="HA79" s="530"/>
      <c r="HB79" s="530"/>
      <c r="HC79" s="530"/>
      <c r="HD79" s="530"/>
      <c r="HE79" s="530"/>
      <c r="HF79" s="530"/>
      <c r="HG79" s="530"/>
      <c r="HH79" s="530"/>
      <c r="HI79" s="530"/>
      <c r="HJ79" s="530"/>
      <c r="HK79" s="530"/>
      <c r="HL79" s="530"/>
      <c r="HM79" s="530"/>
      <c r="HN79" s="530"/>
      <c r="HO79" s="530"/>
      <c r="HP79" s="530"/>
      <c r="HQ79" s="530"/>
      <c r="HR79" s="530"/>
      <c r="HS79" s="530"/>
      <c r="HT79" s="530"/>
      <c r="HU79" s="530"/>
      <c r="HV79" s="530"/>
      <c r="HW79" s="530"/>
      <c r="HX79" s="530"/>
      <c r="HY79" s="530"/>
      <c r="HZ79" s="530"/>
      <c r="IA79" s="530"/>
      <c r="IB79" s="530"/>
      <c r="IC79" s="530"/>
      <c r="ID79" s="530"/>
      <c r="IE79" s="530"/>
      <c r="IF79" s="530"/>
      <c r="IG79" s="530"/>
      <c r="IH79" s="530"/>
      <c r="II79" s="530"/>
      <c r="IJ79" s="530"/>
      <c r="IK79" s="530"/>
      <c r="IL79" s="530"/>
      <c r="IM79" s="530"/>
      <c r="IN79" s="530"/>
      <c r="IO79" s="530"/>
      <c r="IP79" s="530"/>
      <c r="IQ79" s="530"/>
      <c r="IR79" s="530"/>
      <c r="IS79" s="530"/>
      <c r="IT79" s="530"/>
      <c r="IU79" s="530"/>
      <c r="IV79" s="530"/>
      <c r="IW79" s="530"/>
      <c r="IX79" s="530"/>
      <c r="IY79" s="530"/>
      <c r="IZ79" s="530"/>
      <c r="JA79" s="530"/>
      <c r="JB79" s="530"/>
      <c r="JC79" s="530"/>
      <c r="JD79" s="530"/>
      <c r="JE79" s="530"/>
      <c r="JF79" s="530"/>
      <c r="JG79" s="530"/>
      <c r="JH79" s="530"/>
      <c r="JI79" s="530"/>
      <c r="JJ79" s="530"/>
      <c r="JK79" s="530"/>
      <c r="JL79" s="530"/>
      <c r="JM79" s="530"/>
      <c r="JN79" s="530"/>
      <c r="JO79" s="530"/>
      <c r="JP79" s="530"/>
      <c r="JQ79" s="530"/>
      <c r="JR79" s="530"/>
      <c r="JS79" s="530"/>
      <c r="JT79" s="530"/>
      <c r="JU79" s="530"/>
      <c r="JV79" s="530"/>
      <c r="JW79" s="530"/>
      <c r="JX79" s="530"/>
      <c r="JY79" s="530"/>
      <c r="JZ79" s="530"/>
      <c r="KA79" s="530"/>
      <c r="KB79" s="530"/>
      <c r="KC79" s="530"/>
      <c r="KD79" s="530"/>
      <c r="KE79" s="530"/>
      <c r="KF79" s="530"/>
      <c r="KG79" s="530"/>
      <c r="KH79" s="530"/>
    </row>
    <row r="80" spans="1:294" ht="13">
      <c r="A80" s="549"/>
      <c r="B80" s="550"/>
      <c r="C80" s="551">
        <v>77</v>
      </c>
      <c r="D80" s="611" t="s">
        <v>1030</v>
      </c>
      <c r="E80" s="611">
        <v>39</v>
      </c>
      <c r="F80" s="553" t="s">
        <v>1952</v>
      </c>
      <c r="G80" s="580" t="s">
        <v>582</v>
      </c>
      <c r="H80" s="581" t="s">
        <v>585</v>
      </c>
      <c r="I80" s="581" t="s">
        <v>423</v>
      </c>
      <c r="J80" s="588" t="s">
        <v>629</v>
      </c>
      <c r="K80" s="582">
        <f t="shared" si="172"/>
        <v>2</v>
      </c>
      <c r="L80" s="580">
        <v>2</v>
      </c>
      <c r="M80" s="557"/>
      <c r="N80" s="558"/>
      <c r="O80" s="559">
        <f t="shared" si="173"/>
        <v>2</v>
      </c>
      <c r="P80" s="560"/>
      <c r="Q80" s="558"/>
      <c r="R80" s="559">
        <f t="shared" si="174"/>
        <v>2</v>
      </c>
      <c r="S80" s="560"/>
      <c r="T80" s="558"/>
      <c r="U80" s="561">
        <f t="shared" si="175"/>
        <v>2</v>
      </c>
      <c r="V80" s="560"/>
      <c r="W80" s="558"/>
      <c r="X80" s="559">
        <f t="shared" si="176"/>
        <v>2</v>
      </c>
      <c r="Y80" s="560"/>
      <c r="Z80" s="558"/>
      <c r="AA80" s="561">
        <f t="shared" si="177"/>
        <v>2</v>
      </c>
      <c r="AB80" s="560"/>
      <c r="AC80" s="558"/>
      <c r="AD80" s="559">
        <f t="shared" si="178"/>
        <v>2</v>
      </c>
      <c r="AE80" s="557"/>
      <c r="AF80" s="558"/>
      <c r="AG80" s="756">
        <f t="shared" si="179"/>
        <v>2</v>
      </c>
      <c r="AH80" s="560"/>
      <c r="AI80" s="558"/>
      <c r="AJ80" s="562">
        <f t="shared" si="180"/>
        <v>2</v>
      </c>
      <c r="AK80" s="560"/>
      <c r="AL80" s="558"/>
      <c r="AM80" s="562">
        <f t="shared" si="181"/>
        <v>2</v>
      </c>
      <c r="AN80" s="560"/>
      <c r="AO80" s="558"/>
      <c r="AP80" s="562">
        <f t="shared" si="182"/>
        <v>2</v>
      </c>
      <c r="AQ80" s="560"/>
      <c r="AR80" s="558"/>
      <c r="AS80" s="562">
        <f t="shared" si="183"/>
        <v>2</v>
      </c>
      <c r="AT80" s="560"/>
      <c r="AU80" s="558"/>
      <c r="AV80" s="562">
        <f t="shared" si="184"/>
        <v>2</v>
      </c>
      <c r="AW80" s="583">
        <f t="shared" si="185"/>
        <v>0</v>
      </c>
      <c r="AX80" s="583">
        <f t="shared" si="186"/>
        <v>0</v>
      </c>
      <c r="AY80" s="564">
        <f t="shared" si="187"/>
        <v>0</v>
      </c>
      <c r="AZ80" s="565" t="e">
        <f t="shared" si="188"/>
        <v>#DIV/0!</v>
      </c>
      <c r="BA80" s="566">
        <f t="shared" si="189"/>
        <v>0</v>
      </c>
      <c r="BB80" s="567">
        <f>MAX(0, Table176252626[[#This Row],[Column6]])</f>
        <v>2</v>
      </c>
      <c r="BC80" s="568">
        <v>1</v>
      </c>
      <c r="BD80" s="584">
        <f t="shared" si="151"/>
        <v>2</v>
      </c>
      <c r="BE80" s="583">
        <f t="shared" si="134"/>
        <v>1</v>
      </c>
      <c r="BF80" s="585">
        <v>2</v>
      </c>
      <c r="BG80" s="586">
        <v>45701</v>
      </c>
      <c r="BH80" s="572">
        <f t="shared" si="152"/>
        <v>46265</v>
      </c>
      <c r="BI80" s="587">
        <f t="shared" si="190"/>
        <v>564</v>
      </c>
      <c r="BJ80" s="580" t="str">
        <f t="shared" si="135"/>
        <v>Dead Stock</v>
      </c>
      <c r="BK80" s="751">
        <v>3135</v>
      </c>
    </row>
    <row r="81" spans="1:294" ht="13">
      <c r="A81" s="575"/>
      <c r="B81" s="576"/>
      <c r="C81" s="551">
        <v>78</v>
      </c>
      <c r="D81" s="611" t="s">
        <v>1030</v>
      </c>
      <c r="E81" s="611">
        <v>40</v>
      </c>
      <c r="F81" s="553" t="s">
        <v>1952</v>
      </c>
      <c r="G81" s="580" t="s">
        <v>2755</v>
      </c>
      <c r="H81" s="581" t="s">
        <v>2754</v>
      </c>
      <c r="I81" s="581" t="s">
        <v>418</v>
      </c>
      <c r="J81" s="580" t="s">
        <v>629</v>
      </c>
      <c r="K81" s="582">
        <f>AV81</f>
        <v>1</v>
      </c>
      <c r="L81" s="580">
        <v>0</v>
      </c>
      <c r="M81" s="557">
        <v>1</v>
      </c>
      <c r="N81" s="558"/>
      <c r="O81" s="559">
        <f>SUM(L81+M81-N81)</f>
        <v>1</v>
      </c>
      <c r="P81" s="560"/>
      <c r="Q81" s="558"/>
      <c r="R81" s="559">
        <f>SUM(O81+P81-Q81)</f>
        <v>1</v>
      </c>
      <c r="S81" s="560"/>
      <c r="T81" s="558"/>
      <c r="U81" s="561">
        <f>SUM(R81+S81-T81)</f>
        <v>1</v>
      </c>
      <c r="V81" s="560"/>
      <c r="W81" s="558"/>
      <c r="X81" s="559">
        <f>SUM(U81+V81-W81)</f>
        <v>1</v>
      </c>
      <c r="Y81" s="560"/>
      <c r="Z81" s="558"/>
      <c r="AA81" s="561">
        <f>SUM(X81+Y81-Z81)</f>
        <v>1</v>
      </c>
      <c r="AB81" s="560"/>
      <c r="AC81" s="558"/>
      <c r="AD81" s="559">
        <f>SUM(AA81+AB81-AC81)</f>
        <v>1</v>
      </c>
      <c r="AE81" s="557"/>
      <c r="AF81" s="558"/>
      <c r="AG81" s="756">
        <f>SUM(AD81+AE81-AF81)</f>
        <v>1</v>
      </c>
      <c r="AH81" s="560"/>
      <c r="AI81" s="558"/>
      <c r="AJ81" s="562">
        <f>SUM(AG81+AH81-AI81)</f>
        <v>1</v>
      </c>
      <c r="AK81" s="560"/>
      <c r="AL81" s="558"/>
      <c r="AM81" s="562">
        <f>SUM(AJ81+AK81-AL81)</f>
        <v>1</v>
      </c>
      <c r="AN81" s="560"/>
      <c r="AO81" s="558"/>
      <c r="AP81" s="562">
        <f>SUM(AM81+AN81-AO81)</f>
        <v>1</v>
      </c>
      <c r="AQ81" s="560"/>
      <c r="AR81" s="558"/>
      <c r="AS81" s="605">
        <f>SUM(AP81+AQ81-AR81)</f>
        <v>1</v>
      </c>
      <c r="AT81" s="557"/>
      <c r="AU81" s="558"/>
      <c r="AV81" s="562">
        <f>SUM(AS81+AT81-AU81)</f>
        <v>1</v>
      </c>
      <c r="AW81" s="584">
        <f>SUM(M81+P81+S81+V81+Y81+AB81+AE81+AH81+AK81+AN81+AQ81+AT81)</f>
        <v>1</v>
      </c>
      <c r="AX81" s="583">
        <f t="shared" si="186"/>
        <v>0</v>
      </c>
      <c r="AY81" s="564">
        <f>SUM(N81,Q81,T81,W81,Z81,AC81,AF81,AI81,AL81,AO81,AR81,AU81)</f>
        <v>0</v>
      </c>
      <c r="AZ81" s="565" t="e">
        <f>AVERAGE(N81,Q81,T81,W81,Z81,AC81,AF81,AI81,AL81,AO81,AR81,AU81)</f>
        <v>#DIV/0!</v>
      </c>
      <c r="BA81" s="566">
        <f>COUNT(N81,Q81,T81,W81,Z81,AC81,AF81,AI81,AL81,AO81,AR81,AU81)</f>
        <v>0</v>
      </c>
      <c r="BB81" s="567">
        <f>MAX(0, Table176252626[[#This Row],[Column6]])</f>
        <v>1</v>
      </c>
      <c r="BC81" s="568">
        <v>0</v>
      </c>
      <c r="BD81" s="584">
        <f t="shared" si="151"/>
        <v>1</v>
      </c>
      <c r="BE81" s="583">
        <f t="shared" si="134"/>
        <v>1</v>
      </c>
      <c r="BF81" s="585">
        <v>2</v>
      </c>
      <c r="BG81" s="586">
        <v>46039.490682870368</v>
      </c>
      <c r="BH81" s="572">
        <f t="shared" si="152"/>
        <v>46265</v>
      </c>
      <c r="BI81" s="587">
        <f>BH81-BG81</f>
        <v>225.50931712963211</v>
      </c>
      <c r="BJ81" s="580" t="str">
        <f t="shared" si="135"/>
        <v/>
      </c>
      <c r="BK81" s="751">
        <v>18000</v>
      </c>
    </row>
    <row r="82" spans="1:294" ht="13">
      <c r="A82" s="549"/>
      <c r="B82" s="550"/>
      <c r="C82" s="577">
        <v>79</v>
      </c>
      <c r="D82" s="611" t="s">
        <v>1030</v>
      </c>
      <c r="E82" s="611">
        <v>41</v>
      </c>
      <c r="F82" s="553" t="s">
        <v>1953</v>
      </c>
      <c r="G82" s="580" t="s">
        <v>286</v>
      </c>
      <c r="H82" s="581" t="s">
        <v>3018</v>
      </c>
      <c r="I82" s="581" t="s">
        <v>423</v>
      </c>
      <c r="J82" s="588" t="s">
        <v>629</v>
      </c>
      <c r="K82" s="582">
        <f>AV82</f>
        <v>2</v>
      </c>
      <c r="L82" s="580">
        <v>5</v>
      </c>
      <c r="M82" s="557"/>
      <c r="N82" s="558"/>
      <c r="O82" s="559">
        <f>SUM(L82+M82-N82)</f>
        <v>5</v>
      </c>
      <c r="P82" s="560"/>
      <c r="Q82" s="558"/>
      <c r="R82" s="559">
        <f>SUM(O82+P82-Q82)</f>
        <v>5</v>
      </c>
      <c r="S82" s="560"/>
      <c r="T82" s="558"/>
      <c r="U82" s="561">
        <f>SUM(R82+S82-T82)</f>
        <v>5</v>
      </c>
      <c r="V82" s="560"/>
      <c r="W82" s="558"/>
      <c r="X82" s="559">
        <f>SUM(U82+V82-W82)</f>
        <v>5</v>
      </c>
      <c r="Y82" s="560"/>
      <c r="Z82" s="558">
        <v>3</v>
      </c>
      <c r="AA82" s="561">
        <f>SUM(X82+Y82-Z82)</f>
        <v>2</v>
      </c>
      <c r="AB82" s="560"/>
      <c r="AC82" s="558"/>
      <c r="AD82" s="559">
        <f>SUM(AA82+AB82-AC82)</f>
        <v>2</v>
      </c>
      <c r="AE82" s="557"/>
      <c r="AF82" s="558"/>
      <c r="AG82" s="756">
        <f>SUM(AD82+AE82-AF82)</f>
        <v>2</v>
      </c>
      <c r="AH82" s="560"/>
      <c r="AI82" s="558"/>
      <c r="AJ82" s="562">
        <f>SUM(AG82+AH82-AI82)</f>
        <v>2</v>
      </c>
      <c r="AK82" s="560"/>
      <c r="AL82" s="558"/>
      <c r="AM82" s="562">
        <f>SUM(AJ82+AK82-AL82)</f>
        <v>2</v>
      </c>
      <c r="AN82" s="560"/>
      <c r="AO82" s="558"/>
      <c r="AP82" s="562">
        <f>SUM(AM82+AN82-AO82)</f>
        <v>2</v>
      </c>
      <c r="AQ82" s="560"/>
      <c r="AR82" s="558"/>
      <c r="AS82" s="562">
        <f>SUM(AP82+AQ82-AR82)</f>
        <v>2</v>
      </c>
      <c r="AT82" s="560"/>
      <c r="AU82" s="558"/>
      <c r="AV82" s="562">
        <f>SUM(AS82+AT82-AU82)</f>
        <v>2</v>
      </c>
      <c r="AW82" s="583">
        <f>SUM(M82+P82+S82+V82+Y82+AB82+AE82+AH82+AK82+AN82+AQ82+AT82)</f>
        <v>0</v>
      </c>
      <c r="AX82" s="583">
        <f>SUM(N82+Q82+T82+W82+Z82+AC82+AF82+AI82+AL82+AO82+AR82+AU82)</f>
        <v>3</v>
      </c>
      <c r="AY82" s="564">
        <f>SUM(N82,Q82,T82,W82,Z82,AC82,AF82,AI82,AL82,AO82,AR82,AU82)</f>
        <v>3</v>
      </c>
      <c r="AZ82" s="565">
        <f t="shared" ref="AZ82:AZ86" si="191">AVERAGE(N82,Q82,T82,W82,Z82,AC82,AF82,AI82,AL82,AO82,AR82,AU82)</f>
        <v>3</v>
      </c>
      <c r="BA82" s="566">
        <f t="shared" ref="BA82:BA86" si="192">COUNT(N82,Q82,T82,W82,Z82,AC82,AF82,AI82,AL82,AO82,AR82,AU82)</f>
        <v>1</v>
      </c>
      <c r="BB82" s="567">
        <f>MAX(0, Table176252626[[#This Row],[Column6]])</f>
        <v>2</v>
      </c>
      <c r="BC82" s="568">
        <v>1</v>
      </c>
      <c r="BD82" s="584">
        <f t="shared" si="151"/>
        <v>2</v>
      </c>
      <c r="BE82" s="583">
        <f t="shared" si="134"/>
        <v>1</v>
      </c>
      <c r="BF82" s="585">
        <v>2</v>
      </c>
      <c r="BG82" s="586">
        <v>45349.473437499997</v>
      </c>
      <c r="BH82" s="572">
        <f t="shared" si="152"/>
        <v>46265</v>
      </c>
      <c r="BI82" s="587">
        <f t="shared" ref="BI82:BI86" si="193">BH82-BG82</f>
        <v>915.52656250000291</v>
      </c>
      <c r="BJ82" s="580" t="str">
        <f t="shared" si="135"/>
        <v>Dead Stock</v>
      </c>
      <c r="BK82" s="751">
        <v>550</v>
      </c>
    </row>
    <row r="83" spans="1:294" ht="13">
      <c r="A83" s="590"/>
      <c r="B83" s="591"/>
      <c r="C83" s="577">
        <v>80</v>
      </c>
      <c r="D83" s="611" t="s">
        <v>1030</v>
      </c>
      <c r="E83" s="611">
        <v>42</v>
      </c>
      <c r="F83" s="553" t="s">
        <v>1952</v>
      </c>
      <c r="G83" s="580" t="s">
        <v>175</v>
      </c>
      <c r="H83" s="581" t="s">
        <v>2133</v>
      </c>
      <c r="I83" s="581" t="s">
        <v>423</v>
      </c>
      <c r="J83" s="588" t="s">
        <v>629</v>
      </c>
      <c r="K83" s="582">
        <f t="shared" ref="K83" si="194">AV83</f>
        <v>7</v>
      </c>
      <c r="L83" s="580">
        <v>3</v>
      </c>
      <c r="M83" s="557"/>
      <c r="N83" s="558"/>
      <c r="O83" s="559">
        <f t="shared" ref="O83" si="195">SUM(L83+M83-N83)</f>
        <v>3</v>
      </c>
      <c r="P83" s="560"/>
      <c r="Q83" s="558"/>
      <c r="R83" s="559">
        <f t="shared" ref="R83" si="196">SUM(O83+P83-Q83)</f>
        <v>3</v>
      </c>
      <c r="S83" s="560"/>
      <c r="T83" s="558"/>
      <c r="U83" s="561">
        <f t="shared" ref="U83" si="197">SUM(R83+S83-T83)</f>
        <v>3</v>
      </c>
      <c r="V83" s="560"/>
      <c r="W83" s="558"/>
      <c r="X83" s="559">
        <f t="shared" ref="X83" si="198">SUM(U83+V83-W83)</f>
        <v>3</v>
      </c>
      <c r="Y83" s="560"/>
      <c r="Z83" s="558">
        <v>1</v>
      </c>
      <c r="AA83" s="561">
        <f t="shared" ref="AA83" si="199">SUM(X83+Y83-Z83)</f>
        <v>2</v>
      </c>
      <c r="AB83" s="560"/>
      <c r="AC83" s="558"/>
      <c r="AD83" s="559">
        <f t="shared" ref="AD83" si="200">SUM(AA83+AB83-AC83)</f>
        <v>2</v>
      </c>
      <c r="AE83" s="557">
        <v>5</v>
      </c>
      <c r="AF83" s="558"/>
      <c r="AG83" s="756">
        <f t="shared" ref="AG83" si="201">SUM(AD83+AE83-AF83)</f>
        <v>7</v>
      </c>
      <c r="AH83" s="560"/>
      <c r="AI83" s="558"/>
      <c r="AJ83" s="562">
        <f t="shared" ref="AJ83" si="202">SUM(AG83+AH83-AI83)</f>
        <v>7</v>
      </c>
      <c r="AK83" s="560"/>
      <c r="AL83" s="558"/>
      <c r="AM83" s="562">
        <f t="shared" ref="AM83" si="203">SUM(AJ83+AK83-AL83)</f>
        <v>7</v>
      </c>
      <c r="AN83" s="560"/>
      <c r="AO83" s="558"/>
      <c r="AP83" s="562">
        <f t="shared" ref="AP83" si="204">SUM(AM83+AN83-AO83)</f>
        <v>7</v>
      </c>
      <c r="AQ83" s="560"/>
      <c r="AR83" s="558"/>
      <c r="AS83" s="562">
        <f t="shared" ref="AS83" si="205">SUM(AP83+AQ83-AR83)</f>
        <v>7</v>
      </c>
      <c r="AT83" s="560"/>
      <c r="AU83" s="558"/>
      <c r="AV83" s="562">
        <f t="shared" ref="AV83" si="206">SUM(AS83+AT83-AU83)</f>
        <v>7</v>
      </c>
      <c r="AW83" s="583">
        <f t="shared" ref="AW83:AX83" si="207">SUM(M83+P83+S83+V83+Y83+AB83+AE83+AH83+AK83+AN83+AQ83+AT83)</f>
        <v>5</v>
      </c>
      <c r="AX83" s="583">
        <f t="shared" si="207"/>
        <v>1</v>
      </c>
      <c r="AY83" s="564">
        <f t="shared" ref="AY83" si="208">SUM(N83,Q83,T83,W83,Z83,AC83,AF83,AI83,AL83,AO83,AR83,AU83)</f>
        <v>1</v>
      </c>
      <c r="AZ83" s="565">
        <f t="shared" si="191"/>
        <v>1</v>
      </c>
      <c r="BA83" s="566">
        <f t="shared" si="192"/>
        <v>1</v>
      </c>
      <c r="BB83" s="567">
        <v>7</v>
      </c>
      <c r="BC83" s="568">
        <v>1</v>
      </c>
      <c r="BD83" s="584">
        <f t="shared" si="151"/>
        <v>7</v>
      </c>
      <c r="BE83" s="583">
        <f t="shared" si="134"/>
        <v>6</v>
      </c>
      <c r="BF83" s="585">
        <v>2</v>
      </c>
      <c r="BG83" s="586">
        <v>46226.447430555556</v>
      </c>
      <c r="BH83" s="572">
        <f t="shared" si="152"/>
        <v>46265</v>
      </c>
      <c r="BI83" s="608">
        <f t="shared" si="193"/>
        <v>38.552569444444089</v>
      </c>
      <c r="BJ83" s="580" t="str">
        <f t="shared" si="135"/>
        <v/>
      </c>
      <c r="BK83" s="751">
        <v>690</v>
      </c>
    </row>
    <row r="84" spans="1:294" s="548" customFormat="1" ht="13">
      <c r="A84" s="549"/>
      <c r="B84" s="550"/>
      <c r="C84" s="577">
        <v>81</v>
      </c>
      <c r="D84" s="611" t="s">
        <v>1030</v>
      </c>
      <c r="E84" s="611">
        <v>43</v>
      </c>
      <c r="F84" s="553" t="s">
        <v>1952</v>
      </c>
      <c r="G84" s="580" t="s">
        <v>3626</v>
      </c>
      <c r="H84" s="581" t="s">
        <v>3625</v>
      </c>
      <c r="I84" s="581" t="s">
        <v>424</v>
      </c>
      <c r="J84" s="580" t="s">
        <v>629</v>
      </c>
      <c r="K84" s="582">
        <f>AV84</f>
        <v>1</v>
      </c>
      <c r="L84" s="580">
        <v>1</v>
      </c>
      <c r="M84" s="557"/>
      <c r="N84" s="558"/>
      <c r="O84" s="559">
        <f>SUM(L84+M84-N84)</f>
        <v>1</v>
      </c>
      <c r="P84" s="560"/>
      <c r="Q84" s="558"/>
      <c r="R84" s="559">
        <f>SUM(O84+P84-Q84)</f>
        <v>1</v>
      </c>
      <c r="S84" s="560"/>
      <c r="T84" s="558"/>
      <c r="U84" s="561">
        <f>SUM(R84+S84-T84)</f>
        <v>1</v>
      </c>
      <c r="V84" s="560"/>
      <c r="W84" s="558"/>
      <c r="X84" s="559">
        <f>SUM(U84+V84-W84)</f>
        <v>1</v>
      </c>
      <c r="Y84" s="560"/>
      <c r="Z84" s="558"/>
      <c r="AA84" s="561">
        <f>SUM(X84+Y84-Z84)</f>
        <v>1</v>
      </c>
      <c r="AB84" s="560"/>
      <c r="AC84" s="558"/>
      <c r="AD84" s="559">
        <f>SUM(AA84+AB84-AC84)</f>
        <v>1</v>
      </c>
      <c r="AE84" s="557"/>
      <c r="AF84" s="558"/>
      <c r="AG84" s="756">
        <f>SUM(AD84+AE84-AF84)</f>
        <v>1</v>
      </c>
      <c r="AH84" s="560"/>
      <c r="AI84" s="558"/>
      <c r="AJ84" s="562">
        <f>SUM(AG84+AH84-AI84)</f>
        <v>1</v>
      </c>
      <c r="AK84" s="560"/>
      <c r="AL84" s="558"/>
      <c r="AM84" s="562">
        <f>SUM(AJ84+AK84-AL84)</f>
        <v>1</v>
      </c>
      <c r="AN84" s="560"/>
      <c r="AO84" s="558"/>
      <c r="AP84" s="562">
        <f>SUM(AM84+AN84-AO84)</f>
        <v>1</v>
      </c>
      <c r="AQ84" s="560"/>
      <c r="AR84" s="558"/>
      <c r="AS84" s="562">
        <f>SUM(AP84+AQ84-AR84)</f>
        <v>1</v>
      </c>
      <c r="AT84" s="560"/>
      <c r="AU84" s="558"/>
      <c r="AV84" s="562">
        <f>SUM(AS84+AT84-AU84)</f>
        <v>1</v>
      </c>
      <c r="AW84" s="583">
        <f t="shared" ref="AW84:AX86" si="209">SUM(M84+P84+S84+V84+Y84+AB84+AE84+AH84+AK84+AN84+AQ84+AT84)</f>
        <v>0</v>
      </c>
      <c r="AX84" s="583">
        <f t="shared" si="209"/>
        <v>0</v>
      </c>
      <c r="AY84" s="564">
        <f>SUM(N84,Q84,T84,W84,Z84,AC84,AF84,AI84,AL84,AO84,AR84,AU84)</f>
        <v>0</v>
      </c>
      <c r="AZ84" s="565" t="e">
        <f t="shared" si="191"/>
        <v>#DIV/0!</v>
      </c>
      <c r="BA84" s="566">
        <f t="shared" si="192"/>
        <v>0</v>
      </c>
      <c r="BB84" s="567">
        <f>MAX(0, Table176252626[[#This Row],[Column6]])</f>
        <v>1</v>
      </c>
      <c r="BC84" s="568">
        <v>0</v>
      </c>
      <c r="BD84" s="584">
        <f t="shared" si="151"/>
        <v>1</v>
      </c>
      <c r="BE84" s="583">
        <f t="shared" si="134"/>
        <v>1</v>
      </c>
      <c r="BF84" s="585">
        <v>2</v>
      </c>
      <c r="BG84" s="586">
        <v>45201.43855324074</v>
      </c>
      <c r="BH84" s="572">
        <f t="shared" si="152"/>
        <v>46265</v>
      </c>
      <c r="BI84" s="587">
        <f t="shared" si="193"/>
        <v>1063.5614467592604</v>
      </c>
      <c r="BJ84" s="580" t="str">
        <f t="shared" si="135"/>
        <v>Dead Stock</v>
      </c>
      <c r="BK84" s="751">
        <v>15647</v>
      </c>
      <c r="BL84" s="530"/>
      <c r="BM84" s="530"/>
      <c r="BN84" s="530"/>
      <c r="BO84" s="530"/>
      <c r="BP84" s="530"/>
      <c r="BQ84" s="530"/>
      <c r="BR84" s="530"/>
      <c r="BS84" s="530"/>
      <c r="BT84" s="530"/>
      <c r="BU84" s="530"/>
      <c r="BV84" s="530"/>
      <c r="BW84" s="530"/>
      <c r="BX84" s="530"/>
      <c r="BY84" s="530"/>
      <c r="BZ84" s="530"/>
      <c r="CA84" s="530"/>
      <c r="CB84" s="530"/>
      <c r="CC84" s="530"/>
      <c r="CD84" s="530"/>
      <c r="CE84" s="530"/>
      <c r="CF84" s="530"/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/>
      <c r="CS84" s="530"/>
      <c r="CT84" s="530"/>
      <c r="CU84" s="530"/>
      <c r="CV84" s="530"/>
      <c r="CW84" s="530"/>
      <c r="CX84" s="530"/>
      <c r="CY84" s="530"/>
      <c r="CZ84" s="530"/>
      <c r="DA84" s="530"/>
      <c r="DB84" s="530"/>
      <c r="DC84" s="530"/>
      <c r="DD84" s="530"/>
      <c r="DE84" s="530"/>
      <c r="DF84" s="530"/>
      <c r="DG84" s="530"/>
      <c r="DH84" s="530"/>
      <c r="DI84" s="530"/>
      <c r="DJ84" s="530"/>
      <c r="DK84" s="530"/>
      <c r="DL84" s="530"/>
      <c r="DM84" s="530"/>
      <c r="DN84" s="530"/>
      <c r="DO84" s="530"/>
      <c r="DP84" s="530"/>
      <c r="DQ84" s="530"/>
      <c r="DR84" s="530"/>
      <c r="DS84" s="530"/>
      <c r="DT84" s="530"/>
      <c r="DU84" s="530"/>
      <c r="DV84" s="530"/>
      <c r="DW84" s="530"/>
      <c r="DX84" s="530"/>
      <c r="DY84" s="530"/>
      <c r="DZ84" s="530"/>
      <c r="EA84" s="530"/>
      <c r="EB84" s="530"/>
      <c r="EC84" s="530"/>
      <c r="ED84" s="530"/>
      <c r="EE84" s="530"/>
      <c r="EF84" s="530"/>
      <c r="EG84" s="530"/>
      <c r="EH84" s="530"/>
      <c r="EI84" s="530"/>
      <c r="EJ84" s="530"/>
      <c r="EK84" s="530"/>
      <c r="EL84" s="530"/>
      <c r="EM84" s="530"/>
      <c r="EN84" s="530"/>
      <c r="EO84" s="530"/>
      <c r="EP84" s="530"/>
      <c r="EQ84" s="530"/>
      <c r="ER84" s="530"/>
      <c r="ES84" s="530"/>
      <c r="ET84" s="530"/>
      <c r="EU84" s="530"/>
      <c r="EV84" s="530"/>
      <c r="EW84" s="530"/>
      <c r="EX84" s="530"/>
      <c r="EY84" s="530"/>
      <c r="EZ84" s="530"/>
      <c r="FA84" s="530"/>
      <c r="FB84" s="530"/>
      <c r="FC84" s="530"/>
      <c r="FD84" s="530"/>
      <c r="FE84" s="530"/>
      <c r="FF84" s="530"/>
      <c r="FG84" s="530"/>
      <c r="FH84" s="530"/>
      <c r="FI84" s="530"/>
      <c r="FJ84" s="530"/>
      <c r="FK84" s="530"/>
      <c r="FL84" s="530"/>
      <c r="FM84" s="530"/>
      <c r="FN84" s="530"/>
      <c r="FO84" s="530"/>
      <c r="FP84" s="530"/>
      <c r="FQ84" s="530"/>
      <c r="FR84" s="530"/>
      <c r="FS84" s="530"/>
      <c r="FT84" s="530"/>
      <c r="FU84" s="530"/>
      <c r="FV84" s="530"/>
      <c r="FW84" s="530"/>
      <c r="FX84" s="530"/>
      <c r="FY84" s="530"/>
      <c r="FZ84" s="530"/>
      <c r="GA84" s="530"/>
      <c r="GB84" s="530"/>
      <c r="GC84" s="530"/>
      <c r="GD84" s="530"/>
      <c r="GE84" s="530"/>
      <c r="GF84" s="530"/>
      <c r="GG84" s="530"/>
      <c r="GH84" s="530"/>
      <c r="GI84" s="530"/>
      <c r="GJ84" s="530"/>
      <c r="GK84" s="530"/>
      <c r="GL84" s="530"/>
      <c r="GM84" s="530"/>
      <c r="GN84" s="530"/>
      <c r="GO84" s="530"/>
      <c r="GP84" s="530"/>
      <c r="GQ84" s="530"/>
      <c r="GR84" s="530"/>
      <c r="GS84" s="530"/>
      <c r="GT84" s="530"/>
      <c r="GU84" s="530"/>
      <c r="GV84" s="530"/>
      <c r="GW84" s="530"/>
      <c r="GX84" s="530"/>
      <c r="GY84" s="530"/>
      <c r="GZ84" s="530"/>
      <c r="HA84" s="530"/>
      <c r="HB84" s="530"/>
      <c r="HC84" s="530"/>
      <c r="HD84" s="530"/>
      <c r="HE84" s="530"/>
      <c r="HF84" s="530"/>
      <c r="HG84" s="530"/>
      <c r="HH84" s="530"/>
      <c r="HI84" s="530"/>
      <c r="HJ84" s="530"/>
      <c r="HK84" s="530"/>
      <c r="HL84" s="530"/>
      <c r="HM84" s="530"/>
      <c r="HN84" s="530"/>
      <c r="HO84" s="530"/>
      <c r="HP84" s="530"/>
      <c r="HQ84" s="530"/>
      <c r="HR84" s="530"/>
      <c r="HS84" s="530"/>
      <c r="HT84" s="530"/>
      <c r="HU84" s="530"/>
      <c r="HV84" s="530"/>
      <c r="HW84" s="530"/>
      <c r="HX84" s="530"/>
      <c r="HY84" s="530"/>
      <c r="HZ84" s="530"/>
      <c r="IA84" s="530"/>
      <c r="IB84" s="530"/>
      <c r="IC84" s="530"/>
      <c r="ID84" s="530"/>
      <c r="IE84" s="530"/>
      <c r="IF84" s="530"/>
      <c r="IG84" s="530"/>
      <c r="IH84" s="530"/>
      <c r="II84" s="530"/>
      <c r="IJ84" s="530"/>
      <c r="IK84" s="530"/>
      <c r="IL84" s="530"/>
      <c r="IM84" s="530"/>
      <c r="IN84" s="530"/>
      <c r="IO84" s="530"/>
      <c r="IP84" s="530"/>
      <c r="IQ84" s="530"/>
      <c r="IR84" s="530"/>
      <c r="IS84" s="530"/>
      <c r="IT84" s="530"/>
      <c r="IU84" s="530"/>
      <c r="IV84" s="530"/>
      <c r="IW84" s="530"/>
      <c r="IX84" s="530"/>
      <c r="IY84" s="530"/>
      <c r="IZ84" s="530"/>
      <c r="JA84" s="530"/>
      <c r="JB84" s="530"/>
      <c r="JC84" s="530"/>
      <c r="JD84" s="530"/>
      <c r="JE84" s="530"/>
      <c r="JF84" s="530"/>
      <c r="JG84" s="530"/>
      <c r="JH84" s="530"/>
      <c r="JI84" s="530"/>
      <c r="JJ84" s="530"/>
      <c r="JK84" s="530"/>
      <c r="JL84" s="530"/>
      <c r="JM84" s="530"/>
      <c r="JN84" s="530"/>
      <c r="JO84" s="530"/>
      <c r="JP84" s="530"/>
      <c r="JQ84" s="530"/>
      <c r="JR84" s="530"/>
      <c r="JS84" s="530"/>
      <c r="JT84" s="530"/>
      <c r="JU84" s="530"/>
      <c r="JV84" s="530"/>
      <c r="JW84" s="530"/>
      <c r="JX84" s="530"/>
      <c r="JY84" s="530"/>
      <c r="JZ84" s="530"/>
      <c r="KA84" s="530"/>
      <c r="KB84" s="530"/>
      <c r="KC84" s="530"/>
      <c r="KD84" s="530"/>
      <c r="KE84" s="530"/>
      <c r="KF84" s="530"/>
      <c r="KG84" s="530"/>
      <c r="KH84" s="530"/>
    </row>
    <row r="85" spans="1:294" ht="13">
      <c r="A85" s="575"/>
      <c r="B85" s="576"/>
      <c r="C85" s="551">
        <v>82</v>
      </c>
      <c r="D85" s="611" t="s">
        <v>1030</v>
      </c>
      <c r="E85" s="611">
        <v>44</v>
      </c>
      <c r="F85" s="553" t="s">
        <v>1952</v>
      </c>
      <c r="G85" s="580" t="s">
        <v>2753</v>
      </c>
      <c r="H85" s="581" t="s">
        <v>2752</v>
      </c>
      <c r="I85" s="581" t="s">
        <v>418</v>
      </c>
      <c r="J85" s="580" t="s">
        <v>629</v>
      </c>
      <c r="K85" s="582">
        <f>AV85</f>
        <v>2</v>
      </c>
      <c r="L85" s="580">
        <v>2</v>
      </c>
      <c r="M85" s="557"/>
      <c r="N85" s="558">
        <v>1</v>
      </c>
      <c r="O85" s="559">
        <f>SUM(L85+M85-N85)</f>
        <v>1</v>
      </c>
      <c r="P85" s="560">
        <v>1</v>
      </c>
      <c r="Q85" s="558"/>
      <c r="R85" s="559">
        <f>SUM(O85+P85-Q85)</f>
        <v>2</v>
      </c>
      <c r="S85" s="560"/>
      <c r="T85" s="558"/>
      <c r="U85" s="561">
        <f>SUM(R85+S85-T85)</f>
        <v>2</v>
      </c>
      <c r="V85" s="560"/>
      <c r="W85" s="558"/>
      <c r="X85" s="559">
        <f>SUM(U85+V85-W85)</f>
        <v>2</v>
      </c>
      <c r="Y85" s="560"/>
      <c r="Z85" s="558"/>
      <c r="AA85" s="561">
        <f>SUM(X85+Y85-Z85)</f>
        <v>2</v>
      </c>
      <c r="AB85" s="560"/>
      <c r="AC85" s="558"/>
      <c r="AD85" s="559">
        <f>SUM(AA85+AB85-AC85)</f>
        <v>2</v>
      </c>
      <c r="AE85" s="557"/>
      <c r="AF85" s="558"/>
      <c r="AG85" s="756">
        <f>SUM(AD85+AE85-AF85)</f>
        <v>2</v>
      </c>
      <c r="AH85" s="560"/>
      <c r="AI85" s="558"/>
      <c r="AJ85" s="562">
        <f>SUM(AG85+AH85-AI85)</f>
        <v>2</v>
      </c>
      <c r="AK85" s="560"/>
      <c r="AL85" s="558"/>
      <c r="AM85" s="562">
        <f>SUM(AJ85+AK85-AL85)</f>
        <v>2</v>
      </c>
      <c r="AN85" s="560"/>
      <c r="AO85" s="558"/>
      <c r="AP85" s="562">
        <f>SUM(AM85+AN85-AO85)</f>
        <v>2</v>
      </c>
      <c r="AQ85" s="560"/>
      <c r="AR85" s="558"/>
      <c r="AS85" s="605">
        <f>SUM(AP85+AQ85-AR85)</f>
        <v>2</v>
      </c>
      <c r="AT85" s="557"/>
      <c r="AU85" s="558"/>
      <c r="AV85" s="562">
        <f>SUM(AS85+AT85-AU85)</f>
        <v>2</v>
      </c>
      <c r="AW85" s="584">
        <f t="shared" si="209"/>
        <v>1</v>
      </c>
      <c r="AX85" s="584">
        <f t="shared" si="209"/>
        <v>1</v>
      </c>
      <c r="AY85" s="564">
        <f>SUM(N85,Q85,T85,W85,Z85,AC85,AF85,AI85,AL85,AO85,AR85,AU85)</f>
        <v>1</v>
      </c>
      <c r="AZ85" s="565">
        <f t="shared" si="191"/>
        <v>1</v>
      </c>
      <c r="BA85" s="566">
        <f t="shared" si="192"/>
        <v>1</v>
      </c>
      <c r="BB85" s="567">
        <f>MAX(0, Table176252626[[#This Row],[Column6]])</f>
        <v>2</v>
      </c>
      <c r="BC85" s="568">
        <v>1</v>
      </c>
      <c r="BD85" s="584">
        <f t="shared" si="151"/>
        <v>2</v>
      </c>
      <c r="BE85" s="583">
        <f t="shared" si="134"/>
        <v>1</v>
      </c>
      <c r="BF85" s="585">
        <v>2</v>
      </c>
      <c r="BG85" s="586">
        <v>46057.643935185188</v>
      </c>
      <c r="BH85" s="572">
        <f t="shared" si="152"/>
        <v>46265</v>
      </c>
      <c r="BI85" s="587">
        <f t="shared" si="193"/>
        <v>207.35606481481227</v>
      </c>
      <c r="BJ85" s="580" t="str">
        <f t="shared" si="135"/>
        <v/>
      </c>
      <c r="BK85" s="751">
        <v>13500</v>
      </c>
    </row>
    <row r="86" spans="1:294" ht="13">
      <c r="A86" s="549"/>
      <c r="B86" s="576"/>
      <c r="C86" s="551">
        <v>83</v>
      </c>
      <c r="D86" s="611" t="s">
        <v>1030</v>
      </c>
      <c r="E86" s="611">
        <v>45</v>
      </c>
      <c r="F86" s="593" t="s">
        <v>1952</v>
      </c>
      <c r="G86" s="588" t="s">
        <v>4243</v>
      </c>
      <c r="H86" s="589" t="s">
        <v>4244</v>
      </c>
      <c r="I86" s="589" t="s">
        <v>423</v>
      </c>
      <c r="J86" s="588" t="s">
        <v>629</v>
      </c>
      <c r="K86" s="594">
        <f>AV86</f>
        <v>1</v>
      </c>
      <c r="L86" s="588">
        <v>1</v>
      </c>
      <c r="M86" s="558"/>
      <c r="N86" s="558"/>
      <c r="O86" s="562">
        <f>SUM(L86+M86-N86)</f>
        <v>1</v>
      </c>
      <c r="P86" s="560"/>
      <c r="Q86" s="558"/>
      <c r="R86" s="562">
        <f>SUM(O86+P86-Q86)</f>
        <v>1</v>
      </c>
      <c r="S86" s="560"/>
      <c r="T86" s="558"/>
      <c r="U86" s="595">
        <f>SUM(R86+S86-T86)</f>
        <v>1</v>
      </c>
      <c r="V86" s="560"/>
      <c r="W86" s="558"/>
      <c r="X86" s="562">
        <f>SUM(U86+V86-W86)</f>
        <v>1</v>
      </c>
      <c r="Y86" s="560"/>
      <c r="Z86" s="558"/>
      <c r="AA86" s="595">
        <f>SUM(X86+Y86-Z86)</f>
        <v>1</v>
      </c>
      <c r="AB86" s="560"/>
      <c r="AC86" s="558"/>
      <c r="AD86" s="562">
        <f>SUM(AA86+AB86-AC86)</f>
        <v>1</v>
      </c>
      <c r="AE86" s="557"/>
      <c r="AF86" s="558"/>
      <c r="AG86" s="672">
        <f>SUM(AD86+AE86-AF86)</f>
        <v>1</v>
      </c>
      <c r="AH86" s="560"/>
      <c r="AI86" s="558"/>
      <c r="AJ86" s="562">
        <f>SUM(AG86+AH86-AI86)</f>
        <v>1</v>
      </c>
      <c r="AK86" s="560"/>
      <c r="AL86" s="558"/>
      <c r="AM86" s="562">
        <f>SUM(AJ86+AK86-AL86)</f>
        <v>1</v>
      </c>
      <c r="AN86" s="560"/>
      <c r="AO86" s="558"/>
      <c r="AP86" s="562">
        <f>SUM(AM86+AN86-AO86)</f>
        <v>1</v>
      </c>
      <c r="AQ86" s="560"/>
      <c r="AR86" s="558"/>
      <c r="AS86" s="562">
        <f>SUM(AP86+AQ86-AR86)</f>
        <v>1</v>
      </c>
      <c r="AT86" s="560"/>
      <c r="AU86" s="558"/>
      <c r="AV86" s="562">
        <f>SUM(AS86+AT86-AU86)</f>
        <v>1</v>
      </c>
      <c r="AW86" s="597">
        <f t="shared" si="209"/>
        <v>0</v>
      </c>
      <c r="AX86" s="598">
        <f t="shared" si="209"/>
        <v>0</v>
      </c>
      <c r="AY86" s="599">
        <f>SUM(N86,Q86,T86,W86,Z86,AC86,AF86,AI86,AL86,AO86,AR86,AU86)</f>
        <v>0</v>
      </c>
      <c r="AZ86" s="600" t="e">
        <f t="shared" si="191"/>
        <v>#DIV/0!</v>
      </c>
      <c r="BA86" s="601">
        <f t="shared" si="192"/>
        <v>0</v>
      </c>
      <c r="BB86" s="602">
        <v>1</v>
      </c>
      <c r="BC86" s="603">
        <v>0</v>
      </c>
      <c r="BD86" s="584">
        <f t="shared" si="151"/>
        <v>1</v>
      </c>
      <c r="BE86" s="583">
        <f t="shared" si="134"/>
        <v>1</v>
      </c>
      <c r="BF86" s="585">
        <v>2</v>
      </c>
      <c r="BG86" s="586">
        <v>45645.682743055557</v>
      </c>
      <c r="BH86" s="572">
        <f t="shared" si="152"/>
        <v>46265</v>
      </c>
      <c r="BI86" s="604">
        <f t="shared" si="193"/>
        <v>619.31725694444322</v>
      </c>
      <c r="BJ86" s="580" t="str">
        <f t="shared" si="135"/>
        <v>Dead Stock</v>
      </c>
      <c r="BK86" s="751">
        <v>23150</v>
      </c>
    </row>
    <row r="87" spans="1:294" ht="13">
      <c r="A87" s="549"/>
      <c r="B87" s="550"/>
      <c r="C87" s="551">
        <v>84</v>
      </c>
      <c r="D87" s="614" t="s">
        <v>3874</v>
      </c>
      <c r="E87" s="615">
        <v>1</v>
      </c>
      <c r="F87" s="553" t="s">
        <v>1953</v>
      </c>
      <c r="G87" s="588" t="s">
        <v>210</v>
      </c>
      <c r="H87" s="589" t="s">
        <v>211</v>
      </c>
      <c r="I87" s="581" t="s">
        <v>418</v>
      </c>
      <c r="J87" s="580" t="s">
        <v>629</v>
      </c>
      <c r="K87" s="582">
        <f t="shared" ref="K87:K103" si="210">AV87</f>
        <v>1</v>
      </c>
      <c r="L87" s="580">
        <v>1</v>
      </c>
      <c r="M87" s="557"/>
      <c r="N87" s="558"/>
      <c r="O87" s="559">
        <f t="shared" ref="O87:O115" si="211">SUM(L87+M87-N87)</f>
        <v>1</v>
      </c>
      <c r="P87" s="560"/>
      <c r="Q87" s="558"/>
      <c r="R87" s="559">
        <f t="shared" ref="R87:R106" si="212">SUM(O87+P87-Q87)</f>
        <v>1</v>
      </c>
      <c r="S87" s="560"/>
      <c r="T87" s="558"/>
      <c r="U87" s="561">
        <f t="shared" ref="U87:U115" si="213">SUM(R87+S87-T87)</f>
        <v>1</v>
      </c>
      <c r="V87" s="560"/>
      <c r="W87" s="558"/>
      <c r="X87" s="559">
        <f t="shared" ref="X87:X115" si="214">SUM(U87+V87-W87)</f>
        <v>1</v>
      </c>
      <c r="Y87" s="560"/>
      <c r="Z87" s="558"/>
      <c r="AA87" s="561">
        <f t="shared" ref="AA87:AA115" si="215">SUM(X87+Y87-Z87)</f>
        <v>1</v>
      </c>
      <c r="AB87" s="560"/>
      <c r="AC87" s="558"/>
      <c r="AD87" s="559">
        <f t="shared" ref="AD87:AD115" si="216">SUM(AA87+AB87-AC87)</f>
        <v>1</v>
      </c>
      <c r="AE87" s="557"/>
      <c r="AF87" s="558"/>
      <c r="AG87" s="756">
        <f t="shared" ref="AG87:AG106" si="217">SUM(AD87+AE87-AF87)</f>
        <v>1</v>
      </c>
      <c r="AH87" s="560"/>
      <c r="AI87" s="558"/>
      <c r="AJ87" s="562">
        <f t="shared" ref="AJ87:AJ106" si="218">SUM(AG87+AH87-AI87)</f>
        <v>1</v>
      </c>
      <c r="AK87" s="560"/>
      <c r="AL87" s="558"/>
      <c r="AM87" s="562">
        <f t="shared" ref="AM87:AM106" si="219">SUM(AJ87+AK87-AL87)</f>
        <v>1</v>
      </c>
      <c r="AN87" s="560"/>
      <c r="AO87" s="558"/>
      <c r="AP87" s="562">
        <f t="shared" ref="AP87:AP115" si="220">SUM(AM87+AN87-AO87)</f>
        <v>1</v>
      </c>
      <c r="AQ87" s="560"/>
      <c r="AR87" s="558"/>
      <c r="AS87" s="562">
        <f t="shared" ref="AS87:AS115" si="221">SUM(AP87+AQ87-AR87)</f>
        <v>1</v>
      </c>
      <c r="AT87" s="560"/>
      <c r="AU87" s="558"/>
      <c r="AV87" s="562">
        <f t="shared" ref="AV87:AV115" si="222">SUM(AS87+AT87-AU87)</f>
        <v>1</v>
      </c>
      <c r="AW87" s="583">
        <f t="shared" ref="AW87:AW106" si="223">SUM(M87+P87+S87+V87+Y87+AB87+AE87+AH87+AK87+AN87+AQ87+AT87)</f>
        <v>0</v>
      </c>
      <c r="AX87" s="583">
        <f t="shared" ref="AX87:AX106" si="224">SUM(N87+Q87+T87+W87+Z87+AC87+AF87+AI87+AL87+AO87+AR87+AU87)</f>
        <v>0</v>
      </c>
      <c r="AY87" s="564">
        <f t="shared" ref="AY87:AY115" si="225">SUM(N87,Q87,T87,W87,Z87,AC87,AF87,AI87,AL87,AO87,AR87,AU87)</f>
        <v>0</v>
      </c>
      <c r="AZ87" s="565" t="e">
        <f t="shared" ref="AZ87:AZ115" si="226">AVERAGE(N87,Q87,T87,W87,Z87,AC87,AF87,AI87,AL87,AO87,AR87,AU87)</f>
        <v>#DIV/0!</v>
      </c>
      <c r="BA87" s="566">
        <f t="shared" ref="BA87:BA115" si="227">COUNT(N87,Q87,T87,W87,Z87,AC87,AF87,AI87,AL87,AO87,AR87,AU87)</f>
        <v>0</v>
      </c>
      <c r="BB87" s="567">
        <f>MAX(0, Table176252626[[#This Row],[Column6]])</f>
        <v>1</v>
      </c>
      <c r="BC87" s="568">
        <v>0</v>
      </c>
      <c r="BD87" s="584">
        <f t="shared" si="151"/>
        <v>1</v>
      </c>
      <c r="BE87" s="583">
        <f t="shared" si="134"/>
        <v>1</v>
      </c>
      <c r="BF87" s="585">
        <v>2</v>
      </c>
      <c r="BG87" s="586">
        <v>42518.390289351853</v>
      </c>
      <c r="BH87" s="572">
        <f t="shared" si="152"/>
        <v>46265</v>
      </c>
      <c r="BI87" s="587">
        <f t="shared" ref="BI87:BI106" si="228">BH87-BG87</f>
        <v>3746.6097106481466</v>
      </c>
      <c r="BJ87" s="580" t="str">
        <f t="shared" si="135"/>
        <v>Dead Stock</v>
      </c>
      <c r="BK87" s="751">
        <v>1727.25</v>
      </c>
    </row>
    <row r="88" spans="1:294" ht="13">
      <c r="A88" s="590"/>
      <c r="B88" s="591"/>
      <c r="C88" s="577">
        <v>85</v>
      </c>
      <c r="D88" s="614" t="s">
        <v>3874</v>
      </c>
      <c r="E88" s="615">
        <v>2</v>
      </c>
      <c r="F88" s="553" t="s">
        <v>1952</v>
      </c>
      <c r="G88" s="580" t="s">
        <v>4827</v>
      </c>
      <c r="H88" s="581" t="s">
        <v>4828</v>
      </c>
      <c r="I88" s="581" t="s">
        <v>2108</v>
      </c>
      <c r="J88" s="580" t="s">
        <v>629</v>
      </c>
      <c r="K88" s="594">
        <f>AV88</f>
        <v>1</v>
      </c>
      <c r="L88" s="580">
        <v>0</v>
      </c>
      <c r="M88" s="558">
        <v>2</v>
      </c>
      <c r="N88" s="558"/>
      <c r="O88" s="562">
        <f>SUM(L88+M88-N88)</f>
        <v>2</v>
      </c>
      <c r="P88" s="560"/>
      <c r="Q88" s="558"/>
      <c r="R88" s="562">
        <f>SUM(O88+P88-Q88)</f>
        <v>2</v>
      </c>
      <c r="S88" s="560"/>
      <c r="T88" s="558"/>
      <c r="U88" s="595">
        <f>SUM(R88+S88-T88)</f>
        <v>2</v>
      </c>
      <c r="V88" s="560"/>
      <c r="W88" s="558"/>
      <c r="X88" s="562">
        <f>SUM(U88+V88-W88)</f>
        <v>2</v>
      </c>
      <c r="Y88" s="560"/>
      <c r="Z88" s="558"/>
      <c r="AA88" s="595">
        <f>SUM(X88+Y88-Z88)</f>
        <v>2</v>
      </c>
      <c r="AB88" s="560"/>
      <c r="AC88" s="558">
        <v>2</v>
      </c>
      <c r="AD88" s="562">
        <f>SUM(AA88+AB88-AC88)</f>
        <v>0</v>
      </c>
      <c r="AE88" s="557">
        <v>1</v>
      </c>
      <c r="AF88" s="558"/>
      <c r="AG88" s="672">
        <f>SUM(AD88+AE88-AF88)</f>
        <v>1</v>
      </c>
      <c r="AH88" s="560"/>
      <c r="AI88" s="558"/>
      <c r="AJ88" s="562">
        <f>SUM(AG88+AH88-AI88)</f>
        <v>1</v>
      </c>
      <c r="AK88" s="560"/>
      <c r="AL88" s="558"/>
      <c r="AM88" s="562">
        <f>SUM(AJ88+AK88-AL88)</f>
        <v>1</v>
      </c>
      <c r="AN88" s="560"/>
      <c r="AO88" s="558"/>
      <c r="AP88" s="562">
        <f>SUM(AM88+AN88-AO88)</f>
        <v>1</v>
      </c>
      <c r="AQ88" s="560"/>
      <c r="AR88" s="558"/>
      <c r="AS88" s="562">
        <f>SUM(AP88+AQ88-AR88)</f>
        <v>1</v>
      </c>
      <c r="AT88" s="560"/>
      <c r="AU88" s="558"/>
      <c r="AV88" s="562">
        <f>SUM(AS88+AT88-AU88)</f>
        <v>1</v>
      </c>
      <c r="AW88" s="597">
        <f>SUM(M88+P88+S88+V88+Y88+AB88+AE88+AH88+AK88+AN88+AQ88+AT88)</f>
        <v>3</v>
      </c>
      <c r="AX88" s="598">
        <f>SUM(N88+Q88+T88+W88+Z88+AC88+AF88+AI88+AL88+AO88+AR88+AU88)</f>
        <v>2</v>
      </c>
      <c r="AY88" s="599">
        <f>SUM(N88,Q88,T88,W88,Z88,AC88,AF88,AI88,AL88,AO88,AR88,AU88)</f>
        <v>2</v>
      </c>
      <c r="AZ88" s="600">
        <f>AVERAGE(N88,Q88,T88,W88,Z88,AC88,AF88,AI88,AL88,AO88,AR88,AU88)</f>
        <v>2</v>
      </c>
      <c r="BA88" s="601">
        <f>COUNT(N88,Q88,T88,W88,Z88,AC88,AF88,AI88,AL88,AO88,AR88,AU88)</f>
        <v>1</v>
      </c>
      <c r="BB88" s="602">
        <v>1</v>
      </c>
      <c r="BC88" s="603">
        <v>0</v>
      </c>
      <c r="BD88" s="584">
        <f t="shared" si="151"/>
        <v>1</v>
      </c>
      <c r="BE88" s="583">
        <f t="shared" si="134"/>
        <v>1</v>
      </c>
      <c r="BF88" s="585">
        <v>2</v>
      </c>
      <c r="BG88" s="586">
        <v>46042</v>
      </c>
      <c r="BH88" s="572">
        <f t="shared" si="152"/>
        <v>46265</v>
      </c>
      <c r="BI88" s="610">
        <f>BH88-BG88</f>
        <v>223</v>
      </c>
      <c r="BJ88" s="580" t="str">
        <f t="shared" si="135"/>
        <v/>
      </c>
      <c r="BK88" s="751">
        <v>1983</v>
      </c>
    </row>
    <row r="89" spans="1:294" ht="13">
      <c r="A89" s="549"/>
      <c r="B89" s="550"/>
      <c r="C89" s="577">
        <v>86</v>
      </c>
      <c r="D89" s="614" t="s">
        <v>3874</v>
      </c>
      <c r="E89" s="615">
        <v>3</v>
      </c>
      <c r="F89" s="553" t="s">
        <v>1953</v>
      </c>
      <c r="G89" s="580" t="s">
        <v>52</v>
      </c>
      <c r="H89" s="581" t="s">
        <v>53</v>
      </c>
      <c r="I89" s="581" t="s">
        <v>418</v>
      </c>
      <c r="J89" s="580" t="s">
        <v>629</v>
      </c>
      <c r="K89" s="582">
        <f t="shared" si="210"/>
        <v>2</v>
      </c>
      <c r="L89" s="580">
        <v>2</v>
      </c>
      <c r="M89" s="557"/>
      <c r="N89" s="558"/>
      <c r="O89" s="559">
        <f t="shared" si="211"/>
        <v>2</v>
      </c>
      <c r="P89" s="560"/>
      <c r="Q89" s="558"/>
      <c r="R89" s="559">
        <f t="shared" si="212"/>
        <v>2</v>
      </c>
      <c r="S89" s="560"/>
      <c r="T89" s="558"/>
      <c r="U89" s="561">
        <f t="shared" si="213"/>
        <v>2</v>
      </c>
      <c r="V89" s="560"/>
      <c r="W89" s="558"/>
      <c r="X89" s="559">
        <f t="shared" si="214"/>
        <v>2</v>
      </c>
      <c r="Y89" s="560"/>
      <c r="Z89" s="558"/>
      <c r="AA89" s="561">
        <f t="shared" si="215"/>
        <v>2</v>
      </c>
      <c r="AB89" s="560"/>
      <c r="AC89" s="558"/>
      <c r="AD89" s="559">
        <f t="shared" si="216"/>
        <v>2</v>
      </c>
      <c r="AE89" s="557"/>
      <c r="AF89" s="558"/>
      <c r="AG89" s="756">
        <f t="shared" si="217"/>
        <v>2</v>
      </c>
      <c r="AH89" s="560"/>
      <c r="AI89" s="558"/>
      <c r="AJ89" s="562">
        <f t="shared" si="218"/>
        <v>2</v>
      </c>
      <c r="AK89" s="560"/>
      <c r="AL89" s="558"/>
      <c r="AM89" s="562">
        <f t="shared" si="219"/>
        <v>2</v>
      </c>
      <c r="AN89" s="560"/>
      <c r="AO89" s="558"/>
      <c r="AP89" s="562">
        <f t="shared" si="220"/>
        <v>2</v>
      </c>
      <c r="AQ89" s="560"/>
      <c r="AR89" s="558"/>
      <c r="AS89" s="562">
        <f t="shared" si="221"/>
        <v>2</v>
      </c>
      <c r="AT89" s="560"/>
      <c r="AU89" s="558"/>
      <c r="AV89" s="562">
        <f t="shared" si="222"/>
        <v>2</v>
      </c>
      <c r="AW89" s="583">
        <f t="shared" si="223"/>
        <v>0</v>
      </c>
      <c r="AX89" s="583">
        <f t="shared" si="224"/>
        <v>0</v>
      </c>
      <c r="AY89" s="564">
        <f t="shared" si="225"/>
        <v>0</v>
      </c>
      <c r="AZ89" s="565" t="e">
        <f t="shared" si="226"/>
        <v>#DIV/0!</v>
      </c>
      <c r="BA89" s="566">
        <f t="shared" si="227"/>
        <v>0</v>
      </c>
      <c r="BB89" s="567">
        <f>MAX(0, Table176252626[[#This Row],[Column6]])</f>
        <v>2</v>
      </c>
      <c r="BC89" s="568">
        <v>1</v>
      </c>
      <c r="BD89" s="584">
        <f t="shared" si="151"/>
        <v>2</v>
      </c>
      <c r="BE89" s="583">
        <f t="shared" si="134"/>
        <v>1</v>
      </c>
      <c r="BF89" s="585">
        <v>2</v>
      </c>
      <c r="BG89" s="586">
        <v>44596.438969907409</v>
      </c>
      <c r="BH89" s="572">
        <f t="shared" si="152"/>
        <v>46265</v>
      </c>
      <c r="BI89" s="587">
        <f t="shared" si="228"/>
        <v>1668.561030092591</v>
      </c>
      <c r="BJ89" s="580" t="str">
        <f t="shared" si="135"/>
        <v>Dead Stock</v>
      </c>
      <c r="BK89" s="751">
        <v>260.10000000000002</v>
      </c>
    </row>
    <row r="90" spans="1:294" ht="13">
      <c r="A90" s="575"/>
      <c r="B90" s="576"/>
      <c r="C90" s="577">
        <v>87</v>
      </c>
      <c r="D90" s="614" t="s">
        <v>3874</v>
      </c>
      <c r="E90" s="615">
        <v>4</v>
      </c>
      <c r="F90" s="553" t="s">
        <v>1953</v>
      </c>
      <c r="G90" s="580" t="s">
        <v>379</v>
      </c>
      <c r="H90" s="581" t="s">
        <v>380</v>
      </c>
      <c r="I90" s="581" t="s">
        <v>418</v>
      </c>
      <c r="J90" s="580" t="s">
        <v>629</v>
      </c>
      <c r="K90" s="582">
        <f t="shared" si="210"/>
        <v>1</v>
      </c>
      <c r="L90" s="580">
        <v>1</v>
      </c>
      <c r="M90" s="557"/>
      <c r="N90" s="558"/>
      <c r="O90" s="559">
        <f t="shared" si="211"/>
        <v>1</v>
      </c>
      <c r="P90" s="560"/>
      <c r="Q90" s="558"/>
      <c r="R90" s="559">
        <f t="shared" si="212"/>
        <v>1</v>
      </c>
      <c r="S90" s="560"/>
      <c r="T90" s="558"/>
      <c r="U90" s="561">
        <f t="shared" si="213"/>
        <v>1</v>
      </c>
      <c r="V90" s="560"/>
      <c r="W90" s="558"/>
      <c r="X90" s="559">
        <f t="shared" si="214"/>
        <v>1</v>
      </c>
      <c r="Y90" s="560"/>
      <c r="Z90" s="558"/>
      <c r="AA90" s="561">
        <f t="shared" si="215"/>
        <v>1</v>
      </c>
      <c r="AB90" s="560"/>
      <c r="AC90" s="558"/>
      <c r="AD90" s="559">
        <f t="shared" si="216"/>
        <v>1</v>
      </c>
      <c r="AE90" s="557"/>
      <c r="AF90" s="558"/>
      <c r="AG90" s="756">
        <f t="shared" si="217"/>
        <v>1</v>
      </c>
      <c r="AH90" s="560"/>
      <c r="AI90" s="558"/>
      <c r="AJ90" s="562">
        <f t="shared" si="218"/>
        <v>1</v>
      </c>
      <c r="AK90" s="560"/>
      <c r="AL90" s="558"/>
      <c r="AM90" s="562">
        <f t="shared" si="219"/>
        <v>1</v>
      </c>
      <c r="AN90" s="560"/>
      <c r="AO90" s="558"/>
      <c r="AP90" s="562">
        <f t="shared" si="220"/>
        <v>1</v>
      </c>
      <c r="AQ90" s="560"/>
      <c r="AR90" s="558"/>
      <c r="AS90" s="562">
        <f t="shared" si="221"/>
        <v>1</v>
      </c>
      <c r="AT90" s="560"/>
      <c r="AU90" s="558"/>
      <c r="AV90" s="562">
        <f t="shared" si="222"/>
        <v>1</v>
      </c>
      <c r="AW90" s="583">
        <f t="shared" si="223"/>
        <v>0</v>
      </c>
      <c r="AX90" s="583">
        <f t="shared" si="224"/>
        <v>0</v>
      </c>
      <c r="AY90" s="564">
        <f t="shared" si="225"/>
        <v>0</v>
      </c>
      <c r="AZ90" s="565" t="e">
        <f t="shared" si="226"/>
        <v>#DIV/0!</v>
      </c>
      <c r="BA90" s="566">
        <f t="shared" si="227"/>
        <v>0</v>
      </c>
      <c r="BB90" s="567">
        <f>MAX(0, Table176252626[[#This Row],[Column6]])</f>
        <v>1</v>
      </c>
      <c r="BC90" s="568">
        <v>0</v>
      </c>
      <c r="BD90" s="584">
        <f t="shared" si="151"/>
        <v>1</v>
      </c>
      <c r="BE90" s="583">
        <f t="shared" si="134"/>
        <v>1</v>
      </c>
      <c r="BF90" s="585">
        <v>2</v>
      </c>
      <c r="BG90" s="586">
        <v>43223.430486111109</v>
      </c>
      <c r="BH90" s="572">
        <f t="shared" si="152"/>
        <v>46265</v>
      </c>
      <c r="BI90" s="587">
        <f t="shared" si="228"/>
        <v>3041.5695138888914</v>
      </c>
      <c r="BJ90" s="580" t="str">
        <f t="shared" si="135"/>
        <v>Dead Stock</v>
      </c>
      <c r="BK90" s="751">
        <v>2200</v>
      </c>
    </row>
    <row r="91" spans="1:294" ht="13">
      <c r="A91" s="549"/>
      <c r="B91" s="550"/>
      <c r="C91" s="551">
        <v>88</v>
      </c>
      <c r="D91" s="615" t="s">
        <v>3874</v>
      </c>
      <c r="E91" s="615">
        <v>4</v>
      </c>
      <c r="F91" s="553" t="s">
        <v>1952</v>
      </c>
      <c r="G91" s="588" t="s">
        <v>4983</v>
      </c>
      <c r="H91" s="619" t="s">
        <v>4984</v>
      </c>
      <c r="I91" s="581" t="s">
        <v>4985</v>
      </c>
      <c r="J91" s="580" t="s">
        <v>629</v>
      </c>
      <c r="K91" s="582">
        <f t="shared" ref="K91" si="229">AV91</f>
        <v>1</v>
      </c>
      <c r="L91" s="588">
        <v>0</v>
      </c>
      <c r="M91" s="557"/>
      <c r="N91" s="558"/>
      <c r="O91" s="559">
        <f t="shared" ref="O91" si="230">SUM(L91+M91-N91)</f>
        <v>0</v>
      </c>
      <c r="P91" s="560"/>
      <c r="Q91" s="558"/>
      <c r="R91" s="559">
        <f t="shared" ref="R91" si="231">SUM(O91+P91-Q91)</f>
        <v>0</v>
      </c>
      <c r="S91" s="560"/>
      <c r="T91" s="558"/>
      <c r="U91" s="561">
        <f t="shared" ref="U91" si="232">SUM(R91+S91-T91)</f>
        <v>0</v>
      </c>
      <c r="V91" s="560"/>
      <c r="W91" s="558"/>
      <c r="X91" s="559">
        <f t="shared" ref="X91" si="233">SUM(U91+V91-W91)</f>
        <v>0</v>
      </c>
      <c r="Y91" s="560"/>
      <c r="Z91" s="558"/>
      <c r="AA91" s="561">
        <f t="shared" ref="AA91" si="234">SUM(X91+Y91-Z91)</f>
        <v>0</v>
      </c>
      <c r="AB91" s="560"/>
      <c r="AC91" s="558"/>
      <c r="AD91" s="559">
        <f t="shared" ref="AD91" si="235">SUM(AA91+AB91-AC91)</f>
        <v>0</v>
      </c>
      <c r="AE91" s="557"/>
      <c r="AF91" s="558"/>
      <c r="AG91" s="756">
        <f t="shared" ref="AG91" si="236">SUM(AD91+AE91-AF91)</f>
        <v>0</v>
      </c>
      <c r="AH91" s="560">
        <v>2</v>
      </c>
      <c r="AI91" s="558">
        <v>1</v>
      </c>
      <c r="AJ91" s="562">
        <f t="shared" ref="AJ91" si="237">SUM(AG91+AH91-AI91)</f>
        <v>1</v>
      </c>
      <c r="AK91" s="560"/>
      <c r="AL91" s="558"/>
      <c r="AM91" s="562">
        <f t="shared" ref="AM91" si="238">SUM(AJ91+AK91-AL91)</f>
        <v>1</v>
      </c>
      <c r="AN91" s="560"/>
      <c r="AO91" s="558"/>
      <c r="AP91" s="562">
        <f t="shared" ref="AP91" si="239">SUM(AM91+AN91-AO91)</f>
        <v>1</v>
      </c>
      <c r="AQ91" s="560"/>
      <c r="AR91" s="558"/>
      <c r="AS91" s="562">
        <f t="shared" ref="AS91" si="240">SUM(AP91+AQ91-AR91)</f>
        <v>1</v>
      </c>
      <c r="AT91" s="560"/>
      <c r="AU91" s="558"/>
      <c r="AV91" s="562">
        <f t="shared" ref="AV91" si="241">SUM(AS91+AT91-AU91)</f>
        <v>1</v>
      </c>
      <c r="AW91" s="583">
        <f t="shared" ref="AW91" si="242">SUM(M91+P91+S91+V91+Y91+AB91+AE91+AH91+AK91+AN91+AQ91+AT91)</f>
        <v>2</v>
      </c>
      <c r="AX91" s="583">
        <f>SUM(N91+Q91+T91+W91+Z91+AC91+AF91+AI91+AL91+AO91+AR91+AU91)</f>
        <v>1</v>
      </c>
      <c r="AY91" s="564">
        <f t="shared" ref="AY91" si="243">SUM(N91,Q91,T91,W91,Z91,AC91,AF91,AI91,AL91,AO91,AR91,AU91)</f>
        <v>1</v>
      </c>
      <c r="AZ91" s="565">
        <f t="shared" ref="AZ91" si="244">AVERAGE(N91,Q91,T91,W91,Z91,AC91,AF91,AI91,AL91,AO91,AR91,AU91)</f>
        <v>1</v>
      </c>
      <c r="BA91" s="566">
        <f t="shared" ref="BA91" si="245">COUNT(N91,Q91,T91,W91,Z91,AC91,AF91,AI91,AL91,AO91,AR91,AU91)</f>
        <v>1</v>
      </c>
      <c r="BB91" s="567">
        <v>2</v>
      </c>
      <c r="BC91" s="568">
        <v>1</v>
      </c>
      <c r="BD91" s="584">
        <f>K91</f>
        <v>1</v>
      </c>
      <c r="BE91" s="583">
        <f>SUM(BD91-BC91)</f>
        <v>0</v>
      </c>
      <c r="BF91" s="585">
        <v>2</v>
      </c>
      <c r="BG91" s="586">
        <v>46237</v>
      </c>
      <c r="BH91" s="572">
        <f>BH956</f>
        <v>46265</v>
      </c>
      <c r="BI91" s="587">
        <f t="shared" ref="BI91" si="246">BH91-BG91</f>
        <v>28</v>
      </c>
      <c r="BJ91" s="580" t="str">
        <f>IF(AND(K91&gt;0,BI91&gt;365),"Dead Stock","")</f>
        <v/>
      </c>
      <c r="BK91" s="751">
        <v>11742.25</v>
      </c>
    </row>
    <row r="92" spans="1:294" ht="13">
      <c r="A92" s="549"/>
      <c r="B92" s="576"/>
      <c r="C92" s="551">
        <v>89</v>
      </c>
      <c r="D92" s="614" t="s">
        <v>3874</v>
      </c>
      <c r="E92" s="615">
        <v>5</v>
      </c>
      <c r="F92" s="553" t="s">
        <v>1952</v>
      </c>
      <c r="G92" s="616" t="s">
        <v>812</v>
      </c>
      <c r="H92" s="581" t="s">
        <v>3056</v>
      </c>
      <c r="I92" s="581" t="s">
        <v>418</v>
      </c>
      <c r="J92" s="580" t="s">
        <v>629</v>
      </c>
      <c r="K92" s="582">
        <f t="shared" si="210"/>
        <v>2</v>
      </c>
      <c r="L92" s="580">
        <v>1</v>
      </c>
      <c r="M92" s="557"/>
      <c r="N92" s="558"/>
      <c r="O92" s="559">
        <f t="shared" si="211"/>
        <v>1</v>
      </c>
      <c r="P92" s="560"/>
      <c r="Q92" s="558">
        <v>1</v>
      </c>
      <c r="R92" s="559">
        <f t="shared" si="212"/>
        <v>0</v>
      </c>
      <c r="S92" s="560"/>
      <c r="T92" s="558"/>
      <c r="U92" s="561">
        <f t="shared" si="213"/>
        <v>0</v>
      </c>
      <c r="V92" s="560">
        <v>2</v>
      </c>
      <c r="W92" s="558"/>
      <c r="X92" s="559">
        <f t="shared" si="214"/>
        <v>2</v>
      </c>
      <c r="Y92" s="560"/>
      <c r="Z92" s="558"/>
      <c r="AA92" s="561">
        <f t="shared" si="215"/>
        <v>2</v>
      </c>
      <c r="AB92" s="560"/>
      <c r="AC92" s="558"/>
      <c r="AD92" s="559">
        <f t="shared" si="216"/>
        <v>2</v>
      </c>
      <c r="AE92" s="557"/>
      <c r="AF92" s="558"/>
      <c r="AG92" s="756">
        <f t="shared" si="217"/>
        <v>2</v>
      </c>
      <c r="AH92" s="560"/>
      <c r="AI92" s="558"/>
      <c r="AJ92" s="562">
        <f t="shared" si="218"/>
        <v>2</v>
      </c>
      <c r="AK92" s="560"/>
      <c r="AL92" s="558"/>
      <c r="AM92" s="562">
        <f t="shared" si="219"/>
        <v>2</v>
      </c>
      <c r="AN92" s="560"/>
      <c r="AO92" s="558"/>
      <c r="AP92" s="562">
        <f t="shared" si="220"/>
        <v>2</v>
      </c>
      <c r="AQ92" s="560"/>
      <c r="AR92" s="558"/>
      <c r="AS92" s="562">
        <f t="shared" si="221"/>
        <v>2</v>
      </c>
      <c r="AT92" s="560"/>
      <c r="AU92" s="558"/>
      <c r="AV92" s="562">
        <f t="shared" si="222"/>
        <v>2</v>
      </c>
      <c r="AW92" s="583">
        <f t="shared" si="223"/>
        <v>2</v>
      </c>
      <c r="AX92" s="583">
        <f t="shared" si="224"/>
        <v>1</v>
      </c>
      <c r="AY92" s="564">
        <f t="shared" si="225"/>
        <v>1</v>
      </c>
      <c r="AZ92" s="565">
        <f t="shared" si="226"/>
        <v>1</v>
      </c>
      <c r="BA92" s="566">
        <f t="shared" si="227"/>
        <v>1</v>
      </c>
      <c r="BB92" s="567">
        <f>MAX(0, Table176252626[[#This Row],[Column6]])</f>
        <v>2</v>
      </c>
      <c r="BC92" s="568">
        <v>1</v>
      </c>
      <c r="BD92" s="584">
        <f t="shared" si="151"/>
        <v>2</v>
      </c>
      <c r="BE92" s="583">
        <f t="shared" si="134"/>
        <v>1</v>
      </c>
      <c r="BF92" s="585">
        <v>2</v>
      </c>
      <c r="BG92" s="586">
        <v>46139.485324074078</v>
      </c>
      <c r="BH92" s="572">
        <f>BH90</f>
        <v>46265</v>
      </c>
      <c r="BI92" s="587">
        <f t="shared" si="228"/>
        <v>125.51467592592235</v>
      </c>
      <c r="BJ92" s="580" t="str">
        <f t="shared" si="135"/>
        <v/>
      </c>
      <c r="BK92" s="751">
        <v>2206.5</v>
      </c>
    </row>
    <row r="93" spans="1:294" ht="13">
      <c r="A93" s="549"/>
      <c r="B93" s="576"/>
      <c r="C93" s="551">
        <v>90</v>
      </c>
      <c r="D93" s="614" t="s">
        <v>3874</v>
      </c>
      <c r="E93" s="615">
        <v>6</v>
      </c>
      <c r="F93" s="553" t="s">
        <v>1953</v>
      </c>
      <c r="G93" s="580" t="s">
        <v>1018</v>
      </c>
      <c r="H93" s="581" t="s">
        <v>1019</v>
      </c>
      <c r="I93" s="581" t="s">
        <v>418</v>
      </c>
      <c r="J93" s="580" t="s">
        <v>629</v>
      </c>
      <c r="K93" s="582">
        <f t="shared" si="210"/>
        <v>1</v>
      </c>
      <c r="L93" s="580">
        <v>1</v>
      </c>
      <c r="M93" s="557"/>
      <c r="N93" s="558"/>
      <c r="O93" s="559">
        <f t="shared" si="211"/>
        <v>1</v>
      </c>
      <c r="P93" s="560"/>
      <c r="Q93" s="558"/>
      <c r="R93" s="559">
        <f t="shared" si="212"/>
        <v>1</v>
      </c>
      <c r="S93" s="560"/>
      <c r="T93" s="558"/>
      <c r="U93" s="561">
        <f t="shared" si="213"/>
        <v>1</v>
      </c>
      <c r="V93" s="560"/>
      <c r="W93" s="558"/>
      <c r="X93" s="559">
        <f t="shared" si="214"/>
        <v>1</v>
      </c>
      <c r="Y93" s="560"/>
      <c r="Z93" s="558"/>
      <c r="AA93" s="561">
        <f t="shared" si="215"/>
        <v>1</v>
      </c>
      <c r="AB93" s="560"/>
      <c r="AC93" s="558"/>
      <c r="AD93" s="559">
        <f t="shared" si="216"/>
        <v>1</v>
      </c>
      <c r="AE93" s="557"/>
      <c r="AF93" s="558"/>
      <c r="AG93" s="756">
        <f t="shared" si="217"/>
        <v>1</v>
      </c>
      <c r="AH93" s="560"/>
      <c r="AI93" s="558"/>
      <c r="AJ93" s="562">
        <f t="shared" si="218"/>
        <v>1</v>
      </c>
      <c r="AK93" s="560"/>
      <c r="AL93" s="558"/>
      <c r="AM93" s="562">
        <f t="shared" si="219"/>
        <v>1</v>
      </c>
      <c r="AN93" s="560"/>
      <c r="AO93" s="558"/>
      <c r="AP93" s="562">
        <f t="shared" si="220"/>
        <v>1</v>
      </c>
      <c r="AQ93" s="560"/>
      <c r="AR93" s="558"/>
      <c r="AS93" s="562">
        <f t="shared" si="221"/>
        <v>1</v>
      </c>
      <c r="AT93" s="560"/>
      <c r="AU93" s="558"/>
      <c r="AV93" s="562">
        <f t="shared" si="222"/>
        <v>1</v>
      </c>
      <c r="AW93" s="583">
        <f t="shared" si="223"/>
        <v>0</v>
      </c>
      <c r="AX93" s="583">
        <f t="shared" si="224"/>
        <v>0</v>
      </c>
      <c r="AY93" s="564">
        <f t="shared" si="225"/>
        <v>0</v>
      </c>
      <c r="AZ93" s="565" t="e">
        <f t="shared" si="226"/>
        <v>#DIV/0!</v>
      </c>
      <c r="BA93" s="566">
        <f t="shared" si="227"/>
        <v>0</v>
      </c>
      <c r="BB93" s="567">
        <f>MAX(0, Table176252626[[#This Row],[Column6]])</f>
        <v>1</v>
      </c>
      <c r="BC93" s="568">
        <v>0</v>
      </c>
      <c r="BD93" s="584">
        <f t="shared" si="151"/>
        <v>1</v>
      </c>
      <c r="BE93" s="583">
        <f t="shared" si="134"/>
        <v>1</v>
      </c>
      <c r="BF93" s="585">
        <v>2</v>
      </c>
      <c r="BG93" s="586">
        <v>43550.604733796295</v>
      </c>
      <c r="BH93" s="572">
        <f t="shared" si="152"/>
        <v>46265</v>
      </c>
      <c r="BI93" s="587">
        <f t="shared" si="228"/>
        <v>2714.3952662037045</v>
      </c>
      <c r="BJ93" s="580" t="str">
        <f t="shared" si="135"/>
        <v>Dead Stock</v>
      </c>
      <c r="BK93" s="751">
        <v>25000</v>
      </c>
    </row>
    <row r="94" spans="1:294" ht="13">
      <c r="A94" s="549"/>
      <c r="B94" s="550"/>
      <c r="C94" s="577">
        <v>91</v>
      </c>
      <c r="D94" s="614" t="s">
        <v>3874</v>
      </c>
      <c r="E94" s="615">
        <v>7</v>
      </c>
      <c r="F94" s="553" t="s">
        <v>1953</v>
      </c>
      <c r="G94" s="580" t="s">
        <v>231</v>
      </c>
      <c r="H94" s="581" t="s">
        <v>232</v>
      </c>
      <c r="I94" s="581" t="s">
        <v>418</v>
      </c>
      <c r="J94" s="580" t="s">
        <v>629</v>
      </c>
      <c r="K94" s="582">
        <f t="shared" si="210"/>
        <v>1</v>
      </c>
      <c r="L94" s="580">
        <v>1</v>
      </c>
      <c r="M94" s="557"/>
      <c r="N94" s="558"/>
      <c r="O94" s="559">
        <f t="shared" si="211"/>
        <v>1</v>
      </c>
      <c r="P94" s="560"/>
      <c r="Q94" s="558"/>
      <c r="R94" s="559">
        <f t="shared" si="212"/>
        <v>1</v>
      </c>
      <c r="S94" s="560"/>
      <c r="T94" s="558"/>
      <c r="U94" s="561">
        <f t="shared" si="213"/>
        <v>1</v>
      </c>
      <c r="V94" s="560"/>
      <c r="W94" s="558"/>
      <c r="X94" s="559">
        <f t="shared" si="214"/>
        <v>1</v>
      </c>
      <c r="Y94" s="560"/>
      <c r="Z94" s="558"/>
      <c r="AA94" s="561">
        <f t="shared" si="215"/>
        <v>1</v>
      </c>
      <c r="AB94" s="560"/>
      <c r="AC94" s="558"/>
      <c r="AD94" s="559">
        <f t="shared" si="216"/>
        <v>1</v>
      </c>
      <c r="AE94" s="557"/>
      <c r="AF94" s="558"/>
      <c r="AG94" s="756">
        <f t="shared" si="217"/>
        <v>1</v>
      </c>
      <c r="AH94" s="560"/>
      <c r="AI94" s="558"/>
      <c r="AJ94" s="562">
        <f t="shared" si="218"/>
        <v>1</v>
      </c>
      <c r="AK94" s="560"/>
      <c r="AL94" s="558"/>
      <c r="AM94" s="562">
        <f t="shared" si="219"/>
        <v>1</v>
      </c>
      <c r="AN94" s="560"/>
      <c r="AO94" s="558"/>
      <c r="AP94" s="562">
        <f t="shared" si="220"/>
        <v>1</v>
      </c>
      <c r="AQ94" s="560"/>
      <c r="AR94" s="558"/>
      <c r="AS94" s="562">
        <f t="shared" si="221"/>
        <v>1</v>
      </c>
      <c r="AT94" s="560"/>
      <c r="AU94" s="558"/>
      <c r="AV94" s="562">
        <f t="shared" si="222"/>
        <v>1</v>
      </c>
      <c r="AW94" s="583">
        <f t="shared" si="223"/>
        <v>0</v>
      </c>
      <c r="AX94" s="583">
        <f t="shared" si="224"/>
        <v>0</v>
      </c>
      <c r="AY94" s="564">
        <f t="shared" si="225"/>
        <v>0</v>
      </c>
      <c r="AZ94" s="565" t="e">
        <f t="shared" si="226"/>
        <v>#DIV/0!</v>
      </c>
      <c r="BA94" s="566">
        <f t="shared" si="227"/>
        <v>0</v>
      </c>
      <c r="BB94" s="567">
        <f>MAX(0, Table176252626[[#This Row],[Column6]])</f>
        <v>1</v>
      </c>
      <c r="BC94" s="568">
        <v>0</v>
      </c>
      <c r="BD94" s="584">
        <f t="shared" si="151"/>
        <v>1</v>
      </c>
      <c r="BE94" s="583">
        <f t="shared" si="134"/>
        <v>1</v>
      </c>
      <c r="BF94" s="585">
        <v>2</v>
      </c>
      <c r="BG94" s="586">
        <v>44532.571863425925</v>
      </c>
      <c r="BH94" s="572">
        <f t="shared" si="152"/>
        <v>46265</v>
      </c>
      <c r="BI94" s="587">
        <f t="shared" si="228"/>
        <v>1732.4281365740753</v>
      </c>
      <c r="BJ94" s="580" t="str">
        <f t="shared" si="135"/>
        <v>Dead Stock</v>
      </c>
      <c r="BK94" s="751">
        <v>8000</v>
      </c>
    </row>
    <row r="95" spans="1:294" ht="13">
      <c r="A95" s="575"/>
      <c r="B95" s="576"/>
      <c r="C95" s="577">
        <v>92</v>
      </c>
      <c r="D95" s="614" t="s">
        <v>3874</v>
      </c>
      <c r="E95" s="615">
        <v>8</v>
      </c>
      <c r="F95" s="553" t="s">
        <v>1953</v>
      </c>
      <c r="G95" s="606" t="s">
        <v>880</v>
      </c>
      <c r="H95" s="581" t="s">
        <v>2167</v>
      </c>
      <c r="I95" s="581" t="s">
        <v>418</v>
      </c>
      <c r="J95" s="580" t="s">
        <v>629</v>
      </c>
      <c r="K95" s="582">
        <f t="shared" si="210"/>
        <v>1</v>
      </c>
      <c r="L95" s="580">
        <v>1</v>
      </c>
      <c r="M95" s="557"/>
      <c r="N95" s="558"/>
      <c r="O95" s="559">
        <f t="shared" si="211"/>
        <v>1</v>
      </c>
      <c r="P95" s="560"/>
      <c r="Q95" s="558"/>
      <c r="R95" s="559">
        <f t="shared" si="212"/>
        <v>1</v>
      </c>
      <c r="S95" s="560"/>
      <c r="T95" s="558"/>
      <c r="U95" s="561">
        <f t="shared" si="213"/>
        <v>1</v>
      </c>
      <c r="V95" s="560"/>
      <c r="W95" s="558"/>
      <c r="X95" s="559">
        <f t="shared" si="214"/>
        <v>1</v>
      </c>
      <c r="Y95" s="560"/>
      <c r="Z95" s="558"/>
      <c r="AA95" s="561">
        <f t="shared" si="215"/>
        <v>1</v>
      </c>
      <c r="AB95" s="560"/>
      <c r="AC95" s="558"/>
      <c r="AD95" s="559">
        <f t="shared" si="216"/>
        <v>1</v>
      </c>
      <c r="AE95" s="557"/>
      <c r="AF95" s="558"/>
      <c r="AG95" s="756">
        <f t="shared" si="217"/>
        <v>1</v>
      </c>
      <c r="AH95" s="560"/>
      <c r="AI95" s="558"/>
      <c r="AJ95" s="562">
        <f t="shared" si="218"/>
        <v>1</v>
      </c>
      <c r="AK95" s="560"/>
      <c r="AL95" s="558"/>
      <c r="AM95" s="562">
        <f t="shared" si="219"/>
        <v>1</v>
      </c>
      <c r="AN95" s="560"/>
      <c r="AO95" s="558"/>
      <c r="AP95" s="562">
        <f t="shared" si="220"/>
        <v>1</v>
      </c>
      <c r="AQ95" s="560"/>
      <c r="AR95" s="558"/>
      <c r="AS95" s="562">
        <f t="shared" si="221"/>
        <v>1</v>
      </c>
      <c r="AT95" s="560"/>
      <c r="AU95" s="558"/>
      <c r="AV95" s="562">
        <f t="shared" si="222"/>
        <v>1</v>
      </c>
      <c r="AW95" s="583">
        <f t="shared" si="223"/>
        <v>0</v>
      </c>
      <c r="AX95" s="583">
        <f t="shared" si="224"/>
        <v>0</v>
      </c>
      <c r="AY95" s="564">
        <f t="shared" si="225"/>
        <v>0</v>
      </c>
      <c r="AZ95" s="565" t="e">
        <f t="shared" si="226"/>
        <v>#DIV/0!</v>
      </c>
      <c r="BA95" s="566">
        <f t="shared" si="227"/>
        <v>0</v>
      </c>
      <c r="BB95" s="567">
        <f>MAX(0, Table176252626[[#This Row],[Column6]])</f>
        <v>1</v>
      </c>
      <c r="BC95" s="568">
        <v>0</v>
      </c>
      <c r="BD95" s="584">
        <f t="shared" si="151"/>
        <v>1</v>
      </c>
      <c r="BE95" s="583">
        <f t="shared" si="134"/>
        <v>1</v>
      </c>
      <c r="BF95" s="585">
        <v>2</v>
      </c>
      <c r="BG95" s="586">
        <v>44442.568611111114</v>
      </c>
      <c r="BH95" s="572">
        <f t="shared" si="152"/>
        <v>46265</v>
      </c>
      <c r="BI95" s="587">
        <f t="shared" si="228"/>
        <v>1822.4313888888864</v>
      </c>
      <c r="BJ95" s="580" t="str">
        <f t="shared" si="135"/>
        <v>Dead Stock</v>
      </c>
      <c r="BK95" s="751">
        <v>21000</v>
      </c>
    </row>
    <row r="96" spans="1:294" ht="13">
      <c r="A96" s="549"/>
      <c r="B96" s="576"/>
      <c r="C96" s="577">
        <v>93</v>
      </c>
      <c r="D96" s="614" t="s">
        <v>3874</v>
      </c>
      <c r="E96" s="615">
        <v>9</v>
      </c>
      <c r="F96" s="553" t="s">
        <v>1953</v>
      </c>
      <c r="G96" s="606" t="s">
        <v>4</v>
      </c>
      <c r="H96" s="581" t="s">
        <v>5</v>
      </c>
      <c r="I96" s="581" t="s">
        <v>418</v>
      </c>
      <c r="J96" s="580" t="s">
        <v>629</v>
      </c>
      <c r="K96" s="582">
        <f t="shared" si="210"/>
        <v>2</v>
      </c>
      <c r="L96" s="580">
        <v>2</v>
      </c>
      <c r="M96" s="557"/>
      <c r="N96" s="558"/>
      <c r="O96" s="559">
        <f t="shared" si="211"/>
        <v>2</v>
      </c>
      <c r="P96" s="560"/>
      <c r="Q96" s="558"/>
      <c r="R96" s="559">
        <f t="shared" si="212"/>
        <v>2</v>
      </c>
      <c r="S96" s="560"/>
      <c r="T96" s="558"/>
      <c r="U96" s="561">
        <f t="shared" si="213"/>
        <v>2</v>
      </c>
      <c r="V96" s="560"/>
      <c r="W96" s="558"/>
      <c r="X96" s="559">
        <f t="shared" si="214"/>
        <v>2</v>
      </c>
      <c r="Y96" s="560"/>
      <c r="Z96" s="558"/>
      <c r="AA96" s="561">
        <f t="shared" si="215"/>
        <v>2</v>
      </c>
      <c r="AB96" s="560"/>
      <c r="AC96" s="558"/>
      <c r="AD96" s="559">
        <f t="shared" si="216"/>
        <v>2</v>
      </c>
      <c r="AE96" s="557"/>
      <c r="AF96" s="558"/>
      <c r="AG96" s="756">
        <f t="shared" si="217"/>
        <v>2</v>
      </c>
      <c r="AH96" s="560"/>
      <c r="AI96" s="558"/>
      <c r="AJ96" s="562">
        <f t="shared" si="218"/>
        <v>2</v>
      </c>
      <c r="AK96" s="560"/>
      <c r="AL96" s="558"/>
      <c r="AM96" s="562">
        <f t="shared" si="219"/>
        <v>2</v>
      </c>
      <c r="AN96" s="560"/>
      <c r="AO96" s="558"/>
      <c r="AP96" s="562">
        <f t="shared" si="220"/>
        <v>2</v>
      </c>
      <c r="AQ96" s="560"/>
      <c r="AR96" s="558"/>
      <c r="AS96" s="562">
        <f t="shared" si="221"/>
        <v>2</v>
      </c>
      <c r="AT96" s="560"/>
      <c r="AU96" s="558"/>
      <c r="AV96" s="562">
        <f t="shared" si="222"/>
        <v>2</v>
      </c>
      <c r="AW96" s="583">
        <f t="shared" si="223"/>
        <v>0</v>
      </c>
      <c r="AX96" s="583">
        <f t="shared" si="224"/>
        <v>0</v>
      </c>
      <c r="AY96" s="564">
        <f t="shared" si="225"/>
        <v>0</v>
      </c>
      <c r="AZ96" s="565" t="e">
        <f t="shared" si="226"/>
        <v>#DIV/0!</v>
      </c>
      <c r="BA96" s="566">
        <f t="shared" si="227"/>
        <v>0</v>
      </c>
      <c r="BB96" s="567">
        <f>MAX(0, Table176252626[[#This Row],[Column6]])</f>
        <v>2</v>
      </c>
      <c r="BC96" s="568">
        <v>1</v>
      </c>
      <c r="BD96" s="584">
        <f t="shared" si="151"/>
        <v>2</v>
      </c>
      <c r="BE96" s="583">
        <f t="shared" si="134"/>
        <v>1</v>
      </c>
      <c r="BF96" s="585">
        <v>2</v>
      </c>
      <c r="BG96" s="586">
        <v>44082.396863425929</v>
      </c>
      <c r="BH96" s="572">
        <f t="shared" si="152"/>
        <v>46265</v>
      </c>
      <c r="BI96" s="587">
        <f t="shared" si="228"/>
        <v>2182.603136574071</v>
      </c>
      <c r="BJ96" s="580" t="str">
        <f t="shared" si="135"/>
        <v>Dead Stock</v>
      </c>
      <c r="BK96" s="751">
        <v>625</v>
      </c>
    </row>
    <row r="97" spans="1:63" ht="13">
      <c r="A97" s="549"/>
      <c r="B97" s="550"/>
      <c r="C97" s="551">
        <v>94</v>
      </c>
      <c r="D97" s="614" t="s">
        <v>3874</v>
      </c>
      <c r="E97" s="615">
        <v>10</v>
      </c>
      <c r="F97" s="553" t="s">
        <v>1953</v>
      </c>
      <c r="G97" s="580" t="s">
        <v>663</v>
      </c>
      <c r="H97" s="581" t="s">
        <v>662</v>
      </c>
      <c r="I97" s="581" t="s">
        <v>418</v>
      </c>
      <c r="J97" s="580" t="s">
        <v>629</v>
      </c>
      <c r="K97" s="582">
        <f t="shared" si="210"/>
        <v>1</v>
      </c>
      <c r="L97" s="580">
        <v>2</v>
      </c>
      <c r="M97" s="557"/>
      <c r="N97" s="558"/>
      <c r="O97" s="559">
        <f t="shared" si="211"/>
        <v>2</v>
      </c>
      <c r="P97" s="560"/>
      <c r="Q97" s="558"/>
      <c r="R97" s="559">
        <f t="shared" si="212"/>
        <v>2</v>
      </c>
      <c r="S97" s="560"/>
      <c r="T97" s="558"/>
      <c r="U97" s="561">
        <f t="shared" si="213"/>
        <v>2</v>
      </c>
      <c r="V97" s="560"/>
      <c r="W97" s="558"/>
      <c r="X97" s="559">
        <f t="shared" si="214"/>
        <v>2</v>
      </c>
      <c r="Y97" s="560"/>
      <c r="Z97" s="558"/>
      <c r="AA97" s="561">
        <f t="shared" si="215"/>
        <v>2</v>
      </c>
      <c r="AB97" s="560"/>
      <c r="AC97" s="558">
        <v>1</v>
      </c>
      <c r="AD97" s="559">
        <f t="shared" si="216"/>
        <v>1</v>
      </c>
      <c r="AE97" s="557"/>
      <c r="AF97" s="558"/>
      <c r="AG97" s="756">
        <f t="shared" si="217"/>
        <v>1</v>
      </c>
      <c r="AH97" s="560"/>
      <c r="AI97" s="558"/>
      <c r="AJ97" s="562">
        <f t="shared" si="218"/>
        <v>1</v>
      </c>
      <c r="AK97" s="560"/>
      <c r="AL97" s="558"/>
      <c r="AM97" s="562">
        <f t="shared" si="219"/>
        <v>1</v>
      </c>
      <c r="AN97" s="560"/>
      <c r="AO97" s="558"/>
      <c r="AP97" s="562">
        <f t="shared" si="220"/>
        <v>1</v>
      </c>
      <c r="AQ97" s="560"/>
      <c r="AR97" s="558"/>
      <c r="AS97" s="562">
        <f t="shared" si="221"/>
        <v>1</v>
      </c>
      <c r="AT97" s="560"/>
      <c r="AU97" s="558"/>
      <c r="AV97" s="562">
        <f t="shared" si="222"/>
        <v>1</v>
      </c>
      <c r="AW97" s="583">
        <f t="shared" si="223"/>
        <v>0</v>
      </c>
      <c r="AX97" s="583">
        <f t="shared" si="224"/>
        <v>1</v>
      </c>
      <c r="AY97" s="564">
        <f t="shared" si="225"/>
        <v>1</v>
      </c>
      <c r="AZ97" s="565">
        <f t="shared" si="226"/>
        <v>1</v>
      </c>
      <c r="BA97" s="566">
        <f t="shared" si="227"/>
        <v>1</v>
      </c>
      <c r="BB97" s="567">
        <v>1</v>
      </c>
      <c r="BC97" s="568">
        <v>0</v>
      </c>
      <c r="BD97" s="584">
        <f t="shared" si="151"/>
        <v>1</v>
      </c>
      <c r="BE97" s="583">
        <f t="shared" si="134"/>
        <v>1</v>
      </c>
      <c r="BF97" s="585">
        <v>2</v>
      </c>
      <c r="BG97" s="586">
        <v>43215.610879629632</v>
      </c>
      <c r="BH97" s="572">
        <f t="shared" si="152"/>
        <v>46265</v>
      </c>
      <c r="BI97" s="587">
        <f t="shared" si="228"/>
        <v>3049.3891203703679</v>
      </c>
      <c r="BJ97" s="580" t="str">
        <f t="shared" si="135"/>
        <v>Dead Stock</v>
      </c>
      <c r="BK97" s="751">
        <v>3965.25</v>
      </c>
    </row>
    <row r="98" spans="1:63" ht="13">
      <c r="A98" s="590"/>
      <c r="B98" s="591"/>
      <c r="C98" s="551">
        <v>95</v>
      </c>
      <c r="D98" s="614" t="s">
        <v>3874</v>
      </c>
      <c r="E98" s="615">
        <v>11</v>
      </c>
      <c r="F98" s="553" t="s">
        <v>1953</v>
      </c>
      <c r="G98" s="580" t="s">
        <v>691</v>
      </c>
      <c r="H98" s="581" t="s">
        <v>690</v>
      </c>
      <c r="I98" s="581" t="s">
        <v>418</v>
      </c>
      <c r="J98" s="580" t="s">
        <v>629</v>
      </c>
      <c r="K98" s="582">
        <f t="shared" si="210"/>
        <v>1</v>
      </c>
      <c r="L98" s="580">
        <v>1</v>
      </c>
      <c r="M98" s="557"/>
      <c r="N98" s="558"/>
      <c r="O98" s="559">
        <f t="shared" si="211"/>
        <v>1</v>
      </c>
      <c r="P98" s="560"/>
      <c r="Q98" s="558"/>
      <c r="R98" s="559">
        <f t="shared" si="212"/>
        <v>1</v>
      </c>
      <c r="S98" s="560"/>
      <c r="T98" s="558"/>
      <c r="U98" s="561">
        <f t="shared" si="213"/>
        <v>1</v>
      </c>
      <c r="V98" s="560"/>
      <c r="W98" s="558"/>
      <c r="X98" s="559">
        <f t="shared" si="214"/>
        <v>1</v>
      </c>
      <c r="Y98" s="560"/>
      <c r="Z98" s="558"/>
      <c r="AA98" s="561">
        <f t="shared" si="215"/>
        <v>1</v>
      </c>
      <c r="AB98" s="560"/>
      <c r="AC98" s="558"/>
      <c r="AD98" s="559">
        <f t="shared" si="216"/>
        <v>1</v>
      </c>
      <c r="AE98" s="557"/>
      <c r="AF98" s="558"/>
      <c r="AG98" s="756">
        <f t="shared" si="217"/>
        <v>1</v>
      </c>
      <c r="AH98" s="560"/>
      <c r="AI98" s="558"/>
      <c r="AJ98" s="562">
        <f t="shared" si="218"/>
        <v>1</v>
      </c>
      <c r="AK98" s="560"/>
      <c r="AL98" s="558"/>
      <c r="AM98" s="562">
        <f t="shared" si="219"/>
        <v>1</v>
      </c>
      <c r="AN98" s="560"/>
      <c r="AO98" s="558"/>
      <c r="AP98" s="562">
        <f t="shared" si="220"/>
        <v>1</v>
      </c>
      <c r="AQ98" s="560"/>
      <c r="AR98" s="558"/>
      <c r="AS98" s="562">
        <f t="shared" si="221"/>
        <v>1</v>
      </c>
      <c r="AT98" s="560"/>
      <c r="AU98" s="558"/>
      <c r="AV98" s="562">
        <f t="shared" si="222"/>
        <v>1</v>
      </c>
      <c r="AW98" s="583">
        <f t="shared" si="223"/>
        <v>0</v>
      </c>
      <c r="AX98" s="583">
        <f t="shared" si="224"/>
        <v>0</v>
      </c>
      <c r="AY98" s="564">
        <f t="shared" si="225"/>
        <v>0</v>
      </c>
      <c r="AZ98" s="565" t="e">
        <f t="shared" si="226"/>
        <v>#DIV/0!</v>
      </c>
      <c r="BA98" s="566">
        <f t="shared" si="227"/>
        <v>0</v>
      </c>
      <c r="BB98" s="567">
        <f>MAX(0, Table176252626[[#This Row],[Column6]])</f>
        <v>1</v>
      </c>
      <c r="BC98" s="568">
        <v>0</v>
      </c>
      <c r="BD98" s="584">
        <f t="shared" si="151"/>
        <v>1</v>
      </c>
      <c r="BE98" s="583">
        <f t="shared" si="134"/>
        <v>1</v>
      </c>
      <c r="BF98" s="585">
        <v>2</v>
      </c>
      <c r="BG98" s="586">
        <v>44767.551307870373</v>
      </c>
      <c r="BH98" s="572">
        <f t="shared" si="152"/>
        <v>46265</v>
      </c>
      <c r="BI98" s="587">
        <f t="shared" si="228"/>
        <v>1497.4486921296266</v>
      </c>
      <c r="BJ98" s="580" t="str">
        <f t="shared" si="135"/>
        <v>Dead Stock</v>
      </c>
      <c r="BK98" s="751">
        <v>4050</v>
      </c>
    </row>
    <row r="99" spans="1:63" ht="13">
      <c r="A99" s="549"/>
      <c r="B99" s="550"/>
      <c r="C99" s="551">
        <v>96</v>
      </c>
      <c r="D99" s="614" t="s">
        <v>3874</v>
      </c>
      <c r="E99" s="615">
        <v>12</v>
      </c>
      <c r="F99" s="553" t="s">
        <v>1953</v>
      </c>
      <c r="G99" s="580" t="s">
        <v>912</v>
      </c>
      <c r="H99" s="581" t="s">
        <v>913</v>
      </c>
      <c r="I99" s="581" t="s">
        <v>418</v>
      </c>
      <c r="J99" s="580" t="s">
        <v>629</v>
      </c>
      <c r="K99" s="582">
        <f t="shared" si="210"/>
        <v>1</v>
      </c>
      <c r="L99" s="580">
        <v>1</v>
      </c>
      <c r="M99" s="557"/>
      <c r="N99" s="558"/>
      <c r="O99" s="559">
        <f t="shared" si="211"/>
        <v>1</v>
      </c>
      <c r="P99" s="560"/>
      <c r="Q99" s="558"/>
      <c r="R99" s="559">
        <f t="shared" si="212"/>
        <v>1</v>
      </c>
      <c r="S99" s="560"/>
      <c r="T99" s="558"/>
      <c r="U99" s="561">
        <f t="shared" si="213"/>
        <v>1</v>
      </c>
      <c r="V99" s="560"/>
      <c r="W99" s="558"/>
      <c r="X99" s="559">
        <f t="shared" si="214"/>
        <v>1</v>
      </c>
      <c r="Y99" s="560"/>
      <c r="Z99" s="558"/>
      <c r="AA99" s="561">
        <f t="shared" si="215"/>
        <v>1</v>
      </c>
      <c r="AB99" s="560"/>
      <c r="AC99" s="558"/>
      <c r="AD99" s="559">
        <f t="shared" si="216"/>
        <v>1</v>
      </c>
      <c r="AE99" s="557"/>
      <c r="AF99" s="558"/>
      <c r="AG99" s="756">
        <f t="shared" si="217"/>
        <v>1</v>
      </c>
      <c r="AH99" s="560"/>
      <c r="AI99" s="558"/>
      <c r="AJ99" s="562">
        <f t="shared" si="218"/>
        <v>1</v>
      </c>
      <c r="AK99" s="560"/>
      <c r="AL99" s="558"/>
      <c r="AM99" s="562">
        <f t="shared" si="219"/>
        <v>1</v>
      </c>
      <c r="AN99" s="560"/>
      <c r="AO99" s="558"/>
      <c r="AP99" s="562">
        <f t="shared" si="220"/>
        <v>1</v>
      </c>
      <c r="AQ99" s="560"/>
      <c r="AR99" s="558"/>
      <c r="AS99" s="605">
        <f t="shared" si="221"/>
        <v>1</v>
      </c>
      <c r="AT99" s="557"/>
      <c r="AU99" s="558"/>
      <c r="AV99" s="562">
        <f t="shared" si="222"/>
        <v>1</v>
      </c>
      <c r="AW99" s="583">
        <f t="shared" si="223"/>
        <v>0</v>
      </c>
      <c r="AX99" s="583">
        <f t="shared" si="224"/>
        <v>0</v>
      </c>
      <c r="AY99" s="564">
        <f t="shared" si="225"/>
        <v>0</v>
      </c>
      <c r="AZ99" s="565" t="e">
        <f t="shared" si="226"/>
        <v>#DIV/0!</v>
      </c>
      <c r="BA99" s="566">
        <f t="shared" si="227"/>
        <v>0</v>
      </c>
      <c r="BB99" s="567">
        <f>MAX(0, Table176252626[[#This Row],[Column6]])</f>
        <v>1</v>
      </c>
      <c r="BC99" s="568">
        <v>0</v>
      </c>
      <c r="BD99" s="584">
        <f t="shared" si="151"/>
        <v>1</v>
      </c>
      <c r="BE99" s="583">
        <f t="shared" si="134"/>
        <v>1</v>
      </c>
      <c r="BF99" s="585">
        <v>2</v>
      </c>
      <c r="BG99" s="586">
        <v>44162.624803240738</v>
      </c>
      <c r="BH99" s="572">
        <f t="shared" si="152"/>
        <v>46265</v>
      </c>
      <c r="BI99" s="587">
        <f t="shared" si="228"/>
        <v>2102.3751967592616</v>
      </c>
      <c r="BJ99" s="580" t="str">
        <f t="shared" si="135"/>
        <v>Dead Stock</v>
      </c>
      <c r="BK99" s="751">
        <v>3555</v>
      </c>
    </row>
    <row r="100" spans="1:63" ht="13">
      <c r="A100" s="549"/>
      <c r="B100" s="576"/>
      <c r="C100" s="577">
        <v>97</v>
      </c>
      <c r="D100" s="614" t="s">
        <v>3874</v>
      </c>
      <c r="E100" s="615">
        <v>13</v>
      </c>
      <c r="F100" s="579" t="s">
        <v>1953</v>
      </c>
      <c r="G100" s="580" t="s">
        <v>164</v>
      </c>
      <c r="H100" s="581" t="s">
        <v>165</v>
      </c>
      <c r="I100" s="581" t="s">
        <v>418</v>
      </c>
      <c r="J100" s="580" t="s">
        <v>629</v>
      </c>
      <c r="K100" s="582">
        <f t="shared" si="210"/>
        <v>1</v>
      </c>
      <c r="L100" s="580">
        <v>1</v>
      </c>
      <c r="M100" s="557"/>
      <c r="N100" s="558"/>
      <c r="O100" s="559">
        <f t="shared" si="211"/>
        <v>1</v>
      </c>
      <c r="P100" s="560"/>
      <c r="Q100" s="558"/>
      <c r="R100" s="559">
        <f t="shared" si="212"/>
        <v>1</v>
      </c>
      <c r="S100" s="560"/>
      <c r="T100" s="558"/>
      <c r="U100" s="561">
        <f t="shared" si="213"/>
        <v>1</v>
      </c>
      <c r="V100" s="560"/>
      <c r="W100" s="558"/>
      <c r="X100" s="559">
        <f t="shared" si="214"/>
        <v>1</v>
      </c>
      <c r="Y100" s="560"/>
      <c r="Z100" s="558"/>
      <c r="AA100" s="561">
        <f t="shared" si="215"/>
        <v>1</v>
      </c>
      <c r="AB100" s="560"/>
      <c r="AC100" s="558"/>
      <c r="AD100" s="559">
        <f t="shared" si="216"/>
        <v>1</v>
      </c>
      <c r="AE100" s="557"/>
      <c r="AF100" s="558"/>
      <c r="AG100" s="756">
        <f t="shared" si="217"/>
        <v>1</v>
      </c>
      <c r="AH100" s="560"/>
      <c r="AI100" s="558"/>
      <c r="AJ100" s="562">
        <f t="shared" si="218"/>
        <v>1</v>
      </c>
      <c r="AK100" s="560"/>
      <c r="AL100" s="558"/>
      <c r="AM100" s="562">
        <f t="shared" si="219"/>
        <v>1</v>
      </c>
      <c r="AN100" s="560"/>
      <c r="AO100" s="558"/>
      <c r="AP100" s="562">
        <f t="shared" si="220"/>
        <v>1</v>
      </c>
      <c r="AQ100" s="560"/>
      <c r="AR100" s="558"/>
      <c r="AS100" s="562">
        <f t="shared" si="221"/>
        <v>1</v>
      </c>
      <c r="AT100" s="560"/>
      <c r="AU100" s="558"/>
      <c r="AV100" s="562">
        <f t="shared" si="222"/>
        <v>1</v>
      </c>
      <c r="AW100" s="583">
        <f t="shared" si="223"/>
        <v>0</v>
      </c>
      <c r="AX100" s="583">
        <f t="shared" si="224"/>
        <v>0</v>
      </c>
      <c r="AY100" s="564">
        <f t="shared" si="225"/>
        <v>0</v>
      </c>
      <c r="AZ100" s="565" t="e">
        <f t="shared" si="226"/>
        <v>#DIV/0!</v>
      </c>
      <c r="BA100" s="566">
        <f t="shared" si="227"/>
        <v>0</v>
      </c>
      <c r="BB100" s="567">
        <f>MAX(0, Table176252626[[#This Row],[Column6]])</f>
        <v>1</v>
      </c>
      <c r="BC100" s="568">
        <v>0</v>
      </c>
      <c r="BD100" s="584">
        <f t="shared" si="151"/>
        <v>1</v>
      </c>
      <c r="BE100" s="583">
        <f t="shared" si="134"/>
        <v>1</v>
      </c>
      <c r="BF100" s="585">
        <v>2</v>
      </c>
      <c r="BG100" s="586">
        <v>42440.576620370368</v>
      </c>
      <c r="BH100" s="572">
        <f t="shared" si="152"/>
        <v>46265</v>
      </c>
      <c r="BI100" s="587">
        <f t="shared" si="228"/>
        <v>3824.4233796296321</v>
      </c>
      <c r="BJ100" s="580" t="str">
        <f t="shared" si="135"/>
        <v>Dead Stock</v>
      </c>
      <c r="BK100" s="751">
        <v>2750</v>
      </c>
    </row>
    <row r="101" spans="1:63" ht="13">
      <c r="A101" s="549"/>
      <c r="B101" s="576"/>
      <c r="C101" s="577">
        <v>98</v>
      </c>
      <c r="D101" s="614" t="s">
        <v>3874</v>
      </c>
      <c r="E101" s="615">
        <v>14</v>
      </c>
      <c r="F101" s="553" t="s">
        <v>1953</v>
      </c>
      <c r="G101" s="580" t="s">
        <v>2093</v>
      </c>
      <c r="H101" s="581" t="s">
        <v>2094</v>
      </c>
      <c r="I101" s="581" t="s">
        <v>418</v>
      </c>
      <c r="J101" s="580" t="s">
        <v>629</v>
      </c>
      <c r="K101" s="582">
        <f t="shared" si="210"/>
        <v>2</v>
      </c>
      <c r="L101" s="580">
        <v>2</v>
      </c>
      <c r="M101" s="557"/>
      <c r="N101" s="558"/>
      <c r="O101" s="559">
        <f t="shared" si="211"/>
        <v>2</v>
      </c>
      <c r="P101" s="560"/>
      <c r="Q101" s="558"/>
      <c r="R101" s="559">
        <f t="shared" si="212"/>
        <v>2</v>
      </c>
      <c r="S101" s="560"/>
      <c r="T101" s="558"/>
      <c r="U101" s="561">
        <f t="shared" si="213"/>
        <v>2</v>
      </c>
      <c r="V101" s="560"/>
      <c r="W101" s="558"/>
      <c r="X101" s="559">
        <f t="shared" si="214"/>
        <v>2</v>
      </c>
      <c r="Y101" s="560"/>
      <c r="Z101" s="558"/>
      <c r="AA101" s="561">
        <f t="shared" si="215"/>
        <v>2</v>
      </c>
      <c r="AB101" s="560"/>
      <c r="AC101" s="558"/>
      <c r="AD101" s="559">
        <f t="shared" si="216"/>
        <v>2</v>
      </c>
      <c r="AE101" s="557"/>
      <c r="AF101" s="558"/>
      <c r="AG101" s="756">
        <f t="shared" si="217"/>
        <v>2</v>
      </c>
      <c r="AH101" s="560"/>
      <c r="AI101" s="558"/>
      <c r="AJ101" s="562">
        <f t="shared" si="218"/>
        <v>2</v>
      </c>
      <c r="AK101" s="560"/>
      <c r="AL101" s="558"/>
      <c r="AM101" s="562">
        <f t="shared" si="219"/>
        <v>2</v>
      </c>
      <c r="AN101" s="560"/>
      <c r="AO101" s="558"/>
      <c r="AP101" s="562">
        <f t="shared" si="220"/>
        <v>2</v>
      </c>
      <c r="AQ101" s="560"/>
      <c r="AR101" s="558"/>
      <c r="AS101" s="562">
        <f t="shared" si="221"/>
        <v>2</v>
      </c>
      <c r="AT101" s="560"/>
      <c r="AU101" s="558"/>
      <c r="AV101" s="562">
        <f t="shared" si="222"/>
        <v>2</v>
      </c>
      <c r="AW101" s="583">
        <f t="shared" si="223"/>
        <v>0</v>
      </c>
      <c r="AX101" s="583">
        <f t="shared" si="224"/>
        <v>0</v>
      </c>
      <c r="AY101" s="564">
        <f t="shared" si="225"/>
        <v>0</v>
      </c>
      <c r="AZ101" s="565" t="e">
        <f t="shared" si="226"/>
        <v>#DIV/0!</v>
      </c>
      <c r="BA101" s="566">
        <f t="shared" si="227"/>
        <v>0</v>
      </c>
      <c r="BB101" s="567">
        <f>MAX(0, Table176252626[[#This Row],[Column6]])</f>
        <v>2</v>
      </c>
      <c r="BC101" s="568">
        <v>1</v>
      </c>
      <c r="BD101" s="584">
        <f t="shared" si="151"/>
        <v>2</v>
      </c>
      <c r="BE101" s="583">
        <f t="shared" si="134"/>
        <v>1</v>
      </c>
      <c r="BF101" s="585">
        <v>2</v>
      </c>
      <c r="BG101" s="586">
        <v>44069.61141203704</v>
      </c>
      <c r="BH101" s="572">
        <f t="shared" si="152"/>
        <v>46265</v>
      </c>
      <c r="BI101" s="587">
        <f t="shared" si="228"/>
        <v>2195.3885879629597</v>
      </c>
      <c r="BJ101" s="580" t="str">
        <f t="shared" si="135"/>
        <v>Dead Stock</v>
      </c>
      <c r="BK101" s="751">
        <v>6000</v>
      </c>
    </row>
    <row r="102" spans="1:63" ht="13">
      <c r="A102" s="549"/>
      <c r="B102" s="550"/>
      <c r="C102" s="577">
        <v>99</v>
      </c>
      <c r="D102" s="614" t="s">
        <v>3874</v>
      </c>
      <c r="E102" s="615">
        <v>15</v>
      </c>
      <c r="F102" s="553" t="s">
        <v>1953</v>
      </c>
      <c r="G102" s="580" t="s">
        <v>2095</v>
      </c>
      <c r="H102" s="581" t="s">
        <v>2096</v>
      </c>
      <c r="I102" s="581" t="s">
        <v>418</v>
      </c>
      <c r="J102" s="580" t="s">
        <v>629</v>
      </c>
      <c r="K102" s="582">
        <f t="shared" si="210"/>
        <v>2</v>
      </c>
      <c r="L102" s="580">
        <v>2</v>
      </c>
      <c r="M102" s="557"/>
      <c r="N102" s="558"/>
      <c r="O102" s="559">
        <f t="shared" si="211"/>
        <v>2</v>
      </c>
      <c r="P102" s="560"/>
      <c r="Q102" s="558"/>
      <c r="R102" s="559">
        <f t="shared" si="212"/>
        <v>2</v>
      </c>
      <c r="S102" s="560"/>
      <c r="T102" s="558"/>
      <c r="U102" s="561">
        <f t="shared" si="213"/>
        <v>2</v>
      </c>
      <c r="V102" s="560"/>
      <c r="W102" s="558"/>
      <c r="X102" s="559">
        <f t="shared" si="214"/>
        <v>2</v>
      </c>
      <c r="Y102" s="560"/>
      <c r="Z102" s="558"/>
      <c r="AA102" s="561">
        <f t="shared" si="215"/>
        <v>2</v>
      </c>
      <c r="AB102" s="560"/>
      <c r="AC102" s="558"/>
      <c r="AD102" s="559">
        <f t="shared" si="216"/>
        <v>2</v>
      </c>
      <c r="AE102" s="557"/>
      <c r="AF102" s="558"/>
      <c r="AG102" s="756">
        <f t="shared" si="217"/>
        <v>2</v>
      </c>
      <c r="AH102" s="560"/>
      <c r="AI102" s="558"/>
      <c r="AJ102" s="562">
        <f t="shared" si="218"/>
        <v>2</v>
      </c>
      <c r="AK102" s="560"/>
      <c r="AL102" s="558"/>
      <c r="AM102" s="562">
        <f t="shared" si="219"/>
        <v>2</v>
      </c>
      <c r="AN102" s="560"/>
      <c r="AO102" s="558"/>
      <c r="AP102" s="562">
        <f t="shared" si="220"/>
        <v>2</v>
      </c>
      <c r="AQ102" s="560"/>
      <c r="AR102" s="558"/>
      <c r="AS102" s="562">
        <f t="shared" si="221"/>
        <v>2</v>
      </c>
      <c r="AT102" s="560"/>
      <c r="AU102" s="558"/>
      <c r="AV102" s="562">
        <f t="shared" si="222"/>
        <v>2</v>
      </c>
      <c r="AW102" s="583">
        <f t="shared" si="223"/>
        <v>0</v>
      </c>
      <c r="AX102" s="583">
        <f t="shared" si="224"/>
        <v>0</v>
      </c>
      <c r="AY102" s="564">
        <f t="shared" si="225"/>
        <v>0</v>
      </c>
      <c r="AZ102" s="565" t="e">
        <f t="shared" si="226"/>
        <v>#DIV/0!</v>
      </c>
      <c r="BA102" s="566">
        <f t="shared" si="227"/>
        <v>0</v>
      </c>
      <c r="BB102" s="567">
        <f>MAX(0, Table176252626[[#This Row],[Column6]])</f>
        <v>2</v>
      </c>
      <c r="BC102" s="568">
        <v>1</v>
      </c>
      <c r="BD102" s="584">
        <f t="shared" si="151"/>
        <v>2</v>
      </c>
      <c r="BE102" s="583">
        <f t="shared" si="134"/>
        <v>1</v>
      </c>
      <c r="BF102" s="585">
        <v>2</v>
      </c>
      <c r="BG102" s="586">
        <v>44069.61141203704</v>
      </c>
      <c r="BH102" s="572">
        <f t="shared" si="152"/>
        <v>46265</v>
      </c>
      <c r="BI102" s="587">
        <f t="shared" si="228"/>
        <v>2195.3885879629597</v>
      </c>
      <c r="BJ102" s="580" t="str">
        <f t="shared" si="135"/>
        <v>Dead Stock</v>
      </c>
      <c r="BK102" s="751">
        <v>2000</v>
      </c>
    </row>
    <row r="103" spans="1:63" ht="13">
      <c r="A103" s="575"/>
      <c r="B103" s="576"/>
      <c r="C103" s="551">
        <v>100</v>
      </c>
      <c r="D103" s="614" t="s">
        <v>3874</v>
      </c>
      <c r="E103" s="615">
        <v>16</v>
      </c>
      <c r="F103" s="579" t="s">
        <v>1953</v>
      </c>
      <c r="G103" s="580" t="s">
        <v>120</v>
      </c>
      <c r="H103" s="581" t="s">
        <v>121</v>
      </c>
      <c r="I103" s="581" t="s">
        <v>418</v>
      </c>
      <c r="J103" s="580" t="s">
        <v>629</v>
      </c>
      <c r="K103" s="582">
        <f t="shared" si="210"/>
        <v>9</v>
      </c>
      <c r="L103" s="580">
        <v>9</v>
      </c>
      <c r="M103" s="557"/>
      <c r="N103" s="558"/>
      <c r="O103" s="559">
        <f t="shared" si="211"/>
        <v>9</v>
      </c>
      <c r="P103" s="560"/>
      <c r="Q103" s="558"/>
      <c r="R103" s="559">
        <f t="shared" si="212"/>
        <v>9</v>
      </c>
      <c r="S103" s="560"/>
      <c r="T103" s="558"/>
      <c r="U103" s="561">
        <f t="shared" si="213"/>
        <v>9</v>
      </c>
      <c r="V103" s="560"/>
      <c r="W103" s="558"/>
      <c r="X103" s="559">
        <f t="shared" si="214"/>
        <v>9</v>
      </c>
      <c r="Y103" s="560"/>
      <c r="Z103" s="558"/>
      <c r="AA103" s="561">
        <f t="shared" si="215"/>
        <v>9</v>
      </c>
      <c r="AB103" s="560"/>
      <c r="AC103" s="558"/>
      <c r="AD103" s="559">
        <f t="shared" si="216"/>
        <v>9</v>
      </c>
      <c r="AE103" s="557"/>
      <c r="AF103" s="558"/>
      <c r="AG103" s="756">
        <f t="shared" si="217"/>
        <v>9</v>
      </c>
      <c r="AH103" s="560"/>
      <c r="AI103" s="558"/>
      <c r="AJ103" s="562">
        <f t="shared" si="218"/>
        <v>9</v>
      </c>
      <c r="AK103" s="560"/>
      <c r="AL103" s="558"/>
      <c r="AM103" s="562">
        <f t="shared" si="219"/>
        <v>9</v>
      </c>
      <c r="AN103" s="560"/>
      <c r="AO103" s="558"/>
      <c r="AP103" s="562">
        <f t="shared" si="220"/>
        <v>9</v>
      </c>
      <c r="AQ103" s="560"/>
      <c r="AR103" s="558"/>
      <c r="AS103" s="562">
        <f t="shared" si="221"/>
        <v>9</v>
      </c>
      <c r="AT103" s="560"/>
      <c r="AU103" s="558"/>
      <c r="AV103" s="562">
        <f t="shared" si="222"/>
        <v>9</v>
      </c>
      <c r="AW103" s="583">
        <f t="shared" si="223"/>
        <v>0</v>
      </c>
      <c r="AX103" s="583">
        <f t="shared" si="224"/>
        <v>0</v>
      </c>
      <c r="AY103" s="564">
        <f t="shared" si="225"/>
        <v>0</v>
      </c>
      <c r="AZ103" s="565" t="e">
        <f t="shared" si="226"/>
        <v>#DIV/0!</v>
      </c>
      <c r="BA103" s="566">
        <f t="shared" si="227"/>
        <v>0</v>
      </c>
      <c r="BB103" s="567">
        <v>9</v>
      </c>
      <c r="BC103" s="568">
        <v>1</v>
      </c>
      <c r="BD103" s="584">
        <f t="shared" si="151"/>
        <v>9</v>
      </c>
      <c r="BE103" s="583">
        <f t="shared" si="134"/>
        <v>8</v>
      </c>
      <c r="BF103" s="585">
        <v>2</v>
      </c>
      <c r="BG103" s="586">
        <v>42332.440312500003</v>
      </c>
      <c r="BH103" s="572">
        <f t="shared" si="152"/>
        <v>46265</v>
      </c>
      <c r="BI103" s="587">
        <f t="shared" si="228"/>
        <v>3932.5596874999974</v>
      </c>
      <c r="BJ103" s="580" t="str">
        <f t="shared" si="135"/>
        <v>Dead Stock</v>
      </c>
      <c r="BK103" s="751">
        <v>200</v>
      </c>
    </row>
    <row r="104" spans="1:63" ht="13">
      <c r="A104" s="549"/>
      <c r="B104" s="550"/>
      <c r="C104" s="551">
        <v>101</v>
      </c>
      <c r="D104" s="614" t="s">
        <v>3874</v>
      </c>
      <c r="E104" s="615">
        <v>17</v>
      </c>
      <c r="F104" s="553" t="s">
        <v>1953</v>
      </c>
      <c r="G104" s="580" t="s">
        <v>0</v>
      </c>
      <c r="H104" s="581" t="s">
        <v>1</v>
      </c>
      <c r="I104" s="581" t="s">
        <v>418</v>
      </c>
      <c r="J104" s="580" t="s">
        <v>629</v>
      </c>
      <c r="K104" s="582">
        <f t="shared" ref="K104" si="247">AV104</f>
        <v>3</v>
      </c>
      <c r="L104" s="580">
        <v>3</v>
      </c>
      <c r="M104" s="557"/>
      <c r="N104" s="558"/>
      <c r="O104" s="559">
        <f t="shared" si="211"/>
        <v>3</v>
      </c>
      <c r="P104" s="560"/>
      <c r="Q104" s="558"/>
      <c r="R104" s="559">
        <f t="shared" si="212"/>
        <v>3</v>
      </c>
      <c r="S104" s="560"/>
      <c r="T104" s="558"/>
      <c r="U104" s="561">
        <f t="shared" si="213"/>
        <v>3</v>
      </c>
      <c r="V104" s="560"/>
      <c r="W104" s="558"/>
      <c r="X104" s="559">
        <f t="shared" si="214"/>
        <v>3</v>
      </c>
      <c r="Y104" s="560"/>
      <c r="Z104" s="558"/>
      <c r="AA104" s="561">
        <f t="shared" si="215"/>
        <v>3</v>
      </c>
      <c r="AB104" s="560"/>
      <c r="AC104" s="558"/>
      <c r="AD104" s="559">
        <f t="shared" si="216"/>
        <v>3</v>
      </c>
      <c r="AE104" s="557"/>
      <c r="AF104" s="558"/>
      <c r="AG104" s="756">
        <f t="shared" si="217"/>
        <v>3</v>
      </c>
      <c r="AH104" s="560"/>
      <c r="AI104" s="558"/>
      <c r="AJ104" s="562">
        <f t="shared" si="218"/>
        <v>3</v>
      </c>
      <c r="AK104" s="560"/>
      <c r="AL104" s="558"/>
      <c r="AM104" s="562">
        <f t="shared" si="219"/>
        <v>3</v>
      </c>
      <c r="AN104" s="560"/>
      <c r="AO104" s="558"/>
      <c r="AP104" s="562">
        <f t="shared" si="220"/>
        <v>3</v>
      </c>
      <c r="AQ104" s="560"/>
      <c r="AR104" s="558"/>
      <c r="AS104" s="562">
        <f t="shared" si="221"/>
        <v>3</v>
      </c>
      <c r="AT104" s="560"/>
      <c r="AU104" s="558"/>
      <c r="AV104" s="562">
        <f t="shared" si="222"/>
        <v>3</v>
      </c>
      <c r="AW104" s="583">
        <f t="shared" si="223"/>
        <v>0</v>
      </c>
      <c r="AX104" s="583">
        <f t="shared" si="224"/>
        <v>0</v>
      </c>
      <c r="AY104" s="564">
        <f t="shared" si="225"/>
        <v>0</v>
      </c>
      <c r="AZ104" s="565" t="e">
        <f t="shared" si="226"/>
        <v>#DIV/0!</v>
      </c>
      <c r="BA104" s="566">
        <f t="shared" si="227"/>
        <v>0</v>
      </c>
      <c r="BB104" s="567">
        <v>3</v>
      </c>
      <c r="BC104" s="568">
        <v>1</v>
      </c>
      <c r="BD104" s="584">
        <f t="shared" si="151"/>
        <v>3</v>
      </c>
      <c r="BE104" s="583">
        <f t="shared" si="134"/>
        <v>2</v>
      </c>
      <c r="BF104" s="585">
        <v>2</v>
      </c>
      <c r="BG104" s="586">
        <v>41906.664976851855</v>
      </c>
      <c r="BH104" s="572">
        <f t="shared" si="152"/>
        <v>46265</v>
      </c>
      <c r="BI104" s="587">
        <f t="shared" si="228"/>
        <v>4358.3350231481454</v>
      </c>
      <c r="BJ104" s="580" t="str">
        <f t="shared" si="135"/>
        <v>Dead Stock</v>
      </c>
      <c r="BK104" s="751">
        <v>4038.75</v>
      </c>
    </row>
    <row r="105" spans="1:63" ht="13">
      <c r="A105" s="590"/>
      <c r="B105" s="591"/>
      <c r="C105" s="551">
        <v>102</v>
      </c>
      <c r="D105" s="614" t="s">
        <v>3874</v>
      </c>
      <c r="E105" s="615">
        <v>18</v>
      </c>
      <c r="F105" s="579" t="s">
        <v>1953</v>
      </c>
      <c r="G105" s="580" t="s">
        <v>29</v>
      </c>
      <c r="H105" s="581" t="s">
        <v>30</v>
      </c>
      <c r="I105" s="581" t="s">
        <v>418</v>
      </c>
      <c r="J105" s="580" t="s">
        <v>629</v>
      </c>
      <c r="K105" s="582">
        <f t="shared" ref="K105:K115" si="248">AV105</f>
        <v>2</v>
      </c>
      <c r="L105" s="580">
        <v>2</v>
      </c>
      <c r="M105" s="557"/>
      <c r="N105" s="558"/>
      <c r="O105" s="559">
        <f t="shared" si="211"/>
        <v>2</v>
      </c>
      <c r="P105" s="560"/>
      <c r="Q105" s="558"/>
      <c r="R105" s="559">
        <f t="shared" si="212"/>
        <v>2</v>
      </c>
      <c r="S105" s="560"/>
      <c r="T105" s="558"/>
      <c r="U105" s="561">
        <f t="shared" si="213"/>
        <v>2</v>
      </c>
      <c r="V105" s="560"/>
      <c r="W105" s="558"/>
      <c r="X105" s="559">
        <f t="shared" si="214"/>
        <v>2</v>
      </c>
      <c r="Y105" s="560"/>
      <c r="Z105" s="558"/>
      <c r="AA105" s="561">
        <f t="shared" si="215"/>
        <v>2</v>
      </c>
      <c r="AB105" s="560"/>
      <c r="AC105" s="558"/>
      <c r="AD105" s="559">
        <f t="shared" si="216"/>
        <v>2</v>
      </c>
      <c r="AE105" s="557"/>
      <c r="AF105" s="558"/>
      <c r="AG105" s="756">
        <f t="shared" si="217"/>
        <v>2</v>
      </c>
      <c r="AH105" s="560"/>
      <c r="AI105" s="558"/>
      <c r="AJ105" s="562">
        <f t="shared" si="218"/>
        <v>2</v>
      </c>
      <c r="AK105" s="560"/>
      <c r="AL105" s="558"/>
      <c r="AM105" s="562">
        <f t="shared" si="219"/>
        <v>2</v>
      </c>
      <c r="AN105" s="560"/>
      <c r="AO105" s="558"/>
      <c r="AP105" s="562">
        <f t="shared" si="220"/>
        <v>2</v>
      </c>
      <c r="AQ105" s="560"/>
      <c r="AR105" s="558"/>
      <c r="AS105" s="562">
        <f t="shared" si="221"/>
        <v>2</v>
      </c>
      <c r="AT105" s="560"/>
      <c r="AU105" s="558"/>
      <c r="AV105" s="562">
        <f t="shared" si="222"/>
        <v>2</v>
      </c>
      <c r="AW105" s="583">
        <f t="shared" si="223"/>
        <v>0</v>
      </c>
      <c r="AX105" s="583">
        <f t="shared" si="224"/>
        <v>0</v>
      </c>
      <c r="AY105" s="564">
        <f t="shared" si="225"/>
        <v>0</v>
      </c>
      <c r="AZ105" s="565" t="e">
        <f t="shared" si="226"/>
        <v>#DIV/0!</v>
      </c>
      <c r="BA105" s="566">
        <f t="shared" si="227"/>
        <v>0</v>
      </c>
      <c r="BB105" s="567">
        <f>MAX(0, Table176252626[[#This Row],[Column6]])</f>
        <v>2</v>
      </c>
      <c r="BC105" s="568">
        <v>1</v>
      </c>
      <c r="BD105" s="584">
        <f t="shared" si="151"/>
        <v>2</v>
      </c>
      <c r="BE105" s="583">
        <f t="shared" si="134"/>
        <v>1</v>
      </c>
      <c r="BF105" s="585">
        <v>2</v>
      </c>
      <c r="BG105" s="586">
        <v>42075.693425925929</v>
      </c>
      <c r="BH105" s="572">
        <f t="shared" si="152"/>
        <v>46265</v>
      </c>
      <c r="BI105" s="587">
        <f t="shared" si="228"/>
        <v>4189.3065740740712</v>
      </c>
      <c r="BJ105" s="580" t="str">
        <f t="shared" si="135"/>
        <v>Dead Stock</v>
      </c>
      <c r="BK105" s="751">
        <v>660</v>
      </c>
    </row>
    <row r="106" spans="1:63" ht="13">
      <c r="A106" s="549"/>
      <c r="B106" s="550"/>
      <c r="C106" s="577">
        <v>103</v>
      </c>
      <c r="D106" s="614" t="s">
        <v>3874</v>
      </c>
      <c r="E106" s="615">
        <v>19</v>
      </c>
      <c r="F106" s="579" t="s">
        <v>1953</v>
      </c>
      <c r="G106" s="580" t="s">
        <v>73</v>
      </c>
      <c r="H106" s="581" t="s">
        <v>74</v>
      </c>
      <c r="I106" s="581" t="s">
        <v>418</v>
      </c>
      <c r="J106" s="580" t="s">
        <v>629</v>
      </c>
      <c r="K106" s="582">
        <f t="shared" si="248"/>
        <v>1</v>
      </c>
      <c r="L106" s="580">
        <v>1</v>
      </c>
      <c r="M106" s="557"/>
      <c r="N106" s="558"/>
      <c r="O106" s="559">
        <f t="shared" si="211"/>
        <v>1</v>
      </c>
      <c r="P106" s="560"/>
      <c r="Q106" s="558"/>
      <c r="R106" s="559">
        <f t="shared" si="212"/>
        <v>1</v>
      </c>
      <c r="S106" s="560"/>
      <c r="T106" s="558"/>
      <c r="U106" s="561">
        <f t="shared" si="213"/>
        <v>1</v>
      </c>
      <c r="V106" s="560"/>
      <c r="W106" s="558"/>
      <c r="X106" s="559">
        <f t="shared" si="214"/>
        <v>1</v>
      </c>
      <c r="Y106" s="560"/>
      <c r="Z106" s="558"/>
      <c r="AA106" s="561">
        <f t="shared" si="215"/>
        <v>1</v>
      </c>
      <c r="AB106" s="560"/>
      <c r="AC106" s="558"/>
      <c r="AD106" s="559">
        <f t="shared" si="216"/>
        <v>1</v>
      </c>
      <c r="AE106" s="557"/>
      <c r="AF106" s="558"/>
      <c r="AG106" s="756">
        <f t="shared" si="217"/>
        <v>1</v>
      </c>
      <c r="AH106" s="560"/>
      <c r="AI106" s="558"/>
      <c r="AJ106" s="562">
        <f t="shared" si="218"/>
        <v>1</v>
      </c>
      <c r="AK106" s="560"/>
      <c r="AL106" s="558"/>
      <c r="AM106" s="562">
        <f t="shared" si="219"/>
        <v>1</v>
      </c>
      <c r="AN106" s="560"/>
      <c r="AO106" s="558"/>
      <c r="AP106" s="562">
        <f t="shared" si="220"/>
        <v>1</v>
      </c>
      <c r="AQ106" s="560"/>
      <c r="AR106" s="558"/>
      <c r="AS106" s="562">
        <f t="shared" si="221"/>
        <v>1</v>
      </c>
      <c r="AT106" s="560"/>
      <c r="AU106" s="558"/>
      <c r="AV106" s="562">
        <f t="shared" si="222"/>
        <v>1</v>
      </c>
      <c r="AW106" s="583">
        <f t="shared" si="223"/>
        <v>0</v>
      </c>
      <c r="AX106" s="583">
        <f t="shared" si="224"/>
        <v>0</v>
      </c>
      <c r="AY106" s="564">
        <f t="shared" si="225"/>
        <v>0</v>
      </c>
      <c r="AZ106" s="565" t="e">
        <f t="shared" si="226"/>
        <v>#DIV/0!</v>
      </c>
      <c r="BA106" s="566">
        <f t="shared" si="227"/>
        <v>0</v>
      </c>
      <c r="BB106" s="567">
        <f>MAX(0, Table176252626[[#This Row],[Column6]])</f>
        <v>1</v>
      </c>
      <c r="BC106" s="568">
        <v>0</v>
      </c>
      <c r="BD106" s="584">
        <f t="shared" si="151"/>
        <v>1</v>
      </c>
      <c r="BE106" s="583">
        <f t="shared" si="134"/>
        <v>1</v>
      </c>
      <c r="BF106" s="585">
        <v>2</v>
      </c>
      <c r="BG106" s="586">
        <v>43739.384652777779</v>
      </c>
      <c r="BH106" s="572">
        <f t="shared" si="152"/>
        <v>46265</v>
      </c>
      <c r="BI106" s="587">
        <f t="shared" si="228"/>
        <v>2525.6153472222213</v>
      </c>
      <c r="BJ106" s="580" t="str">
        <f t="shared" si="135"/>
        <v>Dead Stock</v>
      </c>
      <c r="BK106" s="751">
        <v>1803</v>
      </c>
    </row>
    <row r="107" spans="1:63" ht="13">
      <c r="A107" s="575"/>
      <c r="B107" s="576"/>
      <c r="C107" s="577">
        <v>104</v>
      </c>
      <c r="D107" s="614" t="s">
        <v>3874</v>
      </c>
      <c r="E107" s="615">
        <v>20</v>
      </c>
      <c r="F107" s="579" t="s">
        <v>1953</v>
      </c>
      <c r="G107" s="580" t="s">
        <v>354</v>
      </c>
      <c r="H107" s="581" t="s">
        <v>355</v>
      </c>
      <c r="I107" s="581" t="s">
        <v>418</v>
      </c>
      <c r="J107" s="580" t="s">
        <v>629</v>
      </c>
      <c r="K107" s="582">
        <f t="shared" si="248"/>
        <v>3</v>
      </c>
      <c r="L107" s="580">
        <v>3</v>
      </c>
      <c r="M107" s="557"/>
      <c r="N107" s="558"/>
      <c r="O107" s="559">
        <f t="shared" si="211"/>
        <v>3</v>
      </c>
      <c r="P107" s="560"/>
      <c r="Q107" s="558"/>
      <c r="R107" s="559">
        <f t="shared" ref="R107" si="249">SUM(O107+P107-Q107)</f>
        <v>3</v>
      </c>
      <c r="S107" s="560"/>
      <c r="T107" s="558"/>
      <c r="U107" s="561">
        <f t="shared" si="213"/>
        <v>3</v>
      </c>
      <c r="V107" s="560"/>
      <c r="W107" s="558"/>
      <c r="X107" s="559">
        <f t="shared" si="214"/>
        <v>3</v>
      </c>
      <c r="Y107" s="560"/>
      <c r="Z107" s="558"/>
      <c r="AA107" s="561">
        <f t="shared" si="215"/>
        <v>3</v>
      </c>
      <c r="AB107" s="560"/>
      <c r="AC107" s="558"/>
      <c r="AD107" s="559">
        <f t="shared" si="216"/>
        <v>3</v>
      </c>
      <c r="AE107" s="557"/>
      <c r="AF107" s="558"/>
      <c r="AG107" s="756">
        <f t="shared" ref="AG107" si="250">SUM(AD107+AE107-AF107)</f>
        <v>3</v>
      </c>
      <c r="AH107" s="560"/>
      <c r="AI107" s="558"/>
      <c r="AJ107" s="562">
        <f t="shared" ref="AJ107" si="251">SUM(AG107+AH107-AI107)</f>
        <v>3</v>
      </c>
      <c r="AK107" s="560"/>
      <c r="AL107" s="558"/>
      <c r="AM107" s="562">
        <f t="shared" ref="AM107" si="252">SUM(AJ107+AK107-AL107)</f>
        <v>3</v>
      </c>
      <c r="AN107" s="560"/>
      <c r="AO107" s="558"/>
      <c r="AP107" s="562">
        <f t="shared" si="220"/>
        <v>3</v>
      </c>
      <c r="AQ107" s="560"/>
      <c r="AR107" s="558"/>
      <c r="AS107" s="562">
        <f t="shared" si="221"/>
        <v>3</v>
      </c>
      <c r="AT107" s="560"/>
      <c r="AU107" s="558"/>
      <c r="AV107" s="562">
        <f t="shared" si="222"/>
        <v>3</v>
      </c>
      <c r="AW107" s="583">
        <f t="shared" ref="AW107:AX107" si="253">SUM(M107+P107+S107+V107+Y107+AB107+AE107+AH107+AK107+AN107+AQ107+AT107)</f>
        <v>0</v>
      </c>
      <c r="AX107" s="583">
        <f t="shared" si="253"/>
        <v>0</v>
      </c>
      <c r="AY107" s="564">
        <f t="shared" si="225"/>
        <v>0</v>
      </c>
      <c r="AZ107" s="565" t="e">
        <f t="shared" si="226"/>
        <v>#DIV/0!</v>
      </c>
      <c r="BA107" s="566">
        <f t="shared" si="227"/>
        <v>0</v>
      </c>
      <c r="BB107" s="567">
        <v>3</v>
      </c>
      <c r="BC107" s="568">
        <v>1</v>
      </c>
      <c r="BD107" s="584">
        <f t="shared" si="151"/>
        <v>3</v>
      </c>
      <c r="BE107" s="583">
        <f t="shared" si="134"/>
        <v>2</v>
      </c>
      <c r="BF107" s="585">
        <v>2</v>
      </c>
      <c r="BG107" s="586">
        <v>43266.423750000002</v>
      </c>
      <c r="BH107" s="572">
        <f t="shared" si="152"/>
        <v>46265</v>
      </c>
      <c r="BI107" s="587">
        <f t="shared" ref="BI107" si="254">BH107-BG107</f>
        <v>2998.5762499999983</v>
      </c>
      <c r="BJ107" s="580" t="str">
        <f t="shared" si="135"/>
        <v>Dead Stock</v>
      </c>
      <c r="BK107" s="751">
        <v>1165</v>
      </c>
    </row>
    <row r="108" spans="1:63" ht="13">
      <c r="A108" s="575"/>
      <c r="B108" s="576"/>
      <c r="C108" s="577">
        <v>105</v>
      </c>
      <c r="D108" s="614" t="s">
        <v>3874</v>
      </c>
      <c r="E108" s="615">
        <v>21</v>
      </c>
      <c r="F108" s="553" t="s">
        <v>1953</v>
      </c>
      <c r="G108" s="580" t="s">
        <v>177</v>
      </c>
      <c r="H108" s="581" t="s">
        <v>178</v>
      </c>
      <c r="I108" s="581" t="s">
        <v>418</v>
      </c>
      <c r="J108" s="580" t="s">
        <v>629</v>
      </c>
      <c r="K108" s="582">
        <f t="shared" si="248"/>
        <v>2</v>
      </c>
      <c r="L108" s="580">
        <v>2</v>
      </c>
      <c r="M108" s="557"/>
      <c r="N108" s="558"/>
      <c r="O108" s="559">
        <f t="shared" si="211"/>
        <v>2</v>
      </c>
      <c r="P108" s="560"/>
      <c r="Q108" s="558"/>
      <c r="R108" s="559">
        <f t="shared" ref="R108:R115" si="255">SUM(O108+P108-Q108)</f>
        <v>2</v>
      </c>
      <c r="S108" s="560"/>
      <c r="T108" s="558"/>
      <c r="U108" s="561">
        <f t="shared" si="213"/>
        <v>2</v>
      </c>
      <c r="V108" s="560"/>
      <c r="W108" s="558"/>
      <c r="X108" s="559">
        <f t="shared" si="214"/>
        <v>2</v>
      </c>
      <c r="Y108" s="560"/>
      <c r="Z108" s="558"/>
      <c r="AA108" s="561">
        <f t="shared" si="215"/>
        <v>2</v>
      </c>
      <c r="AB108" s="560"/>
      <c r="AC108" s="558"/>
      <c r="AD108" s="559">
        <f t="shared" si="216"/>
        <v>2</v>
      </c>
      <c r="AE108" s="557"/>
      <c r="AF108" s="558"/>
      <c r="AG108" s="756">
        <f t="shared" ref="AG108:AG115" si="256">SUM(AD108+AE108-AF108)</f>
        <v>2</v>
      </c>
      <c r="AH108" s="560"/>
      <c r="AI108" s="558"/>
      <c r="AJ108" s="562">
        <f t="shared" ref="AJ108:AJ115" si="257">SUM(AG108+AH108-AI108)</f>
        <v>2</v>
      </c>
      <c r="AK108" s="560"/>
      <c r="AL108" s="558"/>
      <c r="AM108" s="562">
        <f t="shared" ref="AM108:AM115" si="258">SUM(AJ108+AK108-AL108)</f>
        <v>2</v>
      </c>
      <c r="AN108" s="560"/>
      <c r="AO108" s="558"/>
      <c r="AP108" s="562">
        <f t="shared" si="220"/>
        <v>2</v>
      </c>
      <c r="AQ108" s="560"/>
      <c r="AR108" s="558"/>
      <c r="AS108" s="562">
        <f t="shared" si="221"/>
        <v>2</v>
      </c>
      <c r="AT108" s="560"/>
      <c r="AU108" s="558"/>
      <c r="AV108" s="562">
        <f t="shared" si="222"/>
        <v>2</v>
      </c>
      <c r="AW108" s="583">
        <f t="shared" ref="AW108:AX112" si="259">SUM(M108+P108+S108+V108+Y108+AB108+AE108+AH108+AK108+AN108+AQ108+AT108)</f>
        <v>0</v>
      </c>
      <c r="AX108" s="583">
        <f t="shared" si="259"/>
        <v>0</v>
      </c>
      <c r="AY108" s="564">
        <f t="shared" si="225"/>
        <v>0</v>
      </c>
      <c r="AZ108" s="565" t="e">
        <f t="shared" si="226"/>
        <v>#DIV/0!</v>
      </c>
      <c r="BA108" s="566">
        <f t="shared" si="227"/>
        <v>0</v>
      </c>
      <c r="BB108" s="567">
        <f>MAX(0, Table176252626[[#This Row],[Column6]])</f>
        <v>2</v>
      </c>
      <c r="BC108" s="568">
        <v>1</v>
      </c>
      <c r="BD108" s="584">
        <f t="shared" si="151"/>
        <v>2</v>
      </c>
      <c r="BE108" s="583">
        <f t="shared" si="134"/>
        <v>1</v>
      </c>
      <c r="BF108" s="585">
        <v>2</v>
      </c>
      <c r="BG108" s="586">
        <v>42927.670358796298</v>
      </c>
      <c r="BH108" s="572">
        <f t="shared" si="152"/>
        <v>46265</v>
      </c>
      <c r="BI108" s="587">
        <f t="shared" ref="BI108:BI115" si="260">BH108-BG108</f>
        <v>3337.3296412037016</v>
      </c>
      <c r="BJ108" s="580" t="str">
        <f t="shared" si="135"/>
        <v>Dead Stock</v>
      </c>
      <c r="BK108" s="751">
        <v>3744</v>
      </c>
    </row>
    <row r="109" spans="1:63" ht="13">
      <c r="A109" s="575"/>
      <c r="B109" s="576"/>
      <c r="C109" s="551">
        <v>106</v>
      </c>
      <c r="D109" s="614" t="s">
        <v>3874</v>
      </c>
      <c r="E109" s="615">
        <v>22</v>
      </c>
      <c r="F109" s="579" t="s">
        <v>1953</v>
      </c>
      <c r="G109" s="580" t="s">
        <v>807</v>
      </c>
      <c r="H109" s="581" t="s">
        <v>2930</v>
      </c>
      <c r="I109" s="581" t="s">
        <v>418</v>
      </c>
      <c r="J109" s="580" t="s">
        <v>629</v>
      </c>
      <c r="K109" s="582">
        <f t="shared" si="248"/>
        <v>1</v>
      </c>
      <c r="L109" s="580">
        <v>1</v>
      </c>
      <c r="M109" s="557"/>
      <c r="N109" s="558"/>
      <c r="O109" s="559">
        <f t="shared" si="211"/>
        <v>1</v>
      </c>
      <c r="P109" s="560"/>
      <c r="Q109" s="558"/>
      <c r="R109" s="559">
        <f t="shared" si="255"/>
        <v>1</v>
      </c>
      <c r="S109" s="560"/>
      <c r="T109" s="558"/>
      <c r="U109" s="561">
        <f t="shared" si="213"/>
        <v>1</v>
      </c>
      <c r="V109" s="560"/>
      <c r="W109" s="558"/>
      <c r="X109" s="559">
        <f t="shared" si="214"/>
        <v>1</v>
      </c>
      <c r="Y109" s="560"/>
      <c r="Z109" s="558"/>
      <c r="AA109" s="561">
        <f t="shared" si="215"/>
        <v>1</v>
      </c>
      <c r="AB109" s="560"/>
      <c r="AC109" s="558"/>
      <c r="AD109" s="559">
        <f t="shared" si="216"/>
        <v>1</v>
      </c>
      <c r="AE109" s="557"/>
      <c r="AF109" s="558"/>
      <c r="AG109" s="756">
        <f t="shared" si="256"/>
        <v>1</v>
      </c>
      <c r="AH109" s="560"/>
      <c r="AI109" s="558"/>
      <c r="AJ109" s="562">
        <f t="shared" si="257"/>
        <v>1</v>
      </c>
      <c r="AK109" s="560"/>
      <c r="AL109" s="558"/>
      <c r="AM109" s="562">
        <f t="shared" si="258"/>
        <v>1</v>
      </c>
      <c r="AN109" s="560"/>
      <c r="AO109" s="558"/>
      <c r="AP109" s="562">
        <f t="shared" si="220"/>
        <v>1</v>
      </c>
      <c r="AQ109" s="560"/>
      <c r="AR109" s="558"/>
      <c r="AS109" s="562">
        <f t="shared" si="221"/>
        <v>1</v>
      </c>
      <c r="AT109" s="560"/>
      <c r="AU109" s="558"/>
      <c r="AV109" s="562">
        <f t="shared" si="222"/>
        <v>1</v>
      </c>
      <c r="AW109" s="583">
        <f t="shared" si="259"/>
        <v>0</v>
      </c>
      <c r="AX109" s="583">
        <f t="shared" si="259"/>
        <v>0</v>
      </c>
      <c r="AY109" s="564">
        <f t="shared" si="225"/>
        <v>0</v>
      </c>
      <c r="AZ109" s="565" t="e">
        <f t="shared" si="226"/>
        <v>#DIV/0!</v>
      </c>
      <c r="BA109" s="566">
        <f t="shared" si="227"/>
        <v>0</v>
      </c>
      <c r="BB109" s="567">
        <f>MAX(0, Table176252626[[#This Row],[Column6]])</f>
        <v>1</v>
      </c>
      <c r="BC109" s="568">
        <v>0</v>
      </c>
      <c r="BD109" s="584">
        <f t="shared" si="151"/>
        <v>1</v>
      </c>
      <c r="BE109" s="583">
        <f t="shared" si="134"/>
        <v>1</v>
      </c>
      <c r="BF109" s="585">
        <v>2</v>
      </c>
      <c r="BG109" s="586">
        <v>43306.657592592594</v>
      </c>
      <c r="BH109" s="572">
        <f t="shared" si="152"/>
        <v>46265</v>
      </c>
      <c r="BI109" s="587">
        <f t="shared" si="260"/>
        <v>2958.3424074074064</v>
      </c>
      <c r="BJ109" s="580" t="str">
        <f t="shared" si="135"/>
        <v>Dead Stock</v>
      </c>
      <c r="BK109" s="751">
        <v>3000</v>
      </c>
    </row>
    <row r="110" spans="1:63" ht="13">
      <c r="A110" s="549"/>
      <c r="B110" s="550"/>
      <c r="C110" s="551">
        <v>107</v>
      </c>
      <c r="D110" s="614" t="s">
        <v>3874</v>
      </c>
      <c r="E110" s="615">
        <v>23</v>
      </c>
      <c r="F110" s="553" t="s">
        <v>1953</v>
      </c>
      <c r="G110" s="580" t="s">
        <v>847</v>
      </c>
      <c r="H110" s="581" t="s">
        <v>848</v>
      </c>
      <c r="I110" s="581" t="s">
        <v>418</v>
      </c>
      <c r="J110" s="580" t="s">
        <v>629</v>
      </c>
      <c r="K110" s="582">
        <f t="shared" si="248"/>
        <v>2</v>
      </c>
      <c r="L110" s="580">
        <v>2</v>
      </c>
      <c r="M110" s="557"/>
      <c r="N110" s="558"/>
      <c r="O110" s="559">
        <f t="shared" si="211"/>
        <v>2</v>
      </c>
      <c r="P110" s="560"/>
      <c r="Q110" s="558"/>
      <c r="R110" s="559">
        <f t="shared" si="255"/>
        <v>2</v>
      </c>
      <c r="S110" s="560"/>
      <c r="T110" s="558"/>
      <c r="U110" s="561">
        <f t="shared" si="213"/>
        <v>2</v>
      </c>
      <c r="V110" s="560"/>
      <c r="W110" s="558"/>
      <c r="X110" s="559">
        <f t="shared" si="214"/>
        <v>2</v>
      </c>
      <c r="Y110" s="560"/>
      <c r="Z110" s="558"/>
      <c r="AA110" s="561">
        <f t="shared" si="215"/>
        <v>2</v>
      </c>
      <c r="AB110" s="560"/>
      <c r="AC110" s="558"/>
      <c r="AD110" s="559">
        <f t="shared" si="216"/>
        <v>2</v>
      </c>
      <c r="AE110" s="557"/>
      <c r="AF110" s="558"/>
      <c r="AG110" s="756">
        <f t="shared" si="256"/>
        <v>2</v>
      </c>
      <c r="AH110" s="560"/>
      <c r="AI110" s="558"/>
      <c r="AJ110" s="562">
        <f t="shared" si="257"/>
        <v>2</v>
      </c>
      <c r="AK110" s="560"/>
      <c r="AL110" s="558"/>
      <c r="AM110" s="562">
        <f t="shared" si="258"/>
        <v>2</v>
      </c>
      <c r="AN110" s="560"/>
      <c r="AO110" s="558"/>
      <c r="AP110" s="562">
        <f t="shared" si="220"/>
        <v>2</v>
      </c>
      <c r="AQ110" s="560"/>
      <c r="AR110" s="558"/>
      <c r="AS110" s="562">
        <f t="shared" si="221"/>
        <v>2</v>
      </c>
      <c r="AT110" s="560"/>
      <c r="AU110" s="558"/>
      <c r="AV110" s="562">
        <f t="shared" si="222"/>
        <v>2</v>
      </c>
      <c r="AW110" s="583">
        <f t="shared" si="259"/>
        <v>0</v>
      </c>
      <c r="AX110" s="583">
        <f t="shared" si="259"/>
        <v>0</v>
      </c>
      <c r="AY110" s="564">
        <f t="shared" si="225"/>
        <v>0</v>
      </c>
      <c r="AZ110" s="565" t="e">
        <f t="shared" si="226"/>
        <v>#DIV/0!</v>
      </c>
      <c r="BA110" s="566">
        <f t="shared" si="227"/>
        <v>0</v>
      </c>
      <c r="BB110" s="567">
        <f>MAX(0, Table176252626[[#This Row],[Column6]])</f>
        <v>2</v>
      </c>
      <c r="BC110" s="568">
        <v>1</v>
      </c>
      <c r="BD110" s="584">
        <f t="shared" si="151"/>
        <v>2</v>
      </c>
      <c r="BE110" s="583">
        <f t="shared" si="134"/>
        <v>1</v>
      </c>
      <c r="BF110" s="585">
        <v>2</v>
      </c>
      <c r="BG110" s="586">
        <v>43374.68953703704</v>
      </c>
      <c r="BH110" s="572">
        <f t="shared" si="152"/>
        <v>46265</v>
      </c>
      <c r="BI110" s="587">
        <f t="shared" si="260"/>
        <v>2890.3104629629597</v>
      </c>
      <c r="BJ110" s="580" t="str">
        <f t="shared" si="135"/>
        <v>Dead Stock</v>
      </c>
      <c r="BK110" s="751">
        <v>995</v>
      </c>
    </row>
    <row r="111" spans="1:63" ht="13">
      <c r="A111" s="549"/>
      <c r="B111" s="550"/>
      <c r="C111" s="551">
        <v>108</v>
      </c>
      <c r="D111" s="614" t="s">
        <v>3874</v>
      </c>
      <c r="E111" s="615">
        <v>24</v>
      </c>
      <c r="F111" s="579" t="s">
        <v>1953</v>
      </c>
      <c r="G111" s="580" t="s">
        <v>122</v>
      </c>
      <c r="H111" s="581" t="s">
        <v>2735</v>
      </c>
      <c r="I111" s="581" t="s">
        <v>418</v>
      </c>
      <c r="J111" s="580" t="s">
        <v>629</v>
      </c>
      <c r="K111" s="582">
        <f t="shared" si="248"/>
        <v>3</v>
      </c>
      <c r="L111" s="580">
        <v>5</v>
      </c>
      <c r="M111" s="557"/>
      <c r="N111" s="558"/>
      <c r="O111" s="559">
        <f t="shared" si="211"/>
        <v>5</v>
      </c>
      <c r="P111" s="560"/>
      <c r="Q111" s="558"/>
      <c r="R111" s="559">
        <f t="shared" si="255"/>
        <v>5</v>
      </c>
      <c r="S111" s="560"/>
      <c r="T111" s="558"/>
      <c r="U111" s="561">
        <f t="shared" si="213"/>
        <v>5</v>
      </c>
      <c r="V111" s="560"/>
      <c r="W111" s="558"/>
      <c r="X111" s="559">
        <f t="shared" si="214"/>
        <v>5</v>
      </c>
      <c r="Y111" s="560"/>
      <c r="Z111" s="558">
        <v>2</v>
      </c>
      <c r="AA111" s="561">
        <f t="shared" si="215"/>
        <v>3</v>
      </c>
      <c r="AB111" s="560"/>
      <c r="AC111" s="558"/>
      <c r="AD111" s="559">
        <f t="shared" si="216"/>
        <v>3</v>
      </c>
      <c r="AE111" s="557"/>
      <c r="AF111" s="558"/>
      <c r="AG111" s="756">
        <f t="shared" si="256"/>
        <v>3</v>
      </c>
      <c r="AH111" s="560"/>
      <c r="AI111" s="558"/>
      <c r="AJ111" s="562">
        <f t="shared" si="257"/>
        <v>3</v>
      </c>
      <c r="AK111" s="560"/>
      <c r="AL111" s="558"/>
      <c r="AM111" s="562">
        <f t="shared" si="258"/>
        <v>3</v>
      </c>
      <c r="AN111" s="560"/>
      <c r="AO111" s="558"/>
      <c r="AP111" s="562">
        <f t="shared" si="220"/>
        <v>3</v>
      </c>
      <c r="AQ111" s="560"/>
      <c r="AR111" s="558"/>
      <c r="AS111" s="562">
        <f t="shared" si="221"/>
        <v>3</v>
      </c>
      <c r="AT111" s="560"/>
      <c r="AU111" s="558"/>
      <c r="AV111" s="562">
        <f t="shared" si="222"/>
        <v>3</v>
      </c>
      <c r="AW111" s="583">
        <f t="shared" si="259"/>
        <v>0</v>
      </c>
      <c r="AX111" s="583">
        <f t="shared" si="259"/>
        <v>2</v>
      </c>
      <c r="AY111" s="564">
        <f t="shared" si="225"/>
        <v>2</v>
      </c>
      <c r="AZ111" s="565">
        <f t="shared" si="226"/>
        <v>2</v>
      </c>
      <c r="BA111" s="566">
        <f t="shared" si="227"/>
        <v>1</v>
      </c>
      <c r="BB111" s="567">
        <v>3</v>
      </c>
      <c r="BC111" s="568">
        <v>1</v>
      </c>
      <c r="BD111" s="584">
        <f t="shared" si="151"/>
        <v>3</v>
      </c>
      <c r="BE111" s="583">
        <f t="shared" si="134"/>
        <v>2</v>
      </c>
      <c r="BF111" s="585">
        <v>2</v>
      </c>
      <c r="BG111" s="586">
        <v>43290.692303240743</v>
      </c>
      <c r="BH111" s="572">
        <f t="shared" si="152"/>
        <v>46265</v>
      </c>
      <c r="BI111" s="587">
        <f t="shared" si="260"/>
        <v>2974.3076967592569</v>
      </c>
      <c r="BJ111" s="580" t="str">
        <f t="shared" si="135"/>
        <v>Dead Stock</v>
      </c>
      <c r="BK111" s="751">
        <v>1733</v>
      </c>
    </row>
    <row r="112" spans="1:63" ht="13">
      <c r="A112" s="549"/>
      <c r="B112" s="576"/>
      <c r="C112" s="577">
        <v>109</v>
      </c>
      <c r="D112" s="614" t="s">
        <v>3874</v>
      </c>
      <c r="E112" s="615">
        <v>25</v>
      </c>
      <c r="F112" s="579" t="s">
        <v>1953</v>
      </c>
      <c r="G112" s="580" t="s">
        <v>1041</v>
      </c>
      <c r="H112" s="581" t="s">
        <v>1042</v>
      </c>
      <c r="I112" s="581" t="s">
        <v>423</v>
      </c>
      <c r="J112" s="580" t="s">
        <v>629</v>
      </c>
      <c r="K112" s="582">
        <f t="shared" si="248"/>
        <v>1</v>
      </c>
      <c r="L112" s="580">
        <v>1</v>
      </c>
      <c r="M112" s="557"/>
      <c r="N112" s="558"/>
      <c r="O112" s="559">
        <f t="shared" si="211"/>
        <v>1</v>
      </c>
      <c r="P112" s="560"/>
      <c r="Q112" s="558"/>
      <c r="R112" s="559">
        <f t="shared" si="255"/>
        <v>1</v>
      </c>
      <c r="S112" s="560"/>
      <c r="T112" s="558"/>
      <c r="U112" s="561">
        <f t="shared" si="213"/>
        <v>1</v>
      </c>
      <c r="V112" s="560"/>
      <c r="W112" s="558"/>
      <c r="X112" s="559">
        <f t="shared" si="214"/>
        <v>1</v>
      </c>
      <c r="Y112" s="560"/>
      <c r="Z112" s="558"/>
      <c r="AA112" s="561">
        <f t="shared" si="215"/>
        <v>1</v>
      </c>
      <c r="AB112" s="560"/>
      <c r="AC112" s="558"/>
      <c r="AD112" s="559">
        <f t="shared" si="216"/>
        <v>1</v>
      </c>
      <c r="AE112" s="557"/>
      <c r="AF112" s="558"/>
      <c r="AG112" s="756">
        <f t="shared" si="256"/>
        <v>1</v>
      </c>
      <c r="AH112" s="560"/>
      <c r="AI112" s="558"/>
      <c r="AJ112" s="562">
        <f t="shared" si="257"/>
        <v>1</v>
      </c>
      <c r="AK112" s="560"/>
      <c r="AL112" s="558"/>
      <c r="AM112" s="562">
        <f t="shared" si="258"/>
        <v>1</v>
      </c>
      <c r="AN112" s="560"/>
      <c r="AO112" s="558"/>
      <c r="AP112" s="562">
        <f t="shared" si="220"/>
        <v>1</v>
      </c>
      <c r="AQ112" s="560"/>
      <c r="AR112" s="558"/>
      <c r="AS112" s="562">
        <f t="shared" si="221"/>
        <v>1</v>
      </c>
      <c r="AT112" s="560"/>
      <c r="AU112" s="558"/>
      <c r="AV112" s="562">
        <f t="shared" si="222"/>
        <v>1</v>
      </c>
      <c r="AW112" s="583">
        <f t="shared" si="259"/>
        <v>0</v>
      </c>
      <c r="AX112" s="583">
        <f t="shared" si="259"/>
        <v>0</v>
      </c>
      <c r="AY112" s="564">
        <f t="shared" si="225"/>
        <v>0</v>
      </c>
      <c r="AZ112" s="565" t="e">
        <f t="shared" si="226"/>
        <v>#DIV/0!</v>
      </c>
      <c r="BA112" s="566">
        <f t="shared" si="227"/>
        <v>0</v>
      </c>
      <c r="BB112" s="567">
        <f>MAX(0, Table176252626[[#This Row],[Column6]])</f>
        <v>1</v>
      </c>
      <c r="BC112" s="568">
        <v>0</v>
      </c>
      <c r="BD112" s="584">
        <f t="shared" si="151"/>
        <v>1</v>
      </c>
      <c r="BE112" s="583">
        <f t="shared" si="134"/>
        <v>1</v>
      </c>
      <c r="BF112" s="585">
        <v>2</v>
      </c>
      <c r="BG112" s="586">
        <v>45013.646319444444</v>
      </c>
      <c r="BH112" s="572">
        <f t="shared" si="152"/>
        <v>46265</v>
      </c>
      <c r="BI112" s="587">
        <f t="shared" si="260"/>
        <v>1251.3536805555559</v>
      </c>
      <c r="BJ112" s="580" t="str">
        <f t="shared" si="135"/>
        <v>Dead Stock</v>
      </c>
      <c r="BK112" s="751">
        <v>24510</v>
      </c>
    </row>
    <row r="113" spans="1:63" ht="13">
      <c r="A113" s="549"/>
      <c r="B113" s="576"/>
      <c r="C113" s="577">
        <v>110</v>
      </c>
      <c r="D113" s="614" t="s">
        <v>3874</v>
      </c>
      <c r="E113" s="615">
        <v>26</v>
      </c>
      <c r="F113" s="553" t="s">
        <v>1952</v>
      </c>
      <c r="G113" s="606" t="s">
        <v>166</v>
      </c>
      <c r="H113" s="581" t="s">
        <v>167</v>
      </c>
      <c r="I113" s="581" t="s">
        <v>418</v>
      </c>
      <c r="J113" s="580" t="s">
        <v>629</v>
      </c>
      <c r="K113" s="582">
        <f t="shared" si="248"/>
        <v>2</v>
      </c>
      <c r="L113" s="580">
        <v>2</v>
      </c>
      <c r="M113" s="557"/>
      <c r="N113" s="558"/>
      <c r="O113" s="559">
        <f t="shared" si="211"/>
        <v>2</v>
      </c>
      <c r="P113" s="560"/>
      <c r="Q113" s="558"/>
      <c r="R113" s="559">
        <f t="shared" si="255"/>
        <v>2</v>
      </c>
      <c r="S113" s="560"/>
      <c r="T113" s="558"/>
      <c r="U113" s="561">
        <f t="shared" si="213"/>
        <v>2</v>
      </c>
      <c r="V113" s="560"/>
      <c r="W113" s="558"/>
      <c r="X113" s="559">
        <f t="shared" si="214"/>
        <v>2</v>
      </c>
      <c r="Y113" s="560"/>
      <c r="Z113" s="558"/>
      <c r="AA113" s="561">
        <f t="shared" si="215"/>
        <v>2</v>
      </c>
      <c r="AB113" s="560"/>
      <c r="AC113" s="558"/>
      <c r="AD113" s="559">
        <f t="shared" si="216"/>
        <v>2</v>
      </c>
      <c r="AE113" s="557"/>
      <c r="AF113" s="558"/>
      <c r="AG113" s="756">
        <f t="shared" si="256"/>
        <v>2</v>
      </c>
      <c r="AH113" s="560"/>
      <c r="AI113" s="558"/>
      <c r="AJ113" s="562">
        <f t="shared" si="257"/>
        <v>2</v>
      </c>
      <c r="AK113" s="560"/>
      <c r="AL113" s="558"/>
      <c r="AM113" s="562">
        <f t="shared" si="258"/>
        <v>2</v>
      </c>
      <c r="AN113" s="560"/>
      <c r="AO113" s="558"/>
      <c r="AP113" s="562">
        <f t="shared" si="220"/>
        <v>2</v>
      </c>
      <c r="AQ113" s="560"/>
      <c r="AR113" s="558"/>
      <c r="AS113" s="562">
        <f t="shared" si="221"/>
        <v>2</v>
      </c>
      <c r="AT113" s="560"/>
      <c r="AU113" s="558"/>
      <c r="AV113" s="562">
        <f t="shared" si="222"/>
        <v>2</v>
      </c>
      <c r="AW113" s="583">
        <f t="shared" ref="AW113:AX113" si="261">SUM(M113+P113+S113+V113+Y113+AB113+AE113+AH113+AK113+AN113+AQ113+AT113)</f>
        <v>0</v>
      </c>
      <c r="AX113" s="583">
        <f t="shared" si="261"/>
        <v>0</v>
      </c>
      <c r="AY113" s="564">
        <f t="shared" si="225"/>
        <v>0</v>
      </c>
      <c r="AZ113" s="565" t="e">
        <f t="shared" si="226"/>
        <v>#DIV/0!</v>
      </c>
      <c r="BA113" s="566">
        <f t="shared" si="227"/>
        <v>0</v>
      </c>
      <c r="BB113" s="567">
        <f>MAX(0, Table176252626[[#This Row],[Column6]])</f>
        <v>2</v>
      </c>
      <c r="BC113" s="568">
        <v>1</v>
      </c>
      <c r="BD113" s="584">
        <f t="shared" si="151"/>
        <v>2</v>
      </c>
      <c r="BE113" s="583">
        <f t="shared" si="134"/>
        <v>1</v>
      </c>
      <c r="BF113" s="585">
        <v>2</v>
      </c>
      <c r="BG113" s="586">
        <v>43784.609467592592</v>
      </c>
      <c r="BH113" s="572">
        <f t="shared" si="152"/>
        <v>46265</v>
      </c>
      <c r="BI113" s="587">
        <f t="shared" si="260"/>
        <v>2480.3905324074076</v>
      </c>
      <c r="BJ113" s="580" t="str">
        <f t="shared" si="135"/>
        <v>Dead Stock</v>
      </c>
      <c r="BK113" s="751">
        <v>4093.5</v>
      </c>
    </row>
    <row r="114" spans="1:63" ht="13">
      <c r="A114" s="549"/>
      <c r="B114" s="550"/>
      <c r="C114" s="577">
        <v>111</v>
      </c>
      <c r="D114" s="614" t="s">
        <v>3874</v>
      </c>
      <c r="E114" s="615">
        <v>27</v>
      </c>
      <c r="F114" s="593" t="s">
        <v>1953</v>
      </c>
      <c r="G114" s="588" t="s">
        <v>3682</v>
      </c>
      <c r="H114" s="589" t="s">
        <v>3683</v>
      </c>
      <c r="I114" s="589" t="s">
        <v>418</v>
      </c>
      <c r="J114" s="580" t="s">
        <v>629</v>
      </c>
      <c r="K114" s="594">
        <f t="shared" si="248"/>
        <v>7</v>
      </c>
      <c r="L114" s="588">
        <v>7</v>
      </c>
      <c r="M114" s="558"/>
      <c r="N114" s="558"/>
      <c r="O114" s="562">
        <f t="shared" si="211"/>
        <v>7</v>
      </c>
      <c r="P114" s="560"/>
      <c r="Q114" s="558"/>
      <c r="R114" s="562">
        <f t="shared" si="255"/>
        <v>7</v>
      </c>
      <c r="S114" s="560"/>
      <c r="T114" s="558"/>
      <c r="U114" s="595">
        <f t="shared" si="213"/>
        <v>7</v>
      </c>
      <c r="V114" s="560"/>
      <c r="W114" s="558"/>
      <c r="X114" s="562">
        <f t="shared" si="214"/>
        <v>7</v>
      </c>
      <c r="Y114" s="560"/>
      <c r="Z114" s="558"/>
      <c r="AA114" s="595">
        <f t="shared" si="215"/>
        <v>7</v>
      </c>
      <c r="AB114" s="560"/>
      <c r="AC114" s="558"/>
      <c r="AD114" s="562">
        <f t="shared" si="216"/>
        <v>7</v>
      </c>
      <c r="AE114" s="557"/>
      <c r="AF114" s="558"/>
      <c r="AG114" s="672">
        <f t="shared" si="256"/>
        <v>7</v>
      </c>
      <c r="AH114" s="560"/>
      <c r="AI114" s="558"/>
      <c r="AJ114" s="562">
        <f t="shared" si="257"/>
        <v>7</v>
      </c>
      <c r="AK114" s="560"/>
      <c r="AL114" s="558"/>
      <c r="AM114" s="562">
        <f t="shared" si="258"/>
        <v>7</v>
      </c>
      <c r="AN114" s="560"/>
      <c r="AO114" s="558"/>
      <c r="AP114" s="562">
        <f t="shared" si="220"/>
        <v>7</v>
      </c>
      <c r="AQ114" s="560"/>
      <c r="AR114" s="558"/>
      <c r="AS114" s="562">
        <f t="shared" si="221"/>
        <v>7</v>
      </c>
      <c r="AT114" s="560"/>
      <c r="AU114" s="558"/>
      <c r="AV114" s="562">
        <f t="shared" si="222"/>
        <v>7</v>
      </c>
      <c r="AW114" s="597">
        <f>SUM(M114+P114+S114+V114+Y114+AB114+AE114+AH114+AK114+AN114+AQ114+AT114)</f>
        <v>0</v>
      </c>
      <c r="AX114" s="598">
        <f>SUM(N114+Q114+T114+W114+Z114+AC114+AF114+AI114+AL114+AO114+AR114+AU114)</f>
        <v>0</v>
      </c>
      <c r="AY114" s="599">
        <f t="shared" si="225"/>
        <v>0</v>
      </c>
      <c r="AZ114" s="600" t="e">
        <f t="shared" si="226"/>
        <v>#DIV/0!</v>
      </c>
      <c r="BA114" s="601">
        <f t="shared" si="227"/>
        <v>0</v>
      </c>
      <c r="BB114" s="602">
        <v>7</v>
      </c>
      <c r="BC114" s="603">
        <v>1</v>
      </c>
      <c r="BD114" s="584">
        <f t="shared" si="151"/>
        <v>7</v>
      </c>
      <c r="BE114" s="583">
        <f t="shared" si="134"/>
        <v>6</v>
      </c>
      <c r="BF114" s="585">
        <v>2</v>
      </c>
      <c r="BG114" s="586">
        <v>45215.483171296299</v>
      </c>
      <c r="BH114" s="572">
        <f t="shared" si="152"/>
        <v>46265</v>
      </c>
      <c r="BI114" s="610">
        <f t="shared" si="260"/>
        <v>1049.5168287037013</v>
      </c>
      <c r="BJ114" s="580" t="str">
        <f t="shared" si="135"/>
        <v>Dead Stock</v>
      </c>
      <c r="BK114" s="751">
        <v>850</v>
      </c>
    </row>
    <row r="115" spans="1:63" ht="13">
      <c r="A115" s="549"/>
      <c r="B115" s="576"/>
      <c r="C115" s="551">
        <v>112</v>
      </c>
      <c r="D115" s="614" t="s">
        <v>3874</v>
      </c>
      <c r="E115" s="615">
        <v>28</v>
      </c>
      <c r="F115" s="553" t="s">
        <v>1952</v>
      </c>
      <c r="G115" s="588" t="s">
        <v>387</v>
      </c>
      <c r="H115" s="589" t="s">
        <v>388</v>
      </c>
      <c r="I115" s="581" t="s">
        <v>418</v>
      </c>
      <c r="J115" s="580" t="s">
        <v>629</v>
      </c>
      <c r="K115" s="582">
        <f t="shared" si="248"/>
        <v>4</v>
      </c>
      <c r="L115" s="580">
        <v>4</v>
      </c>
      <c r="M115" s="557"/>
      <c r="N115" s="558"/>
      <c r="O115" s="559">
        <f t="shared" si="211"/>
        <v>4</v>
      </c>
      <c r="P115" s="560"/>
      <c r="Q115" s="558"/>
      <c r="R115" s="559">
        <f t="shared" si="255"/>
        <v>4</v>
      </c>
      <c r="S115" s="560"/>
      <c r="T115" s="558"/>
      <c r="U115" s="561">
        <f t="shared" si="213"/>
        <v>4</v>
      </c>
      <c r="V115" s="560"/>
      <c r="W115" s="558"/>
      <c r="X115" s="559">
        <f t="shared" si="214"/>
        <v>4</v>
      </c>
      <c r="Y115" s="560"/>
      <c r="Z115" s="558"/>
      <c r="AA115" s="561">
        <f t="shared" si="215"/>
        <v>4</v>
      </c>
      <c r="AB115" s="560"/>
      <c r="AC115" s="558"/>
      <c r="AD115" s="559">
        <f t="shared" si="216"/>
        <v>4</v>
      </c>
      <c r="AE115" s="557"/>
      <c r="AF115" s="558"/>
      <c r="AG115" s="756">
        <f t="shared" si="256"/>
        <v>4</v>
      </c>
      <c r="AH115" s="560"/>
      <c r="AI115" s="558"/>
      <c r="AJ115" s="562">
        <f t="shared" si="257"/>
        <v>4</v>
      </c>
      <c r="AK115" s="560"/>
      <c r="AL115" s="558"/>
      <c r="AM115" s="562">
        <f t="shared" si="258"/>
        <v>4</v>
      </c>
      <c r="AN115" s="560"/>
      <c r="AO115" s="558"/>
      <c r="AP115" s="562">
        <f t="shared" si="220"/>
        <v>4</v>
      </c>
      <c r="AQ115" s="560"/>
      <c r="AR115" s="558"/>
      <c r="AS115" s="562">
        <f t="shared" si="221"/>
        <v>4</v>
      </c>
      <c r="AT115" s="560"/>
      <c r="AU115" s="558"/>
      <c r="AV115" s="562">
        <f t="shared" si="222"/>
        <v>4</v>
      </c>
      <c r="AW115" s="583">
        <f>SUM(M115+P115+S115+V115+Y115+AB115+AE115+AH115+AK115+AN115+AQ115+AT115)</f>
        <v>0</v>
      </c>
      <c r="AX115" s="583">
        <f>SUM(N115+Q115+T115+W115+Z115+AC115+AF115+AI115+AL115+AO115+AR115+AU115)</f>
        <v>0</v>
      </c>
      <c r="AY115" s="564">
        <f t="shared" si="225"/>
        <v>0</v>
      </c>
      <c r="AZ115" s="565" t="e">
        <f t="shared" si="226"/>
        <v>#DIV/0!</v>
      </c>
      <c r="BA115" s="566">
        <f t="shared" si="227"/>
        <v>0</v>
      </c>
      <c r="BB115" s="567">
        <f>MAX(0, Table176252626[[#This Row],[Column6]])</f>
        <v>4</v>
      </c>
      <c r="BC115" s="568">
        <v>1</v>
      </c>
      <c r="BD115" s="584">
        <f t="shared" si="151"/>
        <v>4</v>
      </c>
      <c r="BE115" s="583">
        <f t="shared" si="134"/>
        <v>3</v>
      </c>
      <c r="BF115" s="585">
        <v>2</v>
      </c>
      <c r="BG115" s="586">
        <v>44825.55667824074</v>
      </c>
      <c r="BH115" s="572">
        <f t="shared" si="152"/>
        <v>46265</v>
      </c>
      <c r="BI115" s="587">
        <f t="shared" si="260"/>
        <v>1439.4433217592596</v>
      </c>
      <c r="BJ115" s="580" t="str">
        <f t="shared" si="135"/>
        <v>Dead Stock</v>
      </c>
      <c r="BK115" s="751">
        <v>2070</v>
      </c>
    </row>
    <row r="116" spans="1:63" ht="13">
      <c r="A116" s="590"/>
      <c r="B116" s="591"/>
      <c r="C116" s="551">
        <v>113</v>
      </c>
      <c r="D116" s="614" t="s">
        <v>3874</v>
      </c>
      <c r="E116" s="615">
        <v>29</v>
      </c>
      <c r="F116" s="553" t="s">
        <v>1952</v>
      </c>
      <c r="G116" s="580" t="s">
        <v>365</v>
      </c>
      <c r="H116" s="581" t="s">
        <v>4700</v>
      </c>
      <c r="I116" s="581" t="s">
        <v>418</v>
      </c>
      <c r="J116" s="580" t="s">
        <v>629</v>
      </c>
      <c r="K116" s="582">
        <f t="shared" ref="K116" si="262">AV116</f>
        <v>2</v>
      </c>
      <c r="L116" s="580">
        <v>4</v>
      </c>
      <c r="M116" s="557"/>
      <c r="N116" s="558"/>
      <c r="O116" s="559">
        <f t="shared" ref="O116" si="263">SUM(L116+M116-N116)</f>
        <v>4</v>
      </c>
      <c r="P116" s="560"/>
      <c r="Q116" s="558">
        <v>1</v>
      </c>
      <c r="R116" s="559">
        <f t="shared" ref="R116" si="264">SUM(O116+P116-Q116)</f>
        <v>3</v>
      </c>
      <c r="S116" s="560"/>
      <c r="T116" s="558"/>
      <c r="U116" s="561">
        <f t="shared" ref="U116" si="265">SUM(R116+S116-T116)</f>
        <v>3</v>
      </c>
      <c r="V116" s="560"/>
      <c r="W116" s="558"/>
      <c r="X116" s="559">
        <f t="shared" ref="X116" si="266">SUM(U116+V116-W116)</f>
        <v>3</v>
      </c>
      <c r="Y116" s="560"/>
      <c r="Z116" s="558"/>
      <c r="AA116" s="561">
        <f t="shared" ref="AA116" si="267">SUM(X116+Y116-Z116)</f>
        <v>3</v>
      </c>
      <c r="AB116" s="560"/>
      <c r="AC116" s="558"/>
      <c r="AD116" s="559">
        <f t="shared" ref="AD116" si="268">SUM(AA116+AB116-AC116)</f>
        <v>3</v>
      </c>
      <c r="AE116" s="557"/>
      <c r="AF116" s="558"/>
      <c r="AG116" s="756">
        <f t="shared" ref="AG116" si="269">SUM(AD116+AE116-AF116)</f>
        <v>3</v>
      </c>
      <c r="AH116" s="560"/>
      <c r="AI116" s="558">
        <v>1</v>
      </c>
      <c r="AJ116" s="562">
        <f t="shared" ref="AJ116" si="270">SUM(AG116+AH116-AI116)</f>
        <v>2</v>
      </c>
      <c r="AK116" s="560"/>
      <c r="AL116" s="558"/>
      <c r="AM116" s="562">
        <f t="shared" ref="AM116" si="271">SUM(AJ116+AK116-AL116)</f>
        <v>2</v>
      </c>
      <c r="AN116" s="560"/>
      <c r="AO116" s="558"/>
      <c r="AP116" s="562">
        <f t="shared" ref="AP116" si="272">SUM(AM116+AN116-AO116)</f>
        <v>2</v>
      </c>
      <c r="AQ116" s="560"/>
      <c r="AR116" s="558"/>
      <c r="AS116" s="562">
        <f t="shared" ref="AS116" si="273">SUM(AP116+AQ116-AR116)</f>
        <v>2</v>
      </c>
      <c r="AT116" s="560"/>
      <c r="AU116" s="558"/>
      <c r="AV116" s="562">
        <f t="shared" ref="AV116" si="274">SUM(AS116+AT116-AU116)</f>
        <v>2</v>
      </c>
      <c r="AW116" s="583">
        <f t="shared" ref="AW116" si="275">SUM(M116+P116+S116+V116+Y116+AB116+AE116+AH116+AK116+AN116+AQ116+AT116)</f>
        <v>0</v>
      </c>
      <c r="AX116" s="583">
        <f>SUM(N116+Q116+T116+W116+Z116+AC116+AF116+AI116+AL116+AO116+AR116+AU116)</f>
        <v>2</v>
      </c>
      <c r="AY116" s="564">
        <f t="shared" ref="AY116" si="276">SUM(N116,Q116,T116,W116,Z116,AC116,AF116,AI116,AL116,AO116,AR116,AU116)</f>
        <v>2</v>
      </c>
      <c r="AZ116" s="565">
        <f t="shared" ref="AZ116" si="277">AVERAGE(N116,Q116,T116,W116,Z116,AC116,AF116,AI116,AL116,AO116,AR116,AU116)</f>
        <v>1</v>
      </c>
      <c r="BA116" s="566">
        <f t="shared" ref="BA116" si="278">COUNT(N116,Q116,T116,W116,Z116,AC116,AF116,AI116,AL116,AO116,AR116,AU116)</f>
        <v>2</v>
      </c>
      <c r="BB116" s="567">
        <v>2</v>
      </c>
      <c r="BC116" s="568">
        <v>1</v>
      </c>
      <c r="BD116" s="584">
        <f t="shared" si="151"/>
        <v>2</v>
      </c>
      <c r="BE116" s="583">
        <f t="shared" si="134"/>
        <v>1</v>
      </c>
      <c r="BF116" s="585">
        <v>2</v>
      </c>
      <c r="BG116" s="586">
        <v>44753.532268518517</v>
      </c>
      <c r="BH116" s="572">
        <f t="shared" si="152"/>
        <v>46265</v>
      </c>
      <c r="BI116" s="587">
        <f t="shared" ref="BI116" si="279">BH116-BG116</f>
        <v>1511.4677314814835</v>
      </c>
      <c r="BJ116" s="580" t="str">
        <f t="shared" si="135"/>
        <v>Dead Stock</v>
      </c>
      <c r="BK116" s="751">
        <v>3400</v>
      </c>
    </row>
    <row r="117" spans="1:63" ht="13">
      <c r="A117" s="549"/>
      <c r="B117" s="576"/>
      <c r="C117" s="551">
        <v>114</v>
      </c>
      <c r="D117" s="614" t="s">
        <v>3874</v>
      </c>
      <c r="E117" s="615">
        <v>30</v>
      </c>
      <c r="F117" s="593" t="s">
        <v>1952</v>
      </c>
      <c r="G117" s="588" t="s">
        <v>4431</v>
      </c>
      <c r="H117" s="589" t="s">
        <v>4430</v>
      </c>
      <c r="I117" s="589" t="s">
        <v>423</v>
      </c>
      <c r="J117" s="588" t="s">
        <v>629</v>
      </c>
      <c r="K117" s="594">
        <f t="shared" ref="K117" si="280">AV117</f>
        <v>1</v>
      </c>
      <c r="L117" s="588">
        <v>1</v>
      </c>
      <c r="M117" s="558"/>
      <c r="N117" s="558"/>
      <c r="O117" s="562">
        <f t="shared" ref="O117" si="281">SUM(L117+M117-N117)</f>
        <v>1</v>
      </c>
      <c r="P117" s="560"/>
      <c r="Q117" s="558"/>
      <c r="R117" s="562">
        <f t="shared" ref="R117" si="282">SUM(O117+P117-Q117)</f>
        <v>1</v>
      </c>
      <c r="S117" s="560"/>
      <c r="T117" s="558"/>
      <c r="U117" s="595">
        <f t="shared" ref="U117" si="283">SUM(R117+S117-T117)</f>
        <v>1</v>
      </c>
      <c r="V117" s="560"/>
      <c r="W117" s="558"/>
      <c r="X117" s="562">
        <f t="shared" ref="X117" si="284">SUM(U117+V117-W117)</f>
        <v>1</v>
      </c>
      <c r="Y117" s="560"/>
      <c r="Z117" s="558"/>
      <c r="AA117" s="595">
        <f t="shared" ref="AA117" si="285">SUM(X117+Y117-Z117)</f>
        <v>1</v>
      </c>
      <c r="AB117" s="560"/>
      <c r="AC117" s="558"/>
      <c r="AD117" s="562">
        <f t="shared" ref="AD117" si="286">SUM(AA117+AB117-AC117)</f>
        <v>1</v>
      </c>
      <c r="AE117" s="557"/>
      <c r="AF117" s="558"/>
      <c r="AG117" s="672">
        <f t="shared" ref="AG117" si="287">SUM(AD117+AE117-AF117)</f>
        <v>1</v>
      </c>
      <c r="AH117" s="560"/>
      <c r="AI117" s="558"/>
      <c r="AJ117" s="562">
        <f t="shared" ref="AJ117" si="288">SUM(AG117+AH117-AI117)</f>
        <v>1</v>
      </c>
      <c r="AK117" s="560"/>
      <c r="AL117" s="558"/>
      <c r="AM117" s="562">
        <f t="shared" ref="AM117" si="289">SUM(AJ117+AK117-AL117)</f>
        <v>1</v>
      </c>
      <c r="AN117" s="560"/>
      <c r="AO117" s="558"/>
      <c r="AP117" s="562">
        <f t="shared" ref="AP117" si="290">SUM(AM117+AN117-AO117)</f>
        <v>1</v>
      </c>
      <c r="AQ117" s="560"/>
      <c r="AR117" s="558"/>
      <c r="AS117" s="562">
        <f t="shared" ref="AS117" si="291">SUM(AP117+AQ117-AR117)</f>
        <v>1</v>
      </c>
      <c r="AT117" s="560"/>
      <c r="AU117" s="558"/>
      <c r="AV117" s="562">
        <f t="shared" ref="AV117" si="292">SUM(AS117+AT117-AU117)</f>
        <v>1</v>
      </c>
      <c r="AW117" s="597">
        <f t="shared" ref="AW117:AX117" si="293">SUM(M117+P117+S117+V117+Y117+AB117+AE117+AH117+AK117+AN117+AQ117+AT117)</f>
        <v>0</v>
      </c>
      <c r="AX117" s="598">
        <f t="shared" si="293"/>
        <v>0</v>
      </c>
      <c r="AY117" s="599">
        <f t="shared" ref="AY117" si="294">SUM(N117,Q117,T117,W117,Z117,AC117,AF117,AI117,AL117,AO117,AR117,AU117)</f>
        <v>0</v>
      </c>
      <c r="AZ117" s="600" t="e">
        <f t="shared" ref="AZ117" si="295">AVERAGE(N117,Q117,T117,W117,Z117,AC117,AF117,AI117,AL117,AO117,AR117,AU117)</f>
        <v>#DIV/0!</v>
      </c>
      <c r="BA117" s="601">
        <f t="shared" ref="BA117" si="296">COUNT(N117,Q117,T117,W117,Z117,AC117,AF117,AI117,AL117,AO117,AR117,AU117)</f>
        <v>0</v>
      </c>
      <c r="BB117" s="602">
        <v>1</v>
      </c>
      <c r="BC117" s="603">
        <v>0</v>
      </c>
      <c r="BD117" s="584">
        <f t="shared" si="151"/>
        <v>1</v>
      </c>
      <c r="BE117" s="583">
        <f t="shared" si="134"/>
        <v>1</v>
      </c>
      <c r="BF117" s="585">
        <v>2</v>
      </c>
      <c r="BG117" s="586">
        <v>45832</v>
      </c>
      <c r="BH117" s="572">
        <f t="shared" si="152"/>
        <v>46265</v>
      </c>
      <c r="BI117" s="604">
        <f t="shared" ref="BI117" si="297">BH117-BG117</f>
        <v>433</v>
      </c>
      <c r="BJ117" s="580" t="str">
        <f t="shared" si="135"/>
        <v>Dead Stock</v>
      </c>
      <c r="BK117" s="751">
        <v>3117.75</v>
      </c>
    </row>
    <row r="118" spans="1:63" ht="13">
      <c r="A118" s="549"/>
      <c r="B118" s="550"/>
      <c r="C118" s="577">
        <v>115</v>
      </c>
      <c r="D118" s="614" t="s">
        <v>3874</v>
      </c>
      <c r="E118" s="615">
        <v>31</v>
      </c>
      <c r="F118" s="553" t="s">
        <v>1953</v>
      </c>
      <c r="G118" s="580" t="s">
        <v>2790</v>
      </c>
      <c r="H118" s="607" t="s">
        <v>2791</v>
      </c>
      <c r="I118" s="581" t="s">
        <v>423</v>
      </c>
      <c r="J118" s="580" t="s">
        <v>629</v>
      </c>
      <c r="K118" s="582">
        <f t="shared" ref="K118" si="298">AV118</f>
        <v>1</v>
      </c>
      <c r="L118" s="580">
        <v>1</v>
      </c>
      <c r="M118" s="557"/>
      <c r="N118" s="558"/>
      <c r="O118" s="559">
        <f t="shared" ref="O118" si="299">SUM(L118+M118-N118)</f>
        <v>1</v>
      </c>
      <c r="P118" s="560"/>
      <c r="Q118" s="558"/>
      <c r="R118" s="559">
        <f t="shared" ref="R118" si="300">SUM(O118+P118-Q118)</f>
        <v>1</v>
      </c>
      <c r="S118" s="560"/>
      <c r="T118" s="558"/>
      <c r="U118" s="561">
        <f t="shared" ref="U118" si="301">SUM(R118+S118-T118)</f>
        <v>1</v>
      </c>
      <c r="V118" s="560"/>
      <c r="W118" s="558"/>
      <c r="X118" s="559">
        <f t="shared" ref="X118" si="302">SUM(U118+V118-W118)</f>
        <v>1</v>
      </c>
      <c r="Y118" s="560"/>
      <c r="Z118" s="558"/>
      <c r="AA118" s="561">
        <f t="shared" ref="AA118" si="303">SUM(X118+Y118-Z118)</f>
        <v>1</v>
      </c>
      <c r="AB118" s="560"/>
      <c r="AC118" s="558"/>
      <c r="AD118" s="559">
        <f t="shared" ref="AD118" si="304">SUM(AA118+AB118-AC118)</f>
        <v>1</v>
      </c>
      <c r="AE118" s="557"/>
      <c r="AF118" s="558"/>
      <c r="AG118" s="756">
        <f t="shared" ref="AG118" si="305">SUM(AD118+AE118-AF118)</f>
        <v>1</v>
      </c>
      <c r="AH118" s="560"/>
      <c r="AI118" s="558"/>
      <c r="AJ118" s="562">
        <f t="shared" ref="AJ118" si="306">SUM(AG118+AH118-AI118)</f>
        <v>1</v>
      </c>
      <c r="AK118" s="560"/>
      <c r="AL118" s="558"/>
      <c r="AM118" s="562">
        <f t="shared" ref="AM118" si="307">SUM(AJ118+AK118-AL118)</f>
        <v>1</v>
      </c>
      <c r="AN118" s="560"/>
      <c r="AO118" s="558"/>
      <c r="AP118" s="562">
        <f t="shared" ref="AP118" si="308">SUM(AM118+AN118-AO118)</f>
        <v>1</v>
      </c>
      <c r="AQ118" s="560"/>
      <c r="AR118" s="558"/>
      <c r="AS118" s="562">
        <f t="shared" ref="AS118" si="309">SUM(AP118+AQ118-AR118)</f>
        <v>1</v>
      </c>
      <c r="AT118" s="560"/>
      <c r="AU118" s="558"/>
      <c r="AV118" s="562">
        <f t="shared" ref="AV118" si="310">SUM(AS118+AT118-AU118)</f>
        <v>1</v>
      </c>
      <c r="AW118" s="583">
        <f t="shared" ref="AW118" si="311">SUM(M118+P118+S118+V118+Y118+AB118+AE118+AH118+AK118+AN118+AQ118+AT118)</f>
        <v>0</v>
      </c>
      <c r="AX118" s="583">
        <f t="shared" ref="AX118" si="312">SUM(N118+Q118+T118+W118+Z118+AC118+AF118+AI118+AL118+AO118+AR118+AU118)</f>
        <v>0</v>
      </c>
      <c r="AY118" s="564">
        <f t="shared" ref="AY118" si="313">SUM(N118,Q118,T118,W118,Z118,AC118,AF118,AI118,AL118,AO118,AR118,AU118)</f>
        <v>0</v>
      </c>
      <c r="AZ118" s="565" t="e">
        <f t="shared" ref="AZ118:AZ129" si="314">AVERAGE(N118,Q118,T118,W118,Z118,AC118,AF118,AI118,AL118,AO118,AR118,AU118)</f>
        <v>#DIV/0!</v>
      </c>
      <c r="BA118" s="566">
        <f t="shared" ref="BA118:BA129" si="315">COUNT(N118,Q118,T118,W118,Z118,AC118,AF118,AI118,AL118,AO118,AR118,AU118)</f>
        <v>0</v>
      </c>
      <c r="BB118" s="567">
        <f>MAX(0, Table176252626[[#This Row],[Column6]])</f>
        <v>1</v>
      </c>
      <c r="BC118" s="568">
        <v>0</v>
      </c>
      <c r="BD118" s="584">
        <f t="shared" si="151"/>
        <v>1</v>
      </c>
      <c r="BE118" s="583">
        <f t="shared" si="134"/>
        <v>1</v>
      </c>
      <c r="BF118" s="585">
        <v>2</v>
      </c>
      <c r="BG118" s="586">
        <v>44803.429479166669</v>
      </c>
      <c r="BH118" s="572">
        <f t="shared" si="152"/>
        <v>46265</v>
      </c>
      <c r="BI118" s="587">
        <f t="shared" ref="BI118:BI129" si="316">BH118-BG118</f>
        <v>1461.5705208333311</v>
      </c>
      <c r="BJ118" s="580" t="str">
        <f t="shared" si="135"/>
        <v>Dead Stock</v>
      </c>
      <c r="BK118" s="751">
        <v>11000</v>
      </c>
    </row>
    <row r="119" spans="1:63" ht="13">
      <c r="A119" s="549"/>
      <c r="B119" s="550"/>
      <c r="C119" s="577">
        <v>116</v>
      </c>
      <c r="D119" s="614" t="s">
        <v>3874</v>
      </c>
      <c r="E119" s="615">
        <v>32</v>
      </c>
      <c r="F119" s="593" t="s">
        <v>1952</v>
      </c>
      <c r="G119" s="588" t="s">
        <v>3954</v>
      </c>
      <c r="H119" s="589" t="s">
        <v>3955</v>
      </c>
      <c r="I119" s="589" t="s">
        <v>418</v>
      </c>
      <c r="J119" s="588" t="s">
        <v>629</v>
      </c>
      <c r="K119" s="594">
        <f t="shared" ref="K119:K129" si="317">AV119</f>
        <v>4</v>
      </c>
      <c r="L119" s="580">
        <v>4</v>
      </c>
      <c r="M119" s="558"/>
      <c r="N119" s="558"/>
      <c r="O119" s="562">
        <f t="shared" ref="O119:O129" si="318">SUM(L119+M119-N119)</f>
        <v>4</v>
      </c>
      <c r="P119" s="560"/>
      <c r="Q119" s="558"/>
      <c r="R119" s="562">
        <f t="shared" ref="R119:R129" si="319">SUM(O119+P119-Q119)</f>
        <v>4</v>
      </c>
      <c r="S119" s="560"/>
      <c r="T119" s="558"/>
      <c r="U119" s="595">
        <f t="shared" ref="U119:U129" si="320">SUM(R119+S119-T119)</f>
        <v>4</v>
      </c>
      <c r="V119" s="560"/>
      <c r="W119" s="558"/>
      <c r="X119" s="562">
        <f t="shared" ref="X119:X129" si="321">SUM(U119+V119-W119)</f>
        <v>4</v>
      </c>
      <c r="Y119" s="560"/>
      <c r="Z119" s="558"/>
      <c r="AA119" s="595">
        <f t="shared" ref="AA119:AA129" si="322">SUM(X119+Y119-Z119)</f>
        <v>4</v>
      </c>
      <c r="AB119" s="560"/>
      <c r="AC119" s="558"/>
      <c r="AD119" s="562">
        <f t="shared" ref="AD119:AD129" si="323">SUM(AA119+AB119-AC119)</f>
        <v>4</v>
      </c>
      <c r="AE119" s="557"/>
      <c r="AF119" s="558"/>
      <c r="AG119" s="672">
        <f t="shared" ref="AG119:AG129" si="324">SUM(AD119+AE119-AF119)</f>
        <v>4</v>
      </c>
      <c r="AH119" s="560"/>
      <c r="AI119" s="558"/>
      <c r="AJ119" s="562">
        <f t="shared" ref="AJ119:AJ129" si="325">SUM(AG119+AH119-AI119)</f>
        <v>4</v>
      </c>
      <c r="AK119" s="560"/>
      <c r="AL119" s="558"/>
      <c r="AM119" s="562">
        <f t="shared" ref="AM119:AM129" si="326">SUM(AJ119+AK119-AL119)</f>
        <v>4</v>
      </c>
      <c r="AN119" s="560"/>
      <c r="AO119" s="558"/>
      <c r="AP119" s="562">
        <f t="shared" ref="AP119:AP129" si="327">SUM(AM119+AN119-AO119)</f>
        <v>4</v>
      </c>
      <c r="AQ119" s="560"/>
      <c r="AR119" s="558"/>
      <c r="AS119" s="562">
        <f t="shared" ref="AS119:AS129" si="328">SUM(AP119+AQ119-AR119)</f>
        <v>4</v>
      </c>
      <c r="AT119" s="560"/>
      <c r="AU119" s="558"/>
      <c r="AV119" s="562">
        <f t="shared" ref="AV119:AV129" si="329">SUM(AS119+AT119-AU119)</f>
        <v>4</v>
      </c>
      <c r="AW119" s="597">
        <f>SUM(M119+P119+S119+V119+Y119+AB119+AE119+AH119+AK119+AN119+AQ119+AT119)</f>
        <v>0</v>
      </c>
      <c r="AX119" s="598">
        <f>SUM(N119+Q119+T119+W119+Z119+AC119+AF119+AI119+AL119+AO119+AR119+AU119)</f>
        <v>0</v>
      </c>
      <c r="AY119" s="599">
        <f t="shared" ref="AY119:AY129" si="330">SUM(N119,Q119,T119,W119,Z119,AC119,AF119,AI119,AL119,AO119,AR119,AU119)</f>
        <v>0</v>
      </c>
      <c r="AZ119" s="600" t="e">
        <f t="shared" si="314"/>
        <v>#DIV/0!</v>
      </c>
      <c r="BA119" s="601">
        <f t="shared" si="315"/>
        <v>0</v>
      </c>
      <c r="BB119" s="602">
        <v>4</v>
      </c>
      <c r="BC119" s="603">
        <v>1</v>
      </c>
      <c r="BD119" s="584">
        <f t="shared" si="151"/>
        <v>4</v>
      </c>
      <c r="BE119" s="583">
        <f t="shared" si="134"/>
        <v>3</v>
      </c>
      <c r="BF119" s="585">
        <v>2</v>
      </c>
      <c r="BG119" s="586">
        <v>45387.566747685189</v>
      </c>
      <c r="BH119" s="572">
        <f t="shared" si="152"/>
        <v>46265</v>
      </c>
      <c r="BI119" s="604">
        <f t="shared" si="316"/>
        <v>877.4332523148114</v>
      </c>
      <c r="BJ119" s="580" t="str">
        <f t="shared" si="135"/>
        <v>Dead Stock</v>
      </c>
      <c r="BK119" s="751">
        <v>1100</v>
      </c>
    </row>
    <row r="120" spans="1:63" ht="13">
      <c r="A120" s="590"/>
      <c r="B120" s="591"/>
      <c r="C120" s="577">
        <v>117</v>
      </c>
      <c r="D120" s="614" t="s">
        <v>3874</v>
      </c>
      <c r="E120" s="615">
        <v>33</v>
      </c>
      <c r="F120" s="593" t="s">
        <v>1952</v>
      </c>
      <c r="G120" s="588" t="s">
        <v>4728</v>
      </c>
      <c r="H120" s="589" t="s">
        <v>4729</v>
      </c>
      <c r="I120" s="589" t="s">
        <v>418</v>
      </c>
      <c r="J120" s="580" t="s">
        <v>629</v>
      </c>
      <c r="K120" s="594">
        <f t="shared" si="317"/>
        <v>1</v>
      </c>
      <c r="L120" s="588">
        <v>2</v>
      </c>
      <c r="M120" s="558"/>
      <c r="N120" s="558"/>
      <c r="O120" s="562">
        <f t="shared" si="318"/>
        <v>2</v>
      </c>
      <c r="P120" s="560"/>
      <c r="Q120" s="558"/>
      <c r="R120" s="562">
        <f t="shared" si="319"/>
        <v>2</v>
      </c>
      <c r="S120" s="560"/>
      <c r="T120" s="558"/>
      <c r="U120" s="595">
        <f t="shared" si="320"/>
        <v>2</v>
      </c>
      <c r="V120" s="560"/>
      <c r="W120" s="558">
        <v>1</v>
      </c>
      <c r="X120" s="562">
        <f t="shared" si="321"/>
        <v>1</v>
      </c>
      <c r="Y120" s="560"/>
      <c r="Z120" s="558"/>
      <c r="AA120" s="595">
        <f t="shared" si="322"/>
        <v>1</v>
      </c>
      <c r="AB120" s="560"/>
      <c r="AC120" s="558"/>
      <c r="AD120" s="562">
        <f t="shared" si="323"/>
        <v>1</v>
      </c>
      <c r="AE120" s="557"/>
      <c r="AF120" s="558"/>
      <c r="AG120" s="672">
        <f t="shared" si="324"/>
        <v>1</v>
      </c>
      <c r="AH120" s="560"/>
      <c r="AI120" s="558"/>
      <c r="AJ120" s="562">
        <f t="shared" si="325"/>
        <v>1</v>
      </c>
      <c r="AK120" s="560"/>
      <c r="AL120" s="558"/>
      <c r="AM120" s="562">
        <f t="shared" si="326"/>
        <v>1</v>
      </c>
      <c r="AN120" s="560"/>
      <c r="AO120" s="558"/>
      <c r="AP120" s="562">
        <f t="shared" si="327"/>
        <v>1</v>
      </c>
      <c r="AQ120" s="560"/>
      <c r="AR120" s="558"/>
      <c r="AS120" s="562">
        <f t="shared" si="328"/>
        <v>1</v>
      </c>
      <c r="AT120" s="560"/>
      <c r="AU120" s="558"/>
      <c r="AV120" s="562">
        <f t="shared" si="329"/>
        <v>1</v>
      </c>
      <c r="AW120" s="597">
        <f>SUM(M120+P120+S120+V120+Y120+AB120+AE120+AH120+AK120+AN120+AQ120+AT120)</f>
        <v>0</v>
      </c>
      <c r="AX120" s="598">
        <f>SUM(N120+Q120+T120+W120+Z120+AC120+AF120+AI120+AL120+AO120+AR120+AU120)</f>
        <v>1</v>
      </c>
      <c r="AY120" s="599">
        <f t="shared" si="330"/>
        <v>1</v>
      </c>
      <c r="AZ120" s="600">
        <f t="shared" si="314"/>
        <v>1</v>
      </c>
      <c r="BA120" s="601">
        <f t="shared" si="315"/>
        <v>1</v>
      </c>
      <c r="BB120" s="602">
        <f>MAX(N120,Q120,T120,W120,Z120,AC120,AF120,AI120,AL120,AO120,AR120,AU120)</f>
        <v>1</v>
      </c>
      <c r="BC120" s="603">
        <v>0</v>
      </c>
      <c r="BD120" s="584">
        <f t="shared" si="151"/>
        <v>1</v>
      </c>
      <c r="BE120" s="583">
        <f t="shared" si="134"/>
        <v>1</v>
      </c>
      <c r="BF120" s="585">
        <v>2</v>
      </c>
      <c r="BG120" s="586">
        <v>45968</v>
      </c>
      <c r="BH120" s="572">
        <f t="shared" si="152"/>
        <v>46265</v>
      </c>
      <c r="BI120" s="604">
        <f t="shared" si="316"/>
        <v>297</v>
      </c>
      <c r="BJ120" s="580" t="str">
        <f t="shared" si="135"/>
        <v/>
      </c>
      <c r="BK120" s="751">
        <v>19800</v>
      </c>
    </row>
    <row r="121" spans="1:63" ht="13">
      <c r="A121" s="549"/>
      <c r="B121" s="550"/>
      <c r="C121" s="551">
        <v>118</v>
      </c>
      <c r="D121" s="614" t="s">
        <v>3874</v>
      </c>
      <c r="E121" s="615">
        <v>34</v>
      </c>
      <c r="F121" s="553" t="s">
        <v>1952</v>
      </c>
      <c r="G121" s="580" t="s">
        <v>682</v>
      </c>
      <c r="H121" s="581" t="s">
        <v>683</v>
      </c>
      <c r="I121" s="581" t="s">
        <v>418</v>
      </c>
      <c r="J121" s="580" t="s">
        <v>629</v>
      </c>
      <c r="K121" s="582">
        <f t="shared" si="317"/>
        <v>2</v>
      </c>
      <c r="L121" s="580">
        <v>2</v>
      </c>
      <c r="M121" s="557"/>
      <c r="N121" s="558"/>
      <c r="O121" s="559">
        <f t="shared" si="318"/>
        <v>2</v>
      </c>
      <c r="P121" s="560"/>
      <c r="Q121" s="558"/>
      <c r="R121" s="559">
        <f t="shared" si="319"/>
        <v>2</v>
      </c>
      <c r="S121" s="560"/>
      <c r="T121" s="558"/>
      <c r="U121" s="561">
        <f t="shared" si="320"/>
        <v>2</v>
      </c>
      <c r="V121" s="560"/>
      <c r="W121" s="558"/>
      <c r="X121" s="559">
        <f t="shared" si="321"/>
        <v>2</v>
      </c>
      <c r="Y121" s="560"/>
      <c r="Z121" s="558"/>
      <c r="AA121" s="561">
        <f t="shared" si="322"/>
        <v>2</v>
      </c>
      <c r="AB121" s="560"/>
      <c r="AC121" s="558"/>
      <c r="AD121" s="559">
        <f t="shared" si="323"/>
        <v>2</v>
      </c>
      <c r="AE121" s="557"/>
      <c r="AF121" s="558"/>
      <c r="AG121" s="756">
        <f t="shared" si="324"/>
        <v>2</v>
      </c>
      <c r="AH121" s="560"/>
      <c r="AI121" s="558"/>
      <c r="AJ121" s="562">
        <f t="shared" si="325"/>
        <v>2</v>
      </c>
      <c r="AK121" s="560"/>
      <c r="AL121" s="558"/>
      <c r="AM121" s="562">
        <f t="shared" si="326"/>
        <v>2</v>
      </c>
      <c r="AN121" s="560"/>
      <c r="AO121" s="558"/>
      <c r="AP121" s="562">
        <f t="shared" si="327"/>
        <v>2</v>
      </c>
      <c r="AQ121" s="560"/>
      <c r="AR121" s="558"/>
      <c r="AS121" s="562">
        <f t="shared" si="328"/>
        <v>2</v>
      </c>
      <c r="AT121" s="560"/>
      <c r="AU121" s="558"/>
      <c r="AV121" s="562">
        <f t="shared" si="329"/>
        <v>2</v>
      </c>
      <c r="AW121" s="583">
        <f t="shared" ref="AW121:AX121" si="331">SUM(M121+P121+S121+V121+Y121+AB121+AE121+AH121+AK121+AN121+AQ121+AT121)</f>
        <v>0</v>
      </c>
      <c r="AX121" s="583">
        <f t="shared" si="331"/>
        <v>0</v>
      </c>
      <c r="AY121" s="564">
        <f t="shared" si="330"/>
        <v>0</v>
      </c>
      <c r="AZ121" s="565" t="e">
        <f t="shared" si="314"/>
        <v>#DIV/0!</v>
      </c>
      <c r="BA121" s="566">
        <f t="shared" si="315"/>
        <v>0</v>
      </c>
      <c r="BB121" s="567">
        <f>MAX(0, Table176252626[[#This Row],[Column6]])</f>
        <v>2</v>
      </c>
      <c r="BC121" s="568">
        <v>1</v>
      </c>
      <c r="BD121" s="584">
        <f t="shared" si="151"/>
        <v>2</v>
      </c>
      <c r="BE121" s="583">
        <f t="shared" si="134"/>
        <v>1</v>
      </c>
      <c r="BF121" s="585">
        <v>2</v>
      </c>
      <c r="BG121" s="586">
        <v>44270.629907407405</v>
      </c>
      <c r="BH121" s="572">
        <f t="shared" si="152"/>
        <v>46265</v>
      </c>
      <c r="BI121" s="587">
        <f t="shared" si="316"/>
        <v>1994.370092592595</v>
      </c>
      <c r="BJ121" s="580" t="str">
        <f t="shared" si="135"/>
        <v>Dead Stock</v>
      </c>
      <c r="BK121" s="751">
        <v>1647</v>
      </c>
    </row>
    <row r="122" spans="1:63" ht="13">
      <c r="A122" s="549"/>
      <c r="B122" s="550"/>
      <c r="C122" s="551">
        <v>119</v>
      </c>
      <c r="D122" s="614" t="s">
        <v>3874</v>
      </c>
      <c r="E122" s="615">
        <v>35</v>
      </c>
      <c r="F122" s="553" t="s">
        <v>1952</v>
      </c>
      <c r="G122" s="580" t="s">
        <v>439</v>
      </c>
      <c r="H122" s="581" t="s">
        <v>440</v>
      </c>
      <c r="I122" s="581" t="s">
        <v>418</v>
      </c>
      <c r="J122" s="580" t="s">
        <v>629</v>
      </c>
      <c r="K122" s="582">
        <f t="shared" si="317"/>
        <v>1</v>
      </c>
      <c r="L122" s="580">
        <v>1</v>
      </c>
      <c r="M122" s="557">
        <v>1</v>
      </c>
      <c r="N122" s="558">
        <v>1</v>
      </c>
      <c r="O122" s="559">
        <f t="shared" si="318"/>
        <v>1</v>
      </c>
      <c r="P122" s="560"/>
      <c r="Q122" s="558">
        <v>1</v>
      </c>
      <c r="R122" s="559">
        <f t="shared" si="319"/>
        <v>0</v>
      </c>
      <c r="S122" s="560"/>
      <c r="T122" s="558"/>
      <c r="U122" s="561">
        <f t="shared" si="320"/>
        <v>0</v>
      </c>
      <c r="V122" s="560">
        <v>2</v>
      </c>
      <c r="W122" s="558">
        <v>2</v>
      </c>
      <c r="X122" s="559">
        <f t="shared" si="321"/>
        <v>0</v>
      </c>
      <c r="Y122" s="560">
        <v>1</v>
      </c>
      <c r="Z122" s="558"/>
      <c r="AA122" s="561">
        <f t="shared" si="322"/>
        <v>1</v>
      </c>
      <c r="AB122" s="560"/>
      <c r="AC122" s="558"/>
      <c r="AD122" s="559">
        <f t="shared" si="323"/>
        <v>1</v>
      </c>
      <c r="AE122" s="557"/>
      <c r="AF122" s="558"/>
      <c r="AG122" s="756">
        <f t="shared" si="324"/>
        <v>1</v>
      </c>
      <c r="AH122" s="560"/>
      <c r="AI122" s="558"/>
      <c r="AJ122" s="562">
        <f t="shared" si="325"/>
        <v>1</v>
      </c>
      <c r="AK122" s="560"/>
      <c r="AL122" s="558"/>
      <c r="AM122" s="562">
        <f t="shared" si="326"/>
        <v>1</v>
      </c>
      <c r="AN122" s="560"/>
      <c r="AO122" s="558"/>
      <c r="AP122" s="562">
        <f t="shared" si="327"/>
        <v>1</v>
      </c>
      <c r="AQ122" s="560"/>
      <c r="AR122" s="558"/>
      <c r="AS122" s="562">
        <f t="shared" si="328"/>
        <v>1</v>
      </c>
      <c r="AT122" s="560"/>
      <c r="AU122" s="558"/>
      <c r="AV122" s="562">
        <f t="shared" si="329"/>
        <v>1</v>
      </c>
      <c r="AW122" s="583">
        <f t="shared" ref="AW122:AX129" si="332">SUM(M122+P122+S122+V122+Y122+AB122+AE122+AH122+AK122+AN122+AQ122+AT122)</f>
        <v>4</v>
      </c>
      <c r="AX122" s="583">
        <f t="shared" si="332"/>
        <v>4</v>
      </c>
      <c r="AY122" s="564">
        <f t="shared" si="330"/>
        <v>4</v>
      </c>
      <c r="AZ122" s="565">
        <f t="shared" si="314"/>
        <v>1.3333333333333333</v>
      </c>
      <c r="BA122" s="566">
        <f t="shared" si="315"/>
        <v>3</v>
      </c>
      <c r="BB122" s="567">
        <f>MAX(0, Table176252626[[#This Row],[Column6]])</f>
        <v>1</v>
      </c>
      <c r="BC122" s="568">
        <v>0</v>
      </c>
      <c r="BD122" s="584">
        <f t="shared" si="151"/>
        <v>1</v>
      </c>
      <c r="BE122" s="583">
        <f t="shared" si="134"/>
        <v>1</v>
      </c>
      <c r="BF122" s="585">
        <v>2</v>
      </c>
      <c r="BG122" s="586">
        <v>46161.489039351851</v>
      </c>
      <c r="BH122" s="572">
        <f t="shared" si="152"/>
        <v>46265</v>
      </c>
      <c r="BI122" s="587">
        <f t="shared" si="316"/>
        <v>103.51096064814919</v>
      </c>
      <c r="BJ122" s="580" t="str">
        <f t="shared" si="135"/>
        <v/>
      </c>
      <c r="BK122" s="751">
        <v>31781.63</v>
      </c>
    </row>
    <row r="123" spans="1:63" ht="13">
      <c r="A123" s="549"/>
      <c r="B123" s="550"/>
      <c r="C123" s="551">
        <v>120</v>
      </c>
      <c r="D123" s="614" t="s">
        <v>3874</v>
      </c>
      <c r="E123" s="615">
        <v>36</v>
      </c>
      <c r="F123" s="553" t="s">
        <v>1952</v>
      </c>
      <c r="G123" s="606" t="s">
        <v>2097</v>
      </c>
      <c r="H123" s="617" t="s">
        <v>2098</v>
      </c>
      <c r="I123" s="589" t="s">
        <v>418</v>
      </c>
      <c r="J123" s="580" t="s">
        <v>629</v>
      </c>
      <c r="K123" s="582">
        <f t="shared" si="317"/>
        <v>1</v>
      </c>
      <c r="L123" s="580">
        <v>1</v>
      </c>
      <c r="M123" s="557"/>
      <c r="N123" s="558"/>
      <c r="O123" s="559">
        <f t="shared" si="318"/>
        <v>1</v>
      </c>
      <c r="P123" s="560"/>
      <c r="Q123" s="558"/>
      <c r="R123" s="559">
        <f t="shared" si="319"/>
        <v>1</v>
      </c>
      <c r="S123" s="560"/>
      <c r="T123" s="558"/>
      <c r="U123" s="561">
        <f t="shared" si="320"/>
        <v>1</v>
      </c>
      <c r="V123" s="560"/>
      <c r="W123" s="558"/>
      <c r="X123" s="559">
        <f t="shared" si="321"/>
        <v>1</v>
      </c>
      <c r="Y123" s="560"/>
      <c r="Z123" s="558"/>
      <c r="AA123" s="561">
        <f t="shared" si="322"/>
        <v>1</v>
      </c>
      <c r="AB123" s="560"/>
      <c r="AC123" s="558"/>
      <c r="AD123" s="559">
        <f t="shared" si="323"/>
        <v>1</v>
      </c>
      <c r="AE123" s="557"/>
      <c r="AF123" s="558"/>
      <c r="AG123" s="756">
        <f t="shared" si="324"/>
        <v>1</v>
      </c>
      <c r="AH123" s="560"/>
      <c r="AI123" s="558"/>
      <c r="AJ123" s="562">
        <f t="shared" si="325"/>
        <v>1</v>
      </c>
      <c r="AK123" s="560"/>
      <c r="AL123" s="558"/>
      <c r="AM123" s="562">
        <f t="shared" si="326"/>
        <v>1</v>
      </c>
      <c r="AN123" s="560"/>
      <c r="AO123" s="558"/>
      <c r="AP123" s="562">
        <f t="shared" si="327"/>
        <v>1</v>
      </c>
      <c r="AQ123" s="560"/>
      <c r="AR123" s="558"/>
      <c r="AS123" s="562">
        <f t="shared" si="328"/>
        <v>1</v>
      </c>
      <c r="AT123" s="560"/>
      <c r="AU123" s="558"/>
      <c r="AV123" s="562">
        <f t="shared" si="329"/>
        <v>1</v>
      </c>
      <c r="AW123" s="583">
        <f t="shared" si="332"/>
        <v>0</v>
      </c>
      <c r="AX123" s="583">
        <f t="shared" si="332"/>
        <v>0</v>
      </c>
      <c r="AY123" s="564">
        <f t="shared" si="330"/>
        <v>0</v>
      </c>
      <c r="AZ123" s="565" t="e">
        <f t="shared" si="314"/>
        <v>#DIV/0!</v>
      </c>
      <c r="BA123" s="566">
        <f t="shared" si="315"/>
        <v>0</v>
      </c>
      <c r="BB123" s="567">
        <v>1</v>
      </c>
      <c r="BC123" s="568">
        <v>0</v>
      </c>
      <c r="BD123" s="584">
        <f t="shared" si="151"/>
        <v>1</v>
      </c>
      <c r="BE123" s="583">
        <f t="shared" si="134"/>
        <v>1</v>
      </c>
      <c r="BF123" s="585">
        <v>2</v>
      </c>
      <c r="BG123" s="586">
        <v>45779</v>
      </c>
      <c r="BH123" s="572">
        <f t="shared" si="152"/>
        <v>46265</v>
      </c>
      <c r="BI123" s="587">
        <f t="shared" si="316"/>
        <v>486</v>
      </c>
      <c r="BJ123" s="580" t="str">
        <f t="shared" si="135"/>
        <v>Dead Stock</v>
      </c>
      <c r="BK123" s="751">
        <v>1460</v>
      </c>
    </row>
    <row r="124" spans="1:63" ht="12.75" customHeight="1">
      <c r="A124" s="549"/>
      <c r="B124" s="550"/>
      <c r="C124" s="577">
        <v>121</v>
      </c>
      <c r="D124" s="614" t="s">
        <v>3874</v>
      </c>
      <c r="E124" s="615">
        <v>37</v>
      </c>
      <c r="F124" s="593" t="s">
        <v>1953</v>
      </c>
      <c r="G124" s="580" t="s">
        <v>147</v>
      </c>
      <c r="H124" s="581" t="s">
        <v>148</v>
      </c>
      <c r="I124" s="581" t="s">
        <v>418</v>
      </c>
      <c r="J124" s="580" t="s">
        <v>629</v>
      </c>
      <c r="K124" s="582">
        <f>AV124</f>
        <v>2</v>
      </c>
      <c r="L124" s="580">
        <v>2</v>
      </c>
      <c r="M124" s="558"/>
      <c r="N124" s="558"/>
      <c r="O124" s="559">
        <f>SUM(L124+M124-N124)</f>
        <v>2</v>
      </c>
      <c r="P124" s="558"/>
      <c r="Q124" s="558"/>
      <c r="R124" s="559">
        <f>SUM(O124+P124-Q124)</f>
        <v>2</v>
      </c>
      <c r="S124" s="558"/>
      <c r="T124" s="558"/>
      <c r="U124" s="561">
        <f>SUM(R124+S124-T124)</f>
        <v>2</v>
      </c>
      <c r="V124" s="558"/>
      <c r="W124" s="558"/>
      <c r="X124" s="559">
        <f>SUM(U124+V124-W124)</f>
        <v>2</v>
      </c>
      <c r="Y124" s="558"/>
      <c r="Z124" s="558"/>
      <c r="AA124" s="561">
        <f>SUM(X124+Y124-Z124)</f>
        <v>2</v>
      </c>
      <c r="AB124" s="558"/>
      <c r="AC124" s="558"/>
      <c r="AD124" s="559">
        <f>SUM(AA124+AB124-AC124)</f>
        <v>2</v>
      </c>
      <c r="AE124" s="558"/>
      <c r="AF124" s="558"/>
      <c r="AG124" s="756">
        <f>SUM(AD124+AE124-AF124)</f>
        <v>2</v>
      </c>
      <c r="AH124" s="558"/>
      <c r="AI124" s="558"/>
      <c r="AJ124" s="562">
        <f>SUM(AG124+AH124-AI124)</f>
        <v>2</v>
      </c>
      <c r="AK124" s="558"/>
      <c r="AL124" s="558"/>
      <c r="AM124" s="562">
        <f>SUM(AJ124+AK124-AL124)</f>
        <v>2</v>
      </c>
      <c r="AN124" s="558"/>
      <c r="AO124" s="558"/>
      <c r="AP124" s="562">
        <f>SUM(AM124+AN124-AO124)</f>
        <v>2</v>
      </c>
      <c r="AQ124" s="558"/>
      <c r="AR124" s="558"/>
      <c r="AS124" s="562">
        <f>SUM(AP124+AQ124-AR124)</f>
        <v>2</v>
      </c>
      <c r="AT124" s="558"/>
      <c r="AU124" s="558"/>
      <c r="AV124" s="562">
        <f>SUM(AS124+AT124-AU124)</f>
        <v>2</v>
      </c>
      <c r="AW124" s="583">
        <f>SUM(M124+P124+S124+V124+Y124+AB124+AE124+AH124+AK124+AN124+AQ124+AT124)</f>
        <v>0</v>
      </c>
      <c r="AX124" s="583">
        <f>SUM(N124+Q124+T124+W124+Z124+AC124+AF124+AI124+AL124+AO124+AR124+AU124)</f>
        <v>0</v>
      </c>
      <c r="AY124" s="564">
        <f>SUM(N124,Q124,T124,W124,Z124,AC124,AF124,AI124,AL124,AO124,AR124,AU124)</f>
        <v>0</v>
      </c>
      <c r="AZ124" s="565" t="e">
        <f>AVERAGE(N124,Q124,T124,W124,Z124,AC124,AF124,AI124,AL124,AO124,AR124,AU124)</f>
        <v>#DIV/0!</v>
      </c>
      <c r="BA124" s="566">
        <f>COUNT(N124,Q124,T124,W124,Z124,AC124,AF124,AI124,AL124,AO124,AR124,AU124)</f>
        <v>0</v>
      </c>
      <c r="BB124" s="567">
        <f>MAX(0, Table176252626[[#This Row],[Column6]])</f>
        <v>2</v>
      </c>
      <c r="BC124" s="568">
        <v>2</v>
      </c>
      <c r="BD124" s="584">
        <f t="shared" si="151"/>
        <v>2</v>
      </c>
      <c r="BE124" s="583">
        <f t="shared" si="134"/>
        <v>0</v>
      </c>
      <c r="BF124" s="585">
        <v>2</v>
      </c>
      <c r="BG124" s="586">
        <v>44964.389780092592</v>
      </c>
      <c r="BH124" s="572">
        <f t="shared" si="152"/>
        <v>46265</v>
      </c>
      <c r="BI124" s="587">
        <f>BH124-BG124</f>
        <v>1300.6102199074085</v>
      </c>
      <c r="BJ124" s="580" t="str">
        <f t="shared" si="135"/>
        <v>Dead Stock</v>
      </c>
      <c r="BK124" s="751">
        <v>18000</v>
      </c>
    </row>
    <row r="125" spans="1:63" ht="13">
      <c r="A125" s="575"/>
      <c r="B125" s="576"/>
      <c r="C125" s="577">
        <v>122</v>
      </c>
      <c r="D125" s="614" t="s">
        <v>3874</v>
      </c>
      <c r="E125" s="615">
        <v>38</v>
      </c>
      <c r="F125" s="553" t="s">
        <v>1952</v>
      </c>
      <c r="G125" s="580" t="s">
        <v>295</v>
      </c>
      <c r="H125" s="581" t="s">
        <v>296</v>
      </c>
      <c r="I125" s="581" t="s">
        <v>418</v>
      </c>
      <c r="J125" s="580" t="s">
        <v>629</v>
      </c>
      <c r="K125" s="582">
        <f>AV125</f>
        <v>1</v>
      </c>
      <c r="L125" s="580">
        <v>1</v>
      </c>
      <c r="M125" s="557"/>
      <c r="N125" s="558"/>
      <c r="O125" s="559">
        <f>SUM(L125+M125-N125)</f>
        <v>1</v>
      </c>
      <c r="P125" s="560"/>
      <c r="Q125" s="558"/>
      <c r="R125" s="559">
        <f>SUM(O125+P125-Q125)</f>
        <v>1</v>
      </c>
      <c r="S125" s="560"/>
      <c r="T125" s="558"/>
      <c r="U125" s="561">
        <f>SUM(R125+S125-T125)</f>
        <v>1</v>
      </c>
      <c r="V125" s="560"/>
      <c r="W125" s="558"/>
      <c r="X125" s="559">
        <f>SUM(U125+V125-W125)</f>
        <v>1</v>
      </c>
      <c r="Y125" s="560"/>
      <c r="Z125" s="558"/>
      <c r="AA125" s="561">
        <f>SUM(X125+Y125-Z125)</f>
        <v>1</v>
      </c>
      <c r="AB125" s="560"/>
      <c r="AC125" s="558">
        <v>1</v>
      </c>
      <c r="AD125" s="559">
        <f>SUM(AA125+AB125-AC125)</f>
        <v>0</v>
      </c>
      <c r="AE125" s="557"/>
      <c r="AF125" s="558"/>
      <c r="AG125" s="756">
        <f>SUM(AD125+AE125-AF125)</f>
        <v>0</v>
      </c>
      <c r="AH125" s="560">
        <v>2</v>
      </c>
      <c r="AI125" s="558"/>
      <c r="AJ125" s="562">
        <f>SUM(AG125+AH125-AI125)</f>
        <v>2</v>
      </c>
      <c r="AK125" s="560"/>
      <c r="AL125" s="558">
        <v>1</v>
      </c>
      <c r="AM125" s="562">
        <f>SUM(AJ125+AK125-AL125)</f>
        <v>1</v>
      </c>
      <c r="AN125" s="560"/>
      <c r="AO125" s="558"/>
      <c r="AP125" s="562">
        <f>SUM(AM125+AN125-AO125)</f>
        <v>1</v>
      </c>
      <c r="AQ125" s="560"/>
      <c r="AR125" s="558"/>
      <c r="AS125" s="562">
        <f>SUM(AP125+AQ125-AR125)</f>
        <v>1</v>
      </c>
      <c r="AT125" s="560"/>
      <c r="AU125" s="558"/>
      <c r="AV125" s="562">
        <f>SUM(AS125+AT125-AU125)</f>
        <v>1</v>
      </c>
      <c r="AW125" s="583">
        <f>SUM(M125+P125+S125+V125+Y125+AB125+AE125+AH125+AK125+AN125+AQ125+AT125)</f>
        <v>2</v>
      </c>
      <c r="AX125" s="583">
        <f>SUM(N125+Q125+T125+W125+Z125+AC125+AF125+AI125+AL125+AO125+AR125+AU125)</f>
        <v>2</v>
      </c>
      <c r="AY125" s="564">
        <f>SUM(N125,Q125,T125,W125,Z125,AC125,AF125,AI125,AL125,AO125,AR125,AU125)</f>
        <v>2</v>
      </c>
      <c r="AZ125" s="565">
        <f>AVERAGE(N125,Q125,T125,W125,Z125,AC125,AF125,AI125,AL125,AO125,AR125,AU125)</f>
        <v>1</v>
      </c>
      <c r="BA125" s="566">
        <f>COUNT(N125,Q125,T125,W125,Z125,AC125,AF125,AI125,AL125,AO125,AR125,AU125)</f>
        <v>2</v>
      </c>
      <c r="BB125" s="567">
        <v>1</v>
      </c>
      <c r="BC125" s="568">
        <v>0</v>
      </c>
      <c r="BD125" s="584">
        <f t="shared" si="151"/>
        <v>1</v>
      </c>
      <c r="BE125" s="583">
        <f t="shared" si="134"/>
        <v>1</v>
      </c>
      <c r="BF125" s="585">
        <v>2</v>
      </c>
      <c r="BG125" s="586">
        <v>46253</v>
      </c>
      <c r="BH125" s="572">
        <f t="shared" si="152"/>
        <v>46265</v>
      </c>
      <c r="BI125" s="587">
        <f>BH125-BG125</f>
        <v>12</v>
      </c>
      <c r="BJ125" s="580" t="str">
        <f t="shared" si="135"/>
        <v/>
      </c>
      <c r="BK125" s="751">
        <v>3446.55</v>
      </c>
    </row>
    <row r="126" spans="1:63" ht="13">
      <c r="A126" s="549"/>
      <c r="B126" s="576"/>
      <c r="C126" s="577">
        <v>123</v>
      </c>
      <c r="D126" s="614" t="s">
        <v>3874</v>
      </c>
      <c r="E126" s="615">
        <v>39</v>
      </c>
      <c r="F126" s="579" t="s">
        <v>1953</v>
      </c>
      <c r="G126" s="580" t="s">
        <v>1929</v>
      </c>
      <c r="H126" s="581" t="s">
        <v>1930</v>
      </c>
      <c r="I126" s="581" t="s">
        <v>423</v>
      </c>
      <c r="J126" s="580" t="s">
        <v>629</v>
      </c>
      <c r="K126" s="582">
        <f>AV126</f>
        <v>4</v>
      </c>
      <c r="L126" s="580">
        <v>4</v>
      </c>
      <c r="M126" s="557"/>
      <c r="N126" s="558"/>
      <c r="O126" s="559">
        <f>SUM(L126+M126-N126)</f>
        <v>4</v>
      </c>
      <c r="P126" s="560"/>
      <c r="Q126" s="558"/>
      <c r="R126" s="559">
        <f>SUM(O126+P126-Q126)</f>
        <v>4</v>
      </c>
      <c r="S126" s="560"/>
      <c r="T126" s="558"/>
      <c r="U126" s="561">
        <f>SUM(R126+S126-T126)</f>
        <v>4</v>
      </c>
      <c r="V126" s="560"/>
      <c r="W126" s="558"/>
      <c r="X126" s="559">
        <f>SUM(U126+V126-W126)</f>
        <v>4</v>
      </c>
      <c r="Y126" s="560"/>
      <c r="Z126" s="558"/>
      <c r="AA126" s="561">
        <f>SUM(X126+Y126-Z126)</f>
        <v>4</v>
      </c>
      <c r="AB126" s="560"/>
      <c r="AC126" s="558"/>
      <c r="AD126" s="559">
        <f>SUM(AA126+AB126-AC126)</f>
        <v>4</v>
      </c>
      <c r="AE126" s="557"/>
      <c r="AF126" s="558"/>
      <c r="AG126" s="756">
        <f>SUM(AD126+AE126-AF126)</f>
        <v>4</v>
      </c>
      <c r="AH126" s="560"/>
      <c r="AI126" s="558"/>
      <c r="AJ126" s="562">
        <f>SUM(AG126+AH126-AI126)</f>
        <v>4</v>
      </c>
      <c r="AK126" s="560"/>
      <c r="AL126" s="558"/>
      <c r="AM126" s="562">
        <f>SUM(AJ126+AK126-AL126)</f>
        <v>4</v>
      </c>
      <c r="AN126" s="560"/>
      <c r="AO126" s="558"/>
      <c r="AP126" s="562">
        <f>SUM(AM126+AN126-AO126)</f>
        <v>4</v>
      </c>
      <c r="AQ126" s="560"/>
      <c r="AR126" s="558"/>
      <c r="AS126" s="562">
        <f>SUM(AP126+AQ126-AR126)</f>
        <v>4</v>
      </c>
      <c r="AT126" s="560"/>
      <c r="AU126" s="558"/>
      <c r="AV126" s="562">
        <f>SUM(AS126+AT126-AU126)</f>
        <v>4</v>
      </c>
      <c r="AW126" s="583">
        <f t="shared" ref="AW126:AX126" si="333">SUM(M126+P126+S126+V126+Y126+AB126+AE126+AH126+AK126+AN126+AQ126+AT126)</f>
        <v>0</v>
      </c>
      <c r="AX126" s="583">
        <f t="shared" si="333"/>
        <v>0</v>
      </c>
      <c r="AY126" s="564">
        <f>SUM(N126,Q126,T126,W126,Z126,AC126,AF126,AI126,AL126,AO126,AR126,AU126)</f>
        <v>0</v>
      </c>
      <c r="AZ126" s="565" t="e">
        <f>AVERAGE(N126,Q126,T126,W126,Z126,AC126,AF126,AI126,AL126,AO126,AR126,AU126)</f>
        <v>#DIV/0!</v>
      </c>
      <c r="BA126" s="566">
        <f>COUNT(N126,Q126,T126,W126,Z126,AC126,AF126,AI126,AL126,AO126,AR126,AU126)</f>
        <v>0</v>
      </c>
      <c r="BB126" s="567">
        <f>MAX(0, Table176252626[[#This Row],[Column6]])</f>
        <v>4</v>
      </c>
      <c r="BC126" s="568">
        <v>1</v>
      </c>
      <c r="BD126" s="584">
        <f t="shared" si="151"/>
        <v>4</v>
      </c>
      <c r="BE126" s="583">
        <f t="shared" si="134"/>
        <v>3</v>
      </c>
      <c r="BF126" s="585">
        <v>2</v>
      </c>
      <c r="BG126" s="586">
        <v>43840.647210648145</v>
      </c>
      <c r="BH126" s="572">
        <f t="shared" si="152"/>
        <v>46265</v>
      </c>
      <c r="BI126" s="587">
        <f>BH126-BG126</f>
        <v>2424.3527893518549</v>
      </c>
      <c r="BJ126" s="580" t="str">
        <f t="shared" si="135"/>
        <v>Dead Stock</v>
      </c>
      <c r="BK126" s="751">
        <v>179.25</v>
      </c>
    </row>
    <row r="127" spans="1:63" ht="13">
      <c r="A127" s="575"/>
      <c r="B127" s="576"/>
      <c r="C127" s="551">
        <v>124</v>
      </c>
      <c r="D127" s="614" t="s">
        <v>3874</v>
      </c>
      <c r="E127" s="615">
        <v>40</v>
      </c>
      <c r="F127" s="553" t="s">
        <v>1952</v>
      </c>
      <c r="G127" s="606" t="s">
        <v>386</v>
      </c>
      <c r="H127" s="581" t="s">
        <v>3964</v>
      </c>
      <c r="I127" s="581" t="s">
        <v>423</v>
      </c>
      <c r="J127" s="580" t="s">
        <v>629</v>
      </c>
      <c r="K127" s="582">
        <f t="shared" si="317"/>
        <v>5</v>
      </c>
      <c r="L127" s="580">
        <v>2</v>
      </c>
      <c r="M127" s="557">
        <v>2</v>
      </c>
      <c r="N127" s="558">
        <v>1</v>
      </c>
      <c r="O127" s="559">
        <f t="shared" si="318"/>
        <v>3</v>
      </c>
      <c r="P127" s="560"/>
      <c r="Q127" s="558"/>
      <c r="R127" s="559">
        <f t="shared" si="319"/>
        <v>3</v>
      </c>
      <c r="S127" s="560"/>
      <c r="T127" s="558"/>
      <c r="U127" s="561">
        <f t="shared" si="320"/>
        <v>3</v>
      </c>
      <c r="V127" s="560"/>
      <c r="W127" s="558">
        <v>1</v>
      </c>
      <c r="X127" s="559">
        <f t="shared" si="321"/>
        <v>2</v>
      </c>
      <c r="Y127" s="560"/>
      <c r="Z127" s="558"/>
      <c r="AA127" s="561">
        <f t="shared" si="322"/>
        <v>2</v>
      </c>
      <c r="AB127" s="560"/>
      <c r="AC127" s="558">
        <v>2</v>
      </c>
      <c r="AD127" s="559">
        <f t="shared" si="323"/>
        <v>0</v>
      </c>
      <c r="AE127" s="557">
        <v>5</v>
      </c>
      <c r="AF127" s="558"/>
      <c r="AG127" s="756">
        <f t="shared" si="324"/>
        <v>5</v>
      </c>
      <c r="AH127" s="560"/>
      <c r="AI127" s="558"/>
      <c r="AJ127" s="562">
        <f t="shared" si="325"/>
        <v>5</v>
      </c>
      <c r="AK127" s="560"/>
      <c r="AL127" s="558"/>
      <c r="AM127" s="562">
        <f t="shared" si="326"/>
        <v>5</v>
      </c>
      <c r="AN127" s="560"/>
      <c r="AO127" s="558"/>
      <c r="AP127" s="562">
        <f t="shared" si="327"/>
        <v>5</v>
      </c>
      <c r="AQ127" s="560"/>
      <c r="AR127" s="558"/>
      <c r="AS127" s="562">
        <f t="shared" si="328"/>
        <v>5</v>
      </c>
      <c r="AT127" s="560"/>
      <c r="AU127" s="558"/>
      <c r="AV127" s="562">
        <f t="shared" si="329"/>
        <v>5</v>
      </c>
      <c r="AW127" s="583">
        <f t="shared" si="332"/>
        <v>7</v>
      </c>
      <c r="AX127" s="583">
        <f t="shared" si="332"/>
        <v>4</v>
      </c>
      <c r="AY127" s="564">
        <f t="shared" si="330"/>
        <v>4</v>
      </c>
      <c r="AZ127" s="565">
        <f t="shared" si="314"/>
        <v>1.3333333333333333</v>
      </c>
      <c r="BA127" s="566">
        <f t="shared" si="315"/>
        <v>3</v>
      </c>
      <c r="BB127" s="567">
        <f>MAX(0, Table176252626[[#This Row],[Column6]])</f>
        <v>5</v>
      </c>
      <c r="BC127" s="568">
        <v>1</v>
      </c>
      <c r="BD127" s="584">
        <f t="shared" si="151"/>
        <v>5</v>
      </c>
      <c r="BE127" s="583">
        <f t="shared" si="134"/>
        <v>4</v>
      </c>
      <c r="BF127" s="585">
        <v>2</v>
      </c>
      <c r="BG127" s="586">
        <v>46212.456458333334</v>
      </c>
      <c r="BH127" s="572">
        <f t="shared" si="152"/>
        <v>46265</v>
      </c>
      <c r="BI127" s="587">
        <f t="shared" si="316"/>
        <v>52.543541666665988</v>
      </c>
      <c r="BJ127" s="580" t="str">
        <f t="shared" si="135"/>
        <v/>
      </c>
      <c r="BK127" s="751">
        <v>431</v>
      </c>
    </row>
    <row r="128" spans="1:63" ht="13">
      <c r="A128" s="590"/>
      <c r="B128" s="591"/>
      <c r="C128" s="551">
        <v>125</v>
      </c>
      <c r="D128" s="614" t="s">
        <v>3874</v>
      </c>
      <c r="E128" s="615">
        <v>41</v>
      </c>
      <c r="F128" s="593" t="s">
        <v>1952</v>
      </c>
      <c r="G128" s="588" t="s">
        <v>4759</v>
      </c>
      <c r="H128" s="589" t="s">
        <v>4760</v>
      </c>
      <c r="I128" s="589" t="s">
        <v>423</v>
      </c>
      <c r="J128" s="588" t="s">
        <v>629</v>
      </c>
      <c r="K128" s="594">
        <f>AV128</f>
        <v>2</v>
      </c>
      <c r="L128" s="580">
        <v>2</v>
      </c>
      <c r="M128" s="558"/>
      <c r="N128" s="558"/>
      <c r="O128" s="562">
        <f>SUM(L128+M128-N128)</f>
        <v>2</v>
      </c>
      <c r="P128" s="560"/>
      <c r="Q128" s="558"/>
      <c r="R128" s="562">
        <f>SUM(O128+P128-Q128)</f>
        <v>2</v>
      </c>
      <c r="S128" s="560"/>
      <c r="T128" s="558"/>
      <c r="U128" s="595">
        <f>SUM(R128+S128-T128)</f>
        <v>2</v>
      </c>
      <c r="V128" s="560"/>
      <c r="W128" s="558"/>
      <c r="X128" s="562">
        <f>SUM(U128+V128-W128)</f>
        <v>2</v>
      </c>
      <c r="Y128" s="560"/>
      <c r="Z128" s="558"/>
      <c r="AA128" s="595">
        <f>SUM(X128+Y128-Z128)</f>
        <v>2</v>
      </c>
      <c r="AB128" s="560"/>
      <c r="AC128" s="558"/>
      <c r="AD128" s="562">
        <f>SUM(AA128+AB128-AC128)</f>
        <v>2</v>
      </c>
      <c r="AE128" s="557"/>
      <c r="AF128" s="558"/>
      <c r="AG128" s="672">
        <f>SUM(AD128+AE128-AF128)</f>
        <v>2</v>
      </c>
      <c r="AH128" s="560"/>
      <c r="AI128" s="558"/>
      <c r="AJ128" s="562">
        <f>SUM(AG128+AH128-AI128)</f>
        <v>2</v>
      </c>
      <c r="AK128" s="560"/>
      <c r="AL128" s="558"/>
      <c r="AM128" s="562">
        <f>SUM(AJ128+AK128-AL128)</f>
        <v>2</v>
      </c>
      <c r="AN128" s="560"/>
      <c r="AO128" s="558"/>
      <c r="AP128" s="562">
        <f>SUM(AM128+AN128-AO128)</f>
        <v>2</v>
      </c>
      <c r="AQ128" s="560"/>
      <c r="AR128" s="558"/>
      <c r="AS128" s="562">
        <f>SUM(AP128+AQ128-AR128)</f>
        <v>2</v>
      </c>
      <c r="AT128" s="560"/>
      <c r="AU128" s="558"/>
      <c r="AV128" s="562">
        <f>SUM(AS128+AT128-AU128)</f>
        <v>2</v>
      </c>
      <c r="AW128" s="597">
        <f>SUM(M128+P128+S128+V128+Y128+AB128+AE128+AH128+AK128+AN128+AQ128+AT128)</f>
        <v>0</v>
      </c>
      <c r="AX128" s="598">
        <f>SUM(N128+Q128+T128+W128+Z128+AC128+AF128+AI128+AL128+AO128+AR128+AU128)</f>
        <v>0</v>
      </c>
      <c r="AY128" s="599">
        <f>SUM(N128,Q128,T128,W128,Z128,AC128,AF128,AI128,AL128,AO128,AR128,AU128)</f>
        <v>0</v>
      </c>
      <c r="AZ128" s="600" t="e">
        <f>AVERAGE(N128,Q128,T128,W128,Z128,AC128,AF128,AI128,AL128,AO128,AR128,AU128)</f>
        <v>#DIV/0!</v>
      </c>
      <c r="BA128" s="601">
        <f>COUNT(N128,Q128,T128,W128,Z128,AC128,AF128,AI128,AL128,AO128,AR128,AU128)</f>
        <v>0</v>
      </c>
      <c r="BB128" s="602">
        <v>2</v>
      </c>
      <c r="BC128" s="603">
        <v>1</v>
      </c>
      <c r="BD128" s="584">
        <f t="shared" si="151"/>
        <v>2</v>
      </c>
      <c r="BE128" s="583">
        <f t="shared" si="134"/>
        <v>1</v>
      </c>
      <c r="BF128" s="585">
        <v>2</v>
      </c>
      <c r="BG128" s="586">
        <v>46003</v>
      </c>
      <c r="BH128" s="572">
        <f t="shared" si="152"/>
        <v>46265</v>
      </c>
      <c r="BI128" s="604">
        <f>BH128-BG128</f>
        <v>262</v>
      </c>
      <c r="BJ128" s="580" t="str">
        <f t="shared" si="135"/>
        <v/>
      </c>
      <c r="BK128" s="751">
        <v>670</v>
      </c>
    </row>
    <row r="129" spans="1:63" ht="13">
      <c r="A129" s="590"/>
      <c r="B129" s="591"/>
      <c r="C129" s="551">
        <v>126</v>
      </c>
      <c r="D129" s="614" t="s">
        <v>3874</v>
      </c>
      <c r="E129" s="615">
        <v>42</v>
      </c>
      <c r="F129" s="593" t="s">
        <v>1952</v>
      </c>
      <c r="G129" s="588" t="s">
        <v>4786</v>
      </c>
      <c r="H129" s="589" t="s">
        <v>4787</v>
      </c>
      <c r="I129" s="589" t="s">
        <v>423</v>
      </c>
      <c r="J129" s="588" t="s">
        <v>629</v>
      </c>
      <c r="K129" s="594">
        <f t="shared" si="317"/>
        <v>1</v>
      </c>
      <c r="L129" s="588">
        <v>1</v>
      </c>
      <c r="M129" s="558"/>
      <c r="N129" s="558"/>
      <c r="O129" s="562">
        <f t="shared" si="318"/>
        <v>1</v>
      </c>
      <c r="P129" s="560"/>
      <c r="Q129" s="558"/>
      <c r="R129" s="562">
        <f t="shared" si="319"/>
        <v>1</v>
      </c>
      <c r="S129" s="560"/>
      <c r="T129" s="558"/>
      <c r="U129" s="595">
        <f t="shared" si="320"/>
        <v>1</v>
      </c>
      <c r="V129" s="560"/>
      <c r="W129" s="558"/>
      <c r="X129" s="562">
        <f t="shared" si="321"/>
        <v>1</v>
      </c>
      <c r="Y129" s="560"/>
      <c r="Z129" s="558"/>
      <c r="AA129" s="595">
        <f t="shared" si="322"/>
        <v>1</v>
      </c>
      <c r="AB129" s="560"/>
      <c r="AC129" s="558"/>
      <c r="AD129" s="562">
        <f t="shared" si="323"/>
        <v>1</v>
      </c>
      <c r="AE129" s="557"/>
      <c r="AF129" s="558"/>
      <c r="AG129" s="672">
        <f t="shared" si="324"/>
        <v>1</v>
      </c>
      <c r="AH129" s="560"/>
      <c r="AI129" s="558"/>
      <c r="AJ129" s="562">
        <f t="shared" si="325"/>
        <v>1</v>
      </c>
      <c r="AK129" s="560"/>
      <c r="AL129" s="558"/>
      <c r="AM129" s="562">
        <f t="shared" si="326"/>
        <v>1</v>
      </c>
      <c r="AN129" s="560"/>
      <c r="AO129" s="558"/>
      <c r="AP129" s="562">
        <f t="shared" si="327"/>
        <v>1</v>
      </c>
      <c r="AQ129" s="560"/>
      <c r="AR129" s="558"/>
      <c r="AS129" s="562">
        <f t="shared" si="328"/>
        <v>1</v>
      </c>
      <c r="AT129" s="560"/>
      <c r="AU129" s="558"/>
      <c r="AV129" s="562">
        <f t="shared" si="329"/>
        <v>1</v>
      </c>
      <c r="AW129" s="597">
        <f t="shared" si="332"/>
        <v>0</v>
      </c>
      <c r="AX129" s="598">
        <f t="shared" si="332"/>
        <v>0</v>
      </c>
      <c r="AY129" s="599">
        <f t="shared" si="330"/>
        <v>0</v>
      </c>
      <c r="AZ129" s="600" t="e">
        <f t="shared" si="314"/>
        <v>#DIV/0!</v>
      </c>
      <c r="BA129" s="601">
        <f t="shared" si="315"/>
        <v>0</v>
      </c>
      <c r="BB129" s="602">
        <v>1</v>
      </c>
      <c r="BC129" s="603">
        <v>0</v>
      </c>
      <c r="BD129" s="584">
        <f t="shared" si="151"/>
        <v>1</v>
      </c>
      <c r="BE129" s="583">
        <f t="shared" si="134"/>
        <v>1</v>
      </c>
      <c r="BF129" s="585">
        <v>2</v>
      </c>
      <c r="BG129" s="586">
        <v>45972</v>
      </c>
      <c r="BH129" s="572">
        <f t="shared" si="152"/>
        <v>46265</v>
      </c>
      <c r="BI129" s="604">
        <f t="shared" si="316"/>
        <v>293</v>
      </c>
      <c r="BJ129" s="580" t="str">
        <f t="shared" si="135"/>
        <v/>
      </c>
      <c r="BK129" s="751">
        <v>8529</v>
      </c>
    </row>
    <row r="130" spans="1:63" ht="13">
      <c r="A130" s="549"/>
      <c r="B130" s="550"/>
      <c r="C130" s="577">
        <v>127</v>
      </c>
      <c r="D130" s="614" t="s">
        <v>3874</v>
      </c>
      <c r="E130" s="615">
        <v>44</v>
      </c>
      <c r="F130" s="553" t="s">
        <v>1952</v>
      </c>
      <c r="G130" s="580" t="s">
        <v>315</v>
      </c>
      <c r="H130" s="607" t="s">
        <v>1002</v>
      </c>
      <c r="I130" s="581" t="s">
        <v>423</v>
      </c>
      <c r="J130" s="580" t="s">
        <v>629</v>
      </c>
      <c r="K130" s="582">
        <f>AV130</f>
        <v>1</v>
      </c>
      <c r="L130" s="580">
        <v>1</v>
      </c>
      <c r="M130" s="557"/>
      <c r="N130" s="558"/>
      <c r="O130" s="559">
        <f>SUM(L130+M130-N130)</f>
        <v>1</v>
      </c>
      <c r="P130" s="560"/>
      <c r="Q130" s="558"/>
      <c r="R130" s="559">
        <f>SUM(O130+P130-Q130)</f>
        <v>1</v>
      </c>
      <c r="S130" s="560"/>
      <c r="T130" s="558"/>
      <c r="U130" s="561">
        <f>SUM(R130+S130-T130)</f>
        <v>1</v>
      </c>
      <c r="V130" s="560"/>
      <c r="W130" s="558"/>
      <c r="X130" s="559">
        <f>SUM(U130+V130-W130)</f>
        <v>1</v>
      </c>
      <c r="Y130" s="560"/>
      <c r="Z130" s="558"/>
      <c r="AA130" s="561">
        <f>SUM(X130+Y130-Z130)</f>
        <v>1</v>
      </c>
      <c r="AB130" s="560"/>
      <c r="AC130" s="558"/>
      <c r="AD130" s="559">
        <f>SUM(AA130+AB130-AC130)</f>
        <v>1</v>
      </c>
      <c r="AE130" s="557"/>
      <c r="AF130" s="558"/>
      <c r="AG130" s="756">
        <f>SUM(AD130+AE130-AF130)</f>
        <v>1</v>
      </c>
      <c r="AH130" s="560"/>
      <c r="AI130" s="558"/>
      <c r="AJ130" s="562">
        <f>SUM(AG130+AH130-AI130)</f>
        <v>1</v>
      </c>
      <c r="AK130" s="560"/>
      <c r="AL130" s="558"/>
      <c r="AM130" s="562">
        <f>SUM(AJ130+AK130-AL130)</f>
        <v>1</v>
      </c>
      <c r="AN130" s="560"/>
      <c r="AO130" s="558"/>
      <c r="AP130" s="562">
        <f>SUM(AM130+AN130-AO130)</f>
        <v>1</v>
      </c>
      <c r="AQ130" s="560"/>
      <c r="AR130" s="558"/>
      <c r="AS130" s="562">
        <f>SUM(AP130+AQ130-AR130)</f>
        <v>1</v>
      </c>
      <c r="AT130" s="560"/>
      <c r="AU130" s="558"/>
      <c r="AV130" s="562">
        <f>SUM(AS130+AT130-AU130)</f>
        <v>1</v>
      </c>
      <c r="AW130" s="583">
        <f>SUM(M130+P130+S130+V130+Y130+AB130+AE130+AH130+AK130+AN130+AQ130+AT130)</f>
        <v>0</v>
      </c>
      <c r="AX130" s="583">
        <f>SUM(N130+Q130+T130+W130+Z130+AC130+AF130+AI130+AL130+AO130+AR130+AU130)</f>
        <v>0</v>
      </c>
      <c r="AY130" s="564">
        <f>SUM(N130,Q130,T130,W130,Z130,AC130,AF130,AI130,AL130,AO130,AR130,AU130)</f>
        <v>0</v>
      </c>
      <c r="AZ130" s="565" t="e">
        <f>AVERAGE(N130,Q130,T130,W130,Z130,AC130,AF130,AI130,AL130,AO130,AR130,AU130)</f>
        <v>#DIV/0!</v>
      </c>
      <c r="BA130" s="566">
        <f>COUNT(N130,Q130,T130,W130,Z130,AC130,AF130,AI130,AL130,AO130,AR130,AU130)</f>
        <v>0</v>
      </c>
      <c r="BB130" s="567">
        <v>1</v>
      </c>
      <c r="BC130" s="568">
        <v>0</v>
      </c>
      <c r="BD130" s="584">
        <f t="shared" si="151"/>
        <v>1</v>
      </c>
      <c r="BE130" s="583">
        <f t="shared" si="134"/>
        <v>1</v>
      </c>
      <c r="BF130" s="585">
        <v>2</v>
      </c>
      <c r="BG130" s="586">
        <v>45184.436956018515</v>
      </c>
      <c r="BH130" s="572">
        <f t="shared" si="152"/>
        <v>46265</v>
      </c>
      <c r="BI130" s="587">
        <f>BH130-BG130</f>
        <v>1080.563043981485</v>
      </c>
      <c r="BJ130" s="580" t="str">
        <f t="shared" si="135"/>
        <v>Dead Stock</v>
      </c>
      <c r="BK130" s="751">
        <v>14200</v>
      </c>
    </row>
    <row r="131" spans="1:63" ht="13">
      <c r="A131" s="575"/>
      <c r="B131" s="576"/>
      <c r="C131" s="577">
        <v>128</v>
      </c>
      <c r="D131" s="614" t="s">
        <v>3874</v>
      </c>
      <c r="E131" s="615">
        <v>45</v>
      </c>
      <c r="F131" s="553" t="s">
        <v>1952</v>
      </c>
      <c r="G131" s="606" t="s">
        <v>578</v>
      </c>
      <c r="H131" s="581" t="s">
        <v>579</v>
      </c>
      <c r="I131" s="581" t="s">
        <v>423</v>
      </c>
      <c r="J131" s="580" t="s">
        <v>629</v>
      </c>
      <c r="K131" s="582">
        <f t="shared" ref="K131" si="334">AV131</f>
        <v>1</v>
      </c>
      <c r="L131" s="580">
        <v>1</v>
      </c>
      <c r="M131" s="557"/>
      <c r="N131" s="558"/>
      <c r="O131" s="559">
        <f t="shared" ref="O131" si="335">SUM(L131+M131-N131)</f>
        <v>1</v>
      </c>
      <c r="P131" s="560"/>
      <c r="Q131" s="558"/>
      <c r="R131" s="559">
        <f t="shared" ref="R131" si="336">SUM(O131+P131-Q131)</f>
        <v>1</v>
      </c>
      <c r="S131" s="560"/>
      <c r="T131" s="558"/>
      <c r="U131" s="561">
        <f t="shared" ref="U131" si="337">SUM(R131+S131-T131)</f>
        <v>1</v>
      </c>
      <c r="V131" s="560"/>
      <c r="W131" s="558"/>
      <c r="X131" s="559">
        <f t="shared" ref="X131" si="338">SUM(U131+V131-W131)</f>
        <v>1</v>
      </c>
      <c r="Y131" s="560"/>
      <c r="Z131" s="558"/>
      <c r="AA131" s="561">
        <f t="shared" ref="AA131" si="339">SUM(X131+Y131-Z131)</f>
        <v>1</v>
      </c>
      <c r="AB131" s="560"/>
      <c r="AC131" s="558"/>
      <c r="AD131" s="559">
        <f t="shared" ref="AD131" si="340">SUM(AA131+AB131-AC131)</f>
        <v>1</v>
      </c>
      <c r="AE131" s="557"/>
      <c r="AF131" s="558"/>
      <c r="AG131" s="756">
        <f t="shared" ref="AG131" si="341">SUM(AD131+AE131-AF131)</f>
        <v>1</v>
      </c>
      <c r="AH131" s="560"/>
      <c r="AI131" s="558"/>
      <c r="AJ131" s="562">
        <f t="shared" ref="AJ131" si="342">SUM(AG131+AH131-AI131)</f>
        <v>1</v>
      </c>
      <c r="AK131" s="560"/>
      <c r="AL131" s="558"/>
      <c r="AM131" s="562">
        <f t="shared" ref="AM131" si="343">SUM(AJ131+AK131-AL131)</f>
        <v>1</v>
      </c>
      <c r="AN131" s="560"/>
      <c r="AO131" s="558"/>
      <c r="AP131" s="562">
        <f t="shared" ref="AP131" si="344">SUM(AM131+AN131-AO131)</f>
        <v>1</v>
      </c>
      <c r="AQ131" s="560"/>
      <c r="AR131" s="558"/>
      <c r="AS131" s="562">
        <f t="shared" ref="AS131" si="345">SUM(AP131+AQ131-AR131)</f>
        <v>1</v>
      </c>
      <c r="AT131" s="560"/>
      <c r="AU131" s="558"/>
      <c r="AV131" s="562">
        <f t="shared" ref="AV131" si="346">SUM(AS131+AT131-AU131)</f>
        <v>1</v>
      </c>
      <c r="AW131" s="583">
        <f t="shared" ref="AW131" si="347">SUM(M131+P131+S131+V131+Y131+AB131+AE131+AH131+AK131+AN131+AQ131+AT131)</f>
        <v>0</v>
      </c>
      <c r="AX131" s="583">
        <f t="shared" ref="AX131" si="348">SUM(N131+Q131+T131+W131+Z131+AC131+AF131+AI131+AL131+AO131+AR131+AU131)</f>
        <v>0</v>
      </c>
      <c r="AY131" s="564">
        <f t="shared" ref="AY131" si="349">SUM(N131,Q131,T131,W131,Z131,AC131,AF131,AI131,AL131,AO131,AR131,AU131)</f>
        <v>0</v>
      </c>
      <c r="AZ131" s="565" t="e">
        <f>AVERAGE(N131,Q131,T131,W131,Z131,AC131,AF131,AI131,AL131,AO131,AR131,AU131)</f>
        <v>#DIV/0!</v>
      </c>
      <c r="BA131" s="566">
        <f>COUNT(N131,Q131,T131,W131,Z131,AC131,AF131,AI131,AL131,AO131,AR131,AU131)</f>
        <v>0</v>
      </c>
      <c r="BB131" s="567">
        <f>MAX(0, Table176252626[[#This Row],[Column6]])</f>
        <v>1</v>
      </c>
      <c r="BC131" s="568">
        <v>0</v>
      </c>
      <c r="BD131" s="584">
        <f t="shared" si="151"/>
        <v>1</v>
      </c>
      <c r="BE131" s="583">
        <f t="shared" si="134"/>
        <v>1</v>
      </c>
      <c r="BF131" s="585">
        <v>2</v>
      </c>
      <c r="BG131" s="586">
        <v>45316.637650462966</v>
      </c>
      <c r="BH131" s="572">
        <f t="shared" si="152"/>
        <v>46265</v>
      </c>
      <c r="BI131" s="587">
        <f>BH131-BG131</f>
        <v>948.36234953703388</v>
      </c>
      <c r="BJ131" s="580" t="str">
        <f t="shared" si="135"/>
        <v>Dead Stock</v>
      </c>
      <c r="BK131" s="751">
        <v>1881.46</v>
      </c>
    </row>
    <row r="132" spans="1:63" ht="13">
      <c r="A132" s="590"/>
      <c r="B132" s="591"/>
      <c r="C132" s="577">
        <v>129</v>
      </c>
      <c r="D132" s="614" t="s">
        <v>3874</v>
      </c>
      <c r="E132" s="615">
        <v>46</v>
      </c>
      <c r="F132" s="553" t="s">
        <v>1952</v>
      </c>
      <c r="G132" s="580" t="s">
        <v>2605</v>
      </c>
      <c r="H132" s="581" t="s">
        <v>1054</v>
      </c>
      <c r="I132" s="581" t="s">
        <v>423</v>
      </c>
      <c r="J132" s="580" t="s">
        <v>629</v>
      </c>
      <c r="K132" s="582">
        <f>AV132</f>
        <v>1</v>
      </c>
      <c r="L132" s="580">
        <v>1</v>
      </c>
      <c r="M132" s="557"/>
      <c r="N132" s="558"/>
      <c r="O132" s="559">
        <f>SUM(L132+M132-N132)</f>
        <v>1</v>
      </c>
      <c r="P132" s="560"/>
      <c r="Q132" s="558"/>
      <c r="R132" s="559">
        <f>SUM(O132+P132-Q132)</f>
        <v>1</v>
      </c>
      <c r="S132" s="560"/>
      <c r="T132" s="558"/>
      <c r="U132" s="561">
        <f>SUM(R132+S132-T132)</f>
        <v>1</v>
      </c>
      <c r="V132" s="560"/>
      <c r="W132" s="558"/>
      <c r="X132" s="559">
        <f>SUM(U132+V132-W132)</f>
        <v>1</v>
      </c>
      <c r="Y132" s="560"/>
      <c r="Z132" s="558"/>
      <c r="AA132" s="561">
        <f>SUM(X132+Y132-Z132)</f>
        <v>1</v>
      </c>
      <c r="AB132" s="560"/>
      <c r="AC132" s="558"/>
      <c r="AD132" s="559">
        <f>SUM(AA132+AB132-AC132)</f>
        <v>1</v>
      </c>
      <c r="AE132" s="557"/>
      <c r="AF132" s="558"/>
      <c r="AG132" s="756">
        <f>SUM(AD132+AE132-AF132)</f>
        <v>1</v>
      </c>
      <c r="AH132" s="560"/>
      <c r="AI132" s="558"/>
      <c r="AJ132" s="562">
        <f>SUM(AG132+AH132-AI132)</f>
        <v>1</v>
      </c>
      <c r="AK132" s="560"/>
      <c r="AL132" s="558"/>
      <c r="AM132" s="562">
        <f>SUM(AJ132+AK132-AL132)</f>
        <v>1</v>
      </c>
      <c r="AN132" s="560"/>
      <c r="AO132" s="558"/>
      <c r="AP132" s="562">
        <f>SUM(AM132+AN132-AO132)</f>
        <v>1</v>
      </c>
      <c r="AQ132" s="560"/>
      <c r="AR132" s="558"/>
      <c r="AS132" s="562">
        <f>SUM(AP132+AQ132-AR132)</f>
        <v>1</v>
      </c>
      <c r="AT132" s="560"/>
      <c r="AU132" s="558"/>
      <c r="AV132" s="562">
        <f>SUM(AS132+AT132-AU132)</f>
        <v>1</v>
      </c>
      <c r="AW132" s="583">
        <f t="shared" ref="AW132:AX132" si="350">SUM(M132+P132+S132+V132+Y132+AB132+AE132+AH132+AK132+AN132+AQ132+AT132)</f>
        <v>0</v>
      </c>
      <c r="AX132" s="583">
        <f t="shared" si="350"/>
        <v>0</v>
      </c>
      <c r="AY132" s="564">
        <f>SUM(N132,Q132,T132,W132,Z132,AC132,AF132,AI132,AL132,AO132,AR132,AU132)</f>
        <v>0</v>
      </c>
      <c r="AZ132" s="565" t="e">
        <f>AVERAGE(N132,Q132,T132,W132,Z132,AC132,AF132,AI132,AL132,AO132,AR132,AU132)</f>
        <v>#DIV/0!</v>
      </c>
      <c r="BA132" s="566">
        <f>COUNT(N132,Q132,T132,W132,Z132,AC132,AF132,AI132,AL132,AO132,AR132,AU132)</f>
        <v>0</v>
      </c>
      <c r="BB132" s="567">
        <f>MAX(0, Table176252626[[#This Row],[Column6]])</f>
        <v>1</v>
      </c>
      <c r="BC132" s="568">
        <v>0</v>
      </c>
      <c r="BD132" s="584">
        <f t="shared" si="151"/>
        <v>1</v>
      </c>
      <c r="BE132" s="583">
        <f t="shared" si="134"/>
        <v>1</v>
      </c>
      <c r="BF132" s="585">
        <v>2</v>
      </c>
      <c r="BG132" s="586">
        <v>44968.786180555559</v>
      </c>
      <c r="BH132" s="572">
        <f t="shared" si="152"/>
        <v>46265</v>
      </c>
      <c r="BI132" s="587">
        <f>BH132-BG132</f>
        <v>1296.2138194444415</v>
      </c>
      <c r="BJ132" s="580" t="str">
        <f t="shared" si="135"/>
        <v>Dead Stock</v>
      </c>
      <c r="BK132" s="751">
        <v>11880</v>
      </c>
    </row>
    <row r="133" spans="1:63" ht="13">
      <c r="A133" s="549"/>
      <c r="B133" s="576"/>
      <c r="C133" s="551">
        <v>130</v>
      </c>
      <c r="D133" s="614" t="s">
        <v>3874</v>
      </c>
      <c r="E133" s="615">
        <v>47</v>
      </c>
      <c r="F133" s="579" t="s">
        <v>1953</v>
      </c>
      <c r="G133" s="580" t="s">
        <v>922</v>
      </c>
      <c r="H133" s="581" t="s">
        <v>5034</v>
      </c>
      <c r="I133" s="581" t="s">
        <v>423</v>
      </c>
      <c r="J133" s="580" t="s">
        <v>629</v>
      </c>
      <c r="K133" s="582">
        <f>AV133</f>
        <v>2</v>
      </c>
      <c r="L133" s="580">
        <v>2</v>
      </c>
      <c r="M133" s="557"/>
      <c r="N133" s="558"/>
      <c r="O133" s="559">
        <f t="shared" ref="O133" si="351">SUM(L133+M133-N133)</f>
        <v>2</v>
      </c>
      <c r="P133" s="560"/>
      <c r="Q133" s="558"/>
      <c r="R133" s="559">
        <f>SUM(O133+P133-Q133)</f>
        <v>2</v>
      </c>
      <c r="S133" s="560"/>
      <c r="T133" s="558"/>
      <c r="U133" s="561">
        <f>SUM(R133+S133-T133)</f>
        <v>2</v>
      </c>
      <c r="V133" s="560"/>
      <c r="W133" s="558"/>
      <c r="X133" s="559">
        <f>SUM(U133+V133-W133)</f>
        <v>2</v>
      </c>
      <c r="Y133" s="560"/>
      <c r="Z133" s="558"/>
      <c r="AA133" s="561">
        <f>SUM(X133+Y133-Z133)</f>
        <v>2</v>
      </c>
      <c r="AB133" s="560"/>
      <c r="AC133" s="558"/>
      <c r="AD133" s="559">
        <f>SUM(AA133+AB133-AC133)</f>
        <v>2</v>
      </c>
      <c r="AE133" s="557"/>
      <c r="AF133" s="558"/>
      <c r="AG133" s="756">
        <f>SUM(AD133+AE133-AF133)</f>
        <v>2</v>
      </c>
      <c r="AH133" s="560"/>
      <c r="AI133" s="558"/>
      <c r="AJ133" s="562">
        <f>SUM(AG133+AH133-AI133)</f>
        <v>2</v>
      </c>
      <c r="AK133" s="560"/>
      <c r="AL133" s="558"/>
      <c r="AM133" s="562">
        <f>SUM(AJ133+AK133-AL133)</f>
        <v>2</v>
      </c>
      <c r="AN133" s="560"/>
      <c r="AO133" s="558"/>
      <c r="AP133" s="562">
        <f>SUM(AM133+AN133-AO133)</f>
        <v>2</v>
      </c>
      <c r="AQ133" s="560"/>
      <c r="AR133" s="558"/>
      <c r="AS133" s="562">
        <f t="shared" ref="AS133" si="352">SUM(AP133+AQ133-AR133)</f>
        <v>2</v>
      </c>
      <c r="AT133" s="560"/>
      <c r="AU133" s="558"/>
      <c r="AV133" s="562">
        <f>SUM(AS133+AT133-AU133)</f>
        <v>2</v>
      </c>
      <c r="AW133" s="583">
        <f t="shared" ref="AW133:AX133" si="353">SUM(M133+P133+S133+V133+Y133+AB133+AE133+AH133+AK133+AN133+AQ133+AT133)</f>
        <v>0</v>
      </c>
      <c r="AX133" s="583">
        <f t="shared" si="353"/>
        <v>0</v>
      </c>
      <c r="AY133" s="564">
        <f>SUM(N133,Q133,T133,W133,Z133,AC133,AF133,AI133,AL133,AO133,AR133,AU133)</f>
        <v>0</v>
      </c>
      <c r="AZ133" s="565" t="e">
        <f t="shared" ref="AZ133" si="354">AVERAGE(N133,Q133,T133,W133,Z133,AC133,AF133,AI133,AL133,AO133,AR133,AU133)</f>
        <v>#DIV/0!</v>
      </c>
      <c r="BA133" s="566">
        <f t="shared" ref="BA133" si="355">COUNT(N133,Q133,T133,W133,Z133,AC133,AF133,AI133,AL133,AO133,AR133,AU133)</f>
        <v>0</v>
      </c>
      <c r="BB133" s="567">
        <f>MAX(0, Table176252626[[#This Row],[Column6]])</f>
        <v>2</v>
      </c>
      <c r="BC133" s="568">
        <v>1</v>
      </c>
      <c r="BD133" s="584">
        <f t="shared" si="151"/>
        <v>2</v>
      </c>
      <c r="BE133" s="583">
        <f t="shared" si="134"/>
        <v>1</v>
      </c>
      <c r="BF133" s="585">
        <v>2</v>
      </c>
      <c r="BG133" s="586">
        <v>43409.731851851851</v>
      </c>
      <c r="BH133" s="572">
        <f t="shared" si="152"/>
        <v>46265</v>
      </c>
      <c r="BI133" s="587">
        <f t="shared" ref="BI133" si="356">BH133-BG133</f>
        <v>2855.2681481481486</v>
      </c>
      <c r="BJ133" s="580" t="str">
        <f t="shared" si="135"/>
        <v>Dead Stock</v>
      </c>
      <c r="BK133" s="751">
        <v>1946.25</v>
      </c>
    </row>
    <row r="134" spans="1:63" ht="13">
      <c r="A134" s="575"/>
      <c r="B134" s="576"/>
      <c r="C134" s="551">
        <v>131</v>
      </c>
      <c r="D134" s="614" t="s">
        <v>3874</v>
      </c>
      <c r="E134" s="615">
        <v>48</v>
      </c>
      <c r="F134" s="553" t="s">
        <v>1952</v>
      </c>
      <c r="G134" s="580" t="s">
        <v>538</v>
      </c>
      <c r="H134" s="581" t="s">
        <v>539</v>
      </c>
      <c r="I134" s="581" t="s">
        <v>423</v>
      </c>
      <c r="J134" s="580" t="s">
        <v>629</v>
      </c>
      <c r="K134" s="582">
        <f>AV134</f>
        <v>2</v>
      </c>
      <c r="L134" s="580">
        <v>2</v>
      </c>
      <c r="M134" s="557"/>
      <c r="N134" s="558"/>
      <c r="O134" s="559">
        <f>SUM(L134+M134-N134)</f>
        <v>2</v>
      </c>
      <c r="P134" s="560"/>
      <c r="Q134" s="558"/>
      <c r="R134" s="559">
        <f>SUM(O134+P134-Q134)</f>
        <v>2</v>
      </c>
      <c r="S134" s="560"/>
      <c r="T134" s="558"/>
      <c r="U134" s="561">
        <f>SUM(R134+S134-T134)</f>
        <v>2</v>
      </c>
      <c r="V134" s="560"/>
      <c r="W134" s="558"/>
      <c r="X134" s="559">
        <f>SUM(U134+V134-W134)</f>
        <v>2</v>
      </c>
      <c r="Y134" s="560"/>
      <c r="Z134" s="558"/>
      <c r="AA134" s="561">
        <f>SUM(X134+Y134-Z134)</f>
        <v>2</v>
      </c>
      <c r="AB134" s="560"/>
      <c r="AC134" s="558"/>
      <c r="AD134" s="559">
        <f>SUM(AA134+AB134-AC134)</f>
        <v>2</v>
      </c>
      <c r="AE134" s="557"/>
      <c r="AF134" s="558"/>
      <c r="AG134" s="756">
        <f>SUM(AD134+AE134-AF134)</f>
        <v>2</v>
      </c>
      <c r="AH134" s="560"/>
      <c r="AI134" s="558"/>
      <c r="AJ134" s="562">
        <f>SUM(AG134+AH134-AI134)</f>
        <v>2</v>
      </c>
      <c r="AK134" s="560"/>
      <c r="AL134" s="558"/>
      <c r="AM134" s="562">
        <f>SUM(AJ134+AK134-AL134)</f>
        <v>2</v>
      </c>
      <c r="AN134" s="560"/>
      <c r="AO134" s="558"/>
      <c r="AP134" s="562">
        <f>SUM(AM134+AN134-AO134)</f>
        <v>2</v>
      </c>
      <c r="AQ134" s="560"/>
      <c r="AR134" s="558"/>
      <c r="AS134" s="562">
        <f>SUM(AP134+AQ134-AR134)</f>
        <v>2</v>
      </c>
      <c r="AT134" s="560"/>
      <c r="AU134" s="558"/>
      <c r="AV134" s="562">
        <f>SUM(AS134+AT134-AU134)</f>
        <v>2</v>
      </c>
      <c r="AW134" s="583">
        <f t="shared" ref="AW134:AX136" si="357">SUM(M134+P134+S134+V134+Y134+AB134+AE134+AH134+AK134+AN134+AQ134+AT134)</f>
        <v>0</v>
      </c>
      <c r="AX134" s="583">
        <f t="shared" si="357"/>
        <v>0</v>
      </c>
      <c r="AY134" s="564">
        <f>SUM(N134,Q134,T134,W134,Z134,AC134,AF134,AI134,AL134,AO134,AR134,AU134)</f>
        <v>0</v>
      </c>
      <c r="AZ134" s="565" t="e">
        <f>AVERAGE(N134,Q134,T134,W134,Z134,AC134,AF134,AI134,AL134,AO134,AR134,AU134)</f>
        <v>#DIV/0!</v>
      </c>
      <c r="BA134" s="566">
        <f>COUNT(N134,Q134,T134,W134,Z134,AC134,AF134,AI134,AL134,AO134,AR134,AU134)</f>
        <v>0</v>
      </c>
      <c r="BB134" s="567">
        <f>MAX(0, Table176252626[[#This Row],[Column6]])</f>
        <v>2</v>
      </c>
      <c r="BC134" s="568">
        <v>1</v>
      </c>
      <c r="BD134" s="584">
        <f t="shared" si="151"/>
        <v>2</v>
      </c>
      <c r="BE134" s="583">
        <f t="shared" ref="BE134:BE197" si="358">SUM(BD134-BC134)</f>
        <v>1</v>
      </c>
      <c r="BF134" s="585">
        <v>2</v>
      </c>
      <c r="BG134" s="586">
        <v>45546.613194444442</v>
      </c>
      <c r="BH134" s="572">
        <f t="shared" si="152"/>
        <v>46265</v>
      </c>
      <c r="BI134" s="587">
        <f>BH134-BG134</f>
        <v>718.38680555555766</v>
      </c>
      <c r="BJ134" s="580" t="str">
        <f t="shared" ref="BJ134:BJ197" si="359">IF(AND(K134&gt;0,BI134&gt;365),"Dead Stock","")</f>
        <v>Dead Stock</v>
      </c>
      <c r="BK134" s="751">
        <v>17000</v>
      </c>
    </row>
    <row r="135" spans="1:63" ht="13">
      <c r="A135" s="590"/>
      <c r="B135" s="591"/>
      <c r="C135" s="551">
        <v>132</v>
      </c>
      <c r="D135" s="614" t="s">
        <v>3874</v>
      </c>
      <c r="E135" s="615">
        <v>49</v>
      </c>
      <c r="F135" s="553" t="s">
        <v>1952</v>
      </c>
      <c r="G135" s="554" t="s">
        <v>1872</v>
      </c>
      <c r="H135" s="555" t="s">
        <v>1874</v>
      </c>
      <c r="I135" s="581" t="s">
        <v>423</v>
      </c>
      <c r="J135" s="590" t="s">
        <v>629</v>
      </c>
      <c r="K135" s="556">
        <f>AV135</f>
        <v>8</v>
      </c>
      <c r="L135" s="580">
        <v>10</v>
      </c>
      <c r="M135" s="557"/>
      <c r="N135" s="558">
        <v>2</v>
      </c>
      <c r="O135" s="559">
        <f>SUM(L135+M135-N135)</f>
        <v>8</v>
      </c>
      <c r="P135" s="560"/>
      <c r="Q135" s="558"/>
      <c r="R135" s="559">
        <f>SUM(O135+P135-Q135)</f>
        <v>8</v>
      </c>
      <c r="S135" s="560"/>
      <c r="T135" s="558"/>
      <c r="U135" s="561">
        <f>SUM(R135+S135-T135)</f>
        <v>8</v>
      </c>
      <c r="V135" s="560"/>
      <c r="W135" s="558"/>
      <c r="X135" s="559">
        <f>SUM(U135+V135-W135)</f>
        <v>8</v>
      </c>
      <c r="Y135" s="560"/>
      <c r="Z135" s="558"/>
      <c r="AA135" s="561">
        <f>SUM(X135+Y135-Z135)</f>
        <v>8</v>
      </c>
      <c r="AB135" s="560"/>
      <c r="AC135" s="558"/>
      <c r="AD135" s="559">
        <f>SUM(AA135+AB135-AC135)</f>
        <v>8</v>
      </c>
      <c r="AE135" s="557"/>
      <c r="AF135" s="558"/>
      <c r="AG135" s="756">
        <f>SUM(AD135+AE135-AF135)</f>
        <v>8</v>
      </c>
      <c r="AH135" s="560"/>
      <c r="AI135" s="558"/>
      <c r="AJ135" s="562">
        <f>SUM(AG135+AH135-AI135)</f>
        <v>8</v>
      </c>
      <c r="AK135" s="560"/>
      <c r="AL135" s="558"/>
      <c r="AM135" s="562">
        <f>SUM(AJ135+AK135-AL135)</f>
        <v>8</v>
      </c>
      <c r="AN135" s="560"/>
      <c r="AO135" s="558"/>
      <c r="AP135" s="562">
        <f>SUM(AM135+AN135-AO135)</f>
        <v>8</v>
      </c>
      <c r="AQ135" s="560"/>
      <c r="AR135" s="558"/>
      <c r="AS135" s="562">
        <f>SUM(AP135+AQ135-AR135)</f>
        <v>8</v>
      </c>
      <c r="AT135" s="560"/>
      <c r="AU135" s="558"/>
      <c r="AV135" s="562">
        <f>SUM(AS135+AT135-AU135)</f>
        <v>8</v>
      </c>
      <c r="AW135" s="583">
        <f t="shared" si="357"/>
        <v>0</v>
      </c>
      <c r="AX135" s="583">
        <f t="shared" si="357"/>
        <v>2</v>
      </c>
      <c r="AY135" s="564">
        <f>SUM(N135,Q135,T135,W135,Z135,AC135,AF135,AI135,AL135,AO135,AR135,AU135)</f>
        <v>2</v>
      </c>
      <c r="AZ135" s="565">
        <f>AVERAGE(N135,Q135,T135,W135,Z135,AC135,AF135,AI135,AL135,AO135,AR135,AU135)</f>
        <v>2</v>
      </c>
      <c r="BA135" s="566">
        <f>COUNT(N135,Q135,T135,W135,Z135,AC135,AF135,AI135,AL135,AO135,AR135,AU135)</f>
        <v>1</v>
      </c>
      <c r="BB135" s="567">
        <v>8</v>
      </c>
      <c r="BC135" s="568">
        <v>1</v>
      </c>
      <c r="BD135" s="584">
        <f t="shared" si="151"/>
        <v>8</v>
      </c>
      <c r="BE135" s="583">
        <f t="shared" si="358"/>
        <v>7</v>
      </c>
      <c r="BF135" s="585">
        <v>2</v>
      </c>
      <c r="BG135" s="586">
        <v>43690.488356481481</v>
      </c>
      <c r="BH135" s="572">
        <f t="shared" si="152"/>
        <v>46265</v>
      </c>
      <c r="BI135" s="587">
        <f>BH135-BG135</f>
        <v>2574.5116435185191</v>
      </c>
      <c r="BJ135" s="580" t="str">
        <f t="shared" si="359"/>
        <v>Dead Stock</v>
      </c>
      <c r="BK135" s="751">
        <v>520</v>
      </c>
    </row>
    <row r="136" spans="1:63" ht="13">
      <c r="A136" s="549"/>
      <c r="B136" s="550"/>
      <c r="C136" s="577">
        <v>133</v>
      </c>
      <c r="D136" s="614" t="s">
        <v>3874</v>
      </c>
      <c r="E136" s="615">
        <v>50</v>
      </c>
      <c r="F136" s="553" t="s">
        <v>1952</v>
      </c>
      <c r="G136" s="606" t="s">
        <v>2181</v>
      </c>
      <c r="H136" s="613" t="s">
        <v>2982</v>
      </c>
      <c r="I136" s="589" t="s">
        <v>423</v>
      </c>
      <c r="J136" s="580" t="s">
        <v>629</v>
      </c>
      <c r="K136" s="582">
        <f>AV136</f>
        <v>1</v>
      </c>
      <c r="L136" s="580">
        <v>1</v>
      </c>
      <c r="M136" s="557"/>
      <c r="N136" s="558"/>
      <c r="O136" s="559">
        <f>SUM(L136+M136-N136)</f>
        <v>1</v>
      </c>
      <c r="P136" s="560"/>
      <c r="Q136" s="558"/>
      <c r="R136" s="559">
        <f>SUM(O136+P136-Q136)</f>
        <v>1</v>
      </c>
      <c r="S136" s="560"/>
      <c r="T136" s="558"/>
      <c r="U136" s="561">
        <f>SUM(R136+S136-T136)</f>
        <v>1</v>
      </c>
      <c r="V136" s="560"/>
      <c r="W136" s="558"/>
      <c r="X136" s="559">
        <f>SUM(U136+V136-W136)</f>
        <v>1</v>
      </c>
      <c r="Y136" s="560"/>
      <c r="Z136" s="558"/>
      <c r="AA136" s="561">
        <f>SUM(X136+Y136-Z136)</f>
        <v>1</v>
      </c>
      <c r="AB136" s="560"/>
      <c r="AC136" s="558"/>
      <c r="AD136" s="559">
        <f>SUM(AA136+AB136-AC136)</f>
        <v>1</v>
      </c>
      <c r="AE136" s="557"/>
      <c r="AF136" s="558"/>
      <c r="AG136" s="756">
        <f>SUM(AD136+AE136-AF136)</f>
        <v>1</v>
      </c>
      <c r="AH136" s="560"/>
      <c r="AI136" s="558"/>
      <c r="AJ136" s="562">
        <f>SUM(AG136+AH136-AI136)</f>
        <v>1</v>
      </c>
      <c r="AK136" s="560"/>
      <c r="AL136" s="558"/>
      <c r="AM136" s="562">
        <f>SUM(AJ136+AK136-AL136)</f>
        <v>1</v>
      </c>
      <c r="AN136" s="560"/>
      <c r="AO136" s="558"/>
      <c r="AP136" s="562">
        <f>SUM(AM136+AN136-AO136)</f>
        <v>1</v>
      </c>
      <c r="AQ136" s="560"/>
      <c r="AR136" s="558"/>
      <c r="AS136" s="562">
        <f>SUM(AP136+AQ136-AR136)</f>
        <v>1</v>
      </c>
      <c r="AT136" s="560"/>
      <c r="AU136" s="558"/>
      <c r="AV136" s="562">
        <f>SUM(AS136+AT136-AU136)</f>
        <v>1</v>
      </c>
      <c r="AW136" s="583">
        <f t="shared" si="357"/>
        <v>0</v>
      </c>
      <c r="AX136" s="583">
        <f t="shared" si="357"/>
        <v>0</v>
      </c>
      <c r="AY136" s="564">
        <f>SUM(N136,Q136,T136,W136,Z136,AC136,AF136,AI136,AL136,AO136,AR136,AU136)</f>
        <v>0</v>
      </c>
      <c r="AZ136" s="565" t="e">
        <f>AVERAGE(N136,Q136,T136,W136,Z136,AC136,AF136,AI136,AL136,AO136,AR136,AU136)</f>
        <v>#DIV/0!</v>
      </c>
      <c r="BA136" s="566">
        <f>COUNT(N136,Q136,T136,W136,Z136,AC136,AF136,AI136,AL136,AO136,AR136,AU136)</f>
        <v>0</v>
      </c>
      <c r="BB136" s="567">
        <f>MAX(0, Table176252626[[#This Row],[Column6]])</f>
        <v>1</v>
      </c>
      <c r="BC136" s="568">
        <v>0</v>
      </c>
      <c r="BD136" s="584">
        <f t="shared" si="151"/>
        <v>1</v>
      </c>
      <c r="BE136" s="583">
        <f t="shared" si="358"/>
        <v>1</v>
      </c>
      <c r="BF136" s="585">
        <v>2</v>
      </c>
      <c r="BG136" s="586">
        <v>45678.46298611111</v>
      </c>
      <c r="BH136" s="572">
        <f t="shared" si="152"/>
        <v>46265</v>
      </c>
      <c r="BI136" s="587">
        <f>BH136-BG136</f>
        <v>586.53701388889021</v>
      </c>
      <c r="BJ136" s="580" t="str">
        <f t="shared" si="359"/>
        <v>Dead Stock</v>
      </c>
      <c r="BK136" s="751">
        <v>11000</v>
      </c>
    </row>
    <row r="137" spans="1:63" ht="13">
      <c r="A137" s="549"/>
      <c r="B137" s="550"/>
      <c r="C137" s="577">
        <v>134</v>
      </c>
      <c r="D137" s="618" t="s">
        <v>3875</v>
      </c>
      <c r="E137" s="618">
        <v>1</v>
      </c>
      <c r="F137" s="553" t="s">
        <v>1952</v>
      </c>
      <c r="G137" s="606" t="s">
        <v>991</v>
      </c>
      <c r="H137" s="581" t="s">
        <v>992</v>
      </c>
      <c r="I137" s="581" t="s">
        <v>423</v>
      </c>
      <c r="J137" s="580" t="s">
        <v>629</v>
      </c>
      <c r="K137" s="582">
        <f t="shared" ref="K137:K149" si="360">AV137</f>
        <v>2</v>
      </c>
      <c r="L137" s="580">
        <v>0</v>
      </c>
      <c r="M137" s="557"/>
      <c r="N137" s="558"/>
      <c r="O137" s="559">
        <f t="shared" ref="O137:O149" si="361">SUM(L137+M137-N137)</f>
        <v>0</v>
      </c>
      <c r="P137" s="560">
        <v>2</v>
      </c>
      <c r="Q137" s="558"/>
      <c r="R137" s="559">
        <f t="shared" ref="R137:R149" si="362">SUM(O137+P137-Q137)</f>
        <v>2</v>
      </c>
      <c r="S137" s="560"/>
      <c r="T137" s="558"/>
      <c r="U137" s="561">
        <f t="shared" ref="U137:U149" si="363">SUM(R137+S137-T137)</f>
        <v>2</v>
      </c>
      <c r="V137" s="560"/>
      <c r="W137" s="558"/>
      <c r="X137" s="559">
        <f t="shared" ref="X137:X149" si="364">SUM(U137+V137-W137)</f>
        <v>2</v>
      </c>
      <c r="Y137" s="560"/>
      <c r="Z137" s="558"/>
      <c r="AA137" s="561">
        <f t="shared" ref="AA137:AA149" si="365">SUM(X137+Y137-Z137)</f>
        <v>2</v>
      </c>
      <c r="AB137" s="560"/>
      <c r="AC137" s="558"/>
      <c r="AD137" s="559">
        <f t="shared" ref="AD137:AD149" si="366">SUM(AA137+AB137-AC137)</f>
        <v>2</v>
      </c>
      <c r="AE137" s="557"/>
      <c r="AF137" s="558"/>
      <c r="AG137" s="756">
        <f t="shared" ref="AG137:AG149" si="367">SUM(AD137+AE137-AF137)</f>
        <v>2</v>
      </c>
      <c r="AH137" s="560"/>
      <c r="AI137" s="558"/>
      <c r="AJ137" s="562">
        <f t="shared" ref="AJ137:AJ149" si="368">SUM(AG137+AH137-AI137)</f>
        <v>2</v>
      </c>
      <c r="AK137" s="560"/>
      <c r="AL137" s="558"/>
      <c r="AM137" s="562">
        <f t="shared" ref="AM137:AM149" si="369">SUM(AJ137+AK137-AL137)</f>
        <v>2</v>
      </c>
      <c r="AN137" s="560"/>
      <c r="AO137" s="558"/>
      <c r="AP137" s="562">
        <f t="shared" ref="AP137:AP149" si="370">SUM(AM137+AN137-AO137)</f>
        <v>2</v>
      </c>
      <c r="AQ137" s="560"/>
      <c r="AR137" s="558"/>
      <c r="AS137" s="562">
        <f t="shared" ref="AS137:AS149" si="371">SUM(AP137+AQ137-AR137)</f>
        <v>2</v>
      </c>
      <c r="AT137" s="560"/>
      <c r="AU137" s="558"/>
      <c r="AV137" s="562">
        <f t="shared" ref="AV137:AV149" si="372">SUM(AS137+AT137-AU137)</f>
        <v>2</v>
      </c>
      <c r="AW137" s="583">
        <f t="shared" ref="AW137:AX149" si="373">SUM(M137+P137+S137+V137+Y137+AB137+AE137+AH137+AK137+AN137+AQ137+AT137)</f>
        <v>2</v>
      </c>
      <c r="AX137" s="583">
        <f t="shared" si="373"/>
        <v>0</v>
      </c>
      <c r="AY137" s="564">
        <f t="shared" ref="AY137:AY149" si="374">SUM(N137,Q137,T137,W137,Z137,AC137,AF137,AI137,AL137,AO137,AR137,AU137)</f>
        <v>0</v>
      </c>
      <c r="AZ137" s="565" t="e">
        <f t="shared" ref="AZ137:AZ149" si="375">AVERAGE(N137,Q137,T137,W137,Z137,AC137,AF137,AI137,AL137,AO137,AR137,AU137)</f>
        <v>#DIV/0!</v>
      </c>
      <c r="BA137" s="566">
        <f t="shared" ref="BA137:BA149" si="376">COUNT(N137,Q137,T137,W137,Z137,AC137,AF137,AI137,AL137,AO137,AR137,AU137)</f>
        <v>0</v>
      </c>
      <c r="BB137" s="567">
        <f>MAX(0, Table176252626[[#This Row],[Column6]])</f>
        <v>2</v>
      </c>
      <c r="BC137" s="568">
        <v>1</v>
      </c>
      <c r="BD137" s="584">
        <f t="shared" ref="BD137:BD200" si="377">K137</f>
        <v>2</v>
      </c>
      <c r="BE137" s="583">
        <f t="shared" si="358"/>
        <v>1</v>
      </c>
      <c r="BF137" s="585">
        <v>2</v>
      </c>
      <c r="BG137" s="586">
        <v>46063.441944444443</v>
      </c>
      <c r="BH137" s="572">
        <f t="shared" si="152"/>
        <v>46265</v>
      </c>
      <c r="BI137" s="587">
        <f t="shared" ref="BI137:BI178" si="378">BH137-BG137</f>
        <v>201.55805555555708</v>
      </c>
      <c r="BJ137" s="580" t="str">
        <f t="shared" si="359"/>
        <v/>
      </c>
      <c r="BK137" s="751">
        <v>1983</v>
      </c>
    </row>
    <row r="138" spans="1:63" ht="13">
      <c r="A138" s="575"/>
      <c r="B138" s="576"/>
      <c r="C138" s="577">
        <v>135</v>
      </c>
      <c r="D138" s="618" t="s">
        <v>3875</v>
      </c>
      <c r="E138" s="618">
        <v>2</v>
      </c>
      <c r="F138" s="553" t="s">
        <v>1953</v>
      </c>
      <c r="G138" s="606" t="s">
        <v>928</v>
      </c>
      <c r="H138" s="581" t="s">
        <v>3019</v>
      </c>
      <c r="I138" s="589" t="s">
        <v>423</v>
      </c>
      <c r="J138" s="580" t="s">
        <v>629</v>
      </c>
      <c r="K138" s="594">
        <f t="shared" si="360"/>
        <v>2</v>
      </c>
      <c r="L138" s="580">
        <v>2</v>
      </c>
      <c r="M138" s="557"/>
      <c r="N138" s="558"/>
      <c r="O138" s="559">
        <f t="shared" si="361"/>
        <v>2</v>
      </c>
      <c r="P138" s="560"/>
      <c r="Q138" s="558"/>
      <c r="R138" s="559">
        <f t="shared" si="362"/>
        <v>2</v>
      </c>
      <c r="S138" s="560"/>
      <c r="T138" s="558"/>
      <c r="U138" s="561">
        <f t="shared" si="363"/>
        <v>2</v>
      </c>
      <c r="V138" s="560"/>
      <c r="W138" s="558"/>
      <c r="X138" s="559">
        <f t="shared" si="364"/>
        <v>2</v>
      </c>
      <c r="Y138" s="560"/>
      <c r="Z138" s="558"/>
      <c r="AA138" s="561">
        <f t="shared" si="365"/>
        <v>2</v>
      </c>
      <c r="AB138" s="560"/>
      <c r="AC138" s="558"/>
      <c r="AD138" s="559">
        <f t="shared" si="366"/>
        <v>2</v>
      </c>
      <c r="AE138" s="557"/>
      <c r="AF138" s="558"/>
      <c r="AG138" s="756">
        <f t="shared" si="367"/>
        <v>2</v>
      </c>
      <c r="AH138" s="560"/>
      <c r="AI138" s="558"/>
      <c r="AJ138" s="562">
        <f t="shared" si="368"/>
        <v>2</v>
      </c>
      <c r="AK138" s="560"/>
      <c r="AL138" s="558"/>
      <c r="AM138" s="562">
        <f t="shared" si="369"/>
        <v>2</v>
      </c>
      <c r="AN138" s="560"/>
      <c r="AO138" s="558"/>
      <c r="AP138" s="562">
        <f t="shared" si="370"/>
        <v>2</v>
      </c>
      <c r="AQ138" s="560"/>
      <c r="AR138" s="558"/>
      <c r="AS138" s="562">
        <f t="shared" si="371"/>
        <v>2</v>
      </c>
      <c r="AT138" s="560"/>
      <c r="AU138" s="558"/>
      <c r="AV138" s="562">
        <f t="shared" si="372"/>
        <v>2</v>
      </c>
      <c r="AW138" s="583">
        <f t="shared" si="373"/>
        <v>0</v>
      </c>
      <c r="AX138" s="583">
        <f t="shared" si="373"/>
        <v>0</v>
      </c>
      <c r="AY138" s="564">
        <f t="shared" si="374"/>
        <v>0</v>
      </c>
      <c r="AZ138" s="565" t="e">
        <f t="shared" si="375"/>
        <v>#DIV/0!</v>
      </c>
      <c r="BA138" s="566">
        <f t="shared" si="376"/>
        <v>0</v>
      </c>
      <c r="BB138" s="567">
        <f>MAX(0, Table176252626[[#This Row],[Column6]])</f>
        <v>2</v>
      </c>
      <c r="BC138" s="568">
        <v>1</v>
      </c>
      <c r="BD138" s="584">
        <f t="shared" si="377"/>
        <v>2</v>
      </c>
      <c r="BE138" s="583">
        <f t="shared" si="358"/>
        <v>1</v>
      </c>
      <c r="BF138" s="585">
        <v>2</v>
      </c>
      <c r="BG138" s="586">
        <v>44182.606030092589</v>
      </c>
      <c r="BH138" s="572">
        <f t="shared" si="152"/>
        <v>46265</v>
      </c>
      <c r="BI138" s="587">
        <f t="shared" si="378"/>
        <v>2082.3939699074108</v>
      </c>
      <c r="BJ138" s="580" t="str">
        <f t="shared" si="359"/>
        <v>Dead Stock</v>
      </c>
      <c r="BK138" s="751">
        <v>6660</v>
      </c>
    </row>
    <row r="139" spans="1:63" ht="13">
      <c r="A139" s="549"/>
      <c r="B139" s="576"/>
      <c r="C139" s="551">
        <v>136</v>
      </c>
      <c r="D139" s="618" t="s">
        <v>3875</v>
      </c>
      <c r="E139" s="618">
        <v>3</v>
      </c>
      <c r="F139" s="553" t="s">
        <v>1953</v>
      </c>
      <c r="G139" s="606" t="s">
        <v>929</v>
      </c>
      <c r="H139" s="581" t="s">
        <v>2139</v>
      </c>
      <c r="I139" s="589" t="s">
        <v>423</v>
      </c>
      <c r="J139" s="580" t="s">
        <v>629</v>
      </c>
      <c r="K139" s="594">
        <f t="shared" si="360"/>
        <v>1</v>
      </c>
      <c r="L139" s="580">
        <v>1</v>
      </c>
      <c r="M139" s="557"/>
      <c r="N139" s="558"/>
      <c r="O139" s="559">
        <f t="shared" si="361"/>
        <v>1</v>
      </c>
      <c r="P139" s="560"/>
      <c r="Q139" s="558"/>
      <c r="R139" s="559">
        <f t="shared" si="362"/>
        <v>1</v>
      </c>
      <c r="S139" s="560"/>
      <c r="T139" s="558"/>
      <c r="U139" s="561">
        <f t="shared" si="363"/>
        <v>1</v>
      </c>
      <c r="V139" s="560"/>
      <c r="W139" s="558"/>
      <c r="X139" s="559">
        <f t="shared" si="364"/>
        <v>1</v>
      </c>
      <c r="Y139" s="560"/>
      <c r="Z139" s="558"/>
      <c r="AA139" s="561">
        <f t="shared" si="365"/>
        <v>1</v>
      </c>
      <c r="AB139" s="560"/>
      <c r="AC139" s="558"/>
      <c r="AD139" s="559">
        <f t="shared" si="366"/>
        <v>1</v>
      </c>
      <c r="AE139" s="557"/>
      <c r="AF139" s="558"/>
      <c r="AG139" s="756">
        <f t="shared" si="367"/>
        <v>1</v>
      </c>
      <c r="AH139" s="560"/>
      <c r="AI139" s="558"/>
      <c r="AJ139" s="562">
        <f t="shared" si="368"/>
        <v>1</v>
      </c>
      <c r="AK139" s="560"/>
      <c r="AL139" s="558"/>
      <c r="AM139" s="562">
        <f t="shared" si="369"/>
        <v>1</v>
      </c>
      <c r="AN139" s="560"/>
      <c r="AO139" s="558"/>
      <c r="AP139" s="562">
        <f t="shared" si="370"/>
        <v>1</v>
      </c>
      <c r="AQ139" s="560"/>
      <c r="AR139" s="558"/>
      <c r="AS139" s="562">
        <f t="shared" si="371"/>
        <v>1</v>
      </c>
      <c r="AT139" s="560"/>
      <c r="AU139" s="558"/>
      <c r="AV139" s="562">
        <f t="shared" si="372"/>
        <v>1</v>
      </c>
      <c r="AW139" s="583">
        <f t="shared" si="373"/>
        <v>0</v>
      </c>
      <c r="AX139" s="583">
        <f t="shared" si="373"/>
        <v>0</v>
      </c>
      <c r="AY139" s="564">
        <f t="shared" si="374"/>
        <v>0</v>
      </c>
      <c r="AZ139" s="565" t="e">
        <f t="shared" si="375"/>
        <v>#DIV/0!</v>
      </c>
      <c r="BA139" s="566">
        <f t="shared" si="376"/>
        <v>0</v>
      </c>
      <c r="BB139" s="567">
        <f>MAX(0, Table176252626[[#This Row],[Column6]])</f>
        <v>1</v>
      </c>
      <c r="BC139" s="568">
        <v>0</v>
      </c>
      <c r="BD139" s="584">
        <f t="shared" si="377"/>
        <v>1</v>
      </c>
      <c r="BE139" s="583">
        <f t="shared" si="358"/>
        <v>1</v>
      </c>
      <c r="BF139" s="585">
        <v>2</v>
      </c>
      <c r="BG139" s="586">
        <v>44159.473622685182</v>
      </c>
      <c r="BH139" s="572">
        <f t="shared" ref="BH139:BH202" si="379">BH138</f>
        <v>46265</v>
      </c>
      <c r="BI139" s="587">
        <f t="shared" si="378"/>
        <v>2105.5263773148181</v>
      </c>
      <c r="BJ139" s="580" t="str">
        <f t="shared" si="359"/>
        <v>Dead Stock</v>
      </c>
      <c r="BK139" s="751">
        <v>4410</v>
      </c>
    </row>
    <row r="140" spans="1:63" ht="13">
      <c r="A140" s="549"/>
      <c r="B140" s="576"/>
      <c r="C140" s="551">
        <v>137</v>
      </c>
      <c r="D140" s="618" t="s">
        <v>3875</v>
      </c>
      <c r="E140" s="618">
        <v>4</v>
      </c>
      <c r="F140" s="579" t="s">
        <v>1953</v>
      </c>
      <c r="G140" s="606" t="s">
        <v>2148</v>
      </c>
      <c r="H140" s="617" t="s">
        <v>2152</v>
      </c>
      <c r="I140" s="589" t="s">
        <v>423</v>
      </c>
      <c r="J140" s="580" t="s">
        <v>629</v>
      </c>
      <c r="K140" s="582">
        <f t="shared" si="360"/>
        <v>1</v>
      </c>
      <c r="L140" s="580">
        <v>1</v>
      </c>
      <c r="M140" s="557"/>
      <c r="N140" s="558"/>
      <c r="O140" s="559">
        <f t="shared" si="361"/>
        <v>1</v>
      </c>
      <c r="P140" s="560"/>
      <c r="Q140" s="558"/>
      <c r="R140" s="559">
        <f t="shared" si="362"/>
        <v>1</v>
      </c>
      <c r="S140" s="560"/>
      <c r="T140" s="558"/>
      <c r="U140" s="561">
        <f t="shared" si="363"/>
        <v>1</v>
      </c>
      <c r="V140" s="560"/>
      <c r="W140" s="558"/>
      <c r="X140" s="559">
        <f t="shared" si="364"/>
        <v>1</v>
      </c>
      <c r="Y140" s="560"/>
      <c r="Z140" s="558"/>
      <c r="AA140" s="561">
        <f t="shared" si="365"/>
        <v>1</v>
      </c>
      <c r="AB140" s="560"/>
      <c r="AC140" s="558"/>
      <c r="AD140" s="559">
        <f t="shared" si="366"/>
        <v>1</v>
      </c>
      <c r="AE140" s="557"/>
      <c r="AF140" s="558"/>
      <c r="AG140" s="756">
        <f t="shared" si="367"/>
        <v>1</v>
      </c>
      <c r="AH140" s="560"/>
      <c r="AI140" s="558"/>
      <c r="AJ140" s="562">
        <f t="shared" si="368"/>
        <v>1</v>
      </c>
      <c r="AK140" s="560"/>
      <c r="AL140" s="558"/>
      <c r="AM140" s="562">
        <f t="shared" si="369"/>
        <v>1</v>
      </c>
      <c r="AN140" s="560"/>
      <c r="AO140" s="558"/>
      <c r="AP140" s="562">
        <f t="shared" si="370"/>
        <v>1</v>
      </c>
      <c r="AQ140" s="560"/>
      <c r="AR140" s="558"/>
      <c r="AS140" s="562">
        <f t="shared" si="371"/>
        <v>1</v>
      </c>
      <c r="AT140" s="560"/>
      <c r="AU140" s="558"/>
      <c r="AV140" s="562">
        <f t="shared" si="372"/>
        <v>1</v>
      </c>
      <c r="AW140" s="583">
        <f t="shared" si="373"/>
        <v>0</v>
      </c>
      <c r="AX140" s="583">
        <f t="shared" si="373"/>
        <v>0</v>
      </c>
      <c r="AY140" s="564">
        <f t="shared" si="374"/>
        <v>0</v>
      </c>
      <c r="AZ140" s="565" t="e">
        <f t="shared" si="375"/>
        <v>#DIV/0!</v>
      </c>
      <c r="BA140" s="566">
        <f t="shared" si="376"/>
        <v>0</v>
      </c>
      <c r="BB140" s="567">
        <f>MAX(0, Table176252626[[#This Row],[Column6]])</f>
        <v>1</v>
      </c>
      <c r="BC140" s="568">
        <v>0</v>
      </c>
      <c r="BD140" s="584">
        <f t="shared" si="377"/>
        <v>1</v>
      </c>
      <c r="BE140" s="583">
        <f t="shared" si="358"/>
        <v>1</v>
      </c>
      <c r="BF140" s="585">
        <v>2</v>
      </c>
      <c r="BG140" s="586">
        <v>44208.639675925922</v>
      </c>
      <c r="BH140" s="572">
        <f t="shared" si="379"/>
        <v>46265</v>
      </c>
      <c r="BI140" s="587">
        <f t="shared" si="378"/>
        <v>2056.3603240740777</v>
      </c>
      <c r="BJ140" s="580" t="str">
        <f t="shared" si="359"/>
        <v>Dead Stock</v>
      </c>
      <c r="BK140" s="751">
        <v>4322</v>
      </c>
    </row>
    <row r="141" spans="1:63" ht="13">
      <c r="A141" s="549"/>
      <c r="B141" s="550"/>
      <c r="C141" s="551">
        <v>138</v>
      </c>
      <c r="D141" s="618" t="s">
        <v>3875</v>
      </c>
      <c r="E141" s="618">
        <v>5</v>
      </c>
      <c r="F141" s="553" t="s">
        <v>1953</v>
      </c>
      <c r="G141" s="606" t="s">
        <v>24</v>
      </c>
      <c r="H141" s="581" t="s">
        <v>25</v>
      </c>
      <c r="I141" s="581" t="s">
        <v>423</v>
      </c>
      <c r="J141" s="580" t="s">
        <v>629</v>
      </c>
      <c r="K141" s="582">
        <f t="shared" si="360"/>
        <v>1</v>
      </c>
      <c r="L141" s="580">
        <v>1</v>
      </c>
      <c r="M141" s="557"/>
      <c r="N141" s="558"/>
      <c r="O141" s="559">
        <f t="shared" si="361"/>
        <v>1</v>
      </c>
      <c r="P141" s="560"/>
      <c r="Q141" s="558"/>
      <c r="R141" s="559">
        <f t="shared" si="362"/>
        <v>1</v>
      </c>
      <c r="S141" s="560"/>
      <c r="T141" s="558"/>
      <c r="U141" s="561">
        <f t="shared" si="363"/>
        <v>1</v>
      </c>
      <c r="V141" s="560"/>
      <c r="W141" s="558"/>
      <c r="X141" s="559">
        <f t="shared" si="364"/>
        <v>1</v>
      </c>
      <c r="Y141" s="560"/>
      <c r="Z141" s="558"/>
      <c r="AA141" s="561">
        <f t="shared" si="365"/>
        <v>1</v>
      </c>
      <c r="AB141" s="560"/>
      <c r="AC141" s="558"/>
      <c r="AD141" s="559">
        <f t="shared" si="366"/>
        <v>1</v>
      </c>
      <c r="AE141" s="557"/>
      <c r="AF141" s="558"/>
      <c r="AG141" s="756">
        <f t="shared" si="367"/>
        <v>1</v>
      </c>
      <c r="AH141" s="560"/>
      <c r="AI141" s="558"/>
      <c r="AJ141" s="562">
        <f t="shared" si="368"/>
        <v>1</v>
      </c>
      <c r="AK141" s="560"/>
      <c r="AL141" s="558"/>
      <c r="AM141" s="562">
        <f t="shared" si="369"/>
        <v>1</v>
      </c>
      <c r="AN141" s="560"/>
      <c r="AO141" s="558"/>
      <c r="AP141" s="562">
        <f t="shared" si="370"/>
        <v>1</v>
      </c>
      <c r="AQ141" s="560"/>
      <c r="AR141" s="558"/>
      <c r="AS141" s="562">
        <f t="shared" si="371"/>
        <v>1</v>
      </c>
      <c r="AT141" s="560"/>
      <c r="AU141" s="558"/>
      <c r="AV141" s="562">
        <f t="shared" si="372"/>
        <v>1</v>
      </c>
      <c r="AW141" s="583">
        <f t="shared" si="373"/>
        <v>0</v>
      </c>
      <c r="AX141" s="583">
        <f t="shared" si="373"/>
        <v>0</v>
      </c>
      <c r="AY141" s="564">
        <f t="shared" si="374"/>
        <v>0</v>
      </c>
      <c r="AZ141" s="565" t="e">
        <f t="shared" si="375"/>
        <v>#DIV/0!</v>
      </c>
      <c r="BA141" s="566">
        <f t="shared" si="376"/>
        <v>0</v>
      </c>
      <c r="BB141" s="567">
        <f>MAX(0, Table176252626[[#This Row],[Column6]])</f>
        <v>1</v>
      </c>
      <c r="BC141" s="568">
        <v>0</v>
      </c>
      <c r="BD141" s="584">
        <f t="shared" si="377"/>
        <v>1</v>
      </c>
      <c r="BE141" s="583">
        <f t="shared" si="358"/>
        <v>1</v>
      </c>
      <c r="BF141" s="585">
        <v>2</v>
      </c>
      <c r="BG141" s="586">
        <v>42744.592106481483</v>
      </c>
      <c r="BH141" s="572">
        <f t="shared" si="379"/>
        <v>46265</v>
      </c>
      <c r="BI141" s="587">
        <f t="shared" si="378"/>
        <v>3520.4078935185171</v>
      </c>
      <c r="BJ141" s="580" t="str">
        <f t="shared" si="359"/>
        <v>Dead Stock</v>
      </c>
      <c r="BK141" s="751">
        <v>9775</v>
      </c>
    </row>
    <row r="142" spans="1:63" ht="13">
      <c r="A142" s="575"/>
      <c r="B142" s="576"/>
      <c r="C142" s="577">
        <v>139</v>
      </c>
      <c r="D142" s="618" t="s">
        <v>3875</v>
      </c>
      <c r="E142" s="618">
        <v>6</v>
      </c>
      <c r="F142" s="553" t="s">
        <v>1953</v>
      </c>
      <c r="G142" s="606" t="s">
        <v>306</v>
      </c>
      <c r="H142" s="581" t="s">
        <v>307</v>
      </c>
      <c r="I142" s="581" t="s">
        <v>423</v>
      </c>
      <c r="J142" s="580" t="s">
        <v>629</v>
      </c>
      <c r="K142" s="582">
        <f t="shared" si="360"/>
        <v>1</v>
      </c>
      <c r="L142" s="580">
        <v>1</v>
      </c>
      <c r="M142" s="557"/>
      <c r="N142" s="558"/>
      <c r="O142" s="559">
        <f t="shared" si="361"/>
        <v>1</v>
      </c>
      <c r="P142" s="560"/>
      <c r="Q142" s="558"/>
      <c r="R142" s="559">
        <f t="shared" si="362"/>
        <v>1</v>
      </c>
      <c r="S142" s="560"/>
      <c r="T142" s="558"/>
      <c r="U142" s="561">
        <f t="shared" si="363"/>
        <v>1</v>
      </c>
      <c r="V142" s="560"/>
      <c r="W142" s="558"/>
      <c r="X142" s="559">
        <f t="shared" si="364"/>
        <v>1</v>
      </c>
      <c r="Y142" s="560"/>
      <c r="Z142" s="558"/>
      <c r="AA142" s="561">
        <f t="shared" si="365"/>
        <v>1</v>
      </c>
      <c r="AB142" s="560"/>
      <c r="AC142" s="558"/>
      <c r="AD142" s="559">
        <f t="shared" si="366"/>
        <v>1</v>
      </c>
      <c r="AE142" s="557"/>
      <c r="AF142" s="558"/>
      <c r="AG142" s="756">
        <f t="shared" si="367"/>
        <v>1</v>
      </c>
      <c r="AH142" s="560"/>
      <c r="AI142" s="558"/>
      <c r="AJ142" s="562">
        <f t="shared" si="368"/>
        <v>1</v>
      </c>
      <c r="AK142" s="560"/>
      <c r="AL142" s="558"/>
      <c r="AM142" s="562">
        <f t="shared" si="369"/>
        <v>1</v>
      </c>
      <c r="AN142" s="560"/>
      <c r="AO142" s="558"/>
      <c r="AP142" s="562">
        <f t="shared" si="370"/>
        <v>1</v>
      </c>
      <c r="AQ142" s="560"/>
      <c r="AR142" s="558"/>
      <c r="AS142" s="562">
        <f t="shared" si="371"/>
        <v>1</v>
      </c>
      <c r="AT142" s="560"/>
      <c r="AU142" s="558"/>
      <c r="AV142" s="562">
        <f t="shared" si="372"/>
        <v>1</v>
      </c>
      <c r="AW142" s="583">
        <f t="shared" si="373"/>
        <v>0</v>
      </c>
      <c r="AX142" s="583">
        <f t="shared" si="373"/>
        <v>0</v>
      </c>
      <c r="AY142" s="564">
        <f t="shared" si="374"/>
        <v>0</v>
      </c>
      <c r="AZ142" s="565" t="e">
        <f t="shared" si="375"/>
        <v>#DIV/0!</v>
      </c>
      <c r="BA142" s="566">
        <f t="shared" si="376"/>
        <v>0</v>
      </c>
      <c r="BB142" s="567">
        <f>MAX(0, Table176252626[[#This Row],[Column6]])</f>
        <v>1</v>
      </c>
      <c r="BC142" s="568">
        <v>0</v>
      </c>
      <c r="BD142" s="584">
        <f t="shared" si="377"/>
        <v>1</v>
      </c>
      <c r="BE142" s="583">
        <f t="shared" si="358"/>
        <v>1</v>
      </c>
      <c r="BF142" s="585">
        <v>2</v>
      </c>
      <c r="BG142" s="586">
        <v>44484.6409375</v>
      </c>
      <c r="BH142" s="572">
        <f t="shared" si="379"/>
        <v>46265</v>
      </c>
      <c r="BI142" s="587">
        <f t="shared" si="378"/>
        <v>1780.3590624999997</v>
      </c>
      <c r="BJ142" s="580" t="str">
        <f t="shared" si="359"/>
        <v>Dead Stock</v>
      </c>
      <c r="BK142" s="751">
        <v>4500</v>
      </c>
    </row>
    <row r="143" spans="1:63" ht="13">
      <c r="A143" s="549"/>
      <c r="B143" s="550"/>
      <c r="C143" s="577">
        <v>140</v>
      </c>
      <c r="D143" s="618" t="s">
        <v>3875</v>
      </c>
      <c r="E143" s="618">
        <v>7</v>
      </c>
      <c r="F143" s="553" t="s">
        <v>1953</v>
      </c>
      <c r="G143" s="606" t="s">
        <v>638</v>
      </c>
      <c r="H143" s="581" t="s">
        <v>639</v>
      </c>
      <c r="I143" s="581" t="s">
        <v>423</v>
      </c>
      <c r="J143" s="580" t="s">
        <v>629</v>
      </c>
      <c r="K143" s="582">
        <f t="shared" ref="K143:K148" si="380">AV143</f>
        <v>1</v>
      </c>
      <c r="L143" s="580">
        <v>1</v>
      </c>
      <c r="M143" s="557"/>
      <c r="N143" s="558"/>
      <c r="O143" s="559">
        <f t="shared" ref="O143:O148" si="381">SUM(L143+M143-N143)</f>
        <v>1</v>
      </c>
      <c r="P143" s="560"/>
      <c r="Q143" s="558"/>
      <c r="R143" s="559">
        <f t="shared" ref="R143:R148" si="382">SUM(O143+P143-Q143)</f>
        <v>1</v>
      </c>
      <c r="S143" s="560"/>
      <c r="T143" s="558"/>
      <c r="U143" s="561">
        <f t="shared" ref="U143:U148" si="383">SUM(R143+S143-T143)</f>
        <v>1</v>
      </c>
      <c r="V143" s="560"/>
      <c r="W143" s="558"/>
      <c r="X143" s="559">
        <f t="shared" ref="X143:X148" si="384">SUM(U143+V143-W143)</f>
        <v>1</v>
      </c>
      <c r="Y143" s="560"/>
      <c r="Z143" s="558"/>
      <c r="AA143" s="561">
        <f t="shared" ref="AA143:AA148" si="385">SUM(X143+Y143-Z143)</f>
        <v>1</v>
      </c>
      <c r="AB143" s="560"/>
      <c r="AC143" s="558"/>
      <c r="AD143" s="559">
        <f t="shared" ref="AD143:AD148" si="386">SUM(AA143+AB143-AC143)</f>
        <v>1</v>
      </c>
      <c r="AE143" s="557"/>
      <c r="AF143" s="558"/>
      <c r="AG143" s="756">
        <f t="shared" ref="AG143:AG148" si="387">SUM(AD143+AE143-AF143)</f>
        <v>1</v>
      </c>
      <c r="AH143" s="560"/>
      <c r="AI143" s="558"/>
      <c r="AJ143" s="562">
        <f t="shared" ref="AJ143:AJ148" si="388">SUM(AG143+AH143-AI143)</f>
        <v>1</v>
      </c>
      <c r="AK143" s="560"/>
      <c r="AL143" s="558"/>
      <c r="AM143" s="562">
        <f t="shared" ref="AM143:AM148" si="389">SUM(AJ143+AK143-AL143)</f>
        <v>1</v>
      </c>
      <c r="AN143" s="560"/>
      <c r="AO143" s="558"/>
      <c r="AP143" s="562">
        <f t="shared" ref="AP143:AP148" si="390">SUM(AM143+AN143-AO143)</f>
        <v>1</v>
      </c>
      <c r="AQ143" s="560"/>
      <c r="AR143" s="558"/>
      <c r="AS143" s="562">
        <f t="shared" ref="AS143:AS148" si="391">SUM(AP143+AQ143-AR143)</f>
        <v>1</v>
      </c>
      <c r="AT143" s="560"/>
      <c r="AU143" s="558"/>
      <c r="AV143" s="562">
        <f t="shared" ref="AV143:AV148" si="392">SUM(AS143+AT143-AU143)</f>
        <v>1</v>
      </c>
      <c r="AW143" s="583">
        <f t="shared" ref="AW143:AX148" si="393">SUM(M143+P143+S143+V143+Y143+AB143+AE143+AH143+AK143+AN143+AQ143+AT143)</f>
        <v>0</v>
      </c>
      <c r="AX143" s="583">
        <f t="shared" si="393"/>
        <v>0</v>
      </c>
      <c r="AY143" s="564">
        <f t="shared" ref="AY143:AY148" si="394">SUM(N143,Q143,T143,W143,Z143,AC143,AF143,AI143,AL143,AO143,AR143,AU143)</f>
        <v>0</v>
      </c>
      <c r="AZ143" s="565" t="e">
        <f t="shared" ref="AZ143:AZ148" si="395">AVERAGE(N143,Q143,T143,W143,Z143,AC143,AF143,AI143,AL143,AO143,AR143,AU143)</f>
        <v>#DIV/0!</v>
      </c>
      <c r="BA143" s="566">
        <f t="shared" ref="BA143:BA148" si="396">COUNT(N143,Q143,T143,W143,Z143,AC143,AF143,AI143,AL143,AO143,AR143,AU143)</f>
        <v>0</v>
      </c>
      <c r="BB143" s="567">
        <f>MAX(0, Table176252626[[#This Row],[Column6]])</f>
        <v>1</v>
      </c>
      <c r="BC143" s="568">
        <v>0</v>
      </c>
      <c r="BD143" s="584">
        <f t="shared" si="377"/>
        <v>1</v>
      </c>
      <c r="BE143" s="583">
        <f t="shared" si="358"/>
        <v>1</v>
      </c>
      <c r="BF143" s="585">
        <v>2</v>
      </c>
      <c r="BG143" s="586">
        <v>43173.662037037036</v>
      </c>
      <c r="BH143" s="572">
        <f t="shared" si="379"/>
        <v>46265</v>
      </c>
      <c r="BI143" s="587">
        <f t="shared" ref="BI143:BI148" si="397">BH143-BG143</f>
        <v>3091.3379629629635</v>
      </c>
      <c r="BJ143" s="580" t="str">
        <f t="shared" si="359"/>
        <v>Dead Stock</v>
      </c>
      <c r="BK143" s="751">
        <v>25000</v>
      </c>
    </row>
    <row r="144" spans="1:63" ht="13">
      <c r="A144" s="590"/>
      <c r="B144" s="591"/>
      <c r="C144" s="577">
        <v>141</v>
      </c>
      <c r="D144" s="618" t="s">
        <v>3875</v>
      </c>
      <c r="E144" s="618">
        <v>8</v>
      </c>
      <c r="F144" s="579" t="s">
        <v>1953</v>
      </c>
      <c r="G144" s="606" t="s">
        <v>450</v>
      </c>
      <c r="H144" s="581" t="s">
        <v>451</v>
      </c>
      <c r="I144" s="581" t="s">
        <v>423</v>
      </c>
      <c r="J144" s="580" t="s">
        <v>629</v>
      </c>
      <c r="K144" s="582">
        <f t="shared" si="380"/>
        <v>1</v>
      </c>
      <c r="L144" s="580">
        <v>1</v>
      </c>
      <c r="M144" s="557"/>
      <c r="N144" s="558"/>
      <c r="O144" s="559">
        <f t="shared" si="381"/>
        <v>1</v>
      </c>
      <c r="P144" s="560"/>
      <c r="Q144" s="558"/>
      <c r="R144" s="559">
        <f t="shared" si="382"/>
        <v>1</v>
      </c>
      <c r="S144" s="560"/>
      <c r="T144" s="558"/>
      <c r="U144" s="561">
        <f t="shared" si="383"/>
        <v>1</v>
      </c>
      <c r="V144" s="560"/>
      <c r="W144" s="558"/>
      <c r="X144" s="559">
        <f t="shared" si="384"/>
        <v>1</v>
      </c>
      <c r="Y144" s="560"/>
      <c r="Z144" s="558"/>
      <c r="AA144" s="561">
        <f t="shared" si="385"/>
        <v>1</v>
      </c>
      <c r="AB144" s="560"/>
      <c r="AC144" s="558"/>
      <c r="AD144" s="559">
        <f t="shared" si="386"/>
        <v>1</v>
      </c>
      <c r="AE144" s="557"/>
      <c r="AF144" s="558"/>
      <c r="AG144" s="756">
        <f t="shared" si="387"/>
        <v>1</v>
      </c>
      <c r="AH144" s="560"/>
      <c r="AI144" s="558"/>
      <c r="AJ144" s="562">
        <f t="shared" si="388"/>
        <v>1</v>
      </c>
      <c r="AK144" s="560"/>
      <c r="AL144" s="558"/>
      <c r="AM144" s="562">
        <f t="shared" si="389"/>
        <v>1</v>
      </c>
      <c r="AN144" s="560"/>
      <c r="AO144" s="558"/>
      <c r="AP144" s="562">
        <f t="shared" si="390"/>
        <v>1</v>
      </c>
      <c r="AQ144" s="560"/>
      <c r="AR144" s="558"/>
      <c r="AS144" s="562">
        <f t="shared" si="391"/>
        <v>1</v>
      </c>
      <c r="AT144" s="560"/>
      <c r="AU144" s="558"/>
      <c r="AV144" s="562">
        <f t="shared" si="392"/>
        <v>1</v>
      </c>
      <c r="AW144" s="583">
        <f t="shared" si="393"/>
        <v>0</v>
      </c>
      <c r="AX144" s="583">
        <f t="shared" si="393"/>
        <v>0</v>
      </c>
      <c r="AY144" s="564">
        <f t="shared" si="394"/>
        <v>0</v>
      </c>
      <c r="AZ144" s="565" t="e">
        <f t="shared" si="395"/>
        <v>#DIV/0!</v>
      </c>
      <c r="BA144" s="566">
        <f t="shared" si="396"/>
        <v>0</v>
      </c>
      <c r="BB144" s="567">
        <f>MAX(0, Table176252626[[#This Row],[Column6]])</f>
        <v>1</v>
      </c>
      <c r="BC144" s="568">
        <v>0</v>
      </c>
      <c r="BD144" s="584">
        <f t="shared" si="377"/>
        <v>1</v>
      </c>
      <c r="BE144" s="583">
        <f t="shared" si="358"/>
        <v>1</v>
      </c>
      <c r="BF144" s="585">
        <v>2</v>
      </c>
      <c r="BG144" s="586">
        <v>43040.471956018519</v>
      </c>
      <c r="BH144" s="572">
        <f t="shared" si="379"/>
        <v>46265</v>
      </c>
      <c r="BI144" s="587">
        <f t="shared" si="397"/>
        <v>3224.5280439814815</v>
      </c>
      <c r="BJ144" s="580" t="str">
        <f t="shared" si="359"/>
        <v>Dead Stock</v>
      </c>
      <c r="BK144" s="751">
        <v>9200</v>
      </c>
    </row>
    <row r="145" spans="1:294" ht="13">
      <c r="A145" s="549"/>
      <c r="B145" s="550"/>
      <c r="C145" s="551">
        <v>142</v>
      </c>
      <c r="D145" s="618" t="s">
        <v>3875</v>
      </c>
      <c r="E145" s="618">
        <v>9</v>
      </c>
      <c r="F145" s="579" t="s">
        <v>1953</v>
      </c>
      <c r="G145" s="606" t="s">
        <v>526</v>
      </c>
      <c r="H145" s="581" t="s">
        <v>5035</v>
      </c>
      <c r="I145" s="581" t="s">
        <v>423</v>
      </c>
      <c r="J145" s="580" t="s">
        <v>629</v>
      </c>
      <c r="K145" s="582">
        <f t="shared" si="380"/>
        <v>3</v>
      </c>
      <c r="L145" s="580">
        <v>3</v>
      </c>
      <c r="M145" s="557"/>
      <c r="N145" s="558"/>
      <c r="O145" s="559">
        <f t="shared" si="381"/>
        <v>3</v>
      </c>
      <c r="P145" s="560"/>
      <c r="Q145" s="558"/>
      <c r="R145" s="559">
        <f t="shared" si="382"/>
        <v>3</v>
      </c>
      <c r="S145" s="560"/>
      <c r="T145" s="558"/>
      <c r="U145" s="561">
        <f t="shared" si="383"/>
        <v>3</v>
      </c>
      <c r="V145" s="560"/>
      <c r="W145" s="558"/>
      <c r="X145" s="559">
        <f t="shared" si="384"/>
        <v>3</v>
      </c>
      <c r="Y145" s="560"/>
      <c r="Z145" s="558"/>
      <c r="AA145" s="561">
        <f t="shared" si="385"/>
        <v>3</v>
      </c>
      <c r="AB145" s="560"/>
      <c r="AC145" s="558"/>
      <c r="AD145" s="559">
        <f t="shared" si="386"/>
        <v>3</v>
      </c>
      <c r="AE145" s="557"/>
      <c r="AF145" s="558"/>
      <c r="AG145" s="756">
        <f t="shared" si="387"/>
        <v>3</v>
      </c>
      <c r="AH145" s="560"/>
      <c r="AI145" s="558"/>
      <c r="AJ145" s="562">
        <f t="shared" si="388"/>
        <v>3</v>
      </c>
      <c r="AK145" s="560"/>
      <c r="AL145" s="558"/>
      <c r="AM145" s="562">
        <f t="shared" si="389"/>
        <v>3</v>
      </c>
      <c r="AN145" s="560"/>
      <c r="AO145" s="558"/>
      <c r="AP145" s="562">
        <f t="shared" si="390"/>
        <v>3</v>
      </c>
      <c r="AQ145" s="560"/>
      <c r="AR145" s="558"/>
      <c r="AS145" s="562">
        <f t="shared" si="391"/>
        <v>3</v>
      </c>
      <c r="AT145" s="560"/>
      <c r="AU145" s="558"/>
      <c r="AV145" s="562">
        <f t="shared" si="392"/>
        <v>3</v>
      </c>
      <c r="AW145" s="583">
        <f t="shared" si="393"/>
        <v>0</v>
      </c>
      <c r="AX145" s="583">
        <f t="shared" si="393"/>
        <v>0</v>
      </c>
      <c r="AY145" s="564">
        <f t="shared" si="394"/>
        <v>0</v>
      </c>
      <c r="AZ145" s="565" t="e">
        <f t="shared" si="395"/>
        <v>#DIV/0!</v>
      </c>
      <c r="BA145" s="566">
        <f t="shared" si="396"/>
        <v>0</v>
      </c>
      <c r="BB145" s="567">
        <v>3</v>
      </c>
      <c r="BC145" s="568">
        <v>1</v>
      </c>
      <c r="BD145" s="584">
        <f t="shared" si="377"/>
        <v>3</v>
      </c>
      <c r="BE145" s="583">
        <f t="shared" si="358"/>
        <v>2</v>
      </c>
      <c r="BF145" s="585">
        <v>2</v>
      </c>
      <c r="BG145" s="586">
        <v>43042.615277777775</v>
      </c>
      <c r="BH145" s="572">
        <f t="shared" si="379"/>
        <v>46265</v>
      </c>
      <c r="BI145" s="587">
        <f t="shared" si="397"/>
        <v>3222.3847222222248</v>
      </c>
      <c r="BJ145" s="580" t="str">
        <f t="shared" si="359"/>
        <v>Dead Stock</v>
      </c>
      <c r="BK145" s="751">
        <v>7760</v>
      </c>
    </row>
    <row r="146" spans="1:294" ht="13">
      <c r="A146" s="575"/>
      <c r="B146" s="576"/>
      <c r="C146" s="551">
        <v>143</v>
      </c>
      <c r="D146" s="618" t="s">
        <v>3875</v>
      </c>
      <c r="E146" s="618">
        <v>10</v>
      </c>
      <c r="F146" s="579" t="s">
        <v>1953</v>
      </c>
      <c r="G146" s="606" t="s">
        <v>308</v>
      </c>
      <c r="H146" s="581" t="s">
        <v>2601</v>
      </c>
      <c r="I146" s="581" t="s">
        <v>423</v>
      </c>
      <c r="J146" s="580" t="s">
        <v>629</v>
      </c>
      <c r="K146" s="582">
        <f t="shared" si="380"/>
        <v>3</v>
      </c>
      <c r="L146" s="580">
        <v>3</v>
      </c>
      <c r="M146" s="557"/>
      <c r="N146" s="558"/>
      <c r="O146" s="559">
        <f t="shared" si="381"/>
        <v>3</v>
      </c>
      <c r="P146" s="560"/>
      <c r="Q146" s="558"/>
      <c r="R146" s="559">
        <f t="shared" si="382"/>
        <v>3</v>
      </c>
      <c r="S146" s="560"/>
      <c r="T146" s="558"/>
      <c r="U146" s="561">
        <f t="shared" si="383"/>
        <v>3</v>
      </c>
      <c r="V146" s="560"/>
      <c r="W146" s="558"/>
      <c r="X146" s="559">
        <f t="shared" si="384"/>
        <v>3</v>
      </c>
      <c r="Y146" s="560"/>
      <c r="Z146" s="558"/>
      <c r="AA146" s="561">
        <f t="shared" si="385"/>
        <v>3</v>
      </c>
      <c r="AB146" s="560"/>
      <c r="AC146" s="558"/>
      <c r="AD146" s="559">
        <f t="shared" si="386"/>
        <v>3</v>
      </c>
      <c r="AE146" s="557"/>
      <c r="AF146" s="558"/>
      <c r="AG146" s="756">
        <f t="shared" si="387"/>
        <v>3</v>
      </c>
      <c r="AH146" s="560"/>
      <c r="AI146" s="558"/>
      <c r="AJ146" s="562">
        <f t="shared" si="388"/>
        <v>3</v>
      </c>
      <c r="AK146" s="560"/>
      <c r="AL146" s="558"/>
      <c r="AM146" s="562">
        <f t="shared" si="389"/>
        <v>3</v>
      </c>
      <c r="AN146" s="560"/>
      <c r="AO146" s="558"/>
      <c r="AP146" s="562">
        <f t="shared" si="390"/>
        <v>3</v>
      </c>
      <c r="AQ146" s="560"/>
      <c r="AR146" s="558"/>
      <c r="AS146" s="562">
        <f t="shared" si="391"/>
        <v>3</v>
      </c>
      <c r="AT146" s="560"/>
      <c r="AU146" s="558"/>
      <c r="AV146" s="562">
        <f t="shared" si="392"/>
        <v>3</v>
      </c>
      <c r="AW146" s="583">
        <f t="shared" si="393"/>
        <v>0</v>
      </c>
      <c r="AX146" s="583">
        <f t="shared" si="393"/>
        <v>0</v>
      </c>
      <c r="AY146" s="564">
        <f t="shared" si="394"/>
        <v>0</v>
      </c>
      <c r="AZ146" s="565" t="e">
        <f t="shared" si="395"/>
        <v>#DIV/0!</v>
      </c>
      <c r="BA146" s="566">
        <f t="shared" si="396"/>
        <v>0</v>
      </c>
      <c r="BB146" s="567">
        <v>3</v>
      </c>
      <c r="BC146" s="568">
        <v>1</v>
      </c>
      <c r="BD146" s="584">
        <f t="shared" si="377"/>
        <v>3</v>
      </c>
      <c r="BE146" s="583">
        <f t="shared" si="358"/>
        <v>2</v>
      </c>
      <c r="BF146" s="585">
        <v>2</v>
      </c>
      <c r="BG146" s="586">
        <v>42044.685752314814</v>
      </c>
      <c r="BH146" s="572">
        <f t="shared" si="379"/>
        <v>46265</v>
      </c>
      <c r="BI146" s="587">
        <f t="shared" si="397"/>
        <v>4220.3142476851863</v>
      </c>
      <c r="BJ146" s="580" t="str">
        <f t="shared" si="359"/>
        <v>Dead Stock</v>
      </c>
      <c r="BK146" s="751">
        <v>3276</v>
      </c>
    </row>
    <row r="147" spans="1:294" ht="13">
      <c r="A147" s="549"/>
      <c r="B147" s="576"/>
      <c r="C147" s="551">
        <v>144</v>
      </c>
      <c r="D147" s="618" t="s">
        <v>3875</v>
      </c>
      <c r="E147" s="618">
        <v>11</v>
      </c>
      <c r="F147" s="579" t="s">
        <v>1953</v>
      </c>
      <c r="G147" s="606" t="s">
        <v>348</v>
      </c>
      <c r="H147" s="581" t="s">
        <v>349</v>
      </c>
      <c r="I147" s="581" t="s">
        <v>423</v>
      </c>
      <c r="J147" s="580" t="s">
        <v>629</v>
      </c>
      <c r="K147" s="582">
        <f t="shared" si="380"/>
        <v>1</v>
      </c>
      <c r="L147" s="580">
        <v>1</v>
      </c>
      <c r="M147" s="557"/>
      <c r="N147" s="558"/>
      <c r="O147" s="559">
        <f t="shared" si="381"/>
        <v>1</v>
      </c>
      <c r="P147" s="560"/>
      <c r="Q147" s="558"/>
      <c r="R147" s="559">
        <f t="shared" si="382"/>
        <v>1</v>
      </c>
      <c r="S147" s="560"/>
      <c r="T147" s="558"/>
      <c r="U147" s="561">
        <f t="shared" si="383"/>
        <v>1</v>
      </c>
      <c r="V147" s="560"/>
      <c r="W147" s="558"/>
      <c r="X147" s="559">
        <f t="shared" si="384"/>
        <v>1</v>
      </c>
      <c r="Y147" s="560"/>
      <c r="Z147" s="558"/>
      <c r="AA147" s="561">
        <f t="shared" si="385"/>
        <v>1</v>
      </c>
      <c r="AB147" s="560"/>
      <c r="AC147" s="558"/>
      <c r="AD147" s="559">
        <f t="shared" si="386"/>
        <v>1</v>
      </c>
      <c r="AE147" s="557"/>
      <c r="AF147" s="558"/>
      <c r="AG147" s="756">
        <f t="shared" si="387"/>
        <v>1</v>
      </c>
      <c r="AH147" s="560"/>
      <c r="AI147" s="558"/>
      <c r="AJ147" s="562">
        <f t="shared" si="388"/>
        <v>1</v>
      </c>
      <c r="AK147" s="560"/>
      <c r="AL147" s="558"/>
      <c r="AM147" s="562">
        <f t="shared" si="389"/>
        <v>1</v>
      </c>
      <c r="AN147" s="560"/>
      <c r="AO147" s="558"/>
      <c r="AP147" s="562">
        <f t="shared" si="390"/>
        <v>1</v>
      </c>
      <c r="AQ147" s="560"/>
      <c r="AR147" s="558"/>
      <c r="AS147" s="562">
        <f t="shared" si="391"/>
        <v>1</v>
      </c>
      <c r="AT147" s="560"/>
      <c r="AU147" s="558"/>
      <c r="AV147" s="562">
        <f t="shared" si="392"/>
        <v>1</v>
      </c>
      <c r="AW147" s="583">
        <f t="shared" si="393"/>
        <v>0</v>
      </c>
      <c r="AX147" s="583">
        <f t="shared" si="393"/>
        <v>0</v>
      </c>
      <c r="AY147" s="564">
        <f t="shared" si="394"/>
        <v>0</v>
      </c>
      <c r="AZ147" s="565" t="e">
        <f t="shared" si="395"/>
        <v>#DIV/0!</v>
      </c>
      <c r="BA147" s="566">
        <f t="shared" si="396"/>
        <v>0</v>
      </c>
      <c r="BB147" s="567">
        <f>MAX(0, Table176252626[[#This Row],[Column6]])</f>
        <v>1</v>
      </c>
      <c r="BC147" s="568">
        <v>0</v>
      </c>
      <c r="BD147" s="584">
        <f t="shared" si="377"/>
        <v>1</v>
      </c>
      <c r="BE147" s="583">
        <f t="shared" si="358"/>
        <v>1</v>
      </c>
      <c r="BF147" s="585">
        <v>2</v>
      </c>
      <c r="BG147" s="586">
        <v>42880.68476851852</v>
      </c>
      <c r="BH147" s="572">
        <f t="shared" si="379"/>
        <v>46265</v>
      </c>
      <c r="BI147" s="587">
        <f t="shared" si="397"/>
        <v>3384.3152314814797</v>
      </c>
      <c r="BJ147" s="580" t="str">
        <f t="shared" si="359"/>
        <v>Dead Stock</v>
      </c>
      <c r="BK147" s="751">
        <v>7500</v>
      </c>
    </row>
    <row r="148" spans="1:294" ht="13">
      <c r="A148" s="549"/>
      <c r="B148" s="576"/>
      <c r="C148" s="577">
        <v>145</v>
      </c>
      <c r="D148" s="618" t="s">
        <v>3875</v>
      </c>
      <c r="E148" s="618">
        <v>12</v>
      </c>
      <c r="F148" s="579" t="s">
        <v>1953</v>
      </c>
      <c r="G148" s="606" t="s">
        <v>141</v>
      </c>
      <c r="H148" s="581" t="s">
        <v>142</v>
      </c>
      <c r="I148" s="581" t="s">
        <v>423</v>
      </c>
      <c r="J148" s="580" t="s">
        <v>629</v>
      </c>
      <c r="K148" s="582">
        <f t="shared" si="380"/>
        <v>4</v>
      </c>
      <c r="L148" s="580">
        <v>4</v>
      </c>
      <c r="M148" s="557"/>
      <c r="N148" s="558"/>
      <c r="O148" s="559">
        <f t="shared" si="381"/>
        <v>4</v>
      </c>
      <c r="P148" s="560"/>
      <c r="Q148" s="558"/>
      <c r="R148" s="559">
        <f t="shared" si="382"/>
        <v>4</v>
      </c>
      <c r="S148" s="560"/>
      <c r="T148" s="558"/>
      <c r="U148" s="561">
        <f t="shared" si="383"/>
        <v>4</v>
      </c>
      <c r="V148" s="560"/>
      <c r="W148" s="558"/>
      <c r="X148" s="559">
        <f t="shared" si="384"/>
        <v>4</v>
      </c>
      <c r="Y148" s="560"/>
      <c r="Z148" s="558"/>
      <c r="AA148" s="561">
        <f t="shared" si="385"/>
        <v>4</v>
      </c>
      <c r="AB148" s="560"/>
      <c r="AC148" s="558"/>
      <c r="AD148" s="559">
        <f t="shared" si="386"/>
        <v>4</v>
      </c>
      <c r="AE148" s="557"/>
      <c r="AF148" s="558"/>
      <c r="AG148" s="756">
        <f t="shared" si="387"/>
        <v>4</v>
      </c>
      <c r="AH148" s="560"/>
      <c r="AI148" s="558"/>
      <c r="AJ148" s="562">
        <f t="shared" si="388"/>
        <v>4</v>
      </c>
      <c r="AK148" s="560"/>
      <c r="AL148" s="558"/>
      <c r="AM148" s="562">
        <f t="shared" si="389"/>
        <v>4</v>
      </c>
      <c r="AN148" s="560"/>
      <c r="AO148" s="558"/>
      <c r="AP148" s="562">
        <f t="shared" si="390"/>
        <v>4</v>
      </c>
      <c r="AQ148" s="560"/>
      <c r="AR148" s="558"/>
      <c r="AS148" s="562">
        <f t="shared" si="391"/>
        <v>4</v>
      </c>
      <c r="AT148" s="560"/>
      <c r="AU148" s="558"/>
      <c r="AV148" s="562">
        <f t="shared" si="392"/>
        <v>4</v>
      </c>
      <c r="AW148" s="583">
        <f t="shared" si="393"/>
        <v>0</v>
      </c>
      <c r="AX148" s="583">
        <f t="shared" si="393"/>
        <v>0</v>
      </c>
      <c r="AY148" s="564">
        <f t="shared" si="394"/>
        <v>0</v>
      </c>
      <c r="AZ148" s="565" t="e">
        <f t="shared" si="395"/>
        <v>#DIV/0!</v>
      </c>
      <c r="BA148" s="566">
        <f t="shared" si="396"/>
        <v>0</v>
      </c>
      <c r="BB148" s="567">
        <f>MAX(0, Table176252626[[#This Row],[Column6]])</f>
        <v>4</v>
      </c>
      <c r="BC148" s="568">
        <v>1</v>
      </c>
      <c r="BD148" s="584">
        <f t="shared" si="377"/>
        <v>4</v>
      </c>
      <c r="BE148" s="583">
        <f t="shared" si="358"/>
        <v>3</v>
      </c>
      <c r="BF148" s="585">
        <v>2</v>
      </c>
      <c r="BG148" s="586">
        <v>42132.562210648146</v>
      </c>
      <c r="BH148" s="572">
        <f t="shared" si="379"/>
        <v>46265</v>
      </c>
      <c r="BI148" s="587">
        <f t="shared" si="397"/>
        <v>4132.437789351854</v>
      </c>
      <c r="BJ148" s="580" t="str">
        <f t="shared" si="359"/>
        <v>Dead Stock</v>
      </c>
      <c r="BK148" s="751">
        <v>1260</v>
      </c>
    </row>
    <row r="149" spans="1:294" ht="13">
      <c r="A149" s="549"/>
      <c r="B149" s="550"/>
      <c r="C149" s="577">
        <v>146</v>
      </c>
      <c r="D149" s="618" t="s">
        <v>3875</v>
      </c>
      <c r="E149" s="618">
        <v>13</v>
      </c>
      <c r="F149" s="579" t="s">
        <v>1953</v>
      </c>
      <c r="G149" s="606" t="s">
        <v>389</v>
      </c>
      <c r="H149" s="581" t="s">
        <v>390</v>
      </c>
      <c r="I149" s="581" t="s">
        <v>423</v>
      </c>
      <c r="J149" s="580" t="s">
        <v>629</v>
      </c>
      <c r="K149" s="582">
        <f t="shared" si="360"/>
        <v>1</v>
      </c>
      <c r="L149" s="580">
        <v>1</v>
      </c>
      <c r="M149" s="557"/>
      <c r="N149" s="558"/>
      <c r="O149" s="559">
        <f t="shared" si="361"/>
        <v>1</v>
      </c>
      <c r="P149" s="560"/>
      <c r="Q149" s="558"/>
      <c r="R149" s="559">
        <f t="shared" si="362"/>
        <v>1</v>
      </c>
      <c r="S149" s="560"/>
      <c r="T149" s="558"/>
      <c r="U149" s="561">
        <f t="shared" si="363"/>
        <v>1</v>
      </c>
      <c r="V149" s="560"/>
      <c r="W149" s="558"/>
      <c r="X149" s="559">
        <f t="shared" si="364"/>
        <v>1</v>
      </c>
      <c r="Y149" s="560"/>
      <c r="Z149" s="558"/>
      <c r="AA149" s="561">
        <f t="shared" si="365"/>
        <v>1</v>
      </c>
      <c r="AB149" s="560"/>
      <c r="AC149" s="558"/>
      <c r="AD149" s="559">
        <f t="shared" si="366"/>
        <v>1</v>
      </c>
      <c r="AE149" s="557"/>
      <c r="AF149" s="558"/>
      <c r="AG149" s="756">
        <f t="shared" si="367"/>
        <v>1</v>
      </c>
      <c r="AH149" s="560"/>
      <c r="AI149" s="558"/>
      <c r="AJ149" s="562">
        <f t="shared" si="368"/>
        <v>1</v>
      </c>
      <c r="AK149" s="560"/>
      <c r="AL149" s="558"/>
      <c r="AM149" s="562">
        <f t="shared" si="369"/>
        <v>1</v>
      </c>
      <c r="AN149" s="560"/>
      <c r="AO149" s="558"/>
      <c r="AP149" s="562">
        <f t="shared" si="370"/>
        <v>1</v>
      </c>
      <c r="AQ149" s="560"/>
      <c r="AR149" s="558"/>
      <c r="AS149" s="562">
        <f t="shared" si="371"/>
        <v>1</v>
      </c>
      <c r="AT149" s="560"/>
      <c r="AU149" s="558"/>
      <c r="AV149" s="562">
        <f t="shared" si="372"/>
        <v>1</v>
      </c>
      <c r="AW149" s="583">
        <f t="shared" si="373"/>
        <v>0</v>
      </c>
      <c r="AX149" s="583">
        <f t="shared" si="373"/>
        <v>0</v>
      </c>
      <c r="AY149" s="564">
        <f t="shared" si="374"/>
        <v>0</v>
      </c>
      <c r="AZ149" s="565" t="e">
        <f t="shared" si="375"/>
        <v>#DIV/0!</v>
      </c>
      <c r="BA149" s="566">
        <f t="shared" si="376"/>
        <v>0</v>
      </c>
      <c r="BB149" s="567">
        <f>MAX(0, Table176252626[[#This Row],[Column6]])</f>
        <v>1</v>
      </c>
      <c r="BC149" s="568">
        <v>0</v>
      </c>
      <c r="BD149" s="584">
        <f t="shared" si="377"/>
        <v>1</v>
      </c>
      <c r="BE149" s="583">
        <f t="shared" si="358"/>
        <v>1</v>
      </c>
      <c r="BF149" s="585">
        <v>2</v>
      </c>
      <c r="BG149" s="586">
        <v>41877.565740740742</v>
      </c>
      <c r="BH149" s="572">
        <f t="shared" si="379"/>
        <v>46265</v>
      </c>
      <c r="BI149" s="587">
        <f t="shared" si="378"/>
        <v>4387.4342592592584</v>
      </c>
      <c r="BJ149" s="580" t="str">
        <f t="shared" si="359"/>
        <v>Dead Stock</v>
      </c>
      <c r="BK149" s="751">
        <v>14220</v>
      </c>
    </row>
    <row r="150" spans="1:294" ht="13">
      <c r="A150" s="575"/>
      <c r="B150" s="576"/>
      <c r="C150" s="577">
        <v>147</v>
      </c>
      <c r="D150" s="618" t="s">
        <v>3875</v>
      </c>
      <c r="E150" s="618">
        <v>14</v>
      </c>
      <c r="F150" s="579" t="s">
        <v>1953</v>
      </c>
      <c r="G150" s="606" t="s">
        <v>77</v>
      </c>
      <c r="H150" s="581" t="s">
        <v>78</v>
      </c>
      <c r="I150" s="581" t="s">
        <v>423</v>
      </c>
      <c r="J150" s="580" t="s">
        <v>629</v>
      </c>
      <c r="K150" s="582">
        <f t="shared" ref="K150:K175" si="398">AV150</f>
        <v>4</v>
      </c>
      <c r="L150" s="580">
        <v>4</v>
      </c>
      <c r="M150" s="557"/>
      <c r="N150" s="558"/>
      <c r="O150" s="559">
        <f t="shared" ref="O150:O175" si="399">SUM(L150+M150-N150)</f>
        <v>4</v>
      </c>
      <c r="P150" s="560"/>
      <c r="Q150" s="558"/>
      <c r="R150" s="559">
        <f t="shared" ref="R150:R175" si="400">SUM(O150+P150-Q150)</f>
        <v>4</v>
      </c>
      <c r="S150" s="560"/>
      <c r="T150" s="558"/>
      <c r="U150" s="561">
        <f t="shared" ref="U150:U175" si="401">SUM(R150+S150-T150)</f>
        <v>4</v>
      </c>
      <c r="V150" s="560"/>
      <c r="W150" s="558"/>
      <c r="X150" s="559">
        <f t="shared" ref="X150:X175" si="402">SUM(U150+V150-W150)</f>
        <v>4</v>
      </c>
      <c r="Y150" s="560"/>
      <c r="Z150" s="558"/>
      <c r="AA150" s="561">
        <f t="shared" ref="AA150:AA175" si="403">SUM(X150+Y150-Z150)</f>
        <v>4</v>
      </c>
      <c r="AB150" s="560"/>
      <c r="AC150" s="558"/>
      <c r="AD150" s="559">
        <f t="shared" ref="AD150:AD175" si="404">SUM(AA150+AB150-AC150)</f>
        <v>4</v>
      </c>
      <c r="AE150" s="557"/>
      <c r="AF150" s="558"/>
      <c r="AG150" s="756">
        <f t="shared" ref="AG150:AG175" si="405">SUM(AD150+AE150-AF150)</f>
        <v>4</v>
      </c>
      <c r="AH150" s="560"/>
      <c r="AI150" s="558"/>
      <c r="AJ150" s="562">
        <f t="shared" ref="AJ150:AJ175" si="406">SUM(AG150+AH150-AI150)</f>
        <v>4</v>
      </c>
      <c r="AK150" s="560"/>
      <c r="AL150" s="558"/>
      <c r="AM150" s="562">
        <f t="shared" ref="AM150:AM175" si="407">SUM(AJ150+AK150-AL150)</f>
        <v>4</v>
      </c>
      <c r="AN150" s="560"/>
      <c r="AO150" s="558"/>
      <c r="AP150" s="562">
        <f t="shared" ref="AP150:AP175" si="408">SUM(AM150+AN150-AO150)</f>
        <v>4</v>
      </c>
      <c r="AQ150" s="560"/>
      <c r="AR150" s="558"/>
      <c r="AS150" s="562">
        <f t="shared" ref="AS150:AS175" si="409">SUM(AP150+AQ150-AR150)</f>
        <v>4</v>
      </c>
      <c r="AT150" s="560"/>
      <c r="AU150" s="558"/>
      <c r="AV150" s="562">
        <f t="shared" ref="AV150:AV175" si="410">SUM(AS150+AT150-AU150)</f>
        <v>4</v>
      </c>
      <c r="AW150" s="583">
        <f t="shared" ref="AW150:AW169" si="411">SUM(M150+P150+S150+V150+Y150+AB150+AE150+AH150+AK150+AN150+AQ150+AT150)</f>
        <v>0</v>
      </c>
      <c r="AX150" s="583">
        <f t="shared" ref="AX150:AX169" si="412">SUM(N150+Q150+T150+W150+Z150+AC150+AF150+AI150+AL150+AO150+AR150+AU150)</f>
        <v>0</v>
      </c>
      <c r="AY150" s="564">
        <f t="shared" ref="AY150:AY175" si="413">SUM(N150,Q150,T150,W150,Z150,AC150,AF150,AI150,AL150,AO150,AR150,AU150)</f>
        <v>0</v>
      </c>
      <c r="AZ150" s="565" t="e">
        <f t="shared" ref="AZ150:AZ175" si="414">AVERAGE(N150,Q150,T150,W150,Z150,AC150,AF150,AI150,AL150,AO150,AR150,AU150)</f>
        <v>#DIV/0!</v>
      </c>
      <c r="BA150" s="566">
        <f t="shared" ref="BA150:BA175" si="415">COUNT(N150,Q150,T150,W150,Z150,AC150,AF150,AI150,AL150,AO150,AR150,AU150)</f>
        <v>0</v>
      </c>
      <c r="BB150" s="567">
        <f>MAX(0, Table176252626[[#This Row],[Column6]])</f>
        <v>4</v>
      </c>
      <c r="BC150" s="568">
        <v>1</v>
      </c>
      <c r="BD150" s="584">
        <f t="shared" si="377"/>
        <v>4</v>
      </c>
      <c r="BE150" s="583">
        <f t="shared" si="358"/>
        <v>3</v>
      </c>
      <c r="BF150" s="585">
        <v>2</v>
      </c>
      <c r="BG150" s="586">
        <v>42622.554328703707</v>
      </c>
      <c r="BH150" s="572">
        <f t="shared" si="379"/>
        <v>46265</v>
      </c>
      <c r="BI150" s="587">
        <f t="shared" ref="BI150:BI175" si="416">BH150-BG150</f>
        <v>3642.4456712962929</v>
      </c>
      <c r="BJ150" s="580" t="str">
        <f t="shared" si="359"/>
        <v>Dead Stock</v>
      </c>
      <c r="BK150" s="751">
        <v>1396.5</v>
      </c>
    </row>
    <row r="151" spans="1:294" ht="13">
      <c r="A151" s="549"/>
      <c r="B151" s="550"/>
      <c r="C151" s="551">
        <v>148</v>
      </c>
      <c r="D151" s="618" t="s">
        <v>3875</v>
      </c>
      <c r="E151" s="618">
        <v>15</v>
      </c>
      <c r="F151" s="579" t="s">
        <v>1953</v>
      </c>
      <c r="G151" s="606" t="s">
        <v>168</v>
      </c>
      <c r="H151" s="581" t="s">
        <v>169</v>
      </c>
      <c r="I151" s="581" t="s">
        <v>423</v>
      </c>
      <c r="J151" s="580" t="s">
        <v>629</v>
      </c>
      <c r="K151" s="582">
        <f t="shared" si="398"/>
        <v>1</v>
      </c>
      <c r="L151" s="580">
        <v>1</v>
      </c>
      <c r="M151" s="557"/>
      <c r="N151" s="558"/>
      <c r="O151" s="559">
        <f t="shared" si="399"/>
        <v>1</v>
      </c>
      <c r="P151" s="560"/>
      <c r="Q151" s="558"/>
      <c r="R151" s="559">
        <f t="shared" si="400"/>
        <v>1</v>
      </c>
      <c r="S151" s="560"/>
      <c r="T151" s="558"/>
      <c r="U151" s="561">
        <f t="shared" si="401"/>
        <v>1</v>
      </c>
      <c r="V151" s="560"/>
      <c r="W151" s="558"/>
      <c r="X151" s="559">
        <f t="shared" si="402"/>
        <v>1</v>
      </c>
      <c r="Y151" s="560"/>
      <c r="Z151" s="558"/>
      <c r="AA151" s="561">
        <f t="shared" si="403"/>
        <v>1</v>
      </c>
      <c r="AB151" s="560"/>
      <c r="AC151" s="558"/>
      <c r="AD151" s="559">
        <f t="shared" si="404"/>
        <v>1</v>
      </c>
      <c r="AE151" s="557"/>
      <c r="AF151" s="558"/>
      <c r="AG151" s="756">
        <f t="shared" si="405"/>
        <v>1</v>
      </c>
      <c r="AH151" s="560"/>
      <c r="AI151" s="558"/>
      <c r="AJ151" s="562">
        <f t="shared" si="406"/>
        <v>1</v>
      </c>
      <c r="AK151" s="560"/>
      <c r="AL151" s="558"/>
      <c r="AM151" s="562">
        <f t="shared" si="407"/>
        <v>1</v>
      </c>
      <c r="AN151" s="560"/>
      <c r="AO151" s="558"/>
      <c r="AP151" s="562">
        <f t="shared" si="408"/>
        <v>1</v>
      </c>
      <c r="AQ151" s="560"/>
      <c r="AR151" s="558"/>
      <c r="AS151" s="562">
        <f t="shared" si="409"/>
        <v>1</v>
      </c>
      <c r="AT151" s="560"/>
      <c r="AU151" s="558"/>
      <c r="AV151" s="562">
        <f t="shared" si="410"/>
        <v>1</v>
      </c>
      <c r="AW151" s="583">
        <f t="shared" si="411"/>
        <v>0</v>
      </c>
      <c r="AX151" s="583">
        <f t="shared" si="412"/>
        <v>0</v>
      </c>
      <c r="AY151" s="564">
        <f t="shared" si="413"/>
        <v>0</v>
      </c>
      <c r="AZ151" s="565" t="e">
        <f t="shared" si="414"/>
        <v>#DIV/0!</v>
      </c>
      <c r="BA151" s="566">
        <f t="shared" si="415"/>
        <v>0</v>
      </c>
      <c r="BB151" s="567">
        <f>MAX(0, Table176252626[[#This Row],[Column6]])</f>
        <v>1</v>
      </c>
      <c r="BC151" s="568">
        <v>0</v>
      </c>
      <c r="BD151" s="584">
        <f t="shared" si="377"/>
        <v>1</v>
      </c>
      <c r="BE151" s="583">
        <f t="shared" si="358"/>
        <v>1</v>
      </c>
      <c r="BF151" s="585">
        <v>2</v>
      </c>
      <c r="BG151" s="586">
        <v>42562.731782407405</v>
      </c>
      <c r="BH151" s="572">
        <f t="shared" si="379"/>
        <v>46265</v>
      </c>
      <c r="BI151" s="587">
        <f t="shared" si="416"/>
        <v>3702.2682175925947</v>
      </c>
      <c r="BJ151" s="580" t="str">
        <f t="shared" si="359"/>
        <v>Dead Stock</v>
      </c>
      <c r="BK151" s="751">
        <v>4333.5</v>
      </c>
    </row>
    <row r="152" spans="1:294" ht="13">
      <c r="A152" s="590"/>
      <c r="B152" s="591"/>
      <c r="C152" s="551">
        <v>149</v>
      </c>
      <c r="D152" s="618" t="s">
        <v>3875</v>
      </c>
      <c r="E152" s="618">
        <v>16</v>
      </c>
      <c r="F152" s="579" t="s">
        <v>1953</v>
      </c>
      <c r="G152" s="606" t="s">
        <v>26</v>
      </c>
      <c r="H152" s="581" t="s">
        <v>2720</v>
      </c>
      <c r="I152" s="581" t="s">
        <v>423</v>
      </c>
      <c r="J152" s="580" t="s">
        <v>629</v>
      </c>
      <c r="K152" s="582">
        <f t="shared" si="398"/>
        <v>20</v>
      </c>
      <c r="L152" s="580">
        <v>120</v>
      </c>
      <c r="M152" s="557"/>
      <c r="N152" s="558"/>
      <c r="O152" s="559">
        <f t="shared" si="399"/>
        <v>120</v>
      </c>
      <c r="P152" s="560"/>
      <c r="Q152" s="558"/>
      <c r="R152" s="559">
        <f t="shared" si="400"/>
        <v>120</v>
      </c>
      <c r="S152" s="560"/>
      <c r="T152" s="558"/>
      <c r="U152" s="561">
        <f t="shared" si="401"/>
        <v>120</v>
      </c>
      <c r="V152" s="560"/>
      <c r="W152" s="558">
        <v>60</v>
      </c>
      <c r="X152" s="559">
        <f t="shared" si="402"/>
        <v>60</v>
      </c>
      <c r="Y152" s="560"/>
      <c r="Z152" s="558">
        <v>40</v>
      </c>
      <c r="AA152" s="561">
        <f t="shared" si="403"/>
        <v>20</v>
      </c>
      <c r="AB152" s="560"/>
      <c r="AC152" s="558"/>
      <c r="AD152" s="559">
        <f t="shared" si="404"/>
        <v>20</v>
      </c>
      <c r="AE152" s="557"/>
      <c r="AF152" s="558"/>
      <c r="AG152" s="756">
        <f t="shared" si="405"/>
        <v>20</v>
      </c>
      <c r="AH152" s="560"/>
      <c r="AI152" s="558"/>
      <c r="AJ152" s="562">
        <f t="shared" si="406"/>
        <v>20</v>
      </c>
      <c r="AK152" s="560"/>
      <c r="AL152" s="558"/>
      <c r="AM152" s="562">
        <f t="shared" si="407"/>
        <v>20</v>
      </c>
      <c r="AN152" s="560"/>
      <c r="AO152" s="558"/>
      <c r="AP152" s="562">
        <f t="shared" si="408"/>
        <v>20</v>
      </c>
      <c r="AQ152" s="560"/>
      <c r="AR152" s="558"/>
      <c r="AS152" s="562">
        <f t="shared" si="409"/>
        <v>20</v>
      </c>
      <c r="AT152" s="560"/>
      <c r="AU152" s="558"/>
      <c r="AV152" s="562">
        <f t="shared" si="410"/>
        <v>20</v>
      </c>
      <c r="AW152" s="583">
        <f t="shared" si="411"/>
        <v>0</v>
      </c>
      <c r="AX152" s="583">
        <f t="shared" si="412"/>
        <v>100</v>
      </c>
      <c r="AY152" s="564">
        <f t="shared" si="413"/>
        <v>100</v>
      </c>
      <c r="AZ152" s="565">
        <f t="shared" si="414"/>
        <v>50</v>
      </c>
      <c r="BA152" s="566">
        <f t="shared" si="415"/>
        <v>2</v>
      </c>
      <c r="BB152" s="567">
        <f>MAX(0, Table176252626[[#This Row],[Column6]])</f>
        <v>20</v>
      </c>
      <c r="BC152" s="568">
        <v>1</v>
      </c>
      <c r="BD152" s="584">
        <f t="shared" si="377"/>
        <v>20</v>
      </c>
      <c r="BE152" s="583">
        <f t="shared" si="358"/>
        <v>19</v>
      </c>
      <c r="BF152" s="585">
        <v>2</v>
      </c>
      <c r="BG152" s="586">
        <v>42920.590636574074</v>
      </c>
      <c r="BH152" s="572">
        <f t="shared" si="379"/>
        <v>46265</v>
      </c>
      <c r="BI152" s="587">
        <f t="shared" si="416"/>
        <v>3344.4093634259261</v>
      </c>
      <c r="BJ152" s="580" t="str">
        <f t="shared" si="359"/>
        <v>Dead Stock</v>
      </c>
      <c r="BK152" s="751">
        <v>48</v>
      </c>
    </row>
    <row r="153" spans="1:294" ht="13">
      <c r="A153" s="549"/>
      <c r="B153" s="550"/>
      <c r="C153" s="551">
        <v>150</v>
      </c>
      <c r="D153" s="618" t="s">
        <v>3875</v>
      </c>
      <c r="E153" s="618">
        <v>17</v>
      </c>
      <c r="F153" s="579" t="s">
        <v>1953</v>
      </c>
      <c r="G153" s="606" t="s">
        <v>75</v>
      </c>
      <c r="H153" s="581" t="s">
        <v>76</v>
      </c>
      <c r="I153" s="581" t="s">
        <v>423</v>
      </c>
      <c r="J153" s="580" t="s">
        <v>629</v>
      </c>
      <c r="K153" s="582">
        <f t="shared" si="398"/>
        <v>9</v>
      </c>
      <c r="L153" s="580">
        <v>10</v>
      </c>
      <c r="M153" s="557"/>
      <c r="N153" s="558"/>
      <c r="O153" s="559">
        <f t="shared" si="399"/>
        <v>10</v>
      </c>
      <c r="P153" s="560"/>
      <c r="Q153" s="558"/>
      <c r="R153" s="559">
        <f t="shared" si="400"/>
        <v>10</v>
      </c>
      <c r="S153" s="560"/>
      <c r="T153" s="558"/>
      <c r="U153" s="561">
        <f t="shared" si="401"/>
        <v>10</v>
      </c>
      <c r="V153" s="560"/>
      <c r="W153" s="558"/>
      <c r="X153" s="559">
        <f t="shared" si="402"/>
        <v>10</v>
      </c>
      <c r="Y153" s="560"/>
      <c r="Z153" s="558"/>
      <c r="AA153" s="561">
        <f t="shared" si="403"/>
        <v>10</v>
      </c>
      <c r="AB153" s="560"/>
      <c r="AC153" s="558">
        <v>1</v>
      </c>
      <c r="AD153" s="559">
        <f t="shared" si="404"/>
        <v>9</v>
      </c>
      <c r="AE153" s="557"/>
      <c r="AF153" s="558"/>
      <c r="AG153" s="756">
        <f t="shared" si="405"/>
        <v>9</v>
      </c>
      <c r="AH153" s="560"/>
      <c r="AI153" s="558"/>
      <c r="AJ153" s="562">
        <f t="shared" si="406"/>
        <v>9</v>
      </c>
      <c r="AK153" s="560"/>
      <c r="AL153" s="558"/>
      <c r="AM153" s="562">
        <f t="shared" si="407"/>
        <v>9</v>
      </c>
      <c r="AN153" s="560"/>
      <c r="AO153" s="558"/>
      <c r="AP153" s="562">
        <f t="shared" si="408"/>
        <v>9</v>
      </c>
      <c r="AQ153" s="560"/>
      <c r="AR153" s="558"/>
      <c r="AS153" s="562">
        <f t="shared" si="409"/>
        <v>9</v>
      </c>
      <c r="AT153" s="560"/>
      <c r="AU153" s="558"/>
      <c r="AV153" s="562">
        <f t="shared" si="410"/>
        <v>9</v>
      </c>
      <c r="AW153" s="583">
        <f t="shared" si="411"/>
        <v>0</v>
      </c>
      <c r="AX153" s="583">
        <f t="shared" si="412"/>
        <v>1</v>
      </c>
      <c r="AY153" s="564">
        <f t="shared" si="413"/>
        <v>1</v>
      </c>
      <c r="AZ153" s="565">
        <f t="shared" si="414"/>
        <v>1</v>
      </c>
      <c r="BA153" s="566">
        <f t="shared" si="415"/>
        <v>1</v>
      </c>
      <c r="BB153" s="567">
        <v>9</v>
      </c>
      <c r="BC153" s="568">
        <v>1</v>
      </c>
      <c r="BD153" s="584">
        <f t="shared" si="377"/>
        <v>9</v>
      </c>
      <c r="BE153" s="583">
        <f t="shared" si="358"/>
        <v>8</v>
      </c>
      <c r="BF153" s="585">
        <v>2</v>
      </c>
      <c r="BG153" s="586">
        <v>42984.569837962961</v>
      </c>
      <c r="BH153" s="572">
        <f t="shared" si="379"/>
        <v>46265</v>
      </c>
      <c r="BI153" s="587">
        <f t="shared" si="416"/>
        <v>3280.4301620370388</v>
      </c>
      <c r="BJ153" s="580" t="str">
        <f t="shared" si="359"/>
        <v>Dead Stock</v>
      </c>
      <c r="BK153" s="751">
        <v>1190</v>
      </c>
    </row>
    <row r="154" spans="1:294" ht="13">
      <c r="A154" s="575"/>
      <c r="B154" s="576"/>
      <c r="C154" s="577">
        <v>151</v>
      </c>
      <c r="D154" s="618" t="s">
        <v>3875</v>
      </c>
      <c r="E154" s="618">
        <v>18</v>
      </c>
      <c r="F154" s="579" t="s">
        <v>1953</v>
      </c>
      <c r="G154" s="606" t="s">
        <v>246</v>
      </c>
      <c r="H154" s="581" t="s">
        <v>247</v>
      </c>
      <c r="I154" s="581" t="s">
        <v>423</v>
      </c>
      <c r="J154" s="580" t="s">
        <v>629</v>
      </c>
      <c r="K154" s="582">
        <f t="shared" si="398"/>
        <v>10</v>
      </c>
      <c r="L154" s="580">
        <v>10</v>
      </c>
      <c r="M154" s="557"/>
      <c r="N154" s="558"/>
      <c r="O154" s="559">
        <f t="shared" si="399"/>
        <v>10</v>
      </c>
      <c r="P154" s="560"/>
      <c r="Q154" s="558"/>
      <c r="R154" s="559">
        <f t="shared" si="400"/>
        <v>10</v>
      </c>
      <c r="S154" s="560"/>
      <c r="T154" s="558"/>
      <c r="U154" s="561">
        <f t="shared" si="401"/>
        <v>10</v>
      </c>
      <c r="V154" s="560"/>
      <c r="W154" s="558"/>
      <c r="X154" s="559">
        <f t="shared" si="402"/>
        <v>10</v>
      </c>
      <c r="Y154" s="560"/>
      <c r="Z154" s="558"/>
      <c r="AA154" s="561">
        <f t="shared" si="403"/>
        <v>10</v>
      </c>
      <c r="AB154" s="560"/>
      <c r="AC154" s="558"/>
      <c r="AD154" s="559">
        <f t="shared" si="404"/>
        <v>10</v>
      </c>
      <c r="AE154" s="557"/>
      <c r="AF154" s="558"/>
      <c r="AG154" s="756">
        <f t="shared" si="405"/>
        <v>10</v>
      </c>
      <c r="AH154" s="560"/>
      <c r="AI154" s="558"/>
      <c r="AJ154" s="562">
        <f t="shared" si="406"/>
        <v>10</v>
      </c>
      <c r="AK154" s="560"/>
      <c r="AL154" s="558"/>
      <c r="AM154" s="562">
        <f t="shared" si="407"/>
        <v>10</v>
      </c>
      <c r="AN154" s="560"/>
      <c r="AO154" s="558"/>
      <c r="AP154" s="562">
        <f t="shared" si="408"/>
        <v>10</v>
      </c>
      <c r="AQ154" s="560"/>
      <c r="AR154" s="558"/>
      <c r="AS154" s="562">
        <f t="shared" si="409"/>
        <v>10</v>
      </c>
      <c r="AT154" s="560"/>
      <c r="AU154" s="558"/>
      <c r="AV154" s="562">
        <f t="shared" si="410"/>
        <v>10</v>
      </c>
      <c r="AW154" s="583">
        <f t="shared" si="411"/>
        <v>0</v>
      </c>
      <c r="AX154" s="583">
        <f t="shared" si="412"/>
        <v>0</v>
      </c>
      <c r="AY154" s="564">
        <f t="shared" si="413"/>
        <v>0</v>
      </c>
      <c r="AZ154" s="565" t="e">
        <f t="shared" si="414"/>
        <v>#DIV/0!</v>
      </c>
      <c r="BA154" s="566">
        <f t="shared" si="415"/>
        <v>0</v>
      </c>
      <c r="BB154" s="567">
        <f>MAX(0, Table176252626[[#This Row],[Column6]])</f>
        <v>10</v>
      </c>
      <c r="BC154" s="568">
        <v>1</v>
      </c>
      <c r="BD154" s="584">
        <f t="shared" si="377"/>
        <v>10</v>
      </c>
      <c r="BE154" s="583">
        <f t="shared" si="358"/>
        <v>9</v>
      </c>
      <c r="BF154" s="585">
        <v>2</v>
      </c>
      <c r="BG154" s="586">
        <v>42627.74428240741</v>
      </c>
      <c r="BH154" s="572">
        <f t="shared" si="379"/>
        <v>46265</v>
      </c>
      <c r="BI154" s="587">
        <f t="shared" si="416"/>
        <v>3637.2557175925904</v>
      </c>
      <c r="BJ154" s="580" t="str">
        <f t="shared" si="359"/>
        <v>Dead Stock</v>
      </c>
      <c r="BK154" s="751">
        <v>1020</v>
      </c>
    </row>
    <row r="155" spans="1:294" s="548" customFormat="1" ht="13">
      <c r="A155" s="549"/>
      <c r="B155" s="576"/>
      <c r="C155" s="577">
        <v>152</v>
      </c>
      <c r="D155" s="618" t="s">
        <v>3875</v>
      </c>
      <c r="E155" s="618">
        <v>19</v>
      </c>
      <c r="F155" s="579" t="s">
        <v>1953</v>
      </c>
      <c r="G155" s="580" t="s">
        <v>2401</v>
      </c>
      <c r="H155" s="581" t="s">
        <v>2402</v>
      </c>
      <c r="I155" s="589" t="s">
        <v>423</v>
      </c>
      <c r="J155" s="580" t="s">
        <v>629</v>
      </c>
      <c r="K155" s="582">
        <f t="shared" si="398"/>
        <v>2</v>
      </c>
      <c r="L155" s="580">
        <v>3</v>
      </c>
      <c r="M155" s="557"/>
      <c r="N155" s="558"/>
      <c r="O155" s="559">
        <f t="shared" si="399"/>
        <v>3</v>
      </c>
      <c r="P155" s="560"/>
      <c r="Q155" s="558"/>
      <c r="R155" s="559">
        <f t="shared" si="400"/>
        <v>3</v>
      </c>
      <c r="S155" s="560"/>
      <c r="T155" s="558"/>
      <c r="U155" s="561">
        <f t="shared" si="401"/>
        <v>3</v>
      </c>
      <c r="V155" s="560"/>
      <c r="W155" s="558"/>
      <c r="X155" s="559">
        <f t="shared" si="402"/>
        <v>3</v>
      </c>
      <c r="Y155" s="560"/>
      <c r="Z155" s="558"/>
      <c r="AA155" s="561">
        <f t="shared" si="403"/>
        <v>3</v>
      </c>
      <c r="AB155" s="560"/>
      <c r="AC155" s="558"/>
      <c r="AD155" s="559">
        <f t="shared" si="404"/>
        <v>3</v>
      </c>
      <c r="AE155" s="557"/>
      <c r="AF155" s="558">
        <v>1</v>
      </c>
      <c r="AG155" s="756">
        <f t="shared" si="405"/>
        <v>2</v>
      </c>
      <c r="AH155" s="560"/>
      <c r="AI155" s="558"/>
      <c r="AJ155" s="562">
        <f t="shared" si="406"/>
        <v>2</v>
      </c>
      <c r="AK155" s="560"/>
      <c r="AL155" s="558"/>
      <c r="AM155" s="562">
        <f t="shared" si="407"/>
        <v>2</v>
      </c>
      <c r="AN155" s="560"/>
      <c r="AO155" s="558"/>
      <c r="AP155" s="562">
        <f t="shared" si="408"/>
        <v>2</v>
      </c>
      <c r="AQ155" s="560"/>
      <c r="AR155" s="558"/>
      <c r="AS155" s="562">
        <f t="shared" si="409"/>
        <v>2</v>
      </c>
      <c r="AT155" s="560"/>
      <c r="AU155" s="558"/>
      <c r="AV155" s="562">
        <f t="shared" si="410"/>
        <v>2</v>
      </c>
      <c r="AW155" s="583">
        <f t="shared" si="411"/>
        <v>0</v>
      </c>
      <c r="AX155" s="583">
        <f t="shared" si="412"/>
        <v>1</v>
      </c>
      <c r="AY155" s="564">
        <f t="shared" si="413"/>
        <v>1</v>
      </c>
      <c r="AZ155" s="565">
        <f t="shared" si="414"/>
        <v>1</v>
      </c>
      <c r="BA155" s="566">
        <f t="shared" si="415"/>
        <v>1</v>
      </c>
      <c r="BB155" s="567">
        <f>MAX(0, Table176252626[[#This Row],[Column6]])</f>
        <v>2</v>
      </c>
      <c r="BC155" s="568">
        <v>1</v>
      </c>
      <c r="BD155" s="584">
        <f t="shared" si="377"/>
        <v>2</v>
      </c>
      <c r="BE155" s="583">
        <f t="shared" si="358"/>
        <v>1</v>
      </c>
      <c r="BF155" s="585">
        <v>2</v>
      </c>
      <c r="BG155" s="586">
        <v>44335.643912037034</v>
      </c>
      <c r="BH155" s="572">
        <f t="shared" si="379"/>
        <v>46265</v>
      </c>
      <c r="BI155" s="587">
        <f t="shared" si="416"/>
        <v>1929.3560879629658</v>
      </c>
      <c r="BJ155" s="580" t="str">
        <f t="shared" si="359"/>
        <v>Dead Stock</v>
      </c>
      <c r="BK155" s="751">
        <v>2189.25</v>
      </c>
      <c r="BL155" s="530"/>
      <c r="BM155" s="530"/>
      <c r="BN155" s="530"/>
      <c r="BO155" s="530"/>
      <c r="BP155" s="530"/>
      <c r="BQ155" s="530"/>
      <c r="BR155" s="530"/>
      <c r="BS155" s="530"/>
      <c r="BT155" s="530"/>
      <c r="BU155" s="530"/>
      <c r="BV155" s="530"/>
      <c r="BW155" s="530"/>
      <c r="BX155" s="530"/>
      <c r="BY155" s="530"/>
      <c r="BZ155" s="530"/>
      <c r="CA155" s="530"/>
      <c r="CB155" s="530"/>
      <c r="CC155" s="530"/>
      <c r="CD155" s="530"/>
      <c r="CE155" s="530"/>
      <c r="CF155" s="530"/>
      <c r="CG155" s="530"/>
      <c r="CH155" s="530"/>
      <c r="CI155" s="530"/>
      <c r="CJ155" s="530"/>
      <c r="CK155" s="530"/>
      <c r="CL155" s="530"/>
      <c r="CM155" s="530"/>
      <c r="CN155" s="530"/>
      <c r="CO155" s="530"/>
      <c r="CP155" s="530"/>
      <c r="CQ155" s="530"/>
      <c r="CR155" s="530"/>
      <c r="CS155" s="530"/>
      <c r="CT155" s="530"/>
      <c r="CU155" s="530"/>
      <c r="CV155" s="530"/>
      <c r="CW155" s="530"/>
      <c r="CX155" s="530"/>
      <c r="CY155" s="530"/>
      <c r="CZ155" s="530"/>
      <c r="DA155" s="530"/>
      <c r="DB155" s="530"/>
      <c r="DC155" s="530"/>
      <c r="DD155" s="530"/>
      <c r="DE155" s="530"/>
      <c r="DF155" s="530"/>
      <c r="DG155" s="530"/>
      <c r="DH155" s="530"/>
      <c r="DI155" s="530"/>
      <c r="DJ155" s="530"/>
      <c r="DK155" s="530"/>
      <c r="DL155" s="530"/>
      <c r="DM155" s="530"/>
      <c r="DN155" s="530"/>
      <c r="DO155" s="530"/>
      <c r="DP155" s="530"/>
      <c r="DQ155" s="530"/>
      <c r="DR155" s="530"/>
      <c r="DS155" s="530"/>
      <c r="DT155" s="530"/>
      <c r="DU155" s="530"/>
      <c r="DV155" s="530"/>
      <c r="DW155" s="530"/>
      <c r="DX155" s="530"/>
      <c r="DY155" s="530"/>
      <c r="DZ155" s="530"/>
      <c r="EA155" s="530"/>
      <c r="EB155" s="530"/>
      <c r="EC155" s="530"/>
      <c r="ED155" s="530"/>
      <c r="EE155" s="530"/>
      <c r="EF155" s="530"/>
      <c r="EG155" s="530"/>
      <c r="EH155" s="530"/>
      <c r="EI155" s="530"/>
      <c r="EJ155" s="530"/>
      <c r="EK155" s="530"/>
      <c r="EL155" s="530"/>
      <c r="EM155" s="530"/>
      <c r="EN155" s="530"/>
      <c r="EO155" s="530"/>
      <c r="EP155" s="530"/>
      <c r="EQ155" s="530"/>
      <c r="ER155" s="530"/>
      <c r="ES155" s="530"/>
      <c r="ET155" s="530"/>
      <c r="EU155" s="530"/>
      <c r="EV155" s="530"/>
      <c r="EW155" s="530"/>
      <c r="EX155" s="530"/>
      <c r="EY155" s="530"/>
      <c r="EZ155" s="530"/>
      <c r="FA155" s="530"/>
      <c r="FB155" s="530"/>
      <c r="FC155" s="530"/>
      <c r="FD155" s="530"/>
      <c r="FE155" s="530"/>
      <c r="FF155" s="530"/>
      <c r="FG155" s="530"/>
      <c r="FH155" s="530"/>
      <c r="FI155" s="530"/>
      <c r="FJ155" s="530"/>
      <c r="FK155" s="530"/>
      <c r="FL155" s="530"/>
      <c r="FM155" s="530"/>
      <c r="FN155" s="530"/>
      <c r="FO155" s="530"/>
      <c r="FP155" s="530"/>
      <c r="FQ155" s="530"/>
      <c r="FR155" s="530"/>
      <c r="FS155" s="530"/>
      <c r="FT155" s="530"/>
      <c r="FU155" s="530"/>
      <c r="FV155" s="530"/>
      <c r="FW155" s="530"/>
      <c r="FX155" s="530"/>
      <c r="FY155" s="530"/>
      <c r="FZ155" s="530"/>
      <c r="GA155" s="530"/>
      <c r="GB155" s="530"/>
      <c r="GC155" s="530"/>
      <c r="GD155" s="530"/>
      <c r="GE155" s="530"/>
      <c r="GF155" s="530"/>
      <c r="GG155" s="530"/>
      <c r="GH155" s="530"/>
      <c r="GI155" s="530"/>
      <c r="GJ155" s="530"/>
      <c r="GK155" s="530"/>
      <c r="GL155" s="530"/>
      <c r="GM155" s="530"/>
      <c r="GN155" s="530"/>
      <c r="GO155" s="530"/>
      <c r="GP155" s="530"/>
      <c r="GQ155" s="530"/>
      <c r="GR155" s="530"/>
      <c r="GS155" s="530"/>
      <c r="GT155" s="530"/>
      <c r="GU155" s="530"/>
      <c r="GV155" s="530"/>
      <c r="GW155" s="530"/>
      <c r="GX155" s="530"/>
      <c r="GY155" s="530"/>
      <c r="GZ155" s="530"/>
      <c r="HA155" s="530"/>
      <c r="HB155" s="530"/>
      <c r="HC155" s="530"/>
      <c r="HD155" s="530"/>
      <c r="HE155" s="530"/>
      <c r="HF155" s="530"/>
      <c r="HG155" s="530"/>
      <c r="HH155" s="530"/>
      <c r="HI155" s="530"/>
      <c r="HJ155" s="530"/>
      <c r="HK155" s="530"/>
      <c r="HL155" s="530"/>
      <c r="HM155" s="530"/>
      <c r="HN155" s="530"/>
      <c r="HO155" s="530"/>
      <c r="HP155" s="530"/>
      <c r="HQ155" s="530"/>
      <c r="HR155" s="530"/>
      <c r="HS155" s="530"/>
      <c r="HT155" s="530"/>
      <c r="HU155" s="530"/>
      <c r="HV155" s="530"/>
      <c r="HW155" s="530"/>
      <c r="HX155" s="530"/>
      <c r="HY155" s="530"/>
      <c r="HZ155" s="530"/>
      <c r="IA155" s="530"/>
      <c r="IB155" s="530"/>
      <c r="IC155" s="530"/>
      <c r="ID155" s="530"/>
      <c r="IE155" s="530"/>
      <c r="IF155" s="530"/>
      <c r="IG155" s="530"/>
      <c r="IH155" s="530"/>
      <c r="II155" s="530"/>
      <c r="IJ155" s="530"/>
      <c r="IK155" s="530"/>
      <c r="IL155" s="530"/>
      <c r="IM155" s="530"/>
      <c r="IN155" s="530"/>
      <c r="IO155" s="530"/>
      <c r="IP155" s="530"/>
      <c r="IQ155" s="530"/>
      <c r="IR155" s="530"/>
      <c r="IS155" s="530"/>
      <c r="IT155" s="530"/>
      <c r="IU155" s="530"/>
      <c r="IV155" s="530"/>
      <c r="IW155" s="530"/>
      <c r="IX155" s="530"/>
      <c r="IY155" s="530"/>
      <c r="IZ155" s="530"/>
      <c r="JA155" s="530"/>
      <c r="JB155" s="530"/>
      <c r="JC155" s="530"/>
      <c r="JD155" s="530"/>
      <c r="JE155" s="530"/>
      <c r="JF155" s="530"/>
      <c r="JG155" s="530"/>
      <c r="JH155" s="530"/>
      <c r="JI155" s="530"/>
      <c r="JJ155" s="530"/>
      <c r="JK155" s="530"/>
      <c r="JL155" s="530"/>
      <c r="JM155" s="530"/>
      <c r="JN155" s="530"/>
      <c r="JO155" s="530"/>
      <c r="JP155" s="530"/>
      <c r="JQ155" s="530"/>
      <c r="JR155" s="530"/>
      <c r="JS155" s="530"/>
      <c r="JT155" s="530"/>
      <c r="JU155" s="530"/>
      <c r="JV155" s="530"/>
      <c r="JW155" s="530"/>
      <c r="JX155" s="530"/>
      <c r="JY155" s="530"/>
      <c r="JZ155" s="530"/>
      <c r="KA155" s="530"/>
      <c r="KB155" s="530"/>
      <c r="KC155" s="530"/>
      <c r="KD155" s="530"/>
      <c r="KE155" s="530"/>
      <c r="KF155" s="530"/>
      <c r="KG155" s="530"/>
      <c r="KH155" s="530"/>
    </row>
    <row r="156" spans="1:294" ht="13">
      <c r="A156" s="549"/>
      <c r="B156" s="576"/>
      <c r="C156" s="577">
        <v>153</v>
      </c>
      <c r="D156" s="618" t="s">
        <v>3875</v>
      </c>
      <c r="E156" s="618">
        <v>20</v>
      </c>
      <c r="F156" s="579" t="s">
        <v>1953</v>
      </c>
      <c r="G156" s="606" t="s">
        <v>2116</v>
      </c>
      <c r="H156" s="607" t="s">
        <v>2115</v>
      </c>
      <c r="I156" s="581" t="s">
        <v>423</v>
      </c>
      <c r="J156" s="580" t="s">
        <v>629</v>
      </c>
      <c r="K156" s="582">
        <f t="shared" si="398"/>
        <v>1</v>
      </c>
      <c r="L156" s="580">
        <v>1</v>
      </c>
      <c r="M156" s="557"/>
      <c r="N156" s="558"/>
      <c r="O156" s="559">
        <f t="shared" si="399"/>
        <v>1</v>
      </c>
      <c r="P156" s="560"/>
      <c r="Q156" s="558"/>
      <c r="R156" s="559">
        <f t="shared" si="400"/>
        <v>1</v>
      </c>
      <c r="S156" s="560"/>
      <c r="T156" s="558"/>
      <c r="U156" s="561">
        <f t="shared" si="401"/>
        <v>1</v>
      </c>
      <c r="V156" s="560"/>
      <c r="W156" s="558"/>
      <c r="X156" s="559">
        <f t="shared" si="402"/>
        <v>1</v>
      </c>
      <c r="Y156" s="560"/>
      <c r="Z156" s="558"/>
      <c r="AA156" s="561">
        <f t="shared" si="403"/>
        <v>1</v>
      </c>
      <c r="AB156" s="560"/>
      <c r="AC156" s="558"/>
      <c r="AD156" s="559">
        <f t="shared" si="404"/>
        <v>1</v>
      </c>
      <c r="AE156" s="557"/>
      <c r="AF156" s="558"/>
      <c r="AG156" s="756">
        <f t="shared" si="405"/>
        <v>1</v>
      </c>
      <c r="AH156" s="560"/>
      <c r="AI156" s="558"/>
      <c r="AJ156" s="562">
        <f t="shared" si="406"/>
        <v>1</v>
      </c>
      <c r="AK156" s="560"/>
      <c r="AL156" s="558"/>
      <c r="AM156" s="562">
        <f t="shared" si="407"/>
        <v>1</v>
      </c>
      <c r="AN156" s="560"/>
      <c r="AO156" s="558"/>
      <c r="AP156" s="562">
        <f t="shared" si="408"/>
        <v>1</v>
      </c>
      <c r="AQ156" s="560"/>
      <c r="AR156" s="558"/>
      <c r="AS156" s="562">
        <f t="shared" si="409"/>
        <v>1</v>
      </c>
      <c r="AT156" s="560"/>
      <c r="AU156" s="558"/>
      <c r="AV156" s="562">
        <f t="shared" si="410"/>
        <v>1</v>
      </c>
      <c r="AW156" s="583">
        <f t="shared" si="411"/>
        <v>0</v>
      </c>
      <c r="AX156" s="583">
        <f t="shared" si="412"/>
        <v>0</v>
      </c>
      <c r="AY156" s="564">
        <f t="shared" si="413"/>
        <v>0</v>
      </c>
      <c r="AZ156" s="565" t="e">
        <f t="shared" si="414"/>
        <v>#DIV/0!</v>
      </c>
      <c r="BA156" s="566">
        <f t="shared" si="415"/>
        <v>0</v>
      </c>
      <c r="BB156" s="567">
        <f>MAX(0, Table176252626[[#This Row],[Column6]])</f>
        <v>1</v>
      </c>
      <c r="BC156" s="568">
        <v>0</v>
      </c>
      <c r="BD156" s="584">
        <f t="shared" si="377"/>
        <v>1</v>
      </c>
      <c r="BE156" s="583">
        <f t="shared" si="358"/>
        <v>1</v>
      </c>
      <c r="BF156" s="585">
        <v>2</v>
      </c>
      <c r="BG156" s="586">
        <v>44162.628078703703</v>
      </c>
      <c r="BH156" s="572">
        <f t="shared" si="379"/>
        <v>46265</v>
      </c>
      <c r="BI156" s="587">
        <f t="shared" si="416"/>
        <v>2102.3719212962969</v>
      </c>
      <c r="BJ156" s="580" t="str">
        <f t="shared" si="359"/>
        <v>Dead Stock</v>
      </c>
      <c r="BK156" s="751">
        <v>2100</v>
      </c>
    </row>
    <row r="157" spans="1:294" ht="13">
      <c r="A157" s="549"/>
      <c r="B157" s="550"/>
      <c r="C157" s="551">
        <v>154</v>
      </c>
      <c r="D157" s="618" t="s">
        <v>3875</v>
      </c>
      <c r="E157" s="618">
        <v>21</v>
      </c>
      <c r="F157" s="579" t="s">
        <v>1953</v>
      </c>
      <c r="G157" s="580" t="s">
        <v>2106</v>
      </c>
      <c r="H157" s="607" t="s">
        <v>2107</v>
      </c>
      <c r="I157" s="581" t="s">
        <v>2108</v>
      </c>
      <c r="J157" s="580" t="s">
        <v>629</v>
      </c>
      <c r="K157" s="582">
        <f t="shared" si="398"/>
        <v>1</v>
      </c>
      <c r="L157" s="580">
        <v>1</v>
      </c>
      <c r="M157" s="557"/>
      <c r="N157" s="558"/>
      <c r="O157" s="559">
        <f t="shared" si="399"/>
        <v>1</v>
      </c>
      <c r="P157" s="560"/>
      <c r="Q157" s="558"/>
      <c r="R157" s="559">
        <f t="shared" si="400"/>
        <v>1</v>
      </c>
      <c r="S157" s="560"/>
      <c r="T157" s="558"/>
      <c r="U157" s="561">
        <f t="shared" si="401"/>
        <v>1</v>
      </c>
      <c r="V157" s="560"/>
      <c r="W157" s="558"/>
      <c r="X157" s="559">
        <f t="shared" si="402"/>
        <v>1</v>
      </c>
      <c r="Y157" s="560"/>
      <c r="Z157" s="558"/>
      <c r="AA157" s="561">
        <f t="shared" si="403"/>
        <v>1</v>
      </c>
      <c r="AB157" s="560"/>
      <c r="AC157" s="558"/>
      <c r="AD157" s="559">
        <f t="shared" si="404"/>
        <v>1</v>
      </c>
      <c r="AE157" s="557"/>
      <c r="AF157" s="558"/>
      <c r="AG157" s="756">
        <f t="shared" si="405"/>
        <v>1</v>
      </c>
      <c r="AH157" s="560"/>
      <c r="AI157" s="558"/>
      <c r="AJ157" s="562">
        <f t="shared" si="406"/>
        <v>1</v>
      </c>
      <c r="AK157" s="560"/>
      <c r="AL157" s="558"/>
      <c r="AM157" s="562">
        <f t="shared" si="407"/>
        <v>1</v>
      </c>
      <c r="AN157" s="560"/>
      <c r="AO157" s="558"/>
      <c r="AP157" s="562">
        <f t="shared" si="408"/>
        <v>1</v>
      </c>
      <c r="AQ157" s="560"/>
      <c r="AR157" s="558"/>
      <c r="AS157" s="562">
        <f t="shared" si="409"/>
        <v>1</v>
      </c>
      <c r="AT157" s="560"/>
      <c r="AU157" s="558"/>
      <c r="AV157" s="562">
        <f t="shared" si="410"/>
        <v>1</v>
      </c>
      <c r="AW157" s="583">
        <f t="shared" si="411"/>
        <v>0</v>
      </c>
      <c r="AX157" s="583">
        <f t="shared" si="412"/>
        <v>0</v>
      </c>
      <c r="AY157" s="564">
        <f t="shared" si="413"/>
        <v>0</v>
      </c>
      <c r="AZ157" s="565" t="e">
        <f t="shared" si="414"/>
        <v>#DIV/0!</v>
      </c>
      <c r="BA157" s="566">
        <f t="shared" si="415"/>
        <v>0</v>
      </c>
      <c r="BB157" s="567">
        <f>MAX(0, Table176252626[[#This Row],[Column6]])</f>
        <v>1</v>
      </c>
      <c r="BC157" s="568">
        <v>0</v>
      </c>
      <c r="BD157" s="584">
        <f t="shared" si="377"/>
        <v>1</v>
      </c>
      <c r="BE157" s="583">
        <f t="shared" si="358"/>
        <v>1</v>
      </c>
      <c r="BF157" s="585">
        <v>2</v>
      </c>
      <c r="BG157" s="586">
        <v>44159.479953703703</v>
      </c>
      <c r="BH157" s="572">
        <f t="shared" si="379"/>
        <v>46265</v>
      </c>
      <c r="BI157" s="587">
        <f t="shared" si="416"/>
        <v>2105.5200462962966</v>
      </c>
      <c r="BJ157" s="580" t="str">
        <f t="shared" si="359"/>
        <v>Dead Stock</v>
      </c>
      <c r="BK157" s="751">
        <v>4322.5</v>
      </c>
    </row>
    <row r="158" spans="1:294" ht="13">
      <c r="A158" s="575"/>
      <c r="B158" s="576"/>
      <c r="C158" s="551">
        <v>155</v>
      </c>
      <c r="D158" s="618" t="s">
        <v>3875</v>
      </c>
      <c r="E158" s="618">
        <v>22</v>
      </c>
      <c r="F158" s="579" t="s">
        <v>1953</v>
      </c>
      <c r="G158" s="606" t="s">
        <v>2145</v>
      </c>
      <c r="H158" s="617" t="s">
        <v>2149</v>
      </c>
      <c r="I158" s="589" t="s">
        <v>423</v>
      </c>
      <c r="J158" s="580" t="s">
        <v>629</v>
      </c>
      <c r="K158" s="582">
        <f t="shared" si="398"/>
        <v>1</v>
      </c>
      <c r="L158" s="580">
        <v>1</v>
      </c>
      <c r="M158" s="557"/>
      <c r="N158" s="558"/>
      <c r="O158" s="559">
        <f t="shared" si="399"/>
        <v>1</v>
      </c>
      <c r="P158" s="560"/>
      <c r="Q158" s="558"/>
      <c r="R158" s="559">
        <f t="shared" si="400"/>
        <v>1</v>
      </c>
      <c r="S158" s="560"/>
      <c r="T158" s="558"/>
      <c r="U158" s="561">
        <f t="shared" si="401"/>
        <v>1</v>
      </c>
      <c r="V158" s="560"/>
      <c r="W158" s="558"/>
      <c r="X158" s="559">
        <f t="shared" si="402"/>
        <v>1</v>
      </c>
      <c r="Y158" s="560"/>
      <c r="Z158" s="558"/>
      <c r="AA158" s="561">
        <f t="shared" si="403"/>
        <v>1</v>
      </c>
      <c r="AB158" s="560"/>
      <c r="AC158" s="558"/>
      <c r="AD158" s="559">
        <f t="shared" si="404"/>
        <v>1</v>
      </c>
      <c r="AE158" s="557"/>
      <c r="AF158" s="558"/>
      <c r="AG158" s="756">
        <f t="shared" si="405"/>
        <v>1</v>
      </c>
      <c r="AH158" s="560"/>
      <c r="AI158" s="558"/>
      <c r="AJ158" s="562">
        <f t="shared" si="406"/>
        <v>1</v>
      </c>
      <c r="AK158" s="560"/>
      <c r="AL158" s="558"/>
      <c r="AM158" s="562">
        <f t="shared" si="407"/>
        <v>1</v>
      </c>
      <c r="AN158" s="560"/>
      <c r="AO158" s="558"/>
      <c r="AP158" s="562">
        <f t="shared" si="408"/>
        <v>1</v>
      </c>
      <c r="AQ158" s="560"/>
      <c r="AR158" s="558"/>
      <c r="AS158" s="562">
        <f t="shared" si="409"/>
        <v>1</v>
      </c>
      <c r="AT158" s="560"/>
      <c r="AU158" s="558"/>
      <c r="AV158" s="562">
        <f t="shared" si="410"/>
        <v>1</v>
      </c>
      <c r="AW158" s="583">
        <f t="shared" si="411"/>
        <v>0</v>
      </c>
      <c r="AX158" s="583">
        <f t="shared" si="412"/>
        <v>0</v>
      </c>
      <c r="AY158" s="564">
        <f t="shared" si="413"/>
        <v>0</v>
      </c>
      <c r="AZ158" s="565" t="e">
        <f t="shared" si="414"/>
        <v>#DIV/0!</v>
      </c>
      <c r="BA158" s="566">
        <f t="shared" si="415"/>
        <v>0</v>
      </c>
      <c r="BB158" s="567">
        <f>MAX(0, Table176252626[[#This Row],[Column6]])</f>
        <v>1</v>
      </c>
      <c r="BC158" s="568">
        <v>0</v>
      </c>
      <c r="BD158" s="584">
        <f t="shared" si="377"/>
        <v>1</v>
      </c>
      <c r="BE158" s="583">
        <f t="shared" si="358"/>
        <v>1</v>
      </c>
      <c r="BF158" s="585">
        <v>2</v>
      </c>
      <c r="BG158" s="586">
        <v>44208.637245370373</v>
      </c>
      <c r="BH158" s="572">
        <f t="shared" si="379"/>
        <v>46265</v>
      </c>
      <c r="BI158" s="587">
        <f t="shared" si="416"/>
        <v>2056.3627546296266</v>
      </c>
      <c r="BJ158" s="580" t="str">
        <f t="shared" si="359"/>
        <v>Dead Stock</v>
      </c>
      <c r="BK158" s="751">
        <v>3372.5</v>
      </c>
    </row>
    <row r="159" spans="1:294" ht="13">
      <c r="A159" s="549"/>
      <c r="B159" s="550"/>
      <c r="C159" s="551">
        <v>156</v>
      </c>
      <c r="D159" s="618" t="s">
        <v>3875</v>
      </c>
      <c r="E159" s="618">
        <v>23</v>
      </c>
      <c r="F159" s="579" t="s">
        <v>1953</v>
      </c>
      <c r="G159" s="606" t="s">
        <v>2146</v>
      </c>
      <c r="H159" s="617" t="s">
        <v>2150</v>
      </c>
      <c r="I159" s="589" t="s">
        <v>423</v>
      </c>
      <c r="J159" s="580" t="s">
        <v>629</v>
      </c>
      <c r="K159" s="582">
        <f t="shared" si="398"/>
        <v>1</v>
      </c>
      <c r="L159" s="580">
        <v>1</v>
      </c>
      <c r="M159" s="557"/>
      <c r="N159" s="558"/>
      <c r="O159" s="559">
        <f t="shared" si="399"/>
        <v>1</v>
      </c>
      <c r="P159" s="560"/>
      <c r="Q159" s="558"/>
      <c r="R159" s="559">
        <f t="shared" si="400"/>
        <v>1</v>
      </c>
      <c r="S159" s="560"/>
      <c r="T159" s="558"/>
      <c r="U159" s="561">
        <f t="shared" si="401"/>
        <v>1</v>
      </c>
      <c r="V159" s="560"/>
      <c r="W159" s="558"/>
      <c r="X159" s="559">
        <f t="shared" si="402"/>
        <v>1</v>
      </c>
      <c r="Y159" s="560"/>
      <c r="Z159" s="558"/>
      <c r="AA159" s="561">
        <f t="shared" si="403"/>
        <v>1</v>
      </c>
      <c r="AB159" s="560"/>
      <c r="AC159" s="558"/>
      <c r="AD159" s="559">
        <f t="shared" si="404"/>
        <v>1</v>
      </c>
      <c r="AE159" s="557"/>
      <c r="AF159" s="558"/>
      <c r="AG159" s="756">
        <f t="shared" si="405"/>
        <v>1</v>
      </c>
      <c r="AH159" s="560"/>
      <c r="AI159" s="558"/>
      <c r="AJ159" s="562">
        <f t="shared" si="406"/>
        <v>1</v>
      </c>
      <c r="AK159" s="560"/>
      <c r="AL159" s="558"/>
      <c r="AM159" s="562">
        <f t="shared" si="407"/>
        <v>1</v>
      </c>
      <c r="AN159" s="560"/>
      <c r="AO159" s="558"/>
      <c r="AP159" s="562">
        <f t="shared" si="408"/>
        <v>1</v>
      </c>
      <c r="AQ159" s="560"/>
      <c r="AR159" s="558"/>
      <c r="AS159" s="562">
        <f t="shared" si="409"/>
        <v>1</v>
      </c>
      <c r="AT159" s="560"/>
      <c r="AU159" s="558"/>
      <c r="AV159" s="562">
        <f t="shared" si="410"/>
        <v>1</v>
      </c>
      <c r="AW159" s="583">
        <f t="shared" si="411"/>
        <v>0</v>
      </c>
      <c r="AX159" s="583">
        <f t="shared" si="412"/>
        <v>0</v>
      </c>
      <c r="AY159" s="564">
        <f t="shared" si="413"/>
        <v>0</v>
      </c>
      <c r="AZ159" s="565" t="e">
        <f t="shared" si="414"/>
        <v>#DIV/0!</v>
      </c>
      <c r="BA159" s="566">
        <f t="shared" si="415"/>
        <v>0</v>
      </c>
      <c r="BB159" s="567">
        <f>MAX(0, Table176252626[[#This Row],[Column6]])</f>
        <v>1</v>
      </c>
      <c r="BC159" s="568">
        <v>0</v>
      </c>
      <c r="BD159" s="584">
        <f t="shared" si="377"/>
        <v>1</v>
      </c>
      <c r="BE159" s="583">
        <f t="shared" si="358"/>
        <v>1</v>
      </c>
      <c r="BF159" s="585">
        <v>2</v>
      </c>
      <c r="BG159" s="586">
        <v>44208.637245370373</v>
      </c>
      <c r="BH159" s="572">
        <f t="shared" si="379"/>
        <v>46265</v>
      </c>
      <c r="BI159" s="587">
        <f t="shared" si="416"/>
        <v>2056.3627546296266</v>
      </c>
      <c r="BJ159" s="580" t="str">
        <f t="shared" si="359"/>
        <v>Dead Stock</v>
      </c>
      <c r="BK159" s="751">
        <v>3705</v>
      </c>
    </row>
    <row r="160" spans="1:294" ht="13">
      <c r="A160" s="590"/>
      <c r="B160" s="591"/>
      <c r="C160" s="577">
        <v>157</v>
      </c>
      <c r="D160" s="618" t="s">
        <v>3875</v>
      </c>
      <c r="E160" s="618">
        <v>24</v>
      </c>
      <c r="F160" s="553" t="s">
        <v>1953</v>
      </c>
      <c r="G160" s="606" t="s">
        <v>2114</v>
      </c>
      <c r="H160" s="607" t="s">
        <v>2113</v>
      </c>
      <c r="I160" s="589" t="s">
        <v>423</v>
      </c>
      <c r="J160" s="580" t="s">
        <v>629</v>
      </c>
      <c r="K160" s="582">
        <f t="shared" si="398"/>
        <v>1</v>
      </c>
      <c r="L160" s="580">
        <v>1</v>
      </c>
      <c r="M160" s="557"/>
      <c r="N160" s="558"/>
      <c r="O160" s="559">
        <f t="shared" si="399"/>
        <v>1</v>
      </c>
      <c r="P160" s="560"/>
      <c r="Q160" s="558"/>
      <c r="R160" s="559">
        <f t="shared" si="400"/>
        <v>1</v>
      </c>
      <c r="S160" s="560"/>
      <c r="T160" s="558"/>
      <c r="U160" s="561">
        <f t="shared" si="401"/>
        <v>1</v>
      </c>
      <c r="V160" s="560"/>
      <c r="W160" s="558"/>
      <c r="X160" s="559">
        <f t="shared" si="402"/>
        <v>1</v>
      </c>
      <c r="Y160" s="560"/>
      <c r="Z160" s="558"/>
      <c r="AA160" s="561">
        <f t="shared" si="403"/>
        <v>1</v>
      </c>
      <c r="AB160" s="560"/>
      <c r="AC160" s="558"/>
      <c r="AD160" s="559">
        <f t="shared" si="404"/>
        <v>1</v>
      </c>
      <c r="AE160" s="557"/>
      <c r="AF160" s="558"/>
      <c r="AG160" s="756">
        <f t="shared" si="405"/>
        <v>1</v>
      </c>
      <c r="AH160" s="560"/>
      <c r="AI160" s="558"/>
      <c r="AJ160" s="562">
        <f t="shared" si="406"/>
        <v>1</v>
      </c>
      <c r="AK160" s="560"/>
      <c r="AL160" s="558"/>
      <c r="AM160" s="562">
        <f t="shared" si="407"/>
        <v>1</v>
      </c>
      <c r="AN160" s="560"/>
      <c r="AO160" s="558"/>
      <c r="AP160" s="562">
        <f t="shared" si="408"/>
        <v>1</v>
      </c>
      <c r="AQ160" s="560"/>
      <c r="AR160" s="558"/>
      <c r="AS160" s="562">
        <f t="shared" si="409"/>
        <v>1</v>
      </c>
      <c r="AT160" s="560"/>
      <c r="AU160" s="558"/>
      <c r="AV160" s="562">
        <f t="shared" si="410"/>
        <v>1</v>
      </c>
      <c r="AW160" s="583">
        <f t="shared" si="411"/>
        <v>0</v>
      </c>
      <c r="AX160" s="583">
        <f t="shared" si="412"/>
        <v>0</v>
      </c>
      <c r="AY160" s="564">
        <f t="shared" si="413"/>
        <v>0</v>
      </c>
      <c r="AZ160" s="565" t="e">
        <f t="shared" si="414"/>
        <v>#DIV/0!</v>
      </c>
      <c r="BA160" s="566">
        <f t="shared" si="415"/>
        <v>0</v>
      </c>
      <c r="BB160" s="567">
        <f>MAX(0, Table176252626[[#This Row],[Column6]])</f>
        <v>1</v>
      </c>
      <c r="BC160" s="568">
        <v>0</v>
      </c>
      <c r="BD160" s="584">
        <f t="shared" si="377"/>
        <v>1</v>
      </c>
      <c r="BE160" s="583">
        <f t="shared" si="358"/>
        <v>1</v>
      </c>
      <c r="BF160" s="585">
        <v>2</v>
      </c>
      <c r="BG160" s="586">
        <v>44162.628078703703</v>
      </c>
      <c r="BH160" s="572">
        <f t="shared" si="379"/>
        <v>46265</v>
      </c>
      <c r="BI160" s="587">
        <f t="shared" si="416"/>
        <v>2102.3719212962969</v>
      </c>
      <c r="BJ160" s="580" t="str">
        <f t="shared" si="359"/>
        <v>Dead Stock</v>
      </c>
      <c r="BK160" s="751">
        <v>4190</v>
      </c>
    </row>
    <row r="161" spans="1:294" s="548" customFormat="1" ht="13">
      <c r="A161" s="549"/>
      <c r="B161" s="550"/>
      <c r="C161" s="577">
        <v>158</v>
      </c>
      <c r="D161" s="618" t="s">
        <v>3875</v>
      </c>
      <c r="E161" s="618">
        <v>25</v>
      </c>
      <c r="F161" s="553" t="s">
        <v>1953</v>
      </c>
      <c r="G161" s="580" t="s">
        <v>1910</v>
      </c>
      <c r="H161" s="607" t="s">
        <v>2846</v>
      </c>
      <c r="I161" s="589" t="s">
        <v>423</v>
      </c>
      <c r="J161" s="580" t="s">
        <v>629</v>
      </c>
      <c r="K161" s="582">
        <f t="shared" si="398"/>
        <v>1</v>
      </c>
      <c r="L161" s="580">
        <v>1</v>
      </c>
      <c r="M161" s="557"/>
      <c r="N161" s="558"/>
      <c r="O161" s="559">
        <f t="shared" si="399"/>
        <v>1</v>
      </c>
      <c r="P161" s="560"/>
      <c r="Q161" s="558"/>
      <c r="R161" s="559">
        <f t="shared" si="400"/>
        <v>1</v>
      </c>
      <c r="S161" s="560"/>
      <c r="T161" s="558"/>
      <c r="U161" s="561">
        <f t="shared" si="401"/>
        <v>1</v>
      </c>
      <c r="V161" s="560"/>
      <c r="W161" s="558"/>
      <c r="X161" s="559">
        <f t="shared" si="402"/>
        <v>1</v>
      </c>
      <c r="Y161" s="560"/>
      <c r="Z161" s="558"/>
      <c r="AA161" s="561">
        <f t="shared" si="403"/>
        <v>1</v>
      </c>
      <c r="AB161" s="560"/>
      <c r="AC161" s="558"/>
      <c r="AD161" s="559">
        <f t="shared" si="404"/>
        <v>1</v>
      </c>
      <c r="AE161" s="557"/>
      <c r="AF161" s="558"/>
      <c r="AG161" s="756">
        <f t="shared" si="405"/>
        <v>1</v>
      </c>
      <c r="AH161" s="560"/>
      <c r="AI161" s="558"/>
      <c r="AJ161" s="562">
        <f t="shared" si="406"/>
        <v>1</v>
      </c>
      <c r="AK161" s="560"/>
      <c r="AL161" s="558"/>
      <c r="AM161" s="562">
        <f t="shared" si="407"/>
        <v>1</v>
      </c>
      <c r="AN161" s="560"/>
      <c r="AO161" s="558"/>
      <c r="AP161" s="562">
        <f t="shared" si="408"/>
        <v>1</v>
      </c>
      <c r="AQ161" s="560"/>
      <c r="AR161" s="558"/>
      <c r="AS161" s="562">
        <f t="shared" si="409"/>
        <v>1</v>
      </c>
      <c r="AT161" s="560"/>
      <c r="AU161" s="558"/>
      <c r="AV161" s="562">
        <f t="shared" si="410"/>
        <v>1</v>
      </c>
      <c r="AW161" s="583">
        <f t="shared" si="411"/>
        <v>0</v>
      </c>
      <c r="AX161" s="583">
        <f t="shared" si="412"/>
        <v>0</v>
      </c>
      <c r="AY161" s="564">
        <f t="shared" si="413"/>
        <v>0</v>
      </c>
      <c r="AZ161" s="565" t="e">
        <f t="shared" si="414"/>
        <v>#DIV/0!</v>
      </c>
      <c r="BA161" s="566">
        <f t="shared" si="415"/>
        <v>0</v>
      </c>
      <c r="BB161" s="567">
        <f>MAX(0, Table176252626[[#This Row],[Column6]])</f>
        <v>1</v>
      </c>
      <c r="BC161" s="568">
        <v>0</v>
      </c>
      <c r="BD161" s="584">
        <f t="shared" si="377"/>
        <v>1</v>
      </c>
      <c r="BE161" s="583">
        <f t="shared" si="358"/>
        <v>1</v>
      </c>
      <c r="BF161" s="585">
        <v>2</v>
      </c>
      <c r="BG161" s="586">
        <v>44823.436238425929</v>
      </c>
      <c r="BH161" s="572">
        <f t="shared" si="379"/>
        <v>46265</v>
      </c>
      <c r="BI161" s="587">
        <f t="shared" si="416"/>
        <v>1441.5637615740707</v>
      </c>
      <c r="BJ161" s="580" t="str">
        <f t="shared" si="359"/>
        <v>Dead Stock</v>
      </c>
      <c r="BK161" s="751">
        <v>7790</v>
      </c>
      <c r="BL161" s="530"/>
      <c r="BM161" s="530"/>
      <c r="BN161" s="530"/>
      <c r="BO161" s="530"/>
      <c r="BP161" s="530"/>
      <c r="BQ161" s="530"/>
      <c r="BR161" s="530"/>
      <c r="BS161" s="530"/>
      <c r="BT161" s="530"/>
      <c r="BU161" s="530"/>
      <c r="BV161" s="530"/>
      <c r="BW161" s="530"/>
      <c r="BX161" s="530"/>
      <c r="BY161" s="530"/>
      <c r="BZ161" s="530"/>
      <c r="CA161" s="530"/>
      <c r="CB161" s="530"/>
      <c r="CC161" s="530"/>
      <c r="CD161" s="530"/>
      <c r="CE161" s="530"/>
      <c r="CF161" s="530"/>
      <c r="CG161" s="530"/>
      <c r="CH161" s="530"/>
      <c r="CI161" s="530"/>
      <c r="CJ161" s="530"/>
      <c r="CK161" s="530"/>
      <c r="CL161" s="530"/>
      <c r="CM161" s="530"/>
      <c r="CN161" s="530"/>
      <c r="CO161" s="530"/>
      <c r="CP161" s="530"/>
      <c r="CQ161" s="530"/>
      <c r="CR161" s="530"/>
      <c r="CS161" s="530"/>
      <c r="CT161" s="530"/>
      <c r="CU161" s="530"/>
      <c r="CV161" s="530"/>
      <c r="CW161" s="530"/>
      <c r="CX161" s="530"/>
      <c r="CY161" s="530"/>
      <c r="CZ161" s="530"/>
      <c r="DA161" s="530"/>
      <c r="DB161" s="530"/>
      <c r="DC161" s="530"/>
      <c r="DD161" s="530"/>
      <c r="DE161" s="530"/>
      <c r="DF161" s="530"/>
      <c r="DG161" s="530"/>
      <c r="DH161" s="530"/>
      <c r="DI161" s="530"/>
      <c r="DJ161" s="530"/>
      <c r="DK161" s="530"/>
      <c r="DL161" s="530"/>
      <c r="DM161" s="530"/>
      <c r="DN161" s="530"/>
      <c r="DO161" s="530"/>
      <c r="DP161" s="530"/>
      <c r="DQ161" s="530"/>
      <c r="DR161" s="530"/>
      <c r="DS161" s="530"/>
      <c r="DT161" s="530"/>
      <c r="DU161" s="530"/>
      <c r="DV161" s="530"/>
      <c r="DW161" s="530"/>
      <c r="DX161" s="530"/>
      <c r="DY161" s="530"/>
      <c r="DZ161" s="530"/>
      <c r="EA161" s="530"/>
      <c r="EB161" s="530"/>
      <c r="EC161" s="530"/>
      <c r="ED161" s="530"/>
      <c r="EE161" s="530"/>
      <c r="EF161" s="530"/>
      <c r="EG161" s="530"/>
      <c r="EH161" s="530"/>
      <c r="EI161" s="530"/>
      <c r="EJ161" s="530"/>
      <c r="EK161" s="530"/>
      <c r="EL161" s="530"/>
      <c r="EM161" s="530"/>
      <c r="EN161" s="530"/>
      <c r="EO161" s="530"/>
      <c r="EP161" s="530"/>
      <c r="EQ161" s="530"/>
      <c r="ER161" s="530"/>
      <c r="ES161" s="530"/>
      <c r="ET161" s="530"/>
      <c r="EU161" s="530"/>
      <c r="EV161" s="530"/>
      <c r="EW161" s="530"/>
      <c r="EX161" s="530"/>
      <c r="EY161" s="530"/>
      <c r="EZ161" s="530"/>
      <c r="FA161" s="530"/>
      <c r="FB161" s="530"/>
      <c r="FC161" s="530"/>
      <c r="FD161" s="530"/>
      <c r="FE161" s="530"/>
      <c r="FF161" s="530"/>
      <c r="FG161" s="530"/>
      <c r="FH161" s="530"/>
      <c r="FI161" s="530"/>
      <c r="FJ161" s="530"/>
      <c r="FK161" s="530"/>
      <c r="FL161" s="530"/>
      <c r="FM161" s="530"/>
      <c r="FN161" s="530"/>
      <c r="FO161" s="530"/>
      <c r="FP161" s="530"/>
      <c r="FQ161" s="530"/>
      <c r="FR161" s="530"/>
      <c r="FS161" s="530"/>
      <c r="FT161" s="530"/>
      <c r="FU161" s="530"/>
      <c r="FV161" s="530"/>
      <c r="FW161" s="530"/>
      <c r="FX161" s="530"/>
      <c r="FY161" s="530"/>
      <c r="FZ161" s="530"/>
      <c r="GA161" s="530"/>
      <c r="GB161" s="530"/>
      <c r="GC161" s="530"/>
      <c r="GD161" s="530"/>
      <c r="GE161" s="530"/>
      <c r="GF161" s="530"/>
      <c r="GG161" s="530"/>
      <c r="GH161" s="530"/>
      <c r="GI161" s="530"/>
      <c r="GJ161" s="530"/>
      <c r="GK161" s="530"/>
      <c r="GL161" s="530"/>
      <c r="GM161" s="530"/>
      <c r="GN161" s="530"/>
      <c r="GO161" s="530"/>
      <c r="GP161" s="530"/>
      <c r="GQ161" s="530"/>
      <c r="GR161" s="530"/>
      <c r="GS161" s="530"/>
      <c r="GT161" s="530"/>
      <c r="GU161" s="530"/>
      <c r="GV161" s="530"/>
      <c r="GW161" s="530"/>
      <c r="GX161" s="530"/>
      <c r="GY161" s="530"/>
      <c r="GZ161" s="530"/>
      <c r="HA161" s="530"/>
      <c r="HB161" s="530"/>
      <c r="HC161" s="530"/>
      <c r="HD161" s="530"/>
      <c r="HE161" s="530"/>
      <c r="HF161" s="530"/>
      <c r="HG161" s="530"/>
      <c r="HH161" s="530"/>
      <c r="HI161" s="530"/>
      <c r="HJ161" s="530"/>
      <c r="HK161" s="530"/>
      <c r="HL161" s="530"/>
      <c r="HM161" s="530"/>
      <c r="HN161" s="530"/>
      <c r="HO161" s="530"/>
      <c r="HP161" s="530"/>
      <c r="HQ161" s="530"/>
      <c r="HR161" s="530"/>
      <c r="HS161" s="530"/>
      <c r="HT161" s="530"/>
      <c r="HU161" s="530"/>
      <c r="HV161" s="530"/>
      <c r="HW161" s="530"/>
      <c r="HX161" s="530"/>
      <c r="HY161" s="530"/>
      <c r="HZ161" s="530"/>
      <c r="IA161" s="530"/>
      <c r="IB161" s="530"/>
      <c r="IC161" s="530"/>
      <c r="ID161" s="530"/>
      <c r="IE161" s="530"/>
      <c r="IF161" s="530"/>
      <c r="IG161" s="530"/>
      <c r="IH161" s="530"/>
      <c r="II161" s="530"/>
      <c r="IJ161" s="530"/>
      <c r="IK161" s="530"/>
      <c r="IL161" s="530"/>
      <c r="IM161" s="530"/>
      <c r="IN161" s="530"/>
      <c r="IO161" s="530"/>
      <c r="IP161" s="530"/>
      <c r="IQ161" s="530"/>
      <c r="IR161" s="530"/>
      <c r="IS161" s="530"/>
      <c r="IT161" s="530"/>
      <c r="IU161" s="530"/>
      <c r="IV161" s="530"/>
      <c r="IW161" s="530"/>
      <c r="IX161" s="530"/>
      <c r="IY161" s="530"/>
      <c r="IZ161" s="530"/>
      <c r="JA161" s="530"/>
      <c r="JB161" s="530"/>
      <c r="JC161" s="530"/>
      <c r="JD161" s="530"/>
      <c r="JE161" s="530"/>
      <c r="JF161" s="530"/>
      <c r="JG161" s="530"/>
      <c r="JH161" s="530"/>
      <c r="JI161" s="530"/>
      <c r="JJ161" s="530"/>
      <c r="JK161" s="530"/>
      <c r="JL161" s="530"/>
      <c r="JM161" s="530"/>
      <c r="JN161" s="530"/>
      <c r="JO161" s="530"/>
      <c r="JP161" s="530"/>
      <c r="JQ161" s="530"/>
      <c r="JR161" s="530"/>
      <c r="JS161" s="530"/>
      <c r="JT161" s="530"/>
      <c r="JU161" s="530"/>
      <c r="JV161" s="530"/>
      <c r="JW161" s="530"/>
      <c r="JX161" s="530"/>
      <c r="JY161" s="530"/>
      <c r="JZ161" s="530"/>
      <c r="KA161" s="530"/>
      <c r="KB161" s="530"/>
      <c r="KC161" s="530"/>
      <c r="KD161" s="530"/>
      <c r="KE161" s="530"/>
      <c r="KF161" s="530"/>
      <c r="KG161" s="530"/>
      <c r="KH161" s="530"/>
    </row>
    <row r="162" spans="1:294" ht="13">
      <c r="A162" s="575"/>
      <c r="B162" s="576"/>
      <c r="C162" s="577">
        <v>159</v>
      </c>
      <c r="D162" s="618" t="s">
        <v>3875</v>
      </c>
      <c r="E162" s="618">
        <v>26</v>
      </c>
      <c r="F162" s="579" t="s">
        <v>1953</v>
      </c>
      <c r="G162" s="606" t="s">
        <v>2147</v>
      </c>
      <c r="H162" s="617" t="s">
        <v>2151</v>
      </c>
      <c r="I162" s="589" t="s">
        <v>423</v>
      </c>
      <c r="J162" s="580" t="s">
        <v>629</v>
      </c>
      <c r="K162" s="582">
        <f t="shared" si="398"/>
        <v>1</v>
      </c>
      <c r="L162" s="580">
        <v>1</v>
      </c>
      <c r="M162" s="557"/>
      <c r="N162" s="558"/>
      <c r="O162" s="559">
        <f t="shared" si="399"/>
        <v>1</v>
      </c>
      <c r="P162" s="560"/>
      <c r="Q162" s="558"/>
      <c r="R162" s="559">
        <f t="shared" si="400"/>
        <v>1</v>
      </c>
      <c r="S162" s="560"/>
      <c r="T162" s="558"/>
      <c r="U162" s="561">
        <f t="shared" si="401"/>
        <v>1</v>
      </c>
      <c r="V162" s="560"/>
      <c r="W162" s="558"/>
      <c r="X162" s="559">
        <f t="shared" si="402"/>
        <v>1</v>
      </c>
      <c r="Y162" s="560"/>
      <c r="Z162" s="558"/>
      <c r="AA162" s="561">
        <f t="shared" si="403"/>
        <v>1</v>
      </c>
      <c r="AB162" s="560"/>
      <c r="AC162" s="558"/>
      <c r="AD162" s="559">
        <f t="shared" si="404"/>
        <v>1</v>
      </c>
      <c r="AE162" s="557"/>
      <c r="AF162" s="558"/>
      <c r="AG162" s="756">
        <f t="shared" si="405"/>
        <v>1</v>
      </c>
      <c r="AH162" s="560"/>
      <c r="AI162" s="558"/>
      <c r="AJ162" s="562">
        <f t="shared" si="406"/>
        <v>1</v>
      </c>
      <c r="AK162" s="560"/>
      <c r="AL162" s="558"/>
      <c r="AM162" s="562">
        <f t="shared" si="407"/>
        <v>1</v>
      </c>
      <c r="AN162" s="560"/>
      <c r="AO162" s="558"/>
      <c r="AP162" s="562">
        <f t="shared" si="408"/>
        <v>1</v>
      </c>
      <c r="AQ162" s="560"/>
      <c r="AR162" s="558"/>
      <c r="AS162" s="562">
        <f t="shared" si="409"/>
        <v>1</v>
      </c>
      <c r="AT162" s="560"/>
      <c r="AU162" s="558"/>
      <c r="AV162" s="562">
        <f t="shared" si="410"/>
        <v>1</v>
      </c>
      <c r="AW162" s="583">
        <f t="shared" si="411"/>
        <v>0</v>
      </c>
      <c r="AX162" s="583">
        <f t="shared" si="412"/>
        <v>0</v>
      </c>
      <c r="AY162" s="564">
        <f t="shared" si="413"/>
        <v>0</v>
      </c>
      <c r="AZ162" s="565" t="e">
        <f t="shared" si="414"/>
        <v>#DIV/0!</v>
      </c>
      <c r="BA162" s="566">
        <f t="shared" si="415"/>
        <v>0</v>
      </c>
      <c r="BB162" s="567">
        <f>MAX(0, Table176252626[[#This Row],[Column6]])</f>
        <v>1</v>
      </c>
      <c r="BC162" s="568">
        <v>0</v>
      </c>
      <c r="BD162" s="584">
        <f t="shared" si="377"/>
        <v>1</v>
      </c>
      <c r="BE162" s="583">
        <f t="shared" si="358"/>
        <v>1</v>
      </c>
      <c r="BF162" s="585">
        <v>2</v>
      </c>
      <c r="BG162" s="586">
        <v>44208.639675925922</v>
      </c>
      <c r="BH162" s="572">
        <f t="shared" si="379"/>
        <v>46265</v>
      </c>
      <c r="BI162" s="587">
        <f t="shared" si="416"/>
        <v>2056.3603240740777</v>
      </c>
      <c r="BJ162" s="580" t="str">
        <f t="shared" si="359"/>
        <v>Dead Stock</v>
      </c>
      <c r="BK162" s="751">
        <v>3705</v>
      </c>
    </row>
    <row r="163" spans="1:294" ht="13">
      <c r="A163" s="549"/>
      <c r="B163" s="576"/>
      <c r="C163" s="551">
        <v>160</v>
      </c>
      <c r="D163" s="618" t="s">
        <v>3875</v>
      </c>
      <c r="E163" s="618">
        <v>27</v>
      </c>
      <c r="F163" s="579" t="s">
        <v>1953</v>
      </c>
      <c r="G163" s="606" t="s">
        <v>653</v>
      </c>
      <c r="H163" s="617" t="s">
        <v>654</v>
      </c>
      <c r="I163" s="589" t="s">
        <v>423</v>
      </c>
      <c r="J163" s="580" t="s">
        <v>629</v>
      </c>
      <c r="K163" s="582">
        <f t="shared" si="398"/>
        <v>2</v>
      </c>
      <c r="L163" s="580">
        <v>2</v>
      </c>
      <c r="M163" s="557"/>
      <c r="N163" s="558"/>
      <c r="O163" s="559">
        <f t="shared" si="399"/>
        <v>2</v>
      </c>
      <c r="P163" s="560"/>
      <c r="Q163" s="558"/>
      <c r="R163" s="559">
        <f t="shared" si="400"/>
        <v>2</v>
      </c>
      <c r="S163" s="560"/>
      <c r="T163" s="558"/>
      <c r="U163" s="561">
        <f t="shared" si="401"/>
        <v>2</v>
      </c>
      <c r="V163" s="560"/>
      <c r="W163" s="558"/>
      <c r="X163" s="559">
        <f t="shared" si="402"/>
        <v>2</v>
      </c>
      <c r="Y163" s="560"/>
      <c r="Z163" s="558"/>
      <c r="AA163" s="561">
        <f t="shared" si="403"/>
        <v>2</v>
      </c>
      <c r="AB163" s="560"/>
      <c r="AC163" s="558"/>
      <c r="AD163" s="559">
        <f t="shared" si="404"/>
        <v>2</v>
      </c>
      <c r="AE163" s="557"/>
      <c r="AF163" s="558"/>
      <c r="AG163" s="756">
        <f t="shared" si="405"/>
        <v>2</v>
      </c>
      <c r="AH163" s="560"/>
      <c r="AI163" s="558"/>
      <c r="AJ163" s="562">
        <f t="shared" si="406"/>
        <v>2</v>
      </c>
      <c r="AK163" s="560"/>
      <c r="AL163" s="558"/>
      <c r="AM163" s="562">
        <f t="shared" si="407"/>
        <v>2</v>
      </c>
      <c r="AN163" s="560"/>
      <c r="AO163" s="558"/>
      <c r="AP163" s="562">
        <f t="shared" si="408"/>
        <v>2</v>
      </c>
      <c r="AQ163" s="560"/>
      <c r="AR163" s="558"/>
      <c r="AS163" s="562">
        <f t="shared" si="409"/>
        <v>2</v>
      </c>
      <c r="AT163" s="560"/>
      <c r="AU163" s="558"/>
      <c r="AV163" s="562">
        <f t="shared" si="410"/>
        <v>2</v>
      </c>
      <c r="AW163" s="583">
        <f t="shared" si="411"/>
        <v>0</v>
      </c>
      <c r="AX163" s="583">
        <f t="shared" si="412"/>
        <v>0</v>
      </c>
      <c r="AY163" s="564">
        <f t="shared" si="413"/>
        <v>0</v>
      </c>
      <c r="AZ163" s="565" t="e">
        <f t="shared" si="414"/>
        <v>#DIV/0!</v>
      </c>
      <c r="BA163" s="566">
        <f t="shared" si="415"/>
        <v>0</v>
      </c>
      <c r="BB163" s="567">
        <f>MAX(0, Table176252626[[#This Row],[Column6]])</f>
        <v>2</v>
      </c>
      <c r="BC163" s="568">
        <v>1</v>
      </c>
      <c r="BD163" s="584">
        <f t="shared" si="377"/>
        <v>2</v>
      </c>
      <c r="BE163" s="583">
        <f t="shared" si="358"/>
        <v>1</v>
      </c>
      <c r="BF163" s="585">
        <v>2</v>
      </c>
      <c r="BG163" s="586">
        <v>43084.601886574077</v>
      </c>
      <c r="BH163" s="572">
        <f t="shared" si="379"/>
        <v>46265</v>
      </c>
      <c r="BI163" s="587">
        <f t="shared" si="416"/>
        <v>3180.3981134259229</v>
      </c>
      <c r="BJ163" s="580" t="str">
        <f t="shared" si="359"/>
        <v>Dead Stock</v>
      </c>
      <c r="BK163" s="751">
        <v>13900</v>
      </c>
    </row>
    <row r="164" spans="1:294" ht="13">
      <c r="A164" s="549"/>
      <c r="B164" s="576"/>
      <c r="C164" s="551">
        <v>161</v>
      </c>
      <c r="D164" s="618" t="s">
        <v>3875</v>
      </c>
      <c r="E164" s="618">
        <v>28</v>
      </c>
      <c r="F164" s="553" t="s">
        <v>1953</v>
      </c>
      <c r="G164" s="580" t="s">
        <v>1050</v>
      </c>
      <c r="H164" s="581" t="s">
        <v>1052</v>
      </c>
      <c r="I164" s="581" t="s">
        <v>423</v>
      </c>
      <c r="J164" s="580" t="s">
        <v>629</v>
      </c>
      <c r="K164" s="582">
        <f t="shared" si="398"/>
        <v>2</v>
      </c>
      <c r="L164" s="580">
        <v>2</v>
      </c>
      <c r="M164" s="557"/>
      <c r="N164" s="558"/>
      <c r="O164" s="559">
        <f t="shared" si="399"/>
        <v>2</v>
      </c>
      <c r="P164" s="560"/>
      <c r="Q164" s="558"/>
      <c r="R164" s="559">
        <f t="shared" si="400"/>
        <v>2</v>
      </c>
      <c r="S164" s="560"/>
      <c r="T164" s="558"/>
      <c r="U164" s="561">
        <f t="shared" si="401"/>
        <v>2</v>
      </c>
      <c r="V164" s="560"/>
      <c r="W164" s="558"/>
      <c r="X164" s="559">
        <f t="shared" si="402"/>
        <v>2</v>
      </c>
      <c r="Y164" s="560"/>
      <c r="Z164" s="558"/>
      <c r="AA164" s="561">
        <f t="shared" si="403"/>
        <v>2</v>
      </c>
      <c r="AB164" s="560"/>
      <c r="AC164" s="558"/>
      <c r="AD164" s="559">
        <f t="shared" si="404"/>
        <v>2</v>
      </c>
      <c r="AE164" s="557"/>
      <c r="AF164" s="558"/>
      <c r="AG164" s="756">
        <f t="shared" si="405"/>
        <v>2</v>
      </c>
      <c r="AH164" s="560"/>
      <c r="AI164" s="558"/>
      <c r="AJ164" s="562">
        <f t="shared" si="406"/>
        <v>2</v>
      </c>
      <c r="AK164" s="560"/>
      <c r="AL164" s="558"/>
      <c r="AM164" s="562">
        <f t="shared" si="407"/>
        <v>2</v>
      </c>
      <c r="AN164" s="560"/>
      <c r="AO164" s="558"/>
      <c r="AP164" s="562">
        <f t="shared" si="408"/>
        <v>2</v>
      </c>
      <c r="AQ164" s="560"/>
      <c r="AR164" s="558"/>
      <c r="AS164" s="562">
        <f t="shared" si="409"/>
        <v>2</v>
      </c>
      <c r="AT164" s="560"/>
      <c r="AU164" s="558"/>
      <c r="AV164" s="562">
        <f t="shared" si="410"/>
        <v>2</v>
      </c>
      <c r="AW164" s="583">
        <f t="shared" si="411"/>
        <v>0</v>
      </c>
      <c r="AX164" s="583">
        <f t="shared" si="412"/>
        <v>0</v>
      </c>
      <c r="AY164" s="564">
        <f t="shared" si="413"/>
        <v>0</v>
      </c>
      <c r="AZ164" s="565" t="e">
        <f t="shared" si="414"/>
        <v>#DIV/0!</v>
      </c>
      <c r="BA164" s="566">
        <f t="shared" si="415"/>
        <v>0</v>
      </c>
      <c r="BB164" s="567">
        <f>MAX(0, Table176252626[[#This Row],[Column6]])</f>
        <v>2</v>
      </c>
      <c r="BC164" s="568">
        <v>1</v>
      </c>
      <c r="BD164" s="584">
        <f t="shared" si="377"/>
        <v>2</v>
      </c>
      <c r="BE164" s="583">
        <f t="shared" si="358"/>
        <v>1</v>
      </c>
      <c r="BF164" s="585">
        <v>2</v>
      </c>
      <c r="BG164" s="586">
        <v>43656.539837962962</v>
      </c>
      <c r="BH164" s="572">
        <f t="shared" si="379"/>
        <v>46265</v>
      </c>
      <c r="BI164" s="587">
        <f t="shared" si="416"/>
        <v>2608.4601620370377</v>
      </c>
      <c r="BJ164" s="580" t="str">
        <f t="shared" si="359"/>
        <v>Dead Stock</v>
      </c>
      <c r="BK164" s="751">
        <v>772.5</v>
      </c>
    </row>
    <row r="165" spans="1:294" ht="13">
      <c r="A165" s="549"/>
      <c r="B165" s="550"/>
      <c r="C165" s="551">
        <v>162</v>
      </c>
      <c r="D165" s="618" t="s">
        <v>3875</v>
      </c>
      <c r="E165" s="618">
        <v>29</v>
      </c>
      <c r="F165" s="579" t="s">
        <v>1953</v>
      </c>
      <c r="G165" s="580" t="s">
        <v>803</v>
      </c>
      <c r="H165" s="581" t="s">
        <v>804</v>
      </c>
      <c r="I165" s="581" t="s">
        <v>423</v>
      </c>
      <c r="J165" s="580" t="s">
        <v>629</v>
      </c>
      <c r="K165" s="582">
        <f t="shared" si="398"/>
        <v>2</v>
      </c>
      <c r="L165" s="580">
        <v>2</v>
      </c>
      <c r="M165" s="557"/>
      <c r="N165" s="558"/>
      <c r="O165" s="559">
        <f t="shared" si="399"/>
        <v>2</v>
      </c>
      <c r="P165" s="560"/>
      <c r="Q165" s="558"/>
      <c r="R165" s="559">
        <f t="shared" si="400"/>
        <v>2</v>
      </c>
      <c r="S165" s="560"/>
      <c r="T165" s="558"/>
      <c r="U165" s="561">
        <f t="shared" si="401"/>
        <v>2</v>
      </c>
      <c r="V165" s="560"/>
      <c r="W165" s="558"/>
      <c r="X165" s="559">
        <f t="shared" si="402"/>
        <v>2</v>
      </c>
      <c r="Y165" s="560"/>
      <c r="Z165" s="558"/>
      <c r="AA165" s="561">
        <f t="shared" si="403"/>
        <v>2</v>
      </c>
      <c r="AB165" s="560"/>
      <c r="AC165" s="558"/>
      <c r="AD165" s="559">
        <f t="shared" si="404"/>
        <v>2</v>
      </c>
      <c r="AE165" s="557"/>
      <c r="AF165" s="558"/>
      <c r="AG165" s="756">
        <f t="shared" si="405"/>
        <v>2</v>
      </c>
      <c r="AH165" s="560"/>
      <c r="AI165" s="558"/>
      <c r="AJ165" s="562">
        <f t="shared" si="406"/>
        <v>2</v>
      </c>
      <c r="AK165" s="560"/>
      <c r="AL165" s="558"/>
      <c r="AM165" s="562">
        <f t="shared" si="407"/>
        <v>2</v>
      </c>
      <c r="AN165" s="560"/>
      <c r="AO165" s="558"/>
      <c r="AP165" s="562">
        <f t="shared" si="408"/>
        <v>2</v>
      </c>
      <c r="AQ165" s="560"/>
      <c r="AR165" s="558"/>
      <c r="AS165" s="562">
        <f t="shared" si="409"/>
        <v>2</v>
      </c>
      <c r="AT165" s="560"/>
      <c r="AU165" s="558"/>
      <c r="AV165" s="562">
        <f t="shared" si="410"/>
        <v>2</v>
      </c>
      <c r="AW165" s="583">
        <f t="shared" si="411"/>
        <v>0</v>
      </c>
      <c r="AX165" s="583">
        <f t="shared" si="412"/>
        <v>0</v>
      </c>
      <c r="AY165" s="564">
        <f t="shared" si="413"/>
        <v>0</v>
      </c>
      <c r="AZ165" s="565" t="e">
        <f t="shared" si="414"/>
        <v>#DIV/0!</v>
      </c>
      <c r="BA165" s="566">
        <f t="shared" si="415"/>
        <v>0</v>
      </c>
      <c r="BB165" s="567">
        <f>MAX(0, Table176252626[[#This Row],[Column6]])</f>
        <v>2</v>
      </c>
      <c r="BC165" s="568">
        <v>1</v>
      </c>
      <c r="BD165" s="584">
        <f t="shared" si="377"/>
        <v>2</v>
      </c>
      <c r="BE165" s="583">
        <f t="shared" si="358"/>
        <v>1</v>
      </c>
      <c r="BF165" s="585">
        <v>2</v>
      </c>
      <c r="BG165" s="586">
        <v>43337.344965277778</v>
      </c>
      <c r="BH165" s="572">
        <f t="shared" si="379"/>
        <v>46265</v>
      </c>
      <c r="BI165" s="587">
        <f t="shared" si="416"/>
        <v>2927.6550347222219</v>
      </c>
      <c r="BJ165" s="580" t="str">
        <f t="shared" si="359"/>
        <v>Dead Stock</v>
      </c>
      <c r="BK165" s="751">
        <v>2025.75</v>
      </c>
    </row>
    <row r="166" spans="1:294" ht="13">
      <c r="A166" s="575"/>
      <c r="B166" s="576"/>
      <c r="C166" s="577">
        <v>163</v>
      </c>
      <c r="D166" s="618" t="s">
        <v>3875</v>
      </c>
      <c r="E166" s="618">
        <v>30</v>
      </c>
      <c r="F166" s="579" t="s">
        <v>1953</v>
      </c>
      <c r="G166" s="588" t="s">
        <v>1031</v>
      </c>
      <c r="H166" s="530" t="s">
        <v>1032</v>
      </c>
      <c r="I166" s="589" t="s">
        <v>423</v>
      </c>
      <c r="J166" s="580" t="s">
        <v>629</v>
      </c>
      <c r="K166" s="582">
        <f t="shared" si="398"/>
        <v>2</v>
      </c>
      <c r="L166" s="580">
        <v>2</v>
      </c>
      <c r="M166" s="557"/>
      <c r="N166" s="558"/>
      <c r="O166" s="559">
        <f t="shared" si="399"/>
        <v>2</v>
      </c>
      <c r="P166" s="560"/>
      <c r="Q166" s="558"/>
      <c r="R166" s="559">
        <f t="shared" si="400"/>
        <v>2</v>
      </c>
      <c r="S166" s="560"/>
      <c r="T166" s="558"/>
      <c r="U166" s="561">
        <f t="shared" si="401"/>
        <v>2</v>
      </c>
      <c r="V166" s="560"/>
      <c r="W166" s="558"/>
      <c r="X166" s="559">
        <f t="shared" si="402"/>
        <v>2</v>
      </c>
      <c r="Y166" s="560"/>
      <c r="Z166" s="558"/>
      <c r="AA166" s="561">
        <f t="shared" si="403"/>
        <v>2</v>
      </c>
      <c r="AB166" s="560"/>
      <c r="AC166" s="558"/>
      <c r="AD166" s="559">
        <f t="shared" si="404"/>
        <v>2</v>
      </c>
      <c r="AE166" s="557"/>
      <c r="AF166" s="558"/>
      <c r="AG166" s="756">
        <f t="shared" si="405"/>
        <v>2</v>
      </c>
      <c r="AH166" s="560"/>
      <c r="AI166" s="558"/>
      <c r="AJ166" s="562">
        <f t="shared" si="406"/>
        <v>2</v>
      </c>
      <c r="AK166" s="560"/>
      <c r="AL166" s="558"/>
      <c r="AM166" s="562">
        <f t="shared" si="407"/>
        <v>2</v>
      </c>
      <c r="AN166" s="560"/>
      <c r="AO166" s="558"/>
      <c r="AP166" s="562">
        <f t="shared" si="408"/>
        <v>2</v>
      </c>
      <c r="AQ166" s="560"/>
      <c r="AR166" s="558"/>
      <c r="AS166" s="562">
        <f t="shared" si="409"/>
        <v>2</v>
      </c>
      <c r="AT166" s="560"/>
      <c r="AU166" s="558"/>
      <c r="AV166" s="562">
        <f t="shared" si="410"/>
        <v>2</v>
      </c>
      <c r="AW166" s="583">
        <f t="shared" si="411"/>
        <v>0</v>
      </c>
      <c r="AX166" s="583">
        <f t="shared" si="412"/>
        <v>0</v>
      </c>
      <c r="AY166" s="564">
        <f t="shared" si="413"/>
        <v>0</v>
      </c>
      <c r="AZ166" s="565" t="e">
        <f t="shared" si="414"/>
        <v>#DIV/0!</v>
      </c>
      <c r="BA166" s="566">
        <f t="shared" si="415"/>
        <v>0</v>
      </c>
      <c r="BB166" s="567">
        <f>MAX(0, Table176252626[[#This Row],[Column6]])</f>
        <v>2</v>
      </c>
      <c r="BC166" s="568">
        <v>1</v>
      </c>
      <c r="BD166" s="584">
        <f t="shared" si="377"/>
        <v>2</v>
      </c>
      <c r="BE166" s="583">
        <f t="shared" si="358"/>
        <v>1</v>
      </c>
      <c r="BF166" s="585">
        <v>2</v>
      </c>
      <c r="BG166" s="586">
        <v>43512.367627314816</v>
      </c>
      <c r="BH166" s="572">
        <f t="shared" si="379"/>
        <v>46265</v>
      </c>
      <c r="BI166" s="587">
        <f t="shared" si="416"/>
        <v>2752.6323726851842</v>
      </c>
      <c r="BJ166" s="580" t="str">
        <f t="shared" si="359"/>
        <v>Dead Stock</v>
      </c>
      <c r="BK166" s="751">
        <v>1000</v>
      </c>
    </row>
    <row r="167" spans="1:294" ht="13">
      <c r="A167" s="549"/>
      <c r="B167" s="550"/>
      <c r="C167" s="577">
        <v>164</v>
      </c>
      <c r="D167" s="618" t="s">
        <v>3875</v>
      </c>
      <c r="E167" s="618">
        <v>31</v>
      </c>
      <c r="F167" s="553" t="s">
        <v>1953</v>
      </c>
      <c r="G167" s="580" t="s">
        <v>1051</v>
      </c>
      <c r="H167" s="581" t="s">
        <v>1053</v>
      </c>
      <c r="I167" s="581" t="s">
        <v>423</v>
      </c>
      <c r="J167" s="580" t="s">
        <v>629</v>
      </c>
      <c r="K167" s="582">
        <f t="shared" si="398"/>
        <v>3</v>
      </c>
      <c r="L167" s="580">
        <v>3</v>
      </c>
      <c r="M167" s="557"/>
      <c r="N167" s="558"/>
      <c r="O167" s="559">
        <f t="shared" si="399"/>
        <v>3</v>
      </c>
      <c r="P167" s="560"/>
      <c r="Q167" s="558"/>
      <c r="R167" s="559">
        <f t="shared" si="400"/>
        <v>3</v>
      </c>
      <c r="S167" s="560"/>
      <c r="T167" s="558"/>
      <c r="U167" s="561">
        <f t="shared" si="401"/>
        <v>3</v>
      </c>
      <c r="V167" s="560"/>
      <c r="W167" s="558"/>
      <c r="X167" s="559">
        <f t="shared" si="402"/>
        <v>3</v>
      </c>
      <c r="Y167" s="560"/>
      <c r="Z167" s="558"/>
      <c r="AA167" s="561">
        <f t="shared" si="403"/>
        <v>3</v>
      </c>
      <c r="AB167" s="560"/>
      <c r="AC167" s="558"/>
      <c r="AD167" s="559">
        <f t="shared" si="404"/>
        <v>3</v>
      </c>
      <c r="AE167" s="557"/>
      <c r="AF167" s="558"/>
      <c r="AG167" s="756">
        <f t="shared" si="405"/>
        <v>3</v>
      </c>
      <c r="AH167" s="560"/>
      <c r="AI167" s="558"/>
      <c r="AJ167" s="562">
        <f t="shared" si="406"/>
        <v>3</v>
      </c>
      <c r="AK167" s="560"/>
      <c r="AL167" s="558"/>
      <c r="AM167" s="562">
        <f t="shared" si="407"/>
        <v>3</v>
      </c>
      <c r="AN167" s="560"/>
      <c r="AO167" s="558"/>
      <c r="AP167" s="562">
        <f t="shared" si="408"/>
        <v>3</v>
      </c>
      <c r="AQ167" s="560"/>
      <c r="AR167" s="558"/>
      <c r="AS167" s="562">
        <f t="shared" si="409"/>
        <v>3</v>
      </c>
      <c r="AT167" s="560"/>
      <c r="AU167" s="558"/>
      <c r="AV167" s="562">
        <f t="shared" si="410"/>
        <v>3</v>
      </c>
      <c r="AW167" s="583">
        <f t="shared" si="411"/>
        <v>0</v>
      </c>
      <c r="AX167" s="583">
        <f t="shared" si="412"/>
        <v>0</v>
      </c>
      <c r="AY167" s="564">
        <f t="shared" si="413"/>
        <v>0</v>
      </c>
      <c r="AZ167" s="565" t="e">
        <f t="shared" si="414"/>
        <v>#DIV/0!</v>
      </c>
      <c r="BA167" s="566">
        <f t="shared" si="415"/>
        <v>0</v>
      </c>
      <c r="BB167" s="567">
        <v>3</v>
      </c>
      <c r="BC167" s="568">
        <v>1</v>
      </c>
      <c r="BD167" s="584">
        <f t="shared" si="377"/>
        <v>3</v>
      </c>
      <c r="BE167" s="583">
        <f t="shared" si="358"/>
        <v>2</v>
      </c>
      <c r="BF167" s="585">
        <v>2</v>
      </c>
      <c r="BG167" s="586">
        <v>43656.539837962962</v>
      </c>
      <c r="BH167" s="572">
        <f t="shared" si="379"/>
        <v>46265</v>
      </c>
      <c r="BI167" s="587">
        <f t="shared" si="416"/>
        <v>2608.4601620370377</v>
      </c>
      <c r="BJ167" s="580" t="str">
        <f t="shared" si="359"/>
        <v>Dead Stock</v>
      </c>
      <c r="BK167" s="751">
        <v>4749</v>
      </c>
    </row>
    <row r="168" spans="1:294" ht="13">
      <c r="A168" s="590"/>
      <c r="B168" s="591"/>
      <c r="C168" s="577">
        <v>165</v>
      </c>
      <c r="D168" s="618" t="s">
        <v>3875</v>
      </c>
      <c r="E168" s="618">
        <v>32</v>
      </c>
      <c r="F168" s="579" t="s">
        <v>1953</v>
      </c>
      <c r="G168" s="580" t="s">
        <v>1022</v>
      </c>
      <c r="H168" s="581" t="s">
        <v>1023</v>
      </c>
      <c r="I168" s="589" t="s">
        <v>423</v>
      </c>
      <c r="J168" s="580" t="s">
        <v>629</v>
      </c>
      <c r="K168" s="582">
        <f t="shared" si="398"/>
        <v>1</v>
      </c>
      <c r="L168" s="580">
        <v>1</v>
      </c>
      <c r="M168" s="557"/>
      <c r="N168" s="558"/>
      <c r="O168" s="559">
        <f t="shared" si="399"/>
        <v>1</v>
      </c>
      <c r="P168" s="560"/>
      <c r="Q168" s="558"/>
      <c r="R168" s="559">
        <f t="shared" si="400"/>
        <v>1</v>
      </c>
      <c r="S168" s="560"/>
      <c r="T168" s="558"/>
      <c r="U168" s="561">
        <f t="shared" si="401"/>
        <v>1</v>
      </c>
      <c r="V168" s="560"/>
      <c r="W168" s="558"/>
      <c r="X168" s="559">
        <f t="shared" si="402"/>
        <v>1</v>
      </c>
      <c r="Y168" s="560"/>
      <c r="Z168" s="558"/>
      <c r="AA168" s="561">
        <f t="shared" si="403"/>
        <v>1</v>
      </c>
      <c r="AB168" s="560"/>
      <c r="AC168" s="558"/>
      <c r="AD168" s="559">
        <f t="shared" si="404"/>
        <v>1</v>
      </c>
      <c r="AE168" s="557"/>
      <c r="AF168" s="558"/>
      <c r="AG168" s="756">
        <f t="shared" si="405"/>
        <v>1</v>
      </c>
      <c r="AH168" s="560"/>
      <c r="AI168" s="558"/>
      <c r="AJ168" s="562">
        <f t="shared" si="406"/>
        <v>1</v>
      </c>
      <c r="AK168" s="560"/>
      <c r="AL168" s="558"/>
      <c r="AM168" s="562">
        <f t="shared" si="407"/>
        <v>1</v>
      </c>
      <c r="AN168" s="560"/>
      <c r="AO168" s="558"/>
      <c r="AP168" s="562">
        <f t="shared" si="408"/>
        <v>1</v>
      </c>
      <c r="AQ168" s="560"/>
      <c r="AR168" s="558"/>
      <c r="AS168" s="562">
        <f t="shared" si="409"/>
        <v>1</v>
      </c>
      <c r="AT168" s="560"/>
      <c r="AU168" s="558"/>
      <c r="AV168" s="562">
        <f t="shared" si="410"/>
        <v>1</v>
      </c>
      <c r="AW168" s="583">
        <f t="shared" si="411"/>
        <v>0</v>
      </c>
      <c r="AX168" s="583">
        <f t="shared" si="412"/>
        <v>0</v>
      </c>
      <c r="AY168" s="564">
        <f t="shared" si="413"/>
        <v>0</v>
      </c>
      <c r="AZ168" s="565" t="e">
        <f t="shared" si="414"/>
        <v>#DIV/0!</v>
      </c>
      <c r="BA168" s="566">
        <f t="shared" si="415"/>
        <v>0</v>
      </c>
      <c r="BB168" s="567">
        <f>MAX(0, Table176252626[[#This Row],[Column6]])</f>
        <v>1</v>
      </c>
      <c r="BC168" s="568">
        <v>0</v>
      </c>
      <c r="BD168" s="584">
        <f t="shared" si="377"/>
        <v>1</v>
      </c>
      <c r="BE168" s="583">
        <f t="shared" si="358"/>
        <v>1</v>
      </c>
      <c r="BF168" s="585">
        <v>2</v>
      </c>
      <c r="BG168" s="586">
        <v>43566.630578703705</v>
      </c>
      <c r="BH168" s="572">
        <f t="shared" si="379"/>
        <v>46265</v>
      </c>
      <c r="BI168" s="587">
        <f t="shared" si="416"/>
        <v>2698.3694212962946</v>
      </c>
      <c r="BJ168" s="580" t="str">
        <f t="shared" si="359"/>
        <v>Dead Stock</v>
      </c>
      <c r="BK168" s="751">
        <v>7450</v>
      </c>
    </row>
    <row r="169" spans="1:294" ht="13">
      <c r="A169" s="549"/>
      <c r="B169" s="550"/>
      <c r="C169" s="551">
        <v>166</v>
      </c>
      <c r="D169" s="618" t="s">
        <v>3875</v>
      </c>
      <c r="E169" s="618">
        <v>33</v>
      </c>
      <c r="F169" s="579" t="s">
        <v>1953</v>
      </c>
      <c r="G169" s="588" t="s">
        <v>1006</v>
      </c>
      <c r="H169" s="589" t="s">
        <v>5036</v>
      </c>
      <c r="I169" s="589" t="s">
        <v>423</v>
      </c>
      <c r="J169" s="580" t="s">
        <v>629</v>
      </c>
      <c r="K169" s="582">
        <f t="shared" si="398"/>
        <v>1</v>
      </c>
      <c r="L169" s="580">
        <v>1</v>
      </c>
      <c r="M169" s="557"/>
      <c r="N169" s="558"/>
      <c r="O169" s="559">
        <f t="shared" si="399"/>
        <v>1</v>
      </c>
      <c r="P169" s="560"/>
      <c r="Q169" s="558"/>
      <c r="R169" s="559">
        <f t="shared" si="400"/>
        <v>1</v>
      </c>
      <c r="S169" s="560"/>
      <c r="T169" s="558"/>
      <c r="U169" s="561">
        <f t="shared" si="401"/>
        <v>1</v>
      </c>
      <c r="V169" s="560"/>
      <c r="W169" s="558"/>
      <c r="X169" s="559">
        <f t="shared" si="402"/>
        <v>1</v>
      </c>
      <c r="Y169" s="560"/>
      <c r="Z169" s="558"/>
      <c r="AA169" s="561">
        <f t="shared" si="403"/>
        <v>1</v>
      </c>
      <c r="AB169" s="560"/>
      <c r="AC169" s="558"/>
      <c r="AD169" s="559">
        <f t="shared" si="404"/>
        <v>1</v>
      </c>
      <c r="AE169" s="557"/>
      <c r="AF169" s="558"/>
      <c r="AG169" s="756">
        <f t="shared" si="405"/>
        <v>1</v>
      </c>
      <c r="AH169" s="560"/>
      <c r="AI169" s="558"/>
      <c r="AJ169" s="562">
        <f t="shared" si="406"/>
        <v>1</v>
      </c>
      <c r="AK169" s="560"/>
      <c r="AL169" s="558"/>
      <c r="AM169" s="562">
        <f t="shared" si="407"/>
        <v>1</v>
      </c>
      <c r="AN169" s="560"/>
      <c r="AO169" s="558"/>
      <c r="AP169" s="562">
        <f t="shared" si="408"/>
        <v>1</v>
      </c>
      <c r="AQ169" s="560"/>
      <c r="AR169" s="558"/>
      <c r="AS169" s="562">
        <f t="shared" si="409"/>
        <v>1</v>
      </c>
      <c r="AT169" s="560"/>
      <c r="AU169" s="558"/>
      <c r="AV169" s="562">
        <f t="shared" si="410"/>
        <v>1</v>
      </c>
      <c r="AW169" s="583">
        <f t="shared" si="411"/>
        <v>0</v>
      </c>
      <c r="AX169" s="583">
        <f t="shared" si="412"/>
        <v>0</v>
      </c>
      <c r="AY169" s="564">
        <f t="shared" si="413"/>
        <v>0</v>
      </c>
      <c r="AZ169" s="565" t="e">
        <f t="shared" si="414"/>
        <v>#DIV/0!</v>
      </c>
      <c r="BA169" s="566">
        <f t="shared" si="415"/>
        <v>0</v>
      </c>
      <c r="BB169" s="567">
        <f>MAX(0, Table176252626[[#This Row],[Column6]])</f>
        <v>1</v>
      </c>
      <c r="BC169" s="568">
        <v>0</v>
      </c>
      <c r="BD169" s="584">
        <f t="shared" si="377"/>
        <v>1</v>
      </c>
      <c r="BE169" s="583">
        <f t="shared" si="358"/>
        <v>1</v>
      </c>
      <c r="BF169" s="585">
        <v>2</v>
      </c>
      <c r="BG169" s="586">
        <v>43544.676215277781</v>
      </c>
      <c r="BH169" s="572">
        <f t="shared" si="379"/>
        <v>46265</v>
      </c>
      <c r="BI169" s="587">
        <f t="shared" si="416"/>
        <v>2720.323784722219</v>
      </c>
      <c r="BJ169" s="580" t="str">
        <f t="shared" si="359"/>
        <v>Dead Stock</v>
      </c>
      <c r="BK169" s="751">
        <v>32720</v>
      </c>
    </row>
    <row r="170" spans="1:294" ht="13">
      <c r="A170" s="549"/>
      <c r="B170" s="576"/>
      <c r="C170" s="551">
        <v>167</v>
      </c>
      <c r="D170" s="618" t="s">
        <v>3875</v>
      </c>
      <c r="E170" s="618">
        <v>34</v>
      </c>
      <c r="F170" s="553" t="s">
        <v>1952</v>
      </c>
      <c r="G170" s="580" t="s">
        <v>405</v>
      </c>
      <c r="H170" s="581" t="s">
        <v>406</v>
      </c>
      <c r="I170" s="581" t="s">
        <v>423</v>
      </c>
      <c r="J170" s="580" t="s">
        <v>629</v>
      </c>
      <c r="K170" s="582">
        <f>AV170</f>
        <v>3</v>
      </c>
      <c r="L170" s="580">
        <v>3</v>
      </c>
      <c r="M170" s="557"/>
      <c r="N170" s="558"/>
      <c r="O170" s="559">
        <f>SUM(L170+M170-N170)</f>
        <v>3</v>
      </c>
      <c r="P170" s="560"/>
      <c r="Q170" s="558"/>
      <c r="R170" s="559">
        <f>SUM(O170+P170-Q170)</f>
        <v>3</v>
      </c>
      <c r="S170" s="560"/>
      <c r="T170" s="558"/>
      <c r="U170" s="561">
        <f>SUM(R170+S170-T170)</f>
        <v>3</v>
      </c>
      <c r="V170" s="560"/>
      <c r="W170" s="558"/>
      <c r="X170" s="559">
        <f>SUM(U170+V170-W170)</f>
        <v>3</v>
      </c>
      <c r="Y170" s="560"/>
      <c r="Z170" s="558"/>
      <c r="AA170" s="561">
        <f>SUM(X170+Y170-Z170)</f>
        <v>3</v>
      </c>
      <c r="AB170" s="560"/>
      <c r="AC170" s="558"/>
      <c r="AD170" s="559">
        <f>SUM(AA170+AB170-AC170)</f>
        <v>3</v>
      </c>
      <c r="AE170" s="557"/>
      <c r="AF170" s="558"/>
      <c r="AG170" s="756">
        <f>SUM(AD170+AE170-AF170)</f>
        <v>3</v>
      </c>
      <c r="AH170" s="560"/>
      <c r="AI170" s="558"/>
      <c r="AJ170" s="562">
        <f>SUM(AG170+AH170-AI170)</f>
        <v>3</v>
      </c>
      <c r="AK170" s="560"/>
      <c r="AL170" s="558"/>
      <c r="AM170" s="562">
        <f>SUM(AJ170+AK170-AL170)</f>
        <v>3</v>
      </c>
      <c r="AN170" s="560"/>
      <c r="AO170" s="558"/>
      <c r="AP170" s="562">
        <f>SUM(AM170+AN170-AO170)</f>
        <v>3</v>
      </c>
      <c r="AQ170" s="560"/>
      <c r="AR170" s="558"/>
      <c r="AS170" s="562">
        <f>SUM(AP170+AQ170-AR170)</f>
        <v>3</v>
      </c>
      <c r="AT170" s="560"/>
      <c r="AU170" s="558"/>
      <c r="AV170" s="562">
        <f>SUM(AS170+AT170-AU170)</f>
        <v>3</v>
      </c>
      <c r="AW170" s="583">
        <f t="shared" ref="AW170:AX170" si="417">SUM(M170+P170+S170+V170+Y170+AB170+AE170+AH170+AK170+AN170+AQ170+AT170)</f>
        <v>0</v>
      </c>
      <c r="AX170" s="583">
        <f t="shared" si="417"/>
        <v>0</v>
      </c>
      <c r="AY170" s="564">
        <f>SUM(N170,Q170,T170,W170,Z170,AC170,AF170,AI170,AL170,AO170,AR170,AU170)</f>
        <v>0</v>
      </c>
      <c r="AZ170" s="565" t="e">
        <f>AVERAGE(N170,Q170,T170,W170,Z170,AC170,AF170,AI170,AL170,AO170,AR170,AU170)</f>
        <v>#DIV/0!</v>
      </c>
      <c r="BA170" s="566">
        <f>COUNT(N170,Q170,T170,W170,Z170,AC170,AF170,AI170,AL170,AO170,AR170,AU170)</f>
        <v>0</v>
      </c>
      <c r="BB170" s="567">
        <v>3</v>
      </c>
      <c r="BC170" s="568">
        <v>1</v>
      </c>
      <c r="BD170" s="584">
        <f t="shared" si="377"/>
        <v>3</v>
      </c>
      <c r="BE170" s="583">
        <f t="shared" si="358"/>
        <v>2</v>
      </c>
      <c r="BF170" s="585">
        <v>2</v>
      </c>
      <c r="BG170" s="586">
        <v>44601.559340277781</v>
      </c>
      <c r="BH170" s="572">
        <f t="shared" si="379"/>
        <v>46265</v>
      </c>
      <c r="BI170" s="608">
        <f>BH170-BG170</f>
        <v>1663.4406597222187</v>
      </c>
      <c r="BJ170" s="580" t="str">
        <f t="shared" si="359"/>
        <v>Dead Stock</v>
      </c>
      <c r="BK170" s="751">
        <v>2065.5</v>
      </c>
    </row>
    <row r="171" spans="1:294" ht="13">
      <c r="A171" s="590"/>
      <c r="B171" s="591"/>
      <c r="C171" s="551">
        <v>168</v>
      </c>
      <c r="D171" s="618" t="s">
        <v>3875</v>
      </c>
      <c r="E171" s="618">
        <v>35</v>
      </c>
      <c r="F171" s="593" t="s">
        <v>1952</v>
      </c>
      <c r="G171" s="588" t="s">
        <v>4314</v>
      </c>
      <c r="H171" s="619" t="s">
        <v>4313</v>
      </c>
      <c r="I171" s="581" t="s">
        <v>423</v>
      </c>
      <c r="J171" s="588" t="s">
        <v>629</v>
      </c>
      <c r="K171" s="582">
        <f>AV171</f>
        <v>1</v>
      </c>
      <c r="L171" s="588">
        <v>1</v>
      </c>
      <c r="M171" s="557"/>
      <c r="N171" s="558"/>
      <c r="O171" s="559">
        <f>SUM(L171+M171-N171)</f>
        <v>1</v>
      </c>
      <c r="P171" s="560"/>
      <c r="Q171" s="558"/>
      <c r="R171" s="559">
        <f>SUM(O171+P171-Q171)</f>
        <v>1</v>
      </c>
      <c r="S171" s="560"/>
      <c r="T171" s="558"/>
      <c r="U171" s="561">
        <f>SUM(R171+S171-T171)</f>
        <v>1</v>
      </c>
      <c r="V171" s="560"/>
      <c r="W171" s="558"/>
      <c r="X171" s="559">
        <f>SUM(U171+V171-W171)</f>
        <v>1</v>
      </c>
      <c r="Y171" s="560"/>
      <c r="Z171" s="558"/>
      <c r="AA171" s="561">
        <f>SUM(X171+Y171-Z171)</f>
        <v>1</v>
      </c>
      <c r="AB171" s="560"/>
      <c r="AC171" s="558"/>
      <c r="AD171" s="559">
        <f>SUM(AA171+AB171-AC171)</f>
        <v>1</v>
      </c>
      <c r="AE171" s="557"/>
      <c r="AF171" s="558"/>
      <c r="AG171" s="756">
        <f>SUM(AD171+AE171-AF171)</f>
        <v>1</v>
      </c>
      <c r="AH171" s="560"/>
      <c r="AI171" s="558"/>
      <c r="AJ171" s="562">
        <f>SUM(AG171+AH171-AI171)</f>
        <v>1</v>
      </c>
      <c r="AK171" s="560"/>
      <c r="AL171" s="558"/>
      <c r="AM171" s="562">
        <f>SUM(AJ171+AK171-AL171)</f>
        <v>1</v>
      </c>
      <c r="AN171" s="560"/>
      <c r="AO171" s="558"/>
      <c r="AP171" s="562">
        <f>SUM(AM171+AN171-AO171)</f>
        <v>1</v>
      </c>
      <c r="AQ171" s="560"/>
      <c r="AR171" s="558"/>
      <c r="AS171" s="562">
        <f>SUM(AP171+AQ171-AR171)</f>
        <v>1</v>
      </c>
      <c r="AT171" s="560"/>
      <c r="AU171" s="558"/>
      <c r="AV171" s="562">
        <f>SUM(AS171+AT171-AU171)</f>
        <v>1</v>
      </c>
      <c r="AW171" s="583">
        <f>SUM(M171+P171+S171+V171+Y171+AB171+AE171+AH171+AK171+AN171+AQ171+AT171)</f>
        <v>0</v>
      </c>
      <c r="AX171" s="584">
        <f>SUM(N171+Q171+T171+W171+Z171+AC171+AF171+AI171+AL171+AO171+AR171+AU171)</f>
        <v>0</v>
      </c>
      <c r="AY171" s="564">
        <f>SUM(N171,Q171,T171,W171,Z171,AC171,AF171,AI171,AL171,AO171,AR171,AU171)</f>
        <v>0</v>
      </c>
      <c r="AZ171" s="565" t="e">
        <f>AVERAGE(N171,Q171,T171,W171,Z171,AC171,AF171,AI171,AL171,AO171,AR171,AU171)</f>
        <v>#DIV/0!</v>
      </c>
      <c r="BA171" s="566">
        <f>COUNT(N171,Q171,T171,W171,Z171,AC171,AF171,AI171,AL171,AO171,AR171,AU171)</f>
        <v>0</v>
      </c>
      <c r="BB171" s="567">
        <f>MAX(0, Table176252626[[#This Row],[Column6]])</f>
        <v>1</v>
      </c>
      <c r="BC171" s="568">
        <v>0</v>
      </c>
      <c r="BD171" s="584">
        <f t="shared" si="377"/>
        <v>1</v>
      </c>
      <c r="BE171" s="583">
        <f t="shared" si="358"/>
        <v>1</v>
      </c>
      <c r="BF171" s="585">
        <v>2</v>
      </c>
      <c r="BG171" s="586">
        <v>45730</v>
      </c>
      <c r="BH171" s="572">
        <f t="shared" si="379"/>
        <v>46265</v>
      </c>
      <c r="BI171" s="587">
        <f>BH171-BG171</f>
        <v>535</v>
      </c>
      <c r="BJ171" s="580" t="str">
        <f t="shared" si="359"/>
        <v>Dead Stock</v>
      </c>
      <c r="BK171" s="751">
        <v>25000</v>
      </c>
    </row>
    <row r="172" spans="1:294" ht="13.5" customHeight="1">
      <c r="A172" s="549"/>
      <c r="B172" s="550"/>
      <c r="C172" s="577">
        <v>169</v>
      </c>
      <c r="D172" s="618" t="s">
        <v>3875</v>
      </c>
      <c r="E172" s="618">
        <v>36</v>
      </c>
      <c r="F172" s="553" t="s">
        <v>2573</v>
      </c>
      <c r="G172" s="620" t="s">
        <v>444</v>
      </c>
      <c r="H172" s="581" t="s">
        <v>445</v>
      </c>
      <c r="I172" s="581" t="s">
        <v>423</v>
      </c>
      <c r="J172" s="580" t="s">
        <v>629</v>
      </c>
      <c r="K172" s="582">
        <f>AV172</f>
        <v>2</v>
      </c>
      <c r="L172" s="580">
        <v>1</v>
      </c>
      <c r="M172" s="557"/>
      <c r="N172" s="558"/>
      <c r="O172" s="559">
        <f>SUM(L172+M172-N172)</f>
        <v>1</v>
      </c>
      <c r="P172" s="560"/>
      <c r="Q172" s="558"/>
      <c r="R172" s="559">
        <f>SUM(O172+P172-Q172)</f>
        <v>1</v>
      </c>
      <c r="S172" s="560"/>
      <c r="T172" s="558"/>
      <c r="U172" s="561">
        <f>SUM(R172+S172-T172)</f>
        <v>1</v>
      </c>
      <c r="V172" s="560"/>
      <c r="W172" s="558"/>
      <c r="X172" s="559">
        <f>SUM(U172+V172-W172)</f>
        <v>1</v>
      </c>
      <c r="Y172" s="560"/>
      <c r="Z172" s="558"/>
      <c r="AA172" s="561">
        <f>SUM(X172+Y172-Z172)</f>
        <v>1</v>
      </c>
      <c r="AB172" s="560"/>
      <c r="AC172" s="558"/>
      <c r="AD172" s="559">
        <f>SUM(AA172+AB172-AC172)</f>
        <v>1</v>
      </c>
      <c r="AE172" s="557">
        <v>1</v>
      </c>
      <c r="AF172" s="558"/>
      <c r="AG172" s="756">
        <f>SUM(AD172+AE172-AF172)</f>
        <v>2</v>
      </c>
      <c r="AH172" s="560"/>
      <c r="AI172" s="558"/>
      <c r="AJ172" s="562">
        <f>SUM(AG172+AH172-AI172)</f>
        <v>2</v>
      </c>
      <c r="AK172" s="560"/>
      <c r="AL172" s="558"/>
      <c r="AM172" s="562">
        <f>SUM(AJ172+AK172-AL172)</f>
        <v>2</v>
      </c>
      <c r="AN172" s="560"/>
      <c r="AO172" s="558"/>
      <c r="AP172" s="562">
        <f>SUM(AM172+AN172-AO172)</f>
        <v>2</v>
      </c>
      <c r="AQ172" s="560"/>
      <c r="AR172" s="558"/>
      <c r="AS172" s="562">
        <f>SUM(AP172+AQ172-AR172)</f>
        <v>2</v>
      </c>
      <c r="AT172" s="560"/>
      <c r="AU172" s="558"/>
      <c r="AV172" s="562">
        <f>SUM(AS172+AT172-AU172)</f>
        <v>2</v>
      </c>
      <c r="AW172" s="583">
        <f>SUM(M172+P172+S172+V172+Y172+AB172+AE172+AH172+AK172+AN172+AQ172+AT172)</f>
        <v>1</v>
      </c>
      <c r="AX172" s="583">
        <f>SUM(N172+Q172+T172+W172+Z172+AC172+AF172+AI172+AL172+AO172+AR172+AU172)</f>
        <v>0</v>
      </c>
      <c r="AY172" s="564">
        <f>SUM(N172,Q172,T172,W172,Z172,AC172,AF172,AI172,AL172,AO172,AR172,AU172)</f>
        <v>0</v>
      </c>
      <c r="AZ172" s="565" t="e">
        <f>AVERAGE(N172,Q172,T172,W172,Z172,AC172,AF172,AI172,AL172,AO172,AR172,AU172)</f>
        <v>#DIV/0!</v>
      </c>
      <c r="BA172" s="566">
        <f>COUNT(N172,Q172,T172,W172,Z172,AC172,AF172,AI172,AL172,AO172,AR172,AU172)</f>
        <v>0</v>
      </c>
      <c r="BB172" s="567">
        <v>2</v>
      </c>
      <c r="BC172" s="568">
        <v>1</v>
      </c>
      <c r="BD172" s="584">
        <f t="shared" si="377"/>
        <v>2</v>
      </c>
      <c r="BE172" s="583">
        <f t="shared" si="358"/>
        <v>1</v>
      </c>
      <c r="BF172" s="585">
        <v>2</v>
      </c>
      <c r="BG172" s="586">
        <v>46223.656099537038</v>
      </c>
      <c r="BH172" s="572">
        <f t="shared" si="379"/>
        <v>46265</v>
      </c>
      <c r="BI172" s="587">
        <f>BH172-BG172</f>
        <v>41.343900462961756</v>
      </c>
      <c r="BJ172" s="580" t="str">
        <f t="shared" si="359"/>
        <v/>
      </c>
      <c r="BK172" s="751">
        <v>69000</v>
      </c>
    </row>
    <row r="173" spans="1:294" ht="13">
      <c r="A173" s="575"/>
      <c r="B173" s="576"/>
      <c r="C173" s="577">
        <v>170</v>
      </c>
      <c r="D173" s="618" t="s">
        <v>3875</v>
      </c>
      <c r="E173" s="618">
        <v>37</v>
      </c>
      <c r="F173" s="553" t="s">
        <v>1953</v>
      </c>
      <c r="G173" s="554" t="s">
        <v>2117</v>
      </c>
      <c r="H173" s="555" t="s">
        <v>2118</v>
      </c>
      <c r="I173" s="581" t="s">
        <v>423</v>
      </c>
      <c r="J173" s="580" t="s">
        <v>629</v>
      </c>
      <c r="K173" s="582">
        <f t="shared" si="398"/>
        <v>1</v>
      </c>
      <c r="L173" s="580">
        <v>1</v>
      </c>
      <c r="M173" s="557"/>
      <c r="N173" s="558"/>
      <c r="O173" s="559">
        <f t="shared" si="399"/>
        <v>1</v>
      </c>
      <c r="P173" s="560"/>
      <c r="Q173" s="558"/>
      <c r="R173" s="559">
        <f t="shared" si="400"/>
        <v>1</v>
      </c>
      <c r="S173" s="560"/>
      <c r="T173" s="558"/>
      <c r="U173" s="561">
        <f t="shared" si="401"/>
        <v>1</v>
      </c>
      <c r="V173" s="560"/>
      <c r="W173" s="558"/>
      <c r="X173" s="559">
        <f t="shared" si="402"/>
        <v>1</v>
      </c>
      <c r="Y173" s="560"/>
      <c r="Z173" s="558"/>
      <c r="AA173" s="561">
        <f t="shared" si="403"/>
        <v>1</v>
      </c>
      <c r="AB173" s="560"/>
      <c r="AC173" s="558"/>
      <c r="AD173" s="559">
        <f t="shared" si="404"/>
        <v>1</v>
      </c>
      <c r="AE173" s="557"/>
      <c r="AF173" s="558"/>
      <c r="AG173" s="756">
        <f t="shared" si="405"/>
        <v>1</v>
      </c>
      <c r="AH173" s="560"/>
      <c r="AI173" s="558"/>
      <c r="AJ173" s="562">
        <f t="shared" si="406"/>
        <v>1</v>
      </c>
      <c r="AK173" s="560"/>
      <c r="AL173" s="558"/>
      <c r="AM173" s="562">
        <f t="shared" si="407"/>
        <v>1</v>
      </c>
      <c r="AN173" s="560"/>
      <c r="AO173" s="558"/>
      <c r="AP173" s="562">
        <f t="shared" si="408"/>
        <v>1</v>
      </c>
      <c r="AQ173" s="560"/>
      <c r="AR173" s="558"/>
      <c r="AS173" s="562">
        <f t="shared" si="409"/>
        <v>1</v>
      </c>
      <c r="AT173" s="560"/>
      <c r="AU173" s="558"/>
      <c r="AV173" s="562">
        <f t="shared" si="410"/>
        <v>1</v>
      </c>
      <c r="AW173" s="583">
        <f t="shared" ref="AW173:AX173" si="418">SUM(M173+P173+S173+V173+Y173+AB173+AE173+AH173+AK173+AN173+AQ173+AT173)</f>
        <v>0</v>
      </c>
      <c r="AX173" s="583">
        <f t="shared" si="418"/>
        <v>0</v>
      </c>
      <c r="AY173" s="564">
        <f t="shared" si="413"/>
        <v>0</v>
      </c>
      <c r="AZ173" s="565" t="e">
        <f t="shared" si="414"/>
        <v>#DIV/0!</v>
      </c>
      <c r="BA173" s="566">
        <f t="shared" si="415"/>
        <v>0</v>
      </c>
      <c r="BB173" s="567">
        <f>MAX(0, Table176252626[[#This Row],[Column6]])</f>
        <v>1</v>
      </c>
      <c r="BC173" s="568">
        <v>0</v>
      </c>
      <c r="BD173" s="584">
        <f t="shared" si="377"/>
        <v>1</v>
      </c>
      <c r="BE173" s="583">
        <f t="shared" si="358"/>
        <v>1</v>
      </c>
      <c r="BF173" s="585">
        <v>2</v>
      </c>
      <c r="BG173" s="586">
        <v>44168.36341435185</v>
      </c>
      <c r="BH173" s="572">
        <f t="shared" si="379"/>
        <v>46265</v>
      </c>
      <c r="BI173" s="587">
        <f t="shared" si="416"/>
        <v>2096.6365856481498</v>
      </c>
      <c r="BJ173" s="580" t="str">
        <f t="shared" si="359"/>
        <v>Dead Stock</v>
      </c>
      <c r="BK173" s="751">
        <v>5220</v>
      </c>
    </row>
    <row r="174" spans="1:294" ht="13">
      <c r="A174" s="549"/>
      <c r="B174" s="576"/>
      <c r="C174" s="577">
        <v>171</v>
      </c>
      <c r="D174" s="618" t="s">
        <v>3875</v>
      </c>
      <c r="E174" s="618">
        <v>38</v>
      </c>
      <c r="F174" s="579" t="s">
        <v>1953</v>
      </c>
      <c r="G174" s="580" t="s">
        <v>2046</v>
      </c>
      <c r="H174" s="581" t="s">
        <v>2206</v>
      </c>
      <c r="I174" s="589" t="s">
        <v>3825</v>
      </c>
      <c r="J174" s="580" t="s">
        <v>629</v>
      </c>
      <c r="K174" s="582">
        <f t="shared" si="398"/>
        <v>2</v>
      </c>
      <c r="L174" s="580">
        <v>2</v>
      </c>
      <c r="M174" s="557"/>
      <c r="N174" s="558"/>
      <c r="O174" s="559">
        <f t="shared" si="399"/>
        <v>2</v>
      </c>
      <c r="P174" s="560"/>
      <c r="Q174" s="558"/>
      <c r="R174" s="559">
        <f t="shared" si="400"/>
        <v>2</v>
      </c>
      <c r="S174" s="560"/>
      <c r="T174" s="558"/>
      <c r="U174" s="561">
        <f t="shared" si="401"/>
        <v>2</v>
      </c>
      <c r="V174" s="560"/>
      <c r="W174" s="558"/>
      <c r="X174" s="559">
        <f t="shared" si="402"/>
        <v>2</v>
      </c>
      <c r="Y174" s="560"/>
      <c r="Z174" s="558"/>
      <c r="AA174" s="561">
        <f t="shared" si="403"/>
        <v>2</v>
      </c>
      <c r="AB174" s="560"/>
      <c r="AC174" s="558"/>
      <c r="AD174" s="559">
        <f t="shared" si="404"/>
        <v>2</v>
      </c>
      <c r="AE174" s="557"/>
      <c r="AF174" s="558"/>
      <c r="AG174" s="756">
        <f t="shared" si="405"/>
        <v>2</v>
      </c>
      <c r="AH174" s="560"/>
      <c r="AI174" s="558"/>
      <c r="AJ174" s="562">
        <f t="shared" si="406"/>
        <v>2</v>
      </c>
      <c r="AK174" s="560"/>
      <c r="AL174" s="558"/>
      <c r="AM174" s="562">
        <f t="shared" si="407"/>
        <v>2</v>
      </c>
      <c r="AN174" s="560"/>
      <c r="AO174" s="558"/>
      <c r="AP174" s="562">
        <f t="shared" si="408"/>
        <v>2</v>
      </c>
      <c r="AQ174" s="560"/>
      <c r="AR174" s="558"/>
      <c r="AS174" s="562">
        <f t="shared" si="409"/>
        <v>2</v>
      </c>
      <c r="AT174" s="560"/>
      <c r="AU174" s="558"/>
      <c r="AV174" s="562">
        <f t="shared" si="410"/>
        <v>2</v>
      </c>
      <c r="AW174" s="583">
        <f t="shared" ref="AW174:AX175" si="419">SUM(M174+P174+S174+V174+Y174+AB174+AE174+AH174+AK174+AN174+AQ174+AT174)</f>
        <v>0</v>
      </c>
      <c r="AX174" s="583">
        <f t="shared" si="419"/>
        <v>0</v>
      </c>
      <c r="AY174" s="564">
        <f t="shared" si="413"/>
        <v>0</v>
      </c>
      <c r="AZ174" s="565" t="e">
        <f t="shared" si="414"/>
        <v>#DIV/0!</v>
      </c>
      <c r="BA174" s="566">
        <f t="shared" si="415"/>
        <v>0</v>
      </c>
      <c r="BB174" s="567">
        <f>MAX(0, Table176252626[[#This Row],[Column6]])</f>
        <v>2</v>
      </c>
      <c r="BC174" s="568">
        <v>1</v>
      </c>
      <c r="BD174" s="584">
        <f t="shared" si="377"/>
        <v>2</v>
      </c>
      <c r="BE174" s="583">
        <f t="shared" si="358"/>
        <v>1</v>
      </c>
      <c r="BF174" s="585">
        <v>2</v>
      </c>
      <c r="BG174" s="586">
        <v>44293.556851851848</v>
      </c>
      <c r="BH174" s="572">
        <f t="shared" si="379"/>
        <v>46265</v>
      </c>
      <c r="BI174" s="587">
        <f t="shared" si="416"/>
        <v>1971.4431481481515</v>
      </c>
      <c r="BJ174" s="580" t="str">
        <f t="shared" si="359"/>
        <v>Dead Stock</v>
      </c>
      <c r="BK174" s="751">
        <v>3834</v>
      </c>
    </row>
    <row r="175" spans="1:294" ht="13">
      <c r="A175" s="549"/>
      <c r="B175" s="576"/>
      <c r="C175" s="551">
        <v>172</v>
      </c>
      <c r="D175" s="618" t="s">
        <v>3875</v>
      </c>
      <c r="E175" s="618">
        <v>39</v>
      </c>
      <c r="F175" s="579" t="s">
        <v>1953</v>
      </c>
      <c r="G175" s="580" t="s">
        <v>2619</v>
      </c>
      <c r="H175" s="607" t="s">
        <v>2618</v>
      </c>
      <c r="I175" s="581" t="s">
        <v>423</v>
      </c>
      <c r="J175" s="580" t="s">
        <v>629</v>
      </c>
      <c r="K175" s="582">
        <f t="shared" si="398"/>
        <v>1</v>
      </c>
      <c r="L175" s="580">
        <v>1</v>
      </c>
      <c r="M175" s="557"/>
      <c r="N175" s="558"/>
      <c r="O175" s="559">
        <f t="shared" si="399"/>
        <v>1</v>
      </c>
      <c r="P175" s="560"/>
      <c r="Q175" s="558"/>
      <c r="R175" s="559">
        <f t="shared" si="400"/>
        <v>1</v>
      </c>
      <c r="S175" s="560"/>
      <c r="T175" s="558"/>
      <c r="U175" s="561">
        <f t="shared" si="401"/>
        <v>1</v>
      </c>
      <c r="V175" s="560"/>
      <c r="W175" s="558"/>
      <c r="X175" s="559">
        <f t="shared" si="402"/>
        <v>1</v>
      </c>
      <c r="Y175" s="560"/>
      <c r="Z175" s="558"/>
      <c r="AA175" s="561">
        <f t="shared" si="403"/>
        <v>1</v>
      </c>
      <c r="AB175" s="560"/>
      <c r="AC175" s="558"/>
      <c r="AD175" s="559">
        <f t="shared" si="404"/>
        <v>1</v>
      </c>
      <c r="AE175" s="557"/>
      <c r="AF175" s="558"/>
      <c r="AG175" s="756">
        <f t="shared" si="405"/>
        <v>1</v>
      </c>
      <c r="AH175" s="560"/>
      <c r="AI175" s="558"/>
      <c r="AJ175" s="562">
        <f t="shared" si="406"/>
        <v>1</v>
      </c>
      <c r="AK175" s="560"/>
      <c r="AL175" s="558"/>
      <c r="AM175" s="562">
        <f t="shared" si="407"/>
        <v>1</v>
      </c>
      <c r="AN175" s="560"/>
      <c r="AO175" s="558"/>
      <c r="AP175" s="562">
        <f t="shared" si="408"/>
        <v>1</v>
      </c>
      <c r="AQ175" s="560"/>
      <c r="AR175" s="558"/>
      <c r="AS175" s="562">
        <f t="shared" si="409"/>
        <v>1</v>
      </c>
      <c r="AT175" s="560"/>
      <c r="AU175" s="558"/>
      <c r="AV175" s="562">
        <f t="shared" si="410"/>
        <v>1</v>
      </c>
      <c r="AW175" s="583">
        <f t="shared" si="419"/>
        <v>0</v>
      </c>
      <c r="AX175" s="583">
        <f t="shared" si="419"/>
        <v>0</v>
      </c>
      <c r="AY175" s="564">
        <f t="shared" si="413"/>
        <v>0</v>
      </c>
      <c r="AZ175" s="565" t="e">
        <f t="shared" si="414"/>
        <v>#DIV/0!</v>
      </c>
      <c r="BA175" s="566">
        <f t="shared" si="415"/>
        <v>0</v>
      </c>
      <c r="BB175" s="567">
        <f>MAX(0, Table176252626[[#This Row],[Column6]])</f>
        <v>1</v>
      </c>
      <c r="BC175" s="568">
        <v>0</v>
      </c>
      <c r="BD175" s="584">
        <f t="shared" si="377"/>
        <v>1</v>
      </c>
      <c r="BE175" s="583">
        <f t="shared" si="358"/>
        <v>1</v>
      </c>
      <c r="BF175" s="585">
        <v>2</v>
      </c>
      <c r="BG175" s="586">
        <v>44538.430810185186</v>
      </c>
      <c r="BH175" s="572">
        <f t="shared" si="379"/>
        <v>46265</v>
      </c>
      <c r="BI175" s="587">
        <f t="shared" si="416"/>
        <v>1726.5691898148143</v>
      </c>
      <c r="BJ175" s="580" t="str">
        <f t="shared" si="359"/>
        <v>Dead Stock</v>
      </c>
      <c r="BK175" s="751">
        <v>5790.75</v>
      </c>
    </row>
    <row r="176" spans="1:294" ht="13">
      <c r="A176" s="575"/>
      <c r="B176" s="576"/>
      <c r="C176" s="551">
        <v>173</v>
      </c>
      <c r="D176" s="621" t="s">
        <v>3876</v>
      </c>
      <c r="E176" s="621">
        <v>1</v>
      </c>
      <c r="F176" s="579" t="s">
        <v>1953</v>
      </c>
      <c r="G176" s="606" t="s">
        <v>614</v>
      </c>
      <c r="H176" s="581" t="s">
        <v>615</v>
      </c>
      <c r="I176" s="581" t="s">
        <v>419</v>
      </c>
      <c r="J176" s="580" t="s">
        <v>629</v>
      </c>
      <c r="K176" s="582">
        <f>AV176</f>
        <v>11</v>
      </c>
      <c r="L176" s="580">
        <v>12</v>
      </c>
      <c r="M176" s="557"/>
      <c r="N176" s="558"/>
      <c r="O176" s="559">
        <f>SUM(L176+M176-N176)</f>
        <v>12</v>
      </c>
      <c r="P176" s="560"/>
      <c r="Q176" s="558">
        <v>1</v>
      </c>
      <c r="R176" s="559">
        <f>SUM(O176+P176-Q176)</f>
        <v>11</v>
      </c>
      <c r="S176" s="560"/>
      <c r="T176" s="558"/>
      <c r="U176" s="561">
        <f>SUM(R176+S176-T176)</f>
        <v>11</v>
      </c>
      <c r="V176" s="560"/>
      <c r="W176" s="558"/>
      <c r="X176" s="559">
        <f>SUM(U176+V176-W176)</f>
        <v>11</v>
      </c>
      <c r="Y176" s="560"/>
      <c r="Z176" s="558"/>
      <c r="AA176" s="561">
        <f>SUM(X176+Y176-Z176)</f>
        <v>11</v>
      </c>
      <c r="AB176" s="560"/>
      <c r="AC176" s="558"/>
      <c r="AD176" s="559">
        <f>SUM(AA176+AB176-AC176)</f>
        <v>11</v>
      </c>
      <c r="AE176" s="557"/>
      <c r="AF176" s="558"/>
      <c r="AG176" s="756">
        <f>SUM(AD176+AE176-AF176)</f>
        <v>11</v>
      </c>
      <c r="AH176" s="560"/>
      <c r="AI176" s="558"/>
      <c r="AJ176" s="562">
        <f>SUM(AG176+AH176-AI176)</f>
        <v>11</v>
      </c>
      <c r="AK176" s="560"/>
      <c r="AL176" s="558"/>
      <c r="AM176" s="562">
        <f>SUM(AJ176+AK176-AL176)</f>
        <v>11</v>
      </c>
      <c r="AN176" s="560"/>
      <c r="AO176" s="558"/>
      <c r="AP176" s="562">
        <f>SUM(AM176+AN176-AO176)</f>
        <v>11</v>
      </c>
      <c r="AQ176" s="560"/>
      <c r="AR176" s="558"/>
      <c r="AS176" s="562">
        <f>SUM(AP176+AQ176-AR176)</f>
        <v>11</v>
      </c>
      <c r="AT176" s="560"/>
      <c r="AU176" s="558"/>
      <c r="AV176" s="562">
        <f>SUM(AS176+AT176-AU176)</f>
        <v>11</v>
      </c>
      <c r="AW176" s="583">
        <f>SUM(M176+P176+S176+V176+Y176+AB176+AE176+AH176+AK176+AN176+AQ176+AT176)</f>
        <v>0</v>
      </c>
      <c r="AX176" s="583">
        <f>SUM(N176+Q176+T176+W176+Z176+AC176+AF176+AI176+AL176+AO176+AR176+AU176)</f>
        <v>1</v>
      </c>
      <c r="AY176" s="564">
        <f>SUM(N176,Q176,T176,W176,Z176,AC176,AF176,AI176,AL176,AO176,AR176,AU176)</f>
        <v>1</v>
      </c>
      <c r="AZ176" s="565">
        <f>AVERAGE(N176,Q176,T176,W176,Z176,AC176,AF176,AI176,AL176,AO176,AR176,AU176)</f>
        <v>1</v>
      </c>
      <c r="BA176" s="566">
        <f>COUNT(N176,Q176,T176,W176,Z176,AC176,AF176,AI176,AL176,AO176,AR176,AU176)</f>
        <v>1</v>
      </c>
      <c r="BB176" s="567">
        <f>MAX(0, Table176252626[[#This Row],[Column6]])</f>
        <v>11</v>
      </c>
      <c r="BC176" s="568">
        <v>1</v>
      </c>
      <c r="BD176" s="584">
        <f t="shared" si="377"/>
        <v>11</v>
      </c>
      <c r="BE176" s="583">
        <f t="shared" si="358"/>
        <v>10</v>
      </c>
      <c r="BF176" s="585">
        <v>2</v>
      </c>
      <c r="BG176" s="586">
        <v>45358.749849537038</v>
      </c>
      <c r="BH176" s="572">
        <f t="shared" si="379"/>
        <v>46265</v>
      </c>
      <c r="BI176" s="587">
        <f>BH176-BG176</f>
        <v>906.25015046296176</v>
      </c>
      <c r="BJ176" s="580" t="str">
        <f t="shared" si="359"/>
        <v>Dead Stock</v>
      </c>
      <c r="BK176" s="751">
        <v>50</v>
      </c>
    </row>
    <row r="177" spans="1:63" ht="13">
      <c r="A177" s="549"/>
      <c r="B177" s="550"/>
      <c r="C177" s="551">
        <v>174</v>
      </c>
      <c r="D177" s="621" t="s">
        <v>3876</v>
      </c>
      <c r="E177" s="621">
        <v>2</v>
      </c>
      <c r="F177" s="579" t="s">
        <v>1953</v>
      </c>
      <c r="G177" s="606" t="s">
        <v>612</v>
      </c>
      <c r="H177" s="581" t="s">
        <v>613</v>
      </c>
      <c r="I177" s="581" t="s">
        <v>419</v>
      </c>
      <c r="J177" s="580" t="s">
        <v>629</v>
      </c>
      <c r="K177" s="582">
        <f>AV177</f>
        <v>1</v>
      </c>
      <c r="L177" s="580">
        <v>3</v>
      </c>
      <c r="M177" s="557"/>
      <c r="N177" s="558"/>
      <c r="O177" s="559">
        <f>SUM(L177+M177-N177)</f>
        <v>3</v>
      </c>
      <c r="P177" s="560"/>
      <c r="Q177" s="558"/>
      <c r="R177" s="559">
        <f>SUM(O177+P177-Q177)</f>
        <v>3</v>
      </c>
      <c r="S177" s="560"/>
      <c r="T177" s="558"/>
      <c r="U177" s="561">
        <f>SUM(R177+S177-T177)</f>
        <v>3</v>
      </c>
      <c r="V177" s="560"/>
      <c r="W177" s="558"/>
      <c r="X177" s="559">
        <f>SUM(U177+V177-W177)</f>
        <v>3</v>
      </c>
      <c r="Y177" s="560"/>
      <c r="Z177" s="558"/>
      <c r="AA177" s="561">
        <f>SUM(X177+Y177-Z177)</f>
        <v>3</v>
      </c>
      <c r="AB177" s="560"/>
      <c r="AC177" s="558"/>
      <c r="AD177" s="559">
        <f>SUM(AA177+AB177-AC177)</f>
        <v>3</v>
      </c>
      <c r="AE177" s="557"/>
      <c r="AF177" s="558"/>
      <c r="AG177" s="756">
        <f>SUM(AD177+AE177-AF177)</f>
        <v>3</v>
      </c>
      <c r="AH177" s="560"/>
      <c r="AI177" s="558">
        <f>1+1</f>
        <v>2</v>
      </c>
      <c r="AJ177" s="562">
        <f>SUM(AG177+AH177-AI177)</f>
        <v>1</v>
      </c>
      <c r="AK177" s="560"/>
      <c r="AL177" s="558"/>
      <c r="AM177" s="562">
        <f>SUM(AJ177+AK177-AL177)</f>
        <v>1</v>
      </c>
      <c r="AN177" s="560"/>
      <c r="AO177" s="558"/>
      <c r="AP177" s="562">
        <f>SUM(AM177+AN177-AO177)</f>
        <v>1</v>
      </c>
      <c r="AQ177" s="560"/>
      <c r="AR177" s="558"/>
      <c r="AS177" s="562">
        <f>SUM(AP177+AQ177-AR177)</f>
        <v>1</v>
      </c>
      <c r="AT177" s="560"/>
      <c r="AU177" s="558"/>
      <c r="AV177" s="562">
        <f>SUM(AS177+AT177-AU177)</f>
        <v>1</v>
      </c>
      <c r="AW177" s="583">
        <f>SUM(M177+P177+S177+V177+Y177+AB177+AE177+AH177+AK177+AN177+AQ177+AT177)</f>
        <v>0</v>
      </c>
      <c r="AX177" s="583">
        <f>SUM(N177+Q177+T177+W177+Z177+AC177+AF177+AI177+AL177+AO177+AR177+AU177)</f>
        <v>2</v>
      </c>
      <c r="AY177" s="564">
        <f>SUM(N177,Q177,T177,W177,Z177,AC177,AF177,AI177,AL177,AO177,AR177,AU177)</f>
        <v>2</v>
      </c>
      <c r="AZ177" s="565">
        <f>AVERAGE(N177,Q177,T177,W177,Z177,AC177,AF177,AI177,AL177,AO177,AR177,AU177)</f>
        <v>2</v>
      </c>
      <c r="BA177" s="566">
        <f>COUNT(N177,Q177,T177,W177,Z177,AC177,AF177,AI177,AL177,AO177,AR177,AU177)</f>
        <v>1</v>
      </c>
      <c r="BB177" s="567">
        <v>3</v>
      </c>
      <c r="BC177" s="568">
        <v>1</v>
      </c>
      <c r="BD177" s="584">
        <f t="shared" si="377"/>
        <v>1</v>
      </c>
      <c r="BE177" s="583">
        <f t="shared" si="358"/>
        <v>0</v>
      </c>
      <c r="BF177" s="585">
        <v>2</v>
      </c>
      <c r="BG177" s="586">
        <v>44999.591122685182</v>
      </c>
      <c r="BH177" s="572">
        <f t="shared" si="379"/>
        <v>46265</v>
      </c>
      <c r="BI177" s="587">
        <f>BH177-BG177</f>
        <v>1265.4088773148178</v>
      </c>
      <c r="BJ177" s="580" t="str">
        <f t="shared" si="359"/>
        <v>Dead Stock</v>
      </c>
      <c r="BK177" s="751">
        <v>50</v>
      </c>
    </row>
    <row r="178" spans="1:63" ht="13">
      <c r="A178" s="549"/>
      <c r="B178" s="550"/>
      <c r="C178" s="577">
        <v>175</v>
      </c>
      <c r="D178" s="621" t="s">
        <v>3876</v>
      </c>
      <c r="E178" s="621">
        <v>3</v>
      </c>
      <c r="F178" s="579" t="s">
        <v>1953</v>
      </c>
      <c r="G178" s="580" t="s">
        <v>196</v>
      </c>
      <c r="H178" s="581" t="s">
        <v>197</v>
      </c>
      <c r="I178" s="581" t="s">
        <v>429</v>
      </c>
      <c r="J178" s="580" t="s">
        <v>629</v>
      </c>
      <c r="K178" s="582">
        <f t="shared" ref="K178" si="420">AV178</f>
        <v>1</v>
      </c>
      <c r="L178" s="580">
        <v>1</v>
      </c>
      <c r="M178" s="557"/>
      <c r="N178" s="558"/>
      <c r="O178" s="559">
        <f t="shared" ref="O178" si="421">SUM(L178+M178-N178)</f>
        <v>1</v>
      </c>
      <c r="P178" s="560"/>
      <c r="Q178" s="558"/>
      <c r="R178" s="559">
        <f t="shared" ref="R178" si="422">SUM(O178+P178-Q178)</f>
        <v>1</v>
      </c>
      <c r="S178" s="560"/>
      <c r="T178" s="558"/>
      <c r="U178" s="561">
        <f t="shared" ref="U178" si="423">SUM(R178+S178-T178)</f>
        <v>1</v>
      </c>
      <c r="V178" s="560"/>
      <c r="W178" s="558"/>
      <c r="X178" s="559">
        <f t="shared" ref="X178" si="424">SUM(U178+V178-W178)</f>
        <v>1</v>
      </c>
      <c r="Y178" s="560"/>
      <c r="Z178" s="558"/>
      <c r="AA178" s="561">
        <f t="shared" ref="AA178" si="425">SUM(X178+Y178-Z178)</f>
        <v>1</v>
      </c>
      <c r="AB178" s="560"/>
      <c r="AC178" s="558"/>
      <c r="AD178" s="559">
        <f t="shared" ref="AD178" si="426">SUM(AA178+AB178-AC178)</f>
        <v>1</v>
      </c>
      <c r="AE178" s="557"/>
      <c r="AF178" s="558"/>
      <c r="AG178" s="756">
        <f t="shared" ref="AG178" si="427">SUM(AD178+AE178-AF178)</f>
        <v>1</v>
      </c>
      <c r="AH178" s="560"/>
      <c r="AI178" s="558"/>
      <c r="AJ178" s="562">
        <f t="shared" ref="AJ178" si="428">SUM(AG178+AH178-AI178)</f>
        <v>1</v>
      </c>
      <c r="AK178" s="560"/>
      <c r="AL178" s="558"/>
      <c r="AM178" s="562">
        <f t="shared" ref="AM178" si="429">SUM(AJ178+AK178-AL178)</f>
        <v>1</v>
      </c>
      <c r="AN178" s="560"/>
      <c r="AO178" s="558"/>
      <c r="AP178" s="562">
        <f t="shared" ref="AP178" si="430">SUM(AM178+AN178-AO178)</f>
        <v>1</v>
      </c>
      <c r="AQ178" s="560"/>
      <c r="AR178" s="558"/>
      <c r="AS178" s="562">
        <f t="shared" ref="AS178" si="431">SUM(AP178+AQ178-AR178)</f>
        <v>1</v>
      </c>
      <c r="AT178" s="560"/>
      <c r="AU178" s="558"/>
      <c r="AV178" s="562">
        <f t="shared" ref="AV178" si="432">SUM(AS178+AT178-AU178)</f>
        <v>1</v>
      </c>
      <c r="AW178" s="583">
        <f t="shared" ref="AW178" si="433">SUM(M178+P178+S178+V178+Y178+AB178+AE178+AH178+AK178+AN178+AQ178+AT178)</f>
        <v>0</v>
      </c>
      <c r="AX178" s="583">
        <f t="shared" ref="AX178" si="434">SUM(N178+Q178+T178+W178+Z178+AC178+AF178+AI178+AL178+AO178+AR178+AU178)</f>
        <v>0</v>
      </c>
      <c r="AY178" s="564">
        <f t="shared" ref="AY178" si="435">SUM(N178,Q178,T178,W178,Z178,AC178,AF178,AI178,AL178,AO178,AR178,AU178)</f>
        <v>0</v>
      </c>
      <c r="AZ178" s="565" t="e">
        <f t="shared" ref="AZ178" si="436">AVERAGE(N178,Q178,T178,W178,Z178,AC178,AF178,AI178,AL178,AO178,AR178,AU178)</f>
        <v>#DIV/0!</v>
      </c>
      <c r="BA178" s="566">
        <f t="shared" ref="BA178" si="437">COUNT(N178,Q178,T178,W178,Z178,AC178,AF178,AI178,AL178,AO178,AR178,AU178)</f>
        <v>0</v>
      </c>
      <c r="BB178" s="567">
        <f>MAX(0, Table176252626[[#This Row],[Column6]])</f>
        <v>1</v>
      </c>
      <c r="BC178" s="568">
        <v>0</v>
      </c>
      <c r="BD178" s="584">
        <f t="shared" si="377"/>
        <v>1</v>
      </c>
      <c r="BE178" s="583">
        <f t="shared" si="358"/>
        <v>1</v>
      </c>
      <c r="BF178" s="585">
        <v>2</v>
      </c>
      <c r="BG178" s="586">
        <v>41290.689814814818</v>
      </c>
      <c r="BH178" s="572">
        <f t="shared" si="379"/>
        <v>46265</v>
      </c>
      <c r="BI178" s="587">
        <f t="shared" si="378"/>
        <v>4974.3101851851825</v>
      </c>
      <c r="BJ178" s="580" t="str">
        <f t="shared" si="359"/>
        <v>Dead Stock</v>
      </c>
      <c r="BK178" s="751">
        <v>1350</v>
      </c>
    </row>
    <row r="179" spans="1:63" ht="13">
      <c r="A179" s="549"/>
      <c r="B179" s="576"/>
      <c r="C179" s="577">
        <v>176</v>
      </c>
      <c r="D179" s="621" t="s">
        <v>3876</v>
      </c>
      <c r="E179" s="621">
        <v>4</v>
      </c>
      <c r="F179" s="553" t="s">
        <v>1952</v>
      </c>
      <c r="G179" s="588" t="s">
        <v>926</v>
      </c>
      <c r="H179" s="530" t="s">
        <v>927</v>
      </c>
      <c r="I179" s="581" t="s">
        <v>429</v>
      </c>
      <c r="J179" s="580" t="s">
        <v>629</v>
      </c>
      <c r="K179" s="582">
        <f t="shared" ref="K179:K215" si="438">AV179</f>
        <v>6</v>
      </c>
      <c r="L179" s="580">
        <v>5</v>
      </c>
      <c r="M179" s="557"/>
      <c r="N179" s="558"/>
      <c r="O179" s="559">
        <f t="shared" ref="O179:O215" si="439">SUM(L179+M179-N179)</f>
        <v>5</v>
      </c>
      <c r="P179" s="560"/>
      <c r="Q179" s="558">
        <f>1+2</f>
        <v>3</v>
      </c>
      <c r="R179" s="559">
        <f t="shared" ref="R179:R215" si="440">SUM(O179+P179-Q179)</f>
        <v>2</v>
      </c>
      <c r="S179" s="560"/>
      <c r="T179" s="558">
        <v>1</v>
      </c>
      <c r="U179" s="561">
        <f t="shared" ref="U179:U215" si="441">SUM(R179+S179-T179)</f>
        <v>1</v>
      </c>
      <c r="V179" s="560">
        <v>5</v>
      </c>
      <c r="W179" s="558"/>
      <c r="X179" s="559">
        <f t="shared" ref="X179:X215" si="442">SUM(U179+V179-W179)</f>
        <v>6</v>
      </c>
      <c r="Y179" s="560"/>
      <c r="Z179" s="558"/>
      <c r="AA179" s="561">
        <f t="shared" ref="AA179:AA215" si="443">SUM(X179+Y179-Z179)</f>
        <v>6</v>
      </c>
      <c r="AB179" s="560"/>
      <c r="AC179" s="558"/>
      <c r="AD179" s="559">
        <f t="shared" ref="AD179:AD215" si="444">SUM(AA179+AB179-AC179)</f>
        <v>6</v>
      </c>
      <c r="AE179" s="557"/>
      <c r="AF179" s="558"/>
      <c r="AG179" s="756">
        <f t="shared" ref="AG179:AG215" si="445">SUM(AD179+AE179-AF179)</f>
        <v>6</v>
      </c>
      <c r="AH179" s="560"/>
      <c r="AI179" s="558"/>
      <c r="AJ179" s="562">
        <f t="shared" ref="AJ179:AJ215" si="446">SUM(AG179+AH179-AI179)</f>
        <v>6</v>
      </c>
      <c r="AK179" s="560"/>
      <c r="AL179" s="558"/>
      <c r="AM179" s="562">
        <f t="shared" ref="AM179:AM215" si="447">SUM(AJ179+AK179-AL179)</f>
        <v>6</v>
      </c>
      <c r="AN179" s="560"/>
      <c r="AO179" s="558"/>
      <c r="AP179" s="562">
        <f t="shared" ref="AP179:AP215" si="448">SUM(AM179+AN179-AO179)</f>
        <v>6</v>
      </c>
      <c r="AQ179" s="560"/>
      <c r="AR179" s="558"/>
      <c r="AS179" s="562">
        <f t="shared" ref="AS179:AS192" si="449">SUM(AP179+AQ179-AR179)</f>
        <v>6</v>
      </c>
      <c r="AT179" s="560"/>
      <c r="AU179" s="558"/>
      <c r="AV179" s="562">
        <f t="shared" ref="AV179:AV215" si="450">SUM(AS179+AT179-AU179)</f>
        <v>6</v>
      </c>
      <c r="AW179" s="583">
        <f t="shared" ref="AW179:AW204" si="451">SUM(M179+P179+S179+V179+Y179+AB179+AE179+AH179+AK179+AN179+AQ179+AT179)</f>
        <v>5</v>
      </c>
      <c r="AX179" s="583">
        <f t="shared" ref="AX179:AX204" si="452">SUM(N179+Q179+T179+W179+Z179+AC179+AF179+AI179+AL179+AO179+AR179+AU179)</f>
        <v>4</v>
      </c>
      <c r="AY179" s="564">
        <f t="shared" ref="AY179:AY215" si="453">SUM(N179,Q179,T179,W179,Z179,AC179,AF179,AI179,AL179,AO179,AR179,AU179)</f>
        <v>4</v>
      </c>
      <c r="AZ179" s="565">
        <f t="shared" ref="AZ179:AZ215" si="454">AVERAGE(N179,Q179,T179,W179,Z179,AC179,AF179,AI179,AL179,AO179,AR179,AU179)</f>
        <v>2</v>
      </c>
      <c r="BA179" s="566">
        <f t="shared" ref="BA179:BA215" si="455">COUNT(N179,Q179,T179,W179,Z179,AC179,AF179,AI179,AL179,AO179,AR179,AU179)</f>
        <v>2</v>
      </c>
      <c r="BB179" s="567">
        <f>MAX(0, Table176252626[[#This Row],[Column6]])</f>
        <v>6</v>
      </c>
      <c r="BC179" s="568">
        <v>1</v>
      </c>
      <c r="BD179" s="584">
        <f t="shared" si="377"/>
        <v>6</v>
      </c>
      <c r="BE179" s="583">
        <f t="shared" si="358"/>
        <v>5</v>
      </c>
      <c r="BF179" s="585">
        <v>2</v>
      </c>
      <c r="BG179" s="586">
        <v>46113.465648148151</v>
      </c>
      <c r="BH179" s="572">
        <f t="shared" si="379"/>
        <v>46265</v>
      </c>
      <c r="BI179" s="587">
        <f t="shared" ref="BI179:BI214" si="456">BH179-BG179</f>
        <v>151.53435185184935</v>
      </c>
      <c r="BJ179" s="580" t="str">
        <f t="shared" si="359"/>
        <v/>
      </c>
      <c r="BK179" s="751">
        <v>520</v>
      </c>
    </row>
    <row r="180" spans="1:63" ht="13">
      <c r="A180" s="575"/>
      <c r="B180" s="576"/>
      <c r="C180" s="577">
        <v>177</v>
      </c>
      <c r="D180" s="621" t="s">
        <v>3876</v>
      </c>
      <c r="E180" s="621">
        <v>5</v>
      </c>
      <c r="F180" s="553" t="s">
        <v>1952</v>
      </c>
      <c r="G180" s="606" t="s">
        <v>777</v>
      </c>
      <c r="H180" s="581" t="s">
        <v>5037</v>
      </c>
      <c r="I180" s="589" t="s">
        <v>419</v>
      </c>
      <c r="J180" s="580" t="s">
        <v>629</v>
      </c>
      <c r="K180" s="594">
        <f t="shared" si="438"/>
        <v>11</v>
      </c>
      <c r="L180" s="580">
        <v>5</v>
      </c>
      <c r="M180" s="557"/>
      <c r="N180" s="558"/>
      <c r="O180" s="559">
        <f t="shared" si="439"/>
        <v>5</v>
      </c>
      <c r="P180" s="560"/>
      <c r="Q180" s="558"/>
      <c r="R180" s="559">
        <f t="shared" si="440"/>
        <v>5</v>
      </c>
      <c r="S180" s="560"/>
      <c r="T180" s="558">
        <v>1</v>
      </c>
      <c r="U180" s="561">
        <f t="shared" si="441"/>
        <v>4</v>
      </c>
      <c r="V180" s="560"/>
      <c r="W180" s="558"/>
      <c r="X180" s="559">
        <f t="shared" si="442"/>
        <v>4</v>
      </c>
      <c r="Y180" s="560"/>
      <c r="Z180" s="558"/>
      <c r="AA180" s="561">
        <f t="shared" si="443"/>
        <v>4</v>
      </c>
      <c r="AB180" s="560">
        <v>10</v>
      </c>
      <c r="AC180" s="558">
        <v>3</v>
      </c>
      <c r="AD180" s="559">
        <f t="shared" si="444"/>
        <v>11</v>
      </c>
      <c r="AE180" s="557"/>
      <c r="AF180" s="558"/>
      <c r="AG180" s="756">
        <f t="shared" si="445"/>
        <v>11</v>
      </c>
      <c r="AH180" s="560"/>
      <c r="AI180" s="558"/>
      <c r="AJ180" s="562">
        <f t="shared" si="446"/>
        <v>11</v>
      </c>
      <c r="AK180" s="560"/>
      <c r="AL180" s="558"/>
      <c r="AM180" s="562">
        <f t="shared" si="447"/>
        <v>11</v>
      </c>
      <c r="AN180" s="560"/>
      <c r="AO180" s="558"/>
      <c r="AP180" s="562">
        <f t="shared" si="448"/>
        <v>11</v>
      </c>
      <c r="AQ180" s="560"/>
      <c r="AR180" s="558"/>
      <c r="AS180" s="562">
        <f t="shared" si="449"/>
        <v>11</v>
      </c>
      <c r="AT180" s="560"/>
      <c r="AU180" s="558"/>
      <c r="AV180" s="562">
        <f t="shared" si="450"/>
        <v>11</v>
      </c>
      <c r="AW180" s="583">
        <f t="shared" si="451"/>
        <v>10</v>
      </c>
      <c r="AX180" s="583">
        <f t="shared" si="452"/>
        <v>4</v>
      </c>
      <c r="AY180" s="564">
        <f t="shared" si="453"/>
        <v>4</v>
      </c>
      <c r="AZ180" s="565">
        <f t="shared" si="454"/>
        <v>2</v>
      </c>
      <c r="BA180" s="566">
        <f t="shared" si="455"/>
        <v>2</v>
      </c>
      <c r="BB180" s="567">
        <f>MAX(0, Table176252626[[#This Row],[Column6]])</f>
        <v>11</v>
      </c>
      <c r="BC180" s="568">
        <v>1</v>
      </c>
      <c r="BD180" s="584">
        <f t="shared" si="377"/>
        <v>11</v>
      </c>
      <c r="BE180" s="583">
        <f t="shared" si="358"/>
        <v>10</v>
      </c>
      <c r="BF180" s="585">
        <v>2</v>
      </c>
      <c r="BG180" s="586">
        <v>46197.492696759262</v>
      </c>
      <c r="BH180" s="572">
        <f t="shared" si="379"/>
        <v>46265</v>
      </c>
      <c r="BI180" s="587">
        <f t="shared" si="456"/>
        <v>67.507303240738111</v>
      </c>
      <c r="BJ180" s="580" t="str">
        <f t="shared" si="359"/>
        <v/>
      </c>
      <c r="BK180" s="751">
        <v>159</v>
      </c>
    </row>
    <row r="181" spans="1:63" ht="13">
      <c r="A181" s="549"/>
      <c r="B181" s="576"/>
      <c r="C181" s="551">
        <v>178</v>
      </c>
      <c r="D181" s="621" t="s">
        <v>3876</v>
      </c>
      <c r="E181" s="621">
        <v>6</v>
      </c>
      <c r="F181" s="553" t="s">
        <v>1952</v>
      </c>
      <c r="G181" s="606" t="s">
        <v>779</v>
      </c>
      <c r="H181" s="581" t="s">
        <v>783</v>
      </c>
      <c r="I181" s="589" t="s">
        <v>419</v>
      </c>
      <c r="J181" s="580" t="s">
        <v>629</v>
      </c>
      <c r="K181" s="594">
        <f t="shared" si="438"/>
        <v>11</v>
      </c>
      <c r="L181" s="580">
        <v>1</v>
      </c>
      <c r="M181" s="557"/>
      <c r="N181" s="558"/>
      <c r="O181" s="559">
        <f t="shared" si="439"/>
        <v>1</v>
      </c>
      <c r="P181" s="560"/>
      <c r="Q181" s="558"/>
      <c r="R181" s="559">
        <f t="shared" si="440"/>
        <v>1</v>
      </c>
      <c r="S181" s="560"/>
      <c r="T181" s="558"/>
      <c r="U181" s="561">
        <f t="shared" si="441"/>
        <v>1</v>
      </c>
      <c r="V181" s="560"/>
      <c r="W181" s="558"/>
      <c r="X181" s="559">
        <f t="shared" si="442"/>
        <v>1</v>
      </c>
      <c r="Y181" s="560"/>
      <c r="Z181" s="558"/>
      <c r="AA181" s="561">
        <f t="shared" si="443"/>
        <v>1</v>
      </c>
      <c r="AB181" s="560">
        <v>10</v>
      </c>
      <c r="AC181" s="558"/>
      <c r="AD181" s="559">
        <f t="shared" si="444"/>
        <v>11</v>
      </c>
      <c r="AE181" s="557"/>
      <c r="AF181" s="558"/>
      <c r="AG181" s="756">
        <f t="shared" si="445"/>
        <v>11</v>
      </c>
      <c r="AH181" s="560"/>
      <c r="AI181" s="558"/>
      <c r="AJ181" s="562">
        <f t="shared" si="446"/>
        <v>11</v>
      </c>
      <c r="AK181" s="560"/>
      <c r="AL181" s="558"/>
      <c r="AM181" s="562">
        <f t="shared" si="447"/>
        <v>11</v>
      </c>
      <c r="AN181" s="560"/>
      <c r="AO181" s="558"/>
      <c r="AP181" s="562">
        <f t="shared" si="448"/>
        <v>11</v>
      </c>
      <c r="AQ181" s="560"/>
      <c r="AR181" s="558"/>
      <c r="AS181" s="562">
        <f t="shared" si="449"/>
        <v>11</v>
      </c>
      <c r="AT181" s="560"/>
      <c r="AU181" s="558"/>
      <c r="AV181" s="562">
        <f t="shared" si="450"/>
        <v>11</v>
      </c>
      <c r="AW181" s="583">
        <f t="shared" si="451"/>
        <v>10</v>
      </c>
      <c r="AX181" s="583">
        <f t="shared" si="452"/>
        <v>0</v>
      </c>
      <c r="AY181" s="564">
        <f t="shared" si="453"/>
        <v>0</v>
      </c>
      <c r="AZ181" s="565" t="e">
        <f t="shared" si="454"/>
        <v>#DIV/0!</v>
      </c>
      <c r="BA181" s="566">
        <f t="shared" si="455"/>
        <v>0</v>
      </c>
      <c r="BB181" s="567">
        <f>MAX(0, Table176252626[[#This Row],[Column6]])</f>
        <v>11</v>
      </c>
      <c r="BC181" s="568">
        <v>1</v>
      </c>
      <c r="BD181" s="584">
        <f t="shared" si="377"/>
        <v>11</v>
      </c>
      <c r="BE181" s="583">
        <f t="shared" si="358"/>
        <v>10</v>
      </c>
      <c r="BF181" s="585">
        <v>2</v>
      </c>
      <c r="BG181" s="586">
        <v>46197.492696759262</v>
      </c>
      <c r="BH181" s="572">
        <f t="shared" si="379"/>
        <v>46265</v>
      </c>
      <c r="BI181" s="587">
        <f t="shared" si="456"/>
        <v>67.507303240738111</v>
      </c>
      <c r="BJ181" s="580" t="str">
        <f t="shared" si="359"/>
        <v/>
      </c>
      <c r="BK181" s="751">
        <v>135</v>
      </c>
    </row>
    <row r="182" spans="1:63" ht="13">
      <c r="A182" s="549"/>
      <c r="B182" s="576"/>
      <c r="C182" s="551">
        <v>179</v>
      </c>
      <c r="D182" s="621" t="s">
        <v>3876</v>
      </c>
      <c r="E182" s="621">
        <v>7</v>
      </c>
      <c r="F182" s="553" t="s">
        <v>1953</v>
      </c>
      <c r="G182" s="606" t="s">
        <v>628</v>
      </c>
      <c r="H182" s="581" t="s">
        <v>627</v>
      </c>
      <c r="I182" s="581" t="s">
        <v>419</v>
      </c>
      <c r="J182" s="580" t="s">
        <v>629</v>
      </c>
      <c r="K182" s="582">
        <f t="shared" si="438"/>
        <v>2</v>
      </c>
      <c r="L182" s="580">
        <v>3</v>
      </c>
      <c r="M182" s="557"/>
      <c r="N182" s="558"/>
      <c r="O182" s="559">
        <f t="shared" si="439"/>
        <v>3</v>
      </c>
      <c r="P182" s="560"/>
      <c r="Q182" s="558"/>
      <c r="R182" s="559">
        <f t="shared" si="440"/>
        <v>3</v>
      </c>
      <c r="S182" s="560"/>
      <c r="T182" s="558"/>
      <c r="U182" s="561">
        <f t="shared" si="441"/>
        <v>3</v>
      </c>
      <c r="V182" s="560"/>
      <c r="W182" s="558"/>
      <c r="X182" s="559">
        <f t="shared" si="442"/>
        <v>3</v>
      </c>
      <c r="Y182" s="560"/>
      <c r="Z182" s="558">
        <v>1</v>
      </c>
      <c r="AA182" s="561">
        <f t="shared" si="443"/>
        <v>2</v>
      </c>
      <c r="AB182" s="560"/>
      <c r="AC182" s="558"/>
      <c r="AD182" s="559">
        <f t="shared" si="444"/>
        <v>2</v>
      </c>
      <c r="AE182" s="557"/>
      <c r="AF182" s="558"/>
      <c r="AG182" s="756">
        <f t="shared" si="445"/>
        <v>2</v>
      </c>
      <c r="AH182" s="560"/>
      <c r="AI182" s="558"/>
      <c r="AJ182" s="562">
        <f t="shared" si="446"/>
        <v>2</v>
      </c>
      <c r="AK182" s="560"/>
      <c r="AL182" s="558"/>
      <c r="AM182" s="562">
        <f t="shared" si="447"/>
        <v>2</v>
      </c>
      <c r="AN182" s="560"/>
      <c r="AO182" s="558"/>
      <c r="AP182" s="562">
        <f t="shared" si="448"/>
        <v>2</v>
      </c>
      <c r="AQ182" s="560"/>
      <c r="AR182" s="558"/>
      <c r="AS182" s="562">
        <f t="shared" si="449"/>
        <v>2</v>
      </c>
      <c r="AT182" s="560"/>
      <c r="AU182" s="558"/>
      <c r="AV182" s="562">
        <f t="shared" si="450"/>
        <v>2</v>
      </c>
      <c r="AW182" s="583">
        <f t="shared" si="451"/>
        <v>0</v>
      </c>
      <c r="AX182" s="583">
        <f t="shared" si="452"/>
        <v>1</v>
      </c>
      <c r="AY182" s="564">
        <f t="shared" si="453"/>
        <v>1</v>
      </c>
      <c r="AZ182" s="565">
        <f t="shared" si="454"/>
        <v>1</v>
      </c>
      <c r="BA182" s="566">
        <f t="shared" si="455"/>
        <v>1</v>
      </c>
      <c r="BB182" s="567">
        <f>MAX(0, Table176252626[[#This Row],[Column6]])</f>
        <v>2</v>
      </c>
      <c r="BC182" s="568">
        <v>1</v>
      </c>
      <c r="BD182" s="584">
        <f t="shared" si="377"/>
        <v>2</v>
      </c>
      <c r="BE182" s="583">
        <f t="shared" si="358"/>
        <v>1</v>
      </c>
      <c r="BF182" s="585">
        <v>2</v>
      </c>
      <c r="BG182" s="586">
        <v>45450.438252314816</v>
      </c>
      <c r="BH182" s="572">
        <f t="shared" si="379"/>
        <v>46265</v>
      </c>
      <c r="BI182" s="587">
        <f t="shared" si="456"/>
        <v>814.56174768518395</v>
      </c>
      <c r="BJ182" s="580" t="str">
        <f t="shared" si="359"/>
        <v>Dead Stock</v>
      </c>
      <c r="BK182" s="751">
        <v>84</v>
      </c>
    </row>
    <row r="183" spans="1:63" ht="13">
      <c r="A183" s="549"/>
      <c r="B183" s="550"/>
      <c r="C183" s="551">
        <v>180</v>
      </c>
      <c r="D183" s="621" t="s">
        <v>3876</v>
      </c>
      <c r="E183" s="621">
        <v>8</v>
      </c>
      <c r="F183" s="579" t="s">
        <v>1953</v>
      </c>
      <c r="G183" s="554" t="s">
        <v>770</v>
      </c>
      <c r="H183" s="555" t="s">
        <v>771</v>
      </c>
      <c r="I183" s="555" t="s">
        <v>419</v>
      </c>
      <c r="J183" s="580" t="s">
        <v>629</v>
      </c>
      <c r="K183" s="556">
        <f t="shared" si="438"/>
        <v>5</v>
      </c>
      <c r="L183" s="554">
        <v>7</v>
      </c>
      <c r="M183" s="557"/>
      <c r="N183" s="558"/>
      <c r="O183" s="559">
        <f t="shared" si="439"/>
        <v>7</v>
      </c>
      <c r="P183" s="560"/>
      <c r="Q183" s="558"/>
      <c r="R183" s="559">
        <f t="shared" si="440"/>
        <v>7</v>
      </c>
      <c r="S183" s="560"/>
      <c r="T183" s="558"/>
      <c r="U183" s="561">
        <f t="shared" si="441"/>
        <v>7</v>
      </c>
      <c r="V183" s="560"/>
      <c r="W183" s="558"/>
      <c r="X183" s="559">
        <f t="shared" si="442"/>
        <v>7</v>
      </c>
      <c r="Y183" s="560"/>
      <c r="Z183" s="558">
        <v>2</v>
      </c>
      <c r="AA183" s="561">
        <f t="shared" si="443"/>
        <v>5</v>
      </c>
      <c r="AB183" s="560"/>
      <c r="AC183" s="558"/>
      <c r="AD183" s="559">
        <f t="shared" si="444"/>
        <v>5</v>
      </c>
      <c r="AE183" s="557"/>
      <c r="AF183" s="558"/>
      <c r="AG183" s="756">
        <f t="shared" si="445"/>
        <v>5</v>
      </c>
      <c r="AH183" s="560"/>
      <c r="AI183" s="558"/>
      <c r="AJ183" s="562">
        <f t="shared" si="446"/>
        <v>5</v>
      </c>
      <c r="AK183" s="560"/>
      <c r="AL183" s="558"/>
      <c r="AM183" s="562">
        <f t="shared" si="447"/>
        <v>5</v>
      </c>
      <c r="AN183" s="560"/>
      <c r="AO183" s="558"/>
      <c r="AP183" s="562">
        <f t="shared" si="448"/>
        <v>5</v>
      </c>
      <c r="AQ183" s="560"/>
      <c r="AR183" s="558"/>
      <c r="AS183" s="562">
        <f t="shared" si="449"/>
        <v>5</v>
      </c>
      <c r="AT183" s="560"/>
      <c r="AU183" s="558"/>
      <c r="AV183" s="562">
        <f t="shared" si="450"/>
        <v>5</v>
      </c>
      <c r="AW183" s="583">
        <f t="shared" si="451"/>
        <v>0</v>
      </c>
      <c r="AX183" s="583">
        <f t="shared" si="452"/>
        <v>2</v>
      </c>
      <c r="AY183" s="564">
        <f t="shared" si="453"/>
        <v>2</v>
      </c>
      <c r="AZ183" s="565">
        <f t="shared" si="454"/>
        <v>2</v>
      </c>
      <c r="BA183" s="566">
        <f t="shared" si="455"/>
        <v>1</v>
      </c>
      <c r="BB183" s="567">
        <f>MAX(0, Table176252626[[#This Row],[Column6]])</f>
        <v>5</v>
      </c>
      <c r="BC183" s="568">
        <v>1</v>
      </c>
      <c r="BD183" s="584">
        <f t="shared" si="377"/>
        <v>5</v>
      </c>
      <c r="BE183" s="583">
        <f t="shared" si="358"/>
        <v>4</v>
      </c>
      <c r="BF183" s="585">
        <v>2</v>
      </c>
      <c r="BG183" s="586">
        <v>43297.46607638889</v>
      </c>
      <c r="BH183" s="572">
        <f t="shared" si="379"/>
        <v>46265</v>
      </c>
      <c r="BI183" s="587">
        <f t="shared" si="456"/>
        <v>2967.5339236111104</v>
      </c>
      <c r="BJ183" s="580" t="str">
        <f t="shared" si="359"/>
        <v>Dead Stock</v>
      </c>
      <c r="BK183" s="751">
        <v>355</v>
      </c>
    </row>
    <row r="184" spans="1:63" ht="13">
      <c r="A184" s="575"/>
      <c r="B184" s="576"/>
      <c r="C184" s="577">
        <v>181</v>
      </c>
      <c r="D184" s="621" t="s">
        <v>3876</v>
      </c>
      <c r="E184" s="621">
        <v>9</v>
      </c>
      <c r="F184" s="579" t="s">
        <v>1953</v>
      </c>
      <c r="G184" s="606" t="s">
        <v>954</v>
      </c>
      <c r="H184" s="581" t="s">
        <v>955</v>
      </c>
      <c r="I184" s="581" t="s">
        <v>419</v>
      </c>
      <c r="J184" s="580" t="s">
        <v>629</v>
      </c>
      <c r="K184" s="582">
        <f t="shared" si="438"/>
        <v>0</v>
      </c>
      <c r="L184" s="580">
        <v>1</v>
      </c>
      <c r="M184" s="557"/>
      <c r="N184" s="558"/>
      <c r="O184" s="559">
        <f t="shared" si="439"/>
        <v>1</v>
      </c>
      <c r="P184" s="560"/>
      <c r="Q184" s="558"/>
      <c r="R184" s="559">
        <f t="shared" si="440"/>
        <v>1</v>
      </c>
      <c r="S184" s="560"/>
      <c r="T184" s="558"/>
      <c r="U184" s="561">
        <f t="shared" si="441"/>
        <v>1</v>
      </c>
      <c r="V184" s="560"/>
      <c r="W184" s="558"/>
      <c r="X184" s="559">
        <f t="shared" si="442"/>
        <v>1</v>
      </c>
      <c r="Y184" s="560"/>
      <c r="Z184" s="558">
        <v>1</v>
      </c>
      <c r="AA184" s="561">
        <f t="shared" si="443"/>
        <v>0</v>
      </c>
      <c r="AB184" s="560"/>
      <c r="AC184" s="558"/>
      <c r="AD184" s="559">
        <f t="shared" si="444"/>
        <v>0</v>
      </c>
      <c r="AE184" s="557"/>
      <c r="AF184" s="558"/>
      <c r="AG184" s="756">
        <f t="shared" si="445"/>
        <v>0</v>
      </c>
      <c r="AH184" s="560"/>
      <c r="AI184" s="558"/>
      <c r="AJ184" s="562">
        <f t="shared" si="446"/>
        <v>0</v>
      </c>
      <c r="AK184" s="560"/>
      <c r="AL184" s="558"/>
      <c r="AM184" s="562">
        <f t="shared" si="447"/>
        <v>0</v>
      </c>
      <c r="AN184" s="560"/>
      <c r="AO184" s="558"/>
      <c r="AP184" s="562">
        <f t="shared" si="448"/>
        <v>0</v>
      </c>
      <c r="AQ184" s="560"/>
      <c r="AR184" s="558"/>
      <c r="AS184" s="562">
        <f t="shared" si="449"/>
        <v>0</v>
      </c>
      <c r="AT184" s="560"/>
      <c r="AU184" s="558"/>
      <c r="AV184" s="562">
        <f t="shared" si="450"/>
        <v>0</v>
      </c>
      <c r="AW184" s="583">
        <f t="shared" si="451"/>
        <v>0</v>
      </c>
      <c r="AX184" s="583">
        <f t="shared" si="452"/>
        <v>1</v>
      </c>
      <c r="AY184" s="564">
        <f t="shared" si="453"/>
        <v>1</v>
      </c>
      <c r="AZ184" s="565">
        <f t="shared" si="454"/>
        <v>1</v>
      </c>
      <c r="BA184" s="566">
        <f t="shared" si="455"/>
        <v>1</v>
      </c>
      <c r="BB184" s="567">
        <v>1</v>
      </c>
      <c r="BC184" s="568">
        <v>0</v>
      </c>
      <c r="BD184" s="584">
        <f t="shared" si="377"/>
        <v>0</v>
      </c>
      <c r="BE184" s="583">
        <f t="shared" si="358"/>
        <v>0</v>
      </c>
      <c r="BF184" s="585">
        <v>2</v>
      </c>
      <c r="BG184" s="586"/>
      <c r="BH184" s="572">
        <f t="shared" si="379"/>
        <v>46265</v>
      </c>
      <c r="BI184" s="587">
        <f t="shared" si="456"/>
        <v>46265</v>
      </c>
      <c r="BJ184" s="580" t="str">
        <f t="shared" si="359"/>
        <v/>
      </c>
      <c r="BK184" s="751">
        <v>3000</v>
      </c>
    </row>
    <row r="185" spans="1:63" ht="13">
      <c r="A185" s="549"/>
      <c r="B185" s="550"/>
      <c r="C185" s="577">
        <v>182</v>
      </c>
      <c r="D185" s="621" t="s">
        <v>3876</v>
      </c>
      <c r="E185" s="621">
        <v>10</v>
      </c>
      <c r="F185" s="553" t="s">
        <v>1952</v>
      </c>
      <c r="G185" s="580" t="s">
        <v>774</v>
      </c>
      <c r="H185" s="581" t="s">
        <v>775</v>
      </c>
      <c r="I185" s="589" t="s">
        <v>419</v>
      </c>
      <c r="J185" s="580" t="s">
        <v>629</v>
      </c>
      <c r="K185" s="594">
        <f t="shared" si="438"/>
        <v>10</v>
      </c>
      <c r="L185" s="580">
        <v>5</v>
      </c>
      <c r="M185" s="557"/>
      <c r="N185" s="558"/>
      <c r="O185" s="559">
        <f t="shared" si="439"/>
        <v>5</v>
      </c>
      <c r="P185" s="560"/>
      <c r="Q185" s="558"/>
      <c r="R185" s="559">
        <f t="shared" si="440"/>
        <v>5</v>
      </c>
      <c r="S185" s="560"/>
      <c r="T185" s="558"/>
      <c r="U185" s="561">
        <f t="shared" si="441"/>
        <v>5</v>
      </c>
      <c r="V185" s="560"/>
      <c r="W185" s="558"/>
      <c r="X185" s="559">
        <f t="shared" si="442"/>
        <v>5</v>
      </c>
      <c r="Y185" s="560"/>
      <c r="Z185" s="558"/>
      <c r="AA185" s="561">
        <f t="shared" si="443"/>
        <v>5</v>
      </c>
      <c r="AB185" s="560"/>
      <c r="AC185" s="558">
        <v>5</v>
      </c>
      <c r="AD185" s="559">
        <f t="shared" si="444"/>
        <v>0</v>
      </c>
      <c r="AE185" s="557">
        <v>10</v>
      </c>
      <c r="AF185" s="558"/>
      <c r="AG185" s="756">
        <f t="shared" si="445"/>
        <v>10</v>
      </c>
      <c r="AH185" s="560"/>
      <c r="AI185" s="558"/>
      <c r="AJ185" s="562">
        <f t="shared" si="446"/>
        <v>10</v>
      </c>
      <c r="AK185" s="560"/>
      <c r="AL185" s="558"/>
      <c r="AM185" s="562">
        <f t="shared" si="447"/>
        <v>10</v>
      </c>
      <c r="AN185" s="560"/>
      <c r="AO185" s="558"/>
      <c r="AP185" s="562">
        <f t="shared" si="448"/>
        <v>10</v>
      </c>
      <c r="AQ185" s="560"/>
      <c r="AR185" s="558"/>
      <c r="AS185" s="562">
        <f t="shared" si="449"/>
        <v>10</v>
      </c>
      <c r="AT185" s="560"/>
      <c r="AU185" s="558"/>
      <c r="AV185" s="562">
        <f t="shared" si="450"/>
        <v>10</v>
      </c>
      <c r="AW185" s="583">
        <f t="shared" si="451"/>
        <v>10</v>
      </c>
      <c r="AX185" s="583">
        <f t="shared" si="452"/>
        <v>5</v>
      </c>
      <c r="AY185" s="564">
        <f t="shared" si="453"/>
        <v>5</v>
      </c>
      <c r="AZ185" s="565">
        <f t="shared" si="454"/>
        <v>5</v>
      </c>
      <c r="BA185" s="566">
        <f t="shared" si="455"/>
        <v>1</v>
      </c>
      <c r="BB185" s="567">
        <f>MAX(0, Table176252626[[#This Row],[Column6]])</f>
        <v>10</v>
      </c>
      <c r="BC185" s="568">
        <v>1</v>
      </c>
      <c r="BD185" s="584">
        <f t="shared" si="377"/>
        <v>10</v>
      </c>
      <c r="BE185" s="583">
        <f t="shared" si="358"/>
        <v>9</v>
      </c>
      <c r="BF185" s="585">
        <v>2</v>
      </c>
      <c r="BG185" s="586">
        <v>46212.454733796294</v>
      </c>
      <c r="BH185" s="572">
        <f t="shared" si="379"/>
        <v>46265</v>
      </c>
      <c r="BI185" s="587">
        <f t="shared" si="456"/>
        <v>52.545266203705978</v>
      </c>
      <c r="BJ185" s="580" t="str">
        <f t="shared" si="359"/>
        <v/>
      </c>
      <c r="BK185" s="751">
        <v>493</v>
      </c>
    </row>
    <row r="186" spans="1:63" ht="13">
      <c r="A186" s="590"/>
      <c r="B186" s="591"/>
      <c r="C186" s="577">
        <v>183</v>
      </c>
      <c r="D186" s="621" t="s">
        <v>3876</v>
      </c>
      <c r="E186" s="621">
        <v>11</v>
      </c>
      <c r="F186" s="553" t="s">
        <v>1952</v>
      </c>
      <c r="G186" s="580" t="s">
        <v>780</v>
      </c>
      <c r="H186" s="581" t="s">
        <v>781</v>
      </c>
      <c r="I186" s="589" t="s">
        <v>419</v>
      </c>
      <c r="J186" s="580" t="s">
        <v>629</v>
      </c>
      <c r="K186" s="594">
        <f t="shared" si="438"/>
        <v>4</v>
      </c>
      <c r="L186" s="580">
        <v>1</v>
      </c>
      <c r="M186" s="557"/>
      <c r="N186" s="558"/>
      <c r="O186" s="559">
        <f t="shared" si="439"/>
        <v>1</v>
      </c>
      <c r="P186" s="560"/>
      <c r="Q186" s="558"/>
      <c r="R186" s="559">
        <f t="shared" si="440"/>
        <v>1</v>
      </c>
      <c r="S186" s="560"/>
      <c r="T186" s="558"/>
      <c r="U186" s="561">
        <f t="shared" si="441"/>
        <v>1</v>
      </c>
      <c r="V186" s="560"/>
      <c r="W186" s="558"/>
      <c r="X186" s="559">
        <f t="shared" si="442"/>
        <v>1</v>
      </c>
      <c r="Y186" s="560"/>
      <c r="Z186" s="558">
        <v>1</v>
      </c>
      <c r="AA186" s="561">
        <f t="shared" si="443"/>
        <v>0</v>
      </c>
      <c r="AB186" s="560">
        <v>5</v>
      </c>
      <c r="AC186" s="558"/>
      <c r="AD186" s="559">
        <f t="shared" si="444"/>
        <v>5</v>
      </c>
      <c r="AE186" s="557"/>
      <c r="AF186" s="558"/>
      <c r="AG186" s="756">
        <f t="shared" si="445"/>
        <v>5</v>
      </c>
      <c r="AH186" s="560"/>
      <c r="AI186" s="558">
        <v>1</v>
      </c>
      <c r="AJ186" s="562">
        <f t="shared" si="446"/>
        <v>4</v>
      </c>
      <c r="AK186" s="560"/>
      <c r="AL186" s="558"/>
      <c r="AM186" s="562">
        <f t="shared" si="447"/>
        <v>4</v>
      </c>
      <c r="AN186" s="560"/>
      <c r="AO186" s="558"/>
      <c r="AP186" s="562">
        <f t="shared" si="448"/>
        <v>4</v>
      </c>
      <c r="AQ186" s="560"/>
      <c r="AR186" s="558"/>
      <c r="AS186" s="562">
        <f t="shared" si="449"/>
        <v>4</v>
      </c>
      <c r="AT186" s="560"/>
      <c r="AU186" s="558"/>
      <c r="AV186" s="562">
        <f t="shared" si="450"/>
        <v>4</v>
      </c>
      <c r="AW186" s="583">
        <f t="shared" si="451"/>
        <v>5</v>
      </c>
      <c r="AX186" s="583">
        <f t="shared" si="452"/>
        <v>2</v>
      </c>
      <c r="AY186" s="564">
        <f t="shared" si="453"/>
        <v>2</v>
      </c>
      <c r="AZ186" s="565">
        <f t="shared" si="454"/>
        <v>1</v>
      </c>
      <c r="BA186" s="566">
        <f t="shared" si="455"/>
        <v>2</v>
      </c>
      <c r="BB186" s="567">
        <f>MAX(0, Table176252626[[#This Row],[Column6]])</f>
        <v>4</v>
      </c>
      <c r="BC186" s="568">
        <v>1</v>
      </c>
      <c r="BD186" s="584">
        <f t="shared" si="377"/>
        <v>4</v>
      </c>
      <c r="BE186" s="583">
        <f t="shared" si="358"/>
        <v>3</v>
      </c>
      <c r="BF186" s="585">
        <v>2</v>
      </c>
      <c r="BG186" s="586">
        <v>46198.453032407408</v>
      </c>
      <c r="BH186" s="572">
        <f t="shared" si="379"/>
        <v>46265</v>
      </c>
      <c r="BI186" s="587">
        <f t="shared" si="456"/>
        <v>66.546967592592409</v>
      </c>
      <c r="BJ186" s="580" t="str">
        <f t="shared" si="359"/>
        <v/>
      </c>
      <c r="BK186" s="751">
        <v>365</v>
      </c>
    </row>
    <row r="187" spans="1:63" ht="13">
      <c r="A187" s="549"/>
      <c r="B187" s="550"/>
      <c r="C187" s="551">
        <v>184</v>
      </c>
      <c r="D187" s="621" t="s">
        <v>3876</v>
      </c>
      <c r="E187" s="621">
        <v>12</v>
      </c>
      <c r="F187" s="579" t="s">
        <v>1953</v>
      </c>
      <c r="G187" s="580" t="s">
        <v>772</v>
      </c>
      <c r="H187" s="581" t="s">
        <v>2722</v>
      </c>
      <c r="I187" s="581" t="s">
        <v>419</v>
      </c>
      <c r="J187" s="580" t="s">
        <v>629</v>
      </c>
      <c r="K187" s="582">
        <f t="shared" si="438"/>
        <v>2</v>
      </c>
      <c r="L187" s="580">
        <v>3</v>
      </c>
      <c r="M187" s="557"/>
      <c r="N187" s="558"/>
      <c r="O187" s="559">
        <f t="shared" si="439"/>
        <v>3</v>
      </c>
      <c r="P187" s="560"/>
      <c r="Q187" s="558"/>
      <c r="R187" s="559">
        <f t="shared" si="440"/>
        <v>3</v>
      </c>
      <c r="S187" s="560"/>
      <c r="T187" s="558"/>
      <c r="U187" s="561">
        <f t="shared" si="441"/>
        <v>3</v>
      </c>
      <c r="V187" s="560"/>
      <c r="W187" s="558"/>
      <c r="X187" s="559">
        <f t="shared" si="442"/>
        <v>3</v>
      </c>
      <c r="Y187" s="560"/>
      <c r="Z187" s="558">
        <v>1</v>
      </c>
      <c r="AA187" s="561">
        <f t="shared" si="443"/>
        <v>2</v>
      </c>
      <c r="AB187" s="560"/>
      <c r="AC187" s="558"/>
      <c r="AD187" s="559">
        <f t="shared" si="444"/>
        <v>2</v>
      </c>
      <c r="AE187" s="557"/>
      <c r="AF187" s="558"/>
      <c r="AG187" s="756">
        <f t="shared" si="445"/>
        <v>2</v>
      </c>
      <c r="AH187" s="560"/>
      <c r="AI187" s="558"/>
      <c r="AJ187" s="562">
        <f t="shared" si="446"/>
        <v>2</v>
      </c>
      <c r="AK187" s="560"/>
      <c r="AL187" s="558"/>
      <c r="AM187" s="562">
        <f t="shared" si="447"/>
        <v>2</v>
      </c>
      <c r="AN187" s="560"/>
      <c r="AO187" s="558"/>
      <c r="AP187" s="562">
        <f t="shared" si="448"/>
        <v>2</v>
      </c>
      <c r="AQ187" s="560"/>
      <c r="AR187" s="558"/>
      <c r="AS187" s="562">
        <f t="shared" si="449"/>
        <v>2</v>
      </c>
      <c r="AT187" s="560"/>
      <c r="AU187" s="558"/>
      <c r="AV187" s="562">
        <f t="shared" si="450"/>
        <v>2</v>
      </c>
      <c r="AW187" s="583">
        <f t="shared" si="451"/>
        <v>0</v>
      </c>
      <c r="AX187" s="583">
        <f t="shared" si="452"/>
        <v>1</v>
      </c>
      <c r="AY187" s="564">
        <f t="shared" si="453"/>
        <v>1</v>
      </c>
      <c r="AZ187" s="565">
        <f t="shared" si="454"/>
        <v>1</v>
      </c>
      <c r="BA187" s="566">
        <f t="shared" si="455"/>
        <v>1</v>
      </c>
      <c r="BB187" s="567">
        <f>MAX(0, Table176252626[[#This Row],[Column6]])</f>
        <v>2</v>
      </c>
      <c r="BC187" s="568">
        <v>1</v>
      </c>
      <c r="BD187" s="584">
        <f t="shared" si="377"/>
        <v>2</v>
      </c>
      <c r="BE187" s="583">
        <f t="shared" si="358"/>
        <v>1</v>
      </c>
      <c r="BF187" s="585">
        <v>2</v>
      </c>
      <c r="BG187" s="586">
        <v>43297.46607638889</v>
      </c>
      <c r="BH187" s="572">
        <f t="shared" si="379"/>
        <v>46265</v>
      </c>
      <c r="BI187" s="587">
        <f t="shared" si="456"/>
        <v>2967.5339236111104</v>
      </c>
      <c r="BJ187" s="580" t="str">
        <f t="shared" si="359"/>
        <v>Dead Stock</v>
      </c>
      <c r="BK187" s="751">
        <v>355</v>
      </c>
    </row>
    <row r="188" spans="1:63" ht="13">
      <c r="A188" s="575"/>
      <c r="B188" s="576"/>
      <c r="C188" s="551">
        <v>185</v>
      </c>
      <c r="D188" s="621" t="s">
        <v>3876</v>
      </c>
      <c r="E188" s="621">
        <v>13</v>
      </c>
      <c r="F188" s="579" t="s">
        <v>1953</v>
      </c>
      <c r="G188" s="580" t="s">
        <v>773</v>
      </c>
      <c r="H188" s="581" t="s">
        <v>2721</v>
      </c>
      <c r="I188" s="581" t="s">
        <v>419</v>
      </c>
      <c r="J188" s="580" t="s">
        <v>629</v>
      </c>
      <c r="K188" s="582">
        <f t="shared" si="438"/>
        <v>6</v>
      </c>
      <c r="L188" s="580">
        <v>6</v>
      </c>
      <c r="M188" s="557"/>
      <c r="N188" s="558"/>
      <c r="O188" s="559">
        <f t="shared" si="439"/>
        <v>6</v>
      </c>
      <c r="P188" s="560"/>
      <c r="Q188" s="558"/>
      <c r="R188" s="559">
        <f t="shared" si="440"/>
        <v>6</v>
      </c>
      <c r="S188" s="560"/>
      <c r="T188" s="558"/>
      <c r="U188" s="561">
        <f t="shared" si="441"/>
        <v>6</v>
      </c>
      <c r="V188" s="560"/>
      <c r="W188" s="558"/>
      <c r="X188" s="559">
        <f t="shared" si="442"/>
        <v>6</v>
      </c>
      <c r="Y188" s="560"/>
      <c r="Z188" s="558"/>
      <c r="AA188" s="561">
        <f t="shared" si="443"/>
        <v>6</v>
      </c>
      <c r="AB188" s="560"/>
      <c r="AC188" s="558"/>
      <c r="AD188" s="559">
        <f t="shared" si="444"/>
        <v>6</v>
      </c>
      <c r="AE188" s="557"/>
      <c r="AF188" s="558"/>
      <c r="AG188" s="756">
        <f t="shared" si="445"/>
        <v>6</v>
      </c>
      <c r="AH188" s="560"/>
      <c r="AI188" s="558"/>
      <c r="AJ188" s="562">
        <f t="shared" si="446"/>
        <v>6</v>
      </c>
      <c r="AK188" s="560"/>
      <c r="AL188" s="558"/>
      <c r="AM188" s="562">
        <f t="shared" si="447"/>
        <v>6</v>
      </c>
      <c r="AN188" s="560"/>
      <c r="AO188" s="558"/>
      <c r="AP188" s="562">
        <f t="shared" si="448"/>
        <v>6</v>
      </c>
      <c r="AQ188" s="560"/>
      <c r="AR188" s="558"/>
      <c r="AS188" s="562">
        <f t="shared" si="449"/>
        <v>6</v>
      </c>
      <c r="AT188" s="560"/>
      <c r="AU188" s="558"/>
      <c r="AV188" s="562">
        <f t="shared" si="450"/>
        <v>6</v>
      </c>
      <c r="AW188" s="583">
        <f t="shared" si="451"/>
        <v>0</v>
      </c>
      <c r="AX188" s="583">
        <f t="shared" si="452"/>
        <v>0</v>
      </c>
      <c r="AY188" s="564">
        <f t="shared" si="453"/>
        <v>0</v>
      </c>
      <c r="AZ188" s="565" t="e">
        <f t="shared" si="454"/>
        <v>#DIV/0!</v>
      </c>
      <c r="BA188" s="566">
        <f t="shared" si="455"/>
        <v>0</v>
      </c>
      <c r="BB188" s="567">
        <f>MAX(0, Table176252626[[#This Row],[Column6]])</f>
        <v>6</v>
      </c>
      <c r="BC188" s="568">
        <v>1</v>
      </c>
      <c r="BD188" s="584">
        <f t="shared" si="377"/>
        <v>6</v>
      </c>
      <c r="BE188" s="583">
        <f t="shared" si="358"/>
        <v>5</v>
      </c>
      <c r="BF188" s="585">
        <v>2</v>
      </c>
      <c r="BG188" s="586">
        <v>43297.46607638889</v>
      </c>
      <c r="BH188" s="572">
        <f t="shared" si="379"/>
        <v>46265</v>
      </c>
      <c r="BI188" s="587">
        <f t="shared" si="456"/>
        <v>2967.5339236111104</v>
      </c>
      <c r="BJ188" s="580" t="str">
        <f t="shared" si="359"/>
        <v>Dead Stock</v>
      </c>
      <c r="BK188" s="751">
        <v>355</v>
      </c>
    </row>
    <row r="189" spans="1:63" ht="13">
      <c r="A189" s="549"/>
      <c r="B189" s="576"/>
      <c r="C189" s="551">
        <v>186</v>
      </c>
      <c r="D189" s="621" t="s">
        <v>3876</v>
      </c>
      <c r="E189" s="621">
        <v>14</v>
      </c>
      <c r="F189" s="579" t="s">
        <v>1953</v>
      </c>
      <c r="G189" s="606" t="s">
        <v>802</v>
      </c>
      <c r="H189" s="581" t="s">
        <v>824</v>
      </c>
      <c r="I189" s="589" t="s">
        <v>419</v>
      </c>
      <c r="J189" s="580" t="s">
        <v>629</v>
      </c>
      <c r="K189" s="594">
        <f t="shared" si="438"/>
        <v>2</v>
      </c>
      <c r="L189" s="580">
        <v>2</v>
      </c>
      <c r="M189" s="557"/>
      <c r="N189" s="558"/>
      <c r="O189" s="559">
        <f t="shared" si="439"/>
        <v>2</v>
      </c>
      <c r="P189" s="560"/>
      <c r="Q189" s="558"/>
      <c r="R189" s="559">
        <f t="shared" si="440"/>
        <v>2</v>
      </c>
      <c r="S189" s="560"/>
      <c r="T189" s="558"/>
      <c r="U189" s="561">
        <f t="shared" si="441"/>
        <v>2</v>
      </c>
      <c r="V189" s="560"/>
      <c r="W189" s="558"/>
      <c r="X189" s="559">
        <f t="shared" si="442"/>
        <v>2</v>
      </c>
      <c r="Y189" s="560"/>
      <c r="Z189" s="558"/>
      <c r="AA189" s="561">
        <f t="shared" si="443"/>
        <v>2</v>
      </c>
      <c r="AB189" s="560"/>
      <c r="AC189" s="558"/>
      <c r="AD189" s="559">
        <f t="shared" si="444"/>
        <v>2</v>
      </c>
      <c r="AE189" s="557"/>
      <c r="AF189" s="558"/>
      <c r="AG189" s="756">
        <f t="shared" si="445"/>
        <v>2</v>
      </c>
      <c r="AH189" s="560"/>
      <c r="AI189" s="558"/>
      <c r="AJ189" s="562">
        <f t="shared" si="446"/>
        <v>2</v>
      </c>
      <c r="AK189" s="560"/>
      <c r="AL189" s="558"/>
      <c r="AM189" s="562">
        <f t="shared" si="447"/>
        <v>2</v>
      </c>
      <c r="AN189" s="560"/>
      <c r="AO189" s="558"/>
      <c r="AP189" s="562">
        <f t="shared" si="448"/>
        <v>2</v>
      </c>
      <c r="AQ189" s="560"/>
      <c r="AR189" s="558"/>
      <c r="AS189" s="562">
        <f t="shared" si="449"/>
        <v>2</v>
      </c>
      <c r="AT189" s="560"/>
      <c r="AU189" s="558"/>
      <c r="AV189" s="562">
        <f t="shared" si="450"/>
        <v>2</v>
      </c>
      <c r="AW189" s="583">
        <f t="shared" si="451"/>
        <v>0</v>
      </c>
      <c r="AX189" s="583">
        <f t="shared" si="452"/>
        <v>0</v>
      </c>
      <c r="AY189" s="564">
        <f t="shared" si="453"/>
        <v>0</v>
      </c>
      <c r="AZ189" s="565" t="e">
        <f t="shared" si="454"/>
        <v>#DIV/0!</v>
      </c>
      <c r="BA189" s="566">
        <f t="shared" si="455"/>
        <v>0</v>
      </c>
      <c r="BB189" s="567">
        <f>MAX(0, Table176252626[[#This Row],[Column6]])</f>
        <v>2</v>
      </c>
      <c r="BC189" s="568">
        <v>1</v>
      </c>
      <c r="BD189" s="584">
        <f t="shared" si="377"/>
        <v>2</v>
      </c>
      <c r="BE189" s="583">
        <f t="shared" si="358"/>
        <v>1</v>
      </c>
      <c r="BF189" s="585">
        <v>2</v>
      </c>
      <c r="BG189" s="586">
        <v>44273.432083333333</v>
      </c>
      <c r="BH189" s="572">
        <f t="shared" si="379"/>
        <v>46265</v>
      </c>
      <c r="BI189" s="587">
        <f t="shared" si="456"/>
        <v>1991.5679166666669</v>
      </c>
      <c r="BJ189" s="580" t="str">
        <f t="shared" si="359"/>
        <v>Dead Stock</v>
      </c>
      <c r="BK189" s="751">
        <v>170</v>
      </c>
    </row>
    <row r="190" spans="1:63" ht="13">
      <c r="A190" s="549"/>
      <c r="B190" s="576"/>
      <c r="C190" s="577">
        <v>187</v>
      </c>
      <c r="D190" s="621" t="s">
        <v>3876</v>
      </c>
      <c r="E190" s="621">
        <v>15</v>
      </c>
      <c r="F190" s="579" t="s">
        <v>1953</v>
      </c>
      <c r="G190" s="606" t="s">
        <v>670</v>
      </c>
      <c r="H190" s="581" t="s">
        <v>1892</v>
      </c>
      <c r="I190" s="589" t="s">
        <v>419</v>
      </c>
      <c r="J190" s="580" t="s">
        <v>629</v>
      </c>
      <c r="K190" s="594">
        <f t="shared" si="438"/>
        <v>2</v>
      </c>
      <c r="L190" s="580">
        <v>2</v>
      </c>
      <c r="M190" s="557"/>
      <c r="N190" s="558"/>
      <c r="O190" s="559">
        <f t="shared" si="439"/>
        <v>2</v>
      </c>
      <c r="P190" s="560"/>
      <c r="Q190" s="558"/>
      <c r="R190" s="559">
        <f t="shared" si="440"/>
        <v>2</v>
      </c>
      <c r="S190" s="560"/>
      <c r="T190" s="558"/>
      <c r="U190" s="561">
        <f t="shared" si="441"/>
        <v>2</v>
      </c>
      <c r="V190" s="560"/>
      <c r="W190" s="558"/>
      <c r="X190" s="559">
        <f t="shared" si="442"/>
        <v>2</v>
      </c>
      <c r="Y190" s="560"/>
      <c r="Z190" s="558"/>
      <c r="AA190" s="561">
        <f t="shared" si="443"/>
        <v>2</v>
      </c>
      <c r="AB190" s="560"/>
      <c r="AC190" s="558"/>
      <c r="AD190" s="559">
        <f t="shared" si="444"/>
        <v>2</v>
      </c>
      <c r="AE190" s="557"/>
      <c r="AF190" s="558"/>
      <c r="AG190" s="756">
        <f t="shared" si="445"/>
        <v>2</v>
      </c>
      <c r="AH190" s="560"/>
      <c r="AI190" s="558"/>
      <c r="AJ190" s="562">
        <f t="shared" si="446"/>
        <v>2</v>
      </c>
      <c r="AK190" s="560"/>
      <c r="AL190" s="558"/>
      <c r="AM190" s="562">
        <f t="shared" si="447"/>
        <v>2</v>
      </c>
      <c r="AN190" s="560"/>
      <c r="AO190" s="558"/>
      <c r="AP190" s="562">
        <f t="shared" si="448"/>
        <v>2</v>
      </c>
      <c r="AQ190" s="560"/>
      <c r="AR190" s="558"/>
      <c r="AS190" s="562">
        <f t="shared" si="449"/>
        <v>2</v>
      </c>
      <c r="AT190" s="560"/>
      <c r="AU190" s="558"/>
      <c r="AV190" s="562">
        <f t="shared" si="450"/>
        <v>2</v>
      </c>
      <c r="AW190" s="583">
        <f t="shared" si="451"/>
        <v>0</v>
      </c>
      <c r="AX190" s="583">
        <f t="shared" si="452"/>
        <v>0</v>
      </c>
      <c r="AY190" s="564">
        <f t="shared" si="453"/>
        <v>0</v>
      </c>
      <c r="AZ190" s="565" t="e">
        <f t="shared" si="454"/>
        <v>#DIV/0!</v>
      </c>
      <c r="BA190" s="566">
        <f t="shared" si="455"/>
        <v>0</v>
      </c>
      <c r="BB190" s="567">
        <f>MAX(0, Table176252626[[#This Row],[Column6]])</f>
        <v>2</v>
      </c>
      <c r="BC190" s="568">
        <v>1</v>
      </c>
      <c r="BD190" s="584">
        <f t="shared" si="377"/>
        <v>2</v>
      </c>
      <c r="BE190" s="583">
        <f t="shared" si="358"/>
        <v>1</v>
      </c>
      <c r="BF190" s="585">
        <v>2</v>
      </c>
      <c r="BG190" s="586">
        <v>44237.557696759257</v>
      </c>
      <c r="BH190" s="572">
        <f t="shared" si="379"/>
        <v>46265</v>
      </c>
      <c r="BI190" s="587">
        <f t="shared" si="456"/>
        <v>2027.4423032407431</v>
      </c>
      <c r="BJ190" s="580" t="str">
        <f t="shared" si="359"/>
        <v>Dead Stock</v>
      </c>
      <c r="BK190" s="751">
        <v>189.2</v>
      </c>
    </row>
    <row r="191" spans="1:63" ht="13">
      <c r="A191" s="549"/>
      <c r="B191" s="550"/>
      <c r="C191" s="577">
        <v>188</v>
      </c>
      <c r="D191" s="621" t="s">
        <v>3876</v>
      </c>
      <c r="E191" s="621">
        <v>16</v>
      </c>
      <c r="F191" s="553" t="s">
        <v>3852</v>
      </c>
      <c r="G191" s="588" t="s">
        <v>3600</v>
      </c>
      <c r="H191" s="589" t="s">
        <v>3629</v>
      </c>
      <c r="I191" s="589" t="s">
        <v>634</v>
      </c>
      <c r="J191" s="580" t="s">
        <v>629</v>
      </c>
      <c r="K191" s="582">
        <f t="shared" si="438"/>
        <v>4</v>
      </c>
      <c r="L191" s="580">
        <v>4</v>
      </c>
      <c r="M191" s="557"/>
      <c r="N191" s="558"/>
      <c r="O191" s="559">
        <f t="shared" si="439"/>
        <v>4</v>
      </c>
      <c r="P191" s="560"/>
      <c r="Q191" s="558"/>
      <c r="R191" s="559">
        <f t="shared" si="440"/>
        <v>4</v>
      </c>
      <c r="S191" s="560"/>
      <c r="T191" s="558"/>
      <c r="U191" s="561">
        <f t="shared" si="441"/>
        <v>4</v>
      </c>
      <c r="V191" s="560"/>
      <c r="W191" s="558"/>
      <c r="X191" s="559">
        <f t="shared" si="442"/>
        <v>4</v>
      </c>
      <c r="Y191" s="560"/>
      <c r="Z191" s="558"/>
      <c r="AA191" s="561">
        <f t="shared" si="443"/>
        <v>4</v>
      </c>
      <c r="AB191" s="560"/>
      <c r="AC191" s="558"/>
      <c r="AD191" s="559">
        <f t="shared" si="444"/>
        <v>4</v>
      </c>
      <c r="AE191" s="557"/>
      <c r="AF191" s="558"/>
      <c r="AG191" s="756">
        <f t="shared" si="445"/>
        <v>4</v>
      </c>
      <c r="AH191" s="560"/>
      <c r="AI191" s="558"/>
      <c r="AJ191" s="562">
        <f t="shared" si="446"/>
        <v>4</v>
      </c>
      <c r="AK191" s="560"/>
      <c r="AL191" s="558"/>
      <c r="AM191" s="562">
        <f t="shared" si="447"/>
        <v>4</v>
      </c>
      <c r="AN191" s="560"/>
      <c r="AO191" s="558"/>
      <c r="AP191" s="562">
        <f t="shared" si="448"/>
        <v>4</v>
      </c>
      <c r="AQ191" s="560"/>
      <c r="AR191" s="558"/>
      <c r="AS191" s="562">
        <f t="shared" si="449"/>
        <v>4</v>
      </c>
      <c r="AT191" s="560"/>
      <c r="AU191" s="558"/>
      <c r="AV191" s="562">
        <f t="shared" si="450"/>
        <v>4</v>
      </c>
      <c r="AW191" s="583">
        <f t="shared" si="451"/>
        <v>0</v>
      </c>
      <c r="AX191" s="583">
        <f t="shared" si="452"/>
        <v>0</v>
      </c>
      <c r="AY191" s="564">
        <f t="shared" si="453"/>
        <v>0</v>
      </c>
      <c r="AZ191" s="565" t="e">
        <f t="shared" si="454"/>
        <v>#DIV/0!</v>
      </c>
      <c r="BA191" s="566">
        <f t="shared" si="455"/>
        <v>0</v>
      </c>
      <c r="BB191" s="567">
        <f>MAX(0, Table176252626[[#This Row],[Column6]])</f>
        <v>4</v>
      </c>
      <c r="BC191" s="568">
        <v>1</v>
      </c>
      <c r="BD191" s="584">
        <f t="shared" si="377"/>
        <v>4</v>
      </c>
      <c r="BE191" s="583">
        <f t="shared" si="358"/>
        <v>3</v>
      </c>
      <c r="BF191" s="585">
        <v>2</v>
      </c>
      <c r="BG191" s="586">
        <v>45183.372662037036</v>
      </c>
      <c r="BH191" s="572">
        <f t="shared" si="379"/>
        <v>46265</v>
      </c>
      <c r="BI191" s="608">
        <f t="shared" si="456"/>
        <v>1081.6273379629638</v>
      </c>
      <c r="BJ191" s="580" t="str">
        <f t="shared" si="359"/>
        <v>Dead Stock</v>
      </c>
      <c r="BK191" s="751">
        <v>33</v>
      </c>
    </row>
    <row r="192" spans="1:63" ht="13">
      <c r="A192" s="575"/>
      <c r="B192" s="576"/>
      <c r="C192" s="577">
        <v>189</v>
      </c>
      <c r="D192" s="621" t="s">
        <v>3876</v>
      </c>
      <c r="E192" s="621">
        <v>16</v>
      </c>
      <c r="F192" s="553" t="s">
        <v>3852</v>
      </c>
      <c r="G192" s="588" t="s">
        <v>3601</v>
      </c>
      <c r="H192" s="589" t="s">
        <v>3630</v>
      </c>
      <c r="I192" s="589" t="s">
        <v>634</v>
      </c>
      <c r="J192" s="580" t="s">
        <v>629</v>
      </c>
      <c r="K192" s="582">
        <f t="shared" si="438"/>
        <v>3</v>
      </c>
      <c r="L192" s="580">
        <v>4</v>
      </c>
      <c r="M192" s="557"/>
      <c r="N192" s="558"/>
      <c r="O192" s="559">
        <f t="shared" si="439"/>
        <v>4</v>
      </c>
      <c r="P192" s="560"/>
      <c r="Q192" s="558"/>
      <c r="R192" s="559">
        <f t="shared" si="440"/>
        <v>4</v>
      </c>
      <c r="S192" s="560"/>
      <c r="T192" s="558"/>
      <c r="U192" s="561">
        <f t="shared" si="441"/>
        <v>4</v>
      </c>
      <c r="V192" s="560"/>
      <c r="W192" s="558"/>
      <c r="X192" s="559">
        <f t="shared" si="442"/>
        <v>4</v>
      </c>
      <c r="Y192" s="560"/>
      <c r="Z192" s="558"/>
      <c r="AA192" s="561">
        <f t="shared" si="443"/>
        <v>4</v>
      </c>
      <c r="AB192" s="560"/>
      <c r="AC192" s="558"/>
      <c r="AD192" s="559">
        <f t="shared" si="444"/>
        <v>4</v>
      </c>
      <c r="AE192" s="557"/>
      <c r="AF192" s="558"/>
      <c r="AG192" s="756">
        <f t="shared" si="445"/>
        <v>4</v>
      </c>
      <c r="AH192" s="560"/>
      <c r="AI192" s="558">
        <v>1</v>
      </c>
      <c r="AJ192" s="562">
        <f t="shared" si="446"/>
        <v>3</v>
      </c>
      <c r="AK192" s="560"/>
      <c r="AL192" s="558"/>
      <c r="AM192" s="562">
        <f t="shared" si="447"/>
        <v>3</v>
      </c>
      <c r="AN192" s="560"/>
      <c r="AO192" s="558"/>
      <c r="AP192" s="562">
        <f t="shared" si="448"/>
        <v>3</v>
      </c>
      <c r="AQ192" s="560"/>
      <c r="AR192" s="558"/>
      <c r="AS192" s="562">
        <f t="shared" si="449"/>
        <v>3</v>
      </c>
      <c r="AT192" s="560"/>
      <c r="AU192" s="558"/>
      <c r="AV192" s="562">
        <f t="shared" si="450"/>
        <v>3</v>
      </c>
      <c r="AW192" s="583">
        <f t="shared" si="451"/>
        <v>0</v>
      </c>
      <c r="AX192" s="583">
        <f t="shared" si="452"/>
        <v>1</v>
      </c>
      <c r="AY192" s="564">
        <f t="shared" si="453"/>
        <v>1</v>
      </c>
      <c r="AZ192" s="565">
        <f t="shared" si="454"/>
        <v>1</v>
      </c>
      <c r="BA192" s="566">
        <f t="shared" si="455"/>
        <v>1</v>
      </c>
      <c r="BB192" s="567">
        <f>MAX(0, Table176252626[[#This Row],[Column6]])</f>
        <v>3</v>
      </c>
      <c r="BC192" s="568">
        <v>1</v>
      </c>
      <c r="BD192" s="584">
        <f t="shared" si="377"/>
        <v>3</v>
      </c>
      <c r="BE192" s="583">
        <f t="shared" si="358"/>
        <v>2</v>
      </c>
      <c r="BF192" s="585">
        <v>2</v>
      </c>
      <c r="BG192" s="586">
        <v>45183.372662037036</v>
      </c>
      <c r="BH192" s="572">
        <f t="shared" si="379"/>
        <v>46265</v>
      </c>
      <c r="BI192" s="608">
        <f t="shared" si="456"/>
        <v>1081.6273379629638</v>
      </c>
      <c r="BJ192" s="580" t="str">
        <f t="shared" si="359"/>
        <v>Dead Stock</v>
      </c>
      <c r="BK192" s="751">
        <v>28</v>
      </c>
    </row>
    <row r="193" spans="1:63" ht="13">
      <c r="A193" s="549"/>
      <c r="B193" s="550"/>
      <c r="C193" s="551">
        <v>190</v>
      </c>
      <c r="D193" s="621" t="s">
        <v>3876</v>
      </c>
      <c r="E193" s="621">
        <v>17</v>
      </c>
      <c r="F193" s="579" t="s">
        <v>1953</v>
      </c>
      <c r="G193" s="580" t="s">
        <v>352</v>
      </c>
      <c r="H193" s="581" t="s">
        <v>353</v>
      </c>
      <c r="I193" s="581" t="s">
        <v>3204</v>
      </c>
      <c r="J193" s="580" t="s">
        <v>629</v>
      </c>
      <c r="K193" s="582">
        <f t="shared" si="438"/>
        <v>0</v>
      </c>
      <c r="L193" s="580">
        <v>2</v>
      </c>
      <c r="M193" s="557"/>
      <c r="N193" s="558"/>
      <c r="O193" s="559">
        <f t="shared" si="439"/>
        <v>2</v>
      </c>
      <c r="P193" s="560"/>
      <c r="Q193" s="558"/>
      <c r="R193" s="559">
        <f t="shared" si="440"/>
        <v>2</v>
      </c>
      <c r="S193" s="560"/>
      <c r="T193" s="558"/>
      <c r="U193" s="561">
        <f t="shared" si="441"/>
        <v>2</v>
      </c>
      <c r="V193" s="560"/>
      <c r="W193" s="558"/>
      <c r="X193" s="559">
        <f t="shared" si="442"/>
        <v>2</v>
      </c>
      <c r="Y193" s="560"/>
      <c r="Z193" s="558"/>
      <c r="AA193" s="561">
        <f t="shared" si="443"/>
        <v>2</v>
      </c>
      <c r="AB193" s="560"/>
      <c r="AC193" s="558"/>
      <c r="AD193" s="559">
        <f t="shared" si="444"/>
        <v>2</v>
      </c>
      <c r="AE193" s="557"/>
      <c r="AF193" s="558">
        <v>2</v>
      </c>
      <c r="AG193" s="756">
        <f t="shared" si="445"/>
        <v>0</v>
      </c>
      <c r="AH193" s="560"/>
      <c r="AI193" s="558"/>
      <c r="AJ193" s="562">
        <f t="shared" si="446"/>
        <v>0</v>
      </c>
      <c r="AK193" s="560"/>
      <c r="AL193" s="558"/>
      <c r="AM193" s="562">
        <f t="shared" si="447"/>
        <v>0</v>
      </c>
      <c r="AN193" s="560"/>
      <c r="AO193" s="558"/>
      <c r="AP193" s="562">
        <f t="shared" si="448"/>
        <v>0</v>
      </c>
      <c r="AQ193" s="560"/>
      <c r="AR193" s="558"/>
      <c r="AS193" s="562">
        <f t="shared" ref="AS193" si="457">SUM(AP193+AQ193-AR193)</f>
        <v>0</v>
      </c>
      <c r="AT193" s="560"/>
      <c r="AU193" s="558"/>
      <c r="AV193" s="562">
        <f t="shared" si="450"/>
        <v>0</v>
      </c>
      <c r="AW193" s="583">
        <f t="shared" si="451"/>
        <v>0</v>
      </c>
      <c r="AX193" s="583">
        <f t="shared" si="452"/>
        <v>2</v>
      </c>
      <c r="AY193" s="564">
        <f t="shared" si="453"/>
        <v>2</v>
      </c>
      <c r="AZ193" s="565">
        <f t="shared" si="454"/>
        <v>2</v>
      </c>
      <c r="BA193" s="566">
        <f t="shared" si="455"/>
        <v>1</v>
      </c>
      <c r="BB193" s="567">
        <v>1</v>
      </c>
      <c r="BC193" s="568">
        <v>0</v>
      </c>
      <c r="BD193" s="584">
        <f t="shared" si="377"/>
        <v>0</v>
      </c>
      <c r="BE193" s="583">
        <f t="shared" si="358"/>
        <v>0</v>
      </c>
      <c r="BF193" s="585">
        <v>2</v>
      </c>
      <c r="BG193" s="586"/>
      <c r="BH193" s="572">
        <f t="shared" si="379"/>
        <v>46265</v>
      </c>
      <c r="BI193" s="587">
        <f t="shared" si="456"/>
        <v>46265</v>
      </c>
      <c r="BJ193" s="580" t="str">
        <f t="shared" si="359"/>
        <v/>
      </c>
      <c r="BK193" s="751">
        <v>1200</v>
      </c>
    </row>
    <row r="194" spans="1:63" ht="13">
      <c r="A194" s="590"/>
      <c r="B194" s="591"/>
      <c r="C194" s="551">
        <v>191</v>
      </c>
      <c r="D194" s="621" t="s">
        <v>3876</v>
      </c>
      <c r="E194" s="621">
        <v>18</v>
      </c>
      <c r="F194" s="579" t="s">
        <v>1953</v>
      </c>
      <c r="G194" s="580" t="s">
        <v>2466</v>
      </c>
      <c r="H194" s="581" t="s">
        <v>2467</v>
      </c>
      <c r="I194" s="581" t="s">
        <v>418</v>
      </c>
      <c r="J194" s="580" t="s">
        <v>629</v>
      </c>
      <c r="K194" s="582">
        <f t="shared" si="438"/>
        <v>2</v>
      </c>
      <c r="L194" s="580">
        <v>2</v>
      </c>
      <c r="M194" s="557"/>
      <c r="N194" s="558"/>
      <c r="O194" s="559">
        <f t="shared" si="439"/>
        <v>2</v>
      </c>
      <c r="P194" s="560"/>
      <c r="Q194" s="558"/>
      <c r="R194" s="559">
        <f t="shared" si="440"/>
        <v>2</v>
      </c>
      <c r="S194" s="560"/>
      <c r="T194" s="558"/>
      <c r="U194" s="561">
        <f t="shared" si="441"/>
        <v>2</v>
      </c>
      <c r="V194" s="560"/>
      <c r="W194" s="558"/>
      <c r="X194" s="559">
        <f t="shared" si="442"/>
        <v>2</v>
      </c>
      <c r="Y194" s="560"/>
      <c r="Z194" s="558"/>
      <c r="AA194" s="561">
        <f t="shared" si="443"/>
        <v>2</v>
      </c>
      <c r="AB194" s="560"/>
      <c r="AC194" s="558"/>
      <c r="AD194" s="559">
        <f t="shared" si="444"/>
        <v>2</v>
      </c>
      <c r="AE194" s="557"/>
      <c r="AF194" s="558"/>
      <c r="AG194" s="756">
        <f t="shared" si="445"/>
        <v>2</v>
      </c>
      <c r="AH194" s="560"/>
      <c r="AI194" s="558"/>
      <c r="AJ194" s="562">
        <f t="shared" si="446"/>
        <v>2</v>
      </c>
      <c r="AK194" s="560"/>
      <c r="AL194" s="558"/>
      <c r="AM194" s="562">
        <f t="shared" si="447"/>
        <v>2</v>
      </c>
      <c r="AN194" s="560"/>
      <c r="AO194" s="558"/>
      <c r="AP194" s="562">
        <f t="shared" si="448"/>
        <v>2</v>
      </c>
      <c r="AQ194" s="560"/>
      <c r="AR194" s="558"/>
      <c r="AS194" s="562">
        <f t="shared" ref="AS194:AS201" si="458">SUM(AP194+AQ194-AR194)</f>
        <v>2</v>
      </c>
      <c r="AT194" s="560"/>
      <c r="AU194" s="558"/>
      <c r="AV194" s="562">
        <f t="shared" si="450"/>
        <v>2</v>
      </c>
      <c r="AW194" s="583">
        <f t="shared" si="451"/>
        <v>0</v>
      </c>
      <c r="AX194" s="583">
        <f t="shared" si="452"/>
        <v>0</v>
      </c>
      <c r="AY194" s="564">
        <f t="shared" si="453"/>
        <v>0</v>
      </c>
      <c r="AZ194" s="565" t="e">
        <f t="shared" si="454"/>
        <v>#DIV/0!</v>
      </c>
      <c r="BA194" s="566">
        <f t="shared" si="455"/>
        <v>0</v>
      </c>
      <c r="BB194" s="567">
        <f>MAX(0, Table176252626[[#This Row],[Column6]])</f>
        <v>2</v>
      </c>
      <c r="BC194" s="568">
        <v>1</v>
      </c>
      <c r="BD194" s="584">
        <f t="shared" si="377"/>
        <v>2</v>
      </c>
      <c r="BE194" s="583">
        <f t="shared" si="358"/>
        <v>1</v>
      </c>
      <c r="BF194" s="585">
        <v>2</v>
      </c>
      <c r="BG194" s="586">
        <v>44434.538078703707</v>
      </c>
      <c r="BH194" s="572">
        <f t="shared" si="379"/>
        <v>46265</v>
      </c>
      <c r="BI194" s="587">
        <f t="shared" si="456"/>
        <v>1830.4619212962934</v>
      </c>
      <c r="BJ194" s="580" t="str">
        <f t="shared" si="359"/>
        <v>Dead Stock</v>
      </c>
      <c r="BK194" s="751">
        <v>790</v>
      </c>
    </row>
    <row r="195" spans="1:63" ht="13">
      <c r="A195" s="549"/>
      <c r="B195" s="550"/>
      <c r="C195" s="551">
        <v>192</v>
      </c>
      <c r="D195" s="621" t="s">
        <v>3876</v>
      </c>
      <c r="E195" s="621">
        <v>19</v>
      </c>
      <c r="F195" s="579" t="s">
        <v>1953</v>
      </c>
      <c r="G195" s="580" t="s">
        <v>798</v>
      </c>
      <c r="H195" s="581" t="s">
        <v>810</v>
      </c>
      <c r="I195" s="581" t="s">
        <v>419</v>
      </c>
      <c r="J195" s="580" t="s">
        <v>629</v>
      </c>
      <c r="K195" s="582">
        <f t="shared" si="438"/>
        <v>5</v>
      </c>
      <c r="L195" s="580">
        <v>5</v>
      </c>
      <c r="M195" s="557"/>
      <c r="N195" s="558"/>
      <c r="O195" s="559">
        <f t="shared" si="439"/>
        <v>5</v>
      </c>
      <c r="P195" s="560"/>
      <c r="Q195" s="558"/>
      <c r="R195" s="559">
        <f t="shared" si="440"/>
        <v>5</v>
      </c>
      <c r="S195" s="560"/>
      <c r="T195" s="558"/>
      <c r="U195" s="561">
        <f t="shared" si="441"/>
        <v>5</v>
      </c>
      <c r="V195" s="560"/>
      <c r="W195" s="558"/>
      <c r="X195" s="559">
        <f t="shared" si="442"/>
        <v>5</v>
      </c>
      <c r="Y195" s="560"/>
      <c r="Z195" s="558"/>
      <c r="AA195" s="561">
        <f t="shared" si="443"/>
        <v>5</v>
      </c>
      <c r="AB195" s="560"/>
      <c r="AC195" s="558"/>
      <c r="AD195" s="559">
        <f t="shared" si="444"/>
        <v>5</v>
      </c>
      <c r="AE195" s="557"/>
      <c r="AF195" s="558"/>
      <c r="AG195" s="756">
        <f t="shared" si="445"/>
        <v>5</v>
      </c>
      <c r="AH195" s="560"/>
      <c r="AI195" s="558"/>
      <c r="AJ195" s="562">
        <f t="shared" si="446"/>
        <v>5</v>
      </c>
      <c r="AK195" s="560"/>
      <c r="AL195" s="558"/>
      <c r="AM195" s="562">
        <f t="shared" si="447"/>
        <v>5</v>
      </c>
      <c r="AN195" s="560"/>
      <c r="AO195" s="558"/>
      <c r="AP195" s="562">
        <f t="shared" si="448"/>
        <v>5</v>
      </c>
      <c r="AQ195" s="560"/>
      <c r="AR195" s="558"/>
      <c r="AS195" s="562">
        <f t="shared" si="458"/>
        <v>5</v>
      </c>
      <c r="AT195" s="560"/>
      <c r="AU195" s="558"/>
      <c r="AV195" s="562">
        <f t="shared" si="450"/>
        <v>5</v>
      </c>
      <c r="AW195" s="583">
        <f t="shared" si="451"/>
        <v>0</v>
      </c>
      <c r="AX195" s="583">
        <f t="shared" si="452"/>
        <v>0</v>
      </c>
      <c r="AY195" s="564">
        <f t="shared" si="453"/>
        <v>0</v>
      </c>
      <c r="AZ195" s="565" t="e">
        <f t="shared" si="454"/>
        <v>#DIV/0!</v>
      </c>
      <c r="BA195" s="566">
        <f t="shared" si="455"/>
        <v>0</v>
      </c>
      <c r="BB195" s="567">
        <f>MAX(0, Table176252626[[#This Row],[Column6]])</f>
        <v>5</v>
      </c>
      <c r="BC195" s="568">
        <v>1</v>
      </c>
      <c r="BD195" s="584">
        <f t="shared" si="377"/>
        <v>5</v>
      </c>
      <c r="BE195" s="583">
        <f t="shared" si="358"/>
        <v>4</v>
      </c>
      <c r="BF195" s="585">
        <v>2</v>
      </c>
      <c r="BG195" s="586">
        <v>43327.728252314817</v>
      </c>
      <c r="BH195" s="572">
        <f t="shared" si="379"/>
        <v>46265</v>
      </c>
      <c r="BI195" s="587">
        <f t="shared" si="456"/>
        <v>2937.2717476851831</v>
      </c>
      <c r="BJ195" s="580" t="str">
        <f t="shared" si="359"/>
        <v>Dead Stock</v>
      </c>
      <c r="BK195" s="751">
        <v>335</v>
      </c>
    </row>
    <row r="196" spans="1:63" ht="13">
      <c r="A196" s="575"/>
      <c r="B196" s="576"/>
      <c r="C196" s="577">
        <v>193</v>
      </c>
      <c r="D196" s="621" t="s">
        <v>3876</v>
      </c>
      <c r="E196" s="621">
        <v>20</v>
      </c>
      <c r="F196" s="579" t="s">
        <v>1953</v>
      </c>
      <c r="G196" s="588" t="s">
        <v>1913</v>
      </c>
      <c r="H196" s="589" t="s">
        <v>1914</v>
      </c>
      <c r="I196" s="581" t="s">
        <v>428</v>
      </c>
      <c r="J196" s="580" t="s">
        <v>629</v>
      </c>
      <c r="K196" s="582">
        <f t="shared" si="438"/>
        <v>2</v>
      </c>
      <c r="L196" s="580">
        <v>3</v>
      </c>
      <c r="M196" s="557"/>
      <c r="N196" s="558"/>
      <c r="O196" s="559">
        <f t="shared" si="439"/>
        <v>3</v>
      </c>
      <c r="P196" s="560"/>
      <c r="Q196" s="558"/>
      <c r="R196" s="559">
        <f t="shared" si="440"/>
        <v>3</v>
      </c>
      <c r="S196" s="560"/>
      <c r="T196" s="558"/>
      <c r="U196" s="561">
        <f t="shared" si="441"/>
        <v>3</v>
      </c>
      <c r="V196" s="560"/>
      <c r="W196" s="558"/>
      <c r="X196" s="559">
        <f t="shared" si="442"/>
        <v>3</v>
      </c>
      <c r="Y196" s="560"/>
      <c r="Z196" s="558"/>
      <c r="AA196" s="561">
        <f t="shared" si="443"/>
        <v>3</v>
      </c>
      <c r="AB196" s="560"/>
      <c r="AC196" s="558">
        <v>1</v>
      </c>
      <c r="AD196" s="559">
        <f t="shared" si="444"/>
        <v>2</v>
      </c>
      <c r="AE196" s="557"/>
      <c r="AF196" s="558"/>
      <c r="AG196" s="756">
        <f t="shared" si="445"/>
        <v>2</v>
      </c>
      <c r="AH196" s="560"/>
      <c r="AI196" s="558"/>
      <c r="AJ196" s="562">
        <f t="shared" si="446"/>
        <v>2</v>
      </c>
      <c r="AK196" s="560"/>
      <c r="AL196" s="558"/>
      <c r="AM196" s="562">
        <f t="shared" si="447"/>
        <v>2</v>
      </c>
      <c r="AN196" s="560"/>
      <c r="AO196" s="558"/>
      <c r="AP196" s="562">
        <f t="shared" si="448"/>
        <v>2</v>
      </c>
      <c r="AQ196" s="560"/>
      <c r="AR196" s="558"/>
      <c r="AS196" s="562">
        <f t="shared" si="458"/>
        <v>2</v>
      </c>
      <c r="AT196" s="560"/>
      <c r="AU196" s="558"/>
      <c r="AV196" s="562">
        <f t="shared" si="450"/>
        <v>2</v>
      </c>
      <c r="AW196" s="583">
        <f t="shared" si="451"/>
        <v>0</v>
      </c>
      <c r="AX196" s="583">
        <f t="shared" si="452"/>
        <v>1</v>
      </c>
      <c r="AY196" s="564">
        <f t="shared" si="453"/>
        <v>1</v>
      </c>
      <c r="AZ196" s="565">
        <f t="shared" si="454"/>
        <v>1</v>
      </c>
      <c r="BA196" s="566">
        <f t="shared" si="455"/>
        <v>1</v>
      </c>
      <c r="BB196" s="567">
        <f>MAX(0, Table176252626[[#This Row],[Column6]])</f>
        <v>2</v>
      </c>
      <c r="BC196" s="568">
        <v>1</v>
      </c>
      <c r="BD196" s="584">
        <f t="shared" si="377"/>
        <v>2</v>
      </c>
      <c r="BE196" s="583">
        <f t="shared" si="358"/>
        <v>1</v>
      </c>
      <c r="BF196" s="585">
        <v>2</v>
      </c>
      <c r="BG196" s="586">
        <v>43808.391805555555</v>
      </c>
      <c r="BH196" s="572">
        <f t="shared" si="379"/>
        <v>46265</v>
      </c>
      <c r="BI196" s="587">
        <f t="shared" si="456"/>
        <v>2456.608194444445</v>
      </c>
      <c r="BJ196" s="580" t="str">
        <f t="shared" si="359"/>
        <v>Dead Stock</v>
      </c>
      <c r="BK196" s="751">
        <v>152</v>
      </c>
    </row>
    <row r="197" spans="1:63" ht="13">
      <c r="A197" s="549"/>
      <c r="B197" s="576"/>
      <c r="C197" s="577">
        <v>194</v>
      </c>
      <c r="D197" s="621" t="s">
        <v>3876</v>
      </c>
      <c r="E197" s="621">
        <v>21</v>
      </c>
      <c r="F197" s="579" t="s">
        <v>1953</v>
      </c>
      <c r="G197" s="588" t="s">
        <v>1915</v>
      </c>
      <c r="H197" s="589" t="s">
        <v>1916</v>
      </c>
      <c r="I197" s="581" t="s">
        <v>428</v>
      </c>
      <c r="J197" s="580" t="s">
        <v>629</v>
      </c>
      <c r="K197" s="582">
        <f t="shared" si="438"/>
        <v>5</v>
      </c>
      <c r="L197" s="580">
        <v>6</v>
      </c>
      <c r="M197" s="557"/>
      <c r="N197" s="558"/>
      <c r="O197" s="559">
        <f t="shared" si="439"/>
        <v>6</v>
      </c>
      <c r="P197" s="560"/>
      <c r="Q197" s="558"/>
      <c r="R197" s="559">
        <f t="shared" si="440"/>
        <v>6</v>
      </c>
      <c r="S197" s="560"/>
      <c r="T197" s="558"/>
      <c r="U197" s="561">
        <f t="shared" si="441"/>
        <v>6</v>
      </c>
      <c r="V197" s="560"/>
      <c r="W197" s="558"/>
      <c r="X197" s="559">
        <f t="shared" si="442"/>
        <v>6</v>
      </c>
      <c r="Y197" s="560"/>
      <c r="Z197" s="558">
        <v>1</v>
      </c>
      <c r="AA197" s="561">
        <f t="shared" si="443"/>
        <v>5</v>
      </c>
      <c r="AB197" s="560"/>
      <c r="AC197" s="558"/>
      <c r="AD197" s="559">
        <f t="shared" si="444"/>
        <v>5</v>
      </c>
      <c r="AE197" s="557"/>
      <c r="AF197" s="558"/>
      <c r="AG197" s="756">
        <f t="shared" si="445"/>
        <v>5</v>
      </c>
      <c r="AH197" s="560"/>
      <c r="AI197" s="558"/>
      <c r="AJ197" s="562">
        <f t="shared" si="446"/>
        <v>5</v>
      </c>
      <c r="AK197" s="560"/>
      <c r="AL197" s="558"/>
      <c r="AM197" s="562">
        <f t="shared" si="447"/>
        <v>5</v>
      </c>
      <c r="AN197" s="560"/>
      <c r="AO197" s="558"/>
      <c r="AP197" s="562">
        <f t="shared" si="448"/>
        <v>5</v>
      </c>
      <c r="AQ197" s="560"/>
      <c r="AR197" s="558"/>
      <c r="AS197" s="562">
        <f t="shared" si="458"/>
        <v>5</v>
      </c>
      <c r="AT197" s="560"/>
      <c r="AU197" s="558"/>
      <c r="AV197" s="562">
        <f t="shared" si="450"/>
        <v>5</v>
      </c>
      <c r="AW197" s="583">
        <f t="shared" si="451"/>
        <v>0</v>
      </c>
      <c r="AX197" s="583">
        <f t="shared" si="452"/>
        <v>1</v>
      </c>
      <c r="AY197" s="564">
        <f t="shared" si="453"/>
        <v>1</v>
      </c>
      <c r="AZ197" s="565">
        <f t="shared" si="454"/>
        <v>1</v>
      </c>
      <c r="BA197" s="566">
        <f t="shared" si="455"/>
        <v>1</v>
      </c>
      <c r="BB197" s="567">
        <f>MAX(0, Table176252626[[#This Row],[Column6]])</f>
        <v>5</v>
      </c>
      <c r="BC197" s="568">
        <v>1</v>
      </c>
      <c r="BD197" s="584">
        <f t="shared" si="377"/>
        <v>5</v>
      </c>
      <c r="BE197" s="583">
        <f t="shared" si="358"/>
        <v>4</v>
      </c>
      <c r="BF197" s="585">
        <v>2</v>
      </c>
      <c r="BG197" s="586">
        <v>43808.391805555555</v>
      </c>
      <c r="BH197" s="572">
        <f t="shared" si="379"/>
        <v>46265</v>
      </c>
      <c r="BI197" s="587">
        <f t="shared" si="456"/>
        <v>2456.608194444445</v>
      </c>
      <c r="BJ197" s="580" t="str">
        <f t="shared" si="359"/>
        <v>Dead Stock</v>
      </c>
      <c r="BK197" s="751">
        <v>128</v>
      </c>
    </row>
    <row r="198" spans="1:63" ht="13">
      <c r="A198" s="549"/>
      <c r="B198" s="576"/>
      <c r="C198" s="577">
        <v>195</v>
      </c>
      <c r="D198" s="621" t="s">
        <v>3876</v>
      </c>
      <c r="E198" s="621">
        <v>22</v>
      </c>
      <c r="F198" s="579" t="s">
        <v>1953</v>
      </c>
      <c r="G198" s="588" t="s">
        <v>2868</v>
      </c>
      <c r="H198" s="589" t="s">
        <v>2869</v>
      </c>
      <c r="I198" s="581" t="s">
        <v>418</v>
      </c>
      <c r="J198" s="580" t="s">
        <v>629</v>
      </c>
      <c r="K198" s="582">
        <f t="shared" si="438"/>
        <v>5</v>
      </c>
      <c r="L198" s="580">
        <v>5</v>
      </c>
      <c r="M198" s="557"/>
      <c r="N198" s="558"/>
      <c r="O198" s="559">
        <f t="shared" si="439"/>
        <v>5</v>
      </c>
      <c r="P198" s="560"/>
      <c r="Q198" s="558"/>
      <c r="R198" s="559">
        <f t="shared" si="440"/>
        <v>5</v>
      </c>
      <c r="S198" s="560"/>
      <c r="T198" s="558"/>
      <c r="U198" s="561">
        <f t="shared" si="441"/>
        <v>5</v>
      </c>
      <c r="V198" s="560"/>
      <c r="W198" s="558"/>
      <c r="X198" s="559">
        <f t="shared" si="442"/>
        <v>5</v>
      </c>
      <c r="Y198" s="560"/>
      <c r="Z198" s="558"/>
      <c r="AA198" s="561">
        <f t="shared" si="443"/>
        <v>5</v>
      </c>
      <c r="AB198" s="560"/>
      <c r="AC198" s="558"/>
      <c r="AD198" s="559">
        <f t="shared" si="444"/>
        <v>5</v>
      </c>
      <c r="AE198" s="557"/>
      <c r="AF198" s="558"/>
      <c r="AG198" s="756">
        <f t="shared" si="445"/>
        <v>5</v>
      </c>
      <c r="AH198" s="560"/>
      <c r="AI198" s="558"/>
      <c r="AJ198" s="562">
        <f t="shared" si="446"/>
        <v>5</v>
      </c>
      <c r="AK198" s="560"/>
      <c r="AL198" s="558"/>
      <c r="AM198" s="562">
        <f t="shared" si="447"/>
        <v>5</v>
      </c>
      <c r="AN198" s="560"/>
      <c r="AO198" s="558"/>
      <c r="AP198" s="562">
        <f t="shared" si="448"/>
        <v>5</v>
      </c>
      <c r="AQ198" s="560"/>
      <c r="AR198" s="558"/>
      <c r="AS198" s="562">
        <f t="shared" si="458"/>
        <v>5</v>
      </c>
      <c r="AT198" s="560"/>
      <c r="AU198" s="558"/>
      <c r="AV198" s="562">
        <f t="shared" si="450"/>
        <v>5</v>
      </c>
      <c r="AW198" s="583">
        <f t="shared" si="451"/>
        <v>0</v>
      </c>
      <c r="AX198" s="583">
        <f t="shared" si="452"/>
        <v>0</v>
      </c>
      <c r="AY198" s="564">
        <f t="shared" si="453"/>
        <v>0</v>
      </c>
      <c r="AZ198" s="565" t="e">
        <f t="shared" si="454"/>
        <v>#DIV/0!</v>
      </c>
      <c r="BA198" s="566">
        <f t="shared" si="455"/>
        <v>0</v>
      </c>
      <c r="BB198" s="567">
        <f>MAX(0, Table176252626[[#This Row],[Column6]])</f>
        <v>5</v>
      </c>
      <c r="BC198" s="568">
        <v>1</v>
      </c>
      <c r="BD198" s="584">
        <f t="shared" si="377"/>
        <v>5</v>
      </c>
      <c r="BE198" s="583">
        <f t="shared" ref="BE198:BE262" si="459">SUM(BD198-BC198)</f>
        <v>4</v>
      </c>
      <c r="BF198" s="585">
        <v>2</v>
      </c>
      <c r="BG198" s="586">
        <v>44830.570879629631</v>
      </c>
      <c r="BH198" s="572">
        <f t="shared" si="379"/>
        <v>46265</v>
      </c>
      <c r="BI198" s="587">
        <f t="shared" si="456"/>
        <v>1434.4291203703688</v>
      </c>
      <c r="BJ198" s="580" t="str">
        <f t="shared" ref="BJ198:BJ262" si="460">IF(AND(K198&gt;0,BI198&gt;365),"Dead Stock","")</f>
        <v>Dead Stock</v>
      </c>
      <c r="BK198" s="751">
        <v>675</v>
      </c>
    </row>
    <row r="199" spans="1:63" ht="13">
      <c r="A199" s="549"/>
      <c r="B199" s="550"/>
      <c r="C199" s="551">
        <v>196</v>
      </c>
      <c r="D199" s="621" t="s">
        <v>3876</v>
      </c>
      <c r="E199" s="621">
        <v>23</v>
      </c>
      <c r="F199" s="579" t="s">
        <v>1953</v>
      </c>
      <c r="G199" s="588" t="s">
        <v>2870</v>
      </c>
      <c r="H199" s="589" t="s">
        <v>2871</v>
      </c>
      <c r="I199" s="581" t="s">
        <v>418</v>
      </c>
      <c r="J199" s="580" t="s">
        <v>629</v>
      </c>
      <c r="K199" s="582">
        <f t="shared" si="438"/>
        <v>4</v>
      </c>
      <c r="L199" s="580">
        <v>4</v>
      </c>
      <c r="M199" s="557"/>
      <c r="N199" s="558"/>
      <c r="O199" s="559">
        <f t="shared" si="439"/>
        <v>4</v>
      </c>
      <c r="P199" s="560"/>
      <c r="Q199" s="558"/>
      <c r="R199" s="559">
        <f t="shared" si="440"/>
        <v>4</v>
      </c>
      <c r="S199" s="560"/>
      <c r="T199" s="558"/>
      <c r="U199" s="561">
        <f t="shared" si="441"/>
        <v>4</v>
      </c>
      <c r="V199" s="560"/>
      <c r="W199" s="558"/>
      <c r="X199" s="559">
        <f t="shared" si="442"/>
        <v>4</v>
      </c>
      <c r="Y199" s="560"/>
      <c r="Z199" s="558"/>
      <c r="AA199" s="561">
        <f t="shared" si="443"/>
        <v>4</v>
      </c>
      <c r="AB199" s="560"/>
      <c r="AC199" s="558"/>
      <c r="AD199" s="559">
        <f t="shared" si="444"/>
        <v>4</v>
      </c>
      <c r="AE199" s="557"/>
      <c r="AF199" s="558"/>
      <c r="AG199" s="756">
        <f t="shared" si="445"/>
        <v>4</v>
      </c>
      <c r="AH199" s="560"/>
      <c r="AI199" s="558"/>
      <c r="AJ199" s="562">
        <f t="shared" si="446"/>
        <v>4</v>
      </c>
      <c r="AK199" s="560"/>
      <c r="AL199" s="558"/>
      <c r="AM199" s="562">
        <f t="shared" si="447"/>
        <v>4</v>
      </c>
      <c r="AN199" s="560"/>
      <c r="AO199" s="558"/>
      <c r="AP199" s="562">
        <f t="shared" si="448"/>
        <v>4</v>
      </c>
      <c r="AQ199" s="560"/>
      <c r="AR199" s="558"/>
      <c r="AS199" s="562">
        <f t="shared" si="458"/>
        <v>4</v>
      </c>
      <c r="AT199" s="560"/>
      <c r="AU199" s="558"/>
      <c r="AV199" s="562">
        <f t="shared" si="450"/>
        <v>4</v>
      </c>
      <c r="AW199" s="583">
        <f t="shared" si="451"/>
        <v>0</v>
      </c>
      <c r="AX199" s="583">
        <f t="shared" si="452"/>
        <v>0</v>
      </c>
      <c r="AY199" s="564">
        <f t="shared" si="453"/>
        <v>0</v>
      </c>
      <c r="AZ199" s="565" t="e">
        <f t="shared" si="454"/>
        <v>#DIV/0!</v>
      </c>
      <c r="BA199" s="566">
        <f t="shared" si="455"/>
        <v>0</v>
      </c>
      <c r="BB199" s="567">
        <f>MAX(0, Table176252626[[#This Row],[Column6]])</f>
        <v>4</v>
      </c>
      <c r="BC199" s="568">
        <v>1</v>
      </c>
      <c r="BD199" s="584">
        <f t="shared" si="377"/>
        <v>4</v>
      </c>
      <c r="BE199" s="583">
        <f t="shared" si="459"/>
        <v>3</v>
      </c>
      <c r="BF199" s="585">
        <v>2</v>
      </c>
      <c r="BG199" s="586">
        <v>44830.597002314818</v>
      </c>
      <c r="BH199" s="572">
        <f t="shared" si="379"/>
        <v>46265</v>
      </c>
      <c r="BI199" s="587">
        <f t="shared" si="456"/>
        <v>1434.4029976851816</v>
      </c>
      <c r="BJ199" s="580" t="str">
        <f t="shared" si="460"/>
        <v>Dead Stock</v>
      </c>
      <c r="BK199" s="751">
        <v>970</v>
      </c>
    </row>
    <row r="200" spans="1:63" ht="13">
      <c r="A200" s="575"/>
      <c r="B200" s="576"/>
      <c r="C200" s="551">
        <v>197</v>
      </c>
      <c r="D200" s="621" t="s">
        <v>3876</v>
      </c>
      <c r="E200" s="621">
        <v>24</v>
      </c>
      <c r="F200" s="579" t="s">
        <v>1953</v>
      </c>
      <c r="G200" s="588" t="s">
        <v>3627</v>
      </c>
      <c r="H200" s="589" t="s">
        <v>3628</v>
      </c>
      <c r="I200" s="589" t="s">
        <v>634</v>
      </c>
      <c r="J200" s="580" t="s">
        <v>629</v>
      </c>
      <c r="K200" s="582">
        <f t="shared" si="438"/>
        <v>2</v>
      </c>
      <c r="L200" s="580">
        <v>2</v>
      </c>
      <c r="M200" s="557"/>
      <c r="N200" s="558"/>
      <c r="O200" s="559">
        <f t="shared" si="439"/>
        <v>2</v>
      </c>
      <c r="P200" s="560"/>
      <c r="Q200" s="558"/>
      <c r="R200" s="559">
        <f t="shared" si="440"/>
        <v>2</v>
      </c>
      <c r="S200" s="560"/>
      <c r="T200" s="558"/>
      <c r="U200" s="561">
        <f t="shared" si="441"/>
        <v>2</v>
      </c>
      <c r="V200" s="560"/>
      <c r="W200" s="558"/>
      <c r="X200" s="559">
        <f t="shared" si="442"/>
        <v>2</v>
      </c>
      <c r="Y200" s="560"/>
      <c r="Z200" s="558"/>
      <c r="AA200" s="561">
        <f t="shared" si="443"/>
        <v>2</v>
      </c>
      <c r="AB200" s="560"/>
      <c r="AC200" s="558"/>
      <c r="AD200" s="559">
        <f t="shared" si="444"/>
        <v>2</v>
      </c>
      <c r="AE200" s="557"/>
      <c r="AF200" s="558"/>
      <c r="AG200" s="756">
        <f t="shared" si="445"/>
        <v>2</v>
      </c>
      <c r="AH200" s="560"/>
      <c r="AI200" s="558"/>
      <c r="AJ200" s="562">
        <f t="shared" si="446"/>
        <v>2</v>
      </c>
      <c r="AK200" s="560"/>
      <c r="AL200" s="558"/>
      <c r="AM200" s="562">
        <f t="shared" si="447"/>
        <v>2</v>
      </c>
      <c r="AN200" s="560"/>
      <c r="AO200" s="558"/>
      <c r="AP200" s="562">
        <f t="shared" si="448"/>
        <v>2</v>
      </c>
      <c r="AQ200" s="560"/>
      <c r="AR200" s="558"/>
      <c r="AS200" s="562">
        <f t="shared" si="458"/>
        <v>2</v>
      </c>
      <c r="AT200" s="560"/>
      <c r="AU200" s="558"/>
      <c r="AV200" s="562">
        <f t="shared" si="450"/>
        <v>2</v>
      </c>
      <c r="AW200" s="583">
        <f t="shared" si="451"/>
        <v>0</v>
      </c>
      <c r="AX200" s="583">
        <f t="shared" si="452"/>
        <v>0</v>
      </c>
      <c r="AY200" s="564">
        <f t="shared" si="453"/>
        <v>0</v>
      </c>
      <c r="AZ200" s="565" t="e">
        <f t="shared" si="454"/>
        <v>#DIV/0!</v>
      </c>
      <c r="BA200" s="566">
        <f t="shared" si="455"/>
        <v>0</v>
      </c>
      <c r="BB200" s="567">
        <f>MAX(0, Table176252626[[#This Row],[Column6]])</f>
        <v>2</v>
      </c>
      <c r="BC200" s="568">
        <v>2</v>
      </c>
      <c r="BD200" s="584">
        <f t="shared" si="377"/>
        <v>2</v>
      </c>
      <c r="BE200" s="583">
        <f t="shared" si="459"/>
        <v>0</v>
      </c>
      <c r="BF200" s="585">
        <v>2</v>
      </c>
      <c r="BG200" s="586">
        <v>45183.440335648149</v>
      </c>
      <c r="BH200" s="572">
        <f t="shared" si="379"/>
        <v>46265</v>
      </c>
      <c r="BI200" s="587">
        <f t="shared" si="456"/>
        <v>1081.5596643518511</v>
      </c>
      <c r="BJ200" s="580" t="str">
        <f t="shared" si="460"/>
        <v>Dead Stock</v>
      </c>
      <c r="BK200" s="751">
        <v>295</v>
      </c>
    </row>
    <row r="201" spans="1:63" ht="13">
      <c r="A201" s="549"/>
      <c r="B201" s="550"/>
      <c r="C201" s="551">
        <v>198</v>
      </c>
      <c r="D201" s="621" t="s">
        <v>3876</v>
      </c>
      <c r="E201" s="621">
        <v>25</v>
      </c>
      <c r="F201" s="553" t="s">
        <v>1953</v>
      </c>
      <c r="G201" s="606" t="s">
        <v>778</v>
      </c>
      <c r="H201" s="581" t="s">
        <v>2505</v>
      </c>
      <c r="I201" s="589" t="s">
        <v>419</v>
      </c>
      <c r="J201" s="580" t="s">
        <v>629</v>
      </c>
      <c r="K201" s="594">
        <f t="shared" si="438"/>
        <v>4</v>
      </c>
      <c r="L201" s="580">
        <v>7</v>
      </c>
      <c r="M201" s="557"/>
      <c r="N201" s="558"/>
      <c r="O201" s="559">
        <f t="shared" si="439"/>
        <v>7</v>
      </c>
      <c r="P201" s="560"/>
      <c r="Q201" s="558"/>
      <c r="R201" s="559">
        <f t="shared" si="440"/>
        <v>7</v>
      </c>
      <c r="S201" s="560"/>
      <c r="T201" s="558"/>
      <c r="U201" s="561">
        <f t="shared" si="441"/>
        <v>7</v>
      </c>
      <c r="V201" s="560"/>
      <c r="W201" s="558"/>
      <c r="X201" s="559">
        <f t="shared" si="442"/>
        <v>7</v>
      </c>
      <c r="Y201" s="560"/>
      <c r="Z201" s="558"/>
      <c r="AA201" s="561">
        <f t="shared" si="443"/>
        <v>7</v>
      </c>
      <c r="AB201" s="560"/>
      <c r="AC201" s="558">
        <v>3</v>
      </c>
      <c r="AD201" s="559">
        <f t="shared" si="444"/>
        <v>4</v>
      </c>
      <c r="AE201" s="557"/>
      <c r="AF201" s="558"/>
      <c r="AG201" s="756">
        <f t="shared" si="445"/>
        <v>4</v>
      </c>
      <c r="AH201" s="560"/>
      <c r="AI201" s="558"/>
      <c r="AJ201" s="562">
        <f t="shared" si="446"/>
        <v>4</v>
      </c>
      <c r="AK201" s="560"/>
      <c r="AL201" s="558"/>
      <c r="AM201" s="562">
        <f t="shared" si="447"/>
        <v>4</v>
      </c>
      <c r="AN201" s="560"/>
      <c r="AO201" s="558"/>
      <c r="AP201" s="562">
        <f t="shared" si="448"/>
        <v>4</v>
      </c>
      <c r="AQ201" s="560"/>
      <c r="AR201" s="558"/>
      <c r="AS201" s="562">
        <f t="shared" si="458"/>
        <v>4</v>
      </c>
      <c r="AT201" s="560"/>
      <c r="AU201" s="558"/>
      <c r="AV201" s="562">
        <f t="shared" si="450"/>
        <v>4</v>
      </c>
      <c r="AW201" s="583">
        <f t="shared" si="451"/>
        <v>0</v>
      </c>
      <c r="AX201" s="583">
        <f t="shared" si="452"/>
        <v>3</v>
      </c>
      <c r="AY201" s="564">
        <f t="shared" si="453"/>
        <v>3</v>
      </c>
      <c r="AZ201" s="565">
        <f t="shared" si="454"/>
        <v>3</v>
      </c>
      <c r="BA201" s="566">
        <f t="shared" si="455"/>
        <v>1</v>
      </c>
      <c r="BB201" s="567">
        <f>MAX(0, Table176252626[[#This Row],[Column6]])</f>
        <v>4</v>
      </c>
      <c r="BC201" s="568">
        <v>1</v>
      </c>
      <c r="BD201" s="584">
        <f t="shared" ref="BD201:BD265" si="461">K201</f>
        <v>4</v>
      </c>
      <c r="BE201" s="583">
        <f t="shared" si="459"/>
        <v>3</v>
      </c>
      <c r="BF201" s="585">
        <v>2</v>
      </c>
      <c r="BG201" s="586">
        <v>45574.469074074077</v>
      </c>
      <c r="BH201" s="572">
        <f t="shared" si="379"/>
        <v>46265</v>
      </c>
      <c r="BI201" s="587">
        <f t="shared" si="456"/>
        <v>690.53092592592293</v>
      </c>
      <c r="BJ201" s="580" t="str">
        <f t="shared" si="460"/>
        <v>Dead Stock</v>
      </c>
      <c r="BK201" s="751">
        <v>135</v>
      </c>
    </row>
    <row r="202" spans="1:63" ht="13">
      <c r="A202" s="549"/>
      <c r="B202" s="550"/>
      <c r="C202" s="577">
        <v>199</v>
      </c>
      <c r="D202" s="621" t="s">
        <v>3876</v>
      </c>
      <c r="E202" s="621">
        <v>26</v>
      </c>
      <c r="F202" s="553" t="s">
        <v>1953</v>
      </c>
      <c r="G202" s="588" t="s">
        <v>923</v>
      </c>
      <c r="H202" s="581" t="s">
        <v>924</v>
      </c>
      <c r="I202" s="581" t="s">
        <v>419</v>
      </c>
      <c r="J202" s="580" t="s">
        <v>629</v>
      </c>
      <c r="K202" s="582">
        <f t="shared" si="438"/>
        <v>0</v>
      </c>
      <c r="L202" s="580">
        <v>2</v>
      </c>
      <c r="M202" s="557"/>
      <c r="N202" s="558"/>
      <c r="O202" s="559">
        <f t="shared" si="439"/>
        <v>2</v>
      </c>
      <c r="P202" s="560"/>
      <c r="Q202" s="558"/>
      <c r="R202" s="559">
        <f t="shared" si="440"/>
        <v>2</v>
      </c>
      <c r="S202" s="560"/>
      <c r="T202" s="558">
        <v>1</v>
      </c>
      <c r="U202" s="561">
        <f t="shared" si="441"/>
        <v>1</v>
      </c>
      <c r="V202" s="560"/>
      <c r="W202" s="558"/>
      <c r="X202" s="559">
        <f t="shared" si="442"/>
        <v>1</v>
      </c>
      <c r="Y202" s="560"/>
      <c r="Z202" s="558"/>
      <c r="AA202" s="561">
        <f t="shared" si="443"/>
        <v>1</v>
      </c>
      <c r="AB202" s="560"/>
      <c r="AC202" s="558">
        <v>1</v>
      </c>
      <c r="AD202" s="559">
        <f t="shared" si="444"/>
        <v>0</v>
      </c>
      <c r="AE202" s="557"/>
      <c r="AF202" s="558"/>
      <c r="AG202" s="756">
        <f t="shared" si="445"/>
        <v>0</v>
      </c>
      <c r="AH202" s="560"/>
      <c r="AI202" s="558"/>
      <c r="AJ202" s="562">
        <f t="shared" si="446"/>
        <v>0</v>
      </c>
      <c r="AK202" s="560"/>
      <c r="AL202" s="558"/>
      <c r="AM202" s="562">
        <f t="shared" si="447"/>
        <v>0</v>
      </c>
      <c r="AN202" s="560"/>
      <c r="AO202" s="558"/>
      <c r="AP202" s="562">
        <f t="shared" si="448"/>
        <v>0</v>
      </c>
      <c r="AQ202" s="560"/>
      <c r="AR202" s="558"/>
      <c r="AS202" s="562">
        <f t="shared" ref="AS202" si="462">SUM(AP202+AQ202-AR202)</f>
        <v>0</v>
      </c>
      <c r="AT202" s="560"/>
      <c r="AU202" s="558"/>
      <c r="AV202" s="562">
        <f t="shared" si="450"/>
        <v>0</v>
      </c>
      <c r="AW202" s="583">
        <f t="shared" si="451"/>
        <v>0</v>
      </c>
      <c r="AX202" s="583">
        <f t="shared" si="452"/>
        <v>2</v>
      </c>
      <c r="AY202" s="564">
        <f t="shared" si="453"/>
        <v>2</v>
      </c>
      <c r="AZ202" s="565">
        <f t="shared" si="454"/>
        <v>1</v>
      </c>
      <c r="BA202" s="566">
        <f t="shared" si="455"/>
        <v>2</v>
      </c>
      <c r="BB202" s="567">
        <v>1</v>
      </c>
      <c r="BC202" s="568">
        <v>0</v>
      </c>
      <c r="BD202" s="584">
        <f t="shared" si="461"/>
        <v>0</v>
      </c>
      <c r="BE202" s="583">
        <f t="shared" si="459"/>
        <v>0</v>
      </c>
      <c r="BF202" s="585">
        <v>2</v>
      </c>
      <c r="BG202" s="586"/>
      <c r="BH202" s="572">
        <f t="shared" si="379"/>
        <v>46265</v>
      </c>
      <c r="BI202" s="587">
        <f t="shared" si="456"/>
        <v>46265</v>
      </c>
      <c r="BJ202" s="580" t="str">
        <f t="shared" si="460"/>
        <v/>
      </c>
      <c r="BK202" s="751">
        <v>167</v>
      </c>
    </row>
    <row r="203" spans="1:63" ht="13">
      <c r="A203" s="549"/>
      <c r="B203" s="550"/>
      <c r="C203" s="577">
        <v>200</v>
      </c>
      <c r="D203" s="621" t="s">
        <v>3876</v>
      </c>
      <c r="E203" s="621">
        <v>27</v>
      </c>
      <c r="F203" s="579" t="s">
        <v>1953</v>
      </c>
      <c r="G203" s="606" t="s">
        <v>776</v>
      </c>
      <c r="H203" s="581" t="s">
        <v>782</v>
      </c>
      <c r="I203" s="589" t="s">
        <v>419</v>
      </c>
      <c r="J203" s="580" t="s">
        <v>629</v>
      </c>
      <c r="K203" s="594">
        <f t="shared" si="438"/>
        <v>1</v>
      </c>
      <c r="L203" s="580">
        <v>2</v>
      </c>
      <c r="M203" s="557"/>
      <c r="N203" s="558"/>
      <c r="O203" s="559">
        <f t="shared" si="439"/>
        <v>2</v>
      </c>
      <c r="P203" s="560"/>
      <c r="Q203" s="558"/>
      <c r="R203" s="559">
        <f t="shared" si="440"/>
        <v>2</v>
      </c>
      <c r="S203" s="560"/>
      <c r="T203" s="558"/>
      <c r="U203" s="561">
        <f t="shared" si="441"/>
        <v>2</v>
      </c>
      <c r="V203" s="560"/>
      <c r="W203" s="558"/>
      <c r="X203" s="559">
        <f t="shared" si="442"/>
        <v>2</v>
      </c>
      <c r="Y203" s="560"/>
      <c r="Z203" s="558"/>
      <c r="AA203" s="561">
        <f t="shared" si="443"/>
        <v>2</v>
      </c>
      <c r="AB203" s="560"/>
      <c r="AC203" s="558">
        <v>1</v>
      </c>
      <c r="AD203" s="559">
        <f t="shared" si="444"/>
        <v>1</v>
      </c>
      <c r="AE203" s="557"/>
      <c r="AF203" s="558"/>
      <c r="AG203" s="756">
        <f t="shared" si="445"/>
        <v>1</v>
      </c>
      <c r="AH203" s="560"/>
      <c r="AI203" s="558"/>
      <c r="AJ203" s="562">
        <f t="shared" si="446"/>
        <v>1</v>
      </c>
      <c r="AK203" s="560"/>
      <c r="AL203" s="558"/>
      <c r="AM203" s="562">
        <f t="shared" si="447"/>
        <v>1</v>
      </c>
      <c r="AN203" s="560"/>
      <c r="AO203" s="558"/>
      <c r="AP203" s="562">
        <f t="shared" si="448"/>
        <v>1</v>
      </c>
      <c r="AQ203" s="560"/>
      <c r="AR203" s="558"/>
      <c r="AS203" s="562">
        <f t="shared" ref="AS203:AS215" si="463">SUM(AP203+AQ203-AR203)</f>
        <v>1</v>
      </c>
      <c r="AT203" s="560"/>
      <c r="AU203" s="558"/>
      <c r="AV203" s="562">
        <f t="shared" si="450"/>
        <v>1</v>
      </c>
      <c r="AW203" s="583">
        <f t="shared" si="451"/>
        <v>0</v>
      </c>
      <c r="AX203" s="583">
        <f t="shared" si="452"/>
        <v>1</v>
      </c>
      <c r="AY203" s="564">
        <f t="shared" si="453"/>
        <v>1</v>
      </c>
      <c r="AZ203" s="565">
        <f t="shared" si="454"/>
        <v>1</v>
      </c>
      <c r="BA203" s="566">
        <f t="shared" si="455"/>
        <v>1</v>
      </c>
      <c r="BB203" s="567">
        <f>MAX(0, Table176252626[[#This Row],[Column6]])</f>
        <v>1</v>
      </c>
      <c r="BC203" s="568">
        <v>0</v>
      </c>
      <c r="BD203" s="584">
        <f t="shared" si="461"/>
        <v>1</v>
      </c>
      <c r="BE203" s="583">
        <f t="shared" si="459"/>
        <v>1</v>
      </c>
      <c r="BF203" s="585">
        <v>2</v>
      </c>
      <c r="BG203" s="586">
        <v>43299.428900462961</v>
      </c>
      <c r="BH203" s="572">
        <f t="shared" ref="BH203:BH267" si="464">BH202</f>
        <v>46265</v>
      </c>
      <c r="BI203" s="587">
        <f t="shared" si="456"/>
        <v>2965.5710995370391</v>
      </c>
      <c r="BJ203" s="580" t="str">
        <f t="shared" si="460"/>
        <v>Dead Stock</v>
      </c>
      <c r="BK203" s="751">
        <v>135</v>
      </c>
    </row>
    <row r="204" spans="1:63" ht="13">
      <c r="A204" s="575"/>
      <c r="B204" s="576"/>
      <c r="C204" s="577">
        <v>201</v>
      </c>
      <c r="D204" s="621" t="s">
        <v>3876</v>
      </c>
      <c r="E204" s="621">
        <v>28</v>
      </c>
      <c r="F204" s="579" t="s">
        <v>1953</v>
      </c>
      <c r="G204" s="588" t="s">
        <v>3532</v>
      </c>
      <c r="H204" s="589" t="s">
        <v>3533</v>
      </c>
      <c r="I204" s="589" t="s">
        <v>634</v>
      </c>
      <c r="J204" s="580" t="s">
        <v>629</v>
      </c>
      <c r="K204" s="582">
        <f t="shared" si="438"/>
        <v>1</v>
      </c>
      <c r="L204" s="588">
        <v>1</v>
      </c>
      <c r="M204" s="557"/>
      <c r="N204" s="558"/>
      <c r="O204" s="559">
        <f t="shared" si="439"/>
        <v>1</v>
      </c>
      <c r="P204" s="560"/>
      <c r="Q204" s="558"/>
      <c r="R204" s="559">
        <f t="shared" si="440"/>
        <v>1</v>
      </c>
      <c r="S204" s="560"/>
      <c r="T204" s="558"/>
      <c r="U204" s="561">
        <f t="shared" si="441"/>
        <v>1</v>
      </c>
      <c r="V204" s="560"/>
      <c r="W204" s="558"/>
      <c r="X204" s="559">
        <f t="shared" si="442"/>
        <v>1</v>
      </c>
      <c r="Y204" s="560"/>
      <c r="Z204" s="558"/>
      <c r="AA204" s="561">
        <f t="shared" si="443"/>
        <v>1</v>
      </c>
      <c r="AB204" s="560"/>
      <c r="AC204" s="558"/>
      <c r="AD204" s="559">
        <f t="shared" si="444"/>
        <v>1</v>
      </c>
      <c r="AE204" s="557"/>
      <c r="AF204" s="558"/>
      <c r="AG204" s="756">
        <f t="shared" si="445"/>
        <v>1</v>
      </c>
      <c r="AH204" s="560"/>
      <c r="AI204" s="558"/>
      <c r="AJ204" s="562">
        <f t="shared" si="446"/>
        <v>1</v>
      </c>
      <c r="AK204" s="560"/>
      <c r="AL204" s="558"/>
      <c r="AM204" s="562">
        <f t="shared" si="447"/>
        <v>1</v>
      </c>
      <c r="AN204" s="560"/>
      <c r="AO204" s="558"/>
      <c r="AP204" s="562">
        <f t="shared" si="448"/>
        <v>1</v>
      </c>
      <c r="AQ204" s="560"/>
      <c r="AR204" s="558"/>
      <c r="AS204" s="562">
        <f t="shared" si="463"/>
        <v>1</v>
      </c>
      <c r="AT204" s="560"/>
      <c r="AU204" s="558"/>
      <c r="AV204" s="562">
        <f t="shared" si="450"/>
        <v>1</v>
      </c>
      <c r="AW204" s="583">
        <f t="shared" si="451"/>
        <v>0</v>
      </c>
      <c r="AX204" s="583">
        <f t="shared" si="452"/>
        <v>0</v>
      </c>
      <c r="AY204" s="564">
        <f t="shared" si="453"/>
        <v>0</v>
      </c>
      <c r="AZ204" s="565" t="e">
        <f t="shared" si="454"/>
        <v>#DIV/0!</v>
      </c>
      <c r="BA204" s="566">
        <f t="shared" si="455"/>
        <v>0</v>
      </c>
      <c r="BB204" s="567">
        <v>1</v>
      </c>
      <c r="BC204" s="568">
        <v>0</v>
      </c>
      <c r="BD204" s="584">
        <f t="shared" si="461"/>
        <v>1</v>
      </c>
      <c r="BE204" s="583">
        <f t="shared" si="459"/>
        <v>1</v>
      </c>
      <c r="BF204" s="585">
        <v>2</v>
      </c>
      <c r="BG204" s="586">
        <v>45160.49391203704</v>
      </c>
      <c r="BH204" s="572">
        <f t="shared" si="464"/>
        <v>46265</v>
      </c>
      <c r="BI204" s="587">
        <f t="shared" si="456"/>
        <v>1104.50608796296</v>
      </c>
      <c r="BJ204" s="580" t="str">
        <f t="shared" si="460"/>
        <v>Dead Stock</v>
      </c>
      <c r="BK204" s="751">
        <v>2300</v>
      </c>
    </row>
    <row r="205" spans="1:63" ht="13">
      <c r="A205" s="575"/>
      <c r="B205" s="576"/>
      <c r="C205" s="551">
        <v>202</v>
      </c>
      <c r="D205" s="621" t="s">
        <v>3876</v>
      </c>
      <c r="E205" s="621">
        <v>29</v>
      </c>
      <c r="F205" s="553" t="s">
        <v>1953</v>
      </c>
      <c r="G205" s="622" t="s">
        <v>3065</v>
      </c>
      <c r="H205" s="619" t="s">
        <v>3066</v>
      </c>
      <c r="I205" s="589" t="s">
        <v>419</v>
      </c>
      <c r="J205" s="580" t="s">
        <v>517</v>
      </c>
      <c r="K205" s="582">
        <f t="shared" si="438"/>
        <v>2</v>
      </c>
      <c r="L205" s="580">
        <v>2</v>
      </c>
      <c r="M205" s="557"/>
      <c r="N205" s="558"/>
      <c r="O205" s="559">
        <f t="shared" si="439"/>
        <v>2</v>
      </c>
      <c r="P205" s="560"/>
      <c r="Q205" s="558"/>
      <c r="R205" s="559">
        <f t="shared" si="440"/>
        <v>2</v>
      </c>
      <c r="S205" s="560"/>
      <c r="T205" s="558"/>
      <c r="U205" s="561">
        <f t="shared" si="441"/>
        <v>2</v>
      </c>
      <c r="V205" s="560"/>
      <c r="W205" s="558"/>
      <c r="X205" s="559">
        <f t="shared" si="442"/>
        <v>2</v>
      </c>
      <c r="Y205" s="560"/>
      <c r="Z205" s="558"/>
      <c r="AA205" s="561">
        <f t="shared" si="443"/>
        <v>2</v>
      </c>
      <c r="AB205" s="560"/>
      <c r="AC205" s="558"/>
      <c r="AD205" s="559">
        <f t="shared" si="444"/>
        <v>2</v>
      </c>
      <c r="AE205" s="557"/>
      <c r="AF205" s="558"/>
      <c r="AG205" s="756">
        <f t="shared" si="445"/>
        <v>2</v>
      </c>
      <c r="AH205" s="560"/>
      <c r="AI205" s="558"/>
      <c r="AJ205" s="562">
        <f t="shared" si="446"/>
        <v>2</v>
      </c>
      <c r="AK205" s="560"/>
      <c r="AL205" s="558"/>
      <c r="AM205" s="562">
        <f t="shared" si="447"/>
        <v>2</v>
      </c>
      <c r="AN205" s="560"/>
      <c r="AO205" s="558"/>
      <c r="AP205" s="562">
        <f t="shared" si="448"/>
        <v>2</v>
      </c>
      <c r="AQ205" s="560"/>
      <c r="AR205" s="558"/>
      <c r="AS205" s="562">
        <f t="shared" si="463"/>
        <v>2</v>
      </c>
      <c r="AT205" s="560"/>
      <c r="AU205" s="558"/>
      <c r="AV205" s="562">
        <f t="shared" si="450"/>
        <v>2</v>
      </c>
      <c r="AW205" s="583">
        <f t="shared" ref="AW205:AX205" si="465">SUM(M205+P205+S205+V205+Y205+AB205+AE205+AH205+AK205+AN205+AQ205+AT205)</f>
        <v>0</v>
      </c>
      <c r="AX205" s="583">
        <f t="shared" si="465"/>
        <v>0</v>
      </c>
      <c r="AY205" s="564">
        <f t="shared" si="453"/>
        <v>0</v>
      </c>
      <c r="AZ205" s="565" t="e">
        <f t="shared" si="454"/>
        <v>#DIV/0!</v>
      </c>
      <c r="BA205" s="566">
        <f t="shared" si="455"/>
        <v>0</v>
      </c>
      <c r="BB205" s="567">
        <v>2</v>
      </c>
      <c r="BC205" s="568">
        <v>1</v>
      </c>
      <c r="BD205" s="584">
        <f t="shared" si="461"/>
        <v>2</v>
      </c>
      <c r="BE205" s="583">
        <f t="shared" si="459"/>
        <v>1</v>
      </c>
      <c r="BF205" s="585">
        <v>2</v>
      </c>
      <c r="BG205" s="586">
        <v>44999.596701388888</v>
      </c>
      <c r="BH205" s="572">
        <f t="shared" si="464"/>
        <v>46265</v>
      </c>
      <c r="BI205" s="608">
        <f t="shared" si="456"/>
        <v>1265.4032986111124</v>
      </c>
      <c r="BJ205" s="580" t="str">
        <f t="shared" si="460"/>
        <v>Dead Stock</v>
      </c>
      <c r="BK205" s="751">
        <v>2630</v>
      </c>
    </row>
    <row r="206" spans="1:63" ht="13">
      <c r="A206" s="549"/>
      <c r="B206" s="576"/>
      <c r="C206" s="551">
        <v>203</v>
      </c>
      <c r="D206" s="621" t="s">
        <v>3876</v>
      </c>
      <c r="E206" s="621">
        <v>30</v>
      </c>
      <c r="F206" s="553" t="s">
        <v>3852</v>
      </c>
      <c r="G206" s="580" t="s">
        <v>799</v>
      </c>
      <c r="H206" s="581" t="s">
        <v>811</v>
      </c>
      <c r="I206" s="581" t="s">
        <v>419</v>
      </c>
      <c r="J206" s="580" t="s">
        <v>629</v>
      </c>
      <c r="K206" s="582">
        <f t="shared" si="438"/>
        <v>9</v>
      </c>
      <c r="L206" s="580">
        <v>9</v>
      </c>
      <c r="M206" s="557"/>
      <c r="N206" s="558"/>
      <c r="O206" s="559">
        <f t="shared" si="439"/>
        <v>9</v>
      </c>
      <c r="P206" s="560"/>
      <c r="Q206" s="558"/>
      <c r="R206" s="559">
        <f t="shared" si="440"/>
        <v>9</v>
      </c>
      <c r="S206" s="560"/>
      <c r="T206" s="558"/>
      <c r="U206" s="561">
        <f t="shared" si="441"/>
        <v>9</v>
      </c>
      <c r="V206" s="560"/>
      <c r="W206" s="558"/>
      <c r="X206" s="559">
        <f t="shared" si="442"/>
        <v>9</v>
      </c>
      <c r="Y206" s="560"/>
      <c r="Z206" s="558"/>
      <c r="AA206" s="561">
        <f t="shared" si="443"/>
        <v>9</v>
      </c>
      <c r="AB206" s="560"/>
      <c r="AC206" s="558"/>
      <c r="AD206" s="559">
        <f t="shared" si="444"/>
        <v>9</v>
      </c>
      <c r="AE206" s="557"/>
      <c r="AF206" s="558"/>
      <c r="AG206" s="756">
        <f t="shared" si="445"/>
        <v>9</v>
      </c>
      <c r="AH206" s="560"/>
      <c r="AI206" s="558"/>
      <c r="AJ206" s="562">
        <f t="shared" si="446"/>
        <v>9</v>
      </c>
      <c r="AK206" s="560"/>
      <c r="AL206" s="558"/>
      <c r="AM206" s="562">
        <f t="shared" si="447"/>
        <v>9</v>
      </c>
      <c r="AN206" s="560"/>
      <c r="AO206" s="558"/>
      <c r="AP206" s="562">
        <f t="shared" si="448"/>
        <v>9</v>
      </c>
      <c r="AQ206" s="560"/>
      <c r="AR206" s="558"/>
      <c r="AS206" s="562">
        <f t="shared" si="463"/>
        <v>9</v>
      </c>
      <c r="AT206" s="560"/>
      <c r="AU206" s="558"/>
      <c r="AV206" s="562">
        <f t="shared" si="450"/>
        <v>9</v>
      </c>
      <c r="AW206" s="583">
        <f t="shared" ref="AW206:AW215" si="466">SUM(M206+P206+S206+V206+Y206+AB206+AE206+AH206+AK206+AN206+AQ206+AT206)</f>
        <v>0</v>
      </c>
      <c r="AX206" s="583">
        <f t="shared" ref="AX206:AX215" si="467">SUM(N206+Q206+T206+W206+Z206+AC206+AF206+AI206+AL206+AO206+AR206+AU206)</f>
        <v>0</v>
      </c>
      <c r="AY206" s="564">
        <f t="shared" si="453"/>
        <v>0</v>
      </c>
      <c r="AZ206" s="565" t="e">
        <f t="shared" si="454"/>
        <v>#DIV/0!</v>
      </c>
      <c r="BA206" s="566">
        <f t="shared" si="455"/>
        <v>0</v>
      </c>
      <c r="BB206" s="567">
        <v>9</v>
      </c>
      <c r="BC206" s="568">
        <v>1</v>
      </c>
      <c r="BD206" s="584">
        <f t="shared" si="461"/>
        <v>9</v>
      </c>
      <c r="BE206" s="583">
        <f t="shared" si="459"/>
        <v>8</v>
      </c>
      <c r="BF206" s="585">
        <v>2</v>
      </c>
      <c r="BG206" s="586">
        <v>45146.777048611111</v>
      </c>
      <c r="BH206" s="572">
        <f t="shared" si="464"/>
        <v>46265</v>
      </c>
      <c r="BI206" s="587">
        <f t="shared" si="456"/>
        <v>1118.2229513888888</v>
      </c>
      <c r="BJ206" s="580" t="str">
        <f t="shared" si="460"/>
        <v>Dead Stock</v>
      </c>
      <c r="BK206" s="751">
        <v>335</v>
      </c>
    </row>
    <row r="207" spans="1:63" ht="13">
      <c r="A207" s="549"/>
      <c r="B207" s="550"/>
      <c r="C207" s="551">
        <v>204</v>
      </c>
      <c r="D207" s="621" t="s">
        <v>3876</v>
      </c>
      <c r="E207" s="621">
        <v>32</v>
      </c>
      <c r="F207" s="553" t="s">
        <v>1953</v>
      </c>
      <c r="G207" s="588" t="s">
        <v>1963</v>
      </c>
      <c r="H207" s="589" t="s">
        <v>1964</v>
      </c>
      <c r="I207" s="581" t="s">
        <v>421</v>
      </c>
      <c r="J207" s="580" t="s">
        <v>629</v>
      </c>
      <c r="K207" s="582">
        <f t="shared" si="438"/>
        <v>1</v>
      </c>
      <c r="L207" s="580">
        <v>1</v>
      </c>
      <c r="M207" s="557"/>
      <c r="N207" s="558"/>
      <c r="O207" s="559">
        <f t="shared" si="439"/>
        <v>1</v>
      </c>
      <c r="P207" s="560"/>
      <c r="Q207" s="558"/>
      <c r="R207" s="559">
        <f t="shared" si="440"/>
        <v>1</v>
      </c>
      <c r="S207" s="560"/>
      <c r="T207" s="558"/>
      <c r="U207" s="561">
        <f t="shared" si="441"/>
        <v>1</v>
      </c>
      <c r="V207" s="560"/>
      <c r="W207" s="558"/>
      <c r="X207" s="559">
        <f t="shared" si="442"/>
        <v>1</v>
      </c>
      <c r="Y207" s="560"/>
      <c r="Z207" s="558"/>
      <c r="AA207" s="561">
        <f t="shared" si="443"/>
        <v>1</v>
      </c>
      <c r="AB207" s="560"/>
      <c r="AC207" s="558"/>
      <c r="AD207" s="559">
        <f t="shared" si="444"/>
        <v>1</v>
      </c>
      <c r="AE207" s="557"/>
      <c r="AF207" s="558"/>
      <c r="AG207" s="756">
        <f t="shared" si="445"/>
        <v>1</v>
      </c>
      <c r="AH207" s="560"/>
      <c r="AI207" s="558"/>
      <c r="AJ207" s="562">
        <f t="shared" si="446"/>
        <v>1</v>
      </c>
      <c r="AK207" s="560"/>
      <c r="AL207" s="558"/>
      <c r="AM207" s="562">
        <f t="shared" si="447"/>
        <v>1</v>
      </c>
      <c r="AN207" s="560"/>
      <c r="AO207" s="558"/>
      <c r="AP207" s="562">
        <f t="shared" si="448"/>
        <v>1</v>
      </c>
      <c r="AQ207" s="560"/>
      <c r="AR207" s="558"/>
      <c r="AS207" s="562">
        <f t="shared" si="463"/>
        <v>1</v>
      </c>
      <c r="AT207" s="560"/>
      <c r="AU207" s="558"/>
      <c r="AV207" s="562">
        <f t="shared" si="450"/>
        <v>1</v>
      </c>
      <c r="AW207" s="583">
        <f t="shared" si="466"/>
        <v>0</v>
      </c>
      <c r="AX207" s="583">
        <f t="shared" si="467"/>
        <v>0</v>
      </c>
      <c r="AY207" s="564">
        <f t="shared" si="453"/>
        <v>0</v>
      </c>
      <c r="AZ207" s="565" t="e">
        <f t="shared" si="454"/>
        <v>#DIV/0!</v>
      </c>
      <c r="BA207" s="566">
        <f t="shared" si="455"/>
        <v>0</v>
      </c>
      <c r="BB207" s="567">
        <f>MAX(0, Table176252626[[#This Row],[Column6]])</f>
        <v>1</v>
      </c>
      <c r="BC207" s="568">
        <v>0</v>
      </c>
      <c r="BD207" s="584">
        <f t="shared" si="461"/>
        <v>1</v>
      </c>
      <c r="BE207" s="583">
        <f t="shared" si="459"/>
        <v>1</v>
      </c>
      <c r="BF207" s="585">
        <v>2</v>
      </c>
      <c r="BG207" s="586">
        <v>43867.47515046296</v>
      </c>
      <c r="BH207" s="572">
        <f t="shared" si="464"/>
        <v>46265</v>
      </c>
      <c r="BI207" s="587">
        <f t="shared" si="456"/>
        <v>2397.5248495370397</v>
      </c>
      <c r="BJ207" s="580" t="str">
        <f t="shared" si="460"/>
        <v>Dead Stock</v>
      </c>
      <c r="BK207" s="751">
        <v>825</v>
      </c>
    </row>
    <row r="208" spans="1:63" ht="13">
      <c r="A208" s="549"/>
      <c r="B208" s="550"/>
      <c r="C208" s="577">
        <v>205</v>
      </c>
      <c r="D208" s="621" t="s">
        <v>3876</v>
      </c>
      <c r="E208" s="621">
        <v>33</v>
      </c>
      <c r="F208" s="553" t="s">
        <v>1952</v>
      </c>
      <c r="G208" s="606" t="s">
        <v>611</v>
      </c>
      <c r="H208" s="581" t="s">
        <v>4242</v>
      </c>
      <c r="I208" s="581" t="s">
        <v>419</v>
      </c>
      <c r="J208" s="580" t="s">
        <v>629</v>
      </c>
      <c r="K208" s="582">
        <f t="shared" si="438"/>
        <v>8</v>
      </c>
      <c r="L208" s="580">
        <v>8</v>
      </c>
      <c r="M208" s="557"/>
      <c r="N208" s="558"/>
      <c r="O208" s="559">
        <f t="shared" si="439"/>
        <v>8</v>
      </c>
      <c r="P208" s="560"/>
      <c r="Q208" s="558"/>
      <c r="R208" s="559">
        <f t="shared" si="440"/>
        <v>8</v>
      </c>
      <c r="S208" s="560"/>
      <c r="T208" s="558"/>
      <c r="U208" s="561">
        <f t="shared" si="441"/>
        <v>8</v>
      </c>
      <c r="V208" s="560"/>
      <c r="W208" s="558"/>
      <c r="X208" s="559">
        <f t="shared" si="442"/>
        <v>8</v>
      </c>
      <c r="Y208" s="560"/>
      <c r="Z208" s="558"/>
      <c r="AA208" s="561">
        <f t="shared" si="443"/>
        <v>8</v>
      </c>
      <c r="AB208" s="560"/>
      <c r="AC208" s="558"/>
      <c r="AD208" s="559">
        <f t="shared" si="444"/>
        <v>8</v>
      </c>
      <c r="AE208" s="557"/>
      <c r="AF208" s="558"/>
      <c r="AG208" s="756">
        <f t="shared" si="445"/>
        <v>8</v>
      </c>
      <c r="AH208" s="560"/>
      <c r="AI208" s="558"/>
      <c r="AJ208" s="562">
        <f t="shared" si="446"/>
        <v>8</v>
      </c>
      <c r="AK208" s="560"/>
      <c r="AL208" s="558"/>
      <c r="AM208" s="562">
        <f t="shared" si="447"/>
        <v>8</v>
      </c>
      <c r="AN208" s="560"/>
      <c r="AO208" s="558"/>
      <c r="AP208" s="562">
        <f t="shared" si="448"/>
        <v>8</v>
      </c>
      <c r="AQ208" s="560"/>
      <c r="AR208" s="558"/>
      <c r="AS208" s="562">
        <f t="shared" si="463"/>
        <v>8</v>
      </c>
      <c r="AT208" s="560"/>
      <c r="AU208" s="558"/>
      <c r="AV208" s="562">
        <f t="shared" si="450"/>
        <v>8</v>
      </c>
      <c r="AW208" s="583">
        <f t="shared" si="466"/>
        <v>0</v>
      </c>
      <c r="AX208" s="583">
        <f t="shared" si="467"/>
        <v>0</v>
      </c>
      <c r="AY208" s="564">
        <f t="shared" si="453"/>
        <v>0</v>
      </c>
      <c r="AZ208" s="565" t="e">
        <f t="shared" si="454"/>
        <v>#DIV/0!</v>
      </c>
      <c r="BA208" s="566">
        <f t="shared" si="455"/>
        <v>0</v>
      </c>
      <c r="BB208" s="567">
        <v>8</v>
      </c>
      <c r="BC208" s="568">
        <v>1</v>
      </c>
      <c r="BD208" s="584">
        <f t="shared" si="461"/>
        <v>8</v>
      </c>
      <c r="BE208" s="583">
        <f t="shared" si="459"/>
        <v>7</v>
      </c>
      <c r="BF208" s="585">
        <v>2</v>
      </c>
      <c r="BG208" s="586">
        <v>45467.58866898148</v>
      </c>
      <c r="BH208" s="572">
        <f t="shared" si="464"/>
        <v>46265</v>
      </c>
      <c r="BI208" s="587">
        <f t="shared" si="456"/>
        <v>797.41133101852029</v>
      </c>
      <c r="BJ208" s="580" t="str">
        <f t="shared" si="460"/>
        <v>Dead Stock</v>
      </c>
      <c r="BK208" s="751">
        <v>30</v>
      </c>
    </row>
    <row r="209" spans="1:63" ht="13">
      <c r="A209" s="549"/>
      <c r="B209" s="576"/>
      <c r="C209" s="577">
        <v>206</v>
      </c>
      <c r="D209" s="621" t="s">
        <v>3876</v>
      </c>
      <c r="E209" s="621">
        <v>34</v>
      </c>
      <c r="F209" s="553" t="s">
        <v>1952</v>
      </c>
      <c r="G209" s="588" t="s">
        <v>2989</v>
      </c>
      <c r="H209" s="589" t="s">
        <v>2990</v>
      </c>
      <c r="I209" s="581" t="s">
        <v>418</v>
      </c>
      <c r="J209" s="580" t="s">
        <v>629</v>
      </c>
      <c r="K209" s="582">
        <f t="shared" si="438"/>
        <v>2</v>
      </c>
      <c r="L209" s="580">
        <v>2</v>
      </c>
      <c r="M209" s="557"/>
      <c r="N209" s="558"/>
      <c r="O209" s="559">
        <f t="shared" si="439"/>
        <v>2</v>
      </c>
      <c r="P209" s="560"/>
      <c r="Q209" s="558"/>
      <c r="R209" s="559">
        <f t="shared" si="440"/>
        <v>2</v>
      </c>
      <c r="S209" s="560"/>
      <c r="T209" s="558"/>
      <c r="U209" s="561">
        <f t="shared" si="441"/>
        <v>2</v>
      </c>
      <c r="V209" s="560"/>
      <c r="W209" s="558"/>
      <c r="X209" s="559">
        <f t="shared" si="442"/>
        <v>2</v>
      </c>
      <c r="Y209" s="560"/>
      <c r="Z209" s="558"/>
      <c r="AA209" s="561">
        <f t="shared" si="443"/>
        <v>2</v>
      </c>
      <c r="AB209" s="560"/>
      <c r="AC209" s="558"/>
      <c r="AD209" s="559">
        <f t="shared" si="444"/>
        <v>2</v>
      </c>
      <c r="AE209" s="557"/>
      <c r="AF209" s="558"/>
      <c r="AG209" s="756">
        <f t="shared" si="445"/>
        <v>2</v>
      </c>
      <c r="AH209" s="560"/>
      <c r="AI209" s="558"/>
      <c r="AJ209" s="562">
        <f t="shared" si="446"/>
        <v>2</v>
      </c>
      <c r="AK209" s="560"/>
      <c r="AL209" s="558"/>
      <c r="AM209" s="562">
        <f t="shared" si="447"/>
        <v>2</v>
      </c>
      <c r="AN209" s="560"/>
      <c r="AO209" s="558"/>
      <c r="AP209" s="562">
        <f t="shared" si="448"/>
        <v>2</v>
      </c>
      <c r="AQ209" s="560"/>
      <c r="AR209" s="558"/>
      <c r="AS209" s="562">
        <f t="shared" si="463"/>
        <v>2</v>
      </c>
      <c r="AT209" s="560"/>
      <c r="AU209" s="558"/>
      <c r="AV209" s="562">
        <f t="shared" si="450"/>
        <v>2</v>
      </c>
      <c r="AW209" s="583">
        <f t="shared" si="466"/>
        <v>0</v>
      </c>
      <c r="AX209" s="583">
        <f t="shared" si="467"/>
        <v>0</v>
      </c>
      <c r="AY209" s="564">
        <f t="shared" si="453"/>
        <v>0</v>
      </c>
      <c r="AZ209" s="565" t="e">
        <f t="shared" si="454"/>
        <v>#DIV/0!</v>
      </c>
      <c r="BA209" s="566">
        <f t="shared" si="455"/>
        <v>0</v>
      </c>
      <c r="BB209" s="567">
        <f>MAX(0, Table176252626[[#This Row],[Column6]])</f>
        <v>2</v>
      </c>
      <c r="BC209" s="568">
        <v>1</v>
      </c>
      <c r="BD209" s="584">
        <f t="shared" si="461"/>
        <v>2</v>
      </c>
      <c r="BE209" s="583">
        <f t="shared" si="459"/>
        <v>1</v>
      </c>
      <c r="BF209" s="585">
        <v>2</v>
      </c>
      <c r="BG209" s="586">
        <v>45373.398877314816</v>
      </c>
      <c r="BH209" s="572">
        <f t="shared" si="464"/>
        <v>46265</v>
      </c>
      <c r="BI209" s="587">
        <f t="shared" si="456"/>
        <v>891.60112268518424</v>
      </c>
      <c r="BJ209" s="580" t="str">
        <f t="shared" si="460"/>
        <v>Dead Stock</v>
      </c>
      <c r="BK209" s="751">
        <v>8000</v>
      </c>
    </row>
    <row r="210" spans="1:63" ht="13">
      <c r="A210" s="549"/>
      <c r="B210" s="576"/>
      <c r="C210" s="577">
        <v>207</v>
      </c>
      <c r="D210" s="621" t="s">
        <v>3876</v>
      </c>
      <c r="E210" s="621">
        <v>35</v>
      </c>
      <c r="F210" s="553" t="s">
        <v>1952</v>
      </c>
      <c r="G210" s="588" t="s">
        <v>925</v>
      </c>
      <c r="H210" s="581" t="s">
        <v>2723</v>
      </c>
      <c r="I210" s="581" t="s">
        <v>429</v>
      </c>
      <c r="J210" s="580" t="s">
        <v>629</v>
      </c>
      <c r="K210" s="582">
        <f>AV210</f>
        <v>2</v>
      </c>
      <c r="L210" s="580">
        <v>4</v>
      </c>
      <c r="M210" s="557"/>
      <c r="N210" s="558"/>
      <c r="O210" s="559">
        <f>SUM(L210+M210-N210)</f>
        <v>4</v>
      </c>
      <c r="P210" s="560"/>
      <c r="Q210" s="558"/>
      <c r="R210" s="559">
        <f>SUM(O210+P210-Q210)</f>
        <v>4</v>
      </c>
      <c r="S210" s="560"/>
      <c r="T210" s="558"/>
      <c r="U210" s="561">
        <f>SUM(R210+S210-T210)</f>
        <v>4</v>
      </c>
      <c r="V210" s="560"/>
      <c r="W210" s="558"/>
      <c r="X210" s="559">
        <f>SUM(U210+V210-W210)</f>
        <v>4</v>
      </c>
      <c r="Y210" s="560"/>
      <c r="Z210" s="558">
        <v>1</v>
      </c>
      <c r="AA210" s="561">
        <f>SUM(X210+Y210-Z210)</f>
        <v>3</v>
      </c>
      <c r="AB210" s="560"/>
      <c r="AC210" s="558"/>
      <c r="AD210" s="559">
        <f>SUM(AA210+AB210-AC210)</f>
        <v>3</v>
      </c>
      <c r="AE210" s="557"/>
      <c r="AF210" s="558"/>
      <c r="AG210" s="756">
        <f>SUM(AD210+AE210-AF210)</f>
        <v>3</v>
      </c>
      <c r="AH210" s="560"/>
      <c r="AI210" s="558">
        <v>1</v>
      </c>
      <c r="AJ210" s="562">
        <f>SUM(AG210+AH210-AI210)</f>
        <v>2</v>
      </c>
      <c r="AK210" s="560"/>
      <c r="AL210" s="558"/>
      <c r="AM210" s="562">
        <f>SUM(AJ210+AK210-AL210)</f>
        <v>2</v>
      </c>
      <c r="AN210" s="560"/>
      <c r="AO210" s="558"/>
      <c r="AP210" s="562">
        <f>SUM(AM210+AN210-AO210)</f>
        <v>2</v>
      </c>
      <c r="AQ210" s="560"/>
      <c r="AR210" s="558"/>
      <c r="AS210" s="562">
        <f>SUM(AP210+AQ210-AR210)</f>
        <v>2</v>
      </c>
      <c r="AT210" s="560"/>
      <c r="AU210" s="558"/>
      <c r="AV210" s="562">
        <f>SUM(AS210+AT210-AU210)</f>
        <v>2</v>
      </c>
      <c r="AW210" s="583">
        <f>SUM(M210+P210+S210+V210+Y210+AB210+AE210+AH210+AK210+AN210+AQ210+AT210)</f>
        <v>0</v>
      </c>
      <c r="AX210" s="583">
        <f>SUM(N210+Q210+T210+W210+Z210+AC210+AF210+AI210+AL210+AO210+AR210+AU210)</f>
        <v>2</v>
      </c>
      <c r="AY210" s="564">
        <f>SUM(N210,Q210,T210,W210,Z210,AC210,AF210,AI210,AL210,AO210,AR210,AU210)</f>
        <v>2</v>
      </c>
      <c r="AZ210" s="565">
        <f>AVERAGE(N210,Q210,T210,W210,Z210,AC210,AF210,AI210,AL210,AO210,AR210,AU210)</f>
        <v>1</v>
      </c>
      <c r="BA210" s="566">
        <f>COUNT(N210,Q210,T210,W210,Z210,AC210,AF210,AI210,AL210,AO210,AR210,AU210)</f>
        <v>2</v>
      </c>
      <c r="BB210" s="567">
        <v>3</v>
      </c>
      <c r="BC210" s="568">
        <v>1</v>
      </c>
      <c r="BD210" s="584">
        <f t="shared" si="461"/>
        <v>2</v>
      </c>
      <c r="BE210" s="583">
        <f t="shared" si="459"/>
        <v>1</v>
      </c>
      <c r="BF210" s="585">
        <v>2</v>
      </c>
      <c r="BG210" s="586">
        <v>45414.748553240737</v>
      </c>
      <c r="BH210" s="572">
        <f t="shared" si="464"/>
        <v>46265</v>
      </c>
      <c r="BI210" s="587">
        <f>BH210-BG210</f>
        <v>850.25144675926276</v>
      </c>
      <c r="BJ210" s="580" t="str">
        <f t="shared" si="460"/>
        <v>Dead Stock</v>
      </c>
      <c r="BK210" s="751">
        <v>167</v>
      </c>
    </row>
    <row r="211" spans="1:63" ht="13">
      <c r="A211" s="590"/>
      <c r="B211" s="591"/>
      <c r="C211" s="551">
        <v>208</v>
      </c>
      <c r="D211" s="621" t="s">
        <v>3876</v>
      </c>
      <c r="E211" s="621">
        <v>36</v>
      </c>
      <c r="F211" s="553" t="s">
        <v>1952</v>
      </c>
      <c r="G211" s="606" t="s">
        <v>616</v>
      </c>
      <c r="H211" s="581" t="s">
        <v>5038</v>
      </c>
      <c r="I211" s="581" t="s">
        <v>419</v>
      </c>
      <c r="J211" s="580" t="s">
        <v>629</v>
      </c>
      <c r="K211" s="582">
        <f t="shared" si="438"/>
        <v>17</v>
      </c>
      <c r="L211" s="580">
        <v>18</v>
      </c>
      <c r="M211" s="557"/>
      <c r="N211" s="558"/>
      <c r="O211" s="559">
        <f t="shared" si="439"/>
        <v>18</v>
      </c>
      <c r="P211" s="560"/>
      <c r="Q211" s="558"/>
      <c r="R211" s="559">
        <f t="shared" si="440"/>
        <v>18</v>
      </c>
      <c r="S211" s="560"/>
      <c r="T211" s="558"/>
      <c r="U211" s="561">
        <f t="shared" si="441"/>
        <v>18</v>
      </c>
      <c r="V211" s="560"/>
      <c r="W211" s="558"/>
      <c r="X211" s="559">
        <f t="shared" si="442"/>
        <v>18</v>
      </c>
      <c r="Y211" s="560"/>
      <c r="Z211" s="558"/>
      <c r="AA211" s="561">
        <f t="shared" si="443"/>
        <v>18</v>
      </c>
      <c r="AB211" s="560"/>
      <c r="AC211" s="558"/>
      <c r="AD211" s="559">
        <f t="shared" si="444"/>
        <v>18</v>
      </c>
      <c r="AE211" s="557"/>
      <c r="AF211" s="558"/>
      <c r="AG211" s="756">
        <f t="shared" si="445"/>
        <v>18</v>
      </c>
      <c r="AH211" s="560"/>
      <c r="AI211" s="558">
        <v>1</v>
      </c>
      <c r="AJ211" s="562">
        <f t="shared" si="446"/>
        <v>17</v>
      </c>
      <c r="AK211" s="560"/>
      <c r="AL211" s="558"/>
      <c r="AM211" s="562">
        <f t="shared" si="447"/>
        <v>17</v>
      </c>
      <c r="AN211" s="560"/>
      <c r="AO211" s="558"/>
      <c r="AP211" s="562">
        <f t="shared" si="448"/>
        <v>17</v>
      </c>
      <c r="AQ211" s="560"/>
      <c r="AR211" s="558"/>
      <c r="AS211" s="562">
        <f t="shared" si="463"/>
        <v>17</v>
      </c>
      <c r="AT211" s="560"/>
      <c r="AU211" s="558"/>
      <c r="AV211" s="562">
        <f t="shared" si="450"/>
        <v>17</v>
      </c>
      <c r="AW211" s="583">
        <f t="shared" si="466"/>
        <v>0</v>
      </c>
      <c r="AX211" s="583">
        <f t="shared" si="467"/>
        <v>1</v>
      </c>
      <c r="AY211" s="564">
        <f t="shared" si="453"/>
        <v>1</v>
      </c>
      <c r="AZ211" s="565">
        <f t="shared" si="454"/>
        <v>1</v>
      </c>
      <c r="BA211" s="566">
        <f t="shared" si="455"/>
        <v>1</v>
      </c>
      <c r="BB211" s="567">
        <f>MAX(0, Table176252626[[#This Row],[Column6]])</f>
        <v>17</v>
      </c>
      <c r="BC211" s="568">
        <v>1</v>
      </c>
      <c r="BD211" s="584">
        <f t="shared" si="461"/>
        <v>17</v>
      </c>
      <c r="BE211" s="583">
        <f t="shared" si="459"/>
        <v>16</v>
      </c>
      <c r="BF211" s="585">
        <v>2</v>
      </c>
      <c r="BG211" s="586">
        <v>45401.572847222225</v>
      </c>
      <c r="BH211" s="572">
        <f t="shared" si="464"/>
        <v>46265</v>
      </c>
      <c r="BI211" s="587">
        <f t="shared" si="456"/>
        <v>863.42715277777461</v>
      </c>
      <c r="BJ211" s="580" t="str">
        <f t="shared" si="460"/>
        <v>Dead Stock</v>
      </c>
      <c r="BK211" s="751">
        <v>30</v>
      </c>
    </row>
    <row r="212" spans="1:63" ht="13">
      <c r="A212" s="590"/>
      <c r="B212" s="591"/>
      <c r="C212" s="551">
        <v>209</v>
      </c>
      <c r="D212" s="621" t="s">
        <v>3876</v>
      </c>
      <c r="E212" s="621">
        <v>37</v>
      </c>
      <c r="F212" s="593" t="s">
        <v>1952</v>
      </c>
      <c r="G212" s="588" t="s">
        <v>4446</v>
      </c>
      <c r="H212" s="589" t="s">
        <v>4447</v>
      </c>
      <c r="I212" s="581" t="s">
        <v>419</v>
      </c>
      <c r="J212" s="588" t="s">
        <v>629</v>
      </c>
      <c r="K212" s="594">
        <f t="shared" si="438"/>
        <v>1</v>
      </c>
      <c r="L212" s="580">
        <v>1</v>
      </c>
      <c r="M212" s="558"/>
      <c r="N212" s="558"/>
      <c r="O212" s="562">
        <f t="shared" si="439"/>
        <v>1</v>
      </c>
      <c r="P212" s="560"/>
      <c r="Q212" s="558"/>
      <c r="R212" s="562">
        <f t="shared" si="440"/>
        <v>1</v>
      </c>
      <c r="S212" s="560"/>
      <c r="T212" s="558"/>
      <c r="U212" s="595">
        <f t="shared" si="441"/>
        <v>1</v>
      </c>
      <c r="V212" s="560"/>
      <c r="W212" s="558"/>
      <c r="X212" s="562">
        <f t="shared" si="442"/>
        <v>1</v>
      </c>
      <c r="Y212" s="560"/>
      <c r="Z212" s="558"/>
      <c r="AA212" s="595">
        <f t="shared" si="443"/>
        <v>1</v>
      </c>
      <c r="AB212" s="560"/>
      <c r="AC212" s="558"/>
      <c r="AD212" s="562">
        <f t="shared" si="444"/>
        <v>1</v>
      </c>
      <c r="AE212" s="557"/>
      <c r="AF212" s="558"/>
      <c r="AG212" s="672">
        <f t="shared" si="445"/>
        <v>1</v>
      </c>
      <c r="AH212" s="560"/>
      <c r="AI212" s="558"/>
      <c r="AJ212" s="562">
        <f t="shared" si="446"/>
        <v>1</v>
      </c>
      <c r="AK212" s="560"/>
      <c r="AL212" s="558"/>
      <c r="AM212" s="562">
        <f t="shared" si="447"/>
        <v>1</v>
      </c>
      <c r="AN212" s="560"/>
      <c r="AO212" s="558"/>
      <c r="AP212" s="562">
        <f t="shared" si="448"/>
        <v>1</v>
      </c>
      <c r="AQ212" s="560"/>
      <c r="AR212" s="558"/>
      <c r="AS212" s="562">
        <f t="shared" si="463"/>
        <v>1</v>
      </c>
      <c r="AT212" s="560"/>
      <c r="AU212" s="558"/>
      <c r="AV212" s="562">
        <f t="shared" si="450"/>
        <v>1</v>
      </c>
      <c r="AW212" s="597">
        <f t="shared" si="466"/>
        <v>0</v>
      </c>
      <c r="AX212" s="598">
        <f t="shared" si="467"/>
        <v>0</v>
      </c>
      <c r="AY212" s="599">
        <f t="shared" si="453"/>
        <v>0</v>
      </c>
      <c r="AZ212" s="600" t="e">
        <f t="shared" si="454"/>
        <v>#DIV/0!</v>
      </c>
      <c r="BA212" s="601">
        <f t="shared" si="455"/>
        <v>0</v>
      </c>
      <c r="BB212" s="602">
        <v>1</v>
      </c>
      <c r="BC212" s="603">
        <f>MIN(N212,Q212,T212,W212,Z212,AC212,AF212,AI212,AL212,AO212,AR212,AU212)</f>
        <v>0</v>
      </c>
      <c r="BD212" s="584">
        <f t="shared" si="461"/>
        <v>1</v>
      </c>
      <c r="BE212" s="583">
        <f t="shared" si="459"/>
        <v>1</v>
      </c>
      <c r="BF212" s="585">
        <v>2</v>
      </c>
      <c r="BG212" s="586">
        <v>45843</v>
      </c>
      <c r="BH212" s="572">
        <f t="shared" si="464"/>
        <v>46265</v>
      </c>
      <c r="BI212" s="604">
        <f t="shared" si="456"/>
        <v>422</v>
      </c>
      <c r="BJ212" s="580" t="str">
        <f t="shared" si="460"/>
        <v>Dead Stock</v>
      </c>
      <c r="BK212" s="751">
        <v>5178</v>
      </c>
    </row>
    <row r="213" spans="1:63" ht="13">
      <c r="A213" s="590"/>
      <c r="B213" s="591"/>
      <c r="C213" s="551">
        <v>210</v>
      </c>
      <c r="D213" s="621" t="s">
        <v>3876</v>
      </c>
      <c r="E213" s="621">
        <v>38</v>
      </c>
      <c r="F213" s="593" t="s">
        <v>1952</v>
      </c>
      <c r="G213" s="588" t="s">
        <v>4661</v>
      </c>
      <c r="H213" s="589" t="s">
        <v>4662</v>
      </c>
      <c r="I213" s="589" t="s">
        <v>2768</v>
      </c>
      <c r="J213" s="588" t="s">
        <v>629</v>
      </c>
      <c r="K213" s="594">
        <f t="shared" si="438"/>
        <v>3</v>
      </c>
      <c r="L213" s="588">
        <v>4</v>
      </c>
      <c r="M213" s="558"/>
      <c r="N213" s="558"/>
      <c r="O213" s="562">
        <f t="shared" si="439"/>
        <v>4</v>
      </c>
      <c r="P213" s="560"/>
      <c r="Q213" s="558"/>
      <c r="R213" s="562">
        <f t="shared" si="440"/>
        <v>4</v>
      </c>
      <c r="S213" s="560"/>
      <c r="T213" s="558">
        <v>1</v>
      </c>
      <c r="U213" s="595">
        <f t="shared" si="441"/>
        <v>3</v>
      </c>
      <c r="V213" s="560"/>
      <c r="W213" s="558"/>
      <c r="X213" s="562">
        <f t="shared" si="442"/>
        <v>3</v>
      </c>
      <c r="Y213" s="560"/>
      <c r="Z213" s="558"/>
      <c r="AA213" s="595">
        <f t="shared" si="443"/>
        <v>3</v>
      </c>
      <c r="AB213" s="560"/>
      <c r="AC213" s="558"/>
      <c r="AD213" s="562">
        <f t="shared" si="444"/>
        <v>3</v>
      </c>
      <c r="AE213" s="557"/>
      <c r="AF213" s="558"/>
      <c r="AG213" s="672">
        <f t="shared" si="445"/>
        <v>3</v>
      </c>
      <c r="AH213" s="560"/>
      <c r="AI213" s="558"/>
      <c r="AJ213" s="562">
        <f t="shared" si="446"/>
        <v>3</v>
      </c>
      <c r="AK213" s="560"/>
      <c r="AL213" s="558"/>
      <c r="AM213" s="562">
        <f t="shared" si="447"/>
        <v>3</v>
      </c>
      <c r="AN213" s="560"/>
      <c r="AO213" s="558"/>
      <c r="AP213" s="562">
        <f t="shared" si="448"/>
        <v>3</v>
      </c>
      <c r="AQ213" s="560"/>
      <c r="AR213" s="558"/>
      <c r="AS213" s="562">
        <f t="shared" si="463"/>
        <v>3</v>
      </c>
      <c r="AT213" s="560"/>
      <c r="AU213" s="558"/>
      <c r="AV213" s="562">
        <f t="shared" si="450"/>
        <v>3</v>
      </c>
      <c r="AW213" s="597">
        <f t="shared" si="466"/>
        <v>0</v>
      </c>
      <c r="AX213" s="598">
        <f t="shared" si="467"/>
        <v>1</v>
      </c>
      <c r="AY213" s="599">
        <f t="shared" si="453"/>
        <v>1</v>
      </c>
      <c r="AZ213" s="600">
        <f t="shared" si="454"/>
        <v>1</v>
      </c>
      <c r="BA213" s="601">
        <f t="shared" si="455"/>
        <v>1</v>
      </c>
      <c r="BB213" s="602">
        <v>3</v>
      </c>
      <c r="BC213" s="603">
        <f>MIN(N213,Q213,T213,W213,Z213,AC213,AF213,AI213,AL213,AO213,AR213,AU213)</f>
        <v>1</v>
      </c>
      <c r="BD213" s="584">
        <f t="shared" si="461"/>
        <v>3</v>
      </c>
      <c r="BE213" s="583">
        <f t="shared" si="459"/>
        <v>2</v>
      </c>
      <c r="BF213" s="585">
        <v>2</v>
      </c>
      <c r="BG213" s="586">
        <v>46013</v>
      </c>
      <c r="BH213" s="572">
        <f t="shared" si="464"/>
        <v>46265</v>
      </c>
      <c r="BI213" s="604">
        <f t="shared" si="456"/>
        <v>252</v>
      </c>
      <c r="BJ213" s="580" t="str">
        <f t="shared" si="460"/>
        <v/>
      </c>
      <c r="BK213" s="751">
        <v>588</v>
      </c>
    </row>
    <row r="214" spans="1:63" ht="13">
      <c r="A214" s="590"/>
      <c r="B214" s="591"/>
      <c r="C214" s="577">
        <v>211</v>
      </c>
      <c r="D214" s="621" t="s">
        <v>3876</v>
      </c>
      <c r="E214" s="621">
        <v>39</v>
      </c>
      <c r="F214" s="593" t="s">
        <v>1952</v>
      </c>
      <c r="G214" s="588" t="s">
        <v>4789</v>
      </c>
      <c r="H214" s="589" t="s">
        <v>4788</v>
      </c>
      <c r="I214" s="589" t="s">
        <v>2768</v>
      </c>
      <c r="J214" s="588" t="s">
        <v>629</v>
      </c>
      <c r="K214" s="594">
        <f t="shared" si="438"/>
        <v>3</v>
      </c>
      <c r="L214" s="588">
        <v>4</v>
      </c>
      <c r="M214" s="558"/>
      <c r="N214" s="558"/>
      <c r="O214" s="562">
        <f t="shared" si="439"/>
        <v>4</v>
      </c>
      <c r="P214" s="560"/>
      <c r="Q214" s="558"/>
      <c r="R214" s="562">
        <f t="shared" si="440"/>
        <v>4</v>
      </c>
      <c r="S214" s="560"/>
      <c r="T214" s="558"/>
      <c r="U214" s="595">
        <f t="shared" si="441"/>
        <v>4</v>
      </c>
      <c r="V214" s="560"/>
      <c r="W214" s="558"/>
      <c r="X214" s="562">
        <f t="shared" si="442"/>
        <v>4</v>
      </c>
      <c r="Y214" s="560"/>
      <c r="Z214" s="558">
        <v>1</v>
      </c>
      <c r="AA214" s="595">
        <f t="shared" si="443"/>
        <v>3</v>
      </c>
      <c r="AB214" s="560"/>
      <c r="AC214" s="558"/>
      <c r="AD214" s="562">
        <f t="shared" si="444"/>
        <v>3</v>
      </c>
      <c r="AE214" s="557"/>
      <c r="AF214" s="558"/>
      <c r="AG214" s="672">
        <f t="shared" si="445"/>
        <v>3</v>
      </c>
      <c r="AH214" s="560"/>
      <c r="AI214" s="558"/>
      <c r="AJ214" s="562">
        <f t="shared" si="446"/>
        <v>3</v>
      </c>
      <c r="AK214" s="560"/>
      <c r="AL214" s="558"/>
      <c r="AM214" s="562">
        <f t="shared" si="447"/>
        <v>3</v>
      </c>
      <c r="AN214" s="560"/>
      <c r="AO214" s="558"/>
      <c r="AP214" s="562">
        <f t="shared" si="448"/>
        <v>3</v>
      </c>
      <c r="AQ214" s="560"/>
      <c r="AR214" s="558"/>
      <c r="AS214" s="562">
        <f t="shared" si="463"/>
        <v>3</v>
      </c>
      <c r="AT214" s="560"/>
      <c r="AU214" s="558"/>
      <c r="AV214" s="562">
        <f t="shared" si="450"/>
        <v>3</v>
      </c>
      <c r="AW214" s="597">
        <f t="shared" si="466"/>
        <v>0</v>
      </c>
      <c r="AX214" s="598">
        <f t="shared" si="467"/>
        <v>1</v>
      </c>
      <c r="AY214" s="599">
        <f t="shared" si="453"/>
        <v>1</v>
      </c>
      <c r="AZ214" s="600">
        <f t="shared" si="454"/>
        <v>1</v>
      </c>
      <c r="BA214" s="601">
        <f t="shared" si="455"/>
        <v>1</v>
      </c>
      <c r="BB214" s="602">
        <v>3</v>
      </c>
      <c r="BC214" s="603">
        <f>MIN(N214,Q214,T214,W214,Z214,AC214,AF214,AI214,AL214,AO214,AR214,AU214)</f>
        <v>1</v>
      </c>
      <c r="BD214" s="584">
        <f t="shared" si="461"/>
        <v>3</v>
      </c>
      <c r="BE214" s="583">
        <f t="shared" si="459"/>
        <v>2</v>
      </c>
      <c r="BF214" s="585">
        <v>2</v>
      </c>
      <c r="BG214" s="586">
        <v>46013</v>
      </c>
      <c r="BH214" s="572">
        <f t="shared" si="464"/>
        <v>46265</v>
      </c>
      <c r="BI214" s="604">
        <f t="shared" si="456"/>
        <v>252</v>
      </c>
      <c r="BJ214" s="580" t="str">
        <f t="shared" si="460"/>
        <v/>
      </c>
      <c r="BK214" s="751">
        <v>363</v>
      </c>
    </row>
    <row r="215" spans="1:63" ht="13">
      <c r="A215" s="590"/>
      <c r="B215" s="591"/>
      <c r="C215" s="577">
        <v>212</v>
      </c>
      <c r="D215" s="621" t="s">
        <v>3876</v>
      </c>
      <c r="E215" s="621">
        <v>40</v>
      </c>
      <c r="F215" s="553" t="s">
        <v>1953</v>
      </c>
      <c r="G215" s="580" t="s">
        <v>394</v>
      </c>
      <c r="H215" s="581" t="s">
        <v>618</v>
      </c>
      <c r="I215" s="581" t="s">
        <v>418</v>
      </c>
      <c r="J215" s="580" t="s">
        <v>629</v>
      </c>
      <c r="K215" s="582">
        <f t="shared" si="438"/>
        <v>3</v>
      </c>
      <c r="L215" s="580">
        <v>10</v>
      </c>
      <c r="M215" s="557"/>
      <c r="N215" s="558"/>
      <c r="O215" s="559">
        <f t="shared" si="439"/>
        <v>10</v>
      </c>
      <c r="P215" s="560"/>
      <c r="Q215" s="558"/>
      <c r="R215" s="559">
        <f t="shared" si="440"/>
        <v>10</v>
      </c>
      <c r="S215" s="560"/>
      <c r="T215" s="558"/>
      <c r="U215" s="561">
        <f t="shared" si="441"/>
        <v>10</v>
      </c>
      <c r="V215" s="560"/>
      <c r="W215" s="558">
        <v>2</v>
      </c>
      <c r="X215" s="559">
        <f t="shared" si="442"/>
        <v>8</v>
      </c>
      <c r="Y215" s="560"/>
      <c r="Z215" s="558"/>
      <c r="AA215" s="561">
        <f t="shared" si="443"/>
        <v>8</v>
      </c>
      <c r="AB215" s="560"/>
      <c r="AC215" s="558">
        <v>5</v>
      </c>
      <c r="AD215" s="559">
        <f t="shared" si="444"/>
        <v>3</v>
      </c>
      <c r="AE215" s="557"/>
      <c r="AF215" s="558"/>
      <c r="AG215" s="756">
        <f t="shared" si="445"/>
        <v>3</v>
      </c>
      <c r="AH215" s="560"/>
      <c r="AI215" s="558"/>
      <c r="AJ215" s="562">
        <f t="shared" si="446"/>
        <v>3</v>
      </c>
      <c r="AK215" s="560"/>
      <c r="AL215" s="558"/>
      <c r="AM215" s="562">
        <f t="shared" si="447"/>
        <v>3</v>
      </c>
      <c r="AN215" s="560"/>
      <c r="AO215" s="558"/>
      <c r="AP215" s="562">
        <f t="shared" si="448"/>
        <v>3</v>
      </c>
      <c r="AQ215" s="560"/>
      <c r="AR215" s="558"/>
      <c r="AS215" s="562">
        <f t="shared" si="463"/>
        <v>3</v>
      </c>
      <c r="AT215" s="560"/>
      <c r="AU215" s="558"/>
      <c r="AV215" s="562">
        <f t="shared" si="450"/>
        <v>3</v>
      </c>
      <c r="AW215" s="583">
        <f t="shared" si="466"/>
        <v>0</v>
      </c>
      <c r="AX215" s="583">
        <f t="shared" si="467"/>
        <v>7</v>
      </c>
      <c r="AY215" s="564">
        <f t="shared" si="453"/>
        <v>7</v>
      </c>
      <c r="AZ215" s="565">
        <f t="shared" si="454"/>
        <v>3.5</v>
      </c>
      <c r="BA215" s="566">
        <f t="shared" si="455"/>
        <v>2</v>
      </c>
      <c r="BB215" s="567">
        <f>MAX(0, Table176252626[[#This Row],[Column6]])</f>
        <v>3</v>
      </c>
      <c r="BC215" s="568">
        <v>1</v>
      </c>
      <c r="BD215" s="584">
        <f t="shared" si="461"/>
        <v>3</v>
      </c>
      <c r="BE215" s="583">
        <f t="shared" si="459"/>
        <v>2</v>
      </c>
      <c r="BF215" s="585">
        <v>2</v>
      </c>
      <c r="BG215" s="586">
        <v>45575.427662037036</v>
      </c>
      <c r="BH215" s="572">
        <f t="shared" si="464"/>
        <v>46265</v>
      </c>
      <c r="BI215" s="587">
        <f t="shared" ref="BI215" si="468">BH215-BG215</f>
        <v>689.5723379629635</v>
      </c>
      <c r="BJ215" s="580" t="str">
        <f t="shared" si="460"/>
        <v>Dead Stock</v>
      </c>
      <c r="BK215" s="751">
        <v>595</v>
      </c>
    </row>
    <row r="216" spans="1:63" ht="13">
      <c r="A216" s="575"/>
      <c r="B216" s="576"/>
      <c r="C216" s="577">
        <v>213</v>
      </c>
      <c r="D216" s="621" t="s">
        <v>3876</v>
      </c>
      <c r="E216" s="621">
        <v>41</v>
      </c>
      <c r="F216" s="553" t="s">
        <v>1952</v>
      </c>
      <c r="G216" s="588" t="s">
        <v>801</v>
      </c>
      <c r="H216" s="581" t="s">
        <v>833</v>
      </c>
      <c r="I216" s="581" t="s">
        <v>429</v>
      </c>
      <c r="J216" s="580" t="s">
        <v>629</v>
      </c>
      <c r="K216" s="582">
        <f t="shared" ref="K216" si="469">AV216</f>
        <v>7</v>
      </c>
      <c r="L216" s="580">
        <v>7</v>
      </c>
      <c r="M216" s="557"/>
      <c r="N216" s="558"/>
      <c r="O216" s="559">
        <f t="shared" ref="O216" si="470">SUM(L216+M216-N216)</f>
        <v>7</v>
      </c>
      <c r="P216" s="560"/>
      <c r="Q216" s="558"/>
      <c r="R216" s="559">
        <f t="shared" ref="R216" si="471">SUM(O216+P216-Q216)</f>
        <v>7</v>
      </c>
      <c r="S216" s="560"/>
      <c r="T216" s="558"/>
      <c r="U216" s="561">
        <f t="shared" ref="U216" si="472">SUM(R216+S216-T216)</f>
        <v>7</v>
      </c>
      <c r="V216" s="560"/>
      <c r="W216" s="558"/>
      <c r="X216" s="559">
        <f t="shared" ref="X216" si="473">SUM(U216+V216-W216)</f>
        <v>7</v>
      </c>
      <c r="Y216" s="560"/>
      <c r="Z216" s="558"/>
      <c r="AA216" s="561">
        <f t="shared" ref="AA216" si="474">SUM(X216+Y216-Z216)</f>
        <v>7</v>
      </c>
      <c r="AB216" s="560"/>
      <c r="AC216" s="558"/>
      <c r="AD216" s="559">
        <f t="shared" ref="AD216" si="475">SUM(AA216+AB216-AC216)</f>
        <v>7</v>
      </c>
      <c r="AE216" s="557"/>
      <c r="AF216" s="558"/>
      <c r="AG216" s="756">
        <f t="shared" ref="AG216" si="476">SUM(AD216+AE216-AF216)</f>
        <v>7</v>
      </c>
      <c r="AH216" s="560"/>
      <c r="AI216" s="558"/>
      <c r="AJ216" s="562">
        <f t="shared" ref="AJ216" si="477">SUM(AG216+AH216-AI216)</f>
        <v>7</v>
      </c>
      <c r="AK216" s="560"/>
      <c r="AL216" s="558"/>
      <c r="AM216" s="562">
        <f t="shared" ref="AM216" si="478">SUM(AJ216+AK216-AL216)</f>
        <v>7</v>
      </c>
      <c r="AN216" s="560"/>
      <c r="AO216" s="558"/>
      <c r="AP216" s="562">
        <f t="shared" ref="AP216" si="479">SUM(AM216+AN216-AO216)</f>
        <v>7</v>
      </c>
      <c r="AQ216" s="560"/>
      <c r="AR216" s="558"/>
      <c r="AS216" s="562">
        <f t="shared" ref="AS216" si="480">SUM(AP216+AQ216-AR216)</f>
        <v>7</v>
      </c>
      <c r="AT216" s="560"/>
      <c r="AU216" s="558"/>
      <c r="AV216" s="562">
        <f t="shared" ref="AV216" si="481">SUM(AS216+AT216-AU216)</f>
        <v>7</v>
      </c>
      <c r="AW216" s="583">
        <f t="shared" ref="AW216" si="482">SUM(M216+P216+S216+V216+Y216+AB216+AE216+AH216+AK216+AN216+AQ216+AT216)</f>
        <v>0</v>
      </c>
      <c r="AX216" s="583">
        <f t="shared" ref="AX216:AX223" si="483">SUM(N216+Q216+T216+W216+Z216+AC216+AF216+AI216+AL216+AO216+AR216+AU216)</f>
        <v>0</v>
      </c>
      <c r="AY216" s="564">
        <f t="shared" ref="AY216" si="484">SUM(N216,Q216,T216,W216,Z216,AC216,AF216,AI216,AL216,AO216,AR216,AU216)</f>
        <v>0</v>
      </c>
      <c r="AZ216" s="565" t="e">
        <f t="shared" ref="AZ216" si="485">AVERAGE(N216,Q216,T216,W216,Z216,AC216,AF216,AI216,AL216,AO216,AR216,AU216)</f>
        <v>#DIV/0!</v>
      </c>
      <c r="BA216" s="566">
        <f t="shared" ref="BA216" si="486">COUNT(N216,Q216,T216,W216,Z216,AC216,AF216,AI216,AL216,AO216,AR216,AU216)</f>
        <v>0</v>
      </c>
      <c r="BB216" s="567">
        <v>7</v>
      </c>
      <c r="BC216" s="568">
        <v>1</v>
      </c>
      <c r="BD216" s="584">
        <f t="shared" si="461"/>
        <v>7</v>
      </c>
      <c r="BE216" s="583">
        <f t="shared" si="459"/>
        <v>6</v>
      </c>
      <c r="BF216" s="585">
        <v>2</v>
      </c>
      <c r="BG216" s="586">
        <v>45671.420289351852</v>
      </c>
      <c r="BH216" s="572">
        <f t="shared" si="464"/>
        <v>46265</v>
      </c>
      <c r="BI216" s="587">
        <f t="shared" ref="BI216" si="487">BH216-BG216</f>
        <v>593.57971064814774</v>
      </c>
      <c r="BJ216" s="580" t="str">
        <f t="shared" si="460"/>
        <v>Dead Stock</v>
      </c>
      <c r="BK216" s="751">
        <v>605</v>
      </c>
    </row>
    <row r="217" spans="1:63" ht="13">
      <c r="A217" s="549"/>
      <c r="B217" s="550"/>
      <c r="C217" s="551">
        <v>214</v>
      </c>
      <c r="D217" s="621" t="s">
        <v>3876</v>
      </c>
      <c r="E217" s="621">
        <v>42</v>
      </c>
      <c r="F217" s="553" t="s">
        <v>1953</v>
      </c>
      <c r="G217" s="580" t="s">
        <v>680</v>
      </c>
      <c r="H217" s="581" t="s">
        <v>681</v>
      </c>
      <c r="I217" s="581" t="s">
        <v>429</v>
      </c>
      <c r="J217" s="580" t="s">
        <v>629</v>
      </c>
      <c r="K217" s="582">
        <f t="shared" ref="K217" si="488">AV217</f>
        <v>80</v>
      </c>
      <c r="L217" s="580">
        <v>80</v>
      </c>
      <c r="M217" s="557"/>
      <c r="N217" s="558"/>
      <c r="O217" s="559">
        <f t="shared" ref="O217" si="489">SUM(L217+M217-N217)</f>
        <v>80</v>
      </c>
      <c r="P217" s="560"/>
      <c r="Q217" s="558"/>
      <c r="R217" s="559">
        <f t="shared" ref="R217" si="490">SUM(O217+P217-Q217)</f>
        <v>80</v>
      </c>
      <c r="S217" s="560"/>
      <c r="T217" s="558"/>
      <c r="U217" s="561">
        <f t="shared" ref="U217" si="491">SUM(R217+S217-T217)</f>
        <v>80</v>
      </c>
      <c r="V217" s="560"/>
      <c r="W217" s="558"/>
      <c r="X217" s="559">
        <f t="shared" ref="X217" si="492">SUM(U217+V217-W217)</f>
        <v>80</v>
      </c>
      <c r="Y217" s="560"/>
      <c r="Z217" s="558"/>
      <c r="AA217" s="561">
        <f t="shared" ref="AA217" si="493">SUM(X217+Y217-Z217)</f>
        <v>80</v>
      </c>
      <c r="AB217" s="560"/>
      <c r="AC217" s="558"/>
      <c r="AD217" s="559">
        <f t="shared" ref="AD217" si="494">SUM(AA217+AB217-AC217)</f>
        <v>80</v>
      </c>
      <c r="AE217" s="557"/>
      <c r="AF217" s="558"/>
      <c r="AG217" s="756">
        <f t="shared" ref="AG217" si="495">SUM(AD217+AE217-AF217)</f>
        <v>80</v>
      </c>
      <c r="AH217" s="560"/>
      <c r="AI217" s="558"/>
      <c r="AJ217" s="562">
        <f t="shared" ref="AJ217" si="496">SUM(AG217+AH217-AI217)</f>
        <v>80</v>
      </c>
      <c r="AK217" s="560"/>
      <c r="AL217" s="558"/>
      <c r="AM217" s="562">
        <f t="shared" ref="AM217" si="497">SUM(AJ217+AK217-AL217)</f>
        <v>80</v>
      </c>
      <c r="AN217" s="560"/>
      <c r="AO217" s="558"/>
      <c r="AP217" s="562">
        <f t="shared" ref="AP217" si="498">SUM(AM217+AN217-AO217)</f>
        <v>80</v>
      </c>
      <c r="AQ217" s="560"/>
      <c r="AR217" s="558"/>
      <c r="AS217" s="562">
        <f t="shared" ref="AS217" si="499">SUM(AP217+AQ217-AR217)</f>
        <v>80</v>
      </c>
      <c r="AT217" s="560"/>
      <c r="AU217" s="558"/>
      <c r="AV217" s="562">
        <f t="shared" ref="AV217" si="500">SUM(AS217+AT217-AU217)</f>
        <v>80</v>
      </c>
      <c r="AW217" s="583">
        <f t="shared" ref="AW217" si="501">SUM(M217+P217+S217+V217+Y217+AB217+AE217+AH217+AK217+AN217+AQ217+AT217)</f>
        <v>0</v>
      </c>
      <c r="AX217" s="583">
        <f t="shared" ref="AX217" si="502">SUM(N217+Q217+T217+W217+Z217+AC217+AF217+AI217+AL217+AO217+AR217+AU217)</f>
        <v>0</v>
      </c>
      <c r="AY217" s="564">
        <f t="shared" ref="AY217" si="503">SUM(N217,Q217,T217,W217,Z217,AC217,AF217,AI217,AL217,AO217,AR217,AU217)</f>
        <v>0</v>
      </c>
      <c r="AZ217" s="565" t="e">
        <f t="shared" ref="AZ217" si="504">AVERAGE(N217,Q217,T217,W217,Z217,AC217,AF217,AI217,AL217,AO217,AR217,AU217)</f>
        <v>#DIV/0!</v>
      </c>
      <c r="BA217" s="566">
        <f t="shared" ref="BA217" si="505">COUNT(N217,Q217,T217,W217,Z217,AC217,AF217,AI217,AL217,AO217,AR217,AU217)</f>
        <v>0</v>
      </c>
      <c r="BB217" s="567">
        <f>MAX(0, Table176252626[[#This Row],[Column6]])</f>
        <v>80</v>
      </c>
      <c r="BC217" s="568">
        <v>1</v>
      </c>
      <c r="BD217" s="584">
        <f t="shared" si="461"/>
        <v>80</v>
      </c>
      <c r="BE217" s="583">
        <f t="shared" si="459"/>
        <v>79</v>
      </c>
      <c r="BF217" s="585">
        <v>2</v>
      </c>
      <c r="BG217" s="586">
        <v>43376.730416666665</v>
      </c>
      <c r="BH217" s="572">
        <f t="shared" si="464"/>
        <v>46265</v>
      </c>
      <c r="BI217" s="587">
        <f t="shared" ref="BI217" si="506">BH217-BG217</f>
        <v>2888.2695833333346</v>
      </c>
      <c r="BJ217" s="580" t="str">
        <f t="shared" si="460"/>
        <v>Dead Stock</v>
      </c>
      <c r="BK217" s="751">
        <v>115</v>
      </c>
    </row>
    <row r="218" spans="1:63" ht="13">
      <c r="A218" s="575"/>
      <c r="B218" s="576"/>
      <c r="C218" s="551">
        <v>215</v>
      </c>
      <c r="D218" s="611" t="s">
        <v>3877</v>
      </c>
      <c r="E218" s="611">
        <v>1</v>
      </c>
      <c r="F218" s="553" t="s">
        <v>1953</v>
      </c>
      <c r="G218" s="580" t="s">
        <v>666</v>
      </c>
      <c r="H218" s="581" t="s">
        <v>667</v>
      </c>
      <c r="I218" s="581" t="s">
        <v>425</v>
      </c>
      <c r="J218" s="580" t="s">
        <v>629</v>
      </c>
      <c r="K218" s="582">
        <f t="shared" ref="K218:K223" si="507">AV218</f>
        <v>1</v>
      </c>
      <c r="L218" s="580">
        <v>1</v>
      </c>
      <c r="M218" s="557"/>
      <c r="N218" s="558"/>
      <c r="O218" s="559">
        <f t="shared" ref="O218:O223" si="508">SUM(L218+M218-N218)</f>
        <v>1</v>
      </c>
      <c r="P218" s="560"/>
      <c r="Q218" s="558"/>
      <c r="R218" s="559">
        <f t="shared" ref="R218:R223" si="509">SUM(O218+P218-Q218)</f>
        <v>1</v>
      </c>
      <c r="S218" s="560"/>
      <c r="T218" s="558"/>
      <c r="U218" s="561">
        <f t="shared" ref="U218:U223" si="510">SUM(R218+S218-T218)</f>
        <v>1</v>
      </c>
      <c r="V218" s="560"/>
      <c r="W218" s="558"/>
      <c r="X218" s="559">
        <f t="shared" ref="X218:X223" si="511">SUM(U218+V218-W218)</f>
        <v>1</v>
      </c>
      <c r="Y218" s="560"/>
      <c r="Z218" s="558"/>
      <c r="AA218" s="561">
        <f t="shared" ref="AA218:AA223" si="512">SUM(X218+Y218-Z218)</f>
        <v>1</v>
      </c>
      <c r="AB218" s="560"/>
      <c r="AC218" s="558"/>
      <c r="AD218" s="559">
        <f t="shared" ref="AD218:AD223" si="513">SUM(AA218+AB218-AC218)</f>
        <v>1</v>
      </c>
      <c r="AE218" s="557"/>
      <c r="AF218" s="558"/>
      <c r="AG218" s="756">
        <f t="shared" ref="AG218:AG223" si="514">SUM(AD218+AE218-AF218)</f>
        <v>1</v>
      </c>
      <c r="AH218" s="560"/>
      <c r="AI218" s="558"/>
      <c r="AJ218" s="562">
        <f t="shared" ref="AJ218:AJ223" si="515">SUM(AG218+AH218-AI218)</f>
        <v>1</v>
      </c>
      <c r="AK218" s="560"/>
      <c r="AL218" s="558"/>
      <c r="AM218" s="562">
        <f t="shared" ref="AM218:AM223" si="516">SUM(AJ218+AK218-AL218)</f>
        <v>1</v>
      </c>
      <c r="AN218" s="560"/>
      <c r="AO218" s="558"/>
      <c r="AP218" s="562">
        <f t="shared" ref="AP218:AP223" si="517">SUM(AM218+AN218-AO218)</f>
        <v>1</v>
      </c>
      <c r="AQ218" s="560"/>
      <c r="AR218" s="558"/>
      <c r="AS218" s="562">
        <f t="shared" ref="AS218:AS223" si="518">SUM(AP218+AQ218-AR218)</f>
        <v>1</v>
      </c>
      <c r="AT218" s="560"/>
      <c r="AU218" s="558"/>
      <c r="AV218" s="562">
        <f t="shared" ref="AV218:AV223" si="519">SUM(AS218+AT218-AU218)</f>
        <v>1</v>
      </c>
      <c r="AW218" s="583">
        <f t="shared" ref="AW218:AW223" si="520">SUM(M218+P218+S218+V218+Y218+AB218+AE218+AH218+AK218+AN218+AQ218+AT218)</f>
        <v>0</v>
      </c>
      <c r="AX218" s="583">
        <f t="shared" si="483"/>
        <v>0</v>
      </c>
      <c r="AY218" s="564">
        <f t="shared" ref="AY218:AY223" si="521">SUM(N218,Q218,T218,W218,Z218,AC218,AF218,AI218,AL218,AO218,AR218,AU218)</f>
        <v>0</v>
      </c>
      <c r="AZ218" s="565" t="e">
        <f t="shared" ref="AZ218:AZ223" si="522">AVERAGE(N218,Q218,T218,W218,Z218,AC218,AF218,AI218,AL218,AO218,AR218,AU218)</f>
        <v>#DIV/0!</v>
      </c>
      <c r="BA218" s="566">
        <f t="shared" ref="BA218:BA223" si="523">COUNT(N218,Q218,T218,W218,Z218,AC218,AF218,AI218,AL218,AO218,AR218,AU218)</f>
        <v>0</v>
      </c>
      <c r="BB218" s="567">
        <f>MAX(0, Table176252626[[#This Row],[Column6]])</f>
        <v>1</v>
      </c>
      <c r="BC218" s="568">
        <v>0</v>
      </c>
      <c r="BD218" s="584">
        <f t="shared" si="461"/>
        <v>1</v>
      </c>
      <c r="BE218" s="583">
        <f t="shared" si="459"/>
        <v>1</v>
      </c>
      <c r="BF218" s="585">
        <v>2</v>
      </c>
      <c r="BG218" s="586">
        <v>43217.405370370368</v>
      </c>
      <c r="BH218" s="572">
        <f t="shared" si="464"/>
        <v>46265</v>
      </c>
      <c r="BI218" s="587">
        <f t="shared" ref="BI218:BI223" si="524">BH218-BG218</f>
        <v>3047.5946296296315</v>
      </c>
      <c r="BJ218" s="580" t="str">
        <f t="shared" si="460"/>
        <v>Dead Stock</v>
      </c>
      <c r="BK218" s="751">
        <v>27500</v>
      </c>
    </row>
    <row r="219" spans="1:63" ht="13">
      <c r="A219" s="549"/>
      <c r="B219" s="550"/>
      <c r="C219" s="551">
        <v>216</v>
      </c>
      <c r="D219" s="611" t="s">
        <v>3877</v>
      </c>
      <c r="E219" s="611">
        <v>2</v>
      </c>
      <c r="F219" s="579" t="s">
        <v>1953</v>
      </c>
      <c r="G219" s="580" t="s">
        <v>92</v>
      </c>
      <c r="H219" s="581" t="s">
        <v>93</v>
      </c>
      <c r="I219" s="581" t="s">
        <v>425</v>
      </c>
      <c r="J219" s="580" t="s">
        <v>629</v>
      </c>
      <c r="K219" s="582">
        <f t="shared" si="507"/>
        <v>9</v>
      </c>
      <c r="L219" s="580">
        <v>9</v>
      </c>
      <c r="M219" s="557"/>
      <c r="N219" s="558"/>
      <c r="O219" s="559">
        <f t="shared" si="508"/>
        <v>9</v>
      </c>
      <c r="P219" s="560"/>
      <c r="Q219" s="558"/>
      <c r="R219" s="559">
        <f t="shared" si="509"/>
        <v>9</v>
      </c>
      <c r="S219" s="560"/>
      <c r="T219" s="558"/>
      <c r="U219" s="561">
        <f t="shared" si="510"/>
        <v>9</v>
      </c>
      <c r="V219" s="560"/>
      <c r="W219" s="558"/>
      <c r="X219" s="559">
        <f t="shared" si="511"/>
        <v>9</v>
      </c>
      <c r="Y219" s="560"/>
      <c r="Z219" s="558"/>
      <c r="AA219" s="561">
        <f t="shared" si="512"/>
        <v>9</v>
      </c>
      <c r="AB219" s="560"/>
      <c r="AC219" s="558"/>
      <c r="AD219" s="559">
        <f t="shared" si="513"/>
        <v>9</v>
      </c>
      <c r="AE219" s="557"/>
      <c r="AF219" s="558"/>
      <c r="AG219" s="756">
        <f t="shared" si="514"/>
        <v>9</v>
      </c>
      <c r="AH219" s="560"/>
      <c r="AI219" s="558"/>
      <c r="AJ219" s="562">
        <f t="shared" si="515"/>
        <v>9</v>
      </c>
      <c r="AK219" s="560"/>
      <c r="AL219" s="558"/>
      <c r="AM219" s="562">
        <f t="shared" si="516"/>
        <v>9</v>
      </c>
      <c r="AN219" s="560"/>
      <c r="AO219" s="558"/>
      <c r="AP219" s="562">
        <f t="shared" si="517"/>
        <v>9</v>
      </c>
      <c r="AQ219" s="560"/>
      <c r="AR219" s="558"/>
      <c r="AS219" s="562">
        <f t="shared" si="518"/>
        <v>9</v>
      </c>
      <c r="AT219" s="560"/>
      <c r="AU219" s="558"/>
      <c r="AV219" s="562">
        <f t="shared" si="519"/>
        <v>9</v>
      </c>
      <c r="AW219" s="583">
        <f t="shared" si="520"/>
        <v>0</v>
      </c>
      <c r="AX219" s="583">
        <f t="shared" si="483"/>
        <v>0</v>
      </c>
      <c r="AY219" s="564">
        <f t="shared" si="521"/>
        <v>0</v>
      </c>
      <c r="AZ219" s="565" t="e">
        <f t="shared" si="522"/>
        <v>#DIV/0!</v>
      </c>
      <c r="BA219" s="566">
        <f t="shared" si="523"/>
        <v>0</v>
      </c>
      <c r="BB219" s="567">
        <v>9</v>
      </c>
      <c r="BC219" s="568">
        <v>1</v>
      </c>
      <c r="BD219" s="584">
        <f t="shared" si="461"/>
        <v>9</v>
      </c>
      <c r="BE219" s="583">
        <f t="shared" si="459"/>
        <v>8</v>
      </c>
      <c r="BF219" s="585">
        <v>2</v>
      </c>
      <c r="BG219" s="586">
        <v>41856.429664351854</v>
      </c>
      <c r="BH219" s="572">
        <f t="shared" si="464"/>
        <v>46265</v>
      </c>
      <c r="BI219" s="587">
        <f t="shared" si="524"/>
        <v>4408.5703356481463</v>
      </c>
      <c r="BJ219" s="580" t="str">
        <f t="shared" si="460"/>
        <v>Dead Stock</v>
      </c>
      <c r="BK219" s="751">
        <v>3501</v>
      </c>
    </row>
    <row r="220" spans="1:63" ht="13">
      <c r="A220" s="590"/>
      <c r="B220" s="591"/>
      <c r="C220" s="577">
        <v>217</v>
      </c>
      <c r="D220" s="611" t="s">
        <v>3877</v>
      </c>
      <c r="E220" s="611">
        <v>3</v>
      </c>
      <c r="F220" s="553" t="s">
        <v>1953</v>
      </c>
      <c r="G220" s="554" t="s">
        <v>2378</v>
      </c>
      <c r="H220" s="555" t="s">
        <v>2377</v>
      </c>
      <c r="I220" s="581" t="s">
        <v>425</v>
      </c>
      <c r="J220" s="580" t="s">
        <v>629</v>
      </c>
      <c r="K220" s="582">
        <f t="shared" si="507"/>
        <v>1</v>
      </c>
      <c r="L220" s="580">
        <v>2</v>
      </c>
      <c r="M220" s="557"/>
      <c r="N220" s="558">
        <v>1</v>
      </c>
      <c r="O220" s="559">
        <f t="shared" si="508"/>
        <v>1</v>
      </c>
      <c r="P220" s="560"/>
      <c r="Q220" s="558"/>
      <c r="R220" s="559">
        <f t="shared" si="509"/>
        <v>1</v>
      </c>
      <c r="S220" s="560"/>
      <c r="T220" s="558"/>
      <c r="U220" s="561">
        <f t="shared" si="510"/>
        <v>1</v>
      </c>
      <c r="V220" s="560"/>
      <c r="W220" s="558"/>
      <c r="X220" s="559">
        <f t="shared" si="511"/>
        <v>1</v>
      </c>
      <c r="Y220" s="560"/>
      <c r="Z220" s="558"/>
      <c r="AA220" s="561">
        <f t="shared" si="512"/>
        <v>1</v>
      </c>
      <c r="AB220" s="560"/>
      <c r="AC220" s="558"/>
      <c r="AD220" s="559">
        <f t="shared" si="513"/>
        <v>1</v>
      </c>
      <c r="AE220" s="557"/>
      <c r="AF220" s="558"/>
      <c r="AG220" s="756">
        <f t="shared" si="514"/>
        <v>1</v>
      </c>
      <c r="AH220" s="560"/>
      <c r="AI220" s="558"/>
      <c r="AJ220" s="562">
        <f t="shared" si="515"/>
        <v>1</v>
      </c>
      <c r="AK220" s="560"/>
      <c r="AL220" s="558"/>
      <c r="AM220" s="562">
        <f t="shared" si="516"/>
        <v>1</v>
      </c>
      <c r="AN220" s="560"/>
      <c r="AO220" s="558"/>
      <c r="AP220" s="562">
        <f t="shared" si="517"/>
        <v>1</v>
      </c>
      <c r="AQ220" s="560"/>
      <c r="AR220" s="558"/>
      <c r="AS220" s="562">
        <f t="shared" si="518"/>
        <v>1</v>
      </c>
      <c r="AT220" s="560"/>
      <c r="AU220" s="558"/>
      <c r="AV220" s="562">
        <f t="shared" si="519"/>
        <v>1</v>
      </c>
      <c r="AW220" s="583">
        <f t="shared" si="520"/>
        <v>0</v>
      </c>
      <c r="AX220" s="583">
        <f t="shared" si="483"/>
        <v>1</v>
      </c>
      <c r="AY220" s="564">
        <f t="shared" si="521"/>
        <v>1</v>
      </c>
      <c r="AZ220" s="565">
        <f t="shared" si="522"/>
        <v>1</v>
      </c>
      <c r="BA220" s="566">
        <f t="shared" si="523"/>
        <v>1</v>
      </c>
      <c r="BB220" s="567">
        <f>MAX(0, Table176252626[[#This Row],[Column6]])</f>
        <v>1</v>
      </c>
      <c r="BC220" s="568">
        <v>0</v>
      </c>
      <c r="BD220" s="584">
        <f t="shared" si="461"/>
        <v>1</v>
      </c>
      <c r="BE220" s="583">
        <f t="shared" si="459"/>
        <v>1</v>
      </c>
      <c r="BF220" s="585">
        <v>2</v>
      </c>
      <c r="BG220" s="586">
        <v>44294.585578703707</v>
      </c>
      <c r="BH220" s="572">
        <f t="shared" si="464"/>
        <v>46265</v>
      </c>
      <c r="BI220" s="587">
        <f t="shared" si="524"/>
        <v>1970.4144212962929</v>
      </c>
      <c r="BJ220" s="580" t="str">
        <f t="shared" si="460"/>
        <v>Dead Stock</v>
      </c>
      <c r="BK220" s="751">
        <v>8370</v>
      </c>
    </row>
    <row r="221" spans="1:63" ht="13">
      <c r="A221" s="575"/>
      <c r="B221" s="576"/>
      <c r="C221" s="577">
        <v>218</v>
      </c>
      <c r="D221" s="611" t="s">
        <v>3877</v>
      </c>
      <c r="E221" s="611">
        <v>4</v>
      </c>
      <c r="F221" s="553" t="s">
        <v>1953</v>
      </c>
      <c r="G221" s="623" t="s">
        <v>1923</v>
      </c>
      <c r="H221" s="624" t="s">
        <v>1924</v>
      </c>
      <c r="I221" s="581" t="s">
        <v>419</v>
      </c>
      <c r="J221" s="580" t="s">
        <v>629</v>
      </c>
      <c r="K221" s="582">
        <f t="shared" si="507"/>
        <v>5</v>
      </c>
      <c r="L221" s="580">
        <v>5</v>
      </c>
      <c r="M221" s="557"/>
      <c r="N221" s="558"/>
      <c r="O221" s="559">
        <f t="shared" si="508"/>
        <v>5</v>
      </c>
      <c r="P221" s="560"/>
      <c r="Q221" s="558"/>
      <c r="R221" s="559">
        <f t="shared" si="509"/>
        <v>5</v>
      </c>
      <c r="S221" s="560"/>
      <c r="T221" s="558"/>
      <c r="U221" s="561">
        <f t="shared" si="510"/>
        <v>5</v>
      </c>
      <c r="V221" s="560"/>
      <c r="W221" s="558"/>
      <c r="X221" s="559">
        <f t="shared" si="511"/>
        <v>5</v>
      </c>
      <c r="Y221" s="560"/>
      <c r="Z221" s="558"/>
      <c r="AA221" s="561">
        <f t="shared" si="512"/>
        <v>5</v>
      </c>
      <c r="AB221" s="560"/>
      <c r="AC221" s="558"/>
      <c r="AD221" s="559">
        <f t="shared" si="513"/>
        <v>5</v>
      </c>
      <c r="AE221" s="557"/>
      <c r="AF221" s="558"/>
      <c r="AG221" s="756">
        <f t="shared" si="514"/>
        <v>5</v>
      </c>
      <c r="AH221" s="560"/>
      <c r="AI221" s="558"/>
      <c r="AJ221" s="562">
        <f t="shared" si="515"/>
        <v>5</v>
      </c>
      <c r="AK221" s="560"/>
      <c r="AL221" s="558"/>
      <c r="AM221" s="562">
        <f t="shared" si="516"/>
        <v>5</v>
      </c>
      <c r="AN221" s="560"/>
      <c r="AO221" s="558"/>
      <c r="AP221" s="562">
        <f t="shared" si="517"/>
        <v>5</v>
      </c>
      <c r="AQ221" s="560"/>
      <c r="AR221" s="558"/>
      <c r="AS221" s="562">
        <f t="shared" si="518"/>
        <v>5</v>
      </c>
      <c r="AT221" s="560"/>
      <c r="AU221" s="558"/>
      <c r="AV221" s="562">
        <f t="shared" si="519"/>
        <v>5</v>
      </c>
      <c r="AW221" s="583">
        <f t="shared" si="520"/>
        <v>0</v>
      </c>
      <c r="AX221" s="583">
        <f t="shared" si="483"/>
        <v>0</v>
      </c>
      <c r="AY221" s="564">
        <f t="shared" si="521"/>
        <v>0</v>
      </c>
      <c r="AZ221" s="565" t="e">
        <f t="shared" si="522"/>
        <v>#DIV/0!</v>
      </c>
      <c r="BA221" s="566">
        <f t="shared" si="523"/>
        <v>0</v>
      </c>
      <c r="BB221" s="567">
        <f>MAX(0, Table176252626[[#This Row],[Column6]])</f>
        <v>5</v>
      </c>
      <c r="BC221" s="568">
        <v>1</v>
      </c>
      <c r="BD221" s="584">
        <f t="shared" si="461"/>
        <v>5</v>
      </c>
      <c r="BE221" s="583">
        <f t="shared" si="459"/>
        <v>4</v>
      </c>
      <c r="BF221" s="585">
        <v>2</v>
      </c>
      <c r="BG221" s="586">
        <v>43699.543761574074</v>
      </c>
      <c r="BH221" s="572">
        <f t="shared" si="464"/>
        <v>46265</v>
      </c>
      <c r="BI221" s="587">
        <f t="shared" si="524"/>
        <v>2565.4562384259261</v>
      </c>
      <c r="BJ221" s="580" t="str">
        <f t="shared" si="460"/>
        <v>Dead Stock</v>
      </c>
      <c r="BK221" s="751">
        <v>1460</v>
      </c>
    </row>
    <row r="222" spans="1:63" ht="13">
      <c r="A222" s="549"/>
      <c r="B222" s="550"/>
      <c r="C222" s="577">
        <v>219</v>
      </c>
      <c r="D222" s="611" t="s">
        <v>3877</v>
      </c>
      <c r="E222" s="611">
        <v>5</v>
      </c>
      <c r="F222" s="553" t="s">
        <v>1952</v>
      </c>
      <c r="G222" s="554" t="s">
        <v>2380</v>
      </c>
      <c r="H222" s="555" t="s">
        <v>2379</v>
      </c>
      <c r="I222" s="581" t="s">
        <v>425</v>
      </c>
      <c r="J222" s="580" t="s">
        <v>629</v>
      </c>
      <c r="K222" s="582">
        <f t="shared" si="507"/>
        <v>3</v>
      </c>
      <c r="L222" s="580">
        <v>3</v>
      </c>
      <c r="M222" s="557"/>
      <c r="N222" s="558"/>
      <c r="O222" s="559">
        <f t="shared" si="508"/>
        <v>3</v>
      </c>
      <c r="P222" s="560"/>
      <c r="Q222" s="558"/>
      <c r="R222" s="559">
        <f t="shared" si="509"/>
        <v>3</v>
      </c>
      <c r="S222" s="560"/>
      <c r="T222" s="558"/>
      <c r="U222" s="561">
        <f t="shared" si="510"/>
        <v>3</v>
      </c>
      <c r="V222" s="560"/>
      <c r="W222" s="558"/>
      <c r="X222" s="559">
        <f t="shared" si="511"/>
        <v>3</v>
      </c>
      <c r="Y222" s="560"/>
      <c r="Z222" s="558"/>
      <c r="AA222" s="561">
        <f t="shared" si="512"/>
        <v>3</v>
      </c>
      <c r="AB222" s="560"/>
      <c r="AC222" s="558"/>
      <c r="AD222" s="559">
        <f t="shared" si="513"/>
        <v>3</v>
      </c>
      <c r="AE222" s="557"/>
      <c r="AF222" s="558"/>
      <c r="AG222" s="756">
        <f t="shared" si="514"/>
        <v>3</v>
      </c>
      <c r="AH222" s="560"/>
      <c r="AI222" s="558"/>
      <c r="AJ222" s="562">
        <f t="shared" si="515"/>
        <v>3</v>
      </c>
      <c r="AK222" s="560"/>
      <c r="AL222" s="558"/>
      <c r="AM222" s="562">
        <f t="shared" si="516"/>
        <v>3</v>
      </c>
      <c r="AN222" s="560"/>
      <c r="AO222" s="558"/>
      <c r="AP222" s="562">
        <f t="shared" si="517"/>
        <v>3</v>
      </c>
      <c r="AQ222" s="560"/>
      <c r="AR222" s="558"/>
      <c r="AS222" s="562">
        <f t="shared" si="518"/>
        <v>3</v>
      </c>
      <c r="AT222" s="560"/>
      <c r="AU222" s="558"/>
      <c r="AV222" s="562">
        <f t="shared" si="519"/>
        <v>3</v>
      </c>
      <c r="AW222" s="583">
        <f t="shared" si="520"/>
        <v>0</v>
      </c>
      <c r="AX222" s="583">
        <f t="shared" si="483"/>
        <v>0</v>
      </c>
      <c r="AY222" s="564">
        <f t="shared" si="521"/>
        <v>0</v>
      </c>
      <c r="AZ222" s="565" t="e">
        <f t="shared" si="522"/>
        <v>#DIV/0!</v>
      </c>
      <c r="BA222" s="566">
        <f t="shared" si="523"/>
        <v>0</v>
      </c>
      <c r="BB222" s="567">
        <f>MAX(0, Table176252626[[#This Row],[Column6]])</f>
        <v>3</v>
      </c>
      <c r="BC222" s="568">
        <v>1</v>
      </c>
      <c r="BD222" s="584">
        <f t="shared" si="461"/>
        <v>3</v>
      </c>
      <c r="BE222" s="583">
        <f t="shared" si="459"/>
        <v>2</v>
      </c>
      <c r="BF222" s="585">
        <v>2</v>
      </c>
      <c r="BG222" s="586">
        <v>43217.405370370368</v>
      </c>
      <c r="BH222" s="572">
        <f t="shared" si="464"/>
        <v>46265</v>
      </c>
      <c r="BI222" s="587">
        <f t="shared" si="524"/>
        <v>3047.5946296296315</v>
      </c>
      <c r="BJ222" s="580" t="str">
        <f t="shared" si="460"/>
        <v>Dead Stock</v>
      </c>
      <c r="BK222" s="751">
        <v>17100</v>
      </c>
    </row>
    <row r="223" spans="1:63" ht="13">
      <c r="A223" s="549"/>
      <c r="B223" s="550"/>
      <c r="C223" s="551">
        <v>220</v>
      </c>
      <c r="D223" s="611" t="s">
        <v>3877</v>
      </c>
      <c r="E223" s="611">
        <v>6</v>
      </c>
      <c r="F223" s="593" t="s">
        <v>1953</v>
      </c>
      <c r="G223" s="588" t="s">
        <v>4247</v>
      </c>
      <c r="H223" s="589" t="s">
        <v>4248</v>
      </c>
      <c r="I223" s="589" t="s">
        <v>425</v>
      </c>
      <c r="J223" s="588" t="s">
        <v>629</v>
      </c>
      <c r="K223" s="594">
        <f t="shared" si="507"/>
        <v>2</v>
      </c>
      <c r="L223" s="588">
        <v>2</v>
      </c>
      <c r="M223" s="558"/>
      <c r="N223" s="558"/>
      <c r="O223" s="562">
        <f t="shared" si="508"/>
        <v>2</v>
      </c>
      <c r="P223" s="560"/>
      <c r="Q223" s="558"/>
      <c r="R223" s="562">
        <f t="shared" si="509"/>
        <v>2</v>
      </c>
      <c r="S223" s="560"/>
      <c r="T223" s="558"/>
      <c r="U223" s="595">
        <f t="shared" si="510"/>
        <v>2</v>
      </c>
      <c r="V223" s="560"/>
      <c r="W223" s="558"/>
      <c r="X223" s="562">
        <f t="shared" si="511"/>
        <v>2</v>
      </c>
      <c r="Y223" s="560"/>
      <c r="Z223" s="558"/>
      <c r="AA223" s="595">
        <f t="shared" si="512"/>
        <v>2</v>
      </c>
      <c r="AB223" s="560"/>
      <c r="AC223" s="558"/>
      <c r="AD223" s="562">
        <f t="shared" si="513"/>
        <v>2</v>
      </c>
      <c r="AE223" s="557"/>
      <c r="AF223" s="558"/>
      <c r="AG223" s="672">
        <f t="shared" si="514"/>
        <v>2</v>
      </c>
      <c r="AH223" s="560"/>
      <c r="AI223" s="558"/>
      <c r="AJ223" s="562">
        <f t="shared" si="515"/>
        <v>2</v>
      </c>
      <c r="AK223" s="560"/>
      <c r="AL223" s="558"/>
      <c r="AM223" s="562">
        <f t="shared" si="516"/>
        <v>2</v>
      </c>
      <c r="AN223" s="560"/>
      <c r="AO223" s="558"/>
      <c r="AP223" s="562">
        <f t="shared" si="517"/>
        <v>2</v>
      </c>
      <c r="AQ223" s="560"/>
      <c r="AR223" s="558"/>
      <c r="AS223" s="562">
        <f t="shared" si="518"/>
        <v>2</v>
      </c>
      <c r="AT223" s="560"/>
      <c r="AU223" s="558"/>
      <c r="AV223" s="562">
        <f t="shared" si="519"/>
        <v>2</v>
      </c>
      <c r="AW223" s="597">
        <f t="shared" si="520"/>
        <v>0</v>
      </c>
      <c r="AX223" s="598">
        <f t="shared" si="483"/>
        <v>0</v>
      </c>
      <c r="AY223" s="599">
        <f t="shared" si="521"/>
        <v>0</v>
      </c>
      <c r="AZ223" s="600" t="e">
        <f t="shared" si="522"/>
        <v>#DIV/0!</v>
      </c>
      <c r="BA223" s="601">
        <f t="shared" si="523"/>
        <v>0</v>
      </c>
      <c r="BB223" s="602">
        <v>2</v>
      </c>
      <c r="BC223" s="603">
        <v>1</v>
      </c>
      <c r="BD223" s="584">
        <f t="shared" si="461"/>
        <v>2</v>
      </c>
      <c r="BE223" s="583">
        <f t="shared" si="459"/>
        <v>1</v>
      </c>
      <c r="BF223" s="585">
        <v>2</v>
      </c>
      <c r="BG223" s="586">
        <v>45646.461574074077</v>
      </c>
      <c r="BH223" s="572">
        <f t="shared" si="464"/>
        <v>46265</v>
      </c>
      <c r="BI223" s="610">
        <f t="shared" si="524"/>
        <v>618.53842592592264</v>
      </c>
      <c r="BJ223" s="580" t="str">
        <f t="shared" si="460"/>
        <v>Dead Stock</v>
      </c>
      <c r="BK223" s="751">
        <v>1620</v>
      </c>
    </row>
    <row r="224" spans="1:63" ht="13">
      <c r="A224" s="590"/>
      <c r="B224" s="591"/>
      <c r="C224" s="551">
        <v>221</v>
      </c>
      <c r="D224" s="618"/>
      <c r="E224" s="618"/>
      <c r="F224" s="593" t="s">
        <v>1953</v>
      </c>
      <c r="G224" s="588" t="s">
        <v>4245</v>
      </c>
      <c r="H224" s="589" t="s">
        <v>4246</v>
      </c>
      <c r="I224" s="589" t="s">
        <v>425</v>
      </c>
      <c r="J224" s="588" t="s">
        <v>629</v>
      </c>
      <c r="K224" s="594">
        <f>AV224</f>
        <v>1</v>
      </c>
      <c r="L224" s="580">
        <v>1</v>
      </c>
      <c r="M224" s="558"/>
      <c r="N224" s="558"/>
      <c r="O224" s="562">
        <f>SUM(L224+M224-N224)</f>
        <v>1</v>
      </c>
      <c r="P224" s="560"/>
      <c r="Q224" s="558"/>
      <c r="R224" s="562">
        <f>SUM(O224+P224-Q224)</f>
        <v>1</v>
      </c>
      <c r="S224" s="560"/>
      <c r="T224" s="558"/>
      <c r="U224" s="595">
        <f>SUM(R224+S224-T224)</f>
        <v>1</v>
      </c>
      <c r="V224" s="560"/>
      <c r="W224" s="558"/>
      <c r="X224" s="562">
        <f>SUM(U224+V224-W224)</f>
        <v>1</v>
      </c>
      <c r="Y224" s="560"/>
      <c r="Z224" s="558"/>
      <c r="AA224" s="595">
        <f>SUM(X224+Y224-Z224)</f>
        <v>1</v>
      </c>
      <c r="AB224" s="560"/>
      <c r="AC224" s="558"/>
      <c r="AD224" s="562">
        <f>SUM(AA224+AB224-AC224)</f>
        <v>1</v>
      </c>
      <c r="AE224" s="557"/>
      <c r="AF224" s="558"/>
      <c r="AG224" s="672">
        <f>SUM(AD224+AE224-AF224)</f>
        <v>1</v>
      </c>
      <c r="AH224" s="560"/>
      <c r="AI224" s="558"/>
      <c r="AJ224" s="562">
        <f>SUM(AG224+AH224-AI224)</f>
        <v>1</v>
      </c>
      <c r="AK224" s="560"/>
      <c r="AL224" s="558"/>
      <c r="AM224" s="562">
        <f>SUM(AJ224+AK224-AL224)</f>
        <v>1</v>
      </c>
      <c r="AN224" s="560"/>
      <c r="AO224" s="558"/>
      <c r="AP224" s="562">
        <f>SUM(AM224+AN224-AO224)</f>
        <v>1</v>
      </c>
      <c r="AQ224" s="560"/>
      <c r="AR224" s="558"/>
      <c r="AS224" s="562">
        <f>SUM(AP224+AQ224-AR224)</f>
        <v>1</v>
      </c>
      <c r="AT224" s="560"/>
      <c r="AU224" s="558"/>
      <c r="AV224" s="562">
        <f>SUM(AS224+AT224-AU224)</f>
        <v>1</v>
      </c>
      <c r="AW224" s="597">
        <f>SUM(M224+P224+S224+V224+Y224+AB224+AE224+AH224+AK224+AN224+AQ224+AT224)</f>
        <v>0</v>
      </c>
      <c r="AX224" s="598">
        <f>SUM(N224+Q224+T224+W224+Z224+AC224+AF224+AI224+AL224+AO224+AR224+AU224)</f>
        <v>0</v>
      </c>
      <c r="AY224" s="599">
        <f>SUM(N224,Q224,T224,W224,Z224,AC224,AF224,AI224,AL224,AO224,AR224,AU224)</f>
        <v>0</v>
      </c>
      <c r="AZ224" s="600" t="e">
        <f>AVERAGE(N224,Q224,T224,W224,Z224,AC224,AF224,AI224,AL224,AO224,AR224,AU224)</f>
        <v>#DIV/0!</v>
      </c>
      <c r="BA224" s="601">
        <f>COUNT(N224,Q224,T224,W224,Z224,AC224,AF224,AI224,AL224,AO224,AR224,AU224)</f>
        <v>0</v>
      </c>
      <c r="BB224" s="602">
        <v>1</v>
      </c>
      <c r="BC224" s="603">
        <v>0</v>
      </c>
      <c r="BD224" s="584">
        <f t="shared" si="461"/>
        <v>1</v>
      </c>
      <c r="BE224" s="583">
        <f t="shared" si="459"/>
        <v>1</v>
      </c>
      <c r="BF224" s="585">
        <v>2</v>
      </c>
      <c r="BG224" s="586">
        <v>45646.461574074077</v>
      </c>
      <c r="BH224" s="572">
        <f t="shared" si="464"/>
        <v>46265</v>
      </c>
      <c r="BI224" s="610">
        <f>BH224-BG224</f>
        <v>618.53842592592264</v>
      </c>
      <c r="BJ224" s="580" t="str">
        <f t="shared" si="460"/>
        <v>Dead Stock</v>
      </c>
      <c r="BK224" s="751">
        <v>450</v>
      </c>
    </row>
    <row r="225" spans="1:63" ht="13">
      <c r="A225" s="549"/>
      <c r="B225" s="550"/>
      <c r="C225" s="551">
        <v>222</v>
      </c>
      <c r="D225" s="611" t="s">
        <v>3877</v>
      </c>
      <c r="E225" s="611">
        <v>7</v>
      </c>
      <c r="F225" s="553" t="s">
        <v>1953</v>
      </c>
      <c r="G225" s="580" t="s">
        <v>84</v>
      </c>
      <c r="H225" s="581" t="s">
        <v>3119</v>
      </c>
      <c r="I225" s="581" t="s">
        <v>425</v>
      </c>
      <c r="J225" s="580" t="s">
        <v>629</v>
      </c>
      <c r="K225" s="582">
        <f t="shared" ref="K225:K234" si="525">AV225</f>
        <v>5</v>
      </c>
      <c r="L225" s="580">
        <v>5</v>
      </c>
      <c r="M225" s="557"/>
      <c r="N225" s="558"/>
      <c r="O225" s="559">
        <f t="shared" ref="O225:O234" si="526">SUM(L225+M225-N225)</f>
        <v>5</v>
      </c>
      <c r="P225" s="560"/>
      <c r="Q225" s="558"/>
      <c r="R225" s="559">
        <f t="shared" ref="R225:R234" si="527">SUM(O225+P225-Q225)</f>
        <v>5</v>
      </c>
      <c r="S225" s="560"/>
      <c r="T225" s="558"/>
      <c r="U225" s="561">
        <f t="shared" ref="U225:U234" si="528">SUM(R225+S225-T225)</f>
        <v>5</v>
      </c>
      <c r="V225" s="560"/>
      <c r="W225" s="558"/>
      <c r="X225" s="559">
        <f t="shared" ref="X225:X234" si="529">SUM(U225+V225-W225)</f>
        <v>5</v>
      </c>
      <c r="Y225" s="560"/>
      <c r="Z225" s="558"/>
      <c r="AA225" s="561">
        <f t="shared" ref="AA225:AA234" si="530">SUM(X225+Y225-Z225)</f>
        <v>5</v>
      </c>
      <c r="AB225" s="560"/>
      <c r="AC225" s="558"/>
      <c r="AD225" s="559">
        <f t="shared" ref="AD225:AD234" si="531">SUM(AA225+AB225-AC225)</f>
        <v>5</v>
      </c>
      <c r="AE225" s="557"/>
      <c r="AF225" s="558"/>
      <c r="AG225" s="756">
        <f t="shared" ref="AG225:AG234" si="532">SUM(AD225+AE225-AF225)</f>
        <v>5</v>
      </c>
      <c r="AH225" s="560"/>
      <c r="AI225" s="558"/>
      <c r="AJ225" s="562">
        <f t="shared" ref="AJ225:AJ234" si="533">SUM(AG225+AH225-AI225)</f>
        <v>5</v>
      </c>
      <c r="AK225" s="560"/>
      <c r="AL225" s="558"/>
      <c r="AM225" s="562">
        <f t="shared" ref="AM225:AM234" si="534">SUM(AJ225+AK225-AL225)</f>
        <v>5</v>
      </c>
      <c r="AN225" s="560"/>
      <c r="AO225" s="558"/>
      <c r="AP225" s="562">
        <f t="shared" ref="AP225:AP234" si="535">SUM(AM225+AN225-AO225)</f>
        <v>5</v>
      </c>
      <c r="AQ225" s="560"/>
      <c r="AR225" s="558"/>
      <c r="AS225" s="562">
        <f t="shared" ref="AS225:AS234" si="536">SUM(AP225+AQ225-AR225)</f>
        <v>5</v>
      </c>
      <c r="AT225" s="560"/>
      <c r="AU225" s="558"/>
      <c r="AV225" s="562">
        <f t="shared" ref="AV225:AV234" si="537">SUM(AS225+AT225-AU225)</f>
        <v>5</v>
      </c>
      <c r="AW225" s="583">
        <f t="shared" ref="AW225:AW234" si="538">SUM(M225+P225+S225+V225+Y225+AB225+AE225+AH225+AK225+AN225+AQ225+AT225)</f>
        <v>0</v>
      </c>
      <c r="AX225" s="583">
        <f t="shared" ref="AX225:AX234" si="539">SUM(N225+Q225+T225+W225+Z225+AC225+AF225+AI225+AL225+AO225+AR225+AU225)</f>
        <v>0</v>
      </c>
      <c r="AY225" s="564">
        <f t="shared" ref="AY225:AY234" si="540">SUM(N225,Q225,T225,W225,Z225,AC225,AF225,AI225,AL225,AO225,AR225,AU225)</f>
        <v>0</v>
      </c>
      <c r="AZ225" s="565" t="e">
        <f t="shared" ref="AZ225:AZ234" si="541">AVERAGE(N225,Q225,T225,W225,Z225,AC225,AF225,AI225,AL225,AO225,AR225,AU225)</f>
        <v>#DIV/0!</v>
      </c>
      <c r="BA225" s="566">
        <f t="shared" ref="BA225:BA234" si="542">COUNT(N225,Q225,T225,W225,Z225,AC225,AF225,AI225,AL225,AO225,AR225,AU225)</f>
        <v>0</v>
      </c>
      <c r="BB225" s="567">
        <f>MAX(0, Table176252626[[#This Row],[Column6]])</f>
        <v>5</v>
      </c>
      <c r="BC225" s="568">
        <v>1</v>
      </c>
      <c r="BD225" s="584">
        <f t="shared" si="461"/>
        <v>5</v>
      </c>
      <c r="BE225" s="583">
        <f t="shared" si="459"/>
        <v>4</v>
      </c>
      <c r="BF225" s="585">
        <v>2</v>
      </c>
      <c r="BG225" s="586">
        <v>44341.575289351851</v>
      </c>
      <c r="BH225" s="572">
        <f t="shared" si="464"/>
        <v>46265</v>
      </c>
      <c r="BI225" s="608">
        <f t="shared" ref="BI225:BI234" si="543">BH225-BG225</f>
        <v>1923.4247106481489</v>
      </c>
      <c r="BJ225" s="580" t="str">
        <f t="shared" si="460"/>
        <v>Dead Stock</v>
      </c>
      <c r="BK225" s="751">
        <v>2250</v>
      </c>
    </row>
    <row r="226" spans="1:63" ht="13">
      <c r="A226" s="549"/>
      <c r="B226" s="576"/>
      <c r="C226" s="577">
        <v>223</v>
      </c>
      <c r="D226" s="611" t="s">
        <v>3877</v>
      </c>
      <c r="E226" s="611">
        <v>8</v>
      </c>
      <c r="F226" s="579" t="s">
        <v>1953</v>
      </c>
      <c r="G226" s="574" t="s">
        <v>819</v>
      </c>
      <c r="H226" s="581" t="s">
        <v>2676</v>
      </c>
      <c r="I226" s="581" t="s">
        <v>425</v>
      </c>
      <c r="J226" s="580" t="s">
        <v>629</v>
      </c>
      <c r="K226" s="582">
        <f t="shared" ref="K226:K233" si="544">AV226</f>
        <v>1</v>
      </c>
      <c r="L226" s="588">
        <v>1</v>
      </c>
      <c r="M226" s="557"/>
      <c r="N226" s="558"/>
      <c r="O226" s="559">
        <f t="shared" ref="O226:O233" si="545">SUM(L226+M226-N226)</f>
        <v>1</v>
      </c>
      <c r="P226" s="560"/>
      <c r="Q226" s="558"/>
      <c r="R226" s="559">
        <f t="shared" ref="R226:R233" si="546">SUM(O226+P226-Q226)</f>
        <v>1</v>
      </c>
      <c r="S226" s="560"/>
      <c r="T226" s="558"/>
      <c r="U226" s="561">
        <f t="shared" ref="U226:U233" si="547">SUM(R226+S226-T226)</f>
        <v>1</v>
      </c>
      <c r="V226" s="560"/>
      <c r="W226" s="558"/>
      <c r="X226" s="559">
        <f t="shared" ref="X226:X233" si="548">SUM(U226+V226-W226)</f>
        <v>1</v>
      </c>
      <c r="Y226" s="560"/>
      <c r="Z226" s="558"/>
      <c r="AA226" s="561">
        <f t="shared" ref="AA226:AA233" si="549">SUM(X226+Y226-Z226)</f>
        <v>1</v>
      </c>
      <c r="AB226" s="560"/>
      <c r="AC226" s="558"/>
      <c r="AD226" s="559">
        <f t="shared" ref="AD226:AD233" si="550">SUM(AA226+AB226-AC226)</f>
        <v>1</v>
      </c>
      <c r="AE226" s="557"/>
      <c r="AF226" s="558"/>
      <c r="AG226" s="756">
        <f t="shared" ref="AG226:AG233" si="551">SUM(AD226+AE226-AF226)</f>
        <v>1</v>
      </c>
      <c r="AH226" s="560"/>
      <c r="AI226" s="558"/>
      <c r="AJ226" s="562">
        <f t="shared" ref="AJ226:AJ233" si="552">SUM(AG226+AH226-AI226)</f>
        <v>1</v>
      </c>
      <c r="AK226" s="560"/>
      <c r="AL226" s="558"/>
      <c r="AM226" s="562">
        <f t="shared" ref="AM226:AM233" si="553">SUM(AJ226+AK226-AL226)</f>
        <v>1</v>
      </c>
      <c r="AN226" s="560"/>
      <c r="AO226" s="558"/>
      <c r="AP226" s="562">
        <f t="shared" ref="AP226:AP233" si="554">SUM(AM226+AN226-AO226)</f>
        <v>1</v>
      </c>
      <c r="AQ226" s="560"/>
      <c r="AR226" s="558"/>
      <c r="AS226" s="562">
        <f t="shared" ref="AS226:AS233" si="555">SUM(AP226+AQ226-AR226)</f>
        <v>1</v>
      </c>
      <c r="AT226" s="560"/>
      <c r="AU226" s="558"/>
      <c r="AV226" s="562">
        <f t="shared" ref="AV226:AV233" si="556">SUM(AS226+AT226-AU226)</f>
        <v>1</v>
      </c>
      <c r="AW226" s="583">
        <f t="shared" ref="AW226:AX233" si="557">SUM(M226+P226+S226+V226+Y226+AB226+AE226+AH226+AK226+AN226+AQ226+AT226)</f>
        <v>0</v>
      </c>
      <c r="AX226" s="583">
        <f t="shared" si="557"/>
        <v>0</v>
      </c>
      <c r="AY226" s="564">
        <f t="shared" ref="AY226:AY233" si="558">SUM(N226,Q226,T226,W226,Z226,AC226,AF226,AI226,AL226,AO226,AR226,AU226)</f>
        <v>0</v>
      </c>
      <c r="AZ226" s="565" t="e">
        <f t="shared" ref="AZ226:AZ233" si="559">AVERAGE(N226,Q226,T226,W226,Z226,AC226,AF226,AI226,AL226,AO226,AR226,AU226)</f>
        <v>#DIV/0!</v>
      </c>
      <c r="BA226" s="566">
        <f t="shared" ref="BA226:BA233" si="560">COUNT(N226,Q226,T226,W226,Z226,AC226,AF226,AI226,AL226,AO226,AR226,AU226)</f>
        <v>0</v>
      </c>
      <c r="BB226" s="567">
        <f>MAX(0, Table176252626[[#This Row],[Column6]])</f>
        <v>1</v>
      </c>
      <c r="BC226" s="568">
        <v>0</v>
      </c>
      <c r="BD226" s="584">
        <f t="shared" si="461"/>
        <v>1</v>
      </c>
      <c r="BE226" s="583">
        <f t="shared" si="459"/>
        <v>1</v>
      </c>
      <c r="BF226" s="585">
        <v>2</v>
      </c>
      <c r="BG226" s="586">
        <v>43350.465243055558</v>
      </c>
      <c r="BH226" s="572">
        <f t="shared" si="464"/>
        <v>46265</v>
      </c>
      <c r="BI226" s="587">
        <f t="shared" ref="BI226:BI233" si="561">BH226-BG226</f>
        <v>2914.5347569444421</v>
      </c>
      <c r="BJ226" s="580" t="str">
        <f t="shared" si="460"/>
        <v>Dead Stock</v>
      </c>
      <c r="BK226" s="751">
        <v>8235</v>
      </c>
    </row>
    <row r="227" spans="1:63" ht="13">
      <c r="A227" s="590"/>
      <c r="B227" s="591"/>
      <c r="C227" s="577">
        <v>224</v>
      </c>
      <c r="D227" s="611" t="s">
        <v>3877</v>
      </c>
      <c r="E227" s="611">
        <v>9</v>
      </c>
      <c r="F227" s="553" t="s">
        <v>1953</v>
      </c>
      <c r="G227" s="588" t="s">
        <v>4670</v>
      </c>
      <c r="H227" s="589" t="s">
        <v>4671</v>
      </c>
      <c r="I227" s="589" t="s">
        <v>2563</v>
      </c>
      <c r="J227" s="588" t="s">
        <v>629</v>
      </c>
      <c r="K227" s="594">
        <f>AV227</f>
        <v>1</v>
      </c>
      <c r="L227" s="580">
        <v>1</v>
      </c>
      <c r="M227" s="558"/>
      <c r="N227" s="558"/>
      <c r="O227" s="562">
        <f>SUM(L227+M227-N227)</f>
        <v>1</v>
      </c>
      <c r="P227" s="560"/>
      <c r="Q227" s="558"/>
      <c r="R227" s="562">
        <f>SUM(O227+P227-Q227)</f>
        <v>1</v>
      </c>
      <c r="S227" s="560"/>
      <c r="T227" s="558"/>
      <c r="U227" s="595">
        <f>SUM(R227+S227-T227)</f>
        <v>1</v>
      </c>
      <c r="V227" s="560"/>
      <c r="W227" s="558"/>
      <c r="X227" s="562">
        <f>SUM(U227+V227-W227)</f>
        <v>1</v>
      </c>
      <c r="Y227" s="560"/>
      <c r="Z227" s="558"/>
      <c r="AA227" s="595">
        <f>SUM(X227+Y227-Z227)</f>
        <v>1</v>
      </c>
      <c r="AB227" s="560"/>
      <c r="AC227" s="558"/>
      <c r="AD227" s="562">
        <f>SUM(AA227+AB227-AC227)</f>
        <v>1</v>
      </c>
      <c r="AE227" s="557"/>
      <c r="AF227" s="558"/>
      <c r="AG227" s="672">
        <f>SUM(AD227+AE227-AF227)</f>
        <v>1</v>
      </c>
      <c r="AH227" s="560"/>
      <c r="AI227" s="558"/>
      <c r="AJ227" s="562">
        <f>SUM(AG227+AH227-AI227)</f>
        <v>1</v>
      </c>
      <c r="AK227" s="560"/>
      <c r="AL227" s="558"/>
      <c r="AM227" s="562">
        <f>SUM(AJ227+AK227-AL227)</f>
        <v>1</v>
      </c>
      <c r="AN227" s="560"/>
      <c r="AO227" s="558"/>
      <c r="AP227" s="562">
        <f>SUM(AM227+AN227-AO227)</f>
        <v>1</v>
      </c>
      <c r="AQ227" s="560"/>
      <c r="AR227" s="558"/>
      <c r="AS227" s="562">
        <f>SUM(AP227+AQ227-AR227)</f>
        <v>1</v>
      </c>
      <c r="AT227" s="560"/>
      <c r="AU227" s="558"/>
      <c r="AV227" s="562">
        <f>SUM(AS227+AT227-AU227)</f>
        <v>1</v>
      </c>
      <c r="AW227" s="597">
        <f>SUM(M227+P227+S227+V227+Y227+AB227+AE227+AH227+AK227+AN227+AQ227+AT227)</f>
        <v>0</v>
      </c>
      <c r="AX227" s="583">
        <f>SUM(N227+Q227+T227+W227+Z227+AC227+AF227+AI227+AL227+AO227+AR227+AU227)</f>
        <v>0</v>
      </c>
      <c r="AY227" s="599">
        <f>SUM(N227,Q227,T227,W227,Z227,AC227,AF227,AI227,AL227,AO227,AR227,AU227)</f>
        <v>0</v>
      </c>
      <c r="AZ227" s="600" t="e">
        <f>AVERAGE(N227,Q227,T227,W227,Z227,AC227,AF227,AI227,AL227,AO227,AR227,AU227)</f>
        <v>#DIV/0!</v>
      </c>
      <c r="BA227" s="601">
        <f>COUNT(N227,Q227,T227,W227,Z227,AC227,AF227,AI227,AL227,AO227,AR227,AU227)</f>
        <v>0</v>
      </c>
      <c r="BB227" s="602">
        <v>1</v>
      </c>
      <c r="BC227" s="603">
        <v>0</v>
      </c>
      <c r="BD227" s="584">
        <f>K227</f>
        <v>1</v>
      </c>
      <c r="BE227" s="583">
        <f>SUM(BD227-BC227)</f>
        <v>1</v>
      </c>
      <c r="BF227" s="585">
        <v>2</v>
      </c>
      <c r="BG227" s="586" t="s">
        <v>2747</v>
      </c>
      <c r="BH227" s="572">
        <f>BH515</f>
        <v>46265</v>
      </c>
      <c r="BI227" s="604" t="e">
        <f>BH227-BG227</f>
        <v>#VALUE!</v>
      </c>
      <c r="BJ227" s="580" t="e">
        <f>IF(AND(K227&gt;0,BI227&gt;365),"Dead Stock","")</f>
        <v>#VALUE!</v>
      </c>
      <c r="BK227" s="751">
        <v>2868</v>
      </c>
    </row>
    <row r="228" spans="1:63" ht="13">
      <c r="A228" s="549"/>
      <c r="B228" s="576"/>
      <c r="C228" s="577">
        <v>225</v>
      </c>
      <c r="D228" s="611" t="s">
        <v>3877</v>
      </c>
      <c r="E228" s="611">
        <v>9</v>
      </c>
      <c r="F228" s="553" t="s">
        <v>1952</v>
      </c>
      <c r="G228" s="580" t="s">
        <v>176</v>
      </c>
      <c r="H228" s="581" t="s">
        <v>641</v>
      </c>
      <c r="I228" s="581" t="s">
        <v>425</v>
      </c>
      <c r="J228" s="580" t="s">
        <v>629</v>
      </c>
      <c r="K228" s="582">
        <f t="shared" si="544"/>
        <v>3</v>
      </c>
      <c r="L228" s="580">
        <v>4</v>
      </c>
      <c r="M228" s="557"/>
      <c r="N228" s="558"/>
      <c r="O228" s="559">
        <f t="shared" si="545"/>
        <v>4</v>
      </c>
      <c r="P228" s="560"/>
      <c r="Q228" s="558"/>
      <c r="R228" s="559">
        <f t="shared" si="546"/>
        <v>4</v>
      </c>
      <c r="S228" s="560"/>
      <c r="T228" s="558"/>
      <c r="U228" s="561">
        <f t="shared" si="547"/>
        <v>4</v>
      </c>
      <c r="V228" s="560"/>
      <c r="W228" s="558">
        <v>1</v>
      </c>
      <c r="X228" s="559">
        <f t="shared" si="548"/>
        <v>3</v>
      </c>
      <c r="Y228" s="560"/>
      <c r="Z228" s="558"/>
      <c r="AA228" s="561">
        <f t="shared" si="549"/>
        <v>3</v>
      </c>
      <c r="AB228" s="560"/>
      <c r="AC228" s="558"/>
      <c r="AD228" s="559">
        <f t="shared" si="550"/>
        <v>3</v>
      </c>
      <c r="AE228" s="557"/>
      <c r="AF228" s="558"/>
      <c r="AG228" s="756">
        <f t="shared" si="551"/>
        <v>3</v>
      </c>
      <c r="AH228" s="560"/>
      <c r="AI228" s="558"/>
      <c r="AJ228" s="562">
        <f t="shared" si="552"/>
        <v>3</v>
      </c>
      <c r="AK228" s="560"/>
      <c r="AL228" s="558"/>
      <c r="AM228" s="562">
        <f t="shared" si="553"/>
        <v>3</v>
      </c>
      <c r="AN228" s="560"/>
      <c r="AO228" s="558"/>
      <c r="AP228" s="562">
        <f t="shared" si="554"/>
        <v>3</v>
      </c>
      <c r="AQ228" s="560"/>
      <c r="AR228" s="558"/>
      <c r="AS228" s="562">
        <f t="shared" si="555"/>
        <v>3</v>
      </c>
      <c r="AT228" s="560"/>
      <c r="AU228" s="558"/>
      <c r="AV228" s="562">
        <f t="shared" si="556"/>
        <v>3</v>
      </c>
      <c r="AW228" s="583">
        <f t="shared" si="557"/>
        <v>0</v>
      </c>
      <c r="AX228" s="583">
        <f t="shared" si="557"/>
        <v>1</v>
      </c>
      <c r="AY228" s="564">
        <f t="shared" si="558"/>
        <v>1</v>
      </c>
      <c r="AZ228" s="565">
        <f t="shared" si="559"/>
        <v>1</v>
      </c>
      <c r="BA228" s="566">
        <f t="shared" si="560"/>
        <v>1</v>
      </c>
      <c r="BB228" s="567">
        <f>MAX(0, Table176252626[[#This Row],[Column6]])</f>
        <v>3</v>
      </c>
      <c r="BC228" s="568">
        <v>1</v>
      </c>
      <c r="BD228" s="584">
        <f t="shared" si="461"/>
        <v>3</v>
      </c>
      <c r="BE228" s="583">
        <f t="shared" si="459"/>
        <v>2</v>
      </c>
      <c r="BF228" s="585">
        <v>2</v>
      </c>
      <c r="BG228" s="586">
        <v>45000.574560185189</v>
      </c>
      <c r="BH228" s="572">
        <f>BH226</f>
        <v>46265</v>
      </c>
      <c r="BI228" s="608">
        <f t="shared" si="561"/>
        <v>1264.4254398148114</v>
      </c>
      <c r="BJ228" s="580" t="str">
        <f t="shared" si="460"/>
        <v>Dead Stock</v>
      </c>
      <c r="BK228" s="751">
        <v>5500</v>
      </c>
    </row>
    <row r="229" spans="1:63" ht="13">
      <c r="A229" s="549"/>
      <c r="B229" s="550"/>
      <c r="C229" s="551">
        <v>226</v>
      </c>
      <c r="D229" s="611" t="s">
        <v>3877</v>
      </c>
      <c r="E229" s="611">
        <v>10</v>
      </c>
      <c r="F229" s="553" t="s">
        <v>1952</v>
      </c>
      <c r="G229" s="580" t="s">
        <v>1010</v>
      </c>
      <c r="H229" s="581" t="s">
        <v>1011</v>
      </c>
      <c r="I229" s="581" t="s">
        <v>425</v>
      </c>
      <c r="J229" s="580" t="s">
        <v>629</v>
      </c>
      <c r="K229" s="582">
        <f t="shared" si="544"/>
        <v>2</v>
      </c>
      <c r="L229" s="580">
        <v>2</v>
      </c>
      <c r="M229" s="557"/>
      <c r="N229" s="558"/>
      <c r="O229" s="559">
        <f t="shared" si="545"/>
        <v>2</v>
      </c>
      <c r="P229" s="560"/>
      <c r="Q229" s="558"/>
      <c r="R229" s="559">
        <f t="shared" si="546"/>
        <v>2</v>
      </c>
      <c r="S229" s="560"/>
      <c r="T229" s="558"/>
      <c r="U229" s="561">
        <f t="shared" si="547"/>
        <v>2</v>
      </c>
      <c r="V229" s="560"/>
      <c r="W229" s="558"/>
      <c r="X229" s="559">
        <f t="shared" si="548"/>
        <v>2</v>
      </c>
      <c r="Y229" s="560"/>
      <c r="Z229" s="558"/>
      <c r="AA229" s="561">
        <f t="shared" si="549"/>
        <v>2</v>
      </c>
      <c r="AB229" s="560"/>
      <c r="AC229" s="558"/>
      <c r="AD229" s="559">
        <f t="shared" si="550"/>
        <v>2</v>
      </c>
      <c r="AE229" s="557"/>
      <c r="AF229" s="558"/>
      <c r="AG229" s="756">
        <f t="shared" si="551"/>
        <v>2</v>
      </c>
      <c r="AH229" s="560"/>
      <c r="AI229" s="558"/>
      <c r="AJ229" s="562">
        <f t="shared" si="552"/>
        <v>2</v>
      </c>
      <c r="AK229" s="560"/>
      <c r="AL229" s="558"/>
      <c r="AM229" s="562">
        <f t="shared" si="553"/>
        <v>2</v>
      </c>
      <c r="AN229" s="560"/>
      <c r="AO229" s="558"/>
      <c r="AP229" s="562">
        <f t="shared" si="554"/>
        <v>2</v>
      </c>
      <c r="AQ229" s="560"/>
      <c r="AR229" s="558"/>
      <c r="AS229" s="562">
        <f t="shared" si="555"/>
        <v>2</v>
      </c>
      <c r="AT229" s="560"/>
      <c r="AU229" s="558"/>
      <c r="AV229" s="562">
        <f t="shared" si="556"/>
        <v>2</v>
      </c>
      <c r="AW229" s="583">
        <f t="shared" si="557"/>
        <v>0</v>
      </c>
      <c r="AX229" s="583">
        <f t="shared" si="557"/>
        <v>0</v>
      </c>
      <c r="AY229" s="564">
        <f t="shared" si="558"/>
        <v>0</v>
      </c>
      <c r="AZ229" s="565" t="e">
        <f t="shared" si="559"/>
        <v>#DIV/0!</v>
      </c>
      <c r="BA229" s="566">
        <f t="shared" si="560"/>
        <v>0</v>
      </c>
      <c r="BB229" s="567">
        <f>MAX(0, Table176252626[[#This Row],[Column6]])</f>
        <v>2</v>
      </c>
      <c r="BC229" s="568">
        <v>1</v>
      </c>
      <c r="BD229" s="584">
        <f t="shared" si="461"/>
        <v>2</v>
      </c>
      <c r="BE229" s="583">
        <f t="shared" si="459"/>
        <v>1</v>
      </c>
      <c r="BF229" s="585">
        <v>2</v>
      </c>
      <c r="BG229" s="586">
        <v>45645.48</v>
      </c>
      <c r="BH229" s="572">
        <f t="shared" si="464"/>
        <v>46265</v>
      </c>
      <c r="BI229" s="587">
        <f t="shared" si="561"/>
        <v>619.5199999999968</v>
      </c>
      <c r="BJ229" s="580" t="str">
        <f t="shared" si="460"/>
        <v>Dead Stock</v>
      </c>
      <c r="BK229" s="751">
        <v>1560</v>
      </c>
    </row>
    <row r="230" spans="1:63" ht="13">
      <c r="A230" s="590"/>
      <c r="B230" s="591"/>
      <c r="C230" s="551">
        <v>227</v>
      </c>
      <c r="D230" s="611" t="s">
        <v>3877</v>
      </c>
      <c r="E230" s="611">
        <v>11</v>
      </c>
      <c r="F230" s="553" t="s">
        <v>1952</v>
      </c>
      <c r="G230" s="606" t="s">
        <v>532</v>
      </c>
      <c r="H230" s="613" t="s">
        <v>3037</v>
      </c>
      <c r="I230" s="581" t="s">
        <v>425</v>
      </c>
      <c r="J230" s="580" t="s">
        <v>629</v>
      </c>
      <c r="K230" s="582">
        <f>AV230</f>
        <v>3</v>
      </c>
      <c r="L230" s="580">
        <v>2</v>
      </c>
      <c r="M230" s="557"/>
      <c r="N230" s="558"/>
      <c r="O230" s="559">
        <f>SUM(L230+M230-N230)</f>
        <v>2</v>
      </c>
      <c r="P230" s="560"/>
      <c r="Q230" s="558"/>
      <c r="R230" s="559">
        <f>SUM(O230+P230-Q230)</f>
        <v>2</v>
      </c>
      <c r="S230" s="560"/>
      <c r="T230" s="558"/>
      <c r="U230" s="561">
        <f>SUM(R230+S230-T230)</f>
        <v>2</v>
      </c>
      <c r="V230" s="560"/>
      <c r="W230" s="558"/>
      <c r="X230" s="559">
        <f>SUM(U230+V230-W230)</f>
        <v>2</v>
      </c>
      <c r="Y230" s="560"/>
      <c r="Z230" s="558"/>
      <c r="AA230" s="561">
        <f>SUM(X230+Y230-Z230)</f>
        <v>2</v>
      </c>
      <c r="AB230" s="560"/>
      <c r="AC230" s="558">
        <v>1</v>
      </c>
      <c r="AD230" s="559">
        <f>SUM(AA230+AB230-AC230)</f>
        <v>1</v>
      </c>
      <c r="AE230" s="557"/>
      <c r="AF230" s="558"/>
      <c r="AG230" s="756">
        <f>SUM(AD230+AE230-AF230)</f>
        <v>1</v>
      </c>
      <c r="AH230" s="560">
        <v>2</v>
      </c>
      <c r="AI230" s="558"/>
      <c r="AJ230" s="562">
        <f>SUM(AG230+AH230-AI230)</f>
        <v>3</v>
      </c>
      <c r="AK230" s="560"/>
      <c r="AL230" s="558"/>
      <c r="AM230" s="562">
        <f>SUM(AJ230+AK230-AL230)</f>
        <v>3</v>
      </c>
      <c r="AN230" s="560"/>
      <c r="AO230" s="558"/>
      <c r="AP230" s="562">
        <f>SUM(AM230+AN230-AO230)</f>
        <v>3</v>
      </c>
      <c r="AQ230" s="560"/>
      <c r="AR230" s="558"/>
      <c r="AS230" s="562">
        <f>SUM(AP230+AQ230-AR230)</f>
        <v>3</v>
      </c>
      <c r="AT230" s="560"/>
      <c r="AU230" s="558"/>
      <c r="AV230" s="562">
        <f>SUM(AS230+AT230-AU230)</f>
        <v>3</v>
      </c>
      <c r="AW230" s="583">
        <f>SUM(M230+P230+S230+V230+Y230+AB230+AE230+AH230+AK230+AN230+AQ230+AT230)</f>
        <v>2</v>
      </c>
      <c r="AX230" s="583">
        <f>SUM(N230+Q230+T230+W230+Z230+AC230+AF230+AI230+AL230+AO230+AR230+AU230)</f>
        <v>1</v>
      </c>
      <c r="AY230" s="564">
        <f>SUM(N230,Q230,T230,W230,Z230,AC230,AF230,AI230,AL230,AO230,AR230,AU230)</f>
        <v>1</v>
      </c>
      <c r="AZ230" s="565">
        <f>AVERAGE(N230,Q230,T230,W230,Z230,AC230,AF230,AI230,AL230,AO230,AR230,AU230)</f>
        <v>1</v>
      </c>
      <c r="BA230" s="566">
        <f>COUNT(N230,Q230,T230,W230,Z230,AC230,AF230,AI230,AL230,AO230,AR230,AU230)</f>
        <v>1</v>
      </c>
      <c r="BB230" s="567">
        <f>MAX(0, Table176252626[[#This Row],[Column6]])</f>
        <v>3</v>
      </c>
      <c r="BC230" s="568">
        <v>0</v>
      </c>
      <c r="BD230" s="584">
        <f t="shared" si="461"/>
        <v>3</v>
      </c>
      <c r="BE230" s="583">
        <f t="shared" si="459"/>
        <v>3</v>
      </c>
      <c r="BF230" s="585">
        <v>2</v>
      </c>
      <c r="BG230" s="586">
        <v>46009.629062499997</v>
      </c>
      <c r="BH230" s="572">
        <f t="shared" si="464"/>
        <v>46265</v>
      </c>
      <c r="BI230" s="587">
        <f>BH230-BG230</f>
        <v>255.37093750000349</v>
      </c>
      <c r="BJ230" s="580" t="str">
        <f t="shared" si="460"/>
        <v/>
      </c>
      <c r="BK230" s="751">
        <v>5292</v>
      </c>
    </row>
    <row r="231" spans="1:63" ht="13">
      <c r="A231" s="549"/>
      <c r="B231" s="576"/>
      <c r="C231" s="551">
        <v>228</v>
      </c>
      <c r="D231" s="611" t="s">
        <v>3877</v>
      </c>
      <c r="E231" s="611">
        <v>12</v>
      </c>
      <c r="F231" s="625" t="s">
        <v>1953</v>
      </c>
      <c r="G231" s="574" t="s">
        <v>820</v>
      </c>
      <c r="H231" s="581" t="s">
        <v>4917</v>
      </c>
      <c r="I231" s="581" t="s">
        <v>425</v>
      </c>
      <c r="J231" s="580" t="s">
        <v>629</v>
      </c>
      <c r="K231" s="582">
        <f>AV231</f>
        <v>2</v>
      </c>
      <c r="L231" s="588">
        <v>2</v>
      </c>
      <c r="M231" s="557"/>
      <c r="N231" s="558"/>
      <c r="O231" s="559">
        <f>SUM(L231+M231-N231)</f>
        <v>2</v>
      </c>
      <c r="P231" s="560"/>
      <c r="Q231" s="558"/>
      <c r="R231" s="559">
        <f>SUM(O231+P231-Q231)</f>
        <v>2</v>
      </c>
      <c r="S231" s="560"/>
      <c r="T231" s="558"/>
      <c r="U231" s="561">
        <f>SUM(R231+S231-T231)</f>
        <v>2</v>
      </c>
      <c r="V231" s="560"/>
      <c r="W231" s="558"/>
      <c r="X231" s="559">
        <f>SUM(U231+V231-W231)</f>
        <v>2</v>
      </c>
      <c r="Y231" s="560"/>
      <c r="Z231" s="558"/>
      <c r="AA231" s="561">
        <f>SUM(X231+Y231-Z231)</f>
        <v>2</v>
      </c>
      <c r="AB231" s="560"/>
      <c r="AC231" s="558"/>
      <c r="AD231" s="559">
        <f>SUM(AA231+AB231-AC231)</f>
        <v>2</v>
      </c>
      <c r="AE231" s="557"/>
      <c r="AF231" s="558"/>
      <c r="AG231" s="756">
        <f>SUM(AD231+AE231-AF231)</f>
        <v>2</v>
      </c>
      <c r="AH231" s="560"/>
      <c r="AI231" s="558"/>
      <c r="AJ231" s="562">
        <f>SUM(AG231+AH231-AI231)</f>
        <v>2</v>
      </c>
      <c r="AK231" s="560"/>
      <c r="AL231" s="558"/>
      <c r="AM231" s="562">
        <f>SUM(AJ231+AK231-AL231)</f>
        <v>2</v>
      </c>
      <c r="AN231" s="560"/>
      <c r="AO231" s="558"/>
      <c r="AP231" s="562">
        <f>SUM(AM231+AN231-AO231)</f>
        <v>2</v>
      </c>
      <c r="AQ231" s="560"/>
      <c r="AR231" s="558"/>
      <c r="AS231" s="562">
        <f>SUM(AP231+AQ231-AR231)</f>
        <v>2</v>
      </c>
      <c r="AT231" s="560"/>
      <c r="AU231" s="558"/>
      <c r="AV231" s="562">
        <f>SUM(AS231+AT231-AU231)</f>
        <v>2</v>
      </c>
      <c r="AW231" s="583">
        <f>SUM(M231+P231+S231+V231+Y231+AB231+AE231+AH231+AK231+AN231+AQ231+AT231)</f>
        <v>0</v>
      </c>
      <c r="AX231" s="583">
        <f>SUM(N231+Q231+T231+W231+Z231+AC231+AF231+AI231+AL231+AO231+AR231+AU231)</f>
        <v>0</v>
      </c>
      <c r="AY231" s="564">
        <f>SUM(N231,Q231,T231,W231,Z231,AC231,AF231,AI231,AL231,AO231,AR231,AU231)</f>
        <v>0</v>
      </c>
      <c r="AZ231" s="565" t="e">
        <f>AVERAGE(N231,Q231,T231,W231,Z231,AC231,AF231,AI231,AL231,AO231,AR231,AU231)</f>
        <v>#DIV/0!</v>
      </c>
      <c r="BA231" s="566">
        <f>COUNT(N231,Q231,T231,W231,Z231,AC231,AF231,AI231,AL231,AO231,AR231,AU231)</f>
        <v>0</v>
      </c>
      <c r="BB231" s="567">
        <f>MAX(0, Table176252626[[#This Row],[Column6]])</f>
        <v>2</v>
      </c>
      <c r="BC231" s="568">
        <v>1</v>
      </c>
      <c r="BD231" s="584">
        <f t="shared" si="461"/>
        <v>2</v>
      </c>
      <c r="BE231" s="583">
        <f t="shared" si="459"/>
        <v>1</v>
      </c>
      <c r="BF231" s="585">
        <v>2</v>
      </c>
      <c r="BG231" s="586">
        <v>45233.467361111114</v>
      </c>
      <c r="BH231" s="572">
        <f t="shared" si="464"/>
        <v>46265</v>
      </c>
      <c r="BI231" s="587">
        <f>BH231-BG231</f>
        <v>1031.5326388888861</v>
      </c>
      <c r="BJ231" s="580" t="str">
        <f t="shared" si="460"/>
        <v>Dead Stock</v>
      </c>
      <c r="BK231" s="751">
        <v>8865</v>
      </c>
    </row>
    <row r="232" spans="1:63" ht="13.5" customHeight="1">
      <c r="A232" s="575"/>
      <c r="B232" s="576"/>
      <c r="C232" s="577">
        <v>229</v>
      </c>
      <c r="D232" s="611" t="s">
        <v>3877</v>
      </c>
      <c r="E232" s="611">
        <v>12</v>
      </c>
      <c r="F232" s="553" t="s">
        <v>1952</v>
      </c>
      <c r="G232" s="606" t="s">
        <v>1016</v>
      </c>
      <c r="H232" s="613" t="s">
        <v>3673</v>
      </c>
      <c r="I232" s="581" t="s">
        <v>425</v>
      </c>
      <c r="J232" s="580" t="s">
        <v>629</v>
      </c>
      <c r="K232" s="582">
        <f t="shared" si="544"/>
        <v>2</v>
      </c>
      <c r="L232" s="580">
        <v>2</v>
      </c>
      <c r="M232" s="557"/>
      <c r="N232" s="558"/>
      <c r="O232" s="559">
        <f t="shared" si="545"/>
        <v>2</v>
      </c>
      <c r="P232" s="560"/>
      <c r="Q232" s="558"/>
      <c r="R232" s="559">
        <f t="shared" si="546"/>
        <v>2</v>
      </c>
      <c r="S232" s="560"/>
      <c r="T232" s="558"/>
      <c r="U232" s="561">
        <f t="shared" si="547"/>
        <v>2</v>
      </c>
      <c r="V232" s="560"/>
      <c r="W232" s="558"/>
      <c r="X232" s="559">
        <f t="shared" si="548"/>
        <v>2</v>
      </c>
      <c r="Y232" s="560"/>
      <c r="Z232" s="558"/>
      <c r="AA232" s="561">
        <f t="shared" si="549"/>
        <v>2</v>
      </c>
      <c r="AB232" s="560"/>
      <c r="AC232" s="558"/>
      <c r="AD232" s="559">
        <f t="shared" si="550"/>
        <v>2</v>
      </c>
      <c r="AE232" s="557"/>
      <c r="AF232" s="558"/>
      <c r="AG232" s="756">
        <f t="shared" si="551"/>
        <v>2</v>
      </c>
      <c r="AH232" s="560"/>
      <c r="AI232" s="558"/>
      <c r="AJ232" s="562">
        <f t="shared" si="552"/>
        <v>2</v>
      </c>
      <c r="AK232" s="560"/>
      <c r="AL232" s="558"/>
      <c r="AM232" s="562">
        <f t="shared" si="553"/>
        <v>2</v>
      </c>
      <c r="AN232" s="560"/>
      <c r="AO232" s="558"/>
      <c r="AP232" s="562">
        <f t="shared" si="554"/>
        <v>2</v>
      </c>
      <c r="AQ232" s="560"/>
      <c r="AR232" s="558"/>
      <c r="AS232" s="562">
        <f t="shared" si="555"/>
        <v>2</v>
      </c>
      <c r="AT232" s="560"/>
      <c r="AU232" s="558"/>
      <c r="AV232" s="562">
        <f t="shared" si="556"/>
        <v>2</v>
      </c>
      <c r="AW232" s="583">
        <f t="shared" si="557"/>
        <v>0</v>
      </c>
      <c r="AX232" s="583">
        <f t="shared" si="557"/>
        <v>0</v>
      </c>
      <c r="AY232" s="564">
        <f t="shared" si="558"/>
        <v>0</v>
      </c>
      <c r="AZ232" s="565" t="e">
        <f t="shared" si="559"/>
        <v>#DIV/0!</v>
      </c>
      <c r="BA232" s="566">
        <f t="shared" si="560"/>
        <v>0</v>
      </c>
      <c r="BB232" s="567">
        <f>MAX(0, Table176252626[[#This Row],[Column6]])</f>
        <v>2</v>
      </c>
      <c r="BC232" s="568">
        <v>1</v>
      </c>
      <c r="BD232" s="584">
        <f t="shared" si="461"/>
        <v>2</v>
      </c>
      <c r="BE232" s="583">
        <f t="shared" si="459"/>
        <v>1</v>
      </c>
      <c r="BF232" s="585">
        <v>2</v>
      </c>
      <c r="BG232" s="586">
        <v>45582.575543981482</v>
      </c>
      <c r="BH232" s="572">
        <f t="shared" si="464"/>
        <v>46265</v>
      </c>
      <c r="BI232" s="587">
        <f t="shared" si="561"/>
        <v>682.42445601851796</v>
      </c>
      <c r="BJ232" s="580" t="str">
        <f t="shared" si="460"/>
        <v>Dead Stock</v>
      </c>
      <c r="BK232" s="751">
        <v>2790</v>
      </c>
    </row>
    <row r="233" spans="1:63" ht="13">
      <c r="A233" s="590"/>
      <c r="B233" s="591"/>
      <c r="C233" s="577">
        <v>230</v>
      </c>
      <c r="D233" s="611" t="s">
        <v>3877</v>
      </c>
      <c r="E233" s="611">
        <v>13</v>
      </c>
      <c r="F233" s="625" t="s">
        <v>1953</v>
      </c>
      <c r="G233" s="588" t="s">
        <v>4193</v>
      </c>
      <c r="H233" s="589" t="s">
        <v>4194</v>
      </c>
      <c r="I233" s="589" t="s">
        <v>425</v>
      </c>
      <c r="J233" s="588" t="s">
        <v>629</v>
      </c>
      <c r="K233" s="594">
        <f t="shared" si="544"/>
        <v>8</v>
      </c>
      <c r="L233" s="580">
        <v>16</v>
      </c>
      <c r="M233" s="558"/>
      <c r="N233" s="558">
        <f>4</f>
        <v>4</v>
      </c>
      <c r="O233" s="562">
        <f t="shared" si="545"/>
        <v>12</v>
      </c>
      <c r="P233" s="560"/>
      <c r="Q233" s="558"/>
      <c r="R233" s="562">
        <f t="shared" si="546"/>
        <v>12</v>
      </c>
      <c r="S233" s="560"/>
      <c r="T233" s="558">
        <v>4</v>
      </c>
      <c r="U233" s="595">
        <f t="shared" si="547"/>
        <v>8</v>
      </c>
      <c r="V233" s="560"/>
      <c r="W233" s="558"/>
      <c r="X233" s="562">
        <f t="shared" si="548"/>
        <v>8</v>
      </c>
      <c r="Y233" s="560"/>
      <c r="Z233" s="558"/>
      <c r="AA233" s="595">
        <f t="shared" si="549"/>
        <v>8</v>
      </c>
      <c r="AB233" s="560"/>
      <c r="AC233" s="558"/>
      <c r="AD233" s="562">
        <f t="shared" si="550"/>
        <v>8</v>
      </c>
      <c r="AE233" s="557"/>
      <c r="AF233" s="558"/>
      <c r="AG233" s="672">
        <f t="shared" si="551"/>
        <v>8</v>
      </c>
      <c r="AH233" s="560"/>
      <c r="AI233" s="558"/>
      <c r="AJ233" s="562">
        <f t="shared" si="552"/>
        <v>8</v>
      </c>
      <c r="AK233" s="560"/>
      <c r="AL233" s="558"/>
      <c r="AM233" s="562">
        <f t="shared" si="553"/>
        <v>8</v>
      </c>
      <c r="AN233" s="560"/>
      <c r="AO233" s="558"/>
      <c r="AP233" s="562">
        <f t="shared" si="554"/>
        <v>8</v>
      </c>
      <c r="AQ233" s="560"/>
      <c r="AR233" s="558"/>
      <c r="AS233" s="562">
        <f t="shared" si="555"/>
        <v>8</v>
      </c>
      <c r="AT233" s="560"/>
      <c r="AU233" s="558"/>
      <c r="AV233" s="562">
        <f t="shared" si="556"/>
        <v>8</v>
      </c>
      <c r="AW233" s="597">
        <f t="shared" si="557"/>
        <v>0</v>
      </c>
      <c r="AX233" s="598">
        <f t="shared" si="557"/>
        <v>8</v>
      </c>
      <c r="AY233" s="599">
        <f t="shared" si="558"/>
        <v>8</v>
      </c>
      <c r="AZ233" s="600">
        <f t="shared" si="559"/>
        <v>4</v>
      </c>
      <c r="BA233" s="601">
        <f t="shared" si="560"/>
        <v>2</v>
      </c>
      <c r="BB233" s="602">
        <v>8</v>
      </c>
      <c r="BC233" s="603">
        <v>1</v>
      </c>
      <c r="BD233" s="584">
        <f t="shared" si="461"/>
        <v>8</v>
      </c>
      <c r="BE233" s="583">
        <f t="shared" si="459"/>
        <v>7</v>
      </c>
      <c r="BF233" s="585">
        <v>2</v>
      </c>
      <c r="BG233" s="586">
        <v>45582.584733796299</v>
      </c>
      <c r="BH233" s="572">
        <f t="shared" si="464"/>
        <v>46265</v>
      </c>
      <c r="BI233" s="604">
        <f t="shared" si="561"/>
        <v>682.41526620370132</v>
      </c>
      <c r="BJ233" s="580" t="str">
        <f t="shared" si="460"/>
        <v>Dead Stock</v>
      </c>
      <c r="BK233" s="751">
        <v>630</v>
      </c>
    </row>
    <row r="234" spans="1:63" ht="13">
      <c r="A234" s="549"/>
      <c r="B234" s="550"/>
      <c r="C234" s="577">
        <v>231</v>
      </c>
      <c r="D234" s="611" t="s">
        <v>3877</v>
      </c>
      <c r="E234" s="611">
        <v>14</v>
      </c>
      <c r="F234" s="553" t="s">
        <v>1952</v>
      </c>
      <c r="G234" s="606" t="s">
        <v>111</v>
      </c>
      <c r="H234" s="613" t="s">
        <v>5039</v>
      </c>
      <c r="I234" s="581" t="s">
        <v>425</v>
      </c>
      <c r="J234" s="580" t="s">
        <v>629</v>
      </c>
      <c r="K234" s="582">
        <f t="shared" si="525"/>
        <v>2</v>
      </c>
      <c r="L234" s="580">
        <v>3</v>
      </c>
      <c r="M234" s="557"/>
      <c r="N234" s="558"/>
      <c r="O234" s="559">
        <f t="shared" si="526"/>
        <v>3</v>
      </c>
      <c r="P234" s="560"/>
      <c r="Q234" s="558">
        <v>1</v>
      </c>
      <c r="R234" s="559">
        <f t="shared" si="527"/>
        <v>2</v>
      </c>
      <c r="S234" s="560"/>
      <c r="T234" s="558"/>
      <c r="U234" s="561">
        <f t="shared" si="528"/>
        <v>2</v>
      </c>
      <c r="V234" s="560"/>
      <c r="W234" s="558"/>
      <c r="X234" s="559">
        <f t="shared" si="529"/>
        <v>2</v>
      </c>
      <c r="Y234" s="560"/>
      <c r="Z234" s="558"/>
      <c r="AA234" s="561">
        <f t="shared" si="530"/>
        <v>2</v>
      </c>
      <c r="AB234" s="560"/>
      <c r="AC234" s="558"/>
      <c r="AD234" s="559">
        <f t="shared" si="531"/>
        <v>2</v>
      </c>
      <c r="AE234" s="557"/>
      <c r="AF234" s="558"/>
      <c r="AG234" s="756">
        <f t="shared" si="532"/>
        <v>2</v>
      </c>
      <c r="AH234" s="560"/>
      <c r="AI234" s="558"/>
      <c r="AJ234" s="562">
        <f t="shared" si="533"/>
        <v>2</v>
      </c>
      <c r="AK234" s="560"/>
      <c r="AL234" s="558"/>
      <c r="AM234" s="562">
        <f t="shared" si="534"/>
        <v>2</v>
      </c>
      <c r="AN234" s="560"/>
      <c r="AO234" s="558"/>
      <c r="AP234" s="562">
        <f t="shared" si="535"/>
        <v>2</v>
      </c>
      <c r="AQ234" s="560"/>
      <c r="AR234" s="558"/>
      <c r="AS234" s="562">
        <f t="shared" si="536"/>
        <v>2</v>
      </c>
      <c r="AT234" s="560"/>
      <c r="AU234" s="558"/>
      <c r="AV234" s="562">
        <f t="shared" si="537"/>
        <v>2</v>
      </c>
      <c r="AW234" s="583">
        <f t="shared" si="538"/>
        <v>0</v>
      </c>
      <c r="AX234" s="583">
        <f t="shared" si="539"/>
        <v>1</v>
      </c>
      <c r="AY234" s="564">
        <f t="shared" si="540"/>
        <v>1</v>
      </c>
      <c r="AZ234" s="565">
        <f t="shared" si="541"/>
        <v>1</v>
      </c>
      <c r="BA234" s="566">
        <f t="shared" si="542"/>
        <v>1</v>
      </c>
      <c r="BB234" s="567">
        <f>MAX(0, Table176252626[[#This Row],[Column6]])</f>
        <v>2</v>
      </c>
      <c r="BC234" s="568">
        <v>1</v>
      </c>
      <c r="BD234" s="584">
        <f t="shared" si="461"/>
        <v>2</v>
      </c>
      <c r="BE234" s="583">
        <f t="shared" si="459"/>
        <v>1</v>
      </c>
      <c r="BF234" s="585">
        <v>2</v>
      </c>
      <c r="BG234" s="586">
        <v>45679.571099537039</v>
      </c>
      <c r="BH234" s="572">
        <f t="shared" si="464"/>
        <v>46265</v>
      </c>
      <c r="BI234" s="587">
        <f t="shared" si="543"/>
        <v>585.42890046296088</v>
      </c>
      <c r="BJ234" s="580" t="str">
        <f t="shared" si="460"/>
        <v>Dead Stock</v>
      </c>
      <c r="BK234" s="751">
        <v>2250</v>
      </c>
    </row>
    <row r="235" spans="1:63" ht="13">
      <c r="A235" s="590"/>
      <c r="B235" s="591"/>
      <c r="C235" s="551">
        <v>232</v>
      </c>
      <c r="D235" s="611" t="s">
        <v>3877</v>
      </c>
      <c r="E235" s="611">
        <v>15</v>
      </c>
      <c r="F235" s="593" t="s">
        <v>1952</v>
      </c>
      <c r="G235" s="588" t="s">
        <v>4790</v>
      </c>
      <c r="H235" s="589" t="s">
        <v>4791</v>
      </c>
      <c r="I235" s="589" t="s">
        <v>4434</v>
      </c>
      <c r="J235" s="588" t="s">
        <v>629</v>
      </c>
      <c r="K235" s="594">
        <f>AV235</f>
        <v>1</v>
      </c>
      <c r="L235" s="580">
        <v>1</v>
      </c>
      <c r="M235" s="558"/>
      <c r="N235" s="558"/>
      <c r="O235" s="562">
        <f>SUM(L235+M235-N235)</f>
        <v>1</v>
      </c>
      <c r="P235" s="560"/>
      <c r="Q235" s="558"/>
      <c r="R235" s="562">
        <f>SUM(O235+P235-Q235)</f>
        <v>1</v>
      </c>
      <c r="S235" s="560"/>
      <c r="T235" s="558"/>
      <c r="U235" s="595">
        <f>SUM(R235+S235-T235)</f>
        <v>1</v>
      </c>
      <c r="V235" s="560"/>
      <c r="W235" s="558"/>
      <c r="X235" s="562">
        <f>SUM(U235+V235-W235)</f>
        <v>1</v>
      </c>
      <c r="Y235" s="560"/>
      <c r="Z235" s="558"/>
      <c r="AA235" s="595">
        <f>SUM(X235+Y235-Z235)</f>
        <v>1</v>
      </c>
      <c r="AB235" s="560"/>
      <c r="AC235" s="558"/>
      <c r="AD235" s="562">
        <f>SUM(AA235+AB235-AC235)</f>
        <v>1</v>
      </c>
      <c r="AE235" s="557"/>
      <c r="AF235" s="558"/>
      <c r="AG235" s="672">
        <f>SUM(AD235+AE235-AF235)</f>
        <v>1</v>
      </c>
      <c r="AH235" s="560"/>
      <c r="AI235" s="558"/>
      <c r="AJ235" s="562">
        <f>SUM(AG235+AH235-AI235)</f>
        <v>1</v>
      </c>
      <c r="AK235" s="560"/>
      <c r="AL235" s="558"/>
      <c r="AM235" s="562">
        <f>SUM(AJ235+AK235-AL235)</f>
        <v>1</v>
      </c>
      <c r="AN235" s="560"/>
      <c r="AO235" s="558"/>
      <c r="AP235" s="562">
        <f>SUM(AM235+AN235-AO235)</f>
        <v>1</v>
      </c>
      <c r="AQ235" s="560"/>
      <c r="AR235" s="558"/>
      <c r="AS235" s="562">
        <f>SUM(AP235+AQ235-AR235)</f>
        <v>1</v>
      </c>
      <c r="AT235" s="560"/>
      <c r="AU235" s="558"/>
      <c r="AV235" s="562">
        <f>SUM(AS235+AT235-AU235)</f>
        <v>1</v>
      </c>
      <c r="AW235" s="597">
        <f>SUM(M235+P235+S235+V235+Y235+AB235+AE235+AH235+AK235+AN235+AQ235+AT235)</f>
        <v>0</v>
      </c>
      <c r="AX235" s="598">
        <f>SUM(N235+Q235+T235+W235+Z235+AC235+AF235+AI235+AL235+AO235+AR235+AU235)</f>
        <v>0</v>
      </c>
      <c r="AY235" s="599">
        <f>SUM(N235,Q235,T235,W235,Z235,AC235,AF235,AI235,AL235,AO235,AR235,AU235)</f>
        <v>0</v>
      </c>
      <c r="AZ235" s="600" t="e">
        <f t="shared" ref="AZ235:AZ266" si="562">AVERAGE(N235,Q235,T235,W235,Z235,AC235,AF235,AI235,AL235,AO235,AR235,AU235)</f>
        <v>#DIV/0!</v>
      </c>
      <c r="BA235" s="601">
        <f t="shared" ref="BA235:BA266" si="563">COUNT(N235,Q235,T235,W235,Z235,AC235,AF235,AI235,AL235,AO235,AR235,AU235)</f>
        <v>0</v>
      </c>
      <c r="BB235" s="602">
        <v>1</v>
      </c>
      <c r="BC235" s="603">
        <v>0</v>
      </c>
      <c r="BD235" s="584">
        <f t="shared" si="461"/>
        <v>1</v>
      </c>
      <c r="BE235" s="583">
        <f t="shared" si="459"/>
        <v>1</v>
      </c>
      <c r="BF235" s="585">
        <v>2</v>
      </c>
      <c r="BG235" s="586">
        <v>46010</v>
      </c>
      <c r="BH235" s="572">
        <f t="shared" si="464"/>
        <v>46265</v>
      </c>
      <c r="BI235" s="604">
        <f t="shared" ref="BI235:BI266" si="564">BH235-BG235</f>
        <v>255</v>
      </c>
      <c r="BJ235" s="580" t="str">
        <f t="shared" si="460"/>
        <v/>
      </c>
      <c r="BK235" s="751">
        <v>6900</v>
      </c>
    </row>
    <row r="236" spans="1:63" ht="13">
      <c r="A236" s="575"/>
      <c r="B236" s="576"/>
      <c r="C236" s="551">
        <v>233</v>
      </c>
      <c r="D236" s="611" t="s">
        <v>3877</v>
      </c>
      <c r="E236" s="611">
        <v>16</v>
      </c>
      <c r="F236" s="593" t="s">
        <v>1952</v>
      </c>
      <c r="G236" s="580" t="s">
        <v>3035</v>
      </c>
      <c r="H236" s="581" t="s">
        <v>3036</v>
      </c>
      <c r="I236" s="589" t="s">
        <v>4436</v>
      </c>
      <c r="J236" s="580" t="s">
        <v>629</v>
      </c>
      <c r="K236" s="556">
        <f t="shared" ref="K236" si="565">AV236</f>
        <v>1</v>
      </c>
      <c r="L236" s="554">
        <v>2</v>
      </c>
      <c r="M236" s="558"/>
      <c r="N236" s="558"/>
      <c r="O236" s="562">
        <f t="shared" ref="O236" si="566">SUM(L236+M236-N236)</f>
        <v>2</v>
      </c>
      <c r="P236" s="560"/>
      <c r="Q236" s="558">
        <v>1</v>
      </c>
      <c r="R236" s="562">
        <f t="shared" ref="R236" si="567">SUM(O236+P236-Q236)</f>
        <v>1</v>
      </c>
      <c r="S236" s="560"/>
      <c r="T236" s="558"/>
      <c r="U236" s="595">
        <f t="shared" ref="U236" si="568">SUM(R236+S236-T236)</f>
        <v>1</v>
      </c>
      <c r="V236" s="560"/>
      <c r="W236" s="558"/>
      <c r="X236" s="562">
        <f t="shared" ref="X236" si="569">SUM(U236+V236-W236)</f>
        <v>1</v>
      </c>
      <c r="Y236" s="560"/>
      <c r="Z236" s="558"/>
      <c r="AA236" s="595">
        <f t="shared" ref="AA236" si="570">SUM(X236+Y236-Z236)</f>
        <v>1</v>
      </c>
      <c r="AB236" s="560"/>
      <c r="AC236" s="558"/>
      <c r="AD236" s="562">
        <f t="shared" ref="AD236" si="571">SUM(AA236+AB236-AC236)</f>
        <v>1</v>
      </c>
      <c r="AE236" s="557"/>
      <c r="AF236" s="558"/>
      <c r="AG236" s="672">
        <f t="shared" ref="AG236" si="572">SUM(AD236+AE236-AF236)</f>
        <v>1</v>
      </c>
      <c r="AH236" s="560"/>
      <c r="AI236" s="558"/>
      <c r="AJ236" s="562">
        <f t="shared" ref="AJ236" si="573">SUM(AG236+AH236-AI236)</f>
        <v>1</v>
      </c>
      <c r="AK236" s="560"/>
      <c r="AL236" s="558"/>
      <c r="AM236" s="562">
        <f t="shared" ref="AM236" si="574">SUM(AJ236+AK236-AL236)</f>
        <v>1</v>
      </c>
      <c r="AN236" s="560"/>
      <c r="AO236" s="558"/>
      <c r="AP236" s="562">
        <f t="shared" ref="AP236" si="575">SUM(AM236+AN236-AO236)</f>
        <v>1</v>
      </c>
      <c r="AQ236" s="560"/>
      <c r="AR236" s="558"/>
      <c r="AS236" s="562">
        <f t="shared" ref="AS236" si="576">SUM(AP236+AQ236-AR236)</f>
        <v>1</v>
      </c>
      <c r="AT236" s="560"/>
      <c r="AU236" s="558"/>
      <c r="AV236" s="562">
        <f t="shared" ref="AV236" si="577">SUM(AS236+AT236-AU236)</f>
        <v>1</v>
      </c>
      <c r="AW236" s="626">
        <f t="shared" ref="AW236" si="578">SUM(M236+P236+S236+V236+Y236+AB236+AE236+AH236+AK236+AN236+AQ236+AT236)</f>
        <v>0</v>
      </c>
      <c r="AX236" s="583">
        <f t="shared" ref="AX236" si="579">SUM(N236+Q236+T236+W236+Z236+AC236+AF236+AI236+AL236+AO236+AR236+AU236)</f>
        <v>1</v>
      </c>
      <c r="AY236" s="564">
        <f t="shared" ref="AY236" si="580">SUM(N236,Q236,T236,W236,Z236,AC236,AF236,AI236,AL236,AO236,AR236,AU236)</f>
        <v>1</v>
      </c>
      <c r="AZ236" s="565">
        <f t="shared" si="562"/>
        <v>1</v>
      </c>
      <c r="BA236" s="566">
        <f t="shared" si="563"/>
        <v>1</v>
      </c>
      <c r="BB236" s="567">
        <f>MAX(0, Table176252626[[#This Row],[Column6]])</f>
        <v>1</v>
      </c>
      <c r="BC236" s="568">
        <v>0</v>
      </c>
      <c r="BD236" s="584">
        <f t="shared" si="461"/>
        <v>1</v>
      </c>
      <c r="BE236" s="583">
        <f t="shared" si="459"/>
        <v>1</v>
      </c>
      <c r="BF236" s="585">
        <v>2</v>
      </c>
      <c r="BG236" s="586">
        <v>44972.388194444444</v>
      </c>
      <c r="BH236" s="572">
        <f t="shared" si="464"/>
        <v>46265</v>
      </c>
      <c r="BI236" s="587">
        <f t="shared" si="564"/>
        <v>1292.6118055555562</v>
      </c>
      <c r="BJ236" s="580" t="str">
        <f t="shared" si="460"/>
        <v>Dead Stock</v>
      </c>
      <c r="BK236" s="751">
        <v>11160</v>
      </c>
    </row>
    <row r="237" spans="1:63" ht="13">
      <c r="A237" s="575"/>
      <c r="B237" s="576"/>
      <c r="C237" s="551">
        <v>234</v>
      </c>
      <c r="D237" s="611" t="s">
        <v>3877</v>
      </c>
      <c r="E237" s="611">
        <v>17</v>
      </c>
      <c r="F237" s="553" t="s">
        <v>1953</v>
      </c>
      <c r="G237" s="554" t="s">
        <v>696</v>
      </c>
      <c r="H237" s="555" t="s">
        <v>701</v>
      </c>
      <c r="I237" s="581" t="s">
        <v>425</v>
      </c>
      <c r="J237" s="580" t="s">
        <v>629</v>
      </c>
      <c r="K237" s="582">
        <f t="shared" ref="K237:K265" si="581">AV237</f>
        <v>18</v>
      </c>
      <c r="L237" s="580">
        <v>23</v>
      </c>
      <c r="M237" s="557"/>
      <c r="N237" s="558">
        <v>4</v>
      </c>
      <c r="O237" s="559">
        <f t="shared" ref="O237:O265" si="582">SUM(L237+M237-N237)</f>
        <v>19</v>
      </c>
      <c r="P237" s="560"/>
      <c r="Q237" s="558"/>
      <c r="R237" s="559">
        <f t="shared" ref="R237:R246" si="583">SUM(O237+P237-Q237)</f>
        <v>19</v>
      </c>
      <c r="S237" s="560"/>
      <c r="T237" s="558"/>
      <c r="U237" s="561">
        <f t="shared" ref="U237:U265" si="584">SUM(R237+S237-T237)</f>
        <v>19</v>
      </c>
      <c r="V237" s="560"/>
      <c r="W237" s="558"/>
      <c r="X237" s="559">
        <f t="shared" ref="X237:X265" si="585">SUM(U237+V237-W237)</f>
        <v>19</v>
      </c>
      <c r="Y237" s="560"/>
      <c r="Z237" s="558"/>
      <c r="AA237" s="561">
        <f t="shared" ref="AA237:AA246" si="586">SUM(X237+Y237-Z237)</f>
        <v>19</v>
      </c>
      <c r="AB237" s="560"/>
      <c r="AC237" s="558"/>
      <c r="AD237" s="559">
        <f t="shared" ref="AD237:AD246" si="587">SUM(AA237+AB237-AC237)</f>
        <v>19</v>
      </c>
      <c r="AE237" s="557"/>
      <c r="AF237" s="558">
        <v>1</v>
      </c>
      <c r="AG237" s="756">
        <f t="shared" ref="AG237:AG246" si="588">SUM(AD237+AE237-AF237)</f>
        <v>18</v>
      </c>
      <c r="AH237" s="560"/>
      <c r="AI237" s="558"/>
      <c r="AJ237" s="562">
        <f t="shared" ref="AJ237:AJ246" si="589">SUM(AG237+AH237-AI237)</f>
        <v>18</v>
      </c>
      <c r="AK237" s="560"/>
      <c r="AL237" s="558"/>
      <c r="AM237" s="562">
        <f t="shared" ref="AM237:AM246" si="590">SUM(AJ237+AK237-AL237)</f>
        <v>18</v>
      </c>
      <c r="AN237" s="560"/>
      <c r="AO237" s="558"/>
      <c r="AP237" s="562">
        <f t="shared" ref="AP237:AP265" si="591">SUM(AM237+AN237-AO237)</f>
        <v>18</v>
      </c>
      <c r="AQ237" s="560"/>
      <c r="AR237" s="558"/>
      <c r="AS237" s="562">
        <f t="shared" ref="AS237:AS265" si="592">SUM(AP237+AQ237-AR237)</f>
        <v>18</v>
      </c>
      <c r="AT237" s="560"/>
      <c r="AU237" s="558"/>
      <c r="AV237" s="562">
        <f t="shared" ref="AV237:AV265" si="593">SUM(AS237+AT237-AU237)</f>
        <v>18</v>
      </c>
      <c r="AW237" s="583">
        <f t="shared" ref="AW237:AW246" si="594">SUM(M237+P237+S237+V237+Y237+AB237+AE237+AH237+AK237+AN237+AQ237+AT237)</f>
        <v>0</v>
      </c>
      <c r="AX237" s="583">
        <f t="shared" ref="AX237:AX246" si="595">SUM(N237+Q237+T237+W237+Z237+AC237+AF237+AI237+AL237+AO237+AR237+AU237)</f>
        <v>5</v>
      </c>
      <c r="AY237" s="564">
        <f t="shared" ref="AY237:AY246" si="596">SUM(N237,Q237,T237,W237,Z237,AC237,AF237,AI237,AL237,AO237,AR237,AU237)</f>
        <v>5</v>
      </c>
      <c r="AZ237" s="565">
        <f t="shared" si="562"/>
        <v>2.5</v>
      </c>
      <c r="BA237" s="566">
        <f t="shared" si="563"/>
        <v>2</v>
      </c>
      <c r="BB237" s="567">
        <f>MAX(0, Table176252626[[#This Row],[Column6]])</f>
        <v>18</v>
      </c>
      <c r="BC237" s="568">
        <v>1</v>
      </c>
      <c r="BD237" s="584">
        <f t="shared" si="461"/>
        <v>18</v>
      </c>
      <c r="BE237" s="583">
        <f t="shared" si="459"/>
        <v>17</v>
      </c>
      <c r="BF237" s="585">
        <v>2</v>
      </c>
      <c r="BG237" s="586">
        <v>45582.562013888892</v>
      </c>
      <c r="BH237" s="572">
        <f t="shared" si="464"/>
        <v>46265</v>
      </c>
      <c r="BI237" s="587">
        <f t="shared" si="564"/>
        <v>682.43798611110833</v>
      </c>
      <c r="BJ237" s="580" t="str">
        <f t="shared" si="460"/>
        <v>Dead Stock</v>
      </c>
      <c r="BK237" s="751">
        <v>675</v>
      </c>
    </row>
    <row r="238" spans="1:63" ht="13">
      <c r="A238" s="549"/>
      <c r="B238" s="550"/>
      <c r="C238" s="577">
        <v>235</v>
      </c>
      <c r="D238" s="611" t="s">
        <v>3877</v>
      </c>
      <c r="E238" s="611">
        <v>18</v>
      </c>
      <c r="F238" s="553" t="s">
        <v>1952</v>
      </c>
      <c r="G238" s="580" t="s">
        <v>339</v>
      </c>
      <c r="H238" s="581" t="s">
        <v>5040</v>
      </c>
      <c r="I238" s="581" t="s">
        <v>425</v>
      </c>
      <c r="J238" s="580" t="s">
        <v>629</v>
      </c>
      <c r="K238" s="582">
        <f t="shared" si="581"/>
        <v>3</v>
      </c>
      <c r="L238" s="580">
        <v>5</v>
      </c>
      <c r="M238" s="557"/>
      <c r="N238" s="558">
        <v>1</v>
      </c>
      <c r="O238" s="559">
        <f t="shared" si="582"/>
        <v>4</v>
      </c>
      <c r="P238" s="560"/>
      <c r="Q238" s="558"/>
      <c r="R238" s="559">
        <f t="shared" si="583"/>
        <v>4</v>
      </c>
      <c r="S238" s="560"/>
      <c r="T238" s="558">
        <v>1</v>
      </c>
      <c r="U238" s="561">
        <f t="shared" si="584"/>
        <v>3</v>
      </c>
      <c r="V238" s="560"/>
      <c r="W238" s="558"/>
      <c r="X238" s="559">
        <f t="shared" si="585"/>
        <v>3</v>
      </c>
      <c r="Y238" s="560"/>
      <c r="Z238" s="558"/>
      <c r="AA238" s="561">
        <f t="shared" si="586"/>
        <v>3</v>
      </c>
      <c r="AB238" s="560"/>
      <c r="AC238" s="558"/>
      <c r="AD238" s="559">
        <f t="shared" si="587"/>
        <v>3</v>
      </c>
      <c r="AE238" s="557"/>
      <c r="AF238" s="558"/>
      <c r="AG238" s="756">
        <f t="shared" si="588"/>
        <v>3</v>
      </c>
      <c r="AH238" s="560"/>
      <c r="AI238" s="558"/>
      <c r="AJ238" s="562">
        <f t="shared" si="589"/>
        <v>3</v>
      </c>
      <c r="AK238" s="560"/>
      <c r="AL238" s="558"/>
      <c r="AM238" s="562">
        <f t="shared" si="590"/>
        <v>3</v>
      </c>
      <c r="AN238" s="560"/>
      <c r="AO238" s="558"/>
      <c r="AP238" s="562">
        <f t="shared" si="591"/>
        <v>3</v>
      </c>
      <c r="AQ238" s="560"/>
      <c r="AR238" s="558"/>
      <c r="AS238" s="562">
        <f t="shared" si="592"/>
        <v>3</v>
      </c>
      <c r="AT238" s="560"/>
      <c r="AU238" s="558"/>
      <c r="AV238" s="562">
        <f t="shared" si="593"/>
        <v>3</v>
      </c>
      <c r="AW238" s="583">
        <f t="shared" si="594"/>
        <v>0</v>
      </c>
      <c r="AX238" s="583">
        <f t="shared" si="595"/>
        <v>2</v>
      </c>
      <c r="AY238" s="564">
        <f t="shared" si="596"/>
        <v>2</v>
      </c>
      <c r="AZ238" s="565">
        <f t="shared" si="562"/>
        <v>1</v>
      </c>
      <c r="BA238" s="566">
        <f t="shared" si="563"/>
        <v>2</v>
      </c>
      <c r="BB238" s="567">
        <f>MAX(0, Table176252626[[#This Row],[Column6]])</f>
        <v>3</v>
      </c>
      <c r="BC238" s="568">
        <v>1</v>
      </c>
      <c r="BD238" s="584">
        <f t="shared" si="461"/>
        <v>3</v>
      </c>
      <c r="BE238" s="583">
        <f t="shared" si="459"/>
        <v>2</v>
      </c>
      <c r="BF238" s="585">
        <v>2</v>
      </c>
      <c r="BG238" s="586">
        <v>45582.57230324074</v>
      </c>
      <c r="BH238" s="572">
        <f t="shared" si="464"/>
        <v>46265</v>
      </c>
      <c r="BI238" s="587">
        <f t="shared" si="564"/>
        <v>682.42769675925956</v>
      </c>
      <c r="BJ238" s="580" t="str">
        <f t="shared" si="460"/>
        <v>Dead Stock</v>
      </c>
      <c r="BK238" s="751">
        <v>7965</v>
      </c>
    </row>
    <row r="239" spans="1:63" ht="13">
      <c r="A239" s="549"/>
      <c r="B239" s="550"/>
      <c r="C239" s="577">
        <v>236</v>
      </c>
      <c r="D239" s="611" t="s">
        <v>3877</v>
      </c>
      <c r="E239" s="611">
        <v>19</v>
      </c>
      <c r="F239" s="553" t="s">
        <v>1953</v>
      </c>
      <c r="G239" s="606" t="s">
        <v>269</v>
      </c>
      <c r="H239" s="581" t="s">
        <v>3021</v>
      </c>
      <c r="I239" s="581" t="s">
        <v>422</v>
      </c>
      <c r="J239" s="580" t="s">
        <v>629</v>
      </c>
      <c r="K239" s="582">
        <f t="shared" si="581"/>
        <v>2</v>
      </c>
      <c r="L239" s="580">
        <v>2</v>
      </c>
      <c r="M239" s="557"/>
      <c r="N239" s="558"/>
      <c r="O239" s="559">
        <f t="shared" si="582"/>
        <v>2</v>
      </c>
      <c r="P239" s="560"/>
      <c r="Q239" s="558"/>
      <c r="R239" s="559">
        <f t="shared" si="583"/>
        <v>2</v>
      </c>
      <c r="S239" s="560"/>
      <c r="T239" s="558"/>
      <c r="U239" s="561">
        <f t="shared" si="584"/>
        <v>2</v>
      </c>
      <c r="V239" s="560"/>
      <c r="W239" s="558"/>
      <c r="X239" s="559">
        <f t="shared" si="585"/>
        <v>2</v>
      </c>
      <c r="Y239" s="560"/>
      <c r="Z239" s="558"/>
      <c r="AA239" s="561">
        <f t="shared" si="586"/>
        <v>2</v>
      </c>
      <c r="AB239" s="560"/>
      <c r="AC239" s="558"/>
      <c r="AD239" s="559">
        <f t="shared" si="587"/>
        <v>2</v>
      </c>
      <c r="AE239" s="557"/>
      <c r="AF239" s="558"/>
      <c r="AG239" s="756">
        <f t="shared" si="588"/>
        <v>2</v>
      </c>
      <c r="AH239" s="560"/>
      <c r="AI239" s="558"/>
      <c r="AJ239" s="562">
        <f t="shared" si="589"/>
        <v>2</v>
      </c>
      <c r="AK239" s="560"/>
      <c r="AL239" s="558"/>
      <c r="AM239" s="562">
        <f t="shared" si="590"/>
        <v>2</v>
      </c>
      <c r="AN239" s="560"/>
      <c r="AO239" s="558"/>
      <c r="AP239" s="562">
        <f t="shared" si="591"/>
        <v>2</v>
      </c>
      <c r="AQ239" s="560"/>
      <c r="AR239" s="558"/>
      <c r="AS239" s="562">
        <f t="shared" si="592"/>
        <v>2</v>
      </c>
      <c r="AT239" s="560"/>
      <c r="AU239" s="558"/>
      <c r="AV239" s="562">
        <f t="shared" si="593"/>
        <v>2</v>
      </c>
      <c r="AW239" s="583">
        <f t="shared" si="594"/>
        <v>0</v>
      </c>
      <c r="AX239" s="583">
        <f t="shared" si="595"/>
        <v>0</v>
      </c>
      <c r="AY239" s="564">
        <f t="shared" si="596"/>
        <v>0</v>
      </c>
      <c r="AZ239" s="565" t="e">
        <f t="shared" si="562"/>
        <v>#DIV/0!</v>
      </c>
      <c r="BA239" s="566">
        <f t="shared" si="563"/>
        <v>0</v>
      </c>
      <c r="BB239" s="567">
        <f>MAX(0, Table176252626[[#This Row],[Column6]])</f>
        <v>2</v>
      </c>
      <c r="BC239" s="568">
        <v>1</v>
      </c>
      <c r="BD239" s="584">
        <f t="shared" si="461"/>
        <v>2</v>
      </c>
      <c r="BE239" s="583">
        <f t="shared" si="459"/>
        <v>1</v>
      </c>
      <c r="BF239" s="585">
        <v>2</v>
      </c>
      <c r="BG239" s="586">
        <v>42929.594155092593</v>
      </c>
      <c r="BH239" s="572">
        <f t="shared" si="464"/>
        <v>46265</v>
      </c>
      <c r="BI239" s="587">
        <f t="shared" si="564"/>
        <v>3335.4058449074073</v>
      </c>
      <c r="BJ239" s="580" t="str">
        <f t="shared" si="460"/>
        <v>Dead Stock</v>
      </c>
      <c r="BK239" s="751">
        <v>2502</v>
      </c>
    </row>
    <row r="240" spans="1:63" ht="13">
      <c r="A240" s="575"/>
      <c r="B240" s="576"/>
      <c r="C240" s="577">
        <v>237</v>
      </c>
      <c r="D240" s="611" t="s">
        <v>3877</v>
      </c>
      <c r="E240" s="611">
        <v>20</v>
      </c>
      <c r="F240" s="553" t="s">
        <v>1953</v>
      </c>
      <c r="G240" s="616" t="s">
        <v>931</v>
      </c>
      <c r="H240" s="581" t="s">
        <v>2099</v>
      </c>
      <c r="I240" s="581" t="s">
        <v>930</v>
      </c>
      <c r="J240" s="580" t="s">
        <v>629</v>
      </c>
      <c r="K240" s="582">
        <f t="shared" si="581"/>
        <v>1</v>
      </c>
      <c r="L240" s="580">
        <v>1</v>
      </c>
      <c r="M240" s="557"/>
      <c r="N240" s="558"/>
      <c r="O240" s="559">
        <f t="shared" si="582"/>
        <v>1</v>
      </c>
      <c r="P240" s="560"/>
      <c r="Q240" s="558"/>
      <c r="R240" s="559">
        <f t="shared" si="583"/>
        <v>1</v>
      </c>
      <c r="S240" s="560"/>
      <c r="T240" s="558"/>
      <c r="U240" s="561">
        <f t="shared" si="584"/>
        <v>1</v>
      </c>
      <c r="V240" s="560"/>
      <c r="W240" s="558"/>
      <c r="X240" s="559">
        <f t="shared" si="585"/>
        <v>1</v>
      </c>
      <c r="Y240" s="560"/>
      <c r="Z240" s="558"/>
      <c r="AA240" s="561">
        <f t="shared" si="586"/>
        <v>1</v>
      </c>
      <c r="AB240" s="560"/>
      <c r="AC240" s="558"/>
      <c r="AD240" s="559">
        <f t="shared" si="587"/>
        <v>1</v>
      </c>
      <c r="AE240" s="557"/>
      <c r="AF240" s="558"/>
      <c r="AG240" s="756">
        <f t="shared" si="588"/>
        <v>1</v>
      </c>
      <c r="AH240" s="560"/>
      <c r="AI240" s="558"/>
      <c r="AJ240" s="562">
        <f t="shared" si="589"/>
        <v>1</v>
      </c>
      <c r="AK240" s="560"/>
      <c r="AL240" s="558"/>
      <c r="AM240" s="562">
        <f t="shared" si="590"/>
        <v>1</v>
      </c>
      <c r="AN240" s="560"/>
      <c r="AO240" s="558"/>
      <c r="AP240" s="562">
        <f t="shared" si="591"/>
        <v>1</v>
      </c>
      <c r="AQ240" s="560"/>
      <c r="AR240" s="558"/>
      <c r="AS240" s="562">
        <f t="shared" si="592"/>
        <v>1</v>
      </c>
      <c r="AT240" s="560"/>
      <c r="AU240" s="558"/>
      <c r="AV240" s="562">
        <f t="shared" si="593"/>
        <v>1</v>
      </c>
      <c r="AW240" s="583">
        <f t="shared" si="594"/>
        <v>0</v>
      </c>
      <c r="AX240" s="583">
        <f t="shared" si="595"/>
        <v>0</v>
      </c>
      <c r="AY240" s="564">
        <f t="shared" si="596"/>
        <v>0</v>
      </c>
      <c r="AZ240" s="565" t="e">
        <f t="shared" si="562"/>
        <v>#DIV/0!</v>
      </c>
      <c r="BA240" s="566">
        <f t="shared" si="563"/>
        <v>0</v>
      </c>
      <c r="BB240" s="567">
        <f>MAX(0, Table176252626[[#This Row],[Column6]])</f>
        <v>1</v>
      </c>
      <c r="BC240" s="568">
        <v>0</v>
      </c>
      <c r="BD240" s="584">
        <f t="shared" si="461"/>
        <v>1</v>
      </c>
      <c r="BE240" s="583">
        <f t="shared" si="459"/>
        <v>1</v>
      </c>
      <c r="BF240" s="585">
        <v>2</v>
      </c>
      <c r="BG240" s="586">
        <v>44179.671342592592</v>
      </c>
      <c r="BH240" s="572">
        <f t="shared" si="464"/>
        <v>46265</v>
      </c>
      <c r="BI240" s="587">
        <f t="shared" si="564"/>
        <v>2085.3286574074082</v>
      </c>
      <c r="BJ240" s="580" t="str">
        <f t="shared" si="460"/>
        <v>Dead Stock</v>
      </c>
      <c r="BK240" s="751">
        <v>2184.46</v>
      </c>
    </row>
    <row r="241" spans="1:294" ht="13">
      <c r="A241" s="575"/>
      <c r="B241" s="576"/>
      <c r="C241" s="551">
        <v>238</v>
      </c>
      <c r="D241" s="611" t="s">
        <v>3877</v>
      </c>
      <c r="E241" s="611">
        <v>21</v>
      </c>
      <c r="F241" s="553" t="s">
        <v>1952</v>
      </c>
      <c r="G241" s="580" t="s">
        <v>630</v>
      </c>
      <c r="H241" s="581" t="s">
        <v>631</v>
      </c>
      <c r="I241" s="581" t="s">
        <v>431</v>
      </c>
      <c r="J241" s="580" t="s">
        <v>629</v>
      </c>
      <c r="K241" s="582">
        <f t="shared" si="581"/>
        <v>1</v>
      </c>
      <c r="L241" s="580">
        <v>1</v>
      </c>
      <c r="M241" s="557"/>
      <c r="N241" s="558"/>
      <c r="O241" s="559">
        <f t="shared" si="582"/>
        <v>1</v>
      </c>
      <c r="P241" s="560"/>
      <c r="Q241" s="558">
        <v>1</v>
      </c>
      <c r="R241" s="559">
        <f t="shared" si="583"/>
        <v>0</v>
      </c>
      <c r="S241" s="560"/>
      <c r="T241" s="558"/>
      <c r="U241" s="561">
        <f t="shared" si="584"/>
        <v>0</v>
      </c>
      <c r="V241" s="560"/>
      <c r="W241" s="558"/>
      <c r="X241" s="559">
        <f t="shared" si="585"/>
        <v>0</v>
      </c>
      <c r="Y241" s="560"/>
      <c r="Z241" s="558"/>
      <c r="AA241" s="561">
        <f t="shared" si="586"/>
        <v>0</v>
      </c>
      <c r="AB241" s="560"/>
      <c r="AC241" s="558"/>
      <c r="AD241" s="559">
        <f t="shared" si="587"/>
        <v>0</v>
      </c>
      <c r="AE241" s="557"/>
      <c r="AF241" s="558"/>
      <c r="AG241" s="756">
        <f t="shared" si="588"/>
        <v>0</v>
      </c>
      <c r="AH241" s="560">
        <v>1</v>
      </c>
      <c r="AI241" s="558"/>
      <c r="AJ241" s="562">
        <f t="shared" si="589"/>
        <v>1</v>
      </c>
      <c r="AK241" s="560"/>
      <c r="AL241" s="558"/>
      <c r="AM241" s="562">
        <f t="shared" si="590"/>
        <v>1</v>
      </c>
      <c r="AN241" s="560"/>
      <c r="AO241" s="558"/>
      <c r="AP241" s="562">
        <f t="shared" si="591"/>
        <v>1</v>
      </c>
      <c r="AQ241" s="560"/>
      <c r="AR241" s="558"/>
      <c r="AS241" s="562">
        <f t="shared" si="592"/>
        <v>1</v>
      </c>
      <c r="AT241" s="560"/>
      <c r="AU241" s="558"/>
      <c r="AV241" s="562">
        <f t="shared" si="593"/>
        <v>1</v>
      </c>
      <c r="AW241" s="583">
        <f t="shared" si="594"/>
        <v>1</v>
      </c>
      <c r="AX241" s="583">
        <f t="shared" si="595"/>
        <v>1</v>
      </c>
      <c r="AY241" s="564">
        <f t="shared" si="596"/>
        <v>1</v>
      </c>
      <c r="AZ241" s="565">
        <f t="shared" si="562"/>
        <v>1</v>
      </c>
      <c r="BA241" s="566">
        <f t="shared" si="563"/>
        <v>1</v>
      </c>
      <c r="BB241" s="567">
        <v>1</v>
      </c>
      <c r="BC241" s="568">
        <v>0</v>
      </c>
      <c r="BD241" s="584">
        <f t="shared" si="461"/>
        <v>1</v>
      </c>
      <c r="BE241" s="583">
        <f t="shared" si="459"/>
        <v>1</v>
      </c>
      <c r="BF241" s="585">
        <v>2</v>
      </c>
      <c r="BG241" s="586">
        <v>46258</v>
      </c>
      <c r="BH241" s="572">
        <f t="shared" si="464"/>
        <v>46265</v>
      </c>
      <c r="BI241" s="587">
        <f t="shared" si="564"/>
        <v>7</v>
      </c>
      <c r="BJ241" s="580" t="str">
        <f t="shared" si="460"/>
        <v/>
      </c>
      <c r="BK241" s="751">
        <v>1650</v>
      </c>
    </row>
    <row r="242" spans="1:294" ht="13">
      <c r="A242" s="549"/>
      <c r="B242" s="576"/>
      <c r="C242" s="551">
        <v>239</v>
      </c>
      <c r="D242" s="611" t="s">
        <v>3877</v>
      </c>
      <c r="E242" s="611">
        <v>22</v>
      </c>
      <c r="F242" s="553" t="s">
        <v>1953</v>
      </c>
      <c r="G242" s="580" t="s">
        <v>112</v>
      </c>
      <c r="H242" s="581" t="s">
        <v>113</v>
      </c>
      <c r="I242" s="581" t="s">
        <v>426</v>
      </c>
      <c r="J242" s="580" t="s">
        <v>629</v>
      </c>
      <c r="K242" s="582">
        <f t="shared" si="581"/>
        <v>1</v>
      </c>
      <c r="L242" s="580">
        <v>1</v>
      </c>
      <c r="M242" s="557"/>
      <c r="N242" s="558"/>
      <c r="O242" s="559">
        <f t="shared" si="582"/>
        <v>1</v>
      </c>
      <c r="P242" s="560"/>
      <c r="Q242" s="558"/>
      <c r="R242" s="559">
        <f t="shared" si="583"/>
        <v>1</v>
      </c>
      <c r="S242" s="560"/>
      <c r="T242" s="558"/>
      <c r="U242" s="561">
        <f t="shared" si="584"/>
        <v>1</v>
      </c>
      <c r="V242" s="560"/>
      <c r="W242" s="558"/>
      <c r="X242" s="559">
        <f t="shared" si="585"/>
        <v>1</v>
      </c>
      <c r="Y242" s="560"/>
      <c r="Z242" s="558"/>
      <c r="AA242" s="561">
        <f t="shared" si="586"/>
        <v>1</v>
      </c>
      <c r="AB242" s="560"/>
      <c r="AC242" s="558"/>
      <c r="AD242" s="559">
        <f t="shared" si="587"/>
        <v>1</v>
      </c>
      <c r="AE242" s="557"/>
      <c r="AF242" s="558"/>
      <c r="AG242" s="756">
        <f t="shared" si="588"/>
        <v>1</v>
      </c>
      <c r="AH242" s="560"/>
      <c r="AI242" s="558"/>
      <c r="AJ242" s="562">
        <f t="shared" si="589"/>
        <v>1</v>
      </c>
      <c r="AK242" s="560"/>
      <c r="AL242" s="558"/>
      <c r="AM242" s="562">
        <f t="shared" si="590"/>
        <v>1</v>
      </c>
      <c r="AN242" s="560"/>
      <c r="AO242" s="558"/>
      <c r="AP242" s="562">
        <f t="shared" si="591"/>
        <v>1</v>
      </c>
      <c r="AQ242" s="560"/>
      <c r="AR242" s="558"/>
      <c r="AS242" s="562">
        <f t="shared" si="592"/>
        <v>1</v>
      </c>
      <c r="AT242" s="560"/>
      <c r="AU242" s="558"/>
      <c r="AV242" s="562">
        <f t="shared" si="593"/>
        <v>1</v>
      </c>
      <c r="AW242" s="583">
        <f t="shared" si="594"/>
        <v>0</v>
      </c>
      <c r="AX242" s="583">
        <f t="shared" si="595"/>
        <v>0</v>
      </c>
      <c r="AY242" s="564">
        <f t="shared" si="596"/>
        <v>0</v>
      </c>
      <c r="AZ242" s="565" t="e">
        <f t="shared" si="562"/>
        <v>#DIV/0!</v>
      </c>
      <c r="BA242" s="566">
        <f t="shared" si="563"/>
        <v>0</v>
      </c>
      <c r="BB242" s="567">
        <f>MAX(0, Table176252626[[#This Row],[Column6]])</f>
        <v>1</v>
      </c>
      <c r="BC242" s="568">
        <v>0</v>
      </c>
      <c r="BD242" s="584">
        <f t="shared" si="461"/>
        <v>1</v>
      </c>
      <c r="BE242" s="583">
        <f t="shared" si="459"/>
        <v>1</v>
      </c>
      <c r="BF242" s="585">
        <v>2</v>
      </c>
      <c r="BG242" s="586">
        <v>42902.647233796299</v>
      </c>
      <c r="BH242" s="572">
        <f t="shared" si="464"/>
        <v>46265</v>
      </c>
      <c r="BI242" s="587">
        <f t="shared" si="564"/>
        <v>3362.3527662037013</v>
      </c>
      <c r="BJ242" s="580" t="str">
        <f t="shared" si="460"/>
        <v>Dead Stock</v>
      </c>
      <c r="BK242" s="751">
        <v>3564.8</v>
      </c>
    </row>
    <row r="243" spans="1:294" s="548" customFormat="1" ht="13">
      <c r="A243" s="590"/>
      <c r="B243" s="591"/>
      <c r="C243" s="551">
        <v>240</v>
      </c>
      <c r="D243" s="611" t="s">
        <v>3877</v>
      </c>
      <c r="E243" s="611">
        <v>23</v>
      </c>
      <c r="F243" s="553" t="s">
        <v>1952</v>
      </c>
      <c r="G243" s="580" t="s">
        <v>2872</v>
      </c>
      <c r="H243" s="607" t="s">
        <v>4795</v>
      </c>
      <c r="I243" s="581" t="s">
        <v>421</v>
      </c>
      <c r="J243" s="580" t="s">
        <v>629</v>
      </c>
      <c r="K243" s="582">
        <f t="shared" si="581"/>
        <v>3</v>
      </c>
      <c r="L243" s="580">
        <v>3</v>
      </c>
      <c r="M243" s="557"/>
      <c r="N243" s="558"/>
      <c r="O243" s="559">
        <f t="shared" si="582"/>
        <v>3</v>
      </c>
      <c r="P243" s="560"/>
      <c r="Q243" s="558"/>
      <c r="R243" s="559">
        <f t="shared" si="583"/>
        <v>3</v>
      </c>
      <c r="S243" s="560"/>
      <c r="T243" s="558"/>
      <c r="U243" s="561">
        <f t="shared" si="584"/>
        <v>3</v>
      </c>
      <c r="V243" s="560"/>
      <c r="W243" s="558"/>
      <c r="X243" s="559">
        <f t="shared" si="585"/>
        <v>3</v>
      </c>
      <c r="Y243" s="560"/>
      <c r="Z243" s="558"/>
      <c r="AA243" s="561">
        <f t="shared" si="586"/>
        <v>3</v>
      </c>
      <c r="AB243" s="560"/>
      <c r="AC243" s="558"/>
      <c r="AD243" s="559">
        <f t="shared" si="587"/>
        <v>3</v>
      </c>
      <c r="AE243" s="557"/>
      <c r="AF243" s="558"/>
      <c r="AG243" s="756">
        <f t="shared" si="588"/>
        <v>3</v>
      </c>
      <c r="AH243" s="560"/>
      <c r="AI243" s="558"/>
      <c r="AJ243" s="562">
        <f t="shared" si="589"/>
        <v>3</v>
      </c>
      <c r="AK243" s="560"/>
      <c r="AL243" s="558"/>
      <c r="AM243" s="562">
        <f t="shared" si="590"/>
        <v>3</v>
      </c>
      <c r="AN243" s="560"/>
      <c r="AO243" s="558"/>
      <c r="AP243" s="562">
        <f t="shared" si="591"/>
        <v>3</v>
      </c>
      <c r="AQ243" s="560"/>
      <c r="AR243" s="558"/>
      <c r="AS243" s="562">
        <f t="shared" si="592"/>
        <v>3</v>
      </c>
      <c r="AT243" s="560"/>
      <c r="AU243" s="558"/>
      <c r="AV243" s="562">
        <f t="shared" si="593"/>
        <v>3</v>
      </c>
      <c r="AW243" s="583">
        <f t="shared" si="594"/>
        <v>0</v>
      </c>
      <c r="AX243" s="583">
        <f t="shared" si="595"/>
        <v>0</v>
      </c>
      <c r="AY243" s="564">
        <f t="shared" si="596"/>
        <v>0</v>
      </c>
      <c r="AZ243" s="565" t="e">
        <f t="shared" si="562"/>
        <v>#DIV/0!</v>
      </c>
      <c r="BA243" s="566">
        <f t="shared" si="563"/>
        <v>0</v>
      </c>
      <c r="BB243" s="567">
        <f>MAX(0, Table176252626[[#This Row],[Column6]])</f>
        <v>3</v>
      </c>
      <c r="BC243" s="568">
        <v>1</v>
      </c>
      <c r="BD243" s="584">
        <f t="shared" si="461"/>
        <v>3</v>
      </c>
      <c r="BE243" s="583">
        <f t="shared" si="459"/>
        <v>2</v>
      </c>
      <c r="BF243" s="585">
        <v>2</v>
      </c>
      <c r="BG243" s="586">
        <v>45632.643321759257</v>
      </c>
      <c r="BH243" s="572">
        <f t="shared" si="464"/>
        <v>46265</v>
      </c>
      <c r="BI243" s="587">
        <f t="shared" si="564"/>
        <v>632.35667824074335</v>
      </c>
      <c r="BJ243" s="580" t="str">
        <f t="shared" si="460"/>
        <v>Dead Stock</v>
      </c>
      <c r="BK243" s="751">
        <v>1287</v>
      </c>
      <c r="BL243" s="530"/>
      <c r="BM243" s="530"/>
      <c r="BN243" s="530"/>
      <c r="BO243" s="530"/>
      <c r="BP243" s="530"/>
      <c r="BQ243" s="530"/>
      <c r="BR243" s="530"/>
      <c r="BS243" s="530"/>
      <c r="BT243" s="530"/>
      <c r="BU243" s="530"/>
      <c r="BV243" s="530"/>
      <c r="BW243" s="530"/>
      <c r="BX243" s="530"/>
      <c r="BY243" s="530"/>
      <c r="BZ243" s="530"/>
      <c r="CA243" s="530"/>
      <c r="CB243" s="530"/>
      <c r="CC243" s="530"/>
      <c r="CD243" s="530"/>
      <c r="CE243" s="530"/>
      <c r="CF243" s="530"/>
      <c r="CG243" s="530"/>
      <c r="CH243" s="530"/>
      <c r="CI243" s="530"/>
      <c r="CJ243" s="530"/>
      <c r="CK243" s="530"/>
      <c r="CL243" s="530"/>
      <c r="CM243" s="530"/>
      <c r="CN243" s="530"/>
      <c r="CO243" s="530"/>
      <c r="CP243" s="530"/>
      <c r="CQ243" s="530"/>
      <c r="CR243" s="530"/>
      <c r="CS243" s="530"/>
      <c r="CT243" s="530"/>
      <c r="CU243" s="530"/>
      <c r="CV243" s="530"/>
      <c r="CW243" s="530"/>
      <c r="CX243" s="530"/>
      <c r="CY243" s="530"/>
      <c r="CZ243" s="530"/>
      <c r="DA243" s="530"/>
      <c r="DB243" s="530"/>
      <c r="DC243" s="530"/>
      <c r="DD243" s="530"/>
      <c r="DE243" s="530"/>
      <c r="DF243" s="530"/>
      <c r="DG243" s="530"/>
      <c r="DH243" s="530"/>
      <c r="DI243" s="530"/>
      <c r="DJ243" s="530"/>
      <c r="DK243" s="530"/>
      <c r="DL243" s="530"/>
      <c r="DM243" s="530"/>
      <c r="DN243" s="530"/>
      <c r="DO243" s="530"/>
      <c r="DP243" s="530"/>
      <c r="DQ243" s="530"/>
      <c r="DR243" s="530"/>
      <c r="DS243" s="530"/>
      <c r="DT243" s="530"/>
      <c r="DU243" s="530"/>
      <c r="DV243" s="530"/>
      <c r="DW243" s="530"/>
      <c r="DX243" s="530"/>
      <c r="DY243" s="530"/>
      <c r="DZ243" s="530"/>
      <c r="EA243" s="530"/>
      <c r="EB243" s="530"/>
      <c r="EC243" s="530"/>
      <c r="ED243" s="530"/>
      <c r="EE243" s="530"/>
      <c r="EF243" s="530"/>
      <c r="EG243" s="530"/>
      <c r="EH243" s="530"/>
      <c r="EI243" s="530"/>
      <c r="EJ243" s="530"/>
      <c r="EK243" s="530"/>
      <c r="EL243" s="530"/>
      <c r="EM243" s="530"/>
      <c r="EN243" s="530"/>
      <c r="EO243" s="530"/>
      <c r="EP243" s="530"/>
      <c r="EQ243" s="530"/>
      <c r="ER243" s="530"/>
      <c r="ES243" s="530"/>
      <c r="ET243" s="530"/>
      <c r="EU243" s="530"/>
      <c r="EV243" s="530"/>
      <c r="EW243" s="530"/>
      <c r="EX243" s="530"/>
      <c r="EY243" s="530"/>
      <c r="EZ243" s="530"/>
      <c r="FA243" s="530"/>
      <c r="FB243" s="530"/>
      <c r="FC243" s="530"/>
      <c r="FD243" s="530"/>
      <c r="FE243" s="530"/>
      <c r="FF243" s="530"/>
      <c r="FG243" s="530"/>
      <c r="FH243" s="530"/>
      <c r="FI243" s="530"/>
      <c r="FJ243" s="530"/>
      <c r="FK243" s="530"/>
      <c r="FL243" s="530"/>
      <c r="FM243" s="530"/>
      <c r="FN243" s="530"/>
      <c r="FO243" s="530"/>
      <c r="FP243" s="530"/>
      <c r="FQ243" s="530"/>
      <c r="FR243" s="530"/>
      <c r="FS243" s="530"/>
      <c r="FT243" s="530"/>
      <c r="FU243" s="530"/>
      <c r="FV243" s="530"/>
      <c r="FW243" s="530"/>
      <c r="FX243" s="530"/>
      <c r="FY243" s="530"/>
      <c r="FZ243" s="530"/>
      <c r="GA243" s="530"/>
      <c r="GB243" s="530"/>
      <c r="GC243" s="530"/>
      <c r="GD243" s="530"/>
      <c r="GE243" s="530"/>
      <c r="GF243" s="530"/>
      <c r="GG243" s="530"/>
      <c r="GH243" s="530"/>
      <c r="GI243" s="530"/>
      <c r="GJ243" s="530"/>
      <c r="GK243" s="530"/>
      <c r="GL243" s="530"/>
      <c r="GM243" s="530"/>
      <c r="GN243" s="530"/>
      <c r="GO243" s="530"/>
      <c r="GP243" s="530"/>
      <c r="GQ243" s="530"/>
      <c r="GR243" s="530"/>
      <c r="GS243" s="530"/>
      <c r="GT243" s="530"/>
      <c r="GU243" s="530"/>
      <c r="GV243" s="530"/>
      <c r="GW243" s="530"/>
      <c r="GX243" s="530"/>
      <c r="GY243" s="530"/>
      <c r="GZ243" s="530"/>
      <c r="HA243" s="530"/>
      <c r="HB243" s="530"/>
      <c r="HC243" s="530"/>
      <c r="HD243" s="530"/>
      <c r="HE243" s="530"/>
      <c r="HF243" s="530"/>
      <c r="HG243" s="530"/>
      <c r="HH243" s="530"/>
      <c r="HI243" s="530"/>
      <c r="HJ243" s="530"/>
      <c r="HK243" s="530"/>
      <c r="HL243" s="530"/>
      <c r="HM243" s="530"/>
      <c r="HN243" s="530"/>
      <c r="HO243" s="530"/>
      <c r="HP243" s="530"/>
      <c r="HQ243" s="530"/>
      <c r="HR243" s="530"/>
      <c r="HS243" s="530"/>
      <c r="HT243" s="530"/>
      <c r="HU243" s="530"/>
      <c r="HV243" s="530"/>
      <c r="HW243" s="530"/>
      <c r="HX243" s="530"/>
      <c r="HY243" s="530"/>
      <c r="HZ243" s="530"/>
      <c r="IA243" s="530"/>
      <c r="IB243" s="530"/>
      <c r="IC243" s="530"/>
      <c r="ID243" s="530"/>
      <c r="IE243" s="530"/>
      <c r="IF243" s="530"/>
      <c r="IG243" s="530"/>
      <c r="IH243" s="530"/>
      <c r="II243" s="530"/>
      <c r="IJ243" s="530"/>
      <c r="IK243" s="530"/>
      <c r="IL243" s="530"/>
      <c r="IM243" s="530"/>
      <c r="IN243" s="530"/>
      <c r="IO243" s="530"/>
      <c r="IP243" s="530"/>
      <c r="IQ243" s="530"/>
      <c r="IR243" s="530"/>
      <c r="IS243" s="530"/>
      <c r="IT243" s="530"/>
      <c r="IU243" s="530"/>
      <c r="IV243" s="530"/>
      <c r="IW243" s="530"/>
      <c r="IX243" s="530"/>
      <c r="IY243" s="530"/>
      <c r="IZ243" s="530"/>
      <c r="JA243" s="530"/>
      <c r="JB243" s="530"/>
      <c r="JC243" s="530"/>
      <c r="JD243" s="530"/>
      <c r="JE243" s="530"/>
      <c r="JF243" s="530"/>
      <c r="JG243" s="530"/>
      <c r="JH243" s="530"/>
      <c r="JI243" s="530"/>
      <c r="JJ243" s="530"/>
      <c r="JK243" s="530"/>
      <c r="JL243" s="530"/>
      <c r="JM243" s="530"/>
      <c r="JN243" s="530"/>
      <c r="JO243" s="530"/>
      <c r="JP243" s="530"/>
      <c r="JQ243" s="530"/>
      <c r="JR243" s="530"/>
      <c r="JS243" s="530"/>
      <c r="JT243" s="530"/>
      <c r="JU243" s="530"/>
      <c r="JV243" s="530"/>
      <c r="JW243" s="530"/>
      <c r="JX243" s="530"/>
      <c r="JY243" s="530"/>
      <c r="JZ243" s="530"/>
      <c r="KA243" s="530"/>
      <c r="KB243" s="530"/>
      <c r="KC243" s="530"/>
      <c r="KD243" s="530"/>
      <c r="KE243" s="530"/>
      <c r="KF243" s="530"/>
      <c r="KG243" s="530"/>
      <c r="KH243" s="530"/>
    </row>
    <row r="244" spans="1:294" ht="13">
      <c r="A244" s="549"/>
      <c r="B244" s="550"/>
      <c r="C244" s="577">
        <v>241</v>
      </c>
      <c r="D244" s="611" t="s">
        <v>3877</v>
      </c>
      <c r="E244" s="611">
        <v>24</v>
      </c>
      <c r="F244" s="553" t="s">
        <v>1952</v>
      </c>
      <c r="G244" s="580" t="s">
        <v>2077</v>
      </c>
      <c r="H244" s="581" t="s">
        <v>2078</v>
      </c>
      <c r="I244" s="581" t="s">
        <v>422</v>
      </c>
      <c r="J244" s="580" t="s">
        <v>629</v>
      </c>
      <c r="K244" s="582">
        <f t="shared" si="581"/>
        <v>2</v>
      </c>
      <c r="L244" s="580">
        <v>3</v>
      </c>
      <c r="M244" s="557"/>
      <c r="N244" s="558"/>
      <c r="O244" s="559">
        <f t="shared" si="582"/>
        <v>3</v>
      </c>
      <c r="P244" s="560"/>
      <c r="Q244" s="558"/>
      <c r="R244" s="559">
        <f t="shared" si="583"/>
        <v>3</v>
      </c>
      <c r="S244" s="560"/>
      <c r="T244" s="558"/>
      <c r="U244" s="561">
        <f t="shared" si="584"/>
        <v>3</v>
      </c>
      <c r="V244" s="560"/>
      <c r="W244" s="558">
        <v>1</v>
      </c>
      <c r="X244" s="559">
        <f t="shared" si="585"/>
        <v>2</v>
      </c>
      <c r="Y244" s="560"/>
      <c r="Z244" s="558">
        <v>1</v>
      </c>
      <c r="AA244" s="561">
        <f t="shared" si="586"/>
        <v>1</v>
      </c>
      <c r="AB244" s="560"/>
      <c r="AC244" s="558"/>
      <c r="AD244" s="559">
        <f t="shared" si="587"/>
        <v>1</v>
      </c>
      <c r="AE244" s="557"/>
      <c r="AF244" s="558">
        <v>1</v>
      </c>
      <c r="AG244" s="756">
        <f t="shared" si="588"/>
        <v>0</v>
      </c>
      <c r="AH244" s="560">
        <v>2</v>
      </c>
      <c r="AI244" s="558"/>
      <c r="AJ244" s="562">
        <f t="shared" si="589"/>
        <v>2</v>
      </c>
      <c r="AK244" s="560"/>
      <c r="AL244" s="558"/>
      <c r="AM244" s="562">
        <f t="shared" si="590"/>
        <v>2</v>
      </c>
      <c r="AN244" s="560"/>
      <c r="AO244" s="558"/>
      <c r="AP244" s="562">
        <f t="shared" si="591"/>
        <v>2</v>
      </c>
      <c r="AQ244" s="560"/>
      <c r="AR244" s="558"/>
      <c r="AS244" s="562">
        <f t="shared" si="592"/>
        <v>2</v>
      </c>
      <c r="AT244" s="560"/>
      <c r="AU244" s="558"/>
      <c r="AV244" s="562">
        <f t="shared" si="593"/>
        <v>2</v>
      </c>
      <c r="AW244" s="583">
        <f t="shared" si="594"/>
        <v>2</v>
      </c>
      <c r="AX244" s="583">
        <f t="shared" si="595"/>
        <v>3</v>
      </c>
      <c r="AY244" s="564">
        <f t="shared" si="596"/>
        <v>3</v>
      </c>
      <c r="AZ244" s="565">
        <f t="shared" si="562"/>
        <v>1</v>
      </c>
      <c r="BA244" s="566">
        <f t="shared" si="563"/>
        <v>3</v>
      </c>
      <c r="BB244" s="567">
        <v>2</v>
      </c>
      <c r="BC244" s="568">
        <v>0</v>
      </c>
      <c r="BD244" s="584">
        <f t="shared" si="461"/>
        <v>2</v>
      </c>
      <c r="BE244" s="583">
        <f t="shared" si="459"/>
        <v>2</v>
      </c>
      <c r="BF244" s="585">
        <v>2</v>
      </c>
      <c r="BG244" s="586">
        <v>46242</v>
      </c>
      <c r="BH244" s="572">
        <f t="shared" si="464"/>
        <v>46265</v>
      </c>
      <c r="BI244" s="587">
        <f t="shared" si="564"/>
        <v>23</v>
      </c>
      <c r="BJ244" s="580" t="str">
        <f t="shared" si="460"/>
        <v/>
      </c>
      <c r="BK244" s="751">
        <v>1459.5</v>
      </c>
    </row>
    <row r="245" spans="1:294" ht="13">
      <c r="A245" s="549"/>
      <c r="B245" s="550"/>
      <c r="C245" s="577">
        <v>242</v>
      </c>
      <c r="D245" s="611" t="s">
        <v>3877</v>
      </c>
      <c r="E245" s="611">
        <v>25</v>
      </c>
      <c r="F245" s="553" t="s">
        <v>1953</v>
      </c>
      <c r="G245" s="580" t="s">
        <v>826</v>
      </c>
      <c r="H245" s="581" t="s">
        <v>827</v>
      </c>
      <c r="I245" s="581" t="s">
        <v>4227</v>
      </c>
      <c r="J245" s="580" t="s">
        <v>1948</v>
      </c>
      <c r="K245" s="582">
        <f t="shared" si="581"/>
        <v>1</v>
      </c>
      <c r="L245" s="580">
        <v>1</v>
      </c>
      <c r="M245" s="557"/>
      <c r="N245" s="558"/>
      <c r="O245" s="559">
        <f t="shared" si="582"/>
        <v>1</v>
      </c>
      <c r="P245" s="560"/>
      <c r="Q245" s="558"/>
      <c r="R245" s="559">
        <f t="shared" si="583"/>
        <v>1</v>
      </c>
      <c r="S245" s="560"/>
      <c r="T245" s="558"/>
      <c r="U245" s="561">
        <f t="shared" si="584"/>
        <v>1</v>
      </c>
      <c r="V245" s="560"/>
      <c r="W245" s="558"/>
      <c r="X245" s="559">
        <f t="shared" si="585"/>
        <v>1</v>
      </c>
      <c r="Y245" s="560"/>
      <c r="Z245" s="558"/>
      <c r="AA245" s="561">
        <f t="shared" si="586"/>
        <v>1</v>
      </c>
      <c r="AB245" s="560"/>
      <c r="AC245" s="558"/>
      <c r="AD245" s="559">
        <f t="shared" si="587"/>
        <v>1</v>
      </c>
      <c r="AE245" s="557"/>
      <c r="AF245" s="558"/>
      <c r="AG245" s="756">
        <f t="shared" si="588"/>
        <v>1</v>
      </c>
      <c r="AH245" s="560"/>
      <c r="AI245" s="558"/>
      <c r="AJ245" s="562">
        <f t="shared" si="589"/>
        <v>1</v>
      </c>
      <c r="AK245" s="560"/>
      <c r="AL245" s="558"/>
      <c r="AM245" s="562">
        <f t="shared" si="590"/>
        <v>1</v>
      </c>
      <c r="AN245" s="560"/>
      <c r="AO245" s="558"/>
      <c r="AP245" s="562">
        <f t="shared" si="591"/>
        <v>1</v>
      </c>
      <c r="AQ245" s="560"/>
      <c r="AR245" s="558"/>
      <c r="AS245" s="562">
        <f t="shared" si="592"/>
        <v>1</v>
      </c>
      <c r="AT245" s="560"/>
      <c r="AU245" s="558"/>
      <c r="AV245" s="562">
        <f t="shared" si="593"/>
        <v>1</v>
      </c>
      <c r="AW245" s="583">
        <f t="shared" si="594"/>
        <v>0</v>
      </c>
      <c r="AX245" s="583">
        <f t="shared" si="595"/>
        <v>0</v>
      </c>
      <c r="AY245" s="564">
        <f t="shared" si="596"/>
        <v>0</v>
      </c>
      <c r="AZ245" s="565" t="e">
        <f t="shared" si="562"/>
        <v>#DIV/0!</v>
      </c>
      <c r="BA245" s="566">
        <f t="shared" si="563"/>
        <v>0</v>
      </c>
      <c r="BB245" s="567">
        <f>MAX(0, Table176252626[[#This Row],[Column6]])</f>
        <v>1</v>
      </c>
      <c r="BC245" s="568">
        <v>0</v>
      </c>
      <c r="BD245" s="584">
        <f t="shared" si="461"/>
        <v>1</v>
      </c>
      <c r="BE245" s="583">
        <f t="shared" si="459"/>
        <v>1</v>
      </c>
      <c r="BF245" s="585">
        <v>2</v>
      </c>
      <c r="BG245" s="586">
        <v>44384.457349537035</v>
      </c>
      <c r="BH245" s="572">
        <f t="shared" si="464"/>
        <v>46265</v>
      </c>
      <c r="BI245" s="587">
        <f t="shared" si="564"/>
        <v>1880.542650462965</v>
      </c>
      <c r="BJ245" s="580" t="str">
        <f t="shared" si="460"/>
        <v>Dead Stock</v>
      </c>
      <c r="BK245" s="751">
        <v>2746.82</v>
      </c>
    </row>
    <row r="246" spans="1:294" ht="13">
      <c r="A246" s="549"/>
      <c r="B246" s="550"/>
      <c r="C246" s="577">
        <v>243</v>
      </c>
      <c r="D246" s="611" t="s">
        <v>3877</v>
      </c>
      <c r="E246" s="611">
        <v>26</v>
      </c>
      <c r="F246" s="553" t="s">
        <v>1953</v>
      </c>
      <c r="G246" s="580" t="s">
        <v>2604</v>
      </c>
      <c r="H246" s="581" t="s">
        <v>998</v>
      </c>
      <c r="I246" s="589" t="s">
        <v>419</v>
      </c>
      <c r="J246" s="580" t="s">
        <v>629</v>
      </c>
      <c r="K246" s="594">
        <f t="shared" si="581"/>
        <v>2</v>
      </c>
      <c r="L246" s="580">
        <v>2</v>
      </c>
      <c r="M246" s="557"/>
      <c r="N246" s="558"/>
      <c r="O246" s="559">
        <f t="shared" si="582"/>
        <v>2</v>
      </c>
      <c r="P246" s="560"/>
      <c r="Q246" s="558"/>
      <c r="R246" s="559">
        <f t="shared" si="583"/>
        <v>2</v>
      </c>
      <c r="S246" s="560"/>
      <c r="T246" s="558"/>
      <c r="U246" s="561">
        <f t="shared" si="584"/>
        <v>2</v>
      </c>
      <c r="V246" s="560"/>
      <c r="W246" s="558"/>
      <c r="X246" s="559">
        <f t="shared" si="585"/>
        <v>2</v>
      </c>
      <c r="Y246" s="560"/>
      <c r="Z246" s="558"/>
      <c r="AA246" s="561">
        <f t="shared" si="586"/>
        <v>2</v>
      </c>
      <c r="AB246" s="560"/>
      <c r="AC246" s="558"/>
      <c r="AD246" s="559">
        <f t="shared" si="587"/>
        <v>2</v>
      </c>
      <c r="AE246" s="557"/>
      <c r="AF246" s="558"/>
      <c r="AG246" s="756">
        <f t="shared" si="588"/>
        <v>2</v>
      </c>
      <c r="AH246" s="560"/>
      <c r="AI246" s="558"/>
      <c r="AJ246" s="562">
        <f t="shared" si="589"/>
        <v>2</v>
      </c>
      <c r="AK246" s="560"/>
      <c r="AL246" s="558"/>
      <c r="AM246" s="562">
        <f t="shared" si="590"/>
        <v>2</v>
      </c>
      <c r="AN246" s="560"/>
      <c r="AO246" s="558"/>
      <c r="AP246" s="562">
        <f t="shared" si="591"/>
        <v>2</v>
      </c>
      <c r="AQ246" s="560"/>
      <c r="AR246" s="558"/>
      <c r="AS246" s="562">
        <f t="shared" si="592"/>
        <v>2</v>
      </c>
      <c r="AT246" s="560"/>
      <c r="AU246" s="558"/>
      <c r="AV246" s="562">
        <f t="shared" si="593"/>
        <v>2</v>
      </c>
      <c r="AW246" s="583">
        <f t="shared" si="594"/>
        <v>0</v>
      </c>
      <c r="AX246" s="583">
        <f t="shared" si="595"/>
        <v>0</v>
      </c>
      <c r="AY246" s="564">
        <f t="shared" si="596"/>
        <v>0</v>
      </c>
      <c r="AZ246" s="565" t="e">
        <f t="shared" si="562"/>
        <v>#DIV/0!</v>
      </c>
      <c r="BA246" s="566">
        <f t="shared" si="563"/>
        <v>0</v>
      </c>
      <c r="BB246" s="567">
        <f>MAX(0, Table176252626[[#This Row],[Column6]])</f>
        <v>2</v>
      </c>
      <c r="BC246" s="568">
        <v>1</v>
      </c>
      <c r="BD246" s="584">
        <f t="shared" si="461"/>
        <v>2</v>
      </c>
      <c r="BE246" s="583">
        <f t="shared" si="459"/>
        <v>1</v>
      </c>
      <c r="BF246" s="585">
        <v>2</v>
      </c>
      <c r="BG246" s="586">
        <v>43727.601342592592</v>
      </c>
      <c r="BH246" s="572">
        <f t="shared" si="464"/>
        <v>46265</v>
      </c>
      <c r="BI246" s="587">
        <f t="shared" si="564"/>
        <v>2537.3986574074079</v>
      </c>
      <c r="BJ246" s="580" t="str">
        <f t="shared" si="460"/>
        <v>Dead Stock</v>
      </c>
      <c r="BK246" s="751">
        <v>516</v>
      </c>
    </row>
    <row r="247" spans="1:294" ht="13">
      <c r="A247" s="575"/>
      <c r="B247" s="576"/>
      <c r="C247" s="551">
        <v>244</v>
      </c>
      <c r="D247" s="611" t="s">
        <v>3877</v>
      </c>
      <c r="E247" s="611">
        <v>27</v>
      </c>
      <c r="F247" s="553" t="s">
        <v>1952</v>
      </c>
      <c r="G247" s="580" t="s">
        <v>2443</v>
      </c>
      <c r="H247" s="581" t="s">
        <v>3850</v>
      </c>
      <c r="I247" s="581" t="s">
        <v>4300</v>
      </c>
      <c r="J247" s="580" t="s">
        <v>629</v>
      </c>
      <c r="K247" s="582">
        <f t="shared" si="581"/>
        <v>3</v>
      </c>
      <c r="L247" s="580">
        <v>3</v>
      </c>
      <c r="M247" s="557"/>
      <c r="N247" s="558">
        <v>1</v>
      </c>
      <c r="O247" s="559">
        <f t="shared" si="582"/>
        <v>2</v>
      </c>
      <c r="P247" s="560"/>
      <c r="Q247" s="558"/>
      <c r="R247" s="559">
        <f t="shared" ref="R247" si="597">SUM(O247+P247-Q247)</f>
        <v>2</v>
      </c>
      <c r="S247" s="560"/>
      <c r="T247" s="558"/>
      <c r="U247" s="561">
        <f t="shared" si="584"/>
        <v>2</v>
      </c>
      <c r="V247" s="560"/>
      <c r="W247" s="558">
        <v>1</v>
      </c>
      <c r="X247" s="559">
        <f t="shared" si="585"/>
        <v>1</v>
      </c>
      <c r="Y247" s="560">
        <v>2</v>
      </c>
      <c r="Z247" s="558"/>
      <c r="AA247" s="561">
        <f t="shared" ref="AA247" si="598">SUM(X247+Y247-Z247)</f>
        <v>3</v>
      </c>
      <c r="AB247" s="560"/>
      <c r="AC247" s="558">
        <v>2</v>
      </c>
      <c r="AD247" s="559">
        <f t="shared" ref="AD247" si="599">SUM(AA247+AB247-AC247)</f>
        <v>1</v>
      </c>
      <c r="AE247" s="557">
        <v>3</v>
      </c>
      <c r="AF247" s="558">
        <v>1</v>
      </c>
      <c r="AG247" s="756">
        <f t="shared" ref="AG247" si="600">SUM(AD247+AE247-AF247)</f>
        <v>3</v>
      </c>
      <c r="AH247" s="560"/>
      <c r="AI247" s="558">
        <v>1</v>
      </c>
      <c r="AJ247" s="562">
        <f t="shared" ref="AJ247" si="601">SUM(AG247+AH247-AI247)</f>
        <v>2</v>
      </c>
      <c r="AK247" s="560">
        <v>1</v>
      </c>
      <c r="AL247" s="558"/>
      <c r="AM247" s="562">
        <f t="shared" ref="AM247" si="602">SUM(AJ247+AK247-AL247)</f>
        <v>3</v>
      </c>
      <c r="AN247" s="560"/>
      <c r="AO247" s="558"/>
      <c r="AP247" s="562">
        <f t="shared" si="591"/>
        <v>3</v>
      </c>
      <c r="AQ247" s="560"/>
      <c r="AR247" s="558"/>
      <c r="AS247" s="562">
        <f t="shared" si="592"/>
        <v>3</v>
      </c>
      <c r="AT247" s="560"/>
      <c r="AU247" s="558"/>
      <c r="AV247" s="562">
        <f t="shared" si="593"/>
        <v>3</v>
      </c>
      <c r="AW247" s="583">
        <f t="shared" ref="AW247:AX247" si="603">SUM(M247+P247+S247+V247+Y247+AB247+AE247+AH247+AK247+AN247+AQ247+AT247)</f>
        <v>6</v>
      </c>
      <c r="AX247" s="583">
        <f t="shared" si="603"/>
        <v>6</v>
      </c>
      <c r="AY247" s="564">
        <f t="shared" ref="AY247" si="604">SUM(N247,Q247,T247,W247,Z247,AC247,AF247,AI247,AL247,AO247,AR247,AU247)</f>
        <v>6</v>
      </c>
      <c r="AZ247" s="565">
        <f t="shared" si="562"/>
        <v>1.2</v>
      </c>
      <c r="BA247" s="566">
        <f t="shared" si="563"/>
        <v>5</v>
      </c>
      <c r="BB247" s="567">
        <f>MAX(0, Table176252626[[#This Row],[Column6]])</f>
        <v>3</v>
      </c>
      <c r="BC247" s="568">
        <v>1</v>
      </c>
      <c r="BD247" s="584">
        <f t="shared" si="461"/>
        <v>3</v>
      </c>
      <c r="BE247" s="583">
        <f t="shared" si="459"/>
        <v>2</v>
      </c>
      <c r="BF247" s="585">
        <v>2</v>
      </c>
      <c r="BG247" s="586">
        <v>46268</v>
      </c>
      <c r="BH247" s="572">
        <f t="shared" si="464"/>
        <v>46265</v>
      </c>
      <c r="BI247" s="587">
        <f t="shared" si="564"/>
        <v>-3</v>
      </c>
      <c r="BJ247" s="580" t="str">
        <f t="shared" si="460"/>
        <v/>
      </c>
      <c r="BK247" s="751">
        <v>1617</v>
      </c>
    </row>
    <row r="248" spans="1:294" ht="13">
      <c r="A248" s="549"/>
      <c r="B248" s="550"/>
      <c r="C248" s="551">
        <v>245</v>
      </c>
      <c r="D248" s="611" t="s">
        <v>3877</v>
      </c>
      <c r="E248" s="611">
        <v>28</v>
      </c>
      <c r="F248" s="553" t="s">
        <v>1952</v>
      </c>
      <c r="G248" s="580" t="s">
        <v>2445</v>
      </c>
      <c r="H248" s="581" t="s">
        <v>2444</v>
      </c>
      <c r="I248" s="581" t="s">
        <v>4300</v>
      </c>
      <c r="J248" s="580" t="s">
        <v>629</v>
      </c>
      <c r="K248" s="582">
        <f t="shared" si="581"/>
        <v>3</v>
      </c>
      <c r="L248" s="580">
        <v>2</v>
      </c>
      <c r="M248" s="557"/>
      <c r="N248" s="558">
        <f>1</f>
        <v>1</v>
      </c>
      <c r="O248" s="559">
        <f t="shared" si="582"/>
        <v>1</v>
      </c>
      <c r="P248" s="560"/>
      <c r="Q248" s="558"/>
      <c r="R248" s="559">
        <f t="shared" ref="R248:R265" si="605">SUM(O248+P248-Q248)</f>
        <v>1</v>
      </c>
      <c r="S248" s="560"/>
      <c r="T248" s="558">
        <v>1</v>
      </c>
      <c r="U248" s="561">
        <f t="shared" si="584"/>
        <v>0</v>
      </c>
      <c r="V248" s="560">
        <v>3</v>
      </c>
      <c r="W248" s="558"/>
      <c r="X248" s="559">
        <f t="shared" si="585"/>
        <v>3</v>
      </c>
      <c r="Y248" s="560"/>
      <c r="Z248" s="558"/>
      <c r="AA248" s="561">
        <f t="shared" ref="AA248:AA265" si="606">SUM(X248+Y248-Z248)</f>
        <v>3</v>
      </c>
      <c r="AB248" s="560"/>
      <c r="AC248" s="558"/>
      <c r="AD248" s="559">
        <f t="shared" ref="AD248:AD265" si="607">SUM(AA248+AB248-AC248)</f>
        <v>3</v>
      </c>
      <c r="AE248" s="557"/>
      <c r="AF248" s="558"/>
      <c r="AG248" s="756">
        <f t="shared" ref="AG248:AG265" si="608">SUM(AD248+AE248-AF248)</f>
        <v>3</v>
      </c>
      <c r="AH248" s="560"/>
      <c r="AI248" s="558"/>
      <c r="AJ248" s="562">
        <f t="shared" ref="AJ248:AJ265" si="609">SUM(AG248+AH248-AI248)</f>
        <v>3</v>
      </c>
      <c r="AK248" s="560"/>
      <c r="AL248" s="558"/>
      <c r="AM248" s="562">
        <f t="shared" ref="AM248:AM265" si="610">SUM(AJ248+AK248-AL248)</f>
        <v>3</v>
      </c>
      <c r="AN248" s="560"/>
      <c r="AO248" s="558"/>
      <c r="AP248" s="562">
        <f t="shared" si="591"/>
        <v>3</v>
      </c>
      <c r="AQ248" s="560"/>
      <c r="AR248" s="558"/>
      <c r="AS248" s="562">
        <f t="shared" si="592"/>
        <v>3</v>
      </c>
      <c r="AT248" s="560"/>
      <c r="AU248" s="558"/>
      <c r="AV248" s="562">
        <f t="shared" si="593"/>
        <v>3</v>
      </c>
      <c r="AW248" s="583">
        <f t="shared" ref="AW248:AX252" si="611">SUM(M248+P248+S248+V248+Y248+AB248+AE248+AH248+AK248+AN248+AQ248+AT248)</f>
        <v>3</v>
      </c>
      <c r="AX248" s="583">
        <f t="shared" si="611"/>
        <v>2</v>
      </c>
      <c r="AY248" s="564">
        <f t="shared" ref="AY248:AY265" si="612">SUM(N248,Q248,T248,W248,Z248,AC248,AF248,AI248,AL248,AO248,AR248,AU248)</f>
        <v>2</v>
      </c>
      <c r="AZ248" s="565">
        <f t="shared" si="562"/>
        <v>1</v>
      </c>
      <c r="BA248" s="566">
        <f t="shared" si="563"/>
        <v>2</v>
      </c>
      <c r="BB248" s="567">
        <f>MAX(0, Table176252626[[#This Row],[Column6]])</f>
        <v>3</v>
      </c>
      <c r="BC248" s="568">
        <v>1</v>
      </c>
      <c r="BD248" s="584">
        <f t="shared" si="461"/>
        <v>3</v>
      </c>
      <c r="BE248" s="583">
        <f t="shared" si="459"/>
        <v>2</v>
      </c>
      <c r="BF248" s="585">
        <v>2</v>
      </c>
      <c r="BG248" s="586">
        <v>46135.462997685187</v>
      </c>
      <c r="BH248" s="572">
        <f t="shared" si="464"/>
        <v>46265</v>
      </c>
      <c r="BI248" s="608">
        <f t="shared" si="564"/>
        <v>129.53700231481344</v>
      </c>
      <c r="BJ248" s="580" t="str">
        <f t="shared" si="460"/>
        <v/>
      </c>
      <c r="BK248" s="751">
        <v>1126.5</v>
      </c>
    </row>
    <row r="249" spans="1:294" ht="13">
      <c r="A249" s="549"/>
      <c r="B249" s="576"/>
      <c r="C249" s="551">
        <v>246</v>
      </c>
      <c r="D249" s="611" t="s">
        <v>3877</v>
      </c>
      <c r="E249" s="611">
        <v>29</v>
      </c>
      <c r="F249" s="593" t="s">
        <v>1952</v>
      </c>
      <c r="G249" s="588" t="s">
        <v>4249</v>
      </c>
      <c r="H249" s="589" t="s">
        <v>4250</v>
      </c>
      <c r="I249" s="581" t="s">
        <v>4301</v>
      </c>
      <c r="J249" s="588" t="s">
        <v>629</v>
      </c>
      <c r="K249" s="594">
        <f t="shared" si="581"/>
        <v>1</v>
      </c>
      <c r="L249" s="588">
        <v>2</v>
      </c>
      <c r="M249" s="558"/>
      <c r="N249" s="558"/>
      <c r="O249" s="562">
        <f t="shared" si="582"/>
        <v>2</v>
      </c>
      <c r="P249" s="560"/>
      <c r="Q249" s="558"/>
      <c r="R249" s="562">
        <f t="shared" si="605"/>
        <v>2</v>
      </c>
      <c r="S249" s="560"/>
      <c r="T249" s="558"/>
      <c r="U249" s="595">
        <f t="shared" si="584"/>
        <v>2</v>
      </c>
      <c r="V249" s="560"/>
      <c r="W249" s="558"/>
      <c r="X249" s="562">
        <f t="shared" si="585"/>
        <v>2</v>
      </c>
      <c r="Y249" s="560"/>
      <c r="Z249" s="558"/>
      <c r="AA249" s="595">
        <f t="shared" si="606"/>
        <v>2</v>
      </c>
      <c r="AB249" s="560"/>
      <c r="AC249" s="558">
        <v>1</v>
      </c>
      <c r="AD249" s="562">
        <f t="shared" si="607"/>
        <v>1</v>
      </c>
      <c r="AE249" s="557"/>
      <c r="AF249" s="558"/>
      <c r="AG249" s="672">
        <f t="shared" si="608"/>
        <v>1</v>
      </c>
      <c r="AH249" s="560"/>
      <c r="AI249" s="558"/>
      <c r="AJ249" s="562">
        <f t="shared" si="609"/>
        <v>1</v>
      </c>
      <c r="AK249" s="560"/>
      <c r="AL249" s="558"/>
      <c r="AM249" s="562">
        <f t="shared" si="610"/>
        <v>1</v>
      </c>
      <c r="AN249" s="560"/>
      <c r="AO249" s="558"/>
      <c r="AP249" s="562">
        <f t="shared" si="591"/>
        <v>1</v>
      </c>
      <c r="AQ249" s="560"/>
      <c r="AR249" s="558"/>
      <c r="AS249" s="562">
        <f t="shared" si="592"/>
        <v>1</v>
      </c>
      <c r="AT249" s="560"/>
      <c r="AU249" s="558"/>
      <c r="AV249" s="562">
        <f t="shared" si="593"/>
        <v>1</v>
      </c>
      <c r="AW249" s="597">
        <f t="shared" si="611"/>
        <v>0</v>
      </c>
      <c r="AX249" s="598">
        <f t="shared" si="611"/>
        <v>1</v>
      </c>
      <c r="AY249" s="599">
        <f t="shared" si="612"/>
        <v>1</v>
      </c>
      <c r="AZ249" s="600">
        <f t="shared" si="562"/>
        <v>1</v>
      </c>
      <c r="BA249" s="601">
        <f t="shared" si="563"/>
        <v>1</v>
      </c>
      <c r="BB249" s="602">
        <f>MAX(N249,Q249,T249,W249,Z249,AC249,AF249,AI249,AL249,AO249,AR249,AU249)</f>
        <v>1</v>
      </c>
      <c r="BC249" s="603">
        <v>0</v>
      </c>
      <c r="BD249" s="584">
        <f t="shared" si="461"/>
        <v>1</v>
      </c>
      <c r="BE249" s="583">
        <f t="shared" si="459"/>
        <v>1</v>
      </c>
      <c r="BF249" s="585">
        <v>2</v>
      </c>
      <c r="BG249" s="586">
        <v>45667.433310185188</v>
      </c>
      <c r="BH249" s="572">
        <f t="shared" si="464"/>
        <v>46265</v>
      </c>
      <c r="BI249" s="604">
        <f t="shared" si="564"/>
        <v>597.56668981481198</v>
      </c>
      <c r="BJ249" s="580" t="str">
        <f t="shared" si="460"/>
        <v>Dead Stock</v>
      </c>
      <c r="BK249" s="751">
        <v>3389</v>
      </c>
    </row>
    <row r="250" spans="1:294" ht="13">
      <c r="A250" s="549"/>
      <c r="B250" s="550"/>
      <c r="C250" s="577">
        <v>247</v>
      </c>
      <c r="D250" s="611" t="s">
        <v>3877</v>
      </c>
      <c r="E250" s="611">
        <v>30</v>
      </c>
      <c r="F250" s="593" t="s">
        <v>1952</v>
      </c>
      <c r="G250" s="588" t="s">
        <v>4401</v>
      </c>
      <c r="H250" s="589" t="s">
        <v>4402</v>
      </c>
      <c r="I250" s="589" t="s">
        <v>4403</v>
      </c>
      <c r="J250" s="588" t="s">
        <v>629</v>
      </c>
      <c r="K250" s="594">
        <f t="shared" si="581"/>
        <v>3</v>
      </c>
      <c r="L250" s="580">
        <v>3</v>
      </c>
      <c r="M250" s="558"/>
      <c r="N250" s="558"/>
      <c r="O250" s="562">
        <f t="shared" si="582"/>
        <v>3</v>
      </c>
      <c r="P250" s="560"/>
      <c r="Q250" s="558"/>
      <c r="R250" s="562">
        <f t="shared" si="605"/>
        <v>3</v>
      </c>
      <c r="S250" s="560"/>
      <c r="T250" s="558"/>
      <c r="U250" s="595">
        <f t="shared" si="584"/>
        <v>3</v>
      </c>
      <c r="V250" s="560"/>
      <c r="W250" s="558"/>
      <c r="X250" s="562">
        <f t="shared" si="585"/>
        <v>3</v>
      </c>
      <c r="Y250" s="560"/>
      <c r="Z250" s="558"/>
      <c r="AA250" s="595">
        <f t="shared" si="606"/>
        <v>3</v>
      </c>
      <c r="AB250" s="560"/>
      <c r="AC250" s="558"/>
      <c r="AD250" s="562">
        <f t="shared" si="607"/>
        <v>3</v>
      </c>
      <c r="AE250" s="557"/>
      <c r="AF250" s="558"/>
      <c r="AG250" s="672">
        <f t="shared" si="608"/>
        <v>3</v>
      </c>
      <c r="AH250" s="560"/>
      <c r="AI250" s="558"/>
      <c r="AJ250" s="562">
        <f t="shared" si="609"/>
        <v>3</v>
      </c>
      <c r="AK250" s="560"/>
      <c r="AL250" s="558"/>
      <c r="AM250" s="562">
        <f t="shared" si="610"/>
        <v>3</v>
      </c>
      <c r="AN250" s="560"/>
      <c r="AO250" s="558"/>
      <c r="AP250" s="562">
        <f t="shared" si="591"/>
        <v>3</v>
      </c>
      <c r="AQ250" s="560"/>
      <c r="AR250" s="558"/>
      <c r="AS250" s="562">
        <f t="shared" si="592"/>
        <v>3</v>
      </c>
      <c r="AT250" s="560"/>
      <c r="AU250" s="558"/>
      <c r="AV250" s="562">
        <f t="shared" si="593"/>
        <v>3</v>
      </c>
      <c r="AW250" s="597">
        <f t="shared" si="611"/>
        <v>0</v>
      </c>
      <c r="AX250" s="598">
        <f t="shared" si="611"/>
        <v>0</v>
      </c>
      <c r="AY250" s="599">
        <f t="shared" si="612"/>
        <v>0</v>
      </c>
      <c r="AZ250" s="600" t="e">
        <f t="shared" si="562"/>
        <v>#DIV/0!</v>
      </c>
      <c r="BA250" s="601">
        <f t="shared" si="563"/>
        <v>0</v>
      </c>
      <c r="BB250" s="602">
        <v>3</v>
      </c>
      <c r="BC250" s="603">
        <v>1</v>
      </c>
      <c r="BD250" s="584">
        <f t="shared" si="461"/>
        <v>3</v>
      </c>
      <c r="BE250" s="583">
        <f t="shared" si="459"/>
        <v>2</v>
      </c>
      <c r="BF250" s="585">
        <v>2</v>
      </c>
      <c r="BG250" s="586">
        <v>45820</v>
      </c>
      <c r="BH250" s="572">
        <f t="shared" si="464"/>
        <v>46265</v>
      </c>
      <c r="BI250" s="604">
        <f t="shared" si="564"/>
        <v>445</v>
      </c>
      <c r="BJ250" s="580" t="str">
        <f t="shared" si="460"/>
        <v>Dead Stock</v>
      </c>
      <c r="BK250" s="751">
        <v>2414.25</v>
      </c>
    </row>
    <row r="251" spans="1:294" ht="13">
      <c r="A251" s="549"/>
      <c r="B251" s="576"/>
      <c r="C251" s="577">
        <v>248</v>
      </c>
      <c r="D251" s="611" t="s">
        <v>3877</v>
      </c>
      <c r="E251" s="611">
        <v>31</v>
      </c>
      <c r="F251" s="553" t="s">
        <v>1952</v>
      </c>
      <c r="G251" s="580" t="s">
        <v>280</v>
      </c>
      <c r="H251" s="581" t="s">
        <v>5041</v>
      </c>
      <c r="I251" s="581" t="s">
        <v>422</v>
      </c>
      <c r="J251" s="580" t="s">
        <v>629</v>
      </c>
      <c r="K251" s="582">
        <f t="shared" si="581"/>
        <v>2</v>
      </c>
      <c r="L251" s="580">
        <v>2</v>
      </c>
      <c r="M251" s="557"/>
      <c r="N251" s="558"/>
      <c r="O251" s="559">
        <f t="shared" si="582"/>
        <v>2</v>
      </c>
      <c r="P251" s="560"/>
      <c r="Q251" s="558"/>
      <c r="R251" s="559">
        <f t="shared" si="605"/>
        <v>2</v>
      </c>
      <c r="S251" s="560"/>
      <c r="T251" s="558"/>
      <c r="U251" s="561">
        <f t="shared" si="584"/>
        <v>2</v>
      </c>
      <c r="V251" s="560"/>
      <c r="W251" s="558"/>
      <c r="X251" s="559">
        <f t="shared" si="585"/>
        <v>2</v>
      </c>
      <c r="Y251" s="560"/>
      <c r="Z251" s="558"/>
      <c r="AA251" s="561">
        <f t="shared" si="606"/>
        <v>2</v>
      </c>
      <c r="AB251" s="560"/>
      <c r="AC251" s="558"/>
      <c r="AD251" s="559">
        <f t="shared" si="607"/>
        <v>2</v>
      </c>
      <c r="AE251" s="557"/>
      <c r="AF251" s="558"/>
      <c r="AG251" s="756">
        <f t="shared" si="608"/>
        <v>2</v>
      </c>
      <c r="AH251" s="560"/>
      <c r="AI251" s="558"/>
      <c r="AJ251" s="562">
        <f t="shared" si="609"/>
        <v>2</v>
      </c>
      <c r="AK251" s="560"/>
      <c r="AL251" s="558"/>
      <c r="AM251" s="562">
        <f t="shared" si="610"/>
        <v>2</v>
      </c>
      <c r="AN251" s="560"/>
      <c r="AO251" s="558"/>
      <c r="AP251" s="562">
        <f t="shared" si="591"/>
        <v>2</v>
      </c>
      <c r="AQ251" s="560"/>
      <c r="AR251" s="558"/>
      <c r="AS251" s="562">
        <f t="shared" si="592"/>
        <v>2</v>
      </c>
      <c r="AT251" s="560"/>
      <c r="AU251" s="558"/>
      <c r="AV251" s="562">
        <f t="shared" si="593"/>
        <v>2</v>
      </c>
      <c r="AW251" s="583">
        <f t="shared" si="611"/>
        <v>0</v>
      </c>
      <c r="AX251" s="583">
        <f t="shared" si="611"/>
        <v>0</v>
      </c>
      <c r="AY251" s="564">
        <f t="shared" si="612"/>
        <v>0</v>
      </c>
      <c r="AZ251" s="565" t="e">
        <f t="shared" si="562"/>
        <v>#DIV/0!</v>
      </c>
      <c r="BA251" s="566">
        <f t="shared" si="563"/>
        <v>0</v>
      </c>
      <c r="BB251" s="567">
        <f>MAX(0, Table176252626[[#This Row],[Column6]])</f>
        <v>2</v>
      </c>
      <c r="BC251" s="568">
        <v>1</v>
      </c>
      <c r="BD251" s="584">
        <f t="shared" si="461"/>
        <v>2</v>
      </c>
      <c r="BE251" s="583">
        <f t="shared" si="459"/>
        <v>1</v>
      </c>
      <c r="BF251" s="585">
        <v>2</v>
      </c>
      <c r="BG251" s="586">
        <v>45513.369247685187</v>
      </c>
      <c r="BH251" s="572">
        <f t="shared" si="464"/>
        <v>46265</v>
      </c>
      <c r="BI251" s="587">
        <f t="shared" si="564"/>
        <v>751.63075231481344</v>
      </c>
      <c r="BJ251" s="580" t="str">
        <f t="shared" si="460"/>
        <v>Dead Stock</v>
      </c>
      <c r="BK251" s="751">
        <v>1616.25</v>
      </c>
    </row>
    <row r="252" spans="1:294" ht="13">
      <c r="A252" s="575"/>
      <c r="B252" s="576"/>
      <c r="C252" s="577">
        <v>249</v>
      </c>
      <c r="D252" s="611" t="s">
        <v>3877</v>
      </c>
      <c r="E252" s="611">
        <v>32</v>
      </c>
      <c r="F252" s="553" t="s">
        <v>1953</v>
      </c>
      <c r="G252" s="580" t="s">
        <v>1080</v>
      </c>
      <c r="H252" s="581" t="s">
        <v>1081</v>
      </c>
      <c r="I252" s="581" t="s">
        <v>422</v>
      </c>
      <c r="J252" s="580" t="s">
        <v>629</v>
      </c>
      <c r="K252" s="582">
        <f t="shared" si="581"/>
        <v>1</v>
      </c>
      <c r="L252" s="580">
        <v>1</v>
      </c>
      <c r="M252" s="627"/>
      <c r="N252" s="628"/>
      <c r="O252" s="559">
        <f t="shared" si="582"/>
        <v>1</v>
      </c>
      <c r="P252" s="629"/>
      <c r="Q252" s="628"/>
      <c r="R252" s="559">
        <f t="shared" si="605"/>
        <v>1</v>
      </c>
      <c r="S252" s="629"/>
      <c r="T252" s="628"/>
      <c r="U252" s="561">
        <f t="shared" si="584"/>
        <v>1</v>
      </c>
      <c r="V252" s="629"/>
      <c r="W252" s="628"/>
      <c r="X252" s="559">
        <f t="shared" si="585"/>
        <v>1</v>
      </c>
      <c r="Y252" s="629"/>
      <c r="Z252" s="628"/>
      <c r="AA252" s="561">
        <f t="shared" si="606"/>
        <v>1</v>
      </c>
      <c r="AB252" s="629"/>
      <c r="AC252" s="628"/>
      <c r="AD252" s="559">
        <f t="shared" si="607"/>
        <v>1</v>
      </c>
      <c r="AE252" s="627"/>
      <c r="AF252" s="628"/>
      <c r="AG252" s="756">
        <f t="shared" si="608"/>
        <v>1</v>
      </c>
      <c r="AH252" s="629"/>
      <c r="AI252" s="628"/>
      <c r="AJ252" s="562">
        <f t="shared" si="609"/>
        <v>1</v>
      </c>
      <c r="AK252" s="629"/>
      <c r="AL252" s="628"/>
      <c r="AM252" s="562">
        <f t="shared" si="610"/>
        <v>1</v>
      </c>
      <c r="AN252" s="629"/>
      <c r="AO252" s="628"/>
      <c r="AP252" s="559">
        <f t="shared" si="591"/>
        <v>1</v>
      </c>
      <c r="AQ252" s="629"/>
      <c r="AR252" s="628"/>
      <c r="AS252" s="559">
        <f t="shared" si="592"/>
        <v>1</v>
      </c>
      <c r="AT252" s="629"/>
      <c r="AU252" s="628"/>
      <c r="AV252" s="559">
        <f t="shared" si="593"/>
        <v>1</v>
      </c>
      <c r="AW252" s="583">
        <f t="shared" si="611"/>
        <v>0</v>
      </c>
      <c r="AX252" s="583">
        <f t="shared" si="611"/>
        <v>0</v>
      </c>
      <c r="AY252" s="564">
        <f t="shared" si="612"/>
        <v>0</v>
      </c>
      <c r="AZ252" s="565" t="e">
        <f t="shared" si="562"/>
        <v>#DIV/0!</v>
      </c>
      <c r="BA252" s="566">
        <f t="shared" si="563"/>
        <v>0</v>
      </c>
      <c r="BB252" s="567">
        <f>MAX(0, Table176252626[[#This Row],[Column6]])</f>
        <v>1</v>
      </c>
      <c r="BC252" s="568">
        <v>0</v>
      </c>
      <c r="BD252" s="584">
        <f t="shared" si="461"/>
        <v>1</v>
      </c>
      <c r="BE252" s="583">
        <f t="shared" si="459"/>
        <v>1</v>
      </c>
      <c r="BF252" s="585">
        <v>2</v>
      </c>
      <c r="BG252" s="586">
        <v>44613.429432870369</v>
      </c>
      <c r="BH252" s="572">
        <f t="shared" si="464"/>
        <v>46265</v>
      </c>
      <c r="BI252" s="608">
        <f t="shared" si="564"/>
        <v>1651.5705671296309</v>
      </c>
      <c r="BJ252" s="580" t="str">
        <f t="shared" si="460"/>
        <v>Dead Stock</v>
      </c>
      <c r="BK252" s="751">
        <v>5387</v>
      </c>
    </row>
    <row r="253" spans="1:294" ht="13">
      <c r="A253" s="549"/>
      <c r="B253" s="576"/>
      <c r="C253" s="551">
        <v>250</v>
      </c>
      <c r="D253" s="611" t="s">
        <v>3877</v>
      </c>
      <c r="E253" s="611">
        <v>33</v>
      </c>
      <c r="F253" s="553" t="s">
        <v>1953</v>
      </c>
      <c r="G253" s="580" t="s">
        <v>2068</v>
      </c>
      <c r="H253" s="581" t="s">
        <v>2630</v>
      </c>
      <c r="I253" s="581" t="s">
        <v>2611</v>
      </c>
      <c r="J253" s="588" t="s">
        <v>629</v>
      </c>
      <c r="K253" s="582">
        <f t="shared" si="581"/>
        <v>0</v>
      </c>
      <c r="L253" s="580">
        <v>2</v>
      </c>
      <c r="M253" s="557"/>
      <c r="N253" s="558"/>
      <c r="O253" s="559">
        <f t="shared" si="582"/>
        <v>2</v>
      </c>
      <c r="P253" s="560"/>
      <c r="Q253" s="558"/>
      <c r="R253" s="559">
        <f t="shared" si="605"/>
        <v>2</v>
      </c>
      <c r="S253" s="560"/>
      <c r="T253" s="558"/>
      <c r="U253" s="561">
        <f t="shared" si="584"/>
        <v>2</v>
      </c>
      <c r="V253" s="560"/>
      <c r="W253" s="558">
        <v>1</v>
      </c>
      <c r="X253" s="559">
        <f t="shared" si="585"/>
        <v>1</v>
      </c>
      <c r="Y253" s="560"/>
      <c r="Z253" s="558">
        <v>1</v>
      </c>
      <c r="AA253" s="561">
        <f t="shared" si="606"/>
        <v>0</v>
      </c>
      <c r="AB253" s="560"/>
      <c r="AC253" s="558"/>
      <c r="AD253" s="559">
        <f t="shared" si="607"/>
        <v>0</v>
      </c>
      <c r="AE253" s="557"/>
      <c r="AF253" s="558"/>
      <c r="AG253" s="756">
        <f t="shared" si="608"/>
        <v>0</v>
      </c>
      <c r="AH253" s="560"/>
      <c r="AI253" s="558"/>
      <c r="AJ253" s="562">
        <f t="shared" si="609"/>
        <v>0</v>
      </c>
      <c r="AK253" s="560"/>
      <c r="AL253" s="558"/>
      <c r="AM253" s="562">
        <f t="shared" si="610"/>
        <v>0</v>
      </c>
      <c r="AN253" s="560"/>
      <c r="AO253" s="558"/>
      <c r="AP253" s="562">
        <f t="shared" si="591"/>
        <v>0</v>
      </c>
      <c r="AQ253" s="560"/>
      <c r="AR253" s="558"/>
      <c r="AS253" s="562">
        <f t="shared" si="592"/>
        <v>0</v>
      </c>
      <c r="AT253" s="560"/>
      <c r="AU253" s="558"/>
      <c r="AV253" s="562">
        <f t="shared" si="593"/>
        <v>0</v>
      </c>
      <c r="AW253" s="583">
        <f t="shared" ref="AW253:AX253" si="613">SUM(M253+P253+S253+V253+Y253+AB253+AE253+AH253+AK253+AN253+AQ253+AT253)</f>
        <v>0</v>
      </c>
      <c r="AX253" s="583">
        <f t="shared" si="613"/>
        <v>2</v>
      </c>
      <c r="AY253" s="564">
        <f t="shared" si="612"/>
        <v>2</v>
      </c>
      <c r="AZ253" s="565">
        <f t="shared" si="562"/>
        <v>1</v>
      </c>
      <c r="BA253" s="566">
        <f t="shared" si="563"/>
        <v>2</v>
      </c>
      <c r="BB253" s="567">
        <v>1</v>
      </c>
      <c r="BC253" s="568">
        <v>0</v>
      </c>
      <c r="BD253" s="584">
        <f t="shared" si="461"/>
        <v>0</v>
      </c>
      <c r="BE253" s="583">
        <f t="shared" si="459"/>
        <v>0</v>
      </c>
      <c r="BF253" s="585">
        <v>2</v>
      </c>
      <c r="BG253" s="586"/>
      <c r="BH253" s="572">
        <f t="shared" si="464"/>
        <v>46265</v>
      </c>
      <c r="BI253" s="608">
        <f t="shared" si="564"/>
        <v>46265</v>
      </c>
      <c r="BJ253" s="580" t="str">
        <f t="shared" si="460"/>
        <v/>
      </c>
      <c r="BK253" s="751">
        <v>679</v>
      </c>
    </row>
    <row r="254" spans="1:294" ht="13">
      <c r="A254" s="590"/>
      <c r="B254" s="591"/>
      <c r="C254" s="551">
        <v>251</v>
      </c>
      <c r="D254" s="611" t="s">
        <v>3877</v>
      </c>
      <c r="E254" s="611">
        <v>34</v>
      </c>
      <c r="F254" s="553" t="s">
        <v>1952</v>
      </c>
      <c r="G254" s="580" t="s">
        <v>830</v>
      </c>
      <c r="H254" s="581" t="s">
        <v>831</v>
      </c>
      <c r="I254" s="589" t="s">
        <v>4226</v>
      </c>
      <c r="J254" s="580" t="s">
        <v>629</v>
      </c>
      <c r="K254" s="582">
        <f>AV254</f>
        <v>11</v>
      </c>
      <c r="L254" s="588">
        <v>8</v>
      </c>
      <c r="M254" s="557"/>
      <c r="N254" s="558">
        <f>1+3</f>
        <v>4</v>
      </c>
      <c r="O254" s="559">
        <f>SUM(L254+M254-N254)</f>
        <v>4</v>
      </c>
      <c r="P254" s="560"/>
      <c r="Q254" s="558"/>
      <c r="R254" s="559">
        <f>SUM(O254+P254-Q254)</f>
        <v>4</v>
      </c>
      <c r="S254" s="560"/>
      <c r="T254" s="558"/>
      <c r="U254" s="561">
        <f>SUM(R254+S254-T254)</f>
        <v>4</v>
      </c>
      <c r="V254" s="560"/>
      <c r="W254" s="558"/>
      <c r="X254" s="559">
        <f>SUM(U254+V254-W254)</f>
        <v>4</v>
      </c>
      <c r="Y254" s="560"/>
      <c r="Z254" s="558">
        <f>1+1</f>
        <v>2</v>
      </c>
      <c r="AA254" s="561">
        <f>SUM(X254+Y254-Z254)</f>
        <v>2</v>
      </c>
      <c r="AB254" s="560"/>
      <c r="AC254" s="558">
        <v>2</v>
      </c>
      <c r="AD254" s="559">
        <f>SUM(AA254+AB254-AC254)</f>
        <v>0</v>
      </c>
      <c r="AE254" s="557">
        <f>10+10</f>
        <v>20</v>
      </c>
      <c r="AF254" s="558">
        <f>5+1</f>
        <v>6</v>
      </c>
      <c r="AG254" s="756">
        <f>SUM(AD254+AE254-AF254)</f>
        <v>14</v>
      </c>
      <c r="AH254" s="560"/>
      <c r="AI254" s="558">
        <f>1+1</f>
        <v>2</v>
      </c>
      <c r="AJ254" s="562">
        <f>SUM(AG254+AH254-AI254)</f>
        <v>12</v>
      </c>
      <c r="AK254" s="560"/>
      <c r="AL254" s="558">
        <v>1</v>
      </c>
      <c r="AM254" s="562">
        <f>SUM(AJ254+AK254-AL254)</f>
        <v>11</v>
      </c>
      <c r="AN254" s="560"/>
      <c r="AO254" s="558"/>
      <c r="AP254" s="562">
        <f>SUM(AM254+AN254-AO254)</f>
        <v>11</v>
      </c>
      <c r="AQ254" s="560"/>
      <c r="AR254" s="558"/>
      <c r="AS254" s="562">
        <f>SUM(AP254+AQ254-AR254)</f>
        <v>11</v>
      </c>
      <c r="AT254" s="560"/>
      <c r="AU254" s="558"/>
      <c r="AV254" s="562">
        <f>SUM(AS254+AT254-AU254)</f>
        <v>11</v>
      </c>
      <c r="AW254" s="583">
        <f>SUM(M254+P254+S254+V254+Y254+AB254+AE254+AH254+AK254+AN254+AQ254+AT254)</f>
        <v>20</v>
      </c>
      <c r="AX254" s="583">
        <f>SUM(N254+Q254+T254+W254+Z254+AC254+AF254+AI254+AL254+AO254+AR254+AU254)</f>
        <v>17</v>
      </c>
      <c r="AY254" s="564">
        <f>SUM(N254,Q254,T254,W254,Z254,AC254,AF254,AI254,AL254,AO254,AR254,AU254)</f>
        <v>17</v>
      </c>
      <c r="AZ254" s="565">
        <f>AVERAGE(N254,Q254,T254,W254,Z254,AC254,AF254,AI254,AL254,AO254,AR254,AU254)</f>
        <v>2.8333333333333335</v>
      </c>
      <c r="BA254" s="566">
        <f>COUNT(N254,Q254,T254,W254,Z254,AC254,AF254,AI254,AL254,AO254,AR254,AU254)</f>
        <v>6</v>
      </c>
      <c r="BB254" s="567">
        <f>MAX(0, Table176252626[[#This Row],[Column6]])</f>
        <v>11</v>
      </c>
      <c r="BC254" s="568">
        <v>1</v>
      </c>
      <c r="BD254" s="584">
        <f t="shared" si="461"/>
        <v>11</v>
      </c>
      <c r="BE254" s="583">
        <f t="shared" si="459"/>
        <v>10</v>
      </c>
      <c r="BF254" s="585">
        <v>2</v>
      </c>
      <c r="BG254" s="586">
        <v>46212</v>
      </c>
      <c r="BH254" s="572">
        <f t="shared" si="464"/>
        <v>46265</v>
      </c>
      <c r="BI254" s="587">
        <f>BH254-BG254</f>
        <v>53</v>
      </c>
      <c r="BJ254" s="580" t="str">
        <f t="shared" si="460"/>
        <v/>
      </c>
      <c r="BK254" s="751">
        <v>802.5</v>
      </c>
    </row>
    <row r="255" spans="1:294" ht="13">
      <c r="A255" s="549"/>
      <c r="B255" s="576"/>
      <c r="C255" s="551">
        <v>252</v>
      </c>
      <c r="D255" s="611" t="s">
        <v>3877</v>
      </c>
      <c r="E255" s="611">
        <v>35</v>
      </c>
      <c r="F255" s="593" t="s">
        <v>1952</v>
      </c>
      <c r="G255" s="588" t="s">
        <v>3748</v>
      </c>
      <c r="H255" s="589" t="s">
        <v>3749</v>
      </c>
      <c r="I255" s="581" t="s">
        <v>4300</v>
      </c>
      <c r="J255" s="580" t="s">
        <v>629</v>
      </c>
      <c r="K255" s="594">
        <f t="shared" si="581"/>
        <v>4</v>
      </c>
      <c r="L255" s="588">
        <v>6</v>
      </c>
      <c r="M255" s="558"/>
      <c r="N255" s="558"/>
      <c r="O255" s="562">
        <f t="shared" si="582"/>
        <v>6</v>
      </c>
      <c r="P255" s="560"/>
      <c r="Q255" s="558"/>
      <c r="R255" s="562">
        <f t="shared" si="605"/>
        <v>6</v>
      </c>
      <c r="S255" s="560"/>
      <c r="T255" s="558"/>
      <c r="U255" s="595">
        <f t="shared" si="584"/>
        <v>6</v>
      </c>
      <c r="V255" s="560"/>
      <c r="W255" s="558"/>
      <c r="X255" s="562">
        <f t="shared" si="585"/>
        <v>6</v>
      </c>
      <c r="Y255" s="560"/>
      <c r="Z255" s="558"/>
      <c r="AA255" s="595">
        <f t="shared" si="606"/>
        <v>6</v>
      </c>
      <c r="AB255" s="560"/>
      <c r="AC255" s="558">
        <v>1</v>
      </c>
      <c r="AD255" s="562">
        <f t="shared" si="607"/>
        <v>5</v>
      </c>
      <c r="AE255" s="557"/>
      <c r="AF255" s="558"/>
      <c r="AG255" s="672">
        <f t="shared" si="608"/>
        <v>5</v>
      </c>
      <c r="AH255" s="560"/>
      <c r="AI255" s="558">
        <v>1</v>
      </c>
      <c r="AJ255" s="562">
        <f t="shared" si="609"/>
        <v>4</v>
      </c>
      <c r="AK255" s="560"/>
      <c r="AL255" s="558"/>
      <c r="AM255" s="562">
        <f t="shared" si="610"/>
        <v>4</v>
      </c>
      <c r="AN255" s="560"/>
      <c r="AO255" s="558"/>
      <c r="AP255" s="562">
        <f t="shared" si="591"/>
        <v>4</v>
      </c>
      <c r="AQ255" s="560"/>
      <c r="AR255" s="558"/>
      <c r="AS255" s="562">
        <f t="shared" si="592"/>
        <v>4</v>
      </c>
      <c r="AT255" s="560"/>
      <c r="AU255" s="558"/>
      <c r="AV255" s="562">
        <f t="shared" si="593"/>
        <v>4</v>
      </c>
      <c r="AW255" s="597">
        <f t="shared" ref="AW255:AW266" si="614">SUM(M255+P255+S255+V255+Y255+AB255+AE255+AH255+AK255+AN255+AQ255+AT255)</f>
        <v>0</v>
      </c>
      <c r="AX255" s="598">
        <f t="shared" ref="AX255:AX266" si="615">SUM(N255+Q255+T255+W255+Z255+AC255+AF255+AI255+AL255+AO255+AR255+AU255)</f>
        <v>2</v>
      </c>
      <c r="AY255" s="599">
        <f t="shared" si="612"/>
        <v>2</v>
      </c>
      <c r="AZ255" s="600">
        <f t="shared" si="562"/>
        <v>1</v>
      </c>
      <c r="BA255" s="601">
        <f t="shared" si="563"/>
        <v>2</v>
      </c>
      <c r="BB255" s="602">
        <v>4</v>
      </c>
      <c r="BC255" s="603">
        <f>MIN(N255,Q255,T255,W255,Z255,AC255,AF255,AI255,AL255,AO255,AR255,AU255)</f>
        <v>1</v>
      </c>
      <c r="BD255" s="584">
        <f t="shared" si="461"/>
        <v>4</v>
      </c>
      <c r="BE255" s="583">
        <f t="shared" si="459"/>
        <v>3</v>
      </c>
      <c r="BF255" s="585">
        <v>2</v>
      </c>
      <c r="BG255" s="586">
        <v>45220.762627314813</v>
      </c>
      <c r="BH255" s="572">
        <f t="shared" si="464"/>
        <v>46265</v>
      </c>
      <c r="BI255" s="610">
        <f t="shared" si="564"/>
        <v>1044.2373726851874</v>
      </c>
      <c r="BJ255" s="580" t="str">
        <f t="shared" si="460"/>
        <v>Dead Stock</v>
      </c>
      <c r="BK255" s="751">
        <v>3040</v>
      </c>
    </row>
    <row r="256" spans="1:294" ht="13">
      <c r="A256" s="549"/>
      <c r="B256" s="550"/>
      <c r="C256" s="577">
        <v>253</v>
      </c>
      <c r="D256" s="611" t="s">
        <v>3877</v>
      </c>
      <c r="E256" s="611">
        <v>36</v>
      </c>
      <c r="F256" s="553" t="s">
        <v>1953</v>
      </c>
      <c r="G256" s="580" t="s">
        <v>2691</v>
      </c>
      <c r="H256" s="581" t="s">
        <v>2692</v>
      </c>
      <c r="I256" s="581" t="s">
        <v>4300</v>
      </c>
      <c r="J256" s="580" t="s">
        <v>629</v>
      </c>
      <c r="K256" s="582">
        <f t="shared" si="581"/>
        <v>1</v>
      </c>
      <c r="L256" s="580">
        <v>1</v>
      </c>
      <c r="M256" s="557"/>
      <c r="N256" s="558"/>
      <c r="O256" s="559">
        <f t="shared" si="582"/>
        <v>1</v>
      </c>
      <c r="P256" s="560"/>
      <c r="Q256" s="558"/>
      <c r="R256" s="559">
        <f t="shared" si="605"/>
        <v>1</v>
      </c>
      <c r="S256" s="560"/>
      <c r="T256" s="558"/>
      <c r="U256" s="561">
        <f t="shared" si="584"/>
        <v>1</v>
      </c>
      <c r="V256" s="560"/>
      <c r="W256" s="558"/>
      <c r="X256" s="559">
        <f t="shared" si="585"/>
        <v>1</v>
      </c>
      <c r="Y256" s="560"/>
      <c r="Z256" s="558"/>
      <c r="AA256" s="561">
        <f t="shared" si="606"/>
        <v>1</v>
      </c>
      <c r="AB256" s="560"/>
      <c r="AC256" s="558"/>
      <c r="AD256" s="559">
        <f t="shared" si="607"/>
        <v>1</v>
      </c>
      <c r="AE256" s="557"/>
      <c r="AF256" s="558"/>
      <c r="AG256" s="756">
        <f t="shared" si="608"/>
        <v>1</v>
      </c>
      <c r="AH256" s="560"/>
      <c r="AI256" s="558"/>
      <c r="AJ256" s="562">
        <f t="shared" si="609"/>
        <v>1</v>
      </c>
      <c r="AK256" s="560"/>
      <c r="AL256" s="558"/>
      <c r="AM256" s="562">
        <f t="shared" si="610"/>
        <v>1</v>
      </c>
      <c r="AN256" s="560"/>
      <c r="AO256" s="558"/>
      <c r="AP256" s="562">
        <f t="shared" si="591"/>
        <v>1</v>
      </c>
      <c r="AQ256" s="560"/>
      <c r="AR256" s="558"/>
      <c r="AS256" s="605">
        <f t="shared" si="592"/>
        <v>1</v>
      </c>
      <c r="AT256" s="557"/>
      <c r="AU256" s="558"/>
      <c r="AV256" s="562">
        <f t="shared" si="593"/>
        <v>1</v>
      </c>
      <c r="AW256" s="583">
        <f t="shared" si="614"/>
        <v>0</v>
      </c>
      <c r="AX256" s="583">
        <f t="shared" si="615"/>
        <v>0</v>
      </c>
      <c r="AY256" s="564">
        <f t="shared" si="612"/>
        <v>0</v>
      </c>
      <c r="AZ256" s="565" t="e">
        <f t="shared" si="562"/>
        <v>#DIV/0!</v>
      </c>
      <c r="BA256" s="566">
        <f t="shared" si="563"/>
        <v>0</v>
      </c>
      <c r="BB256" s="567">
        <f>MAX(0, Table176252626[[#This Row],[Column6]])</f>
        <v>1</v>
      </c>
      <c r="BC256" s="568">
        <v>0</v>
      </c>
      <c r="BD256" s="584">
        <f t="shared" si="461"/>
        <v>1</v>
      </c>
      <c r="BE256" s="583">
        <f t="shared" si="459"/>
        <v>1</v>
      </c>
      <c r="BF256" s="585">
        <v>2</v>
      </c>
      <c r="BG256" s="586">
        <v>44336.561516203707</v>
      </c>
      <c r="BH256" s="572">
        <f t="shared" si="464"/>
        <v>46265</v>
      </c>
      <c r="BI256" s="587">
        <f t="shared" si="564"/>
        <v>1928.4384837962934</v>
      </c>
      <c r="BJ256" s="580" t="str">
        <f t="shared" si="460"/>
        <v>Dead Stock</v>
      </c>
      <c r="BK256" s="751">
        <v>42000</v>
      </c>
    </row>
    <row r="257" spans="1:63" ht="13">
      <c r="A257" s="549"/>
      <c r="B257" s="550"/>
      <c r="C257" s="577">
        <v>254</v>
      </c>
      <c r="D257" s="611" t="s">
        <v>3877</v>
      </c>
      <c r="E257" s="611">
        <v>39</v>
      </c>
      <c r="F257" s="553" t="s">
        <v>1952</v>
      </c>
      <c r="G257" s="580" t="s">
        <v>2102</v>
      </c>
      <c r="H257" s="581" t="s">
        <v>2103</v>
      </c>
      <c r="I257" s="581" t="s">
        <v>4300</v>
      </c>
      <c r="J257" s="580" t="s">
        <v>629</v>
      </c>
      <c r="K257" s="582">
        <f t="shared" si="581"/>
        <v>1</v>
      </c>
      <c r="L257" s="580">
        <v>3</v>
      </c>
      <c r="M257" s="557"/>
      <c r="N257" s="558">
        <v>2</v>
      </c>
      <c r="O257" s="559">
        <f t="shared" si="582"/>
        <v>1</v>
      </c>
      <c r="P257" s="560">
        <v>2</v>
      </c>
      <c r="Q257" s="558"/>
      <c r="R257" s="559">
        <f t="shared" si="605"/>
        <v>3</v>
      </c>
      <c r="S257" s="560"/>
      <c r="T257" s="558">
        <v>1</v>
      </c>
      <c r="U257" s="561">
        <f t="shared" si="584"/>
        <v>2</v>
      </c>
      <c r="V257" s="560"/>
      <c r="W257" s="558"/>
      <c r="X257" s="559">
        <f t="shared" si="585"/>
        <v>2</v>
      </c>
      <c r="Y257" s="560">
        <v>2</v>
      </c>
      <c r="Z257" s="558"/>
      <c r="AA257" s="561">
        <f t="shared" si="606"/>
        <v>4</v>
      </c>
      <c r="AB257" s="560"/>
      <c r="AC257" s="558">
        <f>1+1+1</f>
        <v>3</v>
      </c>
      <c r="AD257" s="559">
        <f t="shared" si="607"/>
        <v>1</v>
      </c>
      <c r="AE257" s="557">
        <v>2</v>
      </c>
      <c r="AF257" s="558"/>
      <c r="AG257" s="756">
        <f t="shared" si="608"/>
        <v>3</v>
      </c>
      <c r="AH257" s="560"/>
      <c r="AI257" s="558">
        <f>1+1</f>
        <v>2</v>
      </c>
      <c r="AJ257" s="562">
        <f t="shared" si="609"/>
        <v>1</v>
      </c>
      <c r="AK257" s="560"/>
      <c r="AL257" s="558"/>
      <c r="AM257" s="562">
        <f t="shared" si="610"/>
        <v>1</v>
      </c>
      <c r="AN257" s="560"/>
      <c r="AO257" s="558"/>
      <c r="AP257" s="562">
        <f t="shared" si="591"/>
        <v>1</v>
      </c>
      <c r="AQ257" s="560"/>
      <c r="AR257" s="558"/>
      <c r="AS257" s="562">
        <f t="shared" si="592"/>
        <v>1</v>
      </c>
      <c r="AT257" s="560"/>
      <c r="AU257" s="558"/>
      <c r="AV257" s="562">
        <f t="shared" si="593"/>
        <v>1</v>
      </c>
      <c r="AW257" s="583">
        <f t="shared" si="614"/>
        <v>6</v>
      </c>
      <c r="AX257" s="583">
        <f t="shared" si="615"/>
        <v>8</v>
      </c>
      <c r="AY257" s="564">
        <f t="shared" si="612"/>
        <v>8</v>
      </c>
      <c r="AZ257" s="565">
        <f t="shared" si="562"/>
        <v>2</v>
      </c>
      <c r="BA257" s="566">
        <f t="shared" si="563"/>
        <v>4</v>
      </c>
      <c r="BB257" s="567">
        <f>MAX(0, Table176252626[[#This Row],[Column6]])</f>
        <v>1</v>
      </c>
      <c r="BC257" s="568">
        <v>1</v>
      </c>
      <c r="BD257" s="584">
        <f t="shared" si="461"/>
        <v>1</v>
      </c>
      <c r="BE257" s="583">
        <f t="shared" si="459"/>
        <v>0</v>
      </c>
      <c r="BF257" s="585">
        <v>2</v>
      </c>
      <c r="BG257" s="586">
        <v>46229</v>
      </c>
      <c r="BH257" s="572">
        <f t="shared" si="464"/>
        <v>46265</v>
      </c>
      <c r="BI257" s="587">
        <f t="shared" si="564"/>
        <v>36</v>
      </c>
      <c r="BJ257" s="580" t="str">
        <f t="shared" si="460"/>
        <v/>
      </c>
      <c r="BK257" s="751">
        <v>7920</v>
      </c>
    </row>
    <row r="258" spans="1:63" ht="13">
      <c r="A258" s="575"/>
      <c r="B258" s="576"/>
      <c r="C258" s="577">
        <v>255</v>
      </c>
      <c r="D258" s="611" t="s">
        <v>3877</v>
      </c>
      <c r="E258" s="611">
        <v>40</v>
      </c>
      <c r="F258" s="553" t="s">
        <v>1952</v>
      </c>
      <c r="G258" s="580" t="s">
        <v>2104</v>
      </c>
      <c r="H258" s="581" t="s">
        <v>4829</v>
      </c>
      <c r="I258" s="581" t="s">
        <v>4300</v>
      </c>
      <c r="J258" s="580" t="s">
        <v>629</v>
      </c>
      <c r="K258" s="582">
        <f t="shared" si="581"/>
        <v>1</v>
      </c>
      <c r="L258" s="580">
        <v>2</v>
      </c>
      <c r="M258" s="557"/>
      <c r="N258" s="558">
        <v>1</v>
      </c>
      <c r="O258" s="559">
        <f t="shared" si="582"/>
        <v>1</v>
      </c>
      <c r="P258" s="560">
        <v>4</v>
      </c>
      <c r="Q258" s="558"/>
      <c r="R258" s="559">
        <f t="shared" si="605"/>
        <v>5</v>
      </c>
      <c r="S258" s="560"/>
      <c r="T258" s="558"/>
      <c r="U258" s="561">
        <f t="shared" si="584"/>
        <v>5</v>
      </c>
      <c r="V258" s="560"/>
      <c r="W258" s="558"/>
      <c r="X258" s="559">
        <f t="shared" si="585"/>
        <v>5</v>
      </c>
      <c r="Y258" s="560"/>
      <c r="Z258" s="558"/>
      <c r="AA258" s="561">
        <f t="shared" si="606"/>
        <v>5</v>
      </c>
      <c r="AB258" s="560"/>
      <c r="AC258" s="558">
        <v>2</v>
      </c>
      <c r="AD258" s="559">
        <f t="shared" si="607"/>
        <v>3</v>
      </c>
      <c r="AE258" s="557">
        <f>2+2</f>
        <v>4</v>
      </c>
      <c r="AF258" s="558">
        <v>2</v>
      </c>
      <c r="AG258" s="756">
        <f t="shared" si="608"/>
        <v>5</v>
      </c>
      <c r="AH258" s="560"/>
      <c r="AI258" s="558">
        <f>2+2</f>
        <v>4</v>
      </c>
      <c r="AJ258" s="562">
        <f t="shared" si="609"/>
        <v>1</v>
      </c>
      <c r="AK258" s="560"/>
      <c r="AL258" s="558"/>
      <c r="AM258" s="562">
        <f t="shared" si="610"/>
        <v>1</v>
      </c>
      <c r="AN258" s="560"/>
      <c r="AO258" s="558"/>
      <c r="AP258" s="562">
        <f t="shared" si="591"/>
        <v>1</v>
      </c>
      <c r="AQ258" s="560"/>
      <c r="AR258" s="558"/>
      <c r="AS258" s="562">
        <f t="shared" si="592"/>
        <v>1</v>
      </c>
      <c r="AT258" s="560"/>
      <c r="AU258" s="558"/>
      <c r="AV258" s="562">
        <f t="shared" si="593"/>
        <v>1</v>
      </c>
      <c r="AW258" s="583">
        <f t="shared" si="614"/>
        <v>8</v>
      </c>
      <c r="AX258" s="583">
        <f t="shared" si="615"/>
        <v>9</v>
      </c>
      <c r="AY258" s="564">
        <f t="shared" si="612"/>
        <v>9</v>
      </c>
      <c r="AZ258" s="565">
        <f t="shared" si="562"/>
        <v>2.25</v>
      </c>
      <c r="BA258" s="566">
        <f t="shared" si="563"/>
        <v>4</v>
      </c>
      <c r="BB258" s="567">
        <v>3</v>
      </c>
      <c r="BC258" s="568">
        <v>1</v>
      </c>
      <c r="BD258" s="584">
        <f t="shared" si="461"/>
        <v>1</v>
      </c>
      <c r="BE258" s="583">
        <f t="shared" si="459"/>
        <v>0</v>
      </c>
      <c r="BF258" s="585">
        <v>2</v>
      </c>
      <c r="BG258" s="586">
        <v>46229</v>
      </c>
      <c r="BH258" s="572">
        <f t="shared" si="464"/>
        <v>46265</v>
      </c>
      <c r="BI258" s="587">
        <f t="shared" si="564"/>
        <v>36</v>
      </c>
      <c r="BJ258" s="580" t="str">
        <f t="shared" si="460"/>
        <v/>
      </c>
      <c r="BK258" s="751">
        <v>7920</v>
      </c>
    </row>
    <row r="259" spans="1:63" ht="13">
      <c r="A259" s="549"/>
      <c r="B259" s="576"/>
      <c r="C259" s="551">
        <v>256</v>
      </c>
      <c r="D259" s="611" t="s">
        <v>3877</v>
      </c>
      <c r="E259" s="611">
        <v>41</v>
      </c>
      <c r="F259" s="553" t="s">
        <v>1952</v>
      </c>
      <c r="G259" s="580" t="s">
        <v>2105</v>
      </c>
      <c r="H259" s="581" t="s">
        <v>5042</v>
      </c>
      <c r="I259" s="581" t="s">
        <v>4300</v>
      </c>
      <c r="J259" s="580" t="s">
        <v>629</v>
      </c>
      <c r="K259" s="582">
        <f t="shared" si="581"/>
        <v>2</v>
      </c>
      <c r="L259" s="580">
        <v>2</v>
      </c>
      <c r="M259" s="557"/>
      <c r="N259" s="558">
        <v>2</v>
      </c>
      <c r="O259" s="559">
        <f t="shared" si="582"/>
        <v>0</v>
      </c>
      <c r="P259" s="560">
        <v>2</v>
      </c>
      <c r="Q259" s="558"/>
      <c r="R259" s="559">
        <f t="shared" si="605"/>
        <v>2</v>
      </c>
      <c r="S259" s="560"/>
      <c r="T259" s="558"/>
      <c r="U259" s="561">
        <f t="shared" si="584"/>
        <v>2</v>
      </c>
      <c r="V259" s="560"/>
      <c r="W259" s="558"/>
      <c r="X259" s="559">
        <f t="shared" si="585"/>
        <v>2</v>
      </c>
      <c r="Y259" s="560"/>
      <c r="Z259" s="558"/>
      <c r="AA259" s="561">
        <f t="shared" si="606"/>
        <v>2</v>
      </c>
      <c r="AB259" s="560"/>
      <c r="AC259" s="558"/>
      <c r="AD259" s="559">
        <f t="shared" si="607"/>
        <v>2</v>
      </c>
      <c r="AE259" s="557"/>
      <c r="AF259" s="558"/>
      <c r="AG259" s="756">
        <f t="shared" si="608"/>
        <v>2</v>
      </c>
      <c r="AH259" s="560"/>
      <c r="AI259" s="558"/>
      <c r="AJ259" s="562">
        <f t="shared" si="609"/>
        <v>2</v>
      </c>
      <c r="AK259" s="560"/>
      <c r="AL259" s="558"/>
      <c r="AM259" s="562">
        <f t="shared" si="610"/>
        <v>2</v>
      </c>
      <c r="AN259" s="560"/>
      <c r="AO259" s="558"/>
      <c r="AP259" s="562">
        <f t="shared" si="591"/>
        <v>2</v>
      </c>
      <c r="AQ259" s="560"/>
      <c r="AR259" s="558"/>
      <c r="AS259" s="562">
        <f t="shared" si="592"/>
        <v>2</v>
      </c>
      <c r="AT259" s="560"/>
      <c r="AU259" s="558"/>
      <c r="AV259" s="562">
        <f t="shared" si="593"/>
        <v>2</v>
      </c>
      <c r="AW259" s="583">
        <f t="shared" si="614"/>
        <v>2</v>
      </c>
      <c r="AX259" s="583">
        <f t="shared" si="615"/>
        <v>2</v>
      </c>
      <c r="AY259" s="564">
        <f t="shared" si="612"/>
        <v>2</v>
      </c>
      <c r="AZ259" s="565">
        <f t="shared" si="562"/>
        <v>2</v>
      </c>
      <c r="BA259" s="566">
        <f t="shared" si="563"/>
        <v>1</v>
      </c>
      <c r="BB259" s="567">
        <f>MAX(N259,Q259,T259,W259,Z259,AC259,AF259,AI259,AL259,AO259,AR259,AU259)</f>
        <v>2</v>
      </c>
      <c r="BC259" s="568">
        <f>MIN(N259,Q259,T259,W259,Z259,AC259,AF259,AI259,AL259,AO259,AR259,AU259)</f>
        <v>2</v>
      </c>
      <c r="BD259" s="584">
        <f t="shared" si="461"/>
        <v>2</v>
      </c>
      <c r="BE259" s="583">
        <f t="shared" si="459"/>
        <v>0</v>
      </c>
      <c r="BF259" s="585">
        <v>2</v>
      </c>
      <c r="BG259" s="586">
        <v>46229</v>
      </c>
      <c r="BH259" s="572">
        <f t="shared" si="464"/>
        <v>46265</v>
      </c>
      <c r="BI259" s="608">
        <f t="shared" si="564"/>
        <v>36</v>
      </c>
      <c r="BJ259" s="580" t="str">
        <f t="shared" si="460"/>
        <v/>
      </c>
      <c r="BK259" s="751">
        <v>9800</v>
      </c>
    </row>
    <row r="260" spans="1:63" ht="13">
      <c r="A260" s="549"/>
      <c r="B260" s="576"/>
      <c r="C260" s="551">
        <v>257</v>
      </c>
      <c r="D260" s="611" t="s">
        <v>3877</v>
      </c>
      <c r="E260" s="611">
        <v>42</v>
      </c>
      <c r="F260" s="553" t="s">
        <v>1952</v>
      </c>
      <c r="G260" s="580" t="s">
        <v>1082</v>
      </c>
      <c r="H260" s="581" t="s">
        <v>3685</v>
      </c>
      <c r="I260" s="581" t="s">
        <v>418</v>
      </c>
      <c r="J260" s="580" t="s">
        <v>629</v>
      </c>
      <c r="K260" s="582">
        <f t="shared" si="581"/>
        <v>4</v>
      </c>
      <c r="L260" s="580">
        <v>4</v>
      </c>
      <c r="M260" s="557">
        <v>5</v>
      </c>
      <c r="N260" s="558">
        <v>1</v>
      </c>
      <c r="O260" s="559">
        <f t="shared" si="582"/>
        <v>8</v>
      </c>
      <c r="P260" s="560"/>
      <c r="Q260" s="558">
        <v>1</v>
      </c>
      <c r="R260" s="559">
        <f t="shared" si="605"/>
        <v>7</v>
      </c>
      <c r="S260" s="560"/>
      <c r="T260" s="558"/>
      <c r="U260" s="561">
        <f t="shared" si="584"/>
        <v>7</v>
      </c>
      <c r="V260" s="560"/>
      <c r="W260" s="558"/>
      <c r="X260" s="559">
        <f t="shared" si="585"/>
        <v>7</v>
      </c>
      <c r="Y260" s="560"/>
      <c r="Z260" s="558">
        <v>2</v>
      </c>
      <c r="AA260" s="561">
        <f t="shared" si="606"/>
        <v>5</v>
      </c>
      <c r="AB260" s="560"/>
      <c r="AC260" s="558"/>
      <c r="AD260" s="559">
        <f t="shared" si="607"/>
        <v>5</v>
      </c>
      <c r="AE260" s="557"/>
      <c r="AF260" s="558">
        <v>1</v>
      </c>
      <c r="AG260" s="756">
        <f t="shared" si="608"/>
        <v>4</v>
      </c>
      <c r="AH260" s="560"/>
      <c r="AI260" s="558"/>
      <c r="AJ260" s="562">
        <f t="shared" si="609"/>
        <v>4</v>
      </c>
      <c r="AK260" s="560"/>
      <c r="AL260" s="558"/>
      <c r="AM260" s="562">
        <f t="shared" si="610"/>
        <v>4</v>
      </c>
      <c r="AN260" s="560"/>
      <c r="AO260" s="558"/>
      <c r="AP260" s="562">
        <f t="shared" si="591"/>
        <v>4</v>
      </c>
      <c r="AQ260" s="560"/>
      <c r="AR260" s="558"/>
      <c r="AS260" s="605">
        <f t="shared" si="592"/>
        <v>4</v>
      </c>
      <c r="AT260" s="557"/>
      <c r="AU260" s="558"/>
      <c r="AV260" s="562">
        <f t="shared" si="593"/>
        <v>4</v>
      </c>
      <c r="AW260" s="583">
        <f t="shared" si="614"/>
        <v>5</v>
      </c>
      <c r="AX260" s="583">
        <f t="shared" si="615"/>
        <v>5</v>
      </c>
      <c r="AY260" s="564">
        <f t="shared" si="612"/>
        <v>5</v>
      </c>
      <c r="AZ260" s="565">
        <f t="shared" si="562"/>
        <v>1.25</v>
      </c>
      <c r="BA260" s="566">
        <f t="shared" si="563"/>
        <v>4</v>
      </c>
      <c r="BB260" s="567">
        <f>MAX(0, Table176252626[[#This Row],[Column6]])</f>
        <v>4</v>
      </c>
      <c r="BC260" s="568">
        <v>1</v>
      </c>
      <c r="BD260" s="584">
        <f t="shared" si="461"/>
        <v>4</v>
      </c>
      <c r="BE260" s="583">
        <f t="shared" si="459"/>
        <v>3</v>
      </c>
      <c r="BF260" s="585">
        <v>2</v>
      </c>
      <c r="BG260" s="586">
        <v>46041</v>
      </c>
      <c r="BH260" s="572">
        <f t="shared" si="464"/>
        <v>46265</v>
      </c>
      <c r="BI260" s="587">
        <f t="shared" si="564"/>
        <v>224</v>
      </c>
      <c r="BJ260" s="580" t="str">
        <f t="shared" si="460"/>
        <v/>
      </c>
      <c r="BK260" s="751">
        <v>1772</v>
      </c>
    </row>
    <row r="261" spans="1:63" ht="13">
      <c r="A261" s="549"/>
      <c r="B261" s="550"/>
      <c r="C261" s="551">
        <v>258</v>
      </c>
      <c r="D261" s="611" t="s">
        <v>3877</v>
      </c>
      <c r="E261" s="611">
        <v>42</v>
      </c>
      <c r="F261" s="593" t="s">
        <v>1952</v>
      </c>
      <c r="G261" s="580" t="s">
        <v>3029</v>
      </c>
      <c r="H261" s="530" t="s">
        <v>3030</v>
      </c>
      <c r="I261" s="581" t="s">
        <v>430</v>
      </c>
      <c r="J261" s="580" t="s">
        <v>629</v>
      </c>
      <c r="K261" s="582">
        <f t="shared" si="581"/>
        <v>2</v>
      </c>
      <c r="L261" s="580">
        <v>2</v>
      </c>
      <c r="M261" s="557"/>
      <c r="N261" s="558"/>
      <c r="O261" s="559">
        <f t="shared" si="582"/>
        <v>2</v>
      </c>
      <c r="P261" s="560"/>
      <c r="Q261" s="558"/>
      <c r="R261" s="559">
        <f t="shared" si="605"/>
        <v>2</v>
      </c>
      <c r="S261" s="560"/>
      <c r="T261" s="558"/>
      <c r="U261" s="561">
        <f t="shared" si="584"/>
        <v>2</v>
      </c>
      <c r="V261" s="560"/>
      <c r="W261" s="558"/>
      <c r="X261" s="559">
        <f t="shared" si="585"/>
        <v>2</v>
      </c>
      <c r="Y261" s="560"/>
      <c r="Z261" s="558"/>
      <c r="AA261" s="561">
        <f t="shared" si="606"/>
        <v>2</v>
      </c>
      <c r="AB261" s="560"/>
      <c r="AC261" s="558"/>
      <c r="AD261" s="559">
        <f t="shared" si="607"/>
        <v>2</v>
      </c>
      <c r="AE261" s="557"/>
      <c r="AF261" s="558"/>
      <c r="AG261" s="756">
        <f t="shared" si="608"/>
        <v>2</v>
      </c>
      <c r="AH261" s="560"/>
      <c r="AI261" s="558"/>
      <c r="AJ261" s="562">
        <f t="shared" si="609"/>
        <v>2</v>
      </c>
      <c r="AK261" s="560"/>
      <c r="AL261" s="558"/>
      <c r="AM261" s="562">
        <f t="shared" si="610"/>
        <v>2</v>
      </c>
      <c r="AN261" s="560"/>
      <c r="AO261" s="558"/>
      <c r="AP261" s="562">
        <f t="shared" si="591"/>
        <v>2</v>
      </c>
      <c r="AQ261" s="560"/>
      <c r="AR261" s="558"/>
      <c r="AS261" s="605">
        <f t="shared" si="592"/>
        <v>2</v>
      </c>
      <c r="AT261" s="557"/>
      <c r="AU261" s="558"/>
      <c r="AV261" s="562">
        <f t="shared" si="593"/>
        <v>2</v>
      </c>
      <c r="AW261" s="583">
        <f t="shared" si="614"/>
        <v>0</v>
      </c>
      <c r="AX261" s="583">
        <f t="shared" si="615"/>
        <v>0</v>
      </c>
      <c r="AY261" s="564">
        <f t="shared" si="612"/>
        <v>0</v>
      </c>
      <c r="AZ261" s="565" t="e">
        <f t="shared" si="562"/>
        <v>#DIV/0!</v>
      </c>
      <c r="BA261" s="566">
        <f t="shared" si="563"/>
        <v>0</v>
      </c>
      <c r="BB261" s="567">
        <f>MAX(0, Table176252626[[#This Row],[Column6]])</f>
        <v>2</v>
      </c>
      <c r="BC261" s="568">
        <v>1</v>
      </c>
      <c r="BD261" s="584">
        <f t="shared" si="461"/>
        <v>2</v>
      </c>
      <c r="BE261" s="583">
        <f t="shared" si="459"/>
        <v>1</v>
      </c>
      <c r="BF261" s="585">
        <v>2</v>
      </c>
      <c r="BG261" s="586">
        <v>45051.443414351852</v>
      </c>
      <c r="BH261" s="572">
        <f t="shared" si="464"/>
        <v>46265</v>
      </c>
      <c r="BI261" s="608">
        <f t="shared" si="564"/>
        <v>1213.556585648148</v>
      </c>
      <c r="BJ261" s="580" t="str">
        <f t="shared" si="460"/>
        <v>Dead Stock</v>
      </c>
      <c r="BK261" s="751">
        <v>1020</v>
      </c>
    </row>
    <row r="262" spans="1:63" ht="13">
      <c r="A262" s="590"/>
      <c r="B262" s="591"/>
      <c r="C262" s="577">
        <v>259</v>
      </c>
      <c r="D262" s="611" t="s">
        <v>3877</v>
      </c>
      <c r="E262" s="611">
        <v>43</v>
      </c>
      <c r="F262" s="553" t="s">
        <v>1953</v>
      </c>
      <c r="G262" s="588" t="s">
        <v>657</v>
      </c>
      <c r="H262" s="589" t="s">
        <v>2931</v>
      </c>
      <c r="I262" s="589" t="s">
        <v>419</v>
      </c>
      <c r="J262" s="580" t="s">
        <v>629</v>
      </c>
      <c r="K262" s="594">
        <f t="shared" si="581"/>
        <v>1</v>
      </c>
      <c r="L262" s="588">
        <v>2</v>
      </c>
      <c r="M262" s="557"/>
      <c r="N262" s="558"/>
      <c r="O262" s="559">
        <f t="shared" si="582"/>
        <v>2</v>
      </c>
      <c r="P262" s="560"/>
      <c r="Q262" s="558"/>
      <c r="R262" s="559">
        <f t="shared" si="605"/>
        <v>2</v>
      </c>
      <c r="S262" s="560"/>
      <c r="T262" s="558"/>
      <c r="U262" s="561">
        <f t="shared" si="584"/>
        <v>2</v>
      </c>
      <c r="V262" s="560"/>
      <c r="W262" s="558"/>
      <c r="X262" s="559">
        <f t="shared" si="585"/>
        <v>2</v>
      </c>
      <c r="Y262" s="560"/>
      <c r="Z262" s="558"/>
      <c r="AA262" s="561">
        <f t="shared" si="606"/>
        <v>2</v>
      </c>
      <c r="AB262" s="560"/>
      <c r="AC262" s="558">
        <v>1</v>
      </c>
      <c r="AD262" s="559">
        <f t="shared" si="607"/>
        <v>1</v>
      </c>
      <c r="AE262" s="557"/>
      <c r="AF262" s="558"/>
      <c r="AG262" s="756">
        <f t="shared" si="608"/>
        <v>1</v>
      </c>
      <c r="AH262" s="560"/>
      <c r="AI262" s="558"/>
      <c r="AJ262" s="562">
        <f t="shared" si="609"/>
        <v>1</v>
      </c>
      <c r="AK262" s="560"/>
      <c r="AL262" s="558"/>
      <c r="AM262" s="562">
        <f t="shared" si="610"/>
        <v>1</v>
      </c>
      <c r="AN262" s="560"/>
      <c r="AO262" s="558"/>
      <c r="AP262" s="562">
        <f t="shared" si="591"/>
        <v>1</v>
      </c>
      <c r="AQ262" s="560"/>
      <c r="AR262" s="558"/>
      <c r="AS262" s="562">
        <f t="shared" si="592"/>
        <v>1</v>
      </c>
      <c r="AT262" s="560"/>
      <c r="AU262" s="558"/>
      <c r="AV262" s="562">
        <f t="shared" si="593"/>
        <v>1</v>
      </c>
      <c r="AW262" s="583">
        <f t="shared" si="614"/>
        <v>0</v>
      </c>
      <c r="AX262" s="583">
        <f t="shared" si="615"/>
        <v>1</v>
      </c>
      <c r="AY262" s="564">
        <f t="shared" si="612"/>
        <v>1</v>
      </c>
      <c r="AZ262" s="565">
        <f t="shared" si="562"/>
        <v>1</v>
      </c>
      <c r="BA262" s="566">
        <f t="shared" si="563"/>
        <v>1</v>
      </c>
      <c r="BB262" s="567">
        <f>MAX(0, Table176252626[[#This Row],[Column6]])</f>
        <v>1</v>
      </c>
      <c r="BC262" s="568">
        <v>0</v>
      </c>
      <c r="BD262" s="584">
        <f t="shared" si="461"/>
        <v>1</v>
      </c>
      <c r="BE262" s="583">
        <f t="shared" si="459"/>
        <v>1</v>
      </c>
      <c r="BF262" s="585">
        <v>2</v>
      </c>
      <c r="BG262" s="586">
        <v>43201.732939814814</v>
      </c>
      <c r="BH262" s="572">
        <f t="shared" si="464"/>
        <v>46265</v>
      </c>
      <c r="BI262" s="587">
        <f t="shared" si="564"/>
        <v>3063.267060185186</v>
      </c>
      <c r="BJ262" s="580" t="str">
        <f t="shared" si="460"/>
        <v>Dead Stock</v>
      </c>
      <c r="BK262" s="751">
        <v>1387</v>
      </c>
    </row>
    <row r="263" spans="1:63" ht="13">
      <c r="A263" s="575"/>
      <c r="B263" s="576"/>
      <c r="C263" s="577">
        <v>260</v>
      </c>
      <c r="D263" s="611" t="s">
        <v>3877</v>
      </c>
      <c r="E263" s="611">
        <v>44</v>
      </c>
      <c r="F263" s="553" t="s">
        <v>1953</v>
      </c>
      <c r="G263" s="580" t="s">
        <v>857</v>
      </c>
      <c r="H263" s="581" t="s">
        <v>858</v>
      </c>
      <c r="I263" s="581" t="s">
        <v>423</v>
      </c>
      <c r="J263" s="580" t="s">
        <v>629</v>
      </c>
      <c r="K263" s="582">
        <f t="shared" si="581"/>
        <v>1</v>
      </c>
      <c r="L263" s="580">
        <v>1</v>
      </c>
      <c r="M263" s="557"/>
      <c r="N263" s="558"/>
      <c r="O263" s="559">
        <f t="shared" si="582"/>
        <v>1</v>
      </c>
      <c r="P263" s="560"/>
      <c r="Q263" s="558"/>
      <c r="R263" s="559">
        <f t="shared" si="605"/>
        <v>1</v>
      </c>
      <c r="S263" s="560"/>
      <c r="T263" s="558"/>
      <c r="U263" s="561">
        <f t="shared" si="584"/>
        <v>1</v>
      </c>
      <c r="V263" s="560"/>
      <c r="W263" s="558"/>
      <c r="X263" s="559">
        <f t="shared" si="585"/>
        <v>1</v>
      </c>
      <c r="Y263" s="560"/>
      <c r="Z263" s="558"/>
      <c r="AA263" s="561">
        <f t="shared" si="606"/>
        <v>1</v>
      </c>
      <c r="AB263" s="560"/>
      <c r="AC263" s="558"/>
      <c r="AD263" s="559">
        <f t="shared" si="607"/>
        <v>1</v>
      </c>
      <c r="AE263" s="557"/>
      <c r="AF263" s="558"/>
      <c r="AG263" s="756">
        <f t="shared" si="608"/>
        <v>1</v>
      </c>
      <c r="AH263" s="560"/>
      <c r="AI263" s="558"/>
      <c r="AJ263" s="562">
        <f t="shared" si="609"/>
        <v>1</v>
      </c>
      <c r="AK263" s="560"/>
      <c r="AL263" s="558"/>
      <c r="AM263" s="562">
        <f t="shared" si="610"/>
        <v>1</v>
      </c>
      <c r="AN263" s="560"/>
      <c r="AO263" s="558"/>
      <c r="AP263" s="562">
        <f t="shared" si="591"/>
        <v>1</v>
      </c>
      <c r="AQ263" s="560"/>
      <c r="AR263" s="558"/>
      <c r="AS263" s="562">
        <f t="shared" si="592"/>
        <v>1</v>
      </c>
      <c r="AT263" s="560"/>
      <c r="AU263" s="558"/>
      <c r="AV263" s="562">
        <f t="shared" si="593"/>
        <v>1</v>
      </c>
      <c r="AW263" s="583">
        <f t="shared" si="614"/>
        <v>0</v>
      </c>
      <c r="AX263" s="583">
        <f t="shared" si="615"/>
        <v>0</v>
      </c>
      <c r="AY263" s="564">
        <f t="shared" si="612"/>
        <v>0</v>
      </c>
      <c r="AZ263" s="565" t="e">
        <f t="shared" si="562"/>
        <v>#DIV/0!</v>
      </c>
      <c r="BA263" s="566">
        <f t="shared" si="563"/>
        <v>0</v>
      </c>
      <c r="BB263" s="567">
        <f>MAX(0, Table176252626[[#This Row],[Column6]])</f>
        <v>1</v>
      </c>
      <c r="BC263" s="568">
        <v>0</v>
      </c>
      <c r="BD263" s="584">
        <f t="shared" si="461"/>
        <v>1</v>
      </c>
      <c r="BE263" s="583">
        <f t="shared" ref="BE263:BE326" si="616">SUM(BD263-BC263)</f>
        <v>1</v>
      </c>
      <c r="BF263" s="585">
        <v>2</v>
      </c>
      <c r="BG263" s="586">
        <v>43739.384652777779</v>
      </c>
      <c r="BH263" s="572">
        <f t="shared" si="464"/>
        <v>46265</v>
      </c>
      <c r="BI263" s="587">
        <f t="shared" si="564"/>
        <v>2525.6153472222213</v>
      </c>
      <c r="BJ263" s="580" t="str">
        <f t="shared" ref="BJ263:BJ326" si="617">IF(AND(K263&gt;0,BI263&gt;365),"Dead Stock","")</f>
        <v>Dead Stock</v>
      </c>
      <c r="BK263" s="751">
        <v>3172</v>
      </c>
    </row>
    <row r="264" spans="1:63" ht="13">
      <c r="A264" s="549"/>
      <c r="B264" s="576"/>
      <c r="C264" s="577">
        <v>261</v>
      </c>
      <c r="D264" s="611" t="s">
        <v>3877</v>
      </c>
      <c r="E264" s="611">
        <v>45</v>
      </c>
      <c r="F264" s="553" t="s">
        <v>1953</v>
      </c>
      <c r="G264" s="580" t="s">
        <v>915</v>
      </c>
      <c r="H264" s="581" t="s">
        <v>3057</v>
      </c>
      <c r="I264" s="581" t="s">
        <v>2612</v>
      </c>
      <c r="J264" s="580" t="s">
        <v>629</v>
      </c>
      <c r="K264" s="582">
        <f t="shared" si="581"/>
        <v>2</v>
      </c>
      <c r="L264" s="580">
        <v>3</v>
      </c>
      <c r="M264" s="557"/>
      <c r="N264" s="558"/>
      <c r="O264" s="559">
        <f t="shared" si="582"/>
        <v>3</v>
      </c>
      <c r="P264" s="560"/>
      <c r="Q264" s="558"/>
      <c r="R264" s="559">
        <f t="shared" si="605"/>
        <v>3</v>
      </c>
      <c r="S264" s="560"/>
      <c r="T264" s="558"/>
      <c r="U264" s="561">
        <f t="shared" si="584"/>
        <v>3</v>
      </c>
      <c r="V264" s="560"/>
      <c r="W264" s="558"/>
      <c r="X264" s="559">
        <f t="shared" si="585"/>
        <v>3</v>
      </c>
      <c r="Y264" s="560"/>
      <c r="Z264" s="558"/>
      <c r="AA264" s="561">
        <f t="shared" si="606"/>
        <v>3</v>
      </c>
      <c r="AB264" s="560"/>
      <c r="AC264" s="558"/>
      <c r="AD264" s="559">
        <f t="shared" si="607"/>
        <v>3</v>
      </c>
      <c r="AE264" s="557"/>
      <c r="AF264" s="558"/>
      <c r="AG264" s="756">
        <f t="shared" si="608"/>
        <v>3</v>
      </c>
      <c r="AH264" s="560"/>
      <c r="AI264" s="558">
        <v>1</v>
      </c>
      <c r="AJ264" s="562">
        <f t="shared" si="609"/>
        <v>2</v>
      </c>
      <c r="AK264" s="560"/>
      <c r="AL264" s="558"/>
      <c r="AM264" s="562">
        <f t="shared" si="610"/>
        <v>2</v>
      </c>
      <c r="AN264" s="560"/>
      <c r="AO264" s="558"/>
      <c r="AP264" s="562">
        <f t="shared" si="591"/>
        <v>2</v>
      </c>
      <c r="AQ264" s="560"/>
      <c r="AR264" s="558"/>
      <c r="AS264" s="562">
        <f t="shared" si="592"/>
        <v>2</v>
      </c>
      <c r="AT264" s="560"/>
      <c r="AU264" s="558"/>
      <c r="AV264" s="562">
        <f t="shared" si="593"/>
        <v>2</v>
      </c>
      <c r="AW264" s="583">
        <f t="shared" si="614"/>
        <v>0</v>
      </c>
      <c r="AX264" s="583">
        <f t="shared" si="615"/>
        <v>1</v>
      </c>
      <c r="AY264" s="564">
        <f t="shared" si="612"/>
        <v>1</v>
      </c>
      <c r="AZ264" s="565">
        <f t="shared" si="562"/>
        <v>1</v>
      </c>
      <c r="BA264" s="566">
        <f t="shared" si="563"/>
        <v>1</v>
      </c>
      <c r="BB264" s="567">
        <v>3</v>
      </c>
      <c r="BC264" s="568">
        <v>1</v>
      </c>
      <c r="BD264" s="584">
        <f t="shared" si="461"/>
        <v>2</v>
      </c>
      <c r="BE264" s="583">
        <f t="shared" si="616"/>
        <v>1</v>
      </c>
      <c r="BF264" s="585">
        <v>2</v>
      </c>
      <c r="BG264" s="586">
        <v>43241.41878472222</v>
      </c>
      <c r="BH264" s="572">
        <f t="shared" si="464"/>
        <v>46265</v>
      </c>
      <c r="BI264" s="587">
        <f t="shared" si="564"/>
        <v>3023.5812152777798</v>
      </c>
      <c r="BJ264" s="580" t="str">
        <f t="shared" si="617"/>
        <v>Dead Stock</v>
      </c>
      <c r="BK264" s="751">
        <v>1544</v>
      </c>
    </row>
    <row r="265" spans="1:63" ht="13">
      <c r="A265" s="575"/>
      <c r="B265" s="576"/>
      <c r="C265" s="551">
        <v>262</v>
      </c>
      <c r="D265" s="611" t="s">
        <v>3877</v>
      </c>
      <c r="E265" s="611">
        <v>46</v>
      </c>
      <c r="F265" s="553" t="s">
        <v>1952</v>
      </c>
      <c r="G265" s="588" t="s">
        <v>3089</v>
      </c>
      <c r="H265" s="589" t="s">
        <v>3090</v>
      </c>
      <c r="I265" s="589" t="s">
        <v>832</v>
      </c>
      <c r="J265" s="588" t="s">
        <v>629</v>
      </c>
      <c r="K265" s="594">
        <f t="shared" si="581"/>
        <v>2</v>
      </c>
      <c r="L265" s="588">
        <v>2</v>
      </c>
      <c r="M265" s="558"/>
      <c r="N265" s="558"/>
      <c r="O265" s="562">
        <f t="shared" si="582"/>
        <v>2</v>
      </c>
      <c r="P265" s="560"/>
      <c r="Q265" s="558"/>
      <c r="R265" s="562">
        <f t="shared" si="605"/>
        <v>2</v>
      </c>
      <c r="S265" s="560"/>
      <c r="T265" s="558"/>
      <c r="U265" s="595">
        <f t="shared" si="584"/>
        <v>2</v>
      </c>
      <c r="V265" s="560"/>
      <c r="W265" s="558">
        <v>1</v>
      </c>
      <c r="X265" s="562">
        <f t="shared" si="585"/>
        <v>1</v>
      </c>
      <c r="Y265" s="560"/>
      <c r="Z265" s="558"/>
      <c r="AA265" s="595">
        <f t="shared" si="606"/>
        <v>1</v>
      </c>
      <c r="AB265" s="560">
        <v>2</v>
      </c>
      <c r="AC265" s="558"/>
      <c r="AD265" s="562">
        <f t="shared" si="607"/>
        <v>3</v>
      </c>
      <c r="AE265" s="557"/>
      <c r="AF265" s="558">
        <v>1</v>
      </c>
      <c r="AG265" s="672">
        <f t="shared" si="608"/>
        <v>2</v>
      </c>
      <c r="AH265" s="560"/>
      <c r="AI265" s="558"/>
      <c r="AJ265" s="562">
        <f t="shared" si="609"/>
        <v>2</v>
      </c>
      <c r="AK265" s="560"/>
      <c r="AL265" s="558"/>
      <c r="AM265" s="562">
        <f t="shared" si="610"/>
        <v>2</v>
      </c>
      <c r="AN265" s="560"/>
      <c r="AO265" s="558"/>
      <c r="AP265" s="562">
        <f t="shared" si="591"/>
        <v>2</v>
      </c>
      <c r="AQ265" s="560"/>
      <c r="AR265" s="558"/>
      <c r="AS265" s="562">
        <f t="shared" si="592"/>
        <v>2</v>
      </c>
      <c r="AT265" s="560"/>
      <c r="AU265" s="558"/>
      <c r="AV265" s="562">
        <f t="shared" si="593"/>
        <v>2</v>
      </c>
      <c r="AW265" s="597">
        <f t="shared" si="614"/>
        <v>2</v>
      </c>
      <c r="AX265" s="598">
        <f t="shared" si="615"/>
        <v>2</v>
      </c>
      <c r="AY265" s="599">
        <f t="shared" si="612"/>
        <v>2</v>
      </c>
      <c r="AZ265" s="600">
        <f t="shared" si="562"/>
        <v>1</v>
      </c>
      <c r="BA265" s="601">
        <f t="shared" si="563"/>
        <v>2</v>
      </c>
      <c r="BB265" s="567">
        <f>MAX(0, Table176252626[[#This Row],[Column6]])</f>
        <v>2</v>
      </c>
      <c r="BC265" s="568">
        <v>1</v>
      </c>
      <c r="BD265" s="584">
        <f t="shared" si="461"/>
        <v>2</v>
      </c>
      <c r="BE265" s="583">
        <f t="shared" si="616"/>
        <v>1</v>
      </c>
      <c r="BF265" s="585">
        <v>2</v>
      </c>
      <c r="BG265" s="586">
        <v>46182</v>
      </c>
      <c r="BH265" s="572">
        <f t="shared" si="464"/>
        <v>46265</v>
      </c>
      <c r="BI265" s="587">
        <f t="shared" si="564"/>
        <v>83</v>
      </c>
      <c r="BJ265" s="580" t="str">
        <f t="shared" si="617"/>
        <v/>
      </c>
      <c r="BK265" s="751">
        <v>1848</v>
      </c>
    </row>
    <row r="266" spans="1:63" ht="13">
      <c r="A266" s="549"/>
      <c r="B266" s="550"/>
      <c r="C266" s="551">
        <v>263</v>
      </c>
      <c r="D266" s="611" t="s">
        <v>3877</v>
      </c>
      <c r="E266" s="611">
        <v>47</v>
      </c>
      <c r="F266" s="553" t="s">
        <v>1953</v>
      </c>
      <c r="G266" s="580" t="s">
        <v>2462</v>
      </c>
      <c r="H266" s="581" t="s">
        <v>2463</v>
      </c>
      <c r="I266" s="581" t="s">
        <v>418</v>
      </c>
      <c r="J266" s="580" t="s">
        <v>629</v>
      </c>
      <c r="K266" s="582">
        <f t="shared" ref="K266" si="618">AV266</f>
        <v>1</v>
      </c>
      <c r="L266" s="580">
        <v>1</v>
      </c>
      <c r="M266" s="557"/>
      <c r="N266" s="558"/>
      <c r="O266" s="559">
        <f t="shared" ref="O266" si="619">SUM(L266+M266-N266)</f>
        <v>1</v>
      </c>
      <c r="P266" s="560"/>
      <c r="Q266" s="558"/>
      <c r="R266" s="559">
        <f t="shared" ref="R266" si="620">SUM(O266+P266-Q266)</f>
        <v>1</v>
      </c>
      <c r="S266" s="560"/>
      <c r="T266" s="558"/>
      <c r="U266" s="561">
        <f t="shared" ref="U266" si="621">SUM(R266+S266-T266)</f>
        <v>1</v>
      </c>
      <c r="V266" s="560"/>
      <c r="W266" s="558"/>
      <c r="X266" s="559">
        <f t="shared" ref="X266" si="622">SUM(U266+V266-W266)</f>
        <v>1</v>
      </c>
      <c r="Y266" s="560"/>
      <c r="Z266" s="558"/>
      <c r="AA266" s="561">
        <f t="shared" ref="AA266" si="623">SUM(X266+Y266-Z266)</f>
        <v>1</v>
      </c>
      <c r="AB266" s="560"/>
      <c r="AC266" s="558"/>
      <c r="AD266" s="559">
        <f t="shared" ref="AD266" si="624">SUM(AA266+AB266-AC266)</f>
        <v>1</v>
      </c>
      <c r="AE266" s="557"/>
      <c r="AF266" s="558"/>
      <c r="AG266" s="756">
        <f t="shared" ref="AG266" si="625">SUM(AD266+AE266-AF266)</f>
        <v>1</v>
      </c>
      <c r="AH266" s="560"/>
      <c r="AI266" s="558"/>
      <c r="AJ266" s="562">
        <f t="shared" ref="AJ266" si="626">SUM(AG266+AH266-AI266)</f>
        <v>1</v>
      </c>
      <c r="AK266" s="560"/>
      <c r="AL266" s="558"/>
      <c r="AM266" s="562">
        <f t="shared" ref="AM266" si="627">SUM(AJ266+AK266-AL266)</f>
        <v>1</v>
      </c>
      <c r="AN266" s="560"/>
      <c r="AO266" s="558"/>
      <c r="AP266" s="562">
        <f t="shared" ref="AP266" si="628">SUM(AM266+AN266-AO266)</f>
        <v>1</v>
      </c>
      <c r="AQ266" s="560"/>
      <c r="AR266" s="558"/>
      <c r="AS266" s="562">
        <f t="shared" ref="AS266" si="629">SUM(AP266+AQ266-AR266)</f>
        <v>1</v>
      </c>
      <c r="AT266" s="560"/>
      <c r="AU266" s="558"/>
      <c r="AV266" s="562">
        <f t="shared" ref="AV266" si="630">SUM(AS266+AT266-AU266)</f>
        <v>1</v>
      </c>
      <c r="AW266" s="583">
        <f t="shared" si="614"/>
        <v>0</v>
      </c>
      <c r="AX266" s="583">
        <f t="shared" si="615"/>
        <v>0</v>
      </c>
      <c r="AY266" s="564">
        <f t="shared" ref="AY266" si="631">SUM(N266,Q266,T266,W266,Z266,AC266,AF266,AI266,AL266,AO266,AR266,AU266)</f>
        <v>0</v>
      </c>
      <c r="AZ266" s="565" t="e">
        <f t="shared" si="562"/>
        <v>#DIV/0!</v>
      </c>
      <c r="BA266" s="566">
        <f t="shared" si="563"/>
        <v>0</v>
      </c>
      <c r="BB266" s="567">
        <f>MAX(0, Table176252626[[#This Row],[Column6]])</f>
        <v>1</v>
      </c>
      <c r="BC266" s="568">
        <v>0</v>
      </c>
      <c r="BD266" s="584">
        <f t="shared" ref="BD266:BD328" si="632">K266</f>
        <v>1</v>
      </c>
      <c r="BE266" s="583">
        <f t="shared" si="616"/>
        <v>1</v>
      </c>
      <c r="BF266" s="585">
        <v>2</v>
      </c>
      <c r="BG266" s="586">
        <v>43201.732939814814</v>
      </c>
      <c r="BH266" s="572">
        <f t="shared" si="464"/>
        <v>46265</v>
      </c>
      <c r="BI266" s="587">
        <f t="shared" si="564"/>
        <v>3063.267060185186</v>
      </c>
      <c r="BJ266" s="580" t="str">
        <f t="shared" si="617"/>
        <v>Dead Stock</v>
      </c>
      <c r="BK266" s="751">
        <v>1921</v>
      </c>
    </row>
    <row r="267" spans="1:63" ht="13">
      <c r="A267" s="575"/>
      <c r="B267" s="576"/>
      <c r="C267" s="551">
        <v>264</v>
      </c>
      <c r="D267" s="630" t="s">
        <v>3879</v>
      </c>
      <c r="E267" s="630">
        <v>1</v>
      </c>
      <c r="F267" s="593" t="s">
        <v>1952</v>
      </c>
      <c r="G267" s="580" t="s">
        <v>303</v>
      </c>
      <c r="H267" s="581" t="s">
        <v>632</v>
      </c>
      <c r="I267" s="581" t="s">
        <v>418</v>
      </c>
      <c r="J267" s="580" t="s">
        <v>629</v>
      </c>
      <c r="K267" s="582">
        <f>AV267</f>
        <v>3</v>
      </c>
      <c r="L267" s="580">
        <v>0</v>
      </c>
      <c r="M267" s="557"/>
      <c r="N267" s="558"/>
      <c r="O267" s="559">
        <f>SUM(L267+M267-N267)</f>
        <v>0</v>
      </c>
      <c r="P267" s="560"/>
      <c r="Q267" s="558"/>
      <c r="R267" s="559">
        <f>SUM(O267+P267-Q267)</f>
        <v>0</v>
      </c>
      <c r="S267" s="560"/>
      <c r="T267" s="558"/>
      <c r="U267" s="561">
        <f>SUM(R267+S267-T267)</f>
        <v>0</v>
      </c>
      <c r="V267" s="560"/>
      <c r="W267" s="558"/>
      <c r="X267" s="559">
        <f>SUM(U267+V267-W267)</f>
        <v>0</v>
      </c>
      <c r="Y267" s="560">
        <f>2+2</f>
        <v>4</v>
      </c>
      <c r="Z267" s="558"/>
      <c r="AA267" s="561">
        <f>SUM(X267+Y267-Z267)</f>
        <v>4</v>
      </c>
      <c r="AB267" s="560"/>
      <c r="AC267" s="558"/>
      <c r="AD267" s="559">
        <f>SUM(AA267+AB267-AC267)</f>
        <v>4</v>
      </c>
      <c r="AE267" s="557"/>
      <c r="AF267" s="558"/>
      <c r="AG267" s="756">
        <f>SUM(AD267+AE267-AF267)</f>
        <v>4</v>
      </c>
      <c r="AH267" s="560"/>
      <c r="AI267" s="558">
        <v>1</v>
      </c>
      <c r="AJ267" s="562">
        <f>SUM(AG267+AH267-AI267)</f>
        <v>3</v>
      </c>
      <c r="AK267" s="560"/>
      <c r="AL267" s="558"/>
      <c r="AM267" s="562">
        <f>SUM(AJ267+AK267-AL267)</f>
        <v>3</v>
      </c>
      <c r="AN267" s="560"/>
      <c r="AO267" s="558"/>
      <c r="AP267" s="562">
        <f>SUM(AM267+AN267-AO267)</f>
        <v>3</v>
      </c>
      <c r="AQ267" s="560"/>
      <c r="AR267" s="558"/>
      <c r="AS267" s="562">
        <f>SUM(AP267+AQ267-AR267)</f>
        <v>3</v>
      </c>
      <c r="AT267" s="560"/>
      <c r="AU267" s="558"/>
      <c r="AV267" s="562">
        <f>SUM(AS267+AT267-AU267)</f>
        <v>3</v>
      </c>
      <c r="AW267" s="583">
        <f>SUM(M267+P267+S267+V267+Y267+AB267+AE267+AH267+AK267+AN267+AQ267+AT267)</f>
        <v>4</v>
      </c>
      <c r="AX267" s="583">
        <f>SUM(N267+Q267+T267+W267+Z267+AC267+AF267+AI267+AL267+AO267+AR267+AU267)</f>
        <v>1</v>
      </c>
      <c r="AY267" s="564">
        <f>SUM(N267,Q267,T267,W267,Z267,AC267,AF267,AI267,AL267,AO267,AR267,AU267)</f>
        <v>1</v>
      </c>
      <c r="AZ267" s="565">
        <f t="shared" ref="AZ267:AZ281" si="633">AVERAGE(N267,Q267,T267,W267,Z267,AC267,AF267,AI267,AL267,AO267,AR267,AU267)</f>
        <v>1</v>
      </c>
      <c r="BA267" s="566">
        <f t="shared" ref="BA267:BA281" si="634">COUNT(N267,Q267,T267,W267,Z267,AC267,AF267,AI267,AL267,AO267,AR267,AU267)</f>
        <v>1</v>
      </c>
      <c r="BB267" s="567">
        <f>MAX(0, Table176252626[[#This Row],[Column6]])</f>
        <v>3</v>
      </c>
      <c r="BC267" s="568">
        <v>1</v>
      </c>
      <c r="BD267" s="584">
        <f t="shared" si="632"/>
        <v>3</v>
      </c>
      <c r="BE267" s="583">
        <f t="shared" si="616"/>
        <v>2</v>
      </c>
      <c r="BF267" s="585">
        <v>2</v>
      </c>
      <c r="BG267" s="586">
        <v>46227</v>
      </c>
      <c r="BH267" s="572">
        <f t="shared" si="464"/>
        <v>46265</v>
      </c>
      <c r="BI267" s="587">
        <f>BH267-BG267</f>
        <v>38</v>
      </c>
      <c r="BJ267" s="580" t="str">
        <f t="shared" si="617"/>
        <v/>
      </c>
      <c r="BK267" s="751">
        <v>325</v>
      </c>
    </row>
    <row r="268" spans="1:63" ht="13">
      <c r="A268" s="575"/>
      <c r="B268" s="576"/>
      <c r="C268" s="577">
        <v>265</v>
      </c>
      <c r="D268" s="630" t="s">
        <v>3879</v>
      </c>
      <c r="E268" s="630">
        <v>2</v>
      </c>
      <c r="F268" s="553" t="s">
        <v>1953</v>
      </c>
      <c r="G268" s="588" t="s">
        <v>4370</v>
      </c>
      <c r="H268" s="589" t="s">
        <v>4371</v>
      </c>
      <c r="I268" s="589" t="s">
        <v>4372</v>
      </c>
      <c r="J268" s="588" t="s">
        <v>629</v>
      </c>
      <c r="K268" s="594">
        <f>AV268</f>
        <v>2</v>
      </c>
      <c r="L268" s="588">
        <v>2</v>
      </c>
      <c r="M268" s="558"/>
      <c r="N268" s="558"/>
      <c r="O268" s="562">
        <f>SUM(L268+M268-N268)</f>
        <v>2</v>
      </c>
      <c r="P268" s="560"/>
      <c r="Q268" s="558"/>
      <c r="R268" s="562">
        <f>SUM(O268+P268-Q268)</f>
        <v>2</v>
      </c>
      <c r="S268" s="560"/>
      <c r="T268" s="558"/>
      <c r="U268" s="595">
        <f>SUM(R268+S268-T268)</f>
        <v>2</v>
      </c>
      <c r="V268" s="560"/>
      <c r="W268" s="558"/>
      <c r="X268" s="562">
        <f>SUM(U268+V268-W268)</f>
        <v>2</v>
      </c>
      <c r="Y268" s="560"/>
      <c r="Z268" s="558"/>
      <c r="AA268" s="595">
        <f>SUM(X268+Y268-Z268)</f>
        <v>2</v>
      </c>
      <c r="AB268" s="560"/>
      <c r="AC268" s="558"/>
      <c r="AD268" s="562">
        <f>SUM(AA268+AB268-AC268)</f>
        <v>2</v>
      </c>
      <c r="AE268" s="557"/>
      <c r="AF268" s="558"/>
      <c r="AG268" s="672">
        <f>SUM(AD268+AE268-AF268)</f>
        <v>2</v>
      </c>
      <c r="AH268" s="560"/>
      <c r="AI268" s="558"/>
      <c r="AJ268" s="562">
        <f>SUM(AG268+AH268-AI268)</f>
        <v>2</v>
      </c>
      <c r="AK268" s="560"/>
      <c r="AL268" s="558"/>
      <c r="AM268" s="562">
        <f>SUM(AJ268+AK268-AL268)</f>
        <v>2</v>
      </c>
      <c r="AN268" s="560"/>
      <c r="AO268" s="558"/>
      <c r="AP268" s="562">
        <f>SUM(AM268+AN268-AO268)</f>
        <v>2</v>
      </c>
      <c r="AQ268" s="560"/>
      <c r="AR268" s="558"/>
      <c r="AS268" s="562">
        <f>SUM(AP268+AQ268-AR268)</f>
        <v>2</v>
      </c>
      <c r="AT268" s="560"/>
      <c r="AU268" s="558"/>
      <c r="AV268" s="562">
        <f>SUM(AS268+AT268-AU268)</f>
        <v>2</v>
      </c>
      <c r="AW268" s="597">
        <f t="shared" ref="AW268:AX268" si="635">SUM(M268+P268+S268+V268+Y268+AB268+AE268+AH268+AK268+AN268+AQ268+AT268)</f>
        <v>0</v>
      </c>
      <c r="AX268" s="598">
        <f t="shared" si="635"/>
        <v>0</v>
      </c>
      <c r="AY268" s="599">
        <f>SUM(N268,Q268,T268,W268,Z268,AC268,AF268,AI268,AL268,AO268,AR268,AU268)</f>
        <v>0</v>
      </c>
      <c r="AZ268" s="600" t="e">
        <f t="shared" si="633"/>
        <v>#DIV/0!</v>
      </c>
      <c r="BA268" s="601">
        <f t="shared" si="634"/>
        <v>0</v>
      </c>
      <c r="BB268" s="567">
        <f>MAX(0, Table176252626[[#This Row],[Column6]])</f>
        <v>2</v>
      </c>
      <c r="BC268" s="568">
        <v>1</v>
      </c>
      <c r="BD268" s="584">
        <f t="shared" si="632"/>
        <v>2</v>
      </c>
      <c r="BE268" s="583">
        <f t="shared" si="616"/>
        <v>1</v>
      </c>
      <c r="BF268" s="585">
        <v>2</v>
      </c>
      <c r="BG268" s="586">
        <v>45798.489259259259</v>
      </c>
      <c r="BH268" s="572">
        <f t="shared" ref="BH268:BH331" si="636">BH267</f>
        <v>46265</v>
      </c>
      <c r="BI268" s="587">
        <f>BH268-BG268</f>
        <v>466.51074074074131</v>
      </c>
      <c r="BJ268" s="580" t="str">
        <f t="shared" si="617"/>
        <v>Dead Stock</v>
      </c>
      <c r="BK268" s="751">
        <v>450</v>
      </c>
    </row>
    <row r="269" spans="1:63" ht="13">
      <c r="A269" s="549"/>
      <c r="B269" s="576"/>
      <c r="C269" s="577">
        <v>266</v>
      </c>
      <c r="D269" s="630" t="s">
        <v>3879</v>
      </c>
      <c r="E269" s="630">
        <v>3</v>
      </c>
      <c r="F269" s="579" t="s">
        <v>1953</v>
      </c>
      <c r="G269" s="580" t="s">
        <v>2544</v>
      </c>
      <c r="H269" s="581" t="s">
        <v>2545</v>
      </c>
      <c r="I269" s="581" t="s">
        <v>424</v>
      </c>
      <c r="J269" s="580" t="s">
        <v>629</v>
      </c>
      <c r="K269" s="582">
        <f t="shared" ref="K269:K312" si="637">AV269</f>
        <v>1</v>
      </c>
      <c r="L269" s="580">
        <v>1</v>
      </c>
      <c r="M269" s="557"/>
      <c r="N269" s="558"/>
      <c r="O269" s="559">
        <f t="shared" ref="O269:O312" si="638">SUM(L269+M269-N269)</f>
        <v>1</v>
      </c>
      <c r="P269" s="560"/>
      <c r="Q269" s="558"/>
      <c r="R269" s="559">
        <f t="shared" ref="R269:R312" si="639">SUM(O269+P269-Q269)</f>
        <v>1</v>
      </c>
      <c r="S269" s="560"/>
      <c r="T269" s="558"/>
      <c r="U269" s="561">
        <f t="shared" ref="U269:U312" si="640">SUM(R269+S269-T269)</f>
        <v>1</v>
      </c>
      <c r="V269" s="560"/>
      <c r="W269" s="558"/>
      <c r="X269" s="559">
        <f t="shared" ref="X269:X312" si="641">SUM(U269+V269-W269)</f>
        <v>1</v>
      </c>
      <c r="Y269" s="560"/>
      <c r="Z269" s="558"/>
      <c r="AA269" s="561">
        <f t="shared" ref="AA269:AA312" si="642">SUM(X269+Y269-Z269)</f>
        <v>1</v>
      </c>
      <c r="AB269" s="560"/>
      <c r="AC269" s="558"/>
      <c r="AD269" s="559">
        <f t="shared" ref="AD269:AD312" si="643">SUM(AA269+AB269-AC269)</f>
        <v>1</v>
      </c>
      <c r="AE269" s="557"/>
      <c r="AF269" s="558"/>
      <c r="AG269" s="756">
        <f t="shared" ref="AG269:AG312" si="644">SUM(AD269+AE269-AF269)</f>
        <v>1</v>
      </c>
      <c r="AH269" s="560"/>
      <c r="AI269" s="558"/>
      <c r="AJ269" s="562">
        <f t="shared" ref="AJ269:AJ312" si="645">SUM(AG269+AH269-AI269)</f>
        <v>1</v>
      </c>
      <c r="AK269" s="560"/>
      <c r="AL269" s="558"/>
      <c r="AM269" s="562">
        <f t="shared" ref="AM269:AM312" si="646">SUM(AJ269+AK269-AL269)</f>
        <v>1</v>
      </c>
      <c r="AN269" s="560"/>
      <c r="AO269" s="558"/>
      <c r="AP269" s="562">
        <f t="shared" ref="AP269:AP312" si="647">SUM(AM269+AN269-AO269)</f>
        <v>1</v>
      </c>
      <c r="AQ269" s="560"/>
      <c r="AR269" s="558"/>
      <c r="AS269" s="562">
        <f t="shared" ref="AS269:AS312" si="648">SUM(AP269+AQ269-AR269)</f>
        <v>1</v>
      </c>
      <c r="AT269" s="560"/>
      <c r="AU269" s="558"/>
      <c r="AV269" s="562">
        <f t="shared" ref="AV269:AV312" si="649">SUM(AS269+AT269-AU269)</f>
        <v>1</v>
      </c>
      <c r="AW269" s="583">
        <f t="shared" ref="AW269:AW312" si="650">SUM(M269+P269+S269+V269+Y269+AB269+AE269+AH269+AK269+AN269+AQ269+AT269)</f>
        <v>0</v>
      </c>
      <c r="AX269" s="583">
        <f t="shared" ref="AX269:AX281" si="651">SUM(N269+Q269+T269+W269+Z269+AC269+AF269+AI269+AL269+AO269+AR269+AU269)</f>
        <v>0</v>
      </c>
      <c r="AY269" s="564">
        <f t="shared" ref="AY269:AY312" si="652">SUM(N269,Q269,T269,W269,Z269,AC269,AF269,AI269,AL269,AO269,AR269,AU269)</f>
        <v>0</v>
      </c>
      <c r="AZ269" s="565" t="e">
        <f t="shared" si="633"/>
        <v>#DIV/0!</v>
      </c>
      <c r="BA269" s="566">
        <f t="shared" si="634"/>
        <v>0</v>
      </c>
      <c r="BB269" s="567">
        <f>MAX(0, Table176252626[[#This Row],[Column6]])</f>
        <v>1</v>
      </c>
      <c r="BC269" s="568">
        <v>0</v>
      </c>
      <c r="BD269" s="584">
        <f t="shared" si="632"/>
        <v>1</v>
      </c>
      <c r="BE269" s="583">
        <f t="shared" si="616"/>
        <v>1</v>
      </c>
      <c r="BF269" s="585">
        <v>2</v>
      </c>
      <c r="BG269" s="586">
        <v>44512.411377314813</v>
      </c>
      <c r="BH269" s="572">
        <f t="shared" si="636"/>
        <v>46265</v>
      </c>
      <c r="BI269" s="587">
        <f t="shared" ref="BI269:BI312" si="653">BH269-BG269</f>
        <v>1752.5886226851871</v>
      </c>
      <c r="BJ269" s="580" t="str">
        <f t="shared" si="617"/>
        <v>Dead Stock</v>
      </c>
      <c r="BK269" s="751">
        <v>624</v>
      </c>
    </row>
    <row r="270" spans="1:63" ht="13">
      <c r="A270" s="549"/>
      <c r="B270" s="576"/>
      <c r="C270" s="577">
        <v>267</v>
      </c>
      <c r="D270" s="630" t="s">
        <v>3879</v>
      </c>
      <c r="E270" s="630">
        <v>4</v>
      </c>
      <c r="F270" s="579" t="s">
        <v>1953</v>
      </c>
      <c r="G270" s="580" t="s">
        <v>2546</v>
      </c>
      <c r="H270" s="581" t="s">
        <v>2547</v>
      </c>
      <c r="I270" s="581" t="s">
        <v>424</v>
      </c>
      <c r="J270" s="580" t="s">
        <v>629</v>
      </c>
      <c r="K270" s="582">
        <f t="shared" si="637"/>
        <v>1</v>
      </c>
      <c r="L270" s="580">
        <v>1</v>
      </c>
      <c r="M270" s="557"/>
      <c r="N270" s="558"/>
      <c r="O270" s="559">
        <f t="shared" si="638"/>
        <v>1</v>
      </c>
      <c r="P270" s="560"/>
      <c r="Q270" s="558"/>
      <c r="R270" s="559">
        <f t="shared" si="639"/>
        <v>1</v>
      </c>
      <c r="S270" s="560"/>
      <c r="T270" s="558"/>
      <c r="U270" s="561">
        <f t="shared" si="640"/>
        <v>1</v>
      </c>
      <c r="V270" s="560"/>
      <c r="W270" s="558"/>
      <c r="X270" s="559">
        <f t="shared" si="641"/>
        <v>1</v>
      </c>
      <c r="Y270" s="560"/>
      <c r="Z270" s="558"/>
      <c r="AA270" s="561">
        <f t="shared" si="642"/>
        <v>1</v>
      </c>
      <c r="AB270" s="560"/>
      <c r="AC270" s="558"/>
      <c r="AD270" s="559">
        <f t="shared" si="643"/>
        <v>1</v>
      </c>
      <c r="AE270" s="557"/>
      <c r="AF270" s="558"/>
      <c r="AG270" s="756">
        <f t="shared" si="644"/>
        <v>1</v>
      </c>
      <c r="AH270" s="560"/>
      <c r="AI270" s="558"/>
      <c r="AJ270" s="562">
        <f t="shared" si="645"/>
        <v>1</v>
      </c>
      <c r="AK270" s="560"/>
      <c r="AL270" s="558"/>
      <c r="AM270" s="562">
        <f t="shared" si="646"/>
        <v>1</v>
      </c>
      <c r="AN270" s="560"/>
      <c r="AO270" s="558"/>
      <c r="AP270" s="562">
        <f t="shared" si="647"/>
        <v>1</v>
      </c>
      <c r="AQ270" s="560"/>
      <c r="AR270" s="558"/>
      <c r="AS270" s="562">
        <f t="shared" si="648"/>
        <v>1</v>
      </c>
      <c r="AT270" s="560"/>
      <c r="AU270" s="558"/>
      <c r="AV270" s="562">
        <f t="shared" si="649"/>
        <v>1</v>
      </c>
      <c r="AW270" s="583">
        <f t="shared" si="650"/>
        <v>0</v>
      </c>
      <c r="AX270" s="583">
        <f t="shared" si="651"/>
        <v>0</v>
      </c>
      <c r="AY270" s="564">
        <f t="shared" si="652"/>
        <v>0</v>
      </c>
      <c r="AZ270" s="565" t="e">
        <f t="shared" si="633"/>
        <v>#DIV/0!</v>
      </c>
      <c r="BA270" s="566">
        <f t="shared" si="634"/>
        <v>0</v>
      </c>
      <c r="BB270" s="567">
        <f>MAX(0, Table176252626[[#This Row],[Column6]])</f>
        <v>1</v>
      </c>
      <c r="BC270" s="568">
        <v>0</v>
      </c>
      <c r="BD270" s="584">
        <f t="shared" si="632"/>
        <v>1</v>
      </c>
      <c r="BE270" s="583">
        <f t="shared" si="616"/>
        <v>1</v>
      </c>
      <c r="BF270" s="585">
        <v>2</v>
      </c>
      <c r="BG270" s="586">
        <v>44509.575590277775</v>
      </c>
      <c r="BH270" s="572">
        <f t="shared" si="636"/>
        <v>46265</v>
      </c>
      <c r="BI270" s="587">
        <f t="shared" si="653"/>
        <v>1755.4244097222254</v>
      </c>
      <c r="BJ270" s="580" t="str">
        <f t="shared" si="617"/>
        <v>Dead Stock</v>
      </c>
      <c r="BK270" s="751">
        <v>610</v>
      </c>
    </row>
    <row r="271" spans="1:63" ht="13">
      <c r="A271" s="549"/>
      <c r="B271" s="576"/>
      <c r="C271" s="551">
        <v>268</v>
      </c>
      <c r="D271" s="630" t="s">
        <v>3879</v>
      </c>
      <c r="E271" s="630">
        <v>5</v>
      </c>
      <c r="F271" s="579" t="s">
        <v>1953</v>
      </c>
      <c r="G271" s="580" t="s">
        <v>60</v>
      </c>
      <c r="H271" s="581" t="s">
        <v>2129</v>
      </c>
      <c r="I271" s="581" t="s">
        <v>419</v>
      </c>
      <c r="J271" s="580" t="s">
        <v>629</v>
      </c>
      <c r="K271" s="582">
        <f t="shared" ref="K271:K281" si="654">AV271</f>
        <v>0</v>
      </c>
      <c r="L271" s="580">
        <v>1</v>
      </c>
      <c r="M271" s="557"/>
      <c r="N271" s="558"/>
      <c r="O271" s="559">
        <f t="shared" ref="O271:O281" si="655">SUM(L271+M271-N271)</f>
        <v>1</v>
      </c>
      <c r="P271" s="560"/>
      <c r="Q271" s="558"/>
      <c r="R271" s="559">
        <f t="shared" ref="R271:R281" si="656">SUM(O271+P271-Q271)</f>
        <v>1</v>
      </c>
      <c r="S271" s="560"/>
      <c r="T271" s="558"/>
      <c r="U271" s="561">
        <f t="shared" ref="U271:U281" si="657">SUM(R271+S271-T271)</f>
        <v>1</v>
      </c>
      <c r="V271" s="560"/>
      <c r="W271" s="558"/>
      <c r="X271" s="559">
        <f t="shared" ref="X271:X281" si="658">SUM(U271+V271-W271)</f>
        <v>1</v>
      </c>
      <c r="Y271" s="560"/>
      <c r="Z271" s="558"/>
      <c r="AA271" s="561">
        <f t="shared" ref="AA271:AA281" si="659">SUM(X271+Y271-Z271)</f>
        <v>1</v>
      </c>
      <c r="AB271" s="560"/>
      <c r="AC271" s="558"/>
      <c r="AD271" s="559">
        <f t="shared" ref="AD271:AD281" si="660">SUM(AA271+AB271-AC271)</f>
        <v>1</v>
      </c>
      <c r="AE271" s="557"/>
      <c r="AF271" s="558">
        <v>1</v>
      </c>
      <c r="AG271" s="756">
        <f t="shared" ref="AG271:AG281" si="661">SUM(AD271+AE271-AF271)</f>
        <v>0</v>
      </c>
      <c r="AH271" s="560"/>
      <c r="AI271" s="558"/>
      <c r="AJ271" s="562">
        <f t="shared" ref="AJ271:AJ281" si="662">SUM(AG271+AH271-AI271)</f>
        <v>0</v>
      </c>
      <c r="AK271" s="560"/>
      <c r="AL271" s="558"/>
      <c r="AM271" s="562">
        <f t="shared" ref="AM271:AM281" si="663">SUM(AJ271+AK271-AL271)</f>
        <v>0</v>
      </c>
      <c r="AN271" s="560"/>
      <c r="AO271" s="558"/>
      <c r="AP271" s="562">
        <f t="shared" ref="AP271:AP281" si="664">SUM(AM271+AN271-AO271)</f>
        <v>0</v>
      </c>
      <c r="AQ271" s="560"/>
      <c r="AR271" s="558"/>
      <c r="AS271" s="562">
        <f t="shared" ref="AS271:AS281" si="665">SUM(AP271+AQ271-AR271)</f>
        <v>0</v>
      </c>
      <c r="AT271" s="560"/>
      <c r="AU271" s="558"/>
      <c r="AV271" s="562">
        <f t="shared" ref="AV271:AV281" si="666">SUM(AS271+AT271-AU271)</f>
        <v>0</v>
      </c>
      <c r="AW271" s="583">
        <f t="shared" ref="AW271:AW281" si="667">SUM(M271+P271+S271+V271+Y271+AB271+AE271+AH271+AK271+AN271+AQ271+AT271)</f>
        <v>0</v>
      </c>
      <c r="AX271" s="583">
        <f t="shared" si="651"/>
        <v>1</v>
      </c>
      <c r="AY271" s="564">
        <f t="shared" ref="AY271:AY281" si="668">SUM(N271,Q271,T271,W271,Z271,AC271,AF271,AI271,AL271,AO271,AR271,AU271)</f>
        <v>1</v>
      </c>
      <c r="AZ271" s="565">
        <f t="shared" si="633"/>
        <v>1</v>
      </c>
      <c r="BA271" s="566">
        <f t="shared" si="634"/>
        <v>1</v>
      </c>
      <c r="BB271" s="567">
        <v>1</v>
      </c>
      <c r="BC271" s="568">
        <v>0</v>
      </c>
      <c r="BD271" s="584">
        <f t="shared" si="632"/>
        <v>0</v>
      </c>
      <c r="BE271" s="583">
        <f t="shared" si="616"/>
        <v>0</v>
      </c>
      <c r="BF271" s="585">
        <v>2</v>
      </c>
      <c r="BG271" s="586"/>
      <c r="BH271" s="572">
        <f t="shared" si="636"/>
        <v>46265</v>
      </c>
      <c r="BI271" s="587">
        <f t="shared" ref="BI271:BI281" si="669">BH271-BG271</f>
        <v>46265</v>
      </c>
      <c r="BJ271" s="580" t="str">
        <f t="shared" si="617"/>
        <v/>
      </c>
      <c r="BK271" s="751">
        <v>390</v>
      </c>
    </row>
    <row r="272" spans="1:63" ht="13">
      <c r="A272" s="549"/>
      <c r="B272" s="550"/>
      <c r="C272" s="551">
        <v>269</v>
      </c>
      <c r="D272" s="630" t="s">
        <v>3879</v>
      </c>
      <c r="E272" s="630">
        <v>6</v>
      </c>
      <c r="F272" s="593" t="s">
        <v>1952</v>
      </c>
      <c r="G272" s="588" t="s">
        <v>3615</v>
      </c>
      <c r="H272" s="589" t="s">
        <v>3616</v>
      </c>
      <c r="I272" s="589" t="s">
        <v>2612</v>
      </c>
      <c r="J272" s="588" t="s">
        <v>517</v>
      </c>
      <c r="K272" s="594">
        <f t="shared" si="654"/>
        <v>2</v>
      </c>
      <c r="L272" s="588">
        <v>1</v>
      </c>
      <c r="M272" s="558"/>
      <c r="N272" s="558"/>
      <c r="O272" s="562">
        <f t="shared" si="655"/>
        <v>1</v>
      </c>
      <c r="P272" s="560"/>
      <c r="Q272" s="558"/>
      <c r="R272" s="562">
        <f t="shared" si="656"/>
        <v>1</v>
      </c>
      <c r="S272" s="560"/>
      <c r="T272" s="558"/>
      <c r="U272" s="595">
        <f t="shared" si="657"/>
        <v>1</v>
      </c>
      <c r="V272" s="560"/>
      <c r="W272" s="558"/>
      <c r="X272" s="562">
        <f t="shared" si="658"/>
        <v>1</v>
      </c>
      <c r="Y272" s="560"/>
      <c r="Z272" s="558"/>
      <c r="AA272" s="595">
        <f t="shared" si="659"/>
        <v>1</v>
      </c>
      <c r="AB272" s="560"/>
      <c r="AC272" s="558"/>
      <c r="AD272" s="562">
        <f t="shared" si="660"/>
        <v>1</v>
      </c>
      <c r="AE272" s="557"/>
      <c r="AF272" s="558">
        <v>1</v>
      </c>
      <c r="AG272" s="672">
        <f t="shared" si="661"/>
        <v>0</v>
      </c>
      <c r="AH272" s="560">
        <v>2</v>
      </c>
      <c r="AI272" s="558"/>
      <c r="AJ272" s="562">
        <f t="shared" si="662"/>
        <v>2</v>
      </c>
      <c r="AK272" s="560"/>
      <c r="AL272" s="558"/>
      <c r="AM272" s="562">
        <f t="shared" si="663"/>
        <v>2</v>
      </c>
      <c r="AN272" s="560"/>
      <c r="AO272" s="558"/>
      <c r="AP272" s="562">
        <f t="shared" si="664"/>
        <v>2</v>
      </c>
      <c r="AQ272" s="560"/>
      <c r="AR272" s="558"/>
      <c r="AS272" s="562">
        <f t="shared" si="665"/>
        <v>2</v>
      </c>
      <c r="AT272" s="560"/>
      <c r="AU272" s="558"/>
      <c r="AV272" s="562">
        <f t="shared" si="666"/>
        <v>2</v>
      </c>
      <c r="AW272" s="597">
        <f t="shared" si="667"/>
        <v>2</v>
      </c>
      <c r="AX272" s="598">
        <f t="shared" si="651"/>
        <v>1</v>
      </c>
      <c r="AY272" s="599">
        <f t="shared" si="668"/>
        <v>1</v>
      </c>
      <c r="AZ272" s="600">
        <f t="shared" si="633"/>
        <v>1</v>
      </c>
      <c r="BA272" s="601">
        <f t="shared" si="634"/>
        <v>1</v>
      </c>
      <c r="BB272" s="602">
        <v>1</v>
      </c>
      <c r="BC272" s="603">
        <v>0</v>
      </c>
      <c r="BD272" s="584">
        <f t="shared" si="632"/>
        <v>2</v>
      </c>
      <c r="BE272" s="583">
        <f t="shared" si="616"/>
        <v>2</v>
      </c>
      <c r="BF272" s="585">
        <v>2</v>
      </c>
      <c r="BG272" s="586">
        <v>46262</v>
      </c>
      <c r="BH272" s="572">
        <f t="shared" si="636"/>
        <v>46265</v>
      </c>
      <c r="BI272" s="604">
        <f t="shared" si="669"/>
        <v>3</v>
      </c>
      <c r="BJ272" s="580" t="str">
        <f t="shared" si="617"/>
        <v/>
      </c>
      <c r="BK272" s="751">
        <v>617</v>
      </c>
    </row>
    <row r="273" spans="1:294" ht="13">
      <c r="A273" s="590"/>
      <c r="B273" s="591"/>
      <c r="C273" s="551">
        <v>270</v>
      </c>
      <c r="D273" s="630" t="s">
        <v>3879</v>
      </c>
      <c r="E273" s="630">
        <v>7</v>
      </c>
      <c r="F273" s="579" t="s">
        <v>1953</v>
      </c>
      <c r="G273" s="580" t="s">
        <v>2163</v>
      </c>
      <c r="H273" s="581" t="s">
        <v>2164</v>
      </c>
      <c r="I273" s="581" t="s">
        <v>423</v>
      </c>
      <c r="J273" s="580" t="s">
        <v>629</v>
      </c>
      <c r="K273" s="582">
        <f t="shared" si="654"/>
        <v>2</v>
      </c>
      <c r="L273" s="580">
        <v>2</v>
      </c>
      <c r="M273" s="557"/>
      <c r="N273" s="558"/>
      <c r="O273" s="559">
        <f t="shared" si="655"/>
        <v>2</v>
      </c>
      <c r="P273" s="560"/>
      <c r="Q273" s="558"/>
      <c r="R273" s="559">
        <f t="shared" si="656"/>
        <v>2</v>
      </c>
      <c r="S273" s="560"/>
      <c r="T273" s="558"/>
      <c r="U273" s="561">
        <f t="shared" si="657"/>
        <v>2</v>
      </c>
      <c r="V273" s="560"/>
      <c r="W273" s="558"/>
      <c r="X273" s="559">
        <f t="shared" si="658"/>
        <v>2</v>
      </c>
      <c r="Y273" s="560"/>
      <c r="Z273" s="558"/>
      <c r="AA273" s="561">
        <f t="shared" si="659"/>
        <v>2</v>
      </c>
      <c r="AB273" s="560"/>
      <c r="AC273" s="558"/>
      <c r="AD273" s="559">
        <f t="shared" si="660"/>
        <v>2</v>
      </c>
      <c r="AE273" s="557"/>
      <c r="AF273" s="558"/>
      <c r="AG273" s="756">
        <f t="shared" si="661"/>
        <v>2</v>
      </c>
      <c r="AH273" s="560"/>
      <c r="AI273" s="558"/>
      <c r="AJ273" s="562">
        <f t="shared" si="662"/>
        <v>2</v>
      </c>
      <c r="AK273" s="560"/>
      <c r="AL273" s="558"/>
      <c r="AM273" s="562">
        <f t="shared" si="663"/>
        <v>2</v>
      </c>
      <c r="AN273" s="560"/>
      <c r="AO273" s="558"/>
      <c r="AP273" s="562">
        <f t="shared" si="664"/>
        <v>2</v>
      </c>
      <c r="AQ273" s="560"/>
      <c r="AR273" s="558"/>
      <c r="AS273" s="562">
        <f t="shared" si="665"/>
        <v>2</v>
      </c>
      <c r="AT273" s="560"/>
      <c r="AU273" s="558"/>
      <c r="AV273" s="562">
        <f t="shared" si="666"/>
        <v>2</v>
      </c>
      <c r="AW273" s="583">
        <f t="shared" si="667"/>
        <v>0</v>
      </c>
      <c r="AX273" s="583">
        <f t="shared" si="651"/>
        <v>0</v>
      </c>
      <c r="AY273" s="564">
        <f t="shared" si="668"/>
        <v>0</v>
      </c>
      <c r="AZ273" s="565" t="e">
        <f t="shared" si="633"/>
        <v>#DIV/0!</v>
      </c>
      <c r="BA273" s="566">
        <f t="shared" si="634"/>
        <v>0</v>
      </c>
      <c r="BB273" s="567">
        <f>MAX(0, Table176252626[[#This Row],[Column6]])</f>
        <v>2</v>
      </c>
      <c r="BC273" s="568">
        <v>1</v>
      </c>
      <c r="BD273" s="584">
        <f t="shared" si="632"/>
        <v>2</v>
      </c>
      <c r="BE273" s="583">
        <f t="shared" si="616"/>
        <v>1</v>
      </c>
      <c r="BF273" s="585">
        <v>2</v>
      </c>
      <c r="BG273" s="586">
        <v>44243.55672453704</v>
      </c>
      <c r="BH273" s="572">
        <f t="shared" si="636"/>
        <v>46265</v>
      </c>
      <c r="BI273" s="587">
        <f t="shared" si="669"/>
        <v>2021.4432754629597</v>
      </c>
      <c r="BJ273" s="580" t="str">
        <f t="shared" si="617"/>
        <v>Dead Stock</v>
      </c>
      <c r="BK273" s="751">
        <v>365</v>
      </c>
    </row>
    <row r="274" spans="1:294" ht="13">
      <c r="A274" s="549"/>
      <c r="B274" s="550"/>
      <c r="C274" s="577">
        <v>271</v>
      </c>
      <c r="D274" s="630" t="s">
        <v>3879</v>
      </c>
      <c r="E274" s="630">
        <v>8</v>
      </c>
      <c r="F274" s="579" t="s">
        <v>1953</v>
      </c>
      <c r="G274" s="580" t="s">
        <v>191</v>
      </c>
      <c r="H274" s="581" t="s">
        <v>192</v>
      </c>
      <c r="I274" s="581" t="s">
        <v>419</v>
      </c>
      <c r="J274" s="580" t="s">
        <v>629</v>
      </c>
      <c r="K274" s="582">
        <f t="shared" si="654"/>
        <v>3</v>
      </c>
      <c r="L274" s="580">
        <v>3</v>
      </c>
      <c r="M274" s="557"/>
      <c r="N274" s="558"/>
      <c r="O274" s="559">
        <f t="shared" si="655"/>
        <v>3</v>
      </c>
      <c r="P274" s="560"/>
      <c r="Q274" s="558"/>
      <c r="R274" s="559">
        <f t="shared" si="656"/>
        <v>3</v>
      </c>
      <c r="S274" s="560"/>
      <c r="T274" s="558"/>
      <c r="U274" s="561">
        <f t="shared" si="657"/>
        <v>3</v>
      </c>
      <c r="V274" s="560"/>
      <c r="W274" s="558"/>
      <c r="X274" s="559">
        <f t="shared" si="658"/>
        <v>3</v>
      </c>
      <c r="Y274" s="560"/>
      <c r="Z274" s="558"/>
      <c r="AA274" s="561">
        <f t="shared" si="659"/>
        <v>3</v>
      </c>
      <c r="AB274" s="560"/>
      <c r="AC274" s="558"/>
      <c r="AD274" s="559">
        <f t="shared" si="660"/>
        <v>3</v>
      </c>
      <c r="AE274" s="557"/>
      <c r="AF274" s="558"/>
      <c r="AG274" s="756">
        <f t="shared" si="661"/>
        <v>3</v>
      </c>
      <c r="AH274" s="560"/>
      <c r="AI274" s="558"/>
      <c r="AJ274" s="562">
        <f t="shared" si="662"/>
        <v>3</v>
      </c>
      <c r="AK274" s="560"/>
      <c r="AL274" s="558"/>
      <c r="AM274" s="562">
        <f t="shared" si="663"/>
        <v>3</v>
      </c>
      <c r="AN274" s="560"/>
      <c r="AO274" s="558"/>
      <c r="AP274" s="562">
        <f t="shared" si="664"/>
        <v>3</v>
      </c>
      <c r="AQ274" s="560"/>
      <c r="AR274" s="558"/>
      <c r="AS274" s="562">
        <f t="shared" si="665"/>
        <v>3</v>
      </c>
      <c r="AT274" s="560"/>
      <c r="AU274" s="558"/>
      <c r="AV274" s="562">
        <f t="shared" si="666"/>
        <v>3</v>
      </c>
      <c r="AW274" s="583">
        <f t="shared" si="667"/>
        <v>0</v>
      </c>
      <c r="AX274" s="583">
        <f t="shared" si="651"/>
        <v>0</v>
      </c>
      <c r="AY274" s="564">
        <f t="shared" si="668"/>
        <v>0</v>
      </c>
      <c r="AZ274" s="565" t="e">
        <f t="shared" si="633"/>
        <v>#DIV/0!</v>
      </c>
      <c r="BA274" s="566">
        <f t="shared" si="634"/>
        <v>0</v>
      </c>
      <c r="BB274" s="567">
        <v>3</v>
      </c>
      <c r="BC274" s="568">
        <v>1</v>
      </c>
      <c r="BD274" s="584">
        <f t="shared" si="632"/>
        <v>3</v>
      </c>
      <c r="BE274" s="583">
        <f t="shared" si="616"/>
        <v>2</v>
      </c>
      <c r="BF274" s="585">
        <v>2</v>
      </c>
      <c r="BG274" s="586">
        <v>42741.640486111108</v>
      </c>
      <c r="BH274" s="572">
        <f t="shared" si="636"/>
        <v>46265</v>
      </c>
      <c r="BI274" s="587">
        <f t="shared" si="669"/>
        <v>3523.3595138888923</v>
      </c>
      <c r="BJ274" s="580" t="str">
        <f t="shared" si="617"/>
        <v>Dead Stock</v>
      </c>
      <c r="BK274" s="751">
        <v>550</v>
      </c>
    </row>
    <row r="275" spans="1:294" ht="13">
      <c r="A275" s="575"/>
      <c r="B275" s="576"/>
      <c r="C275" s="577">
        <v>272</v>
      </c>
      <c r="D275" s="630" t="s">
        <v>3879</v>
      </c>
      <c r="E275" s="630">
        <v>9</v>
      </c>
      <c r="F275" s="553" t="s">
        <v>1953</v>
      </c>
      <c r="G275" s="580" t="s">
        <v>2758</v>
      </c>
      <c r="H275" s="581" t="s">
        <v>2759</v>
      </c>
      <c r="I275" s="581" t="s">
        <v>423</v>
      </c>
      <c r="J275" s="580" t="s">
        <v>629</v>
      </c>
      <c r="K275" s="582">
        <f t="shared" si="654"/>
        <v>3</v>
      </c>
      <c r="L275" s="580">
        <v>3</v>
      </c>
      <c r="M275" s="557"/>
      <c r="N275" s="558"/>
      <c r="O275" s="559">
        <f t="shared" si="655"/>
        <v>3</v>
      </c>
      <c r="P275" s="560"/>
      <c r="Q275" s="558"/>
      <c r="R275" s="559">
        <f t="shared" si="656"/>
        <v>3</v>
      </c>
      <c r="S275" s="560"/>
      <c r="T275" s="558"/>
      <c r="U275" s="561">
        <f t="shared" si="657"/>
        <v>3</v>
      </c>
      <c r="V275" s="560"/>
      <c r="W275" s="558"/>
      <c r="X275" s="559">
        <f t="shared" si="658"/>
        <v>3</v>
      </c>
      <c r="Y275" s="560"/>
      <c r="Z275" s="558"/>
      <c r="AA275" s="561">
        <f t="shared" si="659"/>
        <v>3</v>
      </c>
      <c r="AB275" s="560"/>
      <c r="AC275" s="558"/>
      <c r="AD275" s="559">
        <f t="shared" si="660"/>
        <v>3</v>
      </c>
      <c r="AE275" s="557"/>
      <c r="AF275" s="558"/>
      <c r="AG275" s="756">
        <f t="shared" si="661"/>
        <v>3</v>
      </c>
      <c r="AH275" s="560"/>
      <c r="AI275" s="558"/>
      <c r="AJ275" s="562">
        <f t="shared" si="662"/>
        <v>3</v>
      </c>
      <c r="AK275" s="560"/>
      <c r="AL275" s="558"/>
      <c r="AM275" s="562">
        <f t="shared" si="663"/>
        <v>3</v>
      </c>
      <c r="AN275" s="560"/>
      <c r="AO275" s="558"/>
      <c r="AP275" s="562">
        <f t="shared" si="664"/>
        <v>3</v>
      </c>
      <c r="AQ275" s="560"/>
      <c r="AR275" s="558"/>
      <c r="AS275" s="605">
        <f t="shared" si="665"/>
        <v>3</v>
      </c>
      <c r="AT275" s="557"/>
      <c r="AU275" s="558"/>
      <c r="AV275" s="562">
        <f t="shared" si="666"/>
        <v>3</v>
      </c>
      <c r="AW275" s="583">
        <f t="shared" ref="AW275" si="670">SUM(M275+P275+S275+V275+Y275+AB275+AE275+AH275+AK275+AN275+AQ275+AT275)</f>
        <v>0</v>
      </c>
      <c r="AX275" s="583">
        <f t="shared" ref="AX275" si="671">SUM(N275+Q275+T275+W275+Z275+AC275+AF275+AI275+AL275+AO275+AR275+AU275)</f>
        <v>0</v>
      </c>
      <c r="AY275" s="564">
        <f t="shared" si="668"/>
        <v>0</v>
      </c>
      <c r="AZ275" s="565" t="e">
        <f t="shared" si="633"/>
        <v>#DIV/0!</v>
      </c>
      <c r="BA275" s="566">
        <f t="shared" si="634"/>
        <v>0</v>
      </c>
      <c r="BB275" s="567">
        <v>3</v>
      </c>
      <c r="BC275" s="568">
        <v>1</v>
      </c>
      <c r="BD275" s="584">
        <f t="shared" si="632"/>
        <v>3</v>
      </c>
      <c r="BE275" s="583">
        <f t="shared" si="616"/>
        <v>2</v>
      </c>
      <c r="BF275" s="585">
        <v>2</v>
      </c>
      <c r="BG275" s="586">
        <v>44761.430092592593</v>
      </c>
      <c r="BH275" s="572">
        <f t="shared" si="636"/>
        <v>46265</v>
      </c>
      <c r="BI275" s="608">
        <f t="shared" si="669"/>
        <v>1503.5699074074073</v>
      </c>
      <c r="BJ275" s="580" t="str">
        <f t="shared" si="617"/>
        <v>Dead Stock</v>
      </c>
      <c r="BK275" s="751">
        <v>580</v>
      </c>
    </row>
    <row r="276" spans="1:294" s="548" customFormat="1" ht="13">
      <c r="A276" s="549"/>
      <c r="B276" s="576"/>
      <c r="C276" s="577">
        <v>273</v>
      </c>
      <c r="D276" s="630" t="s">
        <v>3879</v>
      </c>
      <c r="E276" s="630">
        <v>10</v>
      </c>
      <c r="F276" s="553" t="s">
        <v>1953</v>
      </c>
      <c r="G276" s="580" t="s">
        <v>2788</v>
      </c>
      <c r="H276" s="607" t="s">
        <v>2789</v>
      </c>
      <c r="I276" s="581" t="s">
        <v>4469</v>
      </c>
      <c r="J276" s="580" t="s">
        <v>629</v>
      </c>
      <c r="K276" s="582">
        <f t="shared" si="654"/>
        <v>4</v>
      </c>
      <c r="L276" s="580">
        <v>4</v>
      </c>
      <c r="M276" s="557"/>
      <c r="N276" s="558"/>
      <c r="O276" s="559">
        <f t="shared" si="655"/>
        <v>4</v>
      </c>
      <c r="P276" s="560"/>
      <c r="Q276" s="558"/>
      <c r="R276" s="559">
        <f t="shared" si="656"/>
        <v>4</v>
      </c>
      <c r="S276" s="560"/>
      <c r="T276" s="558"/>
      <c r="U276" s="561">
        <f t="shared" si="657"/>
        <v>4</v>
      </c>
      <c r="V276" s="560"/>
      <c r="W276" s="558"/>
      <c r="X276" s="559">
        <f t="shared" si="658"/>
        <v>4</v>
      </c>
      <c r="Y276" s="560"/>
      <c r="Z276" s="558"/>
      <c r="AA276" s="561">
        <f t="shared" si="659"/>
        <v>4</v>
      </c>
      <c r="AB276" s="560"/>
      <c r="AC276" s="558"/>
      <c r="AD276" s="559">
        <f t="shared" si="660"/>
        <v>4</v>
      </c>
      <c r="AE276" s="557"/>
      <c r="AF276" s="558"/>
      <c r="AG276" s="756">
        <f t="shared" si="661"/>
        <v>4</v>
      </c>
      <c r="AH276" s="560"/>
      <c r="AI276" s="558"/>
      <c r="AJ276" s="562">
        <f t="shared" si="662"/>
        <v>4</v>
      </c>
      <c r="AK276" s="560"/>
      <c r="AL276" s="558"/>
      <c r="AM276" s="562">
        <f t="shared" si="663"/>
        <v>4</v>
      </c>
      <c r="AN276" s="560"/>
      <c r="AO276" s="558"/>
      <c r="AP276" s="562">
        <f t="shared" si="664"/>
        <v>4</v>
      </c>
      <c r="AQ276" s="560"/>
      <c r="AR276" s="558"/>
      <c r="AS276" s="562">
        <f t="shared" si="665"/>
        <v>4</v>
      </c>
      <c r="AT276" s="560"/>
      <c r="AU276" s="558"/>
      <c r="AV276" s="562">
        <f t="shared" si="666"/>
        <v>4</v>
      </c>
      <c r="AW276" s="583">
        <f t="shared" si="667"/>
        <v>0</v>
      </c>
      <c r="AX276" s="583">
        <f t="shared" si="651"/>
        <v>0</v>
      </c>
      <c r="AY276" s="564">
        <f t="shared" si="668"/>
        <v>0</v>
      </c>
      <c r="AZ276" s="565" t="e">
        <f t="shared" si="633"/>
        <v>#DIV/0!</v>
      </c>
      <c r="BA276" s="566">
        <f t="shared" si="634"/>
        <v>0</v>
      </c>
      <c r="BB276" s="567">
        <f>MAX(0, Table176252626[[#This Row],[Column6]])</f>
        <v>4</v>
      </c>
      <c r="BC276" s="568">
        <v>1</v>
      </c>
      <c r="BD276" s="584">
        <f t="shared" si="632"/>
        <v>4</v>
      </c>
      <c r="BE276" s="583">
        <f t="shared" si="616"/>
        <v>3</v>
      </c>
      <c r="BF276" s="585">
        <v>2</v>
      </c>
      <c r="BG276" s="586">
        <v>44795.663969907408</v>
      </c>
      <c r="BH276" s="572">
        <f t="shared" si="636"/>
        <v>46265</v>
      </c>
      <c r="BI276" s="608">
        <f t="shared" si="669"/>
        <v>1469.3360300925924</v>
      </c>
      <c r="BJ276" s="580" t="str">
        <f t="shared" si="617"/>
        <v>Dead Stock</v>
      </c>
      <c r="BK276" s="751">
        <v>324</v>
      </c>
      <c r="BL276" s="530"/>
      <c r="BM276" s="530"/>
      <c r="BN276" s="530"/>
      <c r="BO276" s="530"/>
      <c r="BP276" s="530"/>
      <c r="BQ276" s="530"/>
      <c r="BR276" s="530"/>
      <c r="BS276" s="530"/>
      <c r="BT276" s="530"/>
      <c r="BU276" s="530"/>
      <c r="BV276" s="530"/>
      <c r="BW276" s="530"/>
      <c r="BX276" s="530"/>
      <c r="BY276" s="530"/>
      <c r="BZ276" s="530"/>
      <c r="CA276" s="530"/>
      <c r="CB276" s="530"/>
      <c r="CC276" s="530"/>
      <c r="CD276" s="530"/>
      <c r="CE276" s="530"/>
      <c r="CF276" s="530"/>
      <c r="CG276" s="530"/>
      <c r="CH276" s="530"/>
      <c r="CI276" s="530"/>
      <c r="CJ276" s="530"/>
      <c r="CK276" s="530"/>
      <c r="CL276" s="530"/>
      <c r="CM276" s="530"/>
      <c r="CN276" s="530"/>
      <c r="CO276" s="530"/>
      <c r="CP276" s="530"/>
      <c r="CQ276" s="530"/>
      <c r="CR276" s="530"/>
      <c r="CS276" s="530"/>
      <c r="CT276" s="530"/>
      <c r="CU276" s="530"/>
      <c r="CV276" s="530"/>
      <c r="CW276" s="530"/>
      <c r="CX276" s="530"/>
      <c r="CY276" s="530"/>
      <c r="CZ276" s="530"/>
      <c r="DA276" s="530"/>
      <c r="DB276" s="530"/>
      <c r="DC276" s="530"/>
      <c r="DD276" s="530"/>
      <c r="DE276" s="530"/>
      <c r="DF276" s="530"/>
      <c r="DG276" s="530"/>
      <c r="DH276" s="530"/>
      <c r="DI276" s="530"/>
      <c r="DJ276" s="530"/>
      <c r="DK276" s="530"/>
      <c r="DL276" s="530"/>
      <c r="DM276" s="530"/>
      <c r="DN276" s="530"/>
      <c r="DO276" s="530"/>
      <c r="DP276" s="530"/>
      <c r="DQ276" s="530"/>
      <c r="DR276" s="530"/>
      <c r="DS276" s="530"/>
      <c r="DT276" s="530"/>
      <c r="DU276" s="530"/>
      <c r="DV276" s="530"/>
      <c r="DW276" s="530"/>
      <c r="DX276" s="530"/>
      <c r="DY276" s="530"/>
      <c r="DZ276" s="530"/>
      <c r="EA276" s="530"/>
      <c r="EB276" s="530"/>
      <c r="EC276" s="530"/>
      <c r="ED276" s="530"/>
      <c r="EE276" s="530"/>
      <c r="EF276" s="530"/>
      <c r="EG276" s="530"/>
      <c r="EH276" s="530"/>
      <c r="EI276" s="530"/>
      <c r="EJ276" s="530"/>
      <c r="EK276" s="530"/>
      <c r="EL276" s="530"/>
      <c r="EM276" s="530"/>
      <c r="EN276" s="530"/>
      <c r="EO276" s="530"/>
      <c r="EP276" s="530"/>
      <c r="EQ276" s="530"/>
      <c r="ER276" s="530"/>
      <c r="ES276" s="530"/>
      <c r="ET276" s="530"/>
      <c r="EU276" s="530"/>
      <c r="EV276" s="530"/>
      <c r="EW276" s="530"/>
      <c r="EX276" s="530"/>
      <c r="EY276" s="530"/>
      <c r="EZ276" s="530"/>
      <c r="FA276" s="530"/>
      <c r="FB276" s="530"/>
      <c r="FC276" s="530"/>
      <c r="FD276" s="530"/>
      <c r="FE276" s="530"/>
      <c r="FF276" s="530"/>
      <c r="FG276" s="530"/>
      <c r="FH276" s="530"/>
      <c r="FI276" s="530"/>
      <c r="FJ276" s="530"/>
      <c r="FK276" s="530"/>
      <c r="FL276" s="530"/>
      <c r="FM276" s="530"/>
      <c r="FN276" s="530"/>
      <c r="FO276" s="530"/>
      <c r="FP276" s="530"/>
      <c r="FQ276" s="530"/>
      <c r="FR276" s="530"/>
      <c r="FS276" s="530"/>
      <c r="FT276" s="530"/>
      <c r="FU276" s="530"/>
      <c r="FV276" s="530"/>
      <c r="FW276" s="530"/>
      <c r="FX276" s="530"/>
      <c r="FY276" s="530"/>
      <c r="FZ276" s="530"/>
      <c r="GA276" s="530"/>
      <c r="GB276" s="530"/>
      <c r="GC276" s="530"/>
      <c r="GD276" s="530"/>
      <c r="GE276" s="530"/>
      <c r="GF276" s="530"/>
      <c r="GG276" s="530"/>
      <c r="GH276" s="530"/>
      <c r="GI276" s="530"/>
      <c r="GJ276" s="530"/>
      <c r="GK276" s="530"/>
      <c r="GL276" s="530"/>
      <c r="GM276" s="530"/>
      <c r="GN276" s="530"/>
      <c r="GO276" s="530"/>
      <c r="GP276" s="530"/>
      <c r="GQ276" s="530"/>
      <c r="GR276" s="530"/>
      <c r="GS276" s="530"/>
      <c r="GT276" s="530"/>
      <c r="GU276" s="530"/>
      <c r="GV276" s="530"/>
      <c r="GW276" s="530"/>
      <c r="GX276" s="530"/>
      <c r="GY276" s="530"/>
      <c r="GZ276" s="530"/>
      <c r="HA276" s="530"/>
      <c r="HB276" s="530"/>
      <c r="HC276" s="530"/>
      <c r="HD276" s="530"/>
      <c r="HE276" s="530"/>
      <c r="HF276" s="530"/>
      <c r="HG276" s="530"/>
      <c r="HH276" s="530"/>
      <c r="HI276" s="530"/>
      <c r="HJ276" s="530"/>
      <c r="HK276" s="530"/>
      <c r="HL276" s="530"/>
      <c r="HM276" s="530"/>
      <c r="HN276" s="530"/>
      <c r="HO276" s="530"/>
      <c r="HP276" s="530"/>
      <c r="HQ276" s="530"/>
      <c r="HR276" s="530"/>
      <c r="HS276" s="530"/>
      <c r="HT276" s="530"/>
      <c r="HU276" s="530"/>
      <c r="HV276" s="530"/>
      <c r="HW276" s="530"/>
      <c r="HX276" s="530"/>
      <c r="HY276" s="530"/>
      <c r="HZ276" s="530"/>
      <c r="IA276" s="530"/>
      <c r="IB276" s="530"/>
      <c r="IC276" s="530"/>
      <c r="ID276" s="530"/>
      <c r="IE276" s="530"/>
      <c r="IF276" s="530"/>
      <c r="IG276" s="530"/>
      <c r="IH276" s="530"/>
      <c r="II276" s="530"/>
      <c r="IJ276" s="530"/>
      <c r="IK276" s="530"/>
      <c r="IL276" s="530"/>
      <c r="IM276" s="530"/>
      <c r="IN276" s="530"/>
      <c r="IO276" s="530"/>
      <c r="IP276" s="530"/>
      <c r="IQ276" s="530"/>
      <c r="IR276" s="530"/>
      <c r="IS276" s="530"/>
      <c r="IT276" s="530"/>
      <c r="IU276" s="530"/>
      <c r="IV276" s="530"/>
      <c r="IW276" s="530"/>
      <c r="IX276" s="530"/>
      <c r="IY276" s="530"/>
      <c r="IZ276" s="530"/>
      <c r="JA276" s="530"/>
      <c r="JB276" s="530"/>
      <c r="JC276" s="530"/>
      <c r="JD276" s="530"/>
      <c r="JE276" s="530"/>
      <c r="JF276" s="530"/>
      <c r="JG276" s="530"/>
      <c r="JH276" s="530"/>
      <c r="JI276" s="530"/>
      <c r="JJ276" s="530"/>
      <c r="JK276" s="530"/>
      <c r="JL276" s="530"/>
      <c r="JM276" s="530"/>
      <c r="JN276" s="530"/>
      <c r="JO276" s="530"/>
      <c r="JP276" s="530"/>
      <c r="JQ276" s="530"/>
      <c r="JR276" s="530"/>
      <c r="JS276" s="530"/>
      <c r="JT276" s="530"/>
      <c r="JU276" s="530"/>
      <c r="JV276" s="530"/>
      <c r="JW276" s="530"/>
      <c r="JX276" s="530"/>
      <c r="JY276" s="530"/>
      <c r="JZ276" s="530"/>
      <c r="KA276" s="530"/>
      <c r="KB276" s="530"/>
      <c r="KC276" s="530"/>
      <c r="KD276" s="530"/>
      <c r="KE276" s="530"/>
      <c r="KF276" s="530"/>
      <c r="KG276" s="530"/>
      <c r="KH276" s="530"/>
    </row>
    <row r="277" spans="1:294" s="548" customFormat="1" ht="13">
      <c r="A277" s="549"/>
      <c r="B277" s="576"/>
      <c r="C277" s="551">
        <v>274</v>
      </c>
      <c r="D277" s="630" t="s">
        <v>3879</v>
      </c>
      <c r="E277" s="630">
        <v>11</v>
      </c>
      <c r="F277" s="579" t="s">
        <v>1953</v>
      </c>
      <c r="G277" s="580" t="s">
        <v>264</v>
      </c>
      <c r="H277" s="581" t="s">
        <v>2130</v>
      </c>
      <c r="I277" s="581" t="s">
        <v>419</v>
      </c>
      <c r="J277" s="580" t="s">
        <v>629</v>
      </c>
      <c r="K277" s="582">
        <f t="shared" si="654"/>
        <v>1</v>
      </c>
      <c r="L277" s="580">
        <v>1</v>
      </c>
      <c r="M277" s="557"/>
      <c r="N277" s="558"/>
      <c r="O277" s="559">
        <f t="shared" si="655"/>
        <v>1</v>
      </c>
      <c r="P277" s="560"/>
      <c r="Q277" s="558"/>
      <c r="R277" s="559">
        <f t="shared" si="656"/>
        <v>1</v>
      </c>
      <c r="S277" s="560"/>
      <c r="T277" s="558"/>
      <c r="U277" s="561">
        <f t="shared" si="657"/>
        <v>1</v>
      </c>
      <c r="V277" s="560"/>
      <c r="W277" s="558"/>
      <c r="X277" s="559">
        <f t="shared" si="658"/>
        <v>1</v>
      </c>
      <c r="Y277" s="560"/>
      <c r="Z277" s="558"/>
      <c r="AA277" s="561">
        <f t="shared" si="659"/>
        <v>1</v>
      </c>
      <c r="AB277" s="560"/>
      <c r="AC277" s="558"/>
      <c r="AD277" s="559">
        <f t="shared" si="660"/>
        <v>1</v>
      </c>
      <c r="AE277" s="557"/>
      <c r="AF277" s="558"/>
      <c r="AG277" s="756">
        <f t="shared" si="661"/>
        <v>1</v>
      </c>
      <c r="AH277" s="560"/>
      <c r="AI277" s="558"/>
      <c r="AJ277" s="562">
        <f t="shared" si="662"/>
        <v>1</v>
      </c>
      <c r="AK277" s="560"/>
      <c r="AL277" s="558"/>
      <c r="AM277" s="562">
        <f t="shared" si="663"/>
        <v>1</v>
      </c>
      <c r="AN277" s="560"/>
      <c r="AO277" s="558"/>
      <c r="AP277" s="562">
        <f t="shared" si="664"/>
        <v>1</v>
      </c>
      <c r="AQ277" s="560"/>
      <c r="AR277" s="558"/>
      <c r="AS277" s="562">
        <f t="shared" si="665"/>
        <v>1</v>
      </c>
      <c r="AT277" s="560"/>
      <c r="AU277" s="558"/>
      <c r="AV277" s="562">
        <f t="shared" si="666"/>
        <v>1</v>
      </c>
      <c r="AW277" s="583">
        <f t="shared" si="667"/>
        <v>0</v>
      </c>
      <c r="AX277" s="583">
        <f t="shared" si="651"/>
        <v>0</v>
      </c>
      <c r="AY277" s="564">
        <f t="shared" si="668"/>
        <v>0</v>
      </c>
      <c r="AZ277" s="565" t="e">
        <f t="shared" si="633"/>
        <v>#DIV/0!</v>
      </c>
      <c r="BA277" s="566">
        <f t="shared" si="634"/>
        <v>0</v>
      </c>
      <c r="BB277" s="567">
        <f>MAX(0, Table176252626[[#This Row],[Column6]])</f>
        <v>1</v>
      </c>
      <c r="BC277" s="568">
        <v>0</v>
      </c>
      <c r="BD277" s="584">
        <f t="shared" si="632"/>
        <v>1</v>
      </c>
      <c r="BE277" s="583">
        <f t="shared" si="616"/>
        <v>1</v>
      </c>
      <c r="BF277" s="585">
        <v>2</v>
      </c>
      <c r="BG277" s="586">
        <v>43031.451620370368</v>
      </c>
      <c r="BH277" s="572">
        <f t="shared" si="636"/>
        <v>46265</v>
      </c>
      <c r="BI277" s="587">
        <f t="shared" si="669"/>
        <v>3233.5483796296321</v>
      </c>
      <c r="BJ277" s="580" t="str">
        <f t="shared" si="617"/>
        <v>Dead Stock</v>
      </c>
      <c r="BK277" s="751">
        <v>675</v>
      </c>
      <c r="BL277" s="530"/>
      <c r="BM277" s="530"/>
      <c r="BN277" s="530"/>
      <c r="BO277" s="530"/>
      <c r="BP277" s="530"/>
      <c r="BQ277" s="530"/>
      <c r="BR277" s="530"/>
      <c r="BS277" s="530"/>
      <c r="BT277" s="530"/>
      <c r="BU277" s="530"/>
      <c r="BV277" s="530"/>
      <c r="BW277" s="530"/>
      <c r="BX277" s="530"/>
      <c r="BY277" s="530"/>
      <c r="BZ277" s="530"/>
      <c r="CA277" s="530"/>
      <c r="CB277" s="530"/>
      <c r="CC277" s="530"/>
      <c r="CD277" s="530"/>
      <c r="CE277" s="530"/>
      <c r="CF277" s="530"/>
      <c r="CG277" s="530"/>
      <c r="CH277" s="530"/>
      <c r="CI277" s="530"/>
      <c r="CJ277" s="530"/>
      <c r="CK277" s="530"/>
      <c r="CL277" s="530"/>
      <c r="CM277" s="530"/>
      <c r="CN277" s="530"/>
      <c r="CO277" s="530"/>
      <c r="CP277" s="530"/>
      <c r="CQ277" s="530"/>
      <c r="CR277" s="530"/>
      <c r="CS277" s="530"/>
      <c r="CT277" s="530"/>
      <c r="CU277" s="530"/>
      <c r="CV277" s="530"/>
      <c r="CW277" s="530"/>
      <c r="CX277" s="530"/>
      <c r="CY277" s="530"/>
      <c r="CZ277" s="530"/>
      <c r="DA277" s="530"/>
      <c r="DB277" s="530"/>
      <c r="DC277" s="530"/>
      <c r="DD277" s="530"/>
      <c r="DE277" s="530"/>
      <c r="DF277" s="530"/>
      <c r="DG277" s="530"/>
      <c r="DH277" s="530"/>
      <c r="DI277" s="530"/>
      <c r="DJ277" s="530"/>
      <c r="DK277" s="530"/>
      <c r="DL277" s="530"/>
      <c r="DM277" s="530"/>
      <c r="DN277" s="530"/>
      <c r="DO277" s="530"/>
      <c r="DP277" s="530"/>
      <c r="DQ277" s="530"/>
      <c r="DR277" s="530"/>
      <c r="DS277" s="530"/>
      <c r="DT277" s="530"/>
      <c r="DU277" s="530"/>
      <c r="DV277" s="530"/>
      <c r="DW277" s="530"/>
      <c r="DX277" s="530"/>
      <c r="DY277" s="530"/>
      <c r="DZ277" s="530"/>
      <c r="EA277" s="530"/>
      <c r="EB277" s="530"/>
      <c r="EC277" s="530"/>
      <c r="ED277" s="530"/>
      <c r="EE277" s="530"/>
      <c r="EF277" s="530"/>
      <c r="EG277" s="530"/>
      <c r="EH277" s="530"/>
      <c r="EI277" s="530"/>
      <c r="EJ277" s="530"/>
      <c r="EK277" s="530"/>
      <c r="EL277" s="530"/>
      <c r="EM277" s="530"/>
      <c r="EN277" s="530"/>
      <c r="EO277" s="530"/>
      <c r="EP277" s="530"/>
      <c r="EQ277" s="530"/>
      <c r="ER277" s="530"/>
      <c r="ES277" s="530"/>
      <c r="ET277" s="530"/>
      <c r="EU277" s="530"/>
      <c r="EV277" s="530"/>
      <c r="EW277" s="530"/>
      <c r="EX277" s="530"/>
      <c r="EY277" s="530"/>
      <c r="EZ277" s="530"/>
      <c r="FA277" s="530"/>
      <c r="FB277" s="530"/>
      <c r="FC277" s="530"/>
      <c r="FD277" s="530"/>
      <c r="FE277" s="530"/>
      <c r="FF277" s="530"/>
      <c r="FG277" s="530"/>
      <c r="FH277" s="530"/>
      <c r="FI277" s="530"/>
      <c r="FJ277" s="530"/>
      <c r="FK277" s="530"/>
      <c r="FL277" s="530"/>
      <c r="FM277" s="530"/>
      <c r="FN277" s="530"/>
      <c r="FO277" s="530"/>
      <c r="FP277" s="530"/>
      <c r="FQ277" s="530"/>
      <c r="FR277" s="530"/>
      <c r="FS277" s="530"/>
      <c r="FT277" s="530"/>
      <c r="FU277" s="530"/>
      <c r="FV277" s="530"/>
      <c r="FW277" s="530"/>
      <c r="FX277" s="530"/>
      <c r="FY277" s="530"/>
      <c r="FZ277" s="530"/>
      <c r="GA277" s="530"/>
      <c r="GB277" s="530"/>
      <c r="GC277" s="530"/>
      <c r="GD277" s="530"/>
      <c r="GE277" s="530"/>
      <c r="GF277" s="530"/>
      <c r="GG277" s="530"/>
      <c r="GH277" s="530"/>
      <c r="GI277" s="530"/>
      <c r="GJ277" s="530"/>
      <c r="GK277" s="530"/>
      <c r="GL277" s="530"/>
      <c r="GM277" s="530"/>
      <c r="GN277" s="530"/>
      <c r="GO277" s="530"/>
      <c r="GP277" s="530"/>
      <c r="GQ277" s="530"/>
      <c r="GR277" s="530"/>
      <c r="GS277" s="530"/>
      <c r="GT277" s="530"/>
      <c r="GU277" s="530"/>
      <c r="GV277" s="530"/>
      <c r="GW277" s="530"/>
      <c r="GX277" s="530"/>
      <c r="GY277" s="530"/>
      <c r="GZ277" s="530"/>
      <c r="HA277" s="530"/>
      <c r="HB277" s="530"/>
      <c r="HC277" s="530"/>
      <c r="HD277" s="530"/>
      <c r="HE277" s="530"/>
      <c r="HF277" s="530"/>
      <c r="HG277" s="530"/>
      <c r="HH277" s="530"/>
      <c r="HI277" s="530"/>
      <c r="HJ277" s="530"/>
      <c r="HK277" s="530"/>
      <c r="HL277" s="530"/>
      <c r="HM277" s="530"/>
      <c r="HN277" s="530"/>
      <c r="HO277" s="530"/>
      <c r="HP277" s="530"/>
      <c r="HQ277" s="530"/>
      <c r="HR277" s="530"/>
      <c r="HS277" s="530"/>
      <c r="HT277" s="530"/>
      <c r="HU277" s="530"/>
      <c r="HV277" s="530"/>
      <c r="HW277" s="530"/>
      <c r="HX277" s="530"/>
      <c r="HY277" s="530"/>
      <c r="HZ277" s="530"/>
      <c r="IA277" s="530"/>
      <c r="IB277" s="530"/>
      <c r="IC277" s="530"/>
      <c r="ID277" s="530"/>
      <c r="IE277" s="530"/>
      <c r="IF277" s="530"/>
      <c r="IG277" s="530"/>
      <c r="IH277" s="530"/>
      <c r="II277" s="530"/>
      <c r="IJ277" s="530"/>
      <c r="IK277" s="530"/>
      <c r="IL277" s="530"/>
      <c r="IM277" s="530"/>
      <c r="IN277" s="530"/>
      <c r="IO277" s="530"/>
      <c r="IP277" s="530"/>
      <c r="IQ277" s="530"/>
      <c r="IR277" s="530"/>
      <c r="IS277" s="530"/>
      <c r="IT277" s="530"/>
      <c r="IU277" s="530"/>
      <c r="IV277" s="530"/>
      <c r="IW277" s="530"/>
      <c r="IX277" s="530"/>
      <c r="IY277" s="530"/>
      <c r="IZ277" s="530"/>
      <c r="JA277" s="530"/>
      <c r="JB277" s="530"/>
      <c r="JC277" s="530"/>
      <c r="JD277" s="530"/>
      <c r="JE277" s="530"/>
      <c r="JF277" s="530"/>
      <c r="JG277" s="530"/>
      <c r="JH277" s="530"/>
      <c r="JI277" s="530"/>
      <c r="JJ277" s="530"/>
      <c r="JK277" s="530"/>
      <c r="JL277" s="530"/>
      <c r="JM277" s="530"/>
      <c r="JN277" s="530"/>
      <c r="JO277" s="530"/>
      <c r="JP277" s="530"/>
      <c r="JQ277" s="530"/>
      <c r="JR277" s="530"/>
      <c r="JS277" s="530"/>
      <c r="JT277" s="530"/>
      <c r="JU277" s="530"/>
      <c r="JV277" s="530"/>
      <c r="JW277" s="530"/>
      <c r="JX277" s="530"/>
      <c r="JY277" s="530"/>
      <c r="JZ277" s="530"/>
      <c r="KA277" s="530"/>
      <c r="KB277" s="530"/>
      <c r="KC277" s="530"/>
      <c r="KD277" s="530"/>
      <c r="KE277" s="530"/>
      <c r="KF277" s="530"/>
      <c r="KG277" s="530"/>
      <c r="KH277" s="530"/>
    </row>
    <row r="278" spans="1:294" s="548" customFormat="1" ht="13">
      <c r="A278" s="549"/>
      <c r="B278" s="550"/>
      <c r="C278" s="551">
        <v>275</v>
      </c>
      <c r="D278" s="630" t="s">
        <v>3879</v>
      </c>
      <c r="E278" s="630">
        <v>12</v>
      </c>
      <c r="F278" s="553" t="s">
        <v>1952</v>
      </c>
      <c r="G278" s="580" t="s">
        <v>338</v>
      </c>
      <c r="H278" s="581" t="s">
        <v>4957</v>
      </c>
      <c r="I278" s="581" t="s">
        <v>419</v>
      </c>
      <c r="J278" s="580" t="s">
        <v>629</v>
      </c>
      <c r="K278" s="582">
        <f t="shared" si="654"/>
        <v>1</v>
      </c>
      <c r="L278" s="580">
        <v>1</v>
      </c>
      <c r="M278" s="557"/>
      <c r="N278" s="558"/>
      <c r="O278" s="559">
        <f t="shared" si="655"/>
        <v>1</v>
      </c>
      <c r="P278" s="560"/>
      <c r="Q278" s="558"/>
      <c r="R278" s="559">
        <f t="shared" si="656"/>
        <v>1</v>
      </c>
      <c r="S278" s="560"/>
      <c r="T278" s="558"/>
      <c r="U278" s="561">
        <f t="shared" si="657"/>
        <v>1</v>
      </c>
      <c r="V278" s="560"/>
      <c r="W278" s="558"/>
      <c r="X278" s="559">
        <f t="shared" si="658"/>
        <v>1</v>
      </c>
      <c r="Y278" s="560"/>
      <c r="Z278" s="558"/>
      <c r="AA278" s="561">
        <f t="shared" si="659"/>
        <v>1</v>
      </c>
      <c r="AB278" s="560"/>
      <c r="AC278" s="558"/>
      <c r="AD278" s="559">
        <f t="shared" si="660"/>
        <v>1</v>
      </c>
      <c r="AE278" s="557">
        <v>1</v>
      </c>
      <c r="AF278" s="558">
        <v>1</v>
      </c>
      <c r="AG278" s="756">
        <f t="shared" si="661"/>
        <v>1</v>
      </c>
      <c r="AH278" s="560"/>
      <c r="AI278" s="558"/>
      <c r="AJ278" s="562">
        <f t="shared" si="662"/>
        <v>1</v>
      </c>
      <c r="AK278" s="560"/>
      <c r="AL278" s="558"/>
      <c r="AM278" s="562">
        <f t="shared" si="663"/>
        <v>1</v>
      </c>
      <c r="AN278" s="560"/>
      <c r="AO278" s="558"/>
      <c r="AP278" s="562">
        <f t="shared" si="664"/>
        <v>1</v>
      </c>
      <c r="AQ278" s="560"/>
      <c r="AR278" s="558"/>
      <c r="AS278" s="562">
        <f t="shared" si="665"/>
        <v>1</v>
      </c>
      <c r="AT278" s="560"/>
      <c r="AU278" s="558"/>
      <c r="AV278" s="562">
        <f t="shared" si="666"/>
        <v>1</v>
      </c>
      <c r="AW278" s="583">
        <f t="shared" si="667"/>
        <v>1</v>
      </c>
      <c r="AX278" s="583">
        <f t="shared" si="651"/>
        <v>1</v>
      </c>
      <c r="AY278" s="564">
        <f t="shared" si="668"/>
        <v>1</v>
      </c>
      <c r="AZ278" s="565">
        <f t="shared" si="633"/>
        <v>1</v>
      </c>
      <c r="BA278" s="566">
        <f t="shared" si="634"/>
        <v>1</v>
      </c>
      <c r="BB278" s="567">
        <f>MAX(0, Table176252626[[#This Row],[Column6]])</f>
        <v>1</v>
      </c>
      <c r="BC278" s="568">
        <v>0</v>
      </c>
      <c r="BD278" s="584">
        <f t="shared" si="632"/>
        <v>1</v>
      </c>
      <c r="BE278" s="583">
        <f t="shared" si="616"/>
        <v>1</v>
      </c>
      <c r="BF278" s="585">
        <v>2</v>
      </c>
      <c r="BG278" s="586">
        <v>46227</v>
      </c>
      <c r="BH278" s="572">
        <f t="shared" si="636"/>
        <v>46265</v>
      </c>
      <c r="BI278" s="608">
        <f t="shared" si="669"/>
        <v>38</v>
      </c>
      <c r="BJ278" s="580" t="str">
        <f t="shared" si="617"/>
        <v/>
      </c>
      <c r="BK278" s="751">
        <v>1323</v>
      </c>
      <c r="BL278" s="530"/>
      <c r="BM278" s="530"/>
      <c r="BN278" s="530"/>
      <c r="BO278" s="530"/>
      <c r="BP278" s="530"/>
      <c r="BQ278" s="530"/>
      <c r="BR278" s="530"/>
      <c r="BS278" s="530"/>
      <c r="BT278" s="530"/>
      <c r="BU278" s="530"/>
      <c r="BV278" s="530"/>
      <c r="BW278" s="530"/>
      <c r="BX278" s="530"/>
      <c r="BY278" s="530"/>
      <c r="BZ278" s="530"/>
      <c r="CA278" s="530"/>
      <c r="CB278" s="530"/>
      <c r="CC278" s="530"/>
      <c r="CD278" s="530"/>
      <c r="CE278" s="530"/>
      <c r="CF278" s="530"/>
      <c r="CG278" s="530"/>
      <c r="CH278" s="530"/>
      <c r="CI278" s="530"/>
      <c r="CJ278" s="530"/>
      <c r="CK278" s="530"/>
      <c r="CL278" s="530"/>
      <c r="CM278" s="530"/>
      <c r="CN278" s="530"/>
      <c r="CO278" s="530"/>
      <c r="CP278" s="530"/>
      <c r="CQ278" s="530"/>
      <c r="CR278" s="530"/>
      <c r="CS278" s="530"/>
      <c r="CT278" s="530"/>
      <c r="CU278" s="530"/>
      <c r="CV278" s="530"/>
      <c r="CW278" s="530"/>
      <c r="CX278" s="530"/>
      <c r="CY278" s="530"/>
      <c r="CZ278" s="530"/>
      <c r="DA278" s="530"/>
      <c r="DB278" s="530"/>
      <c r="DC278" s="530"/>
      <c r="DD278" s="530"/>
      <c r="DE278" s="530"/>
      <c r="DF278" s="530"/>
      <c r="DG278" s="530"/>
      <c r="DH278" s="530"/>
      <c r="DI278" s="530"/>
      <c r="DJ278" s="530"/>
      <c r="DK278" s="530"/>
      <c r="DL278" s="530"/>
      <c r="DM278" s="530"/>
      <c r="DN278" s="530"/>
      <c r="DO278" s="530"/>
      <c r="DP278" s="530"/>
      <c r="DQ278" s="530"/>
      <c r="DR278" s="530"/>
      <c r="DS278" s="530"/>
      <c r="DT278" s="530"/>
      <c r="DU278" s="530"/>
      <c r="DV278" s="530"/>
      <c r="DW278" s="530"/>
      <c r="DX278" s="530"/>
      <c r="DY278" s="530"/>
      <c r="DZ278" s="530"/>
      <c r="EA278" s="530"/>
      <c r="EB278" s="530"/>
      <c r="EC278" s="530"/>
      <c r="ED278" s="530"/>
      <c r="EE278" s="530"/>
      <c r="EF278" s="530"/>
      <c r="EG278" s="530"/>
      <c r="EH278" s="530"/>
      <c r="EI278" s="530"/>
      <c r="EJ278" s="530"/>
      <c r="EK278" s="530"/>
      <c r="EL278" s="530"/>
      <c r="EM278" s="530"/>
      <c r="EN278" s="530"/>
      <c r="EO278" s="530"/>
      <c r="EP278" s="530"/>
      <c r="EQ278" s="530"/>
      <c r="ER278" s="530"/>
      <c r="ES278" s="530"/>
      <c r="ET278" s="530"/>
      <c r="EU278" s="530"/>
      <c r="EV278" s="530"/>
      <c r="EW278" s="530"/>
      <c r="EX278" s="530"/>
      <c r="EY278" s="530"/>
      <c r="EZ278" s="530"/>
      <c r="FA278" s="530"/>
      <c r="FB278" s="530"/>
      <c r="FC278" s="530"/>
      <c r="FD278" s="530"/>
      <c r="FE278" s="530"/>
      <c r="FF278" s="530"/>
      <c r="FG278" s="530"/>
      <c r="FH278" s="530"/>
      <c r="FI278" s="530"/>
      <c r="FJ278" s="530"/>
      <c r="FK278" s="530"/>
      <c r="FL278" s="530"/>
      <c r="FM278" s="530"/>
      <c r="FN278" s="530"/>
      <c r="FO278" s="530"/>
      <c r="FP278" s="530"/>
      <c r="FQ278" s="530"/>
      <c r="FR278" s="530"/>
      <c r="FS278" s="530"/>
      <c r="FT278" s="530"/>
      <c r="FU278" s="530"/>
      <c r="FV278" s="530"/>
      <c r="FW278" s="530"/>
      <c r="FX278" s="530"/>
      <c r="FY278" s="530"/>
      <c r="FZ278" s="530"/>
      <c r="GA278" s="530"/>
      <c r="GB278" s="530"/>
      <c r="GC278" s="530"/>
      <c r="GD278" s="530"/>
      <c r="GE278" s="530"/>
      <c r="GF278" s="530"/>
      <c r="GG278" s="530"/>
      <c r="GH278" s="530"/>
      <c r="GI278" s="530"/>
      <c r="GJ278" s="530"/>
      <c r="GK278" s="530"/>
      <c r="GL278" s="530"/>
      <c r="GM278" s="530"/>
      <c r="GN278" s="530"/>
      <c r="GO278" s="530"/>
      <c r="GP278" s="530"/>
      <c r="GQ278" s="530"/>
      <c r="GR278" s="530"/>
      <c r="GS278" s="530"/>
      <c r="GT278" s="530"/>
      <c r="GU278" s="530"/>
      <c r="GV278" s="530"/>
      <c r="GW278" s="530"/>
      <c r="GX278" s="530"/>
      <c r="GY278" s="530"/>
      <c r="GZ278" s="530"/>
      <c r="HA278" s="530"/>
      <c r="HB278" s="530"/>
      <c r="HC278" s="530"/>
      <c r="HD278" s="530"/>
      <c r="HE278" s="530"/>
      <c r="HF278" s="530"/>
      <c r="HG278" s="530"/>
      <c r="HH278" s="530"/>
      <c r="HI278" s="530"/>
      <c r="HJ278" s="530"/>
      <c r="HK278" s="530"/>
      <c r="HL278" s="530"/>
      <c r="HM278" s="530"/>
      <c r="HN278" s="530"/>
      <c r="HO278" s="530"/>
      <c r="HP278" s="530"/>
      <c r="HQ278" s="530"/>
      <c r="HR278" s="530"/>
      <c r="HS278" s="530"/>
      <c r="HT278" s="530"/>
      <c r="HU278" s="530"/>
      <c r="HV278" s="530"/>
      <c r="HW278" s="530"/>
      <c r="HX278" s="530"/>
      <c r="HY278" s="530"/>
      <c r="HZ278" s="530"/>
      <c r="IA278" s="530"/>
      <c r="IB278" s="530"/>
      <c r="IC278" s="530"/>
      <c r="ID278" s="530"/>
      <c r="IE278" s="530"/>
      <c r="IF278" s="530"/>
      <c r="IG278" s="530"/>
      <c r="IH278" s="530"/>
      <c r="II278" s="530"/>
      <c r="IJ278" s="530"/>
      <c r="IK278" s="530"/>
      <c r="IL278" s="530"/>
      <c r="IM278" s="530"/>
      <c r="IN278" s="530"/>
      <c r="IO278" s="530"/>
      <c r="IP278" s="530"/>
      <c r="IQ278" s="530"/>
      <c r="IR278" s="530"/>
      <c r="IS278" s="530"/>
      <c r="IT278" s="530"/>
      <c r="IU278" s="530"/>
      <c r="IV278" s="530"/>
      <c r="IW278" s="530"/>
      <c r="IX278" s="530"/>
      <c r="IY278" s="530"/>
      <c r="IZ278" s="530"/>
      <c r="JA278" s="530"/>
      <c r="JB278" s="530"/>
      <c r="JC278" s="530"/>
      <c r="JD278" s="530"/>
      <c r="JE278" s="530"/>
      <c r="JF278" s="530"/>
      <c r="JG278" s="530"/>
      <c r="JH278" s="530"/>
      <c r="JI278" s="530"/>
      <c r="JJ278" s="530"/>
      <c r="JK278" s="530"/>
      <c r="JL278" s="530"/>
      <c r="JM278" s="530"/>
      <c r="JN278" s="530"/>
      <c r="JO278" s="530"/>
      <c r="JP278" s="530"/>
      <c r="JQ278" s="530"/>
      <c r="JR278" s="530"/>
      <c r="JS278" s="530"/>
      <c r="JT278" s="530"/>
      <c r="JU278" s="530"/>
      <c r="JV278" s="530"/>
      <c r="JW278" s="530"/>
      <c r="JX278" s="530"/>
      <c r="JY278" s="530"/>
      <c r="JZ278" s="530"/>
      <c r="KA278" s="530"/>
      <c r="KB278" s="530"/>
      <c r="KC278" s="530"/>
      <c r="KD278" s="530"/>
      <c r="KE278" s="530"/>
      <c r="KF278" s="530"/>
      <c r="KG278" s="530"/>
      <c r="KH278" s="530"/>
    </row>
    <row r="279" spans="1:294" ht="13">
      <c r="A279" s="575"/>
      <c r="B279" s="576"/>
      <c r="C279" s="551">
        <v>276</v>
      </c>
      <c r="D279" s="630" t="s">
        <v>3879</v>
      </c>
      <c r="E279" s="630">
        <v>13</v>
      </c>
      <c r="F279" s="579" t="s">
        <v>1953</v>
      </c>
      <c r="G279" s="580" t="s">
        <v>864</v>
      </c>
      <c r="H279" s="581" t="s">
        <v>2724</v>
      </c>
      <c r="I279" s="581" t="s">
        <v>419</v>
      </c>
      <c r="J279" s="580" t="s">
        <v>629</v>
      </c>
      <c r="K279" s="582">
        <f t="shared" si="654"/>
        <v>10</v>
      </c>
      <c r="L279" s="580">
        <v>10</v>
      </c>
      <c r="M279" s="557"/>
      <c r="N279" s="558"/>
      <c r="O279" s="559">
        <f t="shared" si="655"/>
        <v>10</v>
      </c>
      <c r="P279" s="560"/>
      <c r="Q279" s="558"/>
      <c r="R279" s="559">
        <f t="shared" si="656"/>
        <v>10</v>
      </c>
      <c r="S279" s="560"/>
      <c r="T279" s="558"/>
      <c r="U279" s="561">
        <f t="shared" si="657"/>
        <v>10</v>
      </c>
      <c r="V279" s="560"/>
      <c r="W279" s="558"/>
      <c r="X279" s="559">
        <f t="shared" si="658"/>
        <v>10</v>
      </c>
      <c r="Y279" s="560"/>
      <c r="Z279" s="558"/>
      <c r="AA279" s="561">
        <f t="shared" si="659"/>
        <v>10</v>
      </c>
      <c r="AB279" s="560"/>
      <c r="AC279" s="558"/>
      <c r="AD279" s="559">
        <f t="shared" si="660"/>
        <v>10</v>
      </c>
      <c r="AE279" s="557"/>
      <c r="AF279" s="558"/>
      <c r="AG279" s="756">
        <f t="shared" si="661"/>
        <v>10</v>
      </c>
      <c r="AH279" s="560"/>
      <c r="AI279" s="558"/>
      <c r="AJ279" s="562">
        <f t="shared" si="662"/>
        <v>10</v>
      </c>
      <c r="AK279" s="560"/>
      <c r="AL279" s="558"/>
      <c r="AM279" s="562">
        <f t="shared" si="663"/>
        <v>10</v>
      </c>
      <c r="AN279" s="560"/>
      <c r="AO279" s="558"/>
      <c r="AP279" s="562">
        <f t="shared" si="664"/>
        <v>10</v>
      </c>
      <c r="AQ279" s="560"/>
      <c r="AR279" s="558"/>
      <c r="AS279" s="562">
        <f t="shared" si="665"/>
        <v>10</v>
      </c>
      <c r="AT279" s="560"/>
      <c r="AU279" s="558"/>
      <c r="AV279" s="562">
        <f t="shared" si="666"/>
        <v>10</v>
      </c>
      <c r="AW279" s="583">
        <f t="shared" si="667"/>
        <v>0</v>
      </c>
      <c r="AX279" s="583">
        <f t="shared" si="651"/>
        <v>0</v>
      </c>
      <c r="AY279" s="564">
        <f t="shared" si="668"/>
        <v>0</v>
      </c>
      <c r="AZ279" s="565" t="e">
        <f t="shared" si="633"/>
        <v>#DIV/0!</v>
      </c>
      <c r="BA279" s="566">
        <f t="shared" si="634"/>
        <v>0</v>
      </c>
      <c r="BB279" s="567">
        <v>9</v>
      </c>
      <c r="BC279" s="568">
        <v>1</v>
      </c>
      <c r="BD279" s="584">
        <f t="shared" si="632"/>
        <v>10</v>
      </c>
      <c r="BE279" s="583">
        <f t="shared" si="616"/>
        <v>9</v>
      </c>
      <c r="BF279" s="585">
        <v>2</v>
      </c>
      <c r="BG279" s="586">
        <v>45450.475648148145</v>
      </c>
      <c r="BH279" s="572">
        <f t="shared" si="636"/>
        <v>46265</v>
      </c>
      <c r="BI279" s="587">
        <f t="shared" si="669"/>
        <v>814.52435185185459</v>
      </c>
      <c r="BJ279" s="580" t="str">
        <f t="shared" si="617"/>
        <v>Dead Stock</v>
      </c>
      <c r="BK279" s="751">
        <v>107</v>
      </c>
    </row>
    <row r="280" spans="1:294" ht="13">
      <c r="A280" s="549"/>
      <c r="B280" s="550"/>
      <c r="C280" s="577">
        <v>277</v>
      </c>
      <c r="D280" s="630" t="s">
        <v>3879</v>
      </c>
      <c r="E280" s="630">
        <v>14</v>
      </c>
      <c r="F280" s="579" t="s">
        <v>1953</v>
      </c>
      <c r="G280" s="580" t="s">
        <v>158</v>
      </c>
      <c r="H280" s="581" t="s">
        <v>159</v>
      </c>
      <c r="I280" s="581" t="s">
        <v>423</v>
      </c>
      <c r="J280" s="588" t="s">
        <v>629</v>
      </c>
      <c r="K280" s="582">
        <f t="shared" si="654"/>
        <v>9</v>
      </c>
      <c r="L280" s="580">
        <v>9</v>
      </c>
      <c r="M280" s="557"/>
      <c r="N280" s="558"/>
      <c r="O280" s="559">
        <f t="shared" si="655"/>
        <v>9</v>
      </c>
      <c r="P280" s="560"/>
      <c r="Q280" s="558"/>
      <c r="R280" s="559">
        <f t="shared" si="656"/>
        <v>9</v>
      </c>
      <c r="S280" s="560"/>
      <c r="T280" s="558"/>
      <c r="U280" s="561">
        <f t="shared" si="657"/>
        <v>9</v>
      </c>
      <c r="V280" s="560"/>
      <c r="W280" s="558"/>
      <c r="X280" s="559">
        <f t="shared" si="658"/>
        <v>9</v>
      </c>
      <c r="Y280" s="560"/>
      <c r="Z280" s="558"/>
      <c r="AA280" s="561">
        <f t="shared" si="659"/>
        <v>9</v>
      </c>
      <c r="AB280" s="560"/>
      <c r="AC280" s="558"/>
      <c r="AD280" s="559">
        <f t="shared" si="660"/>
        <v>9</v>
      </c>
      <c r="AE280" s="557"/>
      <c r="AF280" s="558"/>
      <c r="AG280" s="756">
        <f t="shared" si="661"/>
        <v>9</v>
      </c>
      <c r="AH280" s="560"/>
      <c r="AI280" s="558"/>
      <c r="AJ280" s="562">
        <f t="shared" si="662"/>
        <v>9</v>
      </c>
      <c r="AK280" s="560"/>
      <c r="AL280" s="558"/>
      <c r="AM280" s="562">
        <f t="shared" si="663"/>
        <v>9</v>
      </c>
      <c r="AN280" s="560"/>
      <c r="AO280" s="558"/>
      <c r="AP280" s="562">
        <f t="shared" si="664"/>
        <v>9</v>
      </c>
      <c r="AQ280" s="560"/>
      <c r="AR280" s="558"/>
      <c r="AS280" s="562">
        <f t="shared" si="665"/>
        <v>9</v>
      </c>
      <c r="AT280" s="560"/>
      <c r="AU280" s="558"/>
      <c r="AV280" s="562">
        <f t="shared" si="666"/>
        <v>9</v>
      </c>
      <c r="AW280" s="583">
        <f t="shared" si="667"/>
        <v>0</v>
      </c>
      <c r="AX280" s="583">
        <f t="shared" si="651"/>
        <v>0</v>
      </c>
      <c r="AY280" s="564">
        <f t="shared" si="668"/>
        <v>0</v>
      </c>
      <c r="AZ280" s="565" t="e">
        <f t="shared" si="633"/>
        <v>#DIV/0!</v>
      </c>
      <c r="BA280" s="566">
        <f t="shared" si="634"/>
        <v>0</v>
      </c>
      <c r="BB280" s="567">
        <v>9</v>
      </c>
      <c r="BC280" s="568">
        <v>1</v>
      </c>
      <c r="BD280" s="584">
        <f t="shared" si="632"/>
        <v>9</v>
      </c>
      <c r="BE280" s="583">
        <f t="shared" si="616"/>
        <v>8</v>
      </c>
      <c r="BF280" s="585">
        <v>2</v>
      </c>
      <c r="BG280" s="586">
        <v>43003.485601851855</v>
      </c>
      <c r="BH280" s="572">
        <f t="shared" si="636"/>
        <v>46265</v>
      </c>
      <c r="BI280" s="587">
        <f t="shared" si="669"/>
        <v>3261.5143981481451</v>
      </c>
      <c r="BJ280" s="580" t="str">
        <f t="shared" si="617"/>
        <v>Dead Stock</v>
      </c>
      <c r="BK280" s="751">
        <v>235</v>
      </c>
    </row>
    <row r="281" spans="1:294" ht="13">
      <c r="A281" s="590"/>
      <c r="B281" s="591"/>
      <c r="C281" s="577">
        <v>278</v>
      </c>
      <c r="D281" s="630" t="s">
        <v>3879</v>
      </c>
      <c r="E281" s="630">
        <v>15</v>
      </c>
      <c r="F281" s="579" t="s">
        <v>1953</v>
      </c>
      <c r="G281" s="580" t="s">
        <v>688</v>
      </c>
      <c r="H281" s="581" t="s">
        <v>689</v>
      </c>
      <c r="I281" s="581" t="s">
        <v>423</v>
      </c>
      <c r="J281" s="580" t="s">
        <v>629</v>
      </c>
      <c r="K281" s="582">
        <f t="shared" si="654"/>
        <v>3</v>
      </c>
      <c r="L281" s="580">
        <v>3</v>
      </c>
      <c r="M281" s="557"/>
      <c r="N281" s="558"/>
      <c r="O281" s="559">
        <f t="shared" si="655"/>
        <v>3</v>
      </c>
      <c r="P281" s="560"/>
      <c r="Q281" s="558"/>
      <c r="R281" s="559">
        <f t="shared" si="656"/>
        <v>3</v>
      </c>
      <c r="S281" s="560"/>
      <c r="T281" s="558"/>
      <c r="U281" s="561">
        <f t="shared" si="657"/>
        <v>3</v>
      </c>
      <c r="V281" s="560"/>
      <c r="W281" s="558"/>
      <c r="X281" s="559">
        <f t="shared" si="658"/>
        <v>3</v>
      </c>
      <c r="Y281" s="560"/>
      <c r="Z281" s="558"/>
      <c r="AA281" s="561">
        <f t="shared" si="659"/>
        <v>3</v>
      </c>
      <c r="AB281" s="560"/>
      <c r="AC281" s="558"/>
      <c r="AD281" s="559">
        <f t="shared" si="660"/>
        <v>3</v>
      </c>
      <c r="AE281" s="557"/>
      <c r="AF281" s="558"/>
      <c r="AG281" s="756">
        <f t="shared" si="661"/>
        <v>3</v>
      </c>
      <c r="AH281" s="560"/>
      <c r="AI281" s="558"/>
      <c r="AJ281" s="562">
        <f t="shared" si="662"/>
        <v>3</v>
      </c>
      <c r="AK281" s="560"/>
      <c r="AL281" s="558"/>
      <c r="AM281" s="562">
        <f t="shared" si="663"/>
        <v>3</v>
      </c>
      <c r="AN281" s="560"/>
      <c r="AO281" s="558"/>
      <c r="AP281" s="562">
        <f t="shared" si="664"/>
        <v>3</v>
      </c>
      <c r="AQ281" s="560"/>
      <c r="AR281" s="558"/>
      <c r="AS281" s="562">
        <f t="shared" si="665"/>
        <v>3</v>
      </c>
      <c r="AT281" s="560"/>
      <c r="AU281" s="558"/>
      <c r="AV281" s="562">
        <f t="shared" si="666"/>
        <v>3</v>
      </c>
      <c r="AW281" s="583">
        <f t="shared" si="667"/>
        <v>0</v>
      </c>
      <c r="AX281" s="583">
        <f t="shared" si="651"/>
        <v>0</v>
      </c>
      <c r="AY281" s="564">
        <f t="shared" si="668"/>
        <v>0</v>
      </c>
      <c r="AZ281" s="565" t="e">
        <f t="shared" si="633"/>
        <v>#DIV/0!</v>
      </c>
      <c r="BA281" s="566">
        <f t="shared" si="634"/>
        <v>0</v>
      </c>
      <c r="BB281" s="567">
        <v>3</v>
      </c>
      <c r="BC281" s="568">
        <v>1</v>
      </c>
      <c r="BD281" s="584">
        <f t="shared" si="632"/>
        <v>3</v>
      </c>
      <c r="BE281" s="583">
        <f t="shared" si="616"/>
        <v>2</v>
      </c>
      <c r="BF281" s="585">
        <v>2</v>
      </c>
      <c r="BG281" s="586">
        <v>43276.564120370371</v>
      </c>
      <c r="BH281" s="572">
        <f t="shared" si="636"/>
        <v>46265</v>
      </c>
      <c r="BI281" s="587">
        <f t="shared" si="669"/>
        <v>2988.4358796296292</v>
      </c>
      <c r="BJ281" s="580" t="str">
        <f t="shared" si="617"/>
        <v>Dead Stock</v>
      </c>
      <c r="BK281" s="751">
        <v>932</v>
      </c>
    </row>
    <row r="282" spans="1:294" s="548" customFormat="1" ht="13">
      <c r="A282" s="549"/>
      <c r="B282" s="550"/>
      <c r="C282" s="577">
        <v>279</v>
      </c>
      <c r="D282" s="630" t="s">
        <v>3879</v>
      </c>
      <c r="E282" s="630">
        <v>16</v>
      </c>
      <c r="F282" s="579" t="s">
        <v>1952</v>
      </c>
      <c r="G282" s="588" t="s">
        <v>916</v>
      </c>
      <c r="H282" s="589" t="s">
        <v>917</v>
      </c>
      <c r="I282" s="581" t="s">
        <v>419</v>
      </c>
      <c r="J282" s="580" t="s">
        <v>629</v>
      </c>
      <c r="K282" s="582">
        <f t="shared" ref="K282" si="672">AV282</f>
        <v>2</v>
      </c>
      <c r="L282" s="580">
        <v>2</v>
      </c>
      <c r="M282" s="557"/>
      <c r="N282" s="558"/>
      <c r="O282" s="559">
        <f t="shared" ref="O282" si="673">SUM(L282+M282-N282)</f>
        <v>2</v>
      </c>
      <c r="P282" s="560"/>
      <c r="Q282" s="558"/>
      <c r="R282" s="559">
        <f t="shared" ref="R282" si="674">SUM(O282+P282-Q282)</f>
        <v>2</v>
      </c>
      <c r="S282" s="560"/>
      <c r="T282" s="558"/>
      <c r="U282" s="561">
        <f t="shared" ref="U282" si="675">SUM(R282+S282-T282)</f>
        <v>2</v>
      </c>
      <c r="V282" s="560"/>
      <c r="W282" s="558"/>
      <c r="X282" s="559">
        <f t="shared" ref="X282" si="676">SUM(U282+V282-W282)</f>
        <v>2</v>
      </c>
      <c r="Y282" s="560"/>
      <c r="Z282" s="558"/>
      <c r="AA282" s="561">
        <f t="shared" ref="AA282" si="677">SUM(X282+Y282-Z282)</f>
        <v>2</v>
      </c>
      <c r="AB282" s="560"/>
      <c r="AC282" s="558">
        <v>1</v>
      </c>
      <c r="AD282" s="559">
        <f t="shared" ref="AD282" si="678">SUM(AA282+AB282-AC282)</f>
        <v>1</v>
      </c>
      <c r="AE282" s="557">
        <v>2</v>
      </c>
      <c r="AF282" s="558">
        <v>1</v>
      </c>
      <c r="AG282" s="756">
        <f t="shared" ref="AG282" si="679">SUM(AD282+AE282-AF282)</f>
        <v>2</v>
      </c>
      <c r="AH282" s="560"/>
      <c r="AI282" s="558"/>
      <c r="AJ282" s="562">
        <f t="shared" ref="AJ282" si="680">SUM(AG282+AH282-AI282)</f>
        <v>2</v>
      </c>
      <c r="AK282" s="560"/>
      <c r="AL282" s="558"/>
      <c r="AM282" s="562">
        <f t="shared" ref="AM282" si="681">SUM(AJ282+AK282-AL282)</f>
        <v>2</v>
      </c>
      <c r="AN282" s="560"/>
      <c r="AO282" s="558"/>
      <c r="AP282" s="562">
        <f t="shared" ref="AP282" si="682">SUM(AM282+AN282-AO282)</f>
        <v>2</v>
      </c>
      <c r="AQ282" s="560"/>
      <c r="AR282" s="558"/>
      <c r="AS282" s="562">
        <f t="shared" ref="AS282" si="683">SUM(AP282+AQ282-AR282)</f>
        <v>2</v>
      </c>
      <c r="AT282" s="560"/>
      <c r="AU282" s="558"/>
      <c r="AV282" s="562">
        <f t="shared" ref="AV282" si="684">SUM(AS282+AT282-AU282)</f>
        <v>2</v>
      </c>
      <c r="AW282" s="583">
        <f t="shared" ref="AW282" si="685">SUM(M282+P282+S282+V282+Y282+AB282+AE282+AH282+AK282+AN282+AQ282+AT282)</f>
        <v>2</v>
      </c>
      <c r="AX282" s="583">
        <f t="shared" ref="AX282:AX286" si="686">SUM(N282+Q282+T282+W282+Z282+AC282+AF282+AI282+AL282+AO282+AR282+AU282)</f>
        <v>2</v>
      </c>
      <c r="AY282" s="564">
        <f t="shared" ref="AY282" si="687">SUM(N282,Q282,T282,W282,Z282,AC282,AF282,AI282,AL282,AO282,AR282,AU282)</f>
        <v>2</v>
      </c>
      <c r="AZ282" s="565">
        <f t="shared" ref="AZ282" si="688">AVERAGE(N282,Q282,T282,W282,Z282,AC282,AF282,AI282,AL282,AO282,AR282,AU282)</f>
        <v>1</v>
      </c>
      <c r="BA282" s="566">
        <f t="shared" ref="BA282" si="689">COUNT(N282,Q282,T282,W282,Z282,AC282,AF282,AI282,AL282,AO282,AR282,AU282)</f>
        <v>2</v>
      </c>
      <c r="BB282" s="567">
        <f>MAX(0, Table176252626[[#This Row],[Column6]])</f>
        <v>2</v>
      </c>
      <c r="BC282" s="568">
        <v>1</v>
      </c>
      <c r="BD282" s="584">
        <f t="shared" si="632"/>
        <v>2</v>
      </c>
      <c r="BE282" s="583">
        <f t="shared" si="616"/>
        <v>1</v>
      </c>
      <c r="BF282" s="585">
        <v>2</v>
      </c>
      <c r="BG282" s="586">
        <v>46217</v>
      </c>
      <c r="BH282" s="572">
        <f t="shared" si="636"/>
        <v>46265</v>
      </c>
      <c r="BI282" s="587">
        <f t="shared" ref="BI282" si="690">BH282-BG282</f>
        <v>48</v>
      </c>
      <c r="BJ282" s="580" t="str">
        <f t="shared" si="617"/>
        <v/>
      </c>
      <c r="BK282" s="751">
        <v>981</v>
      </c>
      <c r="BL282" s="530"/>
      <c r="BM282" s="530"/>
      <c r="BN282" s="530"/>
      <c r="BO282" s="530"/>
      <c r="BP282" s="530"/>
      <c r="BQ282" s="530"/>
      <c r="BR282" s="530"/>
      <c r="BS282" s="530"/>
      <c r="BT282" s="530"/>
      <c r="BU282" s="530"/>
      <c r="BV282" s="530"/>
      <c r="BW282" s="530"/>
      <c r="BX282" s="530"/>
      <c r="BY282" s="530"/>
      <c r="BZ282" s="530"/>
      <c r="CA282" s="530"/>
      <c r="CB282" s="530"/>
      <c r="CC282" s="530"/>
      <c r="CD282" s="530"/>
      <c r="CE282" s="530"/>
      <c r="CF282" s="530"/>
      <c r="CG282" s="530"/>
      <c r="CH282" s="530"/>
      <c r="CI282" s="530"/>
      <c r="CJ282" s="530"/>
      <c r="CK282" s="530"/>
      <c r="CL282" s="530"/>
      <c r="CM282" s="530"/>
      <c r="CN282" s="530"/>
      <c r="CO282" s="530"/>
      <c r="CP282" s="530"/>
      <c r="CQ282" s="530"/>
      <c r="CR282" s="530"/>
      <c r="CS282" s="530"/>
      <c r="CT282" s="530"/>
      <c r="CU282" s="530"/>
      <c r="CV282" s="530"/>
      <c r="CW282" s="530"/>
      <c r="CX282" s="530"/>
      <c r="CY282" s="530"/>
      <c r="CZ282" s="530"/>
      <c r="DA282" s="530"/>
      <c r="DB282" s="530"/>
      <c r="DC282" s="530"/>
      <c r="DD282" s="530"/>
      <c r="DE282" s="530"/>
      <c r="DF282" s="530"/>
      <c r="DG282" s="530"/>
      <c r="DH282" s="530"/>
      <c r="DI282" s="530"/>
      <c r="DJ282" s="530"/>
      <c r="DK282" s="530"/>
      <c r="DL282" s="530"/>
      <c r="DM282" s="530"/>
      <c r="DN282" s="530"/>
      <c r="DO282" s="530"/>
      <c r="DP282" s="530"/>
      <c r="DQ282" s="530"/>
      <c r="DR282" s="530"/>
      <c r="DS282" s="530"/>
      <c r="DT282" s="530"/>
      <c r="DU282" s="530"/>
      <c r="DV282" s="530"/>
      <c r="DW282" s="530"/>
      <c r="DX282" s="530"/>
      <c r="DY282" s="530"/>
      <c r="DZ282" s="530"/>
      <c r="EA282" s="530"/>
      <c r="EB282" s="530"/>
      <c r="EC282" s="530"/>
      <c r="ED282" s="530"/>
      <c r="EE282" s="530"/>
      <c r="EF282" s="530"/>
      <c r="EG282" s="530"/>
      <c r="EH282" s="530"/>
      <c r="EI282" s="530"/>
      <c r="EJ282" s="530"/>
      <c r="EK282" s="530"/>
      <c r="EL282" s="530"/>
      <c r="EM282" s="530"/>
      <c r="EN282" s="530"/>
      <c r="EO282" s="530"/>
      <c r="EP282" s="530"/>
      <c r="EQ282" s="530"/>
      <c r="ER282" s="530"/>
      <c r="ES282" s="530"/>
      <c r="ET282" s="530"/>
      <c r="EU282" s="530"/>
      <c r="EV282" s="530"/>
      <c r="EW282" s="530"/>
      <c r="EX282" s="530"/>
      <c r="EY282" s="530"/>
      <c r="EZ282" s="530"/>
      <c r="FA282" s="530"/>
      <c r="FB282" s="530"/>
      <c r="FC282" s="530"/>
      <c r="FD282" s="530"/>
      <c r="FE282" s="530"/>
      <c r="FF282" s="530"/>
      <c r="FG282" s="530"/>
      <c r="FH282" s="530"/>
      <c r="FI282" s="530"/>
      <c r="FJ282" s="530"/>
      <c r="FK282" s="530"/>
      <c r="FL282" s="530"/>
      <c r="FM282" s="530"/>
      <c r="FN282" s="530"/>
      <c r="FO282" s="530"/>
      <c r="FP282" s="530"/>
      <c r="FQ282" s="530"/>
      <c r="FR282" s="530"/>
      <c r="FS282" s="530"/>
      <c r="FT282" s="530"/>
      <c r="FU282" s="530"/>
      <c r="FV282" s="530"/>
      <c r="FW282" s="530"/>
      <c r="FX282" s="530"/>
      <c r="FY282" s="530"/>
      <c r="FZ282" s="530"/>
      <c r="GA282" s="530"/>
      <c r="GB282" s="530"/>
      <c r="GC282" s="530"/>
      <c r="GD282" s="530"/>
      <c r="GE282" s="530"/>
      <c r="GF282" s="530"/>
      <c r="GG282" s="530"/>
      <c r="GH282" s="530"/>
      <c r="GI282" s="530"/>
      <c r="GJ282" s="530"/>
      <c r="GK282" s="530"/>
      <c r="GL282" s="530"/>
      <c r="GM282" s="530"/>
      <c r="GN282" s="530"/>
      <c r="GO282" s="530"/>
      <c r="GP282" s="530"/>
      <c r="GQ282" s="530"/>
      <c r="GR282" s="530"/>
      <c r="GS282" s="530"/>
      <c r="GT282" s="530"/>
      <c r="GU282" s="530"/>
      <c r="GV282" s="530"/>
      <c r="GW282" s="530"/>
      <c r="GX282" s="530"/>
      <c r="GY282" s="530"/>
      <c r="GZ282" s="530"/>
      <c r="HA282" s="530"/>
      <c r="HB282" s="530"/>
      <c r="HC282" s="530"/>
      <c r="HD282" s="530"/>
      <c r="HE282" s="530"/>
      <c r="HF282" s="530"/>
      <c r="HG282" s="530"/>
      <c r="HH282" s="530"/>
      <c r="HI282" s="530"/>
      <c r="HJ282" s="530"/>
      <c r="HK282" s="530"/>
      <c r="HL282" s="530"/>
      <c r="HM282" s="530"/>
      <c r="HN282" s="530"/>
      <c r="HO282" s="530"/>
      <c r="HP282" s="530"/>
      <c r="HQ282" s="530"/>
      <c r="HR282" s="530"/>
      <c r="HS282" s="530"/>
      <c r="HT282" s="530"/>
      <c r="HU282" s="530"/>
      <c r="HV282" s="530"/>
      <c r="HW282" s="530"/>
      <c r="HX282" s="530"/>
      <c r="HY282" s="530"/>
      <c r="HZ282" s="530"/>
      <c r="IA282" s="530"/>
      <c r="IB282" s="530"/>
      <c r="IC282" s="530"/>
      <c r="ID282" s="530"/>
      <c r="IE282" s="530"/>
      <c r="IF282" s="530"/>
      <c r="IG282" s="530"/>
      <c r="IH282" s="530"/>
      <c r="II282" s="530"/>
      <c r="IJ282" s="530"/>
      <c r="IK282" s="530"/>
      <c r="IL282" s="530"/>
      <c r="IM282" s="530"/>
      <c r="IN282" s="530"/>
      <c r="IO282" s="530"/>
      <c r="IP282" s="530"/>
      <c r="IQ282" s="530"/>
      <c r="IR282" s="530"/>
      <c r="IS282" s="530"/>
      <c r="IT282" s="530"/>
      <c r="IU282" s="530"/>
      <c r="IV282" s="530"/>
      <c r="IW282" s="530"/>
      <c r="IX282" s="530"/>
      <c r="IY282" s="530"/>
      <c r="IZ282" s="530"/>
      <c r="JA282" s="530"/>
      <c r="JB282" s="530"/>
      <c r="JC282" s="530"/>
      <c r="JD282" s="530"/>
      <c r="JE282" s="530"/>
      <c r="JF282" s="530"/>
      <c r="JG282" s="530"/>
      <c r="JH282" s="530"/>
      <c r="JI282" s="530"/>
      <c r="JJ282" s="530"/>
      <c r="JK282" s="530"/>
      <c r="JL282" s="530"/>
      <c r="JM282" s="530"/>
      <c r="JN282" s="530"/>
      <c r="JO282" s="530"/>
      <c r="JP282" s="530"/>
      <c r="JQ282" s="530"/>
      <c r="JR282" s="530"/>
      <c r="JS282" s="530"/>
      <c r="JT282" s="530"/>
      <c r="JU282" s="530"/>
      <c r="JV282" s="530"/>
      <c r="JW282" s="530"/>
      <c r="JX282" s="530"/>
      <c r="JY282" s="530"/>
      <c r="JZ282" s="530"/>
      <c r="KA282" s="530"/>
      <c r="KB282" s="530"/>
      <c r="KC282" s="530"/>
      <c r="KD282" s="530"/>
      <c r="KE282" s="530"/>
      <c r="KF282" s="530"/>
      <c r="KG282" s="530"/>
      <c r="KH282" s="530"/>
    </row>
    <row r="283" spans="1:294" ht="13">
      <c r="A283" s="549"/>
      <c r="B283" s="550"/>
      <c r="C283" s="551">
        <v>280</v>
      </c>
      <c r="D283" s="630" t="s">
        <v>3879</v>
      </c>
      <c r="E283" s="630">
        <v>17</v>
      </c>
      <c r="F283" s="593" t="s">
        <v>1952</v>
      </c>
      <c r="G283" s="588" t="s">
        <v>4513</v>
      </c>
      <c r="H283" s="589" t="s">
        <v>4514</v>
      </c>
      <c r="I283" s="589" t="s">
        <v>423</v>
      </c>
      <c r="J283" s="588" t="s">
        <v>629</v>
      </c>
      <c r="K283" s="594">
        <f>AV283</f>
        <v>4</v>
      </c>
      <c r="L283" s="580">
        <v>5</v>
      </c>
      <c r="M283" s="558"/>
      <c r="N283" s="558"/>
      <c r="O283" s="562">
        <f t="shared" ref="O283:O310" si="691">SUM(L283+M283-N283)</f>
        <v>5</v>
      </c>
      <c r="P283" s="560"/>
      <c r="Q283" s="558"/>
      <c r="R283" s="562">
        <f t="shared" ref="R283:R310" si="692">SUM(O283+P283-Q283)</f>
        <v>5</v>
      </c>
      <c r="S283" s="560"/>
      <c r="T283" s="558"/>
      <c r="U283" s="595">
        <f t="shared" ref="U283:U310" si="693">SUM(R283+S283-T283)</f>
        <v>5</v>
      </c>
      <c r="V283" s="560"/>
      <c r="W283" s="558"/>
      <c r="X283" s="562">
        <f t="shared" ref="X283:X310" si="694">SUM(U283+V283-W283)</f>
        <v>5</v>
      </c>
      <c r="Y283" s="560"/>
      <c r="Z283" s="558"/>
      <c r="AA283" s="595">
        <f t="shared" ref="AA283:AA310" si="695">SUM(X283+Y283-Z283)</f>
        <v>5</v>
      </c>
      <c r="AB283" s="560"/>
      <c r="AC283" s="558"/>
      <c r="AD283" s="562">
        <f t="shared" ref="AD283:AD310" si="696">SUM(AA283+AB283-AC283)</f>
        <v>5</v>
      </c>
      <c r="AE283" s="557"/>
      <c r="AF283" s="558"/>
      <c r="AG283" s="672">
        <f t="shared" ref="AG283:AG310" si="697">SUM(AD283+AE283-AF283)</f>
        <v>5</v>
      </c>
      <c r="AH283" s="560"/>
      <c r="AI283" s="558">
        <v>1</v>
      </c>
      <c r="AJ283" s="562">
        <f t="shared" ref="AJ283:AJ310" si="698">SUM(AG283+AH283-AI283)</f>
        <v>4</v>
      </c>
      <c r="AK283" s="560"/>
      <c r="AL283" s="558"/>
      <c r="AM283" s="562">
        <f t="shared" ref="AM283:AM310" si="699">SUM(AJ283+AK283-AL283)</f>
        <v>4</v>
      </c>
      <c r="AN283" s="560"/>
      <c r="AO283" s="558"/>
      <c r="AP283" s="562">
        <f t="shared" ref="AP283:AP310" si="700">SUM(AM283+AN283-AO283)</f>
        <v>4</v>
      </c>
      <c r="AQ283" s="560"/>
      <c r="AR283" s="558"/>
      <c r="AS283" s="562">
        <f t="shared" ref="AS283:AS310" si="701">SUM(AP283+AQ283-AR283)</f>
        <v>4</v>
      </c>
      <c r="AT283" s="560"/>
      <c r="AU283" s="558"/>
      <c r="AV283" s="562">
        <f t="shared" ref="AV283:AV287" si="702">SUM(AS283+AT283-AU283)</f>
        <v>4</v>
      </c>
      <c r="AW283" s="597">
        <f>SUM(M283+P283+S283+V283+Y283+AB283+AE283+AH283+AK283+AN283+AQ283+AT283)</f>
        <v>0</v>
      </c>
      <c r="AX283" s="598">
        <f t="shared" si="686"/>
        <v>1</v>
      </c>
      <c r="AY283" s="599">
        <f t="shared" ref="AY283:AY287" si="703">SUM(N283,Q283,T283,W283,Z283,AC283,AF283,AI283,AL283,AO283,AR283,AU283)</f>
        <v>1</v>
      </c>
      <c r="AZ283" s="600">
        <f t="shared" ref="AZ283:AZ302" si="704">AVERAGE(N283,Q283,T283,W283,Z283,AC283,AF283,AI283,AL283,AO283,AR283,AU283)</f>
        <v>1</v>
      </c>
      <c r="BA283" s="601">
        <f t="shared" ref="BA283:BA302" si="705">COUNT(N283,Q283,T283,W283,Z283,AC283,AF283,AI283,AL283,AO283,AR283,AU283)</f>
        <v>1</v>
      </c>
      <c r="BB283" s="602">
        <v>5</v>
      </c>
      <c r="BC283" s="603">
        <v>1</v>
      </c>
      <c r="BD283" s="584">
        <f t="shared" si="632"/>
        <v>4</v>
      </c>
      <c r="BE283" s="583">
        <f t="shared" si="616"/>
        <v>3</v>
      </c>
      <c r="BF283" s="585">
        <v>2</v>
      </c>
      <c r="BG283" s="586">
        <v>45833</v>
      </c>
      <c r="BH283" s="572">
        <f t="shared" si="636"/>
        <v>46265</v>
      </c>
      <c r="BI283" s="604">
        <f t="shared" ref="BI283:BI311" si="706">BH283-BG283</f>
        <v>432</v>
      </c>
      <c r="BJ283" s="580" t="str">
        <f t="shared" si="617"/>
        <v>Dead Stock</v>
      </c>
      <c r="BK283" s="751">
        <v>405</v>
      </c>
    </row>
    <row r="284" spans="1:294" s="548" customFormat="1" ht="13">
      <c r="A284" s="549"/>
      <c r="B284" s="576"/>
      <c r="C284" s="551">
        <v>281</v>
      </c>
      <c r="D284" s="630" t="s">
        <v>3879</v>
      </c>
      <c r="E284" s="630">
        <v>18</v>
      </c>
      <c r="F284" s="553" t="s">
        <v>1953</v>
      </c>
      <c r="G284" s="580" t="s">
        <v>281</v>
      </c>
      <c r="H284" s="581" t="s">
        <v>282</v>
      </c>
      <c r="I284" s="581" t="s">
        <v>419</v>
      </c>
      <c r="J284" s="580" t="s">
        <v>629</v>
      </c>
      <c r="K284" s="582">
        <f>AV284</f>
        <v>1</v>
      </c>
      <c r="L284" s="580">
        <v>1</v>
      </c>
      <c r="M284" s="557"/>
      <c r="N284" s="558"/>
      <c r="O284" s="559">
        <f t="shared" si="691"/>
        <v>1</v>
      </c>
      <c r="P284" s="560"/>
      <c r="Q284" s="558"/>
      <c r="R284" s="559">
        <f t="shared" si="692"/>
        <v>1</v>
      </c>
      <c r="S284" s="560"/>
      <c r="T284" s="558"/>
      <c r="U284" s="561">
        <f t="shared" si="693"/>
        <v>1</v>
      </c>
      <c r="V284" s="560"/>
      <c r="W284" s="558"/>
      <c r="X284" s="559">
        <f t="shared" si="694"/>
        <v>1</v>
      </c>
      <c r="Y284" s="560"/>
      <c r="Z284" s="558"/>
      <c r="AA284" s="561">
        <f t="shared" si="695"/>
        <v>1</v>
      </c>
      <c r="AB284" s="560"/>
      <c r="AC284" s="558"/>
      <c r="AD284" s="559">
        <f t="shared" si="696"/>
        <v>1</v>
      </c>
      <c r="AE284" s="557"/>
      <c r="AF284" s="558"/>
      <c r="AG284" s="756">
        <f t="shared" si="697"/>
        <v>1</v>
      </c>
      <c r="AH284" s="560"/>
      <c r="AI284" s="558"/>
      <c r="AJ284" s="562">
        <f t="shared" si="698"/>
        <v>1</v>
      </c>
      <c r="AK284" s="560"/>
      <c r="AL284" s="558"/>
      <c r="AM284" s="562">
        <f t="shared" si="699"/>
        <v>1</v>
      </c>
      <c r="AN284" s="560"/>
      <c r="AO284" s="558"/>
      <c r="AP284" s="562">
        <f t="shared" si="700"/>
        <v>1</v>
      </c>
      <c r="AQ284" s="560"/>
      <c r="AR284" s="558"/>
      <c r="AS284" s="562">
        <f t="shared" si="701"/>
        <v>1</v>
      </c>
      <c r="AT284" s="560"/>
      <c r="AU284" s="558"/>
      <c r="AV284" s="562">
        <f t="shared" si="702"/>
        <v>1</v>
      </c>
      <c r="AW284" s="583">
        <f>SUM(M284+P284+S284+V284+Y284+AB284+AE284+AH284+AK284+AN284+AQ284+AT284)</f>
        <v>0</v>
      </c>
      <c r="AX284" s="583">
        <f t="shared" si="686"/>
        <v>0</v>
      </c>
      <c r="AY284" s="564">
        <f t="shared" si="703"/>
        <v>0</v>
      </c>
      <c r="AZ284" s="565" t="e">
        <f t="shared" si="704"/>
        <v>#DIV/0!</v>
      </c>
      <c r="BA284" s="566">
        <f t="shared" si="705"/>
        <v>0</v>
      </c>
      <c r="BB284" s="567">
        <f>MAX(0, Table176252626[[#This Row],[Column6]])</f>
        <v>1</v>
      </c>
      <c r="BC284" s="568">
        <v>0</v>
      </c>
      <c r="BD284" s="584">
        <f t="shared" si="632"/>
        <v>1</v>
      </c>
      <c r="BE284" s="583">
        <f t="shared" si="616"/>
        <v>1</v>
      </c>
      <c r="BF284" s="585">
        <v>2</v>
      </c>
      <c r="BG284" s="586">
        <v>44459.531458333331</v>
      </c>
      <c r="BH284" s="572">
        <f t="shared" si="636"/>
        <v>46265</v>
      </c>
      <c r="BI284" s="587">
        <f t="shared" si="706"/>
        <v>1805.4685416666689</v>
      </c>
      <c r="BJ284" s="580" t="str">
        <f t="shared" si="617"/>
        <v>Dead Stock</v>
      </c>
      <c r="BK284" s="751">
        <v>310</v>
      </c>
      <c r="BL284" s="530"/>
      <c r="BM284" s="530"/>
      <c r="BN284" s="530"/>
      <c r="BO284" s="530"/>
      <c r="BP284" s="530"/>
      <c r="BQ284" s="530"/>
      <c r="BR284" s="530"/>
      <c r="BS284" s="530"/>
      <c r="BT284" s="530"/>
      <c r="BU284" s="530"/>
      <c r="BV284" s="530"/>
      <c r="BW284" s="530"/>
      <c r="BX284" s="530"/>
      <c r="BY284" s="530"/>
      <c r="BZ284" s="530"/>
      <c r="CA284" s="530"/>
      <c r="CB284" s="530"/>
      <c r="CC284" s="530"/>
      <c r="CD284" s="530"/>
      <c r="CE284" s="530"/>
      <c r="CF284" s="530"/>
      <c r="CG284" s="530"/>
      <c r="CH284" s="530"/>
      <c r="CI284" s="530"/>
      <c r="CJ284" s="530"/>
      <c r="CK284" s="530"/>
      <c r="CL284" s="530"/>
      <c r="CM284" s="530"/>
      <c r="CN284" s="530"/>
      <c r="CO284" s="530"/>
      <c r="CP284" s="530"/>
      <c r="CQ284" s="530"/>
      <c r="CR284" s="530"/>
      <c r="CS284" s="530"/>
      <c r="CT284" s="530"/>
      <c r="CU284" s="530"/>
      <c r="CV284" s="530"/>
      <c r="CW284" s="530"/>
      <c r="CX284" s="530"/>
      <c r="CY284" s="530"/>
      <c r="CZ284" s="530"/>
      <c r="DA284" s="530"/>
      <c r="DB284" s="530"/>
      <c r="DC284" s="530"/>
      <c r="DD284" s="530"/>
      <c r="DE284" s="530"/>
      <c r="DF284" s="530"/>
      <c r="DG284" s="530"/>
      <c r="DH284" s="530"/>
      <c r="DI284" s="530"/>
      <c r="DJ284" s="530"/>
      <c r="DK284" s="530"/>
      <c r="DL284" s="530"/>
      <c r="DM284" s="530"/>
      <c r="DN284" s="530"/>
      <c r="DO284" s="530"/>
      <c r="DP284" s="530"/>
      <c r="DQ284" s="530"/>
      <c r="DR284" s="530"/>
      <c r="DS284" s="530"/>
      <c r="DT284" s="530"/>
      <c r="DU284" s="530"/>
      <c r="DV284" s="530"/>
      <c r="DW284" s="530"/>
      <c r="DX284" s="530"/>
      <c r="DY284" s="530"/>
      <c r="DZ284" s="530"/>
      <c r="EA284" s="530"/>
      <c r="EB284" s="530"/>
      <c r="EC284" s="530"/>
      <c r="ED284" s="530"/>
      <c r="EE284" s="530"/>
      <c r="EF284" s="530"/>
      <c r="EG284" s="530"/>
      <c r="EH284" s="530"/>
      <c r="EI284" s="530"/>
      <c r="EJ284" s="530"/>
      <c r="EK284" s="530"/>
      <c r="EL284" s="530"/>
      <c r="EM284" s="530"/>
      <c r="EN284" s="530"/>
      <c r="EO284" s="530"/>
      <c r="EP284" s="530"/>
      <c r="EQ284" s="530"/>
      <c r="ER284" s="530"/>
      <c r="ES284" s="530"/>
      <c r="ET284" s="530"/>
      <c r="EU284" s="530"/>
      <c r="EV284" s="530"/>
      <c r="EW284" s="530"/>
      <c r="EX284" s="530"/>
      <c r="EY284" s="530"/>
      <c r="EZ284" s="530"/>
      <c r="FA284" s="530"/>
      <c r="FB284" s="530"/>
      <c r="FC284" s="530"/>
      <c r="FD284" s="530"/>
      <c r="FE284" s="530"/>
      <c r="FF284" s="530"/>
      <c r="FG284" s="530"/>
      <c r="FH284" s="530"/>
      <c r="FI284" s="530"/>
      <c r="FJ284" s="530"/>
      <c r="FK284" s="530"/>
      <c r="FL284" s="530"/>
      <c r="FM284" s="530"/>
      <c r="FN284" s="530"/>
      <c r="FO284" s="530"/>
      <c r="FP284" s="530"/>
      <c r="FQ284" s="530"/>
      <c r="FR284" s="530"/>
      <c r="FS284" s="530"/>
      <c r="FT284" s="530"/>
      <c r="FU284" s="530"/>
      <c r="FV284" s="530"/>
      <c r="FW284" s="530"/>
      <c r="FX284" s="530"/>
      <c r="FY284" s="530"/>
      <c r="FZ284" s="530"/>
      <c r="GA284" s="530"/>
      <c r="GB284" s="530"/>
      <c r="GC284" s="530"/>
      <c r="GD284" s="530"/>
      <c r="GE284" s="530"/>
      <c r="GF284" s="530"/>
      <c r="GG284" s="530"/>
      <c r="GH284" s="530"/>
      <c r="GI284" s="530"/>
      <c r="GJ284" s="530"/>
      <c r="GK284" s="530"/>
      <c r="GL284" s="530"/>
      <c r="GM284" s="530"/>
      <c r="GN284" s="530"/>
      <c r="GO284" s="530"/>
      <c r="GP284" s="530"/>
      <c r="GQ284" s="530"/>
      <c r="GR284" s="530"/>
      <c r="GS284" s="530"/>
      <c r="GT284" s="530"/>
      <c r="GU284" s="530"/>
      <c r="GV284" s="530"/>
      <c r="GW284" s="530"/>
      <c r="GX284" s="530"/>
      <c r="GY284" s="530"/>
      <c r="GZ284" s="530"/>
      <c r="HA284" s="530"/>
      <c r="HB284" s="530"/>
      <c r="HC284" s="530"/>
      <c r="HD284" s="530"/>
      <c r="HE284" s="530"/>
      <c r="HF284" s="530"/>
      <c r="HG284" s="530"/>
      <c r="HH284" s="530"/>
      <c r="HI284" s="530"/>
      <c r="HJ284" s="530"/>
      <c r="HK284" s="530"/>
      <c r="HL284" s="530"/>
      <c r="HM284" s="530"/>
      <c r="HN284" s="530"/>
      <c r="HO284" s="530"/>
      <c r="HP284" s="530"/>
      <c r="HQ284" s="530"/>
      <c r="HR284" s="530"/>
      <c r="HS284" s="530"/>
      <c r="HT284" s="530"/>
      <c r="HU284" s="530"/>
      <c r="HV284" s="530"/>
      <c r="HW284" s="530"/>
      <c r="HX284" s="530"/>
      <c r="HY284" s="530"/>
      <c r="HZ284" s="530"/>
      <c r="IA284" s="530"/>
      <c r="IB284" s="530"/>
      <c r="IC284" s="530"/>
      <c r="ID284" s="530"/>
      <c r="IE284" s="530"/>
      <c r="IF284" s="530"/>
      <c r="IG284" s="530"/>
      <c r="IH284" s="530"/>
      <c r="II284" s="530"/>
      <c r="IJ284" s="530"/>
      <c r="IK284" s="530"/>
      <c r="IL284" s="530"/>
      <c r="IM284" s="530"/>
      <c r="IN284" s="530"/>
      <c r="IO284" s="530"/>
      <c r="IP284" s="530"/>
      <c r="IQ284" s="530"/>
      <c r="IR284" s="530"/>
      <c r="IS284" s="530"/>
      <c r="IT284" s="530"/>
      <c r="IU284" s="530"/>
      <c r="IV284" s="530"/>
      <c r="IW284" s="530"/>
      <c r="IX284" s="530"/>
      <c r="IY284" s="530"/>
      <c r="IZ284" s="530"/>
      <c r="JA284" s="530"/>
      <c r="JB284" s="530"/>
      <c r="JC284" s="530"/>
      <c r="JD284" s="530"/>
      <c r="JE284" s="530"/>
      <c r="JF284" s="530"/>
      <c r="JG284" s="530"/>
      <c r="JH284" s="530"/>
      <c r="JI284" s="530"/>
      <c r="JJ284" s="530"/>
      <c r="JK284" s="530"/>
      <c r="JL284" s="530"/>
      <c r="JM284" s="530"/>
      <c r="JN284" s="530"/>
      <c r="JO284" s="530"/>
      <c r="JP284" s="530"/>
      <c r="JQ284" s="530"/>
      <c r="JR284" s="530"/>
      <c r="JS284" s="530"/>
      <c r="JT284" s="530"/>
      <c r="JU284" s="530"/>
      <c r="JV284" s="530"/>
      <c r="JW284" s="530"/>
      <c r="JX284" s="530"/>
      <c r="JY284" s="530"/>
      <c r="JZ284" s="530"/>
      <c r="KA284" s="530"/>
      <c r="KB284" s="530"/>
      <c r="KC284" s="530"/>
      <c r="KD284" s="530"/>
      <c r="KE284" s="530"/>
      <c r="KF284" s="530"/>
      <c r="KG284" s="530"/>
      <c r="KH284" s="530"/>
    </row>
    <row r="285" spans="1:294" s="548" customFormat="1" ht="13">
      <c r="A285" s="549"/>
      <c r="B285" s="576"/>
      <c r="C285" s="551">
        <v>282</v>
      </c>
      <c r="D285" s="630" t="s">
        <v>3879</v>
      </c>
      <c r="E285" s="630">
        <v>19</v>
      </c>
      <c r="F285" s="553" t="s">
        <v>1953</v>
      </c>
      <c r="G285" s="580" t="s">
        <v>676</v>
      </c>
      <c r="H285" s="581" t="s">
        <v>677</v>
      </c>
      <c r="I285" s="581" t="s">
        <v>419</v>
      </c>
      <c r="J285" s="580" t="s">
        <v>629</v>
      </c>
      <c r="K285" s="582">
        <f t="shared" ref="K285" si="707">AV285</f>
        <v>2</v>
      </c>
      <c r="L285" s="580">
        <v>2</v>
      </c>
      <c r="M285" s="557"/>
      <c r="N285" s="558"/>
      <c r="O285" s="559">
        <f t="shared" si="691"/>
        <v>2</v>
      </c>
      <c r="P285" s="560"/>
      <c r="Q285" s="558"/>
      <c r="R285" s="559">
        <f t="shared" si="692"/>
        <v>2</v>
      </c>
      <c r="S285" s="560"/>
      <c r="T285" s="558"/>
      <c r="U285" s="561">
        <f t="shared" si="693"/>
        <v>2</v>
      </c>
      <c r="V285" s="560"/>
      <c r="W285" s="558"/>
      <c r="X285" s="559">
        <f t="shared" si="694"/>
        <v>2</v>
      </c>
      <c r="Y285" s="560"/>
      <c r="Z285" s="558"/>
      <c r="AA285" s="561">
        <f t="shared" si="695"/>
        <v>2</v>
      </c>
      <c r="AB285" s="560"/>
      <c r="AC285" s="558"/>
      <c r="AD285" s="559">
        <f t="shared" si="696"/>
        <v>2</v>
      </c>
      <c r="AE285" s="557"/>
      <c r="AF285" s="558"/>
      <c r="AG285" s="756">
        <f t="shared" si="697"/>
        <v>2</v>
      </c>
      <c r="AH285" s="560"/>
      <c r="AI285" s="558"/>
      <c r="AJ285" s="562">
        <f t="shared" si="698"/>
        <v>2</v>
      </c>
      <c r="AK285" s="560"/>
      <c r="AL285" s="558"/>
      <c r="AM285" s="562">
        <f t="shared" si="699"/>
        <v>2</v>
      </c>
      <c r="AN285" s="560"/>
      <c r="AO285" s="558"/>
      <c r="AP285" s="562">
        <f t="shared" si="700"/>
        <v>2</v>
      </c>
      <c r="AQ285" s="560"/>
      <c r="AR285" s="558"/>
      <c r="AS285" s="562">
        <f t="shared" si="701"/>
        <v>2</v>
      </c>
      <c r="AT285" s="560"/>
      <c r="AU285" s="558"/>
      <c r="AV285" s="562">
        <f t="shared" si="702"/>
        <v>2</v>
      </c>
      <c r="AW285" s="583">
        <f>SUM(M285+P285+S285+V285+Y285+AB285+AE285+AH285+AK285+AN285+AQ285+AT285)</f>
        <v>0</v>
      </c>
      <c r="AX285" s="583">
        <f t="shared" si="686"/>
        <v>0</v>
      </c>
      <c r="AY285" s="564">
        <f t="shared" si="703"/>
        <v>0</v>
      </c>
      <c r="AZ285" s="565" t="e">
        <f t="shared" si="704"/>
        <v>#DIV/0!</v>
      </c>
      <c r="BA285" s="566">
        <f t="shared" si="705"/>
        <v>0</v>
      </c>
      <c r="BB285" s="567">
        <f>MAX(0, Table176252626[[#This Row],[Column6]])</f>
        <v>2</v>
      </c>
      <c r="BC285" s="568">
        <v>1</v>
      </c>
      <c r="BD285" s="584">
        <f t="shared" si="632"/>
        <v>2</v>
      </c>
      <c r="BE285" s="583">
        <f t="shared" si="616"/>
        <v>1</v>
      </c>
      <c r="BF285" s="585">
        <v>2</v>
      </c>
      <c r="BG285" s="586">
        <v>43256.549745370372</v>
      </c>
      <c r="BH285" s="572">
        <f t="shared" si="636"/>
        <v>46265</v>
      </c>
      <c r="BI285" s="587">
        <f t="shared" si="706"/>
        <v>3008.450254629628</v>
      </c>
      <c r="BJ285" s="580" t="str">
        <f t="shared" si="617"/>
        <v>Dead Stock</v>
      </c>
      <c r="BK285" s="751">
        <v>150</v>
      </c>
      <c r="BL285" s="530"/>
      <c r="BM285" s="530"/>
      <c r="BN285" s="530"/>
      <c r="BO285" s="530"/>
      <c r="BP285" s="530"/>
      <c r="BQ285" s="530"/>
      <c r="BR285" s="530"/>
      <c r="BS285" s="530"/>
      <c r="BT285" s="530"/>
      <c r="BU285" s="530"/>
      <c r="BV285" s="530"/>
      <c r="BW285" s="530"/>
      <c r="BX285" s="530"/>
      <c r="BY285" s="530"/>
      <c r="BZ285" s="530"/>
      <c r="CA285" s="530"/>
      <c r="CB285" s="530"/>
      <c r="CC285" s="530"/>
      <c r="CD285" s="530"/>
      <c r="CE285" s="530"/>
      <c r="CF285" s="530"/>
      <c r="CG285" s="530"/>
      <c r="CH285" s="530"/>
      <c r="CI285" s="530"/>
      <c r="CJ285" s="530"/>
      <c r="CK285" s="530"/>
      <c r="CL285" s="530"/>
      <c r="CM285" s="530"/>
      <c r="CN285" s="530"/>
      <c r="CO285" s="530"/>
      <c r="CP285" s="530"/>
      <c r="CQ285" s="530"/>
      <c r="CR285" s="530"/>
      <c r="CS285" s="530"/>
      <c r="CT285" s="530"/>
      <c r="CU285" s="530"/>
      <c r="CV285" s="530"/>
      <c r="CW285" s="530"/>
      <c r="CX285" s="530"/>
      <c r="CY285" s="530"/>
      <c r="CZ285" s="530"/>
      <c r="DA285" s="530"/>
      <c r="DB285" s="530"/>
      <c r="DC285" s="530"/>
      <c r="DD285" s="530"/>
      <c r="DE285" s="530"/>
      <c r="DF285" s="530"/>
      <c r="DG285" s="530"/>
      <c r="DH285" s="530"/>
      <c r="DI285" s="530"/>
      <c r="DJ285" s="530"/>
      <c r="DK285" s="530"/>
      <c r="DL285" s="530"/>
      <c r="DM285" s="530"/>
      <c r="DN285" s="530"/>
      <c r="DO285" s="530"/>
      <c r="DP285" s="530"/>
      <c r="DQ285" s="530"/>
      <c r="DR285" s="530"/>
      <c r="DS285" s="530"/>
      <c r="DT285" s="530"/>
      <c r="DU285" s="530"/>
      <c r="DV285" s="530"/>
      <c r="DW285" s="530"/>
      <c r="DX285" s="530"/>
      <c r="DY285" s="530"/>
      <c r="DZ285" s="530"/>
      <c r="EA285" s="530"/>
      <c r="EB285" s="530"/>
      <c r="EC285" s="530"/>
      <c r="ED285" s="530"/>
      <c r="EE285" s="530"/>
      <c r="EF285" s="530"/>
      <c r="EG285" s="530"/>
      <c r="EH285" s="530"/>
      <c r="EI285" s="530"/>
      <c r="EJ285" s="530"/>
      <c r="EK285" s="530"/>
      <c r="EL285" s="530"/>
      <c r="EM285" s="530"/>
      <c r="EN285" s="530"/>
      <c r="EO285" s="530"/>
      <c r="EP285" s="530"/>
      <c r="EQ285" s="530"/>
      <c r="ER285" s="530"/>
      <c r="ES285" s="530"/>
      <c r="ET285" s="530"/>
      <c r="EU285" s="530"/>
      <c r="EV285" s="530"/>
      <c r="EW285" s="530"/>
      <c r="EX285" s="530"/>
      <c r="EY285" s="530"/>
      <c r="EZ285" s="530"/>
      <c r="FA285" s="530"/>
      <c r="FB285" s="530"/>
      <c r="FC285" s="530"/>
      <c r="FD285" s="530"/>
      <c r="FE285" s="530"/>
      <c r="FF285" s="530"/>
      <c r="FG285" s="530"/>
      <c r="FH285" s="530"/>
      <c r="FI285" s="530"/>
      <c r="FJ285" s="530"/>
      <c r="FK285" s="530"/>
      <c r="FL285" s="530"/>
      <c r="FM285" s="530"/>
      <c r="FN285" s="530"/>
      <c r="FO285" s="530"/>
      <c r="FP285" s="530"/>
      <c r="FQ285" s="530"/>
      <c r="FR285" s="530"/>
      <c r="FS285" s="530"/>
      <c r="FT285" s="530"/>
      <c r="FU285" s="530"/>
      <c r="FV285" s="530"/>
      <c r="FW285" s="530"/>
      <c r="FX285" s="530"/>
      <c r="FY285" s="530"/>
      <c r="FZ285" s="530"/>
      <c r="GA285" s="530"/>
      <c r="GB285" s="530"/>
      <c r="GC285" s="530"/>
      <c r="GD285" s="530"/>
      <c r="GE285" s="530"/>
      <c r="GF285" s="530"/>
      <c r="GG285" s="530"/>
      <c r="GH285" s="530"/>
      <c r="GI285" s="530"/>
      <c r="GJ285" s="530"/>
      <c r="GK285" s="530"/>
      <c r="GL285" s="530"/>
      <c r="GM285" s="530"/>
      <c r="GN285" s="530"/>
      <c r="GO285" s="530"/>
      <c r="GP285" s="530"/>
      <c r="GQ285" s="530"/>
      <c r="GR285" s="530"/>
      <c r="GS285" s="530"/>
      <c r="GT285" s="530"/>
      <c r="GU285" s="530"/>
      <c r="GV285" s="530"/>
      <c r="GW285" s="530"/>
      <c r="GX285" s="530"/>
      <c r="GY285" s="530"/>
      <c r="GZ285" s="530"/>
      <c r="HA285" s="530"/>
      <c r="HB285" s="530"/>
      <c r="HC285" s="530"/>
      <c r="HD285" s="530"/>
      <c r="HE285" s="530"/>
      <c r="HF285" s="530"/>
      <c r="HG285" s="530"/>
      <c r="HH285" s="530"/>
      <c r="HI285" s="530"/>
      <c r="HJ285" s="530"/>
      <c r="HK285" s="530"/>
      <c r="HL285" s="530"/>
      <c r="HM285" s="530"/>
      <c r="HN285" s="530"/>
      <c r="HO285" s="530"/>
      <c r="HP285" s="530"/>
      <c r="HQ285" s="530"/>
      <c r="HR285" s="530"/>
      <c r="HS285" s="530"/>
      <c r="HT285" s="530"/>
      <c r="HU285" s="530"/>
      <c r="HV285" s="530"/>
      <c r="HW285" s="530"/>
      <c r="HX285" s="530"/>
      <c r="HY285" s="530"/>
      <c r="HZ285" s="530"/>
      <c r="IA285" s="530"/>
      <c r="IB285" s="530"/>
      <c r="IC285" s="530"/>
      <c r="ID285" s="530"/>
      <c r="IE285" s="530"/>
      <c r="IF285" s="530"/>
      <c r="IG285" s="530"/>
      <c r="IH285" s="530"/>
      <c r="II285" s="530"/>
      <c r="IJ285" s="530"/>
      <c r="IK285" s="530"/>
      <c r="IL285" s="530"/>
      <c r="IM285" s="530"/>
      <c r="IN285" s="530"/>
      <c r="IO285" s="530"/>
      <c r="IP285" s="530"/>
      <c r="IQ285" s="530"/>
      <c r="IR285" s="530"/>
      <c r="IS285" s="530"/>
      <c r="IT285" s="530"/>
      <c r="IU285" s="530"/>
      <c r="IV285" s="530"/>
      <c r="IW285" s="530"/>
      <c r="IX285" s="530"/>
      <c r="IY285" s="530"/>
      <c r="IZ285" s="530"/>
      <c r="JA285" s="530"/>
      <c r="JB285" s="530"/>
      <c r="JC285" s="530"/>
      <c r="JD285" s="530"/>
      <c r="JE285" s="530"/>
      <c r="JF285" s="530"/>
      <c r="JG285" s="530"/>
      <c r="JH285" s="530"/>
      <c r="JI285" s="530"/>
      <c r="JJ285" s="530"/>
      <c r="JK285" s="530"/>
      <c r="JL285" s="530"/>
      <c r="JM285" s="530"/>
      <c r="JN285" s="530"/>
      <c r="JO285" s="530"/>
      <c r="JP285" s="530"/>
      <c r="JQ285" s="530"/>
      <c r="JR285" s="530"/>
      <c r="JS285" s="530"/>
      <c r="JT285" s="530"/>
      <c r="JU285" s="530"/>
      <c r="JV285" s="530"/>
      <c r="JW285" s="530"/>
      <c r="JX285" s="530"/>
      <c r="JY285" s="530"/>
      <c r="JZ285" s="530"/>
      <c r="KA285" s="530"/>
      <c r="KB285" s="530"/>
      <c r="KC285" s="530"/>
      <c r="KD285" s="530"/>
      <c r="KE285" s="530"/>
      <c r="KF285" s="530"/>
      <c r="KG285" s="530"/>
      <c r="KH285" s="530"/>
    </row>
    <row r="286" spans="1:294" ht="13">
      <c r="A286" s="575"/>
      <c r="B286" s="576"/>
      <c r="C286" s="577">
        <v>283</v>
      </c>
      <c r="D286" s="630" t="s">
        <v>3879</v>
      </c>
      <c r="E286" s="630">
        <v>21</v>
      </c>
      <c r="F286" s="553" t="s">
        <v>1953</v>
      </c>
      <c r="G286" s="554" t="s">
        <v>2442</v>
      </c>
      <c r="H286" s="555" t="s">
        <v>2441</v>
      </c>
      <c r="I286" s="581" t="s">
        <v>426</v>
      </c>
      <c r="J286" s="588" t="s">
        <v>629</v>
      </c>
      <c r="K286" s="582">
        <f t="shared" ref="K286:K311" si="708">AV286</f>
        <v>2</v>
      </c>
      <c r="L286" s="580">
        <v>2</v>
      </c>
      <c r="M286" s="627"/>
      <c r="N286" s="628"/>
      <c r="O286" s="559">
        <f t="shared" si="691"/>
        <v>2</v>
      </c>
      <c r="P286" s="629"/>
      <c r="Q286" s="628"/>
      <c r="R286" s="559">
        <f t="shared" si="692"/>
        <v>2</v>
      </c>
      <c r="S286" s="629"/>
      <c r="T286" s="628"/>
      <c r="U286" s="561">
        <f t="shared" si="693"/>
        <v>2</v>
      </c>
      <c r="V286" s="629"/>
      <c r="W286" s="628"/>
      <c r="X286" s="559">
        <f t="shared" si="694"/>
        <v>2</v>
      </c>
      <c r="Y286" s="629"/>
      <c r="Z286" s="628"/>
      <c r="AA286" s="561">
        <f t="shared" si="695"/>
        <v>2</v>
      </c>
      <c r="AB286" s="629"/>
      <c r="AC286" s="628"/>
      <c r="AD286" s="559">
        <f t="shared" si="696"/>
        <v>2</v>
      </c>
      <c r="AE286" s="627"/>
      <c r="AF286" s="628"/>
      <c r="AG286" s="756">
        <f t="shared" si="697"/>
        <v>2</v>
      </c>
      <c r="AH286" s="629"/>
      <c r="AI286" s="628"/>
      <c r="AJ286" s="562">
        <f t="shared" si="698"/>
        <v>2</v>
      </c>
      <c r="AK286" s="629"/>
      <c r="AL286" s="628"/>
      <c r="AM286" s="562">
        <f t="shared" si="699"/>
        <v>2</v>
      </c>
      <c r="AN286" s="629"/>
      <c r="AO286" s="628"/>
      <c r="AP286" s="559">
        <f t="shared" si="700"/>
        <v>2</v>
      </c>
      <c r="AQ286" s="629"/>
      <c r="AR286" s="628"/>
      <c r="AS286" s="559">
        <f t="shared" si="701"/>
        <v>2</v>
      </c>
      <c r="AT286" s="629"/>
      <c r="AU286" s="628"/>
      <c r="AV286" s="559">
        <f t="shared" si="702"/>
        <v>2</v>
      </c>
      <c r="AW286" s="583">
        <f>SUM(M286+P286+S286+V286+Y286+AB286+AE286+AH286+AK286+AN286+AQ286+AT286)</f>
        <v>0</v>
      </c>
      <c r="AX286" s="583">
        <f t="shared" si="686"/>
        <v>0</v>
      </c>
      <c r="AY286" s="564">
        <f t="shared" si="703"/>
        <v>0</v>
      </c>
      <c r="AZ286" s="565" t="e">
        <f t="shared" si="704"/>
        <v>#DIV/0!</v>
      </c>
      <c r="BA286" s="566">
        <f t="shared" si="705"/>
        <v>0</v>
      </c>
      <c r="BB286" s="567">
        <f>MAX(0, Table176252626[[#This Row],[Column6]])</f>
        <v>2</v>
      </c>
      <c r="BC286" s="568">
        <v>1</v>
      </c>
      <c r="BD286" s="584">
        <f t="shared" si="632"/>
        <v>2</v>
      </c>
      <c r="BE286" s="583">
        <f t="shared" si="616"/>
        <v>1</v>
      </c>
      <c r="BF286" s="585">
        <v>2</v>
      </c>
      <c r="BG286" s="586">
        <v>44392.441886574074</v>
      </c>
      <c r="BH286" s="572">
        <f t="shared" si="636"/>
        <v>46265</v>
      </c>
      <c r="BI286" s="587">
        <f t="shared" si="706"/>
        <v>1872.5581134259264</v>
      </c>
      <c r="BJ286" s="580" t="str">
        <f t="shared" si="617"/>
        <v>Dead Stock</v>
      </c>
      <c r="BK286" s="751">
        <v>567</v>
      </c>
    </row>
    <row r="287" spans="1:294" ht="13">
      <c r="A287" s="549"/>
      <c r="B287" s="550"/>
      <c r="C287" s="577">
        <v>284</v>
      </c>
      <c r="D287" s="630" t="s">
        <v>3879</v>
      </c>
      <c r="E287" s="630">
        <v>22</v>
      </c>
      <c r="F287" s="553" t="s">
        <v>1953</v>
      </c>
      <c r="G287" s="606" t="s">
        <v>2497</v>
      </c>
      <c r="H287" s="581" t="s">
        <v>2496</v>
      </c>
      <c r="I287" s="581" t="s">
        <v>420</v>
      </c>
      <c r="J287" s="580" t="s">
        <v>629</v>
      </c>
      <c r="K287" s="582">
        <f t="shared" si="708"/>
        <v>2</v>
      </c>
      <c r="L287" s="580">
        <v>2</v>
      </c>
      <c r="M287" s="557"/>
      <c r="N287" s="558"/>
      <c r="O287" s="559">
        <f t="shared" si="691"/>
        <v>2</v>
      </c>
      <c r="P287" s="560"/>
      <c r="Q287" s="558"/>
      <c r="R287" s="559">
        <f t="shared" si="692"/>
        <v>2</v>
      </c>
      <c r="S287" s="560"/>
      <c r="T287" s="558"/>
      <c r="U287" s="561">
        <f t="shared" si="693"/>
        <v>2</v>
      </c>
      <c r="V287" s="560"/>
      <c r="W287" s="558"/>
      <c r="X287" s="559">
        <f t="shared" si="694"/>
        <v>2</v>
      </c>
      <c r="Y287" s="560"/>
      <c r="Z287" s="558"/>
      <c r="AA287" s="561">
        <f t="shared" si="695"/>
        <v>2</v>
      </c>
      <c r="AB287" s="560"/>
      <c r="AC287" s="558"/>
      <c r="AD287" s="559">
        <f t="shared" si="696"/>
        <v>2</v>
      </c>
      <c r="AE287" s="557"/>
      <c r="AF287" s="558"/>
      <c r="AG287" s="756">
        <f t="shared" si="697"/>
        <v>2</v>
      </c>
      <c r="AH287" s="560"/>
      <c r="AI287" s="558"/>
      <c r="AJ287" s="562">
        <f t="shared" si="698"/>
        <v>2</v>
      </c>
      <c r="AK287" s="560"/>
      <c r="AL287" s="558"/>
      <c r="AM287" s="562">
        <f t="shared" si="699"/>
        <v>2</v>
      </c>
      <c r="AN287" s="560"/>
      <c r="AO287" s="558"/>
      <c r="AP287" s="562">
        <f t="shared" si="700"/>
        <v>2</v>
      </c>
      <c r="AQ287" s="560"/>
      <c r="AR287" s="558"/>
      <c r="AS287" s="562">
        <f t="shared" si="701"/>
        <v>2</v>
      </c>
      <c r="AT287" s="560"/>
      <c r="AU287" s="558"/>
      <c r="AV287" s="562">
        <f t="shared" si="702"/>
        <v>2</v>
      </c>
      <c r="AW287" s="583">
        <f t="shared" ref="AW287:AX287" si="709">SUM(M287+P287+S287+V287+Y287+AB287+AE287+AH287+AK287+AN287+AQ287+AT287)</f>
        <v>0</v>
      </c>
      <c r="AX287" s="583">
        <f t="shared" si="709"/>
        <v>0</v>
      </c>
      <c r="AY287" s="564">
        <f t="shared" si="703"/>
        <v>0</v>
      </c>
      <c r="AZ287" s="565" t="e">
        <f t="shared" si="704"/>
        <v>#DIV/0!</v>
      </c>
      <c r="BA287" s="566">
        <f t="shared" si="705"/>
        <v>0</v>
      </c>
      <c r="BB287" s="567">
        <f>MAX(0, Table176252626[[#This Row],[Column6]])</f>
        <v>2</v>
      </c>
      <c r="BC287" s="568">
        <v>1</v>
      </c>
      <c r="BD287" s="584">
        <f t="shared" si="632"/>
        <v>2</v>
      </c>
      <c r="BE287" s="583">
        <f t="shared" si="616"/>
        <v>1</v>
      </c>
      <c r="BF287" s="585">
        <v>2</v>
      </c>
      <c r="BG287" s="586">
        <v>44461.344328703701</v>
      </c>
      <c r="BH287" s="572">
        <f t="shared" si="636"/>
        <v>46265</v>
      </c>
      <c r="BI287" s="587">
        <f t="shared" si="706"/>
        <v>1803.6556712962993</v>
      </c>
      <c r="BJ287" s="580" t="str">
        <f t="shared" si="617"/>
        <v>Dead Stock</v>
      </c>
      <c r="BK287" s="751">
        <v>640.5</v>
      </c>
    </row>
    <row r="288" spans="1:294" ht="13">
      <c r="A288" s="590"/>
      <c r="B288" s="591"/>
      <c r="C288" s="577">
        <v>285</v>
      </c>
      <c r="D288" s="630" t="s">
        <v>3879</v>
      </c>
      <c r="E288" s="630">
        <v>23</v>
      </c>
      <c r="F288" s="553" t="s">
        <v>1953</v>
      </c>
      <c r="G288" s="606" t="s">
        <v>2478</v>
      </c>
      <c r="H288" s="581" t="s">
        <v>2479</v>
      </c>
      <c r="I288" s="581" t="s">
        <v>420</v>
      </c>
      <c r="J288" s="580" t="s">
        <v>629</v>
      </c>
      <c r="K288" s="582">
        <f t="shared" si="708"/>
        <v>1</v>
      </c>
      <c r="L288" s="580">
        <v>1</v>
      </c>
      <c r="M288" s="557"/>
      <c r="N288" s="558"/>
      <c r="O288" s="559">
        <f t="shared" si="691"/>
        <v>1</v>
      </c>
      <c r="P288" s="560"/>
      <c r="Q288" s="558"/>
      <c r="R288" s="559">
        <f t="shared" si="692"/>
        <v>1</v>
      </c>
      <c r="S288" s="560"/>
      <c r="T288" s="558"/>
      <c r="U288" s="561">
        <f t="shared" si="693"/>
        <v>1</v>
      </c>
      <c r="V288" s="560"/>
      <c r="W288" s="558"/>
      <c r="X288" s="559">
        <f t="shared" si="694"/>
        <v>1</v>
      </c>
      <c r="Y288" s="560"/>
      <c r="Z288" s="558"/>
      <c r="AA288" s="561">
        <f t="shared" si="695"/>
        <v>1</v>
      </c>
      <c r="AB288" s="560"/>
      <c r="AC288" s="558"/>
      <c r="AD288" s="559">
        <f t="shared" si="696"/>
        <v>1</v>
      </c>
      <c r="AE288" s="557"/>
      <c r="AF288" s="558"/>
      <c r="AG288" s="756">
        <f t="shared" si="697"/>
        <v>1</v>
      </c>
      <c r="AH288" s="560"/>
      <c r="AI288" s="558"/>
      <c r="AJ288" s="562">
        <f t="shared" si="698"/>
        <v>1</v>
      </c>
      <c r="AK288" s="560"/>
      <c r="AL288" s="558"/>
      <c r="AM288" s="562">
        <f t="shared" si="699"/>
        <v>1</v>
      </c>
      <c r="AN288" s="560"/>
      <c r="AO288" s="558"/>
      <c r="AP288" s="562">
        <f t="shared" si="700"/>
        <v>1</v>
      </c>
      <c r="AQ288" s="560"/>
      <c r="AR288" s="558"/>
      <c r="AS288" s="562">
        <f t="shared" si="701"/>
        <v>1</v>
      </c>
      <c r="AT288" s="560"/>
      <c r="AU288" s="558"/>
      <c r="AV288" s="562">
        <f t="shared" ref="AV288" si="710">SUM(AS288+AT288-AU288)</f>
        <v>1</v>
      </c>
      <c r="AW288" s="583">
        <f t="shared" ref="AW288" si="711">SUM(M288+P288+S288+V288+Y288+AB288+AE288+AH288+AK288+AN288+AQ288+AT288)</f>
        <v>0</v>
      </c>
      <c r="AX288" s="583">
        <f t="shared" ref="AX288:AX350" si="712">SUM(N288+Q288+T288+W288+Z288+AC288+AF288+AI288+AL288+AO288+AR288+AU288)</f>
        <v>0</v>
      </c>
      <c r="AY288" s="564">
        <f t="shared" ref="AY288" si="713">SUM(N288,Q288,T288,W288,Z288,AC288,AF288,AI288,AL288,AO288,AR288,AU288)</f>
        <v>0</v>
      </c>
      <c r="AZ288" s="565" t="e">
        <f t="shared" si="704"/>
        <v>#DIV/0!</v>
      </c>
      <c r="BA288" s="566">
        <f t="shared" si="705"/>
        <v>0</v>
      </c>
      <c r="BB288" s="567">
        <f>MAX(0, Table176252626[[#This Row],[Column6]])</f>
        <v>1</v>
      </c>
      <c r="BC288" s="568">
        <v>0</v>
      </c>
      <c r="BD288" s="584">
        <f t="shared" si="632"/>
        <v>1</v>
      </c>
      <c r="BE288" s="583">
        <f t="shared" si="616"/>
        <v>1</v>
      </c>
      <c r="BF288" s="585">
        <v>2</v>
      </c>
      <c r="BG288" s="586">
        <v>44485.384780092594</v>
      </c>
      <c r="BH288" s="572">
        <f t="shared" si="636"/>
        <v>46265</v>
      </c>
      <c r="BI288" s="587">
        <f t="shared" si="706"/>
        <v>1779.6152199074058</v>
      </c>
      <c r="BJ288" s="580" t="str">
        <f t="shared" si="617"/>
        <v>Dead Stock</v>
      </c>
      <c r="BK288" s="751">
        <v>1360</v>
      </c>
    </row>
    <row r="289" spans="1:294" ht="13">
      <c r="A289" s="549"/>
      <c r="B289" s="550"/>
      <c r="C289" s="551">
        <v>286</v>
      </c>
      <c r="D289" s="630" t="s">
        <v>3879</v>
      </c>
      <c r="E289" s="630">
        <v>24</v>
      </c>
      <c r="F289" s="553" t="s">
        <v>1953</v>
      </c>
      <c r="G289" s="606" t="s">
        <v>2473</v>
      </c>
      <c r="H289" s="581" t="s">
        <v>2634</v>
      </c>
      <c r="I289" s="581" t="s">
        <v>420</v>
      </c>
      <c r="J289" s="580" t="s">
        <v>629</v>
      </c>
      <c r="K289" s="582">
        <f t="shared" si="708"/>
        <v>3</v>
      </c>
      <c r="L289" s="580">
        <v>3</v>
      </c>
      <c r="M289" s="557"/>
      <c r="N289" s="558"/>
      <c r="O289" s="559">
        <f t="shared" si="691"/>
        <v>3</v>
      </c>
      <c r="P289" s="560"/>
      <c r="Q289" s="558"/>
      <c r="R289" s="559">
        <f t="shared" si="692"/>
        <v>3</v>
      </c>
      <c r="S289" s="560"/>
      <c r="T289" s="558"/>
      <c r="U289" s="561">
        <f t="shared" si="693"/>
        <v>3</v>
      </c>
      <c r="V289" s="560"/>
      <c r="W289" s="558"/>
      <c r="X289" s="559">
        <f t="shared" si="694"/>
        <v>3</v>
      </c>
      <c r="Y289" s="560"/>
      <c r="Z289" s="558"/>
      <c r="AA289" s="561">
        <f t="shared" si="695"/>
        <v>3</v>
      </c>
      <c r="AB289" s="560"/>
      <c r="AC289" s="558"/>
      <c r="AD289" s="559">
        <f t="shared" si="696"/>
        <v>3</v>
      </c>
      <c r="AE289" s="557"/>
      <c r="AF289" s="558"/>
      <c r="AG289" s="756">
        <f t="shared" si="697"/>
        <v>3</v>
      </c>
      <c r="AH289" s="560"/>
      <c r="AI289" s="558"/>
      <c r="AJ289" s="562">
        <f t="shared" si="698"/>
        <v>3</v>
      </c>
      <c r="AK289" s="560"/>
      <c r="AL289" s="558"/>
      <c r="AM289" s="562">
        <f t="shared" si="699"/>
        <v>3</v>
      </c>
      <c r="AN289" s="560"/>
      <c r="AO289" s="558"/>
      <c r="AP289" s="562">
        <f t="shared" si="700"/>
        <v>3</v>
      </c>
      <c r="AQ289" s="560"/>
      <c r="AR289" s="558"/>
      <c r="AS289" s="562">
        <f t="shared" si="701"/>
        <v>3</v>
      </c>
      <c r="AT289" s="560"/>
      <c r="AU289" s="558"/>
      <c r="AV289" s="562">
        <f t="shared" ref="AV289:AV311" si="714">SUM(AS289+AT289-AU289)</f>
        <v>3</v>
      </c>
      <c r="AW289" s="583">
        <f t="shared" ref="AW289:AW302" si="715">SUM(M289+P289+S289+V289+Y289+AB289+AE289+AH289+AK289+AN289+AQ289+AT289)</f>
        <v>0</v>
      </c>
      <c r="AX289" s="583">
        <f t="shared" si="712"/>
        <v>0</v>
      </c>
      <c r="AY289" s="564">
        <f t="shared" ref="AY289:AY311" si="716">SUM(N289,Q289,T289,W289,Z289,AC289,AF289,AI289,AL289,AO289,AR289,AU289)</f>
        <v>0</v>
      </c>
      <c r="AZ289" s="565" t="e">
        <f t="shared" si="704"/>
        <v>#DIV/0!</v>
      </c>
      <c r="BA289" s="566">
        <f t="shared" si="705"/>
        <v>0</v>
      </c>
      <c r="BB289" s="567">
        <v>3</v>
      </c>
      <c r="BC289" s="568">
        <v>1</v>
      </c>
      <c r="BD289" s="584">
        <f t="shared" si="632"/>
        <v>3</v>
      </c>
      <c r="BE289" s="583">
        <f t="shared" si="616"/>
        <v>2</v>
      </c>
      <c r="BF289" s="585">
        <v>2</v>
      </c>
      <c r="BG289" s="586">
        <v>44449.367083333331</v>
      </c>
      <c r="BH289" s="572">
        <f t="shared" si="636"/>
        <v>46265</v>
      </c>
      <c r="BI289" s="587">
        <f t="shared" si="706"/>
        <v>1815.6329166666692</v>
      </c>
      <c r="BJ289" s="580" t="str">
        <f t="shared" si="617"/>
        <v>Dead Stock</v>
      </c>
      <c r="BK289" s="751">
        <v>878</v>
      </c>
    </row>
    <row r="290" spans="1:294" ht="13">
      <c r="A290" s="549"/>
      <c r="B290" s="550"/>
      <c r="C290" s="551">
        <v>287</v>
      </c>
      <c r="D290" s="630" t="s">
        <v>3879</v>
      </c>
      <c r="E290" s="630">
        <v>25</v>
      </c>
      <c r="F290" s="553" t="s">
        <v>1952</v>
      </c>
      <c r="G290" s="554" t="s">
        <v>2859</v>
      </c>
      <c r="H290" s="555" t="s">
        <v>2858</v>
      </c>
      <c r="I290" s="581" t="s">
        <v>2895</v>
      </c>
      <c r="J290" s="588" t="s">
        <v>629</v>
      </c>
      <c r="K290" s="582">
        <f t="shared" si="708"/>
        <v>4</v>
      </c>
      <c r="L290" s="580">
        <v>4</v>
      </c>
      <c r="M290" s="627"/>
      <c r="N290" s="628"/>
      <c r="O290" s="559">
        <f t="shared" si="691"/>
        <v>4</v>
      </c>
      <c r="P290" s="629"/>
      <c r="Q290" s="628"/>
      <c r="R290" s="559">
        <f t="shared" si="692"/>
        <v>4</v>
      </c>
      <c r="S290" s="629"/>
      <c r="T290" s="628"/>
      <c r="U290" s="561">
        <f t="shared" si="693"/>
        <v>4</v>
      </c>
      <c r="V290" s="629"/>
      <c r="W290" s="628"/>
      <c r="X290" s="559">
        <f t="shared" si="694"/>
        <v>4</v>
      </c>
      <c r="Y290" s="629"/>
      <c r="Z290" s="628"/>
      <c r="AA290" s="561">
        <f t="shared" si="695"/>
        <v>4</v>
      </c>
      <c r="AB290" s="629"/>
      <c r="AC290" s="628"/>
      <c r="AD290" s="559">
        <f t="shared" si="696"/>
        <v>4</v>
      </c>
      <c r="AE290" s="627"/>
      <c r="AF290" s="628"/>
      <c r="AG290" s="756">
        <f t="shared" si="697"/>
        <v>4</v>
      </c>
      <c r="AH290" s="629"/>
      <c r="AI290" s="628"/>
      <c r="AJ290" s="562">
        <f t="shared" si="698"/>
        <v>4</v>
      </c>
      <c r="AK290" s="629"/>
      <c r="AL290" s="628"/>
      <c r="AM290" s="562">
        <f t="shared" si="699"/>
        <v>4</v>
      </c>
      <c r="AN290" s="629"/>
      <c r="AO290" s="628"/>
      <c r="AP290" s="559">
        <f t="shared" si="700"/>
        <v>4</v>
      </c>
      <c r="AQ290" s="629"/>
      <c r="AR290" s="628"/>
      <c r="AS290" s="559">
        <f t="shared" si="701"/>
        <v>4</v>
      </c>
      <c r="AT290" s="629"/>
      <c r="AU290" s="628"/>
      <c r="AV290" s="559">
        <f t="shared" si="714"/>
        <v>4</v>
      </c>
      <c r="AW290" s="583">
        <f t="shared" si="715"/>
        <v>0</v>
      </c>
      <c r="AX290" s="583">
        <f t="shared" si="712"/>
        <v>0</v>
      </c>
      <c r="AY290" s="564">
        <f t="shared" si="716"/>
        <v>0</v>
      </c>
      <c r="AZ290" s="565" t="e">
        <f t="shared" si="704"/>
        <v>#DIV/0!</v>
      </c>
      <c r="BA290" s="566">
        <f t="shared" si="705"/>
        <v>0</v>
      </c>
      <c r="BB290" s="567">
        <v>4</v>
      </c>
      <c r="BC290" s="568">
        <v>1</v>
      </c>
      <c r="BD290" s="584">
        <f t="shared" si="632"/>
        <v>4</v>
      </c>
      <c r="BE290" s="583">
        <f t="shared" si="616"/>
        <v>3</v>
      </c>
      <c r="BF290" s="585">
        <v>2</v>
      </c>
      <c r="BG290" s="586">
        <v>45336.34883101852</v>
      </c>
      <c r="BH290" s="572">
        <f t="shared" si="636"/>
        <v>46265</v>
      </c>
      <c r="BI290" s="587">
        <f t="shared" si="706"/>
        <v>928.65116898147971</v>
      </c>
      <c r="BJ290" s="580" t="str">
        <f t="shared" si="617"/>
        <v>Dead Stock</v>
      </c>
      <c r="BK290" s="751">
        <v>1550</v>
      </c>
    </row>
    <row r="291" spans="1:294" ht="13">
      <c r="A291" s="575"/>
      <c r="B291" s="576"/>
      <c r="C291" s="551">
        <v>288</v>
      </c>
      <c r="D291" s="630" t="s">
        <v>3879</v>
      </c>
      <c r="E291" s="630">
        <v>26</v>
      </c>
      <c r="F291" s="553" t="s">
        <v>1953</v>
      </c>
      <c r="G291" s="580" t="s">
        <v>2725</v>
      </c>
      <c r="H291" s="581" t="s">
        <v>2726</v>
      </c>
      <c r="I291" s="581" t="s">
        <v>2710</v>
      </c>
      <c r="J291" s="580" t="s">
        <v>629</v>
      </c>
      <c r="K291" s="582">
        <f t="shared" si="708"/>
        <v>2</v>
      </c>
      <c r="L291" s="580">
        <v>2</v>
      </c>
      <c r="M291" s="557"/>
      <c r="N291" s="558"/>
      <c r="O291" s="559">
        <f t="shared" si="691"/>
        <v>2</v>
      </c>
      <c r="P291" s="560"/>
      <c r="Q291" s="558"/>
      <c r="R291" s="559">
        <f t="shared" si="692"/>
        <v>2</v>
      </c>
      <c r="S291" s="560"/>
      <c r="T291" s="558"/>
      <c r="U291" s="561">
        <f t="shared" si="693"/>
        <v>2</v>
      </c>
      <c r="V291" s="560"/>
      <c r="W291" s="558"/>
      <c r="X291" s="559">
        <f t="shared" si="694"/>
        <v>2</v>
      </c>
      <c r="Y291" s="560"/>
      <c r="Z291" s="558"/>
      <c r="AA291" s="561">
        <f t="shared" si="695"/>
        <v>2</v>
      </c>
      <c r="AB291" s="560"/>
      <c r="AC291" s="558"/>
      <c r="AD291" s="559">
        <f t="shared" si="696"/>
        <v>2</v>
      </c>
      <c r="AE291" s="557"/>
      <c r="AF291" s="558"/>
      <c r="AG291" s="756">
        <f t="shared" si="697"/>
        <v>2</v>
      </c>
      <c r="AH291" s="560"/>
      <c r="AI291" s="558"/>
      <c r="AJ291" s="562">
        <f t="shared" si="698"/>
        <v>2</v>
      </c>
      <c r="AK291" s="560"/>
      <c r="AL291" s="558"/>
      <c r="AM291" s="562">
        <f t="shared" si="699"/>
        <v>2</v>
      </c>
      <c r="AN291" s="560"/>
      <c r="AO291" s="558"/>
      <c r="AP291" s="562">
        <f t="shared" si="700"/>
        <v>2</v>
      </c>
      <c r="AQ291" s="560"/>
      <c r="AR291" s="558"/>
      <c r="AS291" s="562">
        <f t="shared" si="701"/>
        <v>2</v>
      </c>
      <c r="AT291" s="560"/>
      <c r="AU291" s="558"/>
      <c r="AV291" s="562">
        <f t="shared" si="714"/>
        <v>2</v>
      </c>
      <c r="AW291" s="583">
        <f t="shared" si="715"/>
        <v>0</v>
      </c>
      <c r="AX291" s="583">
        <f t="shared" si="712"/>
        <v>0</v>
      </c>
      <c r="AY291" s="564">
        <f t="shared" si="716"/>
        <v>0</v>
      </c>
      <c r="AZ291" s="565" t="e">
        <f t="shared" si="704"/>
        <v>#DIV/0!</v>
      </c>
      <c r="BA291" s="566">
        <f t="shared" si="705"/>
        <v>0</v>
      </c>
      <c r="BB291" s="567">
        <f>MAX(0, Table176252626[[#This Row],[Column6]])</f>
        <v>2</v>
      </c>
      <c r="BC291" s="568">
        <v>1</v>
      </c>
      <c r="BD291" s="584">
        <f t="shared" si="632"/>
        <v>2</v>
      </c>
      <c r="BE291" s="583">
        <f t="shared" si="616"/>
        <v>1</v>
      </c>
      <c r="BF291" s="585">
        <v>2</v>
      </c>
      <c r="BG291" s="586">
        <v>44652.54351851852</v>
      </c>
      <c r="BH291" s="572">
        <f t="shared" si="636"/>
        <v>46265</v>
      </c>
      <c r="BI291" s="587">
        <f t="shared" si="706"/>
        <v>1612.4564814814803</v>
      </c>
      <c r="BJ291" s="580" t="str">
        <f t="shared" si="617"/>
        <v>Dead Stock</v>
      </c>
      <c r="BK291" s="751">
        <v>460</v>
      </c>
    </row>
    <row r="292" spans="1:294" ht="13">
      <c r="A292" s="549"/>
      <c r="B292" s="576"/>
      <c r="C292" s="577">
        <v>289</v>
      </c>
      <c r="D292" s="630" t="s">
        <v>3879</v>
      </c>
      <c r="E292" s="630">
        <v>27</v>
      </c>
      <c r="F292" s="553" t="s">
        <v>1953</v>
      </c>
      <c r="G292" s="580" t="s">
        <v>2727</v>
      </c>
      <c r="H292" s="581" t="s">
        <v>2728</v>
      </c>
      <c r="I292" s="581" t="s">
        <v>2710</v>
      </c>
      <c r="J292" s="580" t="s">
        <v>629</v>
      </c>
      <c r="K292" s="582">
        <f t="shared" si="708"/>
        <v>2</v>
      </c>
      <c r="L292" s="580">
        <v>2</v>
      </c>
      <c r="M292" s="557"/>
      <c r="N292" s="558"/>
      <c r="O292" s="559">
        <f t="shared" si="691"/>
        <v>2</v>
      </c>
      <c r="P292" s="560"/>
      <c r="Q292" s="558"/>
      <c r="R292" s="559">
        <f t="shared" si="692"/>
        <v>2</v>
      </c>
      <c r="S292" s="560"/>
      <c r="T292" s="558"/>
      <c r="U292" s="561">
        <f t="shared" si="693"/>
        <v>2</v>
      </c>
      <c r="V292" s="560"/>
      <c r="W292" s="558"/>
      <c r="X292" s="559">
        <f t="shared" si="694"/>
        <v>2</v>
      </c>
      <c r="Y292" s="560"/>
      <c r="Z292" s="558"/>
      <c r="AA292" s="561">
        <f t="shared" si="695"/>
        <v>2</v>
      </c>
      <c r="AB292" s="560"/>
      <c r="AC292" s="558"/>
      <c r="AD292" s="559">
        <f t="shared" si="696"/>
        <v>2</v>
      </c>
      <c r="AE292" s="557"/>
      <c r="AF292" s="558"/>
      <c r="AG292" s="756">
        <f t="shared" si="697"/>
        <v>2</v>
      </c>
      <c r="AH292" s="560"/>
      <c r="AI292" s="558"/>
      <c r="AJ292" s="562">
        <f t="shared" si="698"/>
        <v>2</v>
      </c>
      <c r="AK292" s="560"/>
      <c r="AL292" s="558"/>
      <c r="AM292" s="562">
        <f t="shared" si="699"/>
        <v>2</v>
      </c>
      <c r="AN292" s="560"/>
      <c r="AO292" s="558"/>
      <c r="AP292" s="562">
        <f t="shared" si="700"/>
        <v>2</v>
      </c>
      <c r="AQ292" s="560"/>
      <c r="AR292" s="558"/>
      <c r="AS292" s="562">
        <f t="shared" si="701"/>
        <v>2</v>
      </c>
      <c r="AT292" s="560"/>
      <c r="AU292" s="558"/>
      <c r="AV292" s="562">
        <f t="shared" si="714"/>
        <v>2</v>
      </c>
      <c r="AW292" s="583">
        <f t="shared" si="715"/>
        <v>0</v>
      </c>
      <c r="AX292" s="583">
        <f t="shared" si="712"/>
        <v>0</v>
      </c>
      <c r="AY292" s="564">
        <f t="shared" si="716"/>
        <v>0</v>
      </c>
      <c r="AZ292" s="565" t="e">
        <f t="shared" si="704"/>
        <v>#DIV/0!</v>
      </c>
      <c r="BA292" s="566">
        <f t="shared" si="705"/>
        <v>0</v>
      </c>
      <c r="BB292" s="567">
        <f>MAX(0, Table176252626[[#This Row],[Column6]])</f>
        <v>2</v>
      </c>
      <c r="BC292" s="568">
        <v>1</v>
      </c>
      <c r="BD292" s="584">
        <f t="shared" si="632"/>
        <v>2</v>
      </c>
      <c r="BE292" s="583">
        <f t="shared" si="616"/>
        <v>1</v>
      </c>
      <c r="BF292" s="585">
        <v>2</v>
      </c>
      <c r="BG292" s="586">
        <v>44652.54351851852</v>
      </c>
      <c r="BH292" s="572">
        <f t="shared" si="636"/>
        <v>46265</v>
      </c>
      <c r="BI292" s="587">
        <f t="shared" si="706"/>
        <v>1612.4564814814803</v>
      </c>
      <c r="BJ292" s="580" t="str">
        <f t="shared" si="617"/>
        <v>Dead Stock</v>
      </c>
      <c r="BK292" s="751">
        <v>460</v>
      </c>
    </row>
    <row r="293" spans="1:294" ht="13">
      <c r="A293" s="549"/>
      <c r="B293" s="576"/>
      <c r="C293" s="577">
        <v>290</v>
      </c>
      <c r="D293" s="630" t="s">
        <v>3879</v>
      </c>
      <c r="E293" s="630">
        <v>28</v>
      </c>
      <c r="F293" s="553" t="s">
        <v>1953</v>
      </c>
      <c r="G293" s="580" t="s">
        <v>2729</v>
      </c>
      <c r="H293" s="581" t="s">
        <v>2730</v>
      </c>
      <c r="I293" s="581" t="s">
        <v>2710</v>
      </c>
      <c r="J293" s="580" t="s">
        <v>629</v>
      </c>
      <c r="K293" s="582">
        <f t="shared" si="708"/>
        <v>2</v>
      </c>
      <c r="L293" s="580">
        <v>2</v>
      </c>
      <c r="M293" s="557"/>
      <c r="N293" s="558"/>
      <c r="O293" s="559">
        <f t="shared" si="691"/>
        <v>2</v>
      </c>
      <c r="P293" s="560"/>
      <c r="Q293" s="558"/>
      <c r="R293" s="559">
        <f t="shared" si="692"/>
        <v>2</v>
      </c>
      <c r="S293" s="560"/>
      <c r="T293" s="558"/>
      <c r="U293" s="561">
        <f t="shared" si="693"/>
        <v>2</v>
      </c>
      <c r="V293" s="560"/>
      <c r="W293" s="558"/>
      <c r="X293" s="559">
        <f t="shared" si="694"/>
        <v>2</v>
      </c>
      <c r="Y293" s="560"/>
      <c r="Z293" s="558"/>
      <c r="AA293" s="561">
        <f t="shared" si="695"/>
        <v>2</v>
      </c>
      <c r="AB293" s="560"/>
      <c r="AC293" s="558"/>
      <c r="AD293" s="559">
        <f t="shared" si="696"/>
        <v>2</v>
      </c>
      <c r="AE293" s="557"/>
      <c r="AF293" s="558"/>
      <c r="AG293" s="756">
        <f t="shared" si="697"/>
        <v>2</v>
      </c>
      <c r="AH293" s="560"/>
      <c r="AI293" s="558"/>
      <c r="AJ293" s="562">
        <f t="shared" si="698"/>
        <v>2</v>
      </c>
      <c r="AK293" s="560"/>
      <c r="AL293" s="558"/>
      <c r="AM293" s="562">
        <f t="shared" si="699"/>
        <v>2</v>
      </c>
      <c r="AN293" s="560"/>
      <c r="AO293" s="558"/>
      <c r="AP293" s="562">
        <f t="shared" si="700"/>
        <v>2</v>
      </c>
      <c r="AQ293" s="560"/>
      <c r="AR293" s="558"/>
      <c r="AS293" s="562">
        <f t="shared" si="701"/>
        <v>2</v>
      </c>
      <c r="AT293" s="560"/>
      <c r="AU293" s="558"/>
      <c r="AV293" s="562">
        <f t="shared" si="714"/>
        <v>2</v>
      </c>
      <c r="AW293" s="583">
        <f t="shared" si="715"/>
        <v>0</v>
      </c>
      <c r="AX293" s="583">
        <f t="shared" si="712"/>
        <v>0</v>
      </c>
      <c r="AY293" s="564">
        <f t="shared" si="716"/>
        <v>0</v>
      </c>
      <c r="AZ293" s="565" t="e">
        <f t="shared" si="704"/>
        <v>#DIV/0!</v>
      </c>
      <c r="BA293" s="566">
        <f t="shared" si="705"/>
        <v>0</v>
      </c>
      <c r="BB293" s="567">
        <f>MAX(0, Table176252626[[#This Row],[Column6]])</f>
        <v>2</v>
      </c>
      <c r="BC293" s="568">
        <v>1</v>
      </c>
      <c r="BD293" s="584">
        <f t="shared" si="632"/>
        <v>2</v>
      </c>
      <c r="BE293" s="583">
        <f t="shared" si="616"/>
        <v>1</v>
      </c>
      <c r="BF293" s="585">
        <v>2</v>
      </c>
      <c r="BG293" s="586">
        <v>44652.54351851852</v>
      </c>
      <c r="BH293" s="572">
        <f t="shared" si="636"/>
        <v>46265</v>
      </c>
      <c r="BI293" s="587">
        <f t="shared" si="706"/>
        <v>1612.4564814814803</v>
      </c>
      <c r="BJ293" s="580" t="str">
        <f t="shared" si="617"/>
        <v>Dead Stock</v>
      </c>
      <c r="BK293" s="751">
        <v>460</v>
      </c>
    </row>
    <row r="294" spans="1:294" ht="13">
      <c r="A294" s="549"/>
      <c r="B294" s="550"/>
      <c r="C294" s="577">
        <v>291</v>
      </c>
      <c r="D294" s="630" t="s">
        <v>3879</v>
      </c>
      <c r="E294" s="630">
        <v>29</v>
      </c>
      <c r="F294" s="553" t="s">
        <v>1953</v>
      </c>
      <c r="G294" s="580" t="s">
        <v>2731</v>
      </c>
      <c r="H294" s="581" t="s">
        <v>2732</v>
      </c>
      <c r="I294" s="581" t="s">
        <v>2710</v>
      </c>
      <c r="J294" s="580" t="s">
        <v>629</v>
      </c>
      <c r="K294" s="582">
        <f t="shared" si="708"/>
        <v>2</v>
      </c>
      <c r="L294" s="580">
        <v>2</v>
      </c>
      <c r="M294" s="557"/>
      <c r="N294" s="558"/>
      <c r="O294" s="559">
        <f t="shared" si="691"/>
        <v>2</v>
      </c>
      <c r="P294" s="560"/>
      <c r="Q294" s="558"/>
      <c r="R294" s="559">
        <f t="shared" si="692"/>
        <v>2</v>
      </c>
      <c r="S294" s="560"/>
      <c r="T294" s="558"/>
      <c r="U294" s="561">
        <f t="shared" si="693"/>
        <v>2</v>
      </c>
      <c r="V294" s="560"/>
      <c r="W294" s="558"/>
      <c r="X294" s="559">
        <f t="shared" si="694"/>
        <v>2</v>
      </c>
      <c r="Y294" s="560"/>
      <c r="Z294" s="558"/>
      <c r="AA294" s="561">
        <f t="shared" si="695"/>
        <v>2</v>
      </c>
      <c r="AB294" s="560"/>
      <c r="AC294" s="558"/>
      <c r="AD294" s="559">
        <f t="shared" si="696"/>
        <v>2</v>
      </c>
      <c r="AE294" s="557"/>
      <c r="AF294" s="558"/>
      <c r="AG294" s="756">
        <f t="shared" si="697"/>
        <v>2</v>
      </c>
      <c r="AH294" s="560"/>
      <c r="AI294" s="558"/>
      <c r="AJ294" s="562">
        <f t="shared" si="698"/>
        <v>2</v>
      </c>
      <c r="AK294" s="560"/>
      <c r="AL294" s="558"/>
      <c r="AM294" s="562">
        <f t="shared" si="699"/>
        <v>2</v>
      </c>
      <c r="AN294" s="560"/>
      <c r="AO294" s="558"/>
      <c r="AP294" s="562">
        <f t="shared" si="700"/>
        <v>2</v>
      </c>
      <c r="AQ294" s="560"/>
      <c r="AR294" s="558"/>
      <c r="AS294" s="562">
        <f t="shared" si="701"/>
        <v>2</v>
      </c>
      <c r="AT294" s="560"/>
      <c r="AU294" s="558"/>
      <c r="AV294" s="562">
        <f t="shared" si="714"/>
        <v>2</v>
      </c>
      <c r="AW294" s="583">
        <f t="shared" si="715"/>
        <v>0</v>
      </c>
      <c r="AX294" s="583">
        <f t="shared" si="712"/>
        <v>0</v>
      </c>
      <c r="AY294" s="564">
        <f t="shared" si="716"/>
        <v>0</v>
      </c>
      <c r="AZ294" s="565" t="e">
        <f t="shared" si="704"/>
        <v>#DIV/0!</v>
      </c>
      <c r="BA294" s="566">
        <f t="shared" si="705"/>
        <v>0</v>
      </c>
      <c r="BB294" s="567">
        <f>MAX(0, Table176252626[[#This Row],[Column6]])</f>
        <v>2</v>
      </c>
      <c r="BC294" s="568">
        <v>1</v>
      </c>
      <c r="BD294" s="584">
        <f t="shared" si="632"/>
        <v>2</v>
      </c>
      <c r="BE294" s="583">
        <f t="shared" si="616"/>
        <v>1</v>
      </c>
      <c r="BF294" s="585">
        <v>2</v>
      </c>
      <c r="BG294" s="586">
        <v>44652.54351851852</v>
      </c>
      <c r="BH294" s="572">
        <f t="shared" si="636"/>
        <v>46265</v>
      </c>
      <c r="BI294" s="587">
        <f t="shared" si="706"/>
        <v>1612.4564814814803</v>
      </c>
      <c r="BJ294" s="580" t="str">
        <f t="shared" si="617"/>
        <v>Dead Stock</v>
      </c>
      <c r="BK294" s="751">
        <v>460</v>
      </c>
    </row>
    <row r="295" spans="1:294" ht="13">
      <c r="A295" s="575"/>
      <c r="B295" s="576"/>
      <c r="C295" s="551">
        <v>292</v>
      </c>
      <c r="D295" s="630" t="s">
        <v>3879</v>
      </c>
      <c r="E295" s="630">
        <v>30</v>
      </c>
      <c r="F295" s="553" t="s">
        <v>1953</v>
      </c>
      <c r="G295" s="580" t="s">
        <v>2733</v>
      </c>
      <c r="H295" s="581" t="s">
        <v>2734</v>
      </c>
      <c r="I295" s="581" t="s">
        <v>2710</v>
      </c>
      <c r="J295" s="580" t="s">
        <v>629</v>
      </c>
      <c r="K295" s="582">
        <f t="shared" si="708"/>
        <v>2</v>
      </c>
      <c r="L295" s="580">
        <v>2</v>
      </c>
      <c r="M295" s="557"/>
      <c r="N295" s="558"/>
      <c r="O295" s="559">
        <f t="shared" si="691"/>
        <v>2</v>
      </c>
      <c r="P295" s="560"/>
      <c r="Q295" s="558"/>
      <c r="R295" s="559">
        <f t="shared" si="692"/>
        <v>2</v>
      </c>
      <c r="S295" s="560"/>
      <c r="T295" s="558"/>
      <c r="U295" s="561">
        <f t="shared" si="693"/>
        <v>2</v>
      </c>
      <c r="V295" s="560"/>
      <c r="W295" s="558"/>
      <c r="X295" s="559">
        <f t="shared" si="694"/>
        <v>2</v>
      </c>
      <c r="Y295" s="560"/>
      <c r="Z295" s="558"/>
      <c r="AA295" s="561">
        <f t="shared" si="695"/>
        <v>2</v>
      </c>
      <c r="AB295" s="560"/>
      <c r="AC295" s="558"/>
      <c r="AD295" s="559">
        <f t="shared" si="696"/>
        <v>2</v>
      </c>
      <c r="AE295" s="557"/>
      <c r="AF295" s="558"/>
      <c r="AG295" s="756">
        <f t="shared" si="697"/>
        <v>2</v>
      </c>
      <c r="AH295" s="560"/>
      <c r="AI295" s="558"/>
      <c r="AJ295" s="562">
        <f t="shared" si="698"/>
        <v>2</v>
      </c>
      <c r="AK295" s="560"/>
      <c r="AL295" s="558"/>
      <c r="AM295" s="562">
        <f t="shared" si="699"/>
        <v>2</v>
      </c>
      <c r="AN295" s="560"/>
      <c r="AO295" s="558"/>
      <c r="AP295" s="562">
        <f t="shared" si="700"/>
        <v>2</v>
      </c>
      <c r="AQ295" s="560"/>
      <c r="AR295" s="558"/>
      <c r="AS295" s="562">
        <f t="shared" si="701"/>
        <v>2</v>
      </c>
      <c r="AT295" s="560"/>
      <c r="AU295" s="558"/>
      <c r="AV295" s="562">
        <f t="shared" si="714"/>
        <v>2</v>
      </c>
      <c r="AW295" s="583">
        <f t="shared" si="715"/>
        <v>0</v>
      </c>
      <c r="AX295" s="583">
        <f t="shared" si="712"/>
        <v>0</v>
      </c>
      <c r="AY295" s="564">
        <f t="shared" si="716"/>
        <v>0</v>
      </c>
      <c r="AZ295" s="565" t="e">
        <f t="shared" si="704"/>
        <v>#DIV/0!</v>
      </c>
      <c r="BA295" s="566">
        <f t="shared" si="705"/>
        <v>0</v>
      </c>
      <c r="BB295" s="567">
        <f>MAX(0, Table176252626[[#This Row],[Column6]])</f>
        <v>2</v>
      </c>
      <c r="BC295" s="568">
        <v>1</v>
      </c>
      <c r="BD295" s="584">
        <f t="shared" si="632"/>
        <v>2</v>
      </c>
      <c r="BE295" s="583">
        <f t="shared" si="616"/>
        <v>1</v>
      </c>
      <c r="BF295" s="585">
        <v>2</v>
      </c>
      <c r="BG295" s="586">
        <v>44652.54351851852</v>
      </c>
      <c r="BH295" s="572">
        <f t="shared" si="636"/>
        <v>46265</v>
      </c>
      <c r="BI295" s="587">
        <f t="shared" si="706"/>
        <v>1612.4564814814803</v>
      </c>
      <c r="BJ295" s="580" t="str">
        <f t="shared" si="617"/>
        <v>Dead Stock</v>
      </c>
      <c r="BK295" s="751">
        <v>460</v>
      </c>
    </row>
    <row r="296" spans="1:294" ht="13">
      <c r="A296" s="549"/>
      <c r="B296" s="550"/>
      <c r="C296" s="551">
        <v>293</v>
      </c>
      <c r="D296" s="630" t="s">
        <v>3879</v>
      </c>
      <c r="E296" s="630">
        <v>31</v>
      </c>
      <c r="F296" s="553" t="s">
        <v>1953</v>
      </c>
      <c r="G296" s="580" t="s">
        <v>2810</v>
      </c>
      <c r="H296" s="581" t="s">
        <v>2811</v>
      </c>
      <c r="I296" s="581" t="s">
        <v>2710</v>
      </c>
      <c r="J296" s="580" t="s">
        <v>629</v>
      </c>
      <c r="K296" s="582">
        <f t="shared" si="708"/>
        <v>2</v>
      </c>
      <c r="L296" s="580">
        <v>2</v>
      </c>
      <c r="M296" s="557"/>
      <c r="N296" s="558"/>
      <c r="O296" s="559">
        <f t="shared" si="691"/>
        <v>2</v>
      </c>
      <c r="P296" s="560"/>
      <c r="Q296" s="558"/>
      <c r="R296" s="559">
        <f t="shared" si="692"/>
        <v>2</v>
      </c>
      <c r="S296" s="560"/>
      <c r="T296" s="558"/>
      <c r="U296" s="561">
        <f t="shared" si="693"/>
        <v>2</v>
      </c>
      <c r="V296" s="560"/>
      <c r="W296" s="558"/>
      <c r="X296" s="559">
        <f t="shared" si="694"/>
        <v>2</v>
      </c>
      <c r="Y296" s="560"/>
      <c r="Z296" s="558"/>
      <c r="AA296" s="561">
        <f t="shared" si="695"/>
        <v>2</v>
      </c>
      <c r="AB296" s="560"/>
      <c r="AC296" s="558"/>
      <c r="AD296" s="559">
        <f t="shared" si="696"/>
        <v>2</v>
      </c>
      <c r="AE296" s="557"/>
      <c r="AF296" s="558"/>
      <c r="AG296" s="756">
        <f t="shared" si="697"/>
        <v>2</v>
      </c>
      <c r="AH296" s="560"/>
      <c r="AI296" s="558"/>
      <c r="AJ296" s="562">
        <f t="shared" si="698"/>
        <v>2</v>
      </c>
      <c r="AK296" s="560"/>
      <c r="AL296" s="558"/>
      <c r="AM296" s="562">
        <f t="shared" si="699"/>
        <v>2</v>
      </c>
      <c r="AN296" s="560"/>
      <c r="AO296" s="558"/>
      <c r="AP296" s="562">
        <f t="shared" si="700"/>
        <v>2</v>
      </c>
      <c r="AQ296" s="560"/>
      <c r="AR296" s="558"/>
      <c r="AS296" s="562">
        <f t="shared" si="701"/>
        <v>2</v>
      </c>
      <c r="AT296" s="560"/>
      <c r="AU296" s="558"/>
      <c r="AV296" s="562">
        <f t="shared" si="714"/>
        <v>2</v>
      </c>
      <c r="AW296" s="583">
        <f t="shared" si="715"/>
        <v>0</v>
      </c>
      <c r="AX296" s="583">
        <f t="shared" si="712"/>
        <v>0</v>
      </c>
      <c r="AY296" s="564">
        <f t="shared" si="716"/>
        <v>0</v>
      </c>
      <c r="AZ296" s="565" t="e">
        <f t="shared" si="704"/>
        <v>#DIV/0!</v>
      </c>
      <c r="BA296" s="566">
        <f t="shared" si="705"/>
        <v>0</v>
      </c>
      <c r="BB296" s="567">
        <f>MAX(0, Table176252626[[#This Row],[Column6]])</f>
        <v>2</v>
      </c>
      <c r="BC296" s="568">
        <v>1</v>
      </c>
      <c r="BD296" s="584">
        <f t="shared" si="632"/>
        <v>2</v>
      </c>
      <c r="BE296" s="583">
        <f t="shared" si="616"/>
        <v>1</v>
      </c>
      <c r="BF296" s="585">
        <v>2</v>
      </c>
      <c r="BG296" s="586">
        <v>44655.534247685187</v>
      </c>
      <c r="BH296" s="572">
        <f t="shared" si="636"/>
        <v>46265</v>
      </c>
      <c r="BI296" s="587">
        <f t="shared" si="706"/>
        <v>1609.4657523148126</v>
      </c>
      <c r="BJ296" s="580" t="str">
        <f t="shared" si="617"/>
        <v>Dead Stock</v>
      </c>
      <c r="BK296" s="751">
        <v>516</v>
      </c>
    </row>
    <row r="297" spans="1:294" s="548" customFormat="1" ht="13">
      <c r="A297" s="549"/>
      <c r="B297" s="576"/>
      <c r="C297" s="551">
        <v>294</v>
      </c>
      <c r="D297" s="630" t="s">
        <v>3879</v>
      </c>
      <c r="E297" s="630">
        <v>32</v>
      </c>
      <c r="F297" s="553" t="s">
        <v>1953</v>
      </c>
      <c r="G297" s="580" t="s">
        <v>2786</v>
      </c>
      <c r="H297" s="607" t="s">
        <v>2787</v>
      </c>
      <c r="I297" s="581" t="s">
        <v>3204</v>
      </c>
      <c r="J297" s="580" t="s">
        <v>629</v>
      </c>
      <c r="K297" s="582">
        <f t="shared" si="708"/>
        <v>2</v>
      </c>
      <c r="L297" s="580">
        <v>2</v>
      </c>
      <c r="M297" s="557"/>
      <c r="N297" s="558"/>
      <c r="O297" s="559">
        <f t="shared" si="691"/>
        <v>2</v>
      </c>
      <c r="P297" s="560"/>
      <c r="Q297" s="558"/>
      <c r="R297" s="559">
        <f t="shared" si="692"/>
        <v>2</v>
      </c>
      <c r="S297" s="560"/>
      <c r="T297" s="558"/>
      <c r="U297" s="561">
        <f t="shared" si="693"/>
        <v>2</v>
      </c>
      <c r="V297" s="560"/>
      <c r="W297" s="558"/>
      <c r="X297" s="559">
        <f t="shared" si="694"/>
        <v>2</v>
      </c>
      <c r="Y297" s="560"/>
      <c r="Z297" s="558"/>
      <c r="AA297" s="561">
        <f t="shared" si="695"/>
        <v>2</v>
      </c>
      <c r="AB297" s="560"/>
      <c r="AC297" s="558"/>
      <c r="AD297" s="559">
        <f t="shared" si="696"/>
        <v>2</v>
      </c>
      <c r="AE297" s="557"/>
      <c r="AF297" s="558"/>
      <c r="AG297" s="756">
        <f t="shared" si="697"/>
        <v>2</v>
      </c>
      <c r="AH297" s="560"/>
      <c r="AI297" s="558"/>
      <c r="AJ297" s="562">
        <f t="shared" si="698"/>
        <v>2</v>
      </c>
      <c r="AK297" s="560"/>
      <c r="AL297" s="558"/>
      <c r="AM297" s="562">
        <f t="shared" si="699"/>
        <v>2</v>
      </c>
      <c r="AN297" s="560"/>
      <c r="AO297" s="558"/>
      <c r="AP297" s="562">
        <f t="shared" si="700"/>
        <v>2</v>
      </c>
      <c r="AQ297" s="560"/>
      <c r="AR297" s="558"/>
      <c r="AS297" s="562">
        <f t="shared" si="701"/>
        <v>2</v>
      </c>
      <c r="AT297" s="560"/>
      <c r="AU297" s="558"/>
      <c r="AV297" s="562">
        <f t="shared" si="714"/>
        <v>2</v>
      </c>
      <c r="AW297" s="583">
        <f t="shared" si="715"/>
        <v>0</v>
      </c>
      <c r="AX297" s="583">
        <f t="shared" si="712"/>
        <v>0</v>
      </c>
      <c r="AY297" s="564">
        <f t="shared" si="716"/>
        <v>0</v>
      </c>
      <c r="AZ297" s="565" t="e">
        <f t="shared" si="704"/>
        <v>#DIV/0!</v>
      </c>
      <c r="BA297" s="566">
        <f t="shared" si="705"/>
        <v>0</v>
      </c>
      <c r="BB297" s="567">
        <f>MAX(0, Table176252626[[#This Row],[Column6]])</f>
        <v>2</v>
      </c>
      <c r="BC297" s="568">
        <v>1</v>
      </c>
      <c r="BD297" s="584">
        <f t="shared" si="632"/>
        <v>2</v>
      </c>
      <c r="BE297" s="583">
        <f t="shared" si="616"/>
        <v>1</v>
      </c>
      <c r="BF297" s="585">
        <v>2</v>
      </c>
      <c r="BG297" s="586">
        <v>44795.663969907408</v>
      </c>
      <c r="BH297" s="572">
        <f t="shared" si="636"/>
        <v>46265</v>
      </c>
      <c r="BI297" s="608">
        <f t="shared" si="706"/>
        <v>1469.3360300925924</v>
      </c>
      <c r="BJ297" s="580" t="str">
        <f t="shared" si="617"/>
        <v>Dead Stock</v>
      </c>
      <c r="BK297" s="751">
        <v>583</v>
      </c>
      <c r="BL297" s="530"/>
      <c r="BM297" s="530"/>
      <c r="BN297" s="530"/>
      <c r="BO297" s="530"/>
      <c r="BP297" s="530"/>
      <c r="BQ297" s="530"/>
      <c r="BR297" s="530"/>
      <c r="BS297" s="530"/>
      <c r="BT297" s="530"/>
      <c r="BU297" s="530"/>
      <c r="BV297" s="530"/>
      <c r="BW297" s="530"/>
      <c r="BX297" s="530"/>
      <c r="BY297" s="530"/>
      <c r="BZ297" s="530"/>
      <c r="CA297" s="530"/>
      <c r="CB297" s="530"/>
      <c r="CC297" s="530"/>
      <c r="CD297" s="530"/>
      <c r="CE297" s="530"/>
      <c r="CF297" s="530"/>
      <c r="CG297" s="530"/>
      <c r="CH297" s="530"/>
      <c r="CI297" s="530"/>
      <c r="CJ297" s="530"/>
      <c r="CK297" s="530"/>
      <c r="CL297" s="530"/>
      <c r="CM297" s="530"/>
      <c r="CN297" s="530"/>
      <c r="CO297" s="530"/>
      <c r="CP297" s="530"/>
      <c r="CQ297" s="530"/>
      <c r="CR297" s="530"/>
      <c r="CS297" s="530"/>
      <c r="CT297" s="530"/>
      <c r="CU297" s="530"/>
      <c r="CV297" s="530"/>
      <c r="CW297" s="530"/>
      <c r="CX297" s="530"/>
      <c r="CY297" s="530"/>
      <c r="CZ297" s="530"/>
      <c r="DA297" s="530"/>
      <c r="DB297" s="530"/>
      <c r="DC297" s="530"/>
      <c r="DD297" s="530"/>
      <c r="DE297" s="530"/>
      <c r="DF297" s="530"/>
      <c r="DG297" s="530"/>
      <c r="DH297" s="530"/>
      <c r="DI297" s="530"/>
      <c r="DJ297" s="530"/>
      <c r="DK297" s="530"/>
      <c r="DL297" s="530"/>
      <c r="DM297" s="530"/>
      <c r="DN297" s="530"/>
      <c r="DO297" s="530"/>
      <c r="DP297" s="530"/>
      <c r="DQ297" s="530"/>
      <c r="DR297" s="530"/>
      <c r="DS297" s="530"/>
      <c r="DT297" s="530"/>
      <c r="DU297" s="530"/>
      <c r="DV297" s="530"/>
      <c r="DW297" s="530"/>
      <c r="DX297" s="530"/>
      <c r="DY297" s="530"/>
      <c r="DZ297" s="530"/>
      <c r="EA297" s="530"/>
      <c r="EB297" s="530"/>
      <c r="EC297" s="530"/>
      <c r="ED297" s="530"/>
      <c r="EE297" s="530"/>
      <c r="EF297" s="530"/>
      <c r="EG297" s="530"/>
      <c r="EH297" s="530"/>
      <c r="EI297" s="530"/>
      <c r="EJ297" s="530"/>
      <c r="EK297" s="530"/>
      <c r="EL297" s="530"/>
      <c r="EM297" s="530"/>
      <c r="EN297" s="530"/>
      <c r="EO297" s="530"/>
      <c r="EP297" s="530"/>
      <c r="EQ297" s="530"/>
      <c r="ER297" s="530"/>
      <c r="ES297" s="530"/>
      <c r="ET297" s="530"/>
      <c r="EU297" s="530"/>
      <c r="EV297" s="530"/>
      <c r="EW297" s="530"/>
      <c r="EX297" s="530"/>
      <c r="EY297" s="530"/>
      <c r="EZ297" s="530"/>
      <c r="FA297" s="530"/>
      <c r="FB297" s="530"/>
      <c r="FC297" s="530"/>
      <c r="FD297" s="530"/>
      <c r="FE297" s="530"/>
      <c r="FF297" s="530"/>
      <c r="FG297" s="530"/>
      <c r="FH297" s="530"/>
      <c r="FI297" s="530"/>
      <c r="FJ297" s="530"/>
      <c r="FK297" s="530"/>
      <c r="FL297" s="530"/>
      <c r="FM297" s="530"/>
      <c r="FN297" s="530"/>
      <c r="FO297" s="530"/>
      <c r="FP297" s="530"/>
      <c r="FQ297" s="530"/>
      <c r="FR297" s="530"/>
      <c r="FS297" s="530"/>
      <c r="FT297" s="530"/>
      <c r="FU297" s="530"/>
      <c r="FV297" s="530"/>
      <c r="FW297" s="530"/>
      <c r="FX297" s="530"/>
      <c r="FY297" s="530"/>
      <c r="FZ297" s="530"/>
      <c r="GA297" s="530"/>
      <c r="GB297" s="530"/>
      <c r="GC297" s="530"/>
      <c r="GD297" s="530"/>
      <c r="GE297" s="530"/>
      <c r="GF297" s="530"/>
      <c r="GG297" s="530"/>
      <c r="GH297" s="530"/>
      <c r="GI297" s="530"/>
      <c r="GJ297" s="530"/>
      <c r="GK297" s="530"/>
      <c r="GL297" s="530"/>
      <c r="GM297" s="530"/>
      <c r="GN297" s="530"/>
      <c r="GO297" s="530"/>
      <c r="GP297" s="530"/>
      <c r="GQ297" s="530"/>
      <c r="GR297" s="530"/>
      <c r="GS297" s="530"/>
      <c r="GT297" s="530"/>
      <c r="GU297" s="530"/>
      <c r="GV297" s="530"/>
      <c r="GW297" s="530"/>
      <c r="GX297" s="530"/>
      <c r="GY297" s="530"/>
      <c r="GZ297" s="530"/>
      <c r="HA297" s="530"/>
      <c r="HB297" s="530"/>
      <c r="HC297" s="530"/>
      <c r="HD297" s="530"/>
      <c r="HE297" s="530"/>
      <c r="HF297" s="530"/>
      <c r="HG297" s="530"/>
      <c r="HH297" s="530"/>
      <c r="HI297" s="530"/>
      <c r="HJ297" s="530"/>
      <c r="HK297" s="530"/>
      <c r="HL297" s="530"/>
      <c r="HM297" s="530"/>
      <c r="HN297" s="530"/>
      <c r="HO297" s="530"/>
      <c r="HP297" s="530"/>
      <c r="HQ297" s="530"/>
      <c r="HR297" s="530"/>
      <c r="HS297" s="530"/>
      <c r="HT297" s="530"/>
      <c r="HU297" s="530"/>
      <c r="HV297" s="530"/>
      <c r="HW297" s="530"/>
      <c r="HX297" s="530"/>
      <c r="HY297" s="530"/>
      <c r="HZ297" s="530"/>
      <c r="IA297" s="530"/>
      <c r="IB297" s="530"/>
      <c r="IC297" s="530"/>
      <c r="ID297" s="530"/>
      <c r="IE297" s="530"/>
      <c r="IF297" s="530"/>
      <c r="IG297" s="530"/>
      <c r="IH297" s="530"/>
      <c r="II297" s="530"/>
      <c r="IJ297" s="530"/>
      <c r="IK297" s="530"/>
      <c r="IL297" s="530"/>
      <c r="IM297" s="530"/>
      <c r="IN297" s="530"/>
      <c r="IO297" s="530"/>
      <c r="IP297" s="530"/>
      <c r="IQ297" s="530"/>
      <c r="IR297" s="530"/>
      <c r="IS297" s="530"/>
      <c r="IT297" s="530"/>
      <c r="IU297" s="530"/>
      <c r="IV297" s="530"/>
      <c r="IW297" s="530"/>
      <c r="IX297" s="530"/>
      <c r="IY297" s="530"/>
      <c r="IZ297" s="530"/>
      <c r="JA297" s="530"/>
      <c r="JB297" s="530"/>
      <c r="JC297" s="530"/>
      <c r="JD297" s="530"/>
      <c r="JE297" s="530"/>
      <c r="JF297" s="530"/>
      <c r="JG297" s="530"/>
      <c r="JH297" s="530"/>
      <c r="JI297" s="530"/>
      <c r="JJ297" s="530"/>
      <c r="JK297" s="530"/>
      <c r="JL297" s="530"/>
      <c r="JM297" s="530"/>
      <c r="JN297" s="530"/>
      <c r="JO297" s="530"/>
      <c r="JP297" s="530"/>
      <c r="JQ297" s="530"/>
      <c r="JR297" s="530"/>
      <c r="JS297" s="530"/>
      <c r="JT297" s="530"/>
      <c r="JU297" s="530"/>
      <c r="JV297" s="530"/>
      <c r="JW297" s="530"/>
      <c r="JX297" s="530"/>
      <c r="JY297" s="530"/>
      <c r="JZ297" s="530"/>
      <c r="KA297" s="530"/>
      <c r="KB297" s="530"/>
      <c r="KC297" s="530"/>
      <c r="KD297" s="530"/>
      <c r="KE297" s="530"/>
      <c r="KF297" s="530"/>
      <c r="KG297" s="530"/>
      <c r="KH297" s="530"/>
    </row>
    <row r="298" spans="1:294" ht="13">
      <c r="A298" s="549"/>
      <c r="B298" s="550"/>
      <c r="C298" s="577">
        <v>295</v>
      </c>
      <c r="D298" s="630" t="s">
        <v>3879</v>
      </c>
      <c r="E298" s="630">
        <v>33</v>
      </c>
      <c r="F298" s="553" t="s">
        <v>1953</v>
      </c>
      <c r="G298" s="580" t="s">
        <v>2812</v>
      </c>
      <c r="H298" s="581" t="s">
        <v>2813</v>
      </c>
      <c r="I298" s="581" t="s">
        <v>418</v>
      </c>
      <c r="J298" s="580" t="s">
        <v>629</v>
      </c>
      <c r="K298" s="582">
        <f t="shared" si="708"/>
        <v>2</v>
      </c>
      <c r="L298" s="580">
        <v>2</v>
      </c>
      <c r="M298" s="557"/>
      <c r="N298" s="558"/>
      <c r="O298" s="559">
        <f t="shared" si="691"/>
        <v>2</v>
      </c>
      <c r="P298" s="560"/>
      <c r="Q298" s="558"/>
      <c r="R298" s="559">
        <f t="shared" si="692"/>
        <v>2</v>
      </c>
      <c r="S298" s="560"/>
      <c r="T298" s="558"/>
      <c r="U298" s="561">
        <f t="shared" si="693"/>
        <v>2</v>
      </c>
      <c r="V298" s="560"/>
      <c r="W298" s="558"/>
      <c r="X298" s="559">
        <f t="shared" si="694"/>
        <v>2</v>
      </c>
      <c r="Y298" s="560"/>
      <c r="Z298" s="558"/>
      <c r="AA298" s="561">
        <f t="shared" si="695"/>
        <v>2</v>
      </c>
      <c r="AB298" s="560"/>
      <c r="AC298" s="558"/>
      <c r="AD298" s="559">
        <f t="shared" si="696"/>
        <v>2</v>
      </c>
      <c r="AE298" s="557"/>
      <c r="AF298" s="558"/>
      <c r="AG298" s="756">
        <f t="shared" si="697"/>
        <v>2</v>
      </c>
      <c r="AH298" s="560"/>
      <c r="AI298" s="558"/>
      <c r="AJ298" s="562">
        <f t="shared" si="698"/>
        <v>2</v>
      </c>
      <c r="AK298" s="560"/>
      <c r="AL298" s="558"/>
      <c r="AM298" s="562">
        <f t="shared" si="699"/>
        <v>2</v>
      </c>
      <c r="AN298" s="560"/>
      <c r="AO298" s="558"/>
      <c r="AP298" s="562">
        <f t="shared" si="700"/>
        <v>2</v>
      </c>
      <c r="AQ298" s="560"/>
      <c r="AR298" s="558"/>
      <c r="AS298" s="605">
        <f t="shared" si="701"/>
        <v>2</v>
      </c>
      <c r="AT298" s="557"/>
      <c r="AU298" s="558"/>
      <c r="AV298" s="562">
        <f t="shared" si="714"/>
        <v>2</v>
      </c>
      <c r="AW298" s="583">
        <f t="shared" si="715"/>
        <v>0</v>
      </c>
      <c r="AX298" s="583">
        <f t="shared" si="712"/>
        <v>0</v>
      </c>
      <c r="AY298" s="564">
        <f t="shared" si="716"/>
        <v>0</v>
      </c>
      <c r="AZ298" s="565" t="e">
        <f t="shared" si="704"/>
        <v>#DIV/0!</v>
      </c>
      <c r="BA298" s="566">
        <f t="shared" si="705"/>
        <v>0</v>
      </c>
      <c r="BB298" s="567">
        <f>MAX(0, Table176252626[[#This Row],[Column6]])</f>
        <v>2</v>
      </c>
      <c r="BC298" s="568">
        <v>1</v>
      </c>
      <c r="BD298" s="584">
        <f t="shared" si="632"/>
        <v>2</v>
      </c>
      <c r="BE298" s="583">
        <f t="shared" si="616"/>
        <v>1</v>
      </c>
      <c r="BF298" s="585">
        <v>2</v>
      </c>
      <c r="BG298" s="586">
        <v>44795.663969907408</v>
      </c>
      <c r="BH298" s="572">
        <f t="shared" si="636"/>
        <v>46265</v>
      </c>
      <c r="BI298" s="608">
        <f t="shared" si="706"/>
        <v>1469.3360300925924</v>
      </c>
      <c r="BJ298" s="580" t="str">
        <f t="shared" si="617"/>
        <v>Dead Stock</v>
      </c>
      <c r="BK298" s="751">
        <v>3800</v>
      </c>
    </row>
    <row r="299" spans="1:294" ht="13">
      <c r="A299" s="575"/>
      <c r="B299" s="576"/>
      <c r="C299" s="577">
        <v>296</v>
      </c>
      <c r="D299" s="630" t="s">
        <v>3879</v>
      </c>
      <c r="E299" s="630">
        <v>34</v>
      </c>
      <c r="F299" s="553" t="s">
        <v>1953</v>
      </c>
      <c r="G299" s="580" t="s">
        <v>2815</v>
      </c>
      <c r="H299" s="581" t="s">
        <v>2814</v>
      </c>
      <c r="I299" s="581" t="s">
        <v>418</v>
      </c>
      <c r="J299" s="580" t="s">
        <v>629</v>
      </c>
      <c r="K299" s="582">
        <f t="shared" si="708"/>
        <v>2</v>
      </c>
      <c r="L299" s="580">
        <v>2</v>
      </c>
      <c r="M299" s="557"/>
      <c r="N299" s="558"/>
      <c r="O299" s="559">
        <f t="shared" si="691"/>
        <v>2</v>
      </c>
      <c r="P299" s="560"/>
      <c r="Q299" s="558"/>
      <c r="R299" s="559">
        <f t="shared" si="692"/>
        <v>2</v>
      </c>
      <c r="S299" s="560"/>
      <c r="T299" s="558"/>
      <c r="U299" s="561">
        <f t="shared" si="693"/>
        <v>2</v>
      </c>
      <c r="V299" s="560"/>
      <c r="W299" s="558"/>
      <c r="X299" s="559">
        <f t="shared" si="694"/>
        <v>2</v>
      </c>
      <c r="Y299" s="560"/>
      <c r="Z299" s="558"/>
      <c r="AA299" s="561">
        <f t="shared" si="695"/>
        <v>2</v>
      </c>
      <c r="AB299" s="560"/>
      <c r="AC299" s="558"/>
      <c r="AD299" s="559">
        <f t="shared" si="696"/>
        <v>2</v>
      </c>
      <c r="AE299" s="557"/>
      <c r="AF299" s="558"/>
      <c r="AG299" s="756">
        <f t="shared" si="697"/>
        <v>2</v>
      </c>
      <c r="AH299" s="560"/>
      <c r="AI299" s="558"/>
      <c r="AJ299" s="562">
        <f t="shared" si="698"/>
        <v>2</v>
      </c>
      <c r="AK299" s="560"/>
      <c r="AL299" s="558"/>
      <c r="AM299" s="562">
        <f t="shared" si="699"/>
        <v>2</v>
      </c>
      <c r="AN299" s="560"/>
      <c r="AO299" s="558"/>
      <c r="AP299" s="562">
        <f t="shared" si="700"/>
        <v>2</v>
      </c>
      <c r="AQ299" s="560"/>
      <c r="AR299" s="558"/>
      <c r="AS299" s="605">
        <f t="shared" si="701"/>
        <v>2</v>
      </c>
      <c r="AT299" s="557"/>
      <c r="AU299" s="558"/>
      <c r="AV299" s="562">
        <f t="shared" si="714"/>
        <v>2</v>
      </c>
      <c r="AW299" s="583">
        <f t="shared" si="715"/>
        <v>0</v>
      </c>
      <c r="AX299" s="583">
        <f t="shared" si="712"/>
        <v>0</v>
      </c>
      <c r="AY299" s="564">
        <f t="shared" si="716"/>
        <v>0</v>
      </c>
      <c r="AZ299" s="565" t="e">
        <f t="shared" si="704"/>
        <v>#DIV/0!</v>
      </c>
      <c r="BA299" s="566">
        <f t="shared" si="705"/>
        <v>0</v>
      </c>
      <c r="BB299" s="567">
        <f>MAX(0, Table176252626[[#This Row],[Column6]])</f>
        <v>2</v>
      </c>
      <c r="BC299" s="568">
        <v>1</v>
      </c>
      <c r="BD299" s="584">
        <f t="shared" si="632"/>
        <v>2</v>
      </c>
      <c r="BE299" s="583">
        <f t="shared" si="616"/>
        <v>1</v>
      </c>
      <c r="BF299" s="585">
        <v>2</v>
      </c>
      <c r="BG299" s="586">
        <v>44853.663530092592</v>
      </c>
      <c r="BH299" s="572">
        <f t="shared" si="636"/>
        <v>46265</v>
      </c>
      <c r="BI299" s="608">
        <f t="shared" si="706"/>
        <v>1411.3364699074082</v>
      </c>
      <c r="BJ299" s="580" t="str">
        <f t="shared" si="617"/>
        <v>Dead Stock</v>
      </c>
      <c r="BK299" s="751">
        <v>2400</v>
      </c>
    </row>
    <row r="300" spans="1:294" ht="13">
      <c r="A300" s="549"/>
      <c r="B300" s="550"/>
      <c r="C300" s="577">
        <v>297</v>
      </c>
      <c r="D300" s="630" t="s">
        <v>3879</v>
      </c>
      <c r="E300" s="630">
        <v>35</v>
      </c>
      <c r="F300" s="553" t="s">
        <v>1953</v>
      </c>
      <c r="G300" s="580" t="s">
        <v>2922</v>
      </c>
      <c r="H300" s="581" t="s">
        <v>2923</v>
      </c>
      <c r="I300" s="581" t="s">
        <v>424</v>
      </c>
      <c r="J300" s="580" t="s">
        <v>629</v>
      </c>
      <c r="K300" s="582">
        <f t="shared" si="708"/>
        <v>1</v>
      </c>
      <c r="L300" s="580">
        <v>2</v>
      </c>
      <c r="M300" s="557"/>
      <c r="N300" s="558"/>
      <c r="O300" s="559">
        <f t="shared" si="691"/>
        <v>2</v>
      </c>
      <c r="P300" s="560"/>
      <c r="Q300" s="558"/>
      <c r="R300" s="559">
        <f t="shared" si="692"/>
        <v>2</v>
      </c>
      <c r="S300" s="560"/>
      <c r="T300" s="558"/>
      <c r="U300" s="561">
        <f t="shared" si="693"/>
        <v>2</v>
      </c>
      <c r="V300" s="560"/>
      <c r="W300" s="558"/>
      <c r="X300" s="559">
        <f t="shared" si="694"/>
        <v>2</v>
      </c>
      <c r="Y300" s="560"/>
      <c r="Z300" s="558"/>
      <c r="AA300" s="561">
        <f t="shared" si="695"/>
        <v>2</v>
      </c>
      <c r="AB300" s="560"/>
      <c r="AC300" s="558"/>
      <c r="AD300" s="559">
        <f t="shared" si="696"/>
        <v>2</v>
      </c>
      <c r="AE300" s="557"/>
      <c r="AF300" s="558">
        <v>1</v>
      </c>
      <c r="AG300" s="756">
        <f t="shared" si="697"/>
        <v>1</v>
      </c>
      <c r="AH300" s="560"/>
      <c r="AI300" s="558"/>
      <c r="AJ300" s="562">
        <f t="shared" si="698"/>
        <v>1</v>
      </c>
      <c r="AK300" s="560"/>
      <c r="AL300" s="558"/>
      <c r="AM300" s="562">
        <f t="shared" si="699"/>
        <v>1</v>
      </c>
      <c r="AN300" s="560"/>
      <c r="AO300" s="558"/>
      <c r="AP300" s="562">
        <f t="shared" si="700"/>
        <v>1</v>
      </c>
      <c r="AQ300" s="560"/>
      <c r="AR300" s="558"/>
      <c r="AS300" s="605">
        <f t="shared" si="701"/>
        <v>1</v>
      </c>
      <c r="AT300" s="557"/>
      <c r="AU300" s="558"/>
      <c r="AV300" s="562">
        <f t="shared" si="714"/>
        <v>1</v>
      </c>
      <c r="AW300" s="583">
        <f t="shared" si="715"/>
        <v>0</v>
      </c>
      <c r="AX300" s="583">
        <f t="shared" si="712"/>
        <v>1</v>
      </c>
      <c r="AY300" s="564">
        <f t="shared" si="716"/>
        <v>1</v>
      </c>
      <c r="AZ300" s="565">
        <f t="shared" si="704"/>
        <v>1</v>
      </c>
      <c r="BA300" s="566">
        <f t="shared" si="705"/>
        <v>1</v>
      </c>
      <c r="BB300" s="567">
        <f>MAX(0, Table176252626[[#This Row],[Column6]])</f>
        <v>1</v>
      </c>
      <c r="BC300" s="568">
        <v>0</v>
      </c>
      <c r="BD300" s="584">
        <f t="shared" si="632"/>
        <v>1</v>
      </c>
      <c r="BE300" s="583">
        <f t="shared" si="616"/>
        <v>1</v>
      </c>
      <c r="BF300" s="585">
        <v>2</v>
      </c>
      <c r="BG300" s="586">
        <v>44853.663530092592</v>
      </c>
      <c r="BH300" s="572">
        <f t="shared" si="636"/>
        <v>46265</v>
      </c>
      <c r="BI300" s="608">
        <f t="shared" si="706"/>
        <v>1411.3364699074082</v>
      </c>
      <c r="BJ300" s="580" t="str">
        <f t="shared" si="617"/>
        <v>Dead Stock</v>
      </c>
      <c r="BK300" s="751">
        <v>620</v>
      </c>
    </row>
    <row r="301" spans="1:294" ht="13">
      <c r="A301" s="590"/>
      <c r="B301" s="591"/>
      <c r="C301" s="551">
        <v>298</v>
      </c>
      <c r="D301" s="630" t="s">
        <v>3879</v>
      </c>
      <c r="E301" s="630">
        <v>36</v>
      </c>
      <c r="F301" s="553" t="s">
        <v>1953</v>
      </c>
      <c r="G301" s="580" t="s">
        <v>2748</v>
      </c>
      <c r="H301" s="581" t="s">
        <v>2749</v>
      </c>
      <c r="I301" s="581" t="s">
        <v>418</v>
      </c>
      <c r="J301" s="580" t="s">
        <v>629</v>
      </c>
      <c r="K301" s="582">
        <f t="shared" si="708"/>
        <v>2</v>
      </c>
      <c r="L301" s="580">
        <v>2</v>
      </c>
      <c r="M301" s="557"/>
      <c r="N301" s="558"/>
      <c r="O301" s="559">
        <f t="shared" si="691"/>
        <v>2</v>
      </c>
      <c r="P301" s="560"/>
      <c r="Q301" s="558"/>
      <c r="R301" s="559">
        <f t="shared" si="692"/>
        <v>2</v>
      </c>
      <c r="S301" s="560"/>
      <c r="T301" s="558"/>
      <c r="U301" s="561">
        <f t="shared" si="693"/>
        <v>2</v>
      </c>
      <c r="V301" s="560"/>
      <c r="W301" s="558"/>
      <c r="X301" s="559">
        <f t="shared" si="694"/>
        <v>2</v>
      </c>
      <c r="Y301" s="560"/>
      <c r="Z301" s="558"/>
      <c r="AA301" s="561">
        <f t="shared" si="695"/>
        <v>2</v>
      </c>
      <c r="AB301" s="560"/>
      <c r="AC301" s="558"/>
      <c r="AD301" s="559">
        <f t="shared" si="696"/>
        <v>2</v>
      </c>
      <c r="AE301" s="557"/>
      <c r="AF301" s="558"/>
      <c r="AG301" s="756">
        <f t="shared" si="697"/>
        <v>2</v>
      </c>
      <c r="AH301" s="560"/>
      <c r="AI301" s="558"/>
      <c r="AJ301" s="562">
        <f t="shared" si="698"/>
        <v>2</v>
      </c>
      <c r="AK301" s="560"/>
      <c r="AL301" s="558"/>
      <c r="AM301" s="562">
        <f t="shared" si="699"/>
        <v>2</v>
      </c>
      <c r="AN301" s="560"/>
      <c r="AO301" s="558"/>
      <c r="AP301" s="562">
        <f t="shared" si="700"/>
        <v>2</v>
      </c>
      <c r="AQ301" s="560"/>
      <c r="AR301" s="558"/>
      <c r="AS301" s="605">
        <f t="shared" si="701"/>
        <v>2</v>
      </c>
      <c r="AT301" s="557"/>
      <c r="AU301" s="558"/>
      <c r="AV301" s="562">
        <f t="shared" si="714"/>
        <v>2</v>
      </c>
      <c r="AW301" s="583">
        <f t="shared" si="715"/>
        <v>0</v>
      </c>
      <c r="AX301" s="583">
        <f t="shared" si="712"/>
        <v>0</v>
      </c>
      <c r="AY301" s="564">
        <f t="shared" si="716"/>
        <v>0</v>
      </c>
      <c r="AZ301" s="565" t="e">
        <f t="shared" si="704"/>
        <v>#DIV/0!</v>
      </c>
      <c r="BA301" s="566">
        <f t="shared" si="705"/>
        <v>0</v>
      </c>
      <c r="BB301" s="567">
        <f>MAX(0, Table176252626[[#This Row],[Column6]])</f>
        <v>2</v>
      </c>
      <c r="BC301" s="568">
        <v>1</v>
      </c>
      <c r="BD301" s="584">
        <f t="shared" si="632"/>
        <v>2</v>
      </c>
      <c r="BE301" s="583">
        <f t="shared" si="616"/>
        <v>1</v>
      </c>
      <c r="BF301" s="585">
        <v>2</v>
      </c>
      <c r="BG301" s="586">
        <v>44743.562581018516</v>
      </c>
      <c r="BH301" s="572">
        <f t="shared" si="636"/>
        <v>46265</v>
      </c>
      <c r="BI301" s="608">
        <f t="shared" si="706"/>
        <v>1521.4374189814844</v>
      </c>
      <c r="BJ301" s="580" t="str">
        <f t="shared" si="617"/>
        <v>Dead Stock</v>
      </c>
      <c r="BK301" s="751">
        <v>1200</v>
      </c>
    </row>
    <row r="302" spans="1:294" s="548" customFormat="1" ht="13">
      <c r="A302" s="549"/>
      <c r="B302" s="550"/>
      <c r="C302" s="551">
        <v>299</v>
      </c>
      <c r="D302" s="630" t="s">
        <v>3879</v>
      </c>
      <c r="E302" s="630">
        <v>37</v>
      </c>
      <c r="F302" s="579" t="s">
        <v>1953</v>
      </c>
      <c r="G302" s="580" t="s">
        <v>304</v>
      </c>
      <c r="H302" s="581" t="s">
        <v>305</v>
      </c>
      <c r="I302" s="581" t="s">
        <v>419</v>
      </c>
      <c r="J302" s="580" t="s">
        <v>629</v>
      </c>
      <c r="K302" s="582">
        <f t="shared" si="708"/>
        <v>3</v>
      </c>
      <c r="L302" s="580">
        <v>3</v>
      </c>
      <c r="M302" s="557"/>
      <c r="N302" s="558"/>
      <c r="O302" s="559">
        <f t="shared" si="691"/>
        <v>3</v>
      </c>
      <c r="P302" s="560"/>
      <c r="Q302" s="558"/>
      <c r="R302" s="559">
        <f t="shared" si="692"/>
        <v>3</v>
      </c>
      <c r="S302" s="560"/>
      <c r="T302" s="558"/>
      <c r="U302" s="561">
        <f t="shared" si="693"/>
        <v>3</v>
      </c>
      <c r="V302" s="560"/>
      <c r="W302" s="558"/>
      <c r="X302" s="559">
        <f t="shared" si="694"/>
        <v>3</v>
      </c>
      <c r="Y302" s="560"/>
      <c r="Z302" s="558"/>
      <c r="AA302" s="561">
        <f t="shared" si="695"/>
        <v>3</v>
      </c>
      <c r="AB302" s="560"/>
      <c r="AC302" s="558"/>
      <c r="AD302" s="559">
        <f t="shared" si="696"/>
        <v>3</v>
      </c>
      <c r="AE302" s="557"/>
      <c r="AF302" s="558"/>
      <c r="AG302" s="756">
        <f t="shared" si="697"/>
        <v>3</v>
      </c>
      <c r="AH302" s="560"/>
      <c r="AI302" s="558"/>
      <c r="AJ302" s="562">
        <f t="shared" si="698"/>
        <v>3</v>
      </c>
      <c r="AK302" s="560"/>
      <c r="AL302" s="558"/>
      <c r="AM302" s="562">
        <f t="shared" si="699"/>
        <v>3</v>
      </c>
      <c r="AN302" s="560"/>
      <c r="AO302" s="558"/>
      <c r="AP302" s="562">
        <f t="shared" si="700"/>
        <v>3</v>
      </c>
      <c r="AQ302" s="560"/>
      <c r="AR302" s="558"/>
      <c r="AS302" s="562">
        <f t="shared" si="701"/>
        <v>3</v>
      </c>
      <c r="AT302" s="560"/>
      <c r="AU302" s="558"/>
      <c r="AV302" s="562">
        <f t="shared" si="714"/>
        <v>3</v>
      </c>
      <c r="AW302" s="583">
        <f t="shared" si="715"/>
        <v>0</v>
      </c>
      <c r="AX302" s="583">
        <f t="shared" si="712"/>
        <v>0</v>
      </c>
      <c r="AY302" s="564">
        <f t="shared" si="716"/>
        <v>0</v>
      </c>
      <c r="AZ302" s="565" t="e">
        <f t="shared" si="704"/>
        <v>#DIV/0!</v>
      </c>
      <c r="BA302" s="566">
        <f t="shared" si="705"/>
        <v>0</v>
      </c>
      <c r="BB302" s="567">
        <v>3</v>
      </c>
      <c r="BC302" s="568">
        <v>1</v>
      </c>
      <c r="BD302" s="584">
        <f t="shared" si="632"/>
        <v>3</v>
      </c>
      <c r="BE302" s="583">
        <f t="shared" si="616"/>
        <v>2</v>
      </c>
      <c r="BF302" s="585">
        <v>2</v>
      </c>
      <c r="BG302" s="586">
        <v>45149.467627314814</v>
      </c>
      <c r="BH302" s="572">
        <f t="shared" si="636"/>
        <v>46265</v>
      </c>
      <c r="BI302" s="608">
        <f t="shared" si="706"/>
        <v>1115.5323726851857</v>
      </c>
      <c r="BJ302" s="580" t="str">
        <f t="shared" si="617"/>
        <v>Dead Stock</v>
      </c>
      <c r="BK302" s="751">
        <v>850</v>
      </c>
      <c r="BL302" s="530"/>
      <c r="BM302" s="530"/>
      <c r="BN302" s="530"/>
      <c r="BO302" s="530"/>
      <c r="BP302" s="530"/>
      <c r="BQ302" s="530"/>
      <c r="BR302" s="530"/>
      <c r="BS302" s="530"/>
      <c r="BT302" s="530"/>
      <c r="BU302" s="530"/>
      <c r="BV302" s="530"/>
      <c r="BW302" s="530"/>
      <c r="BX302" s="530"/>
      <c r="BY302" s="530"/>
      <c r="BZ302" s="530"/>
      <c r="CA302" s="530"/>
      <c r="CB302" s="530"/>
      <c r="CC302" s="530"/>
      <c r="CD302" s="530"/>
      <c r="CE302" s="530"/>
      <c r="CF302" s="530"/>
      <c r="CG302" s="530"/>
      <c r="CH302" s="530"/>
      <c r="CI302" s="530"/>
      <c r="CJ302" s="530"/>
      <c r="CK302" s="530"/>
      <c r="CL302" s="530"/>
      <c r="CM302" s="530"/>
      <c r="CN302" s="530"/>
      <c r="CO302" s="530"/>
      <c r="CP302" s="530"/>
      <c r="CQ302" s="530"/>
      <c r="CR302" s="530"/>
      <c r="CS302" s="530"/>
      <c r="CT302" s="530"/>
      <c r="CU302" s="530"/>
      <c r="CV302" s="530"/>
      <c r="CW302" s="530"/>
      <c r="CX302" s="530"/>
      <c r="CY302" s="530"/>
      <c r="CZ302" s="530"/>
      <c r="DA302" s="530"/>
      <c r="DB302" s="530"/>
      <c r="DC302" s="530"/>
      <c r="DD302" s="530"/>
      <c r="DE302" s="530"/>
      <c r="DF302" s="530"/>
      <c r="DG302" s="530"/>
      <c r="DH302" s="530"/>
      <c r="DI302" s="530"/>
      <c r="DJ302" s="530"/>
      <c r="DK302" s="530"/>
      <c r="DL302" s="530"/>
      <c r="DM302" s="530"/>
      <c r="DN302" s="530"/>
      <c r="DO302" s="530"/>
      <c r="DP302" s="530"/>
      <c r="DQ302" s="530"/>
      <c r="DR302" s="530"/>
      <c r="DS302" s="530"/>
      <c r="DT302" s="530"/>
      <c r="DU302" s="530"/>
      <c r="DV302" s="530"/>
      <c r="DW302" s="530"/>
      <c r="DX302" s="530"/>
      <c r="DY302" s="530"/>
      <c r="DZ302" s="530"/>
      <c r="EA302" s="530"/>
      <c r="EB302" s="530"/>
      <c r="EC302" s="530"/>
      <c r="ED302" s="530"/>
      <c r="EE302" s="530"/>
      <c r="EF302" s="530"/>
      <c r="EG302" s="530"/>
      <c r="EH302" s="530"/>
      <c r="EI302" s="530"/>
      <c r="EJ302" s="530"/>
      <c r="EK302" s="530"/>
      <c r="EL302" s="530"/>
      <c r="EM302" s="530"/>
      <c r="EN302" s="530"/>
      <c r="EO302" s="530"/>
      <c r="EP302" s="530"/>
      <c r="EQ302" s="530"/>
      <c r="ER302" s="530"/>
      <c r="ES302" s="530"/>
      <c r="ET302" s="530"/>
      <c r="EU302" s="530"/>
      <c r="EV302" s="530"/>
      <c r="EW302" s="530"/>
      <c r="EX302" s="530"/>
      <c r="EY302" s="530"/>
      <c r="EZ302" s="530"/>
      <c r="FA302" s="530"/>
      <c r="FB302" s="530"/>
      <c r="FC302" s="530"/>
      <c r="FD302" s="530"/>
      <c r="FE302" s="530"/>
      <c r="FF302" s="530"/>
      <c r="FG302" s="530"/>
      <c r="FH302" s="530"/>
      <c r="FI302" s="530"/>
      <c r="FJ302" s="530"/>
      <c r="FK302" s="530"/>
      <c r="FL302" s="530"/>
      <c r="FM302" s="530"/>
      <c r="FN302" s="530"/>
      <c r="FO302" s="530"/>
      <c r="FP302" s="530"/>
      <c r="FQ302" s="530"/>
      <c r="FR302" s="530"/>
      <c r="FS302" s="530"/>
      <c r="FT302" s="530"/>
      <c r="FU302" s="530"/>
      <c r="FV302" s="530"/>
      <c r="FW302" s="530"/>
      <c r="FX302" s="530"/>
      <c r="FY302" s="530"/>
      <c r="FZ302" s="530"/>
      <c r="GA302" s="530"/>
      <c r="GB302" s="530"/>
      <c r="GC302" s="530"/>
      <c r="GD302" s="530"/>
      <c r="GE302" s="530"/>
      <c r="GF302" s="530"/>
      <c r="GG302" s="530"/>
      <c r="GH302" s="530"/>
      <c r="GI302" s="530"/>
      <c r="GJ302" s="530"/>
      <c r="GK302" s="530"/>
      <c r="GL302" s="530"/>
      <c r="GM302" s="530"/>
      <c r="GN302" s="530"/>
      <c r="GO302" s="530"/>
      <c r="GP302" s="530"/>
      <c r="GQ302" s="530"/>
      <c r="GR302" s="530"/>
      <c r="GS302" s="530"/>
      <c r="GT302" s="530"/>
      <c r="GU302" s="530"/>
      <c r="GV302" s="530"/>
      <c r="GW302" s="530"/>
      <c r="GX302" s="530"/>
      <c r="GY302" s="530"/>
      <c r="GZ302" s="530"/>
      <c r="HA302" s="530"/>
      <c r="HB302" s="530"/>
      <c r="HC302" s="530"/>
      <c r="HD302" s="530"/>
      <c r="HE302" s="530"/>
      <c r="HF302" s="530"/>
      <c r="HG302" s="530"/>
      <c r="HH302" s="530"/>
      <c r="HI302" s="530"/>
      <c r="HJ302" s="530"/>
      <c r="HK302" s="530"/>
      <c r="HL302" s="530"/>
      <c r="HM302" s="530"/>
      <c r="HN302" s="530"/>
      <c r="HO302" s="530"/>
      <c r="HP302" s="530"/>
      <c r="HQ302" s="530"/>
      <c r="HR302" s="530"/>
      <c r="HS302" s="530"/>
      <c r="HT302" s="530"/>
      <c r="HU302" s="530"/>
      <c r="HV302" s="530"/>
      <c r="HW302" s="530"/>
      <c r="HX302" s="530"/>
      <c r="HY302" s="530"/>
      <c r="HZ302" s="530"/>
      <c r="IA302" s="530"/>
      <c r="IB302" s="530"/>
      <c r="IC302" s="530"/>
      <c r="ID302" s="530"/>
      <c r="IE302" s="530"/>
      <c r="IF302" s="530"/>
      <c r="IG302" s="530"/>
      <c r="IH302" s="530"/>
      <c r="II302" s="530"/>
      <c r="IJ302" s="530"/>
      <c r="IK302" s="530"/>
      <c r="IL302" s="530"/>
      <c r="IM302" s="530"/>
      <c r="IN302" s="530"/>
      <c r="IO302" s="530"/>
      <c r="IP302" s="530"/>
      <c r="IQ302" s="530"/>
      <c r="IR302" s="530"/>
      <c r="IS302" s="530"/>
      <c r="IT302" s="530"/>
      <c r="IU302" s="530"/>
      <c r="IV302" s="530"/>
      <c r="IW302" s="530"/>
      <c r="IX302" s="530"/>
      <c r="IY302" s="530"/>
      <c r="IZ302" s="530"/>
      <c r="JA302" s="530"/>
      <c r="JB302" s="530"/>
      <c r="JC302" s="530"/>
      <c r="JD302" s="530"/>
      <c r="JE302" s="530"/>
      <c r="JF302" s="530"/>
      <c r="JG302" s="530"/>
      <c r="JH302" s="530"/>
      <c r="JI302" s="530"/>
      <c r="JJ302" s="530"/>
      <c r="JK302" s="530"/>
      <c r="JL302" s="530"/>
      <c r="JM302" s="530"/>
      <c r="JN302" s="530"/>
      <c r="JO302" s="530"/>
      <c r="JP302" s="530"/>
      <c r="JQ302" s="530"/>
      <c r="JR302" s="530"/>
      <c r="JS302" s="530"/>
      <c r="JT302" s="530"/>
      <c r="JU302" s="530"/>
      <c r="JV302" s="530"/>
      <c r="JW302" s="530"/>
      <c r="JX302" s="530"/>
      <c r="JY302" s="530"/>
      <c r="JZ302" s="530"/>
      <c r="KA302" s="530"/>
      <c r="KB302" s="530"/>
      <c r="KC302" s="530"/>
      <c r="KD302" s="530"/>
      <c r="KE302" s="530"/>
      <c r="KF302" s="530"/>
      <c r="KG302" s="530"/>
      <c r="KH302" s="530"/>
    </row>
    <row r="303" spans="1:294" ht="13">
      <c r="A303" s="575"/>
      <c r="B303" s="576"/>
      <c r="C303" s="551">
        <v>300</v>
      </c>
      <c r="D303" s="630" t="s">
        <v>3879</v>
      </c>
      <c r="E303" s="630">
        <v>38</v>
      </c>
      <c r="F303" s="553" t="s">
        <v>1953</v>
      </c>
      <c r="G303" s="588" t="s">
        <v>3613</v>
      </c>
      <c r="H303" s="589" t="s">
        <v>3614</v>
      </c>
      <c r="I303" s="589" t="s">
        <v>2594</v>
      </c>
      <c r="J303" s="588" t="s">
        <v>517</v>
      </c>
      <c r="K303" s="594">
        <f>AV303</f>
        <v>1</v>
      </c>
      <c r="L303" s="588">
        <v>1</v>
      </c>
      <c r="M303" s="558"/>
      <c r="N303" s="558"/>
      <c r="O303" s="562">
        <f>SUM(L303+M303-N303)</f>
        <v>1</v>
      </c>
      <c r="P303" s="560"/>
      <c r="Q303" s="558"/>
      <c r="R303" s="562">
        <f>SUM(O303+P303-Q303)</f>
        <v>1</v>
      </c>
      <c r="S303" s="560"/>
      <c r="T303" s="558"/>
      <c r="U303" s="595">
        <f>SUM(R303+S303-T303)</f>
        <v>1</v>
      </c>
      <c r="V303" s="560"/>
      <c r="W303" s="558"/>
      <c r="X303" s="562">
        <f>SUM(U303+V303-W303)</f>
        <v>1</v>
      </c>
      <c r="Y303" s="560"/>
      <c r="Z303" s="558"/>
      <c r="AA303" s="595">
        <f>SUM(X303+Y303-Z303)</f>
        <v>1</v>
      </c>
      <c r="AB303" s="560"/>
      <c r="AC303" s="558"/>
      <c r="AD303" s="562">
        <f>SUM(AA303+AB303-AC303)</f>
        <v>1</v>
      </c>
      <c r="AE303" s="557"/>
      <c r="AF303" s="558"/>
      <c r="AG303" s="672">
        <f>SUM(AD303+AE303-AF303)</f>
        <v>1</v>
      </c>
      <c r="AH303" s="560"/>
      <c r="AI303" s="558"/>
      <c r="AJ303" s="562">
        <f>SUM(AG303+AH303-AI303)</f>
        <v>1</v>
      </c>
      <c r="AK303" s="560"/>
      <c r="AL303" s="558"/>
      <c r="AM303" s="562">
        <f>SUM(AJ303+AK303-AL303)</f>
        <v>1</v>
      </c>
      <c r="AN303" s="560"/>
      <c r="AO303" s="558"/>
      <c r="AP303" s="562">
        <f>SUM(AM303+AN303-AO303)</f>
        <v>1</v>
      </c>
      <c r="AQ303" s="560"/>
      <c r="AR303" s="558"/>
      <c r="AS303" s="562">
        <f>SUM(AP303+AQ303-AR303)</f>
        <v>1</v>
      </c>
      <c r="AT303" s="560"/>
      <c r="AU303" s="558"/>
      <c r="AV303" s="562">
        <f>SUM(AS303+AT303-AU303)</f>
        <v>1</v>
      </c>
      <c r="AW303" s="597">
        <f t="shared" ref="AW303" si="717">SUM(M303+P303+S303+V303+Y303+AB303+AE303+AH303+AK303+AN303+AQ303+AT303)</f>
        <v>0</v>
      </c>
      <c r="AX303" s="583">
        <f t="shared" si="712"/>
        <v>0</v>
      </c>
      <c r="AY303" s="599">
        <f>SUM(N303,Q303,T303,W303,Z303,AC303,AF303,AI303,AL303,AO303,AR303,AU303)</f>
        <v>0</v>
      </c>
      <c r="AZ303" s="600" t="e">
        <f>AVERAGE(N303,Q303,T303,W303,Z303,AC303,AF303,AI303,AL303,AO303,AR303,AU303)</f>
        <v>#DIV/0!</v>
      </c>
      <c r="BA303" s="601">
        <f>COUNT(N303,Q303,T303,W303,Z303,AC303,AF303,AI303,AL303,AO303,AR303,AU303)</f>
        <v>0</v>
      </c>
      <c r="BB303" s="602">
        <v>1</v>
      </c>
      <c r="BC303" s="603">
        <v>0</v>
      </c>
      <c r="BD303" s="584">
        <f t="shared" si="632"/>
        <v>1</v>
      </c>
      <c r="BE303" s="583">
        <f t="shared" si="616"/>
        <v>1</v>
      </c>
      <c r="BF303" s="585">
        <v>2</v>
      </c>
      <c r="BG303" s="586">
        <v>45191.443842592591</v>
      </c>
      <c r="BH303" s="572">
        <f t="shared" si="636"/>
        <v>46265</v>
      </c>
      <c r="BI303" s="604">
        <f>BH303-BG303</f>
        <v>1073.556157407409</v>
      </c>
      <c r="BJ303" s="580" t="str">
        <f t="shared" si="617"/>
        <v>Dead Stock</v>
      </c>
      <c r="BK303" s="751">
        <v>12000</v>
      </c>
    </row>
    <row r="304" spans="1:294" ht="13">
      <c r="A304" s="549"/>
      <c r="B304" s="576"/>
      <c r="C304" s="577">
        <v>301</v>
      </c>
      <c r="D304" s="630" t="s">
        <v>3879</v>
      </c>
      <c r="E304" s="630">
        <v>39</v>
      </c>
      <c r="F304" s="553" t="s">
        <v>1953</v>
      </c>
      <c r="G304" s="588" t="s">
        <v>3181</v>
      </c>
      <c r="H304" s="589" t="s">
        <v>3180</v>
      </c>
      <c r="I304" s="589" t="s">
        <v>423</v>
      </c>
      <c r="J304" s="588" t="s">
        <v>629</v>
      </c>
      <c r="K304" s="594">
        <f t="shared" ref="K304" si="718">AV304</f>
        <v>3</v>
      </c>
      <c r="L304" s="588">
        <v>3</v>
      </c>
      <c r="M304" s="558"/>
      <c r="N304" s="558"/>
      <c r="O304" s="562">
        <f t="shared" ref="O304" si="719">SUM(L304+M304-N304)</f>
        <v>3</v>
      </c>
      <c r="P304" s="560"/>
      <c r="Q304" s="558"/>
      <c r="R304" s="562">
        <f t="shared" ref="R304" si="720">SUM(O304+P304-Q304)</f>
        <v>3</v>
      </c>
      <c r="S304" s="560"/>
      <c r="T304" s="558"/>
      <c r="U304" s="595">
        <f t="shared" ref="U304" si="721">SUM(R304+S304-T304)</f>
        <v>3</v>
      </c>
      <c r="V304" s="560"/>
      <c r="W304" s="558"/>
      <c r="X304" s="562">
        <f t="shared" ref="X304" si="722">SUM(U304+V304-W304)</f>
        <v>3</v>
      </c>
      <c r="Y304" s="560"/>
      <c r="Z304" s="558"/>
      <c r="AA304" s="595">
        <f t="shared" ref="AA304" si="723">SUM(X304+Y304-Z304)</f>
        <v>3</v>
      </c>
      <c r="AB304" s="560"/>
      <c r="AC304" s="558"/>
      <c r="AD304" s="562">
        <f t="shared" ref="AD304" si="724">SUM(AA304+AB304-AC304)</f>
        <v>3</v>
      </c>
      <c r="AE304" s="557"/>
      <c r="AF304" s="558"/>
      <c r="AG304" s="672">
        <f t="shared" ref="AG304" si="725">SUM(AD304+AE304-AF304)</f>
        <v>3</v>
      </c>
      <c r="AH304" s="560"/>
      <c r="AI304" s="558"/>
      <c r="AJ304" s="562">
        <f t="shared" ref="AJ304" si="726">SUM(AG304+AH304-AI304)</f>
        <v>3</v>
      </c>
      <c r="AK304" s="560"/>
      <c r="AL304" s="558"/>
      <c r="AM304" s="562">
        <f t="shared" ref="AM304" si="727">SUM(AJ304+AK304-AL304)</f>
        <v>3</v>
      </c>
      <c r="AN304" s="560"/>
      <c r="AO304" s="558"/>
      <c r="AP304" s="562">
        <f t="shared" ref="AP304" si="728">SUM(AM304+AN304-AO304)</f>
        <v>3</v>
      </c>
      <c r="AQ304" s="560"/>
      <c r="AR304" s="558"/>
      <c r="AS304" s="562">
        <f t="shared" ref="AS304" si="729">SUM(AP304+AQ304-AR304)</f>
        <v>3</v>
      </c>
      <c r="AT304" s="560"/>
      <c r="AU304" s="558"/>
      <c r="AV304" s="562">
        <f t="shared" ref="AV304" si="730">SUM(AS304+AT304-AU304)</f>
        <v>3</v>
      </c>
      <c r="AW304" s="597">
        <f t="shared" ref="AW304" si="731">SUM(M304+P304+S304+V304+Y304+AB304+AE304+AH304+AK304+AN304+AQ304+AT304)</f>
        <v>0</v>
      </c>
      <c r="AX304" s="583">
        <f t="shared" si="712"/>
        <v>0</v>
      </c>
      <c r="AY304" s="599">
        <f t="shared" ref="AY304" si="732">SUM(N304,Q304,T304,W304,Z304,AC304,AF304,AI304,AL304,AO304,AR304,AU304)</f>
        <v>0</v>
      </c>
      <c r="AZ304" s="600" t="e">
        <f>AVERAGE(N304,Q304,T304,W304,Z304,AC304,AF304,AI304,AL304,AO304,AR304,AU304)</f>
        <v>#DIV/0!</v>
      </c>
      <c r="BA304" s="601">
        <f>COUNT(N304,Q304,T304,W304,Z304,AC304,AF304,AI304,AL304,AO304,AR304,AU304)</f>
        <v>0</v>
      </c>
      <c r="BB304" s="602">
        <v>3</v>
      </c>
      <c r="BC304" s="603">
        <v>1</v>
      </c>
      <c r="BD304" s="584">
        <f t="shared" si="632"/>
        <v>3</v>
      </c>
      <c r="BE304" s="583">
        <f t="shared" si="616"/>
        <v>2</v>
      </c>
      <c r="BF304" s="585">
        <v>2</v>
      </c>
      <c r="BG304" s="586">
        <v>45118.638761574075</v>
      </c>
      <c r="BH304" s="572">
        <f t="shared" si="636"/>
        <v>46265</v>
      </c>
      <c r="BI304" s="604">
        <f>BH304-BG304</f>
        <v>1146.361238425925</v>
      </c>
      <c r="BJ304" s="580" t="str">
        <f t="shared" si="617"/>
        <v>Dead Stock</v>
      </c>
      <c r="BK304" s="751">
        <v>630</v>
      </c>
    </row>
    <row r="305" spans="1:63" ht="13">
      <c r="A305" s="575"/>
      <c r="B305" s="576"/>
      <c r="C305" s="577">
        <v>302</v>
      </c>
      <c r="D305" s="630" t="s">
        <v>3879</v>
      </c>
      <c r="E305" s="630">
        <v>40</v>
      </c>
      <c r="F305" s="553" t="s">
        <v>1953</v>
      </c>
      <c r="G305" s="588" t="s">
        <v>3953</v>
      </c>
      <c r="H305" s="589" t="s">
        <v>4843</v>
      </c>
      <c r="I305" s="589" t="s">
        <v>423</v>
      </c>
      <c r="J305" s="588" t="s">
        <v>629</v>
      </c>
      <c r="K305" s="594">
        <f>AV305</f>
        <v>1</v>
      </c>
      <c r="L305" s="588">
        <v>2</v>
      </c>
      <c r="M305" s="558"/>
      <c r="N305" s="558"/>
      <c r="O305" s="562">
        <f>SUM(L305+M305-N305)</f>
        <v>2</v>
      </c>
      <c r="P305" s="560"/>
      <c r="Q305" s="558">
        <v>1</v>
      </c>
      <c r="R305" s="562">
        <f>SUM(O305+P305-Q305)</f>
        <v>1</v>
      </c>
      <c r="S305" s="560"/>
      <c r="T305" s="558"/>
      <c r="U305" s="595">
        <f>SUM(R305+S305-T305)</f>
        <v>1</v>
      </c>
      <c r="V305" s="560"/>
      <c r="W305" s="558"/>
      <c r="X305" s="562">
        <f>SUM(U305+V305-W305)</f>
        <v>1</v>
      </c>
      <c r="Y305" s="560"/>
      <c r="Z305" s="558"/>
      <c r="AA305" s="595">
        <f>SUM(X305+Y305-Z305)</f>
        <v>1</v>
      </c>
      <c r="AB305" s="560"/>
      <c r="AC305" s="558"/>
      <c r="AD305" s="562">
        <f>SUM(AA305+AB305-AC305)</f>
        <v>1</v>
      </c>
      <c r="AE305" s="557"/>
      <c r="AF305" s="558"/>
      <c r="AG305" s="672">
        <f>SUM(AD305+AE305-AF305)</f>
        <v>1</v>
      </c>
      <c r="AH305" s="560"/>
      <c r="AI305" s="558"/>
      <c r="AJ305" s="562">
        <f>SUM(AG305+AH305-AI305)</f>
        <v>1</v>
      </c>
      <c r="AK305" s="560"/>
      <c r="AL305" s="558"/>
      <c r="AM305" s="562">
        <f>SUM(AJ305+AK305-AL305)</f>
        <v>1</v>
      </c>
      <c r="AN305" s="560"/>
      <c r="AO305" s="558"/>
      <c r="AP305" s="562">
        <f>SUM(AM305+AN305-AO305)</f>
        <v>1</v>
      </c>
      <c r="AQ305" s="560"/>
      <c r="AR305" s="558"/>
      <c r="AS305" s="562">
        <f>SUM(AP305+AQ305-AR305)</f>
        <v>1</v>
      </c>
      <c r="AT305" s="560"/>
      <c r="AU305" s="558"/>
      <c r="AV305" s="562">
        <f>SUM(AS305+AT305-AU305)</f>
        <v>1</v>
      </c>
      <c r="AW305" s="597">
        <f t="shared" ref="AW305" si="733">SUM(M305+P305+S305+V305+Y305+AB305+AE305+AH305+AK305+AN305+AQ305+AT305)</f>
        <v>0</v>
      </c>
      <c r="AX305" s="583">
        <f t="shared" si="712"/>
        <v>1</v>
      </c>
      <c r="AY305" s="599">
        <f>SUM(N305,Q305,T305,W305,Z305,AC305,AF305,AI305,AL305,AO305,AR305,AU305)</f>
        <v>1</v>
      </c>
      <c r="AZ305" s="600">
        <f>AVERAGE(N305,Q305,T305,W305,Z305,AC305,AF305,AI305,AL305,AO305,AR305,AU305)</f>
        <v>1</v>
      </c>
      <c r="BA305" s="601">
        <f>COUNT(N305,Q305,T305,W305,Z305,AC305,AF305,AI305,AL305,AO305,AR305,AU305)</f>
        <v>1</v>
      </c>
      <c r="BB305" s="602">
        <f t="shared" ref="BB305" si="734">MAX(N305,Q305,T305,W305,Z305,AC305,AF305,AI305,AL305,AO305,AR305,AU305)</f>
        <v>1</v>
      </c>
      <c r="BC305" s="603">
        <v>0</v>
      </c>
      <c r="BD305" s="584">
        <f t="shared" si="632"/>
        <v>1</v>
      </c>
      <c r="BE305" s="583">
        <f t="shared" si="616"/>
        <v>1</v>
      </c>
      <c r="BF305" s="585">
        <v>2</v>
      </c>
      <c r="BG305" s="586">
        <v>45387.439074074071</v>
      </c>
      <c r="BH305" s="572">
        <f t="shared" si="636"/>
        <v>46265</v>
      </c>
      <c r="BI305" s="604">
        <f>BH305-BG305</f>
        <v>877.56092592592904</v>
      </c>
      <c r="BJ305" s="580" t="str">
        <f t="shared" si="617"/>
        <v>Dead Stock</v>
      </c>
      <c r="BK305" s="751">
        <v>1170</v>
      </c>
    </row>
    <row r="306" spans="1:63" ht="13">
      <c r="A306" s="549"/>
      <c r="B306" s="576"/>
      <c r="C306" s="577">
        <v>303</v>
      </c>
      <c r="D306" s="630" t="s">
        <v>3879</v>
      </c>
      <c r="E306" s="630">
        <v>41</v>
      </c>
      <c r="F306" s="593" t="s">
        <v>1952</v>
      </c>
      <c r="G306" s="588" t="s">
        <v>3951</v>
      </c>
      <c r="H306" s="589" t="s">
        <v>3952</v>
      </c>
      <c r="I306" s="589" t="s">
        <v>423</v>
      </c>
      <c r="J306" s="588" t="s">
        <v>629</v>
      </c>
      <c r="K306" s="594">
        <f t="shared" si="708"/>
        <v>3</v>
      </c>
      <c r="L306" s="580">
        <v>3</v>
      </c>
      <c r="M306" s="558"/>
      <c r="N306" s="558"/>
      <c r="O306" s="562">
        <f t="shared" si="691"/>
        <v>3</v>
      </c>
      <c r="P306" s="560"/>
      <c r="Q306" s="558"/>
      <c r="R306" s="562">
        <f t="shared" si="692"/>
        <v>3</v>
      </c>
      <c r="S306" s="560"/>
      <c r="T306" s="558"/>
      <c r="U306" s="595">
        <f t="shared" si="693"/>
        <v>3</v>
      </c>
      <c r="V306" s="560"/>
      <c r="W306" s="558"/>
      <c r="X306" s="562">
        <f t="shared" si="694"/>
        <v>3</v>
      </c>
      <c r="Y306" s="560"/>
      <c r="Z306" s="558"/>
      <c r="AA306" s="595">
        <f t="shared" si="695"/>
        <v>3</v>
      </c>
      <c r="AB306" s="560"/>
      <c r="AC306" s="558"/>
      <c r="AD306" s="562">
        <f t="shared" si="696"/>
        <v>3</v>
      </c>
      <c r="AE306" s="557"/>
      <c r="AF306" s="558"/>
      <c r="AG306" s="672">
        <f t="shared" si="697"/>
        <v>3</v>
      </c>
      <c r="AH306" s="560"/>
      <c r="AI306" s="558"/>
      <c r="AJ306" s="562">
        <f t="shared" si="698"/>
        <v>3</v>
      </c>
      <c r="AK306" s="560"/>
      <c r="AL306" s="558"/>
      <c r="AM306" s="562">
        <f t="shared" si="699"/>
        <v>3</v>
      </c>
      <c r="AN306" s="560"/>
      <c r="AO306" s="558"/>
      <c r="AP306" s="562">
        <f t="shared" si="700"/>
        <v>3</v>
      </c>
      <c r="AQ306" s="560"/>
      <c r="AR306" s="558"/>
      <c r="AS306" s="562">
        <f t="shared" si="701"/>
        <v>3</v>
      </c>
      <c r="AT306" s="560"/>
      <c r="AU306" s="558"/>
      <c r="AV306" s="562">
        <f t="shared" si="714"/>
        <v>3</v>
      </c>
      <c r="AW306" s="597">
        <f t="shared" ref="AW306" si="735">SUM(M306+P306+S306+V306+Y306+AB306+AE306+AH306+AK306+AN306+AQ306+AT306)</f>
        <v>0</v>
      </c>
      <c r="AX306" s="583">
        <f t="shared" si="712"/>
        <v>0</v>
      </c>
      <c r="AY306" s="599">
        <f t="shared" si="716"/>
        <v>0</v>
      </c>
      <c r="AZ306" s="600" t="e">
        <f t="shared" ref="AZ306" si="736">AVERAGE(N306,Q306,T306,W306,Z306,AC306,AF306,AI306,AL306,AO306,AR306,AU306)</f>
        <v>#DIV/0!</v>
      </c>
      <c r="BA306" s="601">
        <f t="shared" ref="BA306" si="737">COUNT(N306,Q306,T306,W306,Z306,AC306,AF306,AI306,AL306,AO306,AR306,AU306)</f>
        <v>0</v>
      </c>
      <c r="BB306" s="602">
        <v>3</v>
      </c>
      <c r="BC306" s="603">
        <v>1</v>
      </c>
      <c r="BD306" s="584">
        <f t="shared" si="632"/>
        <v>3</v>
      </c>
      <c r="BE306" s="583">
        <f t="shared" si="616"/>
        <v>2</v>
      </c>
      <c r="BF306" s="585">
        <v>2</v>
      </c>
      <c r="BG306" s="586">
        <v>45387.439074074071</v>
      </c>
      <c r="BH306" s="572">
        <f t="shared" si="636"/>
        <v>46265</v>
      </c>
      <c r="BI306" s="610">
        <f t="shared" si="706"/>
        <v>877.56092592592904</v>
      </c>
      <c r="BJ306" s="580" t="str">
        <f t="shared" si="617"/>
        <v>Dead Stock</v>
      </c>
      <c r="BK306" s="751">
        <v>630</v>
      </c>
    </row>
    <row r="307" spans="1:63" ht="13">
      <c r="A307" s="549"/>
      <c r="B307" s="550"/>
      <c r="C307" s="551">
        <v>304</v>
      </c>
      <c r="D307" s="630" t="s">
        <v>3879</v>
      </c>
      <c r="E307" s="630">
        <v>42</v>
      </c>
      <c r="F307" s="593" t="s">
        <v>1952</v>
      </c>
      <c r="G307" s="588" t="s">
        <v>4521</v>
      </c>
      <c r="H307" s="589" t="s">
        <v>4520</v>
      </c>
      <c r="I307" s="589" t="s">
        <v>423</v>
      </c>
      <c r="J307" s="588" t="s">
        <v>629</v>
      </c>
      <c r="K307" s="594">
        <f t="shared" si="708"/>
        <v>2</v>
      </c>
      <c r="L307" s="580">
        <v>3</v>
      </c>
      <c r="M307" s="558"/>
      <c r="N307" s="558"/>
      <c r="O307" s="562">
        <f t="shared" si="691"/>
        <v>3</v>
      </c>
      <c r="P307" s="560"/>
      <c r="Q307" s="558"/>
      <c r="R307" s="562">
        <f t="shared" si="692"/>
        <v>3</v>
      </c>
      <c r="S307" s="560"/>
      <c r="T307" s="558"/>
      <c r="U307" s="595">
        <f t="shared" si="693"/>
        <v>3</v>
      </c>
      <c r="V307" s="560"/>
      <c r="W307" s="558"/>
      <c r="X307" s="562">
        <f t="shared" si="694"/>
        <v>3</v>
      </c>
      <c r="Y307" s="560"/>
      <c r="Z307" s="558"/>
      <c r="AA307" s="595">
        <f t="shared" si="695"/>
        <v>3</v>
      </c>
      <c r="AB307" s="560"/>
      <c r="AC307" s="558"/>
      <c r="AD307" s="562">
        <f t="shared" si="696"/>
        <v>3</v>
      </c>
      <c r="AE307" s="557"/>
      <c r="AF307" s="558">
        <v>1</v>
      </c>
      <c r="AG307" s="672">
        <f t="shared" si="697"/>
        <v>2</v>
      </c>
      <c r="AH307" s="560"/>
      <c r="AI307" s="558"/>
      <c r="AJ307" s="562">
        <f t="shared" si="698"/>
        <v>2</v>
      </c>
      <c r="AK307" s="560"/>
      <c r="AL307" s="558"/>
      <c r="AM307" s="562">
        <f t="shared" si="699"/>
        <v>2</v>
      </c>
      <c r="AN307" s="560"/>
      <c r="AO307" s="558"/>
      <c r="AP307" s="562">
        <f t="shared" si="700"/>
        <v>2</v>
      </c>
      <c r="AQ307" s="560"/>
      <c r="AR307" s="558"/>
      <c r="AS307" s="562">
        <f t="shared" si="701"/>
        <v>2</v>
      </c>
      <c r="AT307" s="560"/>
      <c r="AU307" s="558"/>
      <c r="AV307" s="562">
        <f t="shared" si="714"/>
        <v>2</v>
      </c>
      <c r="AW307" s="597">
        <f>SUM(M307+P307+S307+V307+Y307+AB307+AE307+AH307+AK307+AN307+AQ307+AT307)</f>
        <v>0</v>
      </c>
      <c r="AX307" s="583">
        <f t="shared" si="712"/>
        <v>1</v>
      </c>
      <c r="AY307" s="599">
        <f t="shared" si="716"/>
        <v>1</v>
      </c>
      <c r="AZ307" s="600">
        <f>AVERAGE(N307,Q307,T307,W307,Z307,AC307,AF307,AI307,AL307,AO307,AR307,AU307)</f>
        <v>1</v>
      </c>
      <c r="BA307" s="601">
        <f>COUNT(N307,Q307,T307,W307,Z307,AC307,AF307,AI307,AL307,AO307,AR307,AU307)</f>
        <v>1</v>
      </c>
      <c r="BB307" s="602">
        <v>2</v>
      </c>
      <c r="BC307" s="603">
        <f>MIN(N307,Q307,T307,W307,Z307,AC307,AF307,AI307,AL307,AO307,AR307,AU307)</f>
        <v>1</v>
      </c>
      <c r="BD307" s="584">
        <f t="shared" si="632"/>
        <v>2</v>
      </c>
      <c r="BE307" s="583">
        <f t="shared" si="616"/>
        <v>1</v>
      </c>
      <c r="BF307" s="585">
        <v>2</v>
      </c>
      <c r="BG307" s="586">
        <v>45603.422129629631</v>
      </c>
      <c r="BH307" s="572">
        <f t="shared" si="636"/>
        <v>46265</v>
      </c>
      <c r="BI307" s="604">
        <f t="shared" si="706"/>
        <v>661.57787037036906</v>
      </c>
      <c r="BJ307" s="580" t="str">
        <f t="shared" si="617"/>
        <v>Dead Stock</v>
      </c>
      <c r="BK307" s="751">
        <v>432</v>
      </c>
    </row>
    <row r="308" spans="1:63" ht="13">
      <c r="A308" s="590"/>
      <c r="B308" s="591"/>
      <c r="C308" s="551">
        <v>305</v>
      </c>
      <c r="D308" s="630" t="s">
        <v>3879</v>
      </c>
      <c r="E308" s="630">
        <v>43</v>
      </c>
      <c r="F308" s="593" t="s">
        <v>1952</v>
      </c>
      <c r="G308" s="580" t="s">
        <v>4339</v>
      </c>
      <c r="H308" s="607" t="s">
        <v>4340</v>
      </c>
      <c r="I308" s="581" t="s">
        <v>423</v>
      </c>
      <c r="J308" s="580" t="s">
        <v>629</v>
      </c>
      <c r="K308" s="582">
        <f t="shared" si="708"/>
        <v>3</v>
      </c>
      <c r="L308" s="580">
        <v>3</v>
      </c>
      <c r="M308" s="557"/>
      <c r="N308" s="558"/>
      <c r="O308" s="559">
        <f t="shared" si="691"/>
        <v>3</v>
      </c>
      <c r="P308" s="560"/>
      <c r="Q308" s="558"/>
      <c r="R308" s="559">
        <f t="shared" si="692"/>
        <v>3</v>
      </c>
      <c r="S308" s="560"/>
      <c r="T308" s="558"/>
      <c r="U308" s="561">
        <f t="shared" si="693"/>
        <v>3</v>
      </c>
      <c r="V308" s="560"/>
      <c r="W308" s="558"/>
      <c r="X308" s="559">
        <f t="shared" si="694"/>
        <v>3</v>
      </c>
      <c r="Y308" s="560"/>
      <c r="Z308" s="558"/>
      <c r="AA308" s="561">
        <f t="shared" si="695"/>
        <v>3</v>
      </c>
      <c r="AB308" s="560"/>
      <c r="AC308" s="558"/>
      <c r="AD308" s="559">
        <f t="shared" si="696"/>
        <v>3</v>
      </c>
      <c r="AE308" s="557"/>
      <c r="AF308" s="558"/>
      <c r="AG308" s="756">
        <f t="shared" si="697"/>
        <v>3</v>
      </c>
      <c r="AH308" s="560"/>
      <c r="AI308" s="558"/>
      <c r="AJ308" s="562">
        <f t="shared" si="698"/>
        <v>3</v>
      </c>
      <c r="AK308" s="560"/>
      <c r="AL308" s="558"/>
      <c r="AM308" s="562">
        <f t="shared" si="699"/>
        <v>3</v>
      </c>
      <c r="AN308" s="560"/>
      <c r="AO308" s="558"/>
      <c r="AP308" s="562">
        <f t="shared" si="700"/>
        <v>3</v>
      </c>
      <c r="AQ308" s="560"/>
      <c r="AR308" s="558"/>
      <c r="AS308" s="562">
        <f t="shared" si="701"/>
        <v>3</v>
      </c>
      <c r="AT308" s="560"/>
      <c r="AU308" s="558"/>
      <c r="AV308" s="562">
        <f t="shared" si="714"/>
        <v>3</v>
      </c>
      <c r="AW308" s="631">
        <f>SUM(M308+P308+S308+V308+Y308+AB308+AE308+AH308+AK308+AN308+AQ308+AT308)</f>
        <v>0</v>
      </c>
      <c r="AX308" s="583">
        <f t="shared" si="712"/>
        <v>0</v>
      </c>
      <c r="AY308" s="564">
        <f t="shared" si="716"/>
        <v>0</v>
      </c>
      <c r="AZ308" s="565" t="e">
        <f t="shared" ref="AZ308" si="738">AVERAGE(N308,Q308,T308,W308,Z308,AC308,AF308,AI308,AL308,AO308,AR308,AU308)</f>
        <v>#DIV/0!</v>
      </c>
      <c r="BA308" s="566">
        <f t="shared" ref="BA308" si="739">COUNT(N308,Q308,T308,W308,Z308,AC308,AF308,AI308,AL308,AO308,AR308,AU308)</f>
        <v>0</v>
      </c>
      <c r="BB308" s="567">
        <v>3</v>
      </c>
      <c r="BC308" s="568">
        <v>1</v>
      </c>
      <c r="BD308" s="584">
        <f t="shared" si="632"/>
        <v>3</v>
      </c>
      <c r="BE308" s="583">
        <f t="shared" si="616"/>
        <v>2</v>
      </c>
      <c r="BF308" s="585">
        <v>2</v>
      </c>
      <c r="BG308" s="586">
        <v>45736</v>
      </c>
      <c r="BH308" s="572">
        <f t="shared" si="636"/>
        <v>46265</v>
      </c>
      <c r="BI308" s="608">
        <f t="shared" si="706"/>
        <v>529</v>
      </c>
      <c r="BJ308" s="580" t="str">
        <f t="shared" si="617"/>
        <v>Dead Stock</v>
      </c>
      <c r="BK308" s="751">
        <v>4800</v>
      </c>
    </row>
    <row r="309" spans="1:63" ht="13">
      <c r="A309" s="590"/>
      <c r="B309" s="591"/>
      <c r="C309" s="551">
        <v>306</v>
      </c>
      <c r="D309" s="630" t="s">
        <v>3879</v>
      </c>
      <c r="E309" s="630">
        <v>44</v>
      </c>
      <c r="F309" s="553" t="s">
        <v>1952</v>
      </c>
      <c r="G309" s="580" t="s">
        <v>867</v>
      </c>
      <c r="H309" s="581" t="s">
        <v>868</v>
      </c>
      <c r="I309" s="581" t="s">
        <v>419</v>
      </c>
      <c r="J309" s="580" t="s">
        <v>629</v>
      </c>
      <c r="K309" s="582">
        <f t="shared" si="708"/>
        <v>4</v>
      </c>
      <c r="L309" s="580">
        <v>4</v>
      </c>
      <c r="M309" s="557"/>
      <c r="N309" s="558"/>
      <c r="O309" s="559">
        <f t="shared" si="691"/>
        <v>4</v>
      </c>
      <c r="P309" s="560"/>
      <c r="Q309" s="558"/>
      <c r="R309" s="559">
        <f t="shared" si="692"/>
        <v>4</v>
      </c>
      <c r="S309" s="560"/>
      <c r="T309" s="558"/>
      <c r="U309" s="561">
        <f t="shared" si="693"/>
        <v>4</v>
      </c>
      <c r="V309" s="560"/>
      <c r="W309" s="558"/>
      <c r="X309" s="559">
        <f t="shared" si="694"/>
        <v>4</v>
      </c>
      <c r="Y309" s="560"/>
      <c r="Z309" s="558"/>
      <c r="AA309" s="561">
        <f t="shared" si="695"/>
        <v>4</v>
      </c>
      <c r="AB309" s="560"/>
      <c r="AC309" s="558"/>
      <c r="AD309" s="559">
        <f t="shared" si="696"/>
        <v>4</v>
      </c>
      <c r="AE309" s="557"/>
      <c r="AF309" s="558"/>
      <c r="AG309" s="756">
        <f t="shared" si="697"/>
        <v>4</v>
      </c>
      <c r="AH309" s="560"/>
      <c r="AI309" s="558"/>
      <c r="AJ309" s="562">
        <f t="shared" si="698"/>
        <v>4</v>
      </c>
      <c r="AK309" s="560"/>
      <c r="AL309" s="558"/>
      <c r="AM309" s="562">
        <f t="shared" si="699"/>
        <v>4</v>
      </c>
      <c r="AN309" s="560"/>
      <c r="AO309" s="558"/>
      <c r="AP309" s="562">
        <f t="shared" si="700"/>
        <v>4</v>
      </c>
      <c r="AQ309" s="560"/>
      <c r="AR309" s="558"/>
      <c r="AS309" s="562">
        <f t="shared" si="701"/>
        <v>4</v>
      </c>
      <c r="AT309" s="560"/>
      <c r="AU309" s="558"/>
      <c r="AV309" s="562">
        <f t="shared" si="714"/>
        <v>4</v>
      </c>
      <c r="AW309" s="583">
        <f t="shared" ref="AW309" si="740">SUM(M309+P309+S309+V309+Y309+AB309+AE309+AH309+AK309+AN309+AQ309+AT309)</f>
        <v>0</v>
      </c>
      <c r="AX309" s="583">
        <f t="shared" si="712"/>
        <v>0</v>
      </c>
      <c r="AY309" s="564">
        <f t="shared" si="716"/>
        <v>0</v>
      </c>
      <c r="AZ309" s="565" t="e">
        <f>AVERAGE(N309,Q309,T309,W309,Z309,AC309,AF309,AI309,AL309,AO309,AR309,AU309)</f>
        <v>#DIV/0!</v>
      </c>
      <c r="BA309" s="566">
        <f>COUNT(N309,Q309,T309,W309,Z309,AC309,AF309,AI309,AL309,AO309,AR309,AU309)</f>
        <v>0</v>
      </c>
      <c r="BB309" s="567">
        <f>MAX(0, Table176252626[[#This Row],[Column6]])</f>
        <v>4</v>
      </c>
      <c r="BC309" s="568">
        <v>1</v>
      </c>
      <c r="BD309" s="584">
        <f t="shared" si="632"/>
        <v>4</v>
      </c>
      <c r="BE309" s="583">
        <f t="shared" si="616"/>
        <v>3</v>
      </c>
      <c r="BF309" s="585">
        <v>2</v>
      </c>
      <c r="BG309" s="586">
        <v>45425.440474537034</v>
      </c>
      <c r="BH309" s="572">
        <f t="shared" si="636"/>
        <v>46265</v>
      </c>
      <c r="BI309" s="587">
        <f t="shared" si="706"/>
        <v>839.55952546296612</v>
      </c>
      <c r="BJ309" s="580" t="str">
        <f t="shared" si="617"/>
        <v>Dead Stock</v>
      </c>
      <c r="BK309" s="751">
        <v>3950</v>
      </c>
    </row>
    <row r="310" spans="1:63" ht="13">
      <c r="A310" s="549"/>
      <c r="B310" s="576"/>
      <c r="C310" s="577">
        <v>307</v>
      </c>
      <c r="D310" s="630" t="s">
        <v>3879</v>
      </c>
      <c r="E310" s="630">
        <v>45</v>
      </c>
      <c r="F310" s="593" t="s">
        <v>1952</v>
      </c>
      <c r="G310" s="588" t="s">
        <v>4518</v>
      </c>
      <c r="H310" s="589" t="s">
        <v>4519</v>
      </c>
      <c r="I310" s="581" t="s">
        <v>423</v>
      </c>
      <c r="J310" s="588" t="s">
        <v>629</v>
      </c>
      <c r="K310" s="594">
        <f t="shared" si="708"/>
        <v>3</v>
      </c>
      <c r="L310" s="580">
        <v>3</v>
      </c>
      <c r="M310" s="558"/>
      <c r="N310" s="558"/>
      <c r="O310" s="562">
        <f t="shared" si="691"/>
        <v>3</v>
      </c>
      <c r="P310" s="560"/>
      <c r="Q310" s="558"/>
      <c r="R310" s="562">
        <f t="shared" si="692"/>
        <v>3</v>
      </c>
      <c r="S310" s="560"/>
      <c r="T310" s="558"/>
      <c r="U310" s="595">
        <f t="shared" si="693"/>
        <v>3</v>
      </c>
      <c r="V310" s="560"/>
      <c r="W310" s="558"/>
      <c r="X310" s="562">
        <f t="shared" si="694"/>
        <v>3</v>
      </c>
      <c r="Y310" s="560"/>
      <c r="Z310" s="558"/>
      <c r="AA310" s="595">
        <f t="shared" si="695"/>
        <v>3</v>
      </c>
      <c r="AB310" s="560"/>
      <c r="AC310" s="558"/>
      <c r="AD310" s="562">
        <f t="shared" si="696"/>
        <v>3</v>
      </c>
      <c r="AE310" s="557"/>
      <c r="AF310" s="558"/>
      <c r="AG310" s="672">
        <f t="shared" si="697"/>
        <v>3</v>
      </c>
      <c r="AH310" s="560"/>
      <c r="AI310" s="558"/>
      <c r="AJ310" s="562">
        <f t="shared" si="698"/>
        <v>3</v>
      </c>
      <c r="AK310" s="560"/>
      <c r="AL310" s="558"/>
      <c r="AM310" s="562">
        <f t="shared" si="699"/>
        <v>3</v>
      </c>
      <c r="AN310" s="560"/>
      <c r="AO310" s="558"/>
      <c r="AP310" s="562">
        <f t="shared" si="700"/>
        <v>3</v>
      </c>
      <c r="AQ310" s="560"/>
      <c r="AR310" s="558"/>
      <c r="AS310" s="562">
        <f t="shared" si="701"/>
        <v>3</v>
      </c>
      <c r="AT310" s="560"/>
      <c r="AU310" s="558"/>
      <c r="AV310" s="562">
        <f t="shared" si="714"/>
        <v>3</v>
      </c>
      <c r="AW310" s="597">
        <f>SUM(M310+P310+S310+V310+Y310+AB310+AE310+AH310+AK310+AN310+AQ310+AT310)</f>
        <v>0</v>
      </c>
      <c r="AX310" s="583">
        <f t="shared" si="712"/>
        <v>0</v>
      </c>
      <c r="AY310" s="599">
        <f t="shared" si="716"/>
        <v>0</v>
      </c>
      <c r="AZ310" s="600" t="e">
        <f>AVERAGE(N310,Q310,T310,W310,Z310,AC310,AF310,AI310,AL310,AO310,AR310,AU310)</f>
        <v>#DIV/0!</v>
      </c>
      <c r="BA310" s="601">
        <f>COUNT(N310,Q310,T310,W310,Z310,AC310,AF310,AI310,AL310,AO310,AR310,AU310)</f>
        <v>0</v>
      </c>
      <c r="BB310" s="602">
        <v>3</v>
      </c>
      <c r="BC310" s="603">
        <v>1</v>
      </c>
      <c r="BD310" s="584">
        <f t="shared" si="632"/>
        <v>3</v>
      </c>
      <c r="BE310" s="583">
        <f t="shared" si="616"/>
        <v>2</v>
      </c>
      <c r="BF310" s="585">
        <v>2</v>
      </c>
      <c r="BG310" s="586">
        <v>45484.458553240744</v>
      </c>
      <c r="BH310" s="572">
        <f t="shared" si="636"/>
        <v>46265</v>
      </c>
      <c r="BI310" s="610">
        <f t="shared" si="706"/>
        <v>780.54144675925636</v>
      </c>
      <c r="BJ310" s="580" t="str">
        <f t="shared" si="617"/>
        <v>Dead Stock</v>
      </c>
      <c r="BK310" s="751">
        <v>542</v>
      </c>
    </row>
    <row r="311" spans="1:63" ht="13">
      <c r="A311" s="575"/>
      <c r="B311" s="576"/>
      <c r="C311" s="577">
        <v>308</v>
      </c>
      <c r="D311" s="630" t="s">
        <v>3879</v>
      </c>
      <c r="E311" s="630">
        <v>46</v>
      </c>
      <c r="F311" s="593" t="s">
        <v>1952</v>
      </c>
      <c r="G311" s="580" t="s">
        <v>35</v>
      </c>
      <c r="H311" s="581" t="s">
        <v>2411</v>
      </c>
      <c r="I311" s="581" t="s">
        <v>424</v>
      </c>
      <c r="J311" s="580" t="s">
        <v>629</v>
      </c>
      <c r="K311" s="582">
        <f t="shared" si="708"/>
        <v>2</v>
      </c>
      <c r="L311" s="580">
        <v>2</v>
      </c>
      <c r="M311" s="557"/>
      <c r="N311" s="558"/>
      <c r="O311" s="559">
        <f t="shared" ref="O311" si="741">SUM(L311+M311-N311)</f>
        <v>2</v>
      </c>
      <c r="P311" s="560"/>
      <c r="Q311" s="558"/>
      <c r="R311" s="559">
        <f t="shared" ref="R311" si="742">SUM(O311+P311-Q311)</f>
        <v>2</v>
      </c>
      <c r="S311" s="560"/>
      <c r="T311" s="558"/>
      <c r="U311" s="561">
        <f t="shared" ref="U311" si="743">SUM(R311+S311-T311)</f>
        <v>2</v>
      </c>
      <c r="V311" s="560"/>
      <c r="W311" s="558"/>
      <c r="X311" s="559">
        <f t="shared" ref="X311" si="744">SUM(U311+V311-W311)</f>
        <v>2</v>
      </c>
      <c r="Y311" s="560"/>
      <c r="Z311" s="558"/>
      <c r="AA311" s="561">
        <f t="shared" ref="AA311" si="745">SUM(X311+Y311-Z311)</f>
        <v>2</v>
      </c>
      <c r="AB311" s="560"/>
      <c r="AC311" s="558"/>
      <c r="AD311" s="559">
        <f t="shared" ref="AD311" si="746">SUM(AA311+AB311-AC311)</f>
        <v>2</v>
      </c>
      <c r="AE311" s="557"/>
      <c r="AF311" s="558"/>
      <c r="AG311" s="756">
        <f t="shared" ref="AG311" si="747">SUM(AD311+AE311-AF311)</f>
        <v>2</v>
      </c>
      <c r="AH311" s="560"/>
      <c r="AI311" s="558"/>
      <c r="AJ311" s="562">
        <f t="shared" ref="AJ311" si="748">SUM(AG311+AH311-AI311)</f>
        <v>2</v>
      </c>
      <c r="AK311" s="560"/>
      <c r="AL311" s="558"/>
      <c r="AM311" s="562">
        <f t="shared" ref="AM311" si="749">SUM(AJ311+AK311-AL311)</f>
        <v>2</v>
      </c>
      <c r="AN311" s="560"/>
      <c r="AO311" s="558"/>
      <c r="AP311" s="562">
        <f t="shared" ref="AP311" si="750">SUM(AM311+AN311-AO311)</f>
        <v>2</v>
      </c>
      <c r="AQ311" s="560"/>
      <c r="AR311" s="558"/>
      <c r="AS311" s="562">
        <f t="shared" ref="AS311" si="751">SUM(AP311+AQ311-AR311)</f>
        <v>2</v>
      </c>
      <c r="AT311" s="560"/>
      <c r="AU311" s="558"/>
      <c r="AV311" s="562">
        <f t="shared" si="714"/>
        <v>2</v>
      </c>
      <c r="AW311" s="583">
        <f>SUM(M311+P311+S311+V311+Y311+AB311+AE311+AH311+AK311+AN311+AQ311+AT311)</f>
        <v>0</v>
      </c>
      <c r="AX311" s="583">
        <f t="shared" si="712"/>
        <v>0</v>
      </c>
      <c r="AY311" s="564">
        <f t="shared" si="716"/>
        <v>0</v>
      </c>
      <c r="AZ311" s="565" t="e">
        <f>AVERAGE(N311,Q311,T311,W311,Z311,AC311,AF311,AI311,AL311,AO311,AR311,AU311)</f>
        <v>#DIV/0!</v>
      </c>
      <c r="BA311" s="566">
        <f>COUNT(N311,Q311,T311,W311,Z311,AC311,AF311,AI311,AL311,AO311,AR311,AU311)</f>
        <v>0</v>
      </c>
      <c r="BB311" s="567">
        <f>MAX(0, Table176252626[[#This Row],[Column6]])</f>
        <v>2</v>
      </c>
      <c r="BC311" s="568">
        <v>1</v>
      </c>
      <c r="BD311" s="584">
        <f t="shared" si="632"/>
        <v>2</v>
      </c>
      <c r="BE311" s="583">
        <f t="shared" si="616"/>
        <v>1</v>
      </c>
      <c r="BF311" s="585">
        <v>2</v>
      </c>
      <c r="BG311" s="586">
        <v>43004.404999999999</v>
      </c>
      <c r="BH311" s="572">
        <f t="shared" si="636"/>
        <v>46265</v>
      </c>
      <c r="BI311" s="587">
        <f t="shared" si="706"/>
        <v>3260.5950000000012</v>
      </c>
      <c r="BJ311" s="580" t="str">
        <f t="shared" si="617"/>
        <v>Dead Stock</v>
      </c>
      <c r="BK311" s="751">
        <v>1275</v>
      </c>
    </row>
    <row r="312" spans="1:63" ht="13">
      <c r="A312" s="549"/>
      <c r="B312" s="550"/>
      <c r="C312" s="577">
        <v>309</v>
      </c>
      <c r="D312" s="630" t="s">
        <v>3879</v>
      </c>
      <c r="E312" s="630">
        <v>47</v>
      </c>
      <c r="F312" s="593" t="s">
        <v>1952</v>
      </c>
      <c r="G312" s="580" t="s">
        <v>2548</v>
      </c>
      <c r="H312" s="581" t="s">
        <v>2549</v>
      </c>
      <c r="I312" s="581" t="s">
        <v>424</v>
      </c>
      <c r="J312" s="580" t="s">
        <v>629</v>
      </c>
      <c r="K312" s="582">
        <f t="shared" si="637"/>
        <v>1</v>
      </c>
      <c r="L312" s="580">
        <v>1</v>
      </c>
      <c r="M312" s="557"/>
      <c r="N312" s="558"/>
      <c r="O312" s="559">
        <f t="shared" si="638"/>
        <v>1</v>
      </c>
      <c r="P312" s="560"/>
      <c r="Q312" s="558"/>
      <c r="R312" s="559">
        <f t="shared" si="639"/>
        <v>1</v>
      </c>
      <c r="S312" s="560"/>
      <c r="T312" s="558"/>
      <c r="U312" s="561">
        <f t="shared" si="640"/>
        <v>1</v>
      </c>
      <c r="V312" s="560"/>
      <c r="W312" s="558"/>
      <c r="X312" s="559">
        <f t="shared" si="641"/>
        <v>1</v>
      </c>
      <c r="Y312" s="560"/>
      <c r="Z312" s="558"/>
      <c r="AA312" s="561">
        <f t="shared" si="642"/>
        <v>1</v>
      </c>
      <c r="AB312" s="560"/>
      <c r="AC312" s="558"/>
      <c r="AD312" s="559">
        <f t="shared" si="643"/>
        <v>1</v>
      </c>
      <c r="AE312" s="557"/>
      <c r="AF312" s="558"/>
      <c r="AG312" s="756">
        <f t="shared" si="644"/>
        <v>1</v>
      </c>
      <c r="AH312" s="560"/>
      <c r="AI312" s="558"/>
      <c r="AJ312" s="562">
        <f t="shared" si="645"/>
        <v>1</v>
      </c>
      <c r="AK312" s="560"/>
      <c r="AL312" s="558"/>
      <c r="AM312" s="562">
        <f t="shared" si="646"/>
        <v>1</v>
      </c>
      <c r="AN312" s="560"/>
      <c r="AO312" s="558"/>
      <c r="AP312" s="562">
        <f t="shared" si="647"/>
        <v>1</v>
      </c>
      <c r="AQ312" s="560"/>
      <c r="AR312" s="558"/>
      <c r="AS312" s="562">
        <f t="shared" si="648"/>
        <v>1</v>
      </c>
      <c r="AT312" s="560"/>
      <c r="AU312" s="558"/>
      <c r="AV312" s="562">
        <f t="shared" si="649"/>
        <v>1</v>
      </c>
      <c r="AW312" s="583">
        <f t="shared" si="650"/>
        <v>0</v>
      </c>
      <c r="AX312" s="583">
        <f t="shared" si="712"/>
        <v>0</v>
      </c>
      <c r="AY312" s="564">
        <f t="shared" si="652"/>
        <v>0</v>
      </c>
      <c r="AZ312" s="565" t="e">
        <f t="shared" ref="AZ312" si="752">AVERAGE(N312,Q312,T312,W312,Z312,AC312,AF312,AI312,AL312,AO312,AR312,AU312)</f>
        <v>#DIV/0!</v>
      </c>
      <c r="BA312" s="566">
        <f t="shared" ref="BA312" si="753">COUNT(N312,Q312,T312,W312,Z312,AC312,AF312,AI312,AL312,AO312,AR312,AU312)</f>
        <v>0</v>
      </c>
      <c r="BB312" s="567">
        <f>MAX(0, Table176252626[[#This Row],[Column6]])</f>
        <v>1</v>
      </c>
      <c r="BC312" s="568">
        <v>0</v>
      </c>
      <c r="BD312" s="584">
        <f t="shared" si="632"/>
        <v>1</v>
      </c>
      <c r="BE312" s="583">
        <f t="shared" si="616"/>
        <v>1</v>
      </c>
      <c r="BF312" s="585">
        <v>2</v>
      </c>
      <c r="BG312" s="586">
        <v>44509.575590277775</v>
      </c>
      <c r="BH312" s="572">
        <f t="shared" si="636"/>
        <v>46265</v>
      </c>
      <c r="BI312" s="587">
        <f t="shared" si="653"/>
        <v>1755.4244097222254</v>
      </c>
      <c r="BJ312" s="580" t="str">
        <f t="shared" si="617"/>
        <v>Dead Stock</v>
      </c>
      <c r="BK312" s="751">
        <v>645</v>
      </c>
    </row>
    <row r="313" spans="1:63" ht="13">
      <c r="A313" s="575"/>
      <c r="B313" s="576"/>
      <c r="C313" s="551">
        <v>310</v>
      </c>
      <c r="D313" s="630" t="s">
        <v>3881</v>
      </c>
      <c r="E313" s="630">
        <v>48</v>
      </c>
      <c r="F313" s="593" t="s">
        <v>1952</v>
      </c>
      <c r="G313" s="588" t="s">
        <v>3618</v>
      </c>
      <c r="H313" s="589" t="s">
        <v>3617</v>
      </c>
      <c r="I313" s="589" t="s">
        <v>423</v>
      </c>
      <c r="J313" s="588" t="s">
        <v>517</v>
      </c>
      <c r="K313" s="594">
        <f>AV313</f>
        <v>2</v>
      </c>
      <c r="L313" s="588">
        <v>2</v>
      </c>
      <c r="M313" s="558"/>
      <c r="N313" s="558"/>
      <c r="O313" s="562">
        <f>SUM(L313+M313-N313)</f>
        <v>2</v>
      </c>
      <c r="P313" s="560"/>
      <c r="Q313" s="558"/>
      <c r="R313" s="562">
        <f>SUM(O313+P313-Q313)</f>
        <v>2</v>
      </c>
      <c r="S313" s="560"/>
      <c r="T313" s="558"/>
      <c r="U313" s="595">
        <f>SUM(R313+S313-T313)</f>
        <v>2</v>
      </c>
      <c r="V313" s="560"/>
      <c r="W313" s="558"/>
      <c r="X313" s="562">
        <f>SUM(U313+V313-W313)</f>
        <v>2</v>
      </c>
      <c r="Y313" s="560"/>
      <c r="Z313" s="558"/>
      <c r="AA313" s="595">
        <f>SUM(X313+Y313-Z313)</f>
        <v>2</v>
      </c>
      <c r="AB313" s="560"/>
      <c r="AC313" s="558"/>
      <c r="AD313" s="562">
        <f>SUM(AA313+AB313-AC313)</f>
        <v>2</v>
      </c>
      <c r="AE313" s="557"/>
      <c r="AF313" s="558"/>
      <c r="AG313" s="672">
        <f>SUM(AD313+AE313-AF313)</f>
        <v>2</v>
      </c>
      <c r="AH313" s="560"/>
      <c r="AI313" s="558"/>
      <c r="AJ313" s="562">
        <f>SUM(AG313+AH313-AI313)</f>
        <v>2</v>
      </c>
      <c r="AK313" s="560"/>
      <c r="AL313" s="558"/>
      <c r="AM313" s="562">
        <f>SUM(AJ313+AK313-AL313)</f>
        <v>2</v>
      </c>
      <c r="AN313" s="560"/>
      <c r="AO313" s="558"/>
      <c r="AP313" s="562">
        <f t="shared" ref="AP313:AP318" si="754">SUM(AM313+AN313-AO313)</f>
        <v>2</v>
      </c>
      <c r="AQ313" s="560"/>
      <c r="AR313" s="558"/>
      <c r="AS313" s="562">
        <f t="shared" ref="AS313:AS318" si="755">SUM(AP313+AQ313-AR313)</f>
        <v>2</v>
      </c>
      <c r="AT313" s="560"/>
      <c r="AU313" s="558"/>
      <c r="AV313" s="562">
        <f>SUM(AS313+AT313-AU313)</f>
        <v>2</v>
      </c>
      <c r="AW313" s="597">
        <f>SUM(M313+P313+S313+V313+Y313+AB313+AE313+AH313+AK313+AN313+AQ313+AT313)</f>
        <v>0</v>
      </c>
      <c r="AX313" s="583">
        <f t="shared" si="712"/>
        <v>0</v>
      </c>
      <c r="AY313" s="599">
        <f>SUM(N313,Q313,T313,W313,Z313,AC313,AF313,AI313,AL313,AO313,AR313,AU313)</f>
        <v>0</v>
      </c>
      <c r="AZ313" s="600" t="e">
        <f>AVERAGE(N313,Q313,T313,W313,Z313,AC313,AF313,AI313,AL313,AO313,AR313,AU313)</f>
        <v>#DIV/0!</v>
      </c>
      <c r="BA313" s="601">
        <f>COUNT(N313,Q313,T313,W313,Z313,AC313,AF313,AI313,AL313,AO313,AR313,AU313)</f>
        <v>0</v>
      </c>
      <c r="BB313" s="602">
        <v>2</v>
      </c>
      <c r="BC313" s="603">
        <v>1</v>
      </c>
      <c r="BD313" s="584">
        <f t="shared" si="632"/>
        <v>2</v>
      </c>
      <c r="BE313" s="583">
        <f t="shared" si="616"/>
        <v>1</v>
      </c>
      <c r="BF313" s="585">
        <v>2</v>
      </c>
      <c r="BG313" s="586">
        <v>45524.437615740739</v>
      </c>
      <c r="BH313" s="572">
        <f t="shared" si="636"/>
        <v>46265</v>
      </c>
      <c r="BI313" s="604">
        <f>BH313-BG313</f>
        <v>740.56238425926131</v>
      </c>
      <c r="BJ313" s="580" t="str">
        <f t="shared" si="617"/>
        <v>Dead Stock</v>
      </c>
      <c r="BK313" s="751">
        <v>383</v>
      </c>
    </row>
    <row r="314" spans="1:63" ht="13">
      <c r="A314" s="549"/>
      <c r="B314" s="550"/>
      <c r="C314" s="551">
        <v>311</v>
      </c>
      <c r="D314" s="630" t="s">
        <v>4972</v>
      </c>
      <c r="E314" s="630">
        <v>49</v>
      </c>
      <c r="F314" s="593" t="s">
        <v>1952</v>
      </c>
      <c r="G314" s="606" t="s">
        <v>4970</v>
      </c>
      <c r="H314" s="607" t="s">
        <v>4971</v>
      </c>
      <c r="I314" s="581" t="s">
        <v>4993</v>
      </c>
      <c r="J314" s="580" t="s">
        <v>629</v>
      </c>
      <c r="K314" s="582">
        <f>AV314</f>
        <v>4</v>
      </c>
      <c r="L314" s="580">
        <v>0</v>
      </c>
      <c r="M314" s="557"/>
      <c r="N314" s="558"/>
      <c r="O314" s="559">
        <f>SUM(L314+M314-N314)</f>
        <v>0</v>
      </c>
      <c r="P314" s="560"/>
      <c r="Q314" s="558"/>
      <c r="R314" s="559">
        <f>SUM(O314+P314-Q314)</f>
        <v>0</v>
      </c>
      <c r="S314" s="560"/>
      <c r="T314" s="558"/>
      <c r="U314" s="561">
        <f>SUM(R314+S314-T314)</f>
        <v>0</v>
      </c>
      <c r="V314" s="560"/>
      <c r="W314" s="558"/>
      <c r="X314" s="559">
        <f>SUM(U314+V314-W314)</f>
        <v>0</v>
      </c>
      <c r="Y314" s="560"/>
      <c r="Z314" s="558"/>
      <c r="AA314" s="561">
        <f>SUM(X314+Y314-Z314)</f>
        <v>0</v>
      </c>
      <c r="AB314" s="560">
        <v>5</v>
      </c>
      <c r="AC314" s="558"/>
      <c r="AD314" s="559">
        <f>SUM(AA314+AB314-AC314)</f>
        <v>5</v>
      </c>
      <c r="AE314" s="557"/>
      <c r="AF314" s="558"/>
      <c r="AG314" s="756">
        <f>SUM(AD314+AE314-AF314)</f>
        <v>5</v>
      </c>
      <c r="AH314" s="560"/>
      <c r="AI314" s="558">
        <v>1</v>
      </c>
      <c r="AJ314" s="562">
        <f>SUM(AG314+AH314-AI314)</f>
        <v>4</v>
      </c>
      <c r="AK314" s="560"/>
      <c r="AL314" s="558"/>
      <c r="AM314" s="562">
        <f>SUM(AJ314+AK314-AL314)</f>
        <v>4</v>
      </c>
      <c r="AN314" s="560"/>
      <c r="AO314" s="558"/>
      <c r="AP314" s="562">
        <f t="shared" si="754"/>
        <v>4</v>
      </c>
      <c r="AQ314" s="560"/>
      <c r="AR314" s="558"/>
      <c r="AS314" s="562">
        <f t="shared" si="755"/>
        <v>4</v>
      </c>
      <c r="AT314" s="560"/>
      <c r="AU314" s="558"/>
      <c r="AV314" s="562">
        <f>SUM(AS314+AT314-AU314)</f>
        <v>4</v>
      </c>
      <c r="AW314" s="583">
        <f>SUM(M314+P314+S314+V314+Y314+AB314+AE314+AH314+AK314+AN314+AQ314+AT314)</f>
        <v>5</v>
      </c>
      <c r="AX314" s="583">
        <f>SUM(N314+Q314+T314+W314+Z314+AC314+AF314+AI314+AL314+AO314+AR314+AU314)</f>
        <v>1</v>
      </c>
      <c r="AY314" s="564">
        <f>SUM(N314,Q314,T314,W314,Z314,AC314,AF314,AI314,AL314,AO314,AR314,AU314)</f>
        <v>1</v>
      </c>
      <c r="AZ314" s="565">
        <f>AVERAGE(N314,Q314,T314,W314,Z314,AC314,AF314,AI314,AL314,AO314,AR314,AU314)</f>
        <v>1</v>
      </c>
      <c r="BA314" s="566">
        <f>COUNT(N314,Q314,T314,W314,Z314,AC314,AF314,AI314,AL314,AO314,AR314,AU314)</f>
        <v>1</v>
      </c>
      <c r="BB314" s="567">
        <f>MAX(0, Table176252626[[#This Row],[Column6]])</f>
        <v>4</v>
      </c>
      <c r="BC314" s="568">
        <v>1</v>
      </c>
      <c r="BD314" s="584">
        <f t="shared" si="632"/>
        <v>4</v>
      </c>
      <c r="BE314" s="583">
        <f t="shared" si="616"/>
        <v>3</v>
      </c>
      <c r="BF314" s="585">
        <v>2</v>
      </c>
      <c r="BG314" s="586">
        <v>46175</v>
      </c>
      <c r="BH314" s="572">
        <f t="shared" si="636"/>
        <v>46265</v>
      </c>
      <c r="BI314" s="587">
        <f>BH314-BG314</f>
        <v>90</v>
      </c>
      <c r="BJ314" s="580" t="str">
        <f t="shared" si="617"/>
        <v/>
      </c>
      <c r="BK314" s="751">
        <v>850</v>
      </c>
    </row>
    <row r="315" spans="1:63" ht="13">
      <c r="A315" s="575"/>
      <c r="B315" s="576"/>
      <c r="C315" s="551">
        <v>312</v>
      </c>
      <c r="D315" s="579" t="s">
        <v>3881</v>
      </c>
      <c r="E315" s="579">
        <v>1</v>
      </c>
      <c r="F315" s="593" t="s">
        <v>1952</v>
      </c>
      <c r="G315" s="588" t="s">
        <v>4398</v>
      </c>
      <c r="H315" s="589" t="s">
        <v>4399</v>
      </c>
      <c r="I315" s="589" t="s">
        <v>3619</v>
      </c>
      <c r="J315" s="580" t="s">
        <v>629</v>
      </c>
      <c r="K315" s="594">
        <f t="shared" ref="K315:K332" si="756">AV315</f>
        <v>1</v>
      </c>
      <c r="L315" s="588">
        <v>1</v>
      </c>
      <c r="M315" s="558"/>
      <c r="N315" s="558"/>
      <c r="O315" s="562">
        <f t="shared" ref="O315:O332" si="757">SUM(L315+M315-N315)</f>
        <v>1</v>
      </c>
      <c r="P315" s="560"/>
      <c r="Q315" s="558"/>
      <c r="R315" s="562">
        <f t="shared" ref="R315:R332" si="758">SUM(O315+P315-Q315)</f>
        <v>1</v>
      </c>
      <c r="S315" s="560"/>
      <c r="T315" s="558"/>
      <c r="U315" s="595">
        <f t="shared" ref="U315:U332" si="759">SUM(R315+S315-T315)</f>
        <v>1</v>
      </c>
      <c r="V315" s="560"/>
      <c r="W315" s="558"/>
      <c r="X315" s="562">
        <f t="shared" ref="X315:X332" si="760">SUM(U315+V315-W315)</f>
        <v>1</v>
      </c>
      <c r="Y315" s="560"/>
      <c r="Z315" s="558"/>
      <c r="AA315" s="595">
        <f t="shared" ref="AA315:AA332" si="761">SUM(X315+Y315-Z315)</f>
        <v>1</v>
      </c>
      <c r="AB315" s="560"/>
      <c r="AC315" s="558"/>
      <c r="AD315" s="562">
        <f t="shared" ref="AD315:AD332" si="762">SUM(AA315+AB315-AC315)</f>
        <v>1</v>
      </c>
      <c r="AE315" s="557"/>
      <c r="AF315" s="558"/>
      <c r="AG315" s="672">
        <f t="shared" ref="AG315:AG332" si="763">SUM(AD315+AE315-AF315)</f>
        <v>1</v>
      </c>
      <c r="AH315" s="560"/>
      <c r="AI315" s="558"/>
      <c r="AJ315" s="562">
        <f t="shared" ref="AJ315:AJ332" si="764">SUM(AG315+AH315-AI315)</f>
        <v>1</v>
      </c>
      <c r="AK315" s="560"/>
      <c r="AL315" s="558"/>
      <c r="AM315" s="562">
        <f t="shared" ref="AM315:AM332" si="765">SUM(AJ315+AK315-AL315)</f>
        <v>1</v>
      </c>
      <c r="AN315" s="560"/>
      <c r="AO315" s="558"/>
      <c r="AP315" s="562">
        <f t="shared" si="754"/>
        <v>1</v>
      </c>
      <c r="AQ315" s="560"/>
      <c r="AR315" s="558"/>
      <c r="AS315" s="562">
        <f t="shared" si="755"/>
        <v>1</v>
      </c>
      <c r="AT315" s="560"/>
      <c r="AU315" s="558"/>
      <c r="AV315" s="562">
        <f t="shared" ref="AV315:AV340" si="766">SUM(AS315+AT315-AU315)</f>
        <v>1</v>
      </c>
      <c r="AW315" s="597">
        <f t="shared" ref="AW315:AW316" si="767">SUM(M315+P315+S315+V315+Y315+AB315+AE315+AH315+AK315+AN315+AQ315+AT315)</f>
        <v>0</v>
      </c>
      <c r="AX315" s="583">
        <f t="shared" si="712"/>
        <v>0</v>
      </c>
      <c r="AY315" s="599">
        <f t="shared" ref="AY315:AY340" si="768">SUM(N315,Q315,T315,W315,Z315,AC315,AF315,AI315,AL315,AO315,AR315,AU315)</f>
        <v>0</v>
      </c>
      <c r="AZ315" s="600" t="e">
        <f t="shared" ref="AZ315:AZ338" si="769">AVERAGE(N315,Q315,T315,W315,Z315,AC315,AF315,AI315,AL315,AO315,AR315,AU315)</f>
        <v>#DIV/0!</v>
      </c>
      <c r="BA315" s="601">
        <f t="shared" ref="BA315:BA338" si="770">COUNT(N315,Q315,T315,W315,Z315,AC315,AF315,AI315,AL315,AO315,AR315,AU315)</f>
        <v>0</v>
      </c>
      <c r="BB315" s="602">
        <v>1</v>
      </c>
      <c r="BC315" s="603">
        <v>0</v>
      </c>
      <c r="BD315" s="584">
        <f t="shared" si="632"/>
        <v>1</v>
      </c>
      <c r="BE315" s="583">
        <f t="shared" si="616"/>
        <v>1</v>
      </c>
      <c r="BF315" s="585">
        <v>2</v>
      </c>
      <c r="BG315" s="586">
        <v>45815</v>
      </c>
      <c r="BH315" s="572">
        <f t="shared" si="636"/>
        <v>46265</v>
      </c>
      <c r="BI315" s="604">
        <f t="shared" ref="BI315:BI338" si="771">BH315-BG315</f>
        <v>450</v>
      </c>
      <c r="BJ315" s="580" t="str">
        <f t="shared" si="617"/>
        <v>Dead Stock</v>
      </c>
      <c r="BK315" s="751">
        <v>15600</v>
      </c>
    </row>
    <row r="316" spans="1:63" ht="13">
      <c r="A316" s="549"/>
      <c r="B316" s="550"/>
      <c r="C316" s="577">
        <v>313</v>
      </c>
      <c r="D316" s="579" t="s">
        <v>3881</v>
      </c>
      <c r="E316" s="579">
        <v>1</v>
      </c>
      <c r="F316" s="593" t="s">
        <v>1952</v>
      </c>
      <c r="G316" s="588" t="s">
        <v>4493</v>
      </c>
      <c r="H316" s="589" t="s">
        <v>4494</v>
      </c>
      <c r="I316" s="589" t="s">
        <v>4215</v>
      </c>
      <c r="J316" s="580" t="s">
        <v>629</v>
      </c>
      <c r="K316" s="594">
        <f t="shared" si="756"/>
        <v>1</v>
      </c>
      <c r="L316" s="588">
        <v>1</v>
      </c>
      <c r="M316" s="558"/>
      <c r="N316" s="558"/>
      <c r="O316" s="562">
        <f t="shared" si="757"/>
        <v>1</v>
      </c>
      <c r="P316" s="560"/>
      <c r="Q316" s="558"/>
      <c r="R316" s="562">
        <f t="shared" si="758"/>
        <v>1</v>
      </c>
      <c r="S316" s="560"/>
      <c r="T316" s="558"/>
      <c r="U316" s="595">
        <f t="shared" si="759"/>
        <v>1</v>
      </c>
      <c r="V316" s="560"/>
      <c r="W316" s="558"/>
      <c r="X316" s="562">
        <f t="shared" si="760"/>
        <v>1</v>
      </c>
      <c r="Y316" s="560"/>
      <c r="Z316" s="558"/>
      <c r="AA316" s="595">
        <f t="shared" si="761"/>
        <v>1</v>
      </c>
      <c r="AB316" s="560"/>
      <c r="AC316" s="558"/>
      <c r="AD316" s="562">
        <f t="shared" si="762"/>
        <v>1</v>
      </c>
      <c r="AE316" s="557"/>
      <c r="AF316" s="558"/>
      <c r="AG316" s="672">
        <f t="shared" si="763"/>
        <v>1</v>
      </c>
      <c r="AH316" s="560"/>
      <c r="AI316" s="558"/>
      <c r="AJ316" s="562">
        <f t="shared" si="764"/>
        <v>1</v>
      </c>
      <c r="AK316" s="560"/>
      <c r="AL316" s="558"/>
      <c r="AM316" s="562">
        <f t="shared" si="765"/>
        <v>1</v>
      </c>
      <c r="AN316" s="560"/>
      <c r="AO316" s="558"/>
      <c r="AP316" s="562">
        <f t="shared" si="754"/>
        <v>1</v>
      </c>
      <c r="AQ316" s="560"/>
      <c r="AR316" s="558"/>
      <c r="AS316" s="562">
        <f t="shared" si="755"/>
        <v>1</v>
      </c>
      <c r="AT316" s="560"/>
      <c r="AU316" s="558"/>
      <c r="AV316" s="562">
        <f t="shared" si="766"/>
        <v>1</v>
      </c>
      <c r="AW316" s="597">
        <f t="shared" si="767"/>
        <v>0</v>
      </c>
      <c r="AX316" s="583">
        <f t="shared" si="712"/>
        <v>0</v>
      </c>
      <c r="AY316" s="599">
        <f t="shared" si="768"/>
        <v>0</v>
      </c>
      <c r="AZ316" s="600" t="e">
        <f t="shared" si="769"/>
        <v>#DIV/0!</v>
      </c>
      <c r="BA316" s="601">
        <f t="shared" si="770"/>
        <v>0</v>
      </c>
      <c r="BB316" s="602">
        <v>1</v>
      </c>
      <c r="BC316" s="603">
        <v>0</v>
      </c>
      <c r="BD316" s="584">
        <f t="shared" si="632"/>
        <v>1</v>
      </c>
      <c r="BE316" s="583">
        <f t="shared" si="616"/>
        <v>1</v>
      </c>
      <c r="BF316" s="585">
        <v>2</v>
      </c>
      <c r="BG316" s="586">
        <v>45825</v>
      </c>
      <c r="BH316" s="572">
        <f t="shared" si="636"/>
        <v>46265</v>
      </c>
      <c r="BI316" s="604">
        <f t="shared" si="771"/>
        <v>440</v>
      </c>
      <c r="BJ316" s="580" t="str">
        <f t="shared" si="617"/>
        <v>Dead Stock</v>
      </c>
      <c r="BK316" s="751">
        <v>7078</v>
      </c>
    </row>
    <row r="317" spans="1:63" ht="13">
      <c r="A317" s="575"/>
      <c r="B317" s="576"/>
      <c r="C317" s="577">
        <v>314</v>
      </c>
      <c r="D317" s="579" t="s">
        <v>3881</v>
      </c>
      <c r="E317" s="579">
        <v>2</v>
      </c>
      <c r="F317" s="553" t="s">
        <v>1952</v>
      </c>
      <c r="G317" s="580" t="s">
        <v>404</v>
      </c>
      <c r="H317" s="581" t="s">
        <v>2980</v>
      </c>
      <c r="I317" s="581" t="s">
        <v>423</v>
      </c>
      <c r="J317" s="580" t="s">
        <v>629</v>
      </c>
      <c r="K317" s="582">
        <f t="shared" si="756"/>
        <v>2</v>
      </c>
      <c r="L317" s="580">
        <v>1</v>
      </c>
      <c r="M317" s="557"/>
      <c r="N317" s="558"/>
      <c r="O317" s="559">
        <f t="shared" si="757"/>
        <v>1</v>
      </c>
      <c r="P317" s="560">
        <v>1</v>
      </c>
      <c r="Q317" s="558">
        <v>1</v>
      </c>
      <c r="R317" s="559">
        <f t="shared" si="758"/>
        <v>1</v>
      </c>
      <c r="S317" s="560">
        <v>1</v>
      </c>
      <c r="T317" s="558"/>
      <c r="U317" s="561">
        <f t="shared" si="759"/>
        <v>2</v>
      </c>
      <c r="V317" s="560"/>
      <c r="W317" s="558">
        <v>1</v>
      </c>
      <c r="X317" s="559">
        <f t="shared" si="760"/>
        <v>1</v>
      </c>
      <c r="Y317" s="560">
        <v>1</v>
      </c>
      <c r="Z317" s="558"/>
      <c r="AA317" s="561">
        <f t="shared" si="761"/>
        <v>2</v>
      </c>
      <c r="AB317" s="560"/>
      <c r="AC317" s="558">
        <v>1</v>
      </c>
      <c r="AD317" s="559">
        <f t="shared" si="762"/>
        <v>1</v>
      </c>
      <c r="AE317" s="557">
        <v>1</v>
      </c>
      <c r="AF317" s="558"/>
      <c r="AG317" s="756">
        <f t="shared" si="763"/>
        <v>2</v>
      </c>
      <c r="AH317" s="560"/>
      <c r="AI317" s="558"/>
      <c r="AJ317" s="562">
        <f t="shared" si="764"/>
        <v>2</v>
      </c>
      <c r="AK317" s="560"/>
      <c r="AL317" s="558"/>
      <c r="AM317" s="562">
        <f t="shared" si="765"/>
        <v>2</v>
      </c>
      <c r="AN317" s="560"/>
      <c r="AO317" s="558"/>
      <c r="AP317" s="562">
        <f t="shared" si="754"/>
        <v>2</v>
      </c>
      <c r="AQ317" s="560"/>
      <c r="AR317" s="558"/>
      <c r="AS317" s="562">
        <f t="shared" si="755"/>
        <v>2</v>
      </c>
      <c r="AT317" s="560"/>
      <c r="AU317" s="558"/>
      <c r="AV317" s="562">
        <f t="shared" si="766"/>
        <v>2</v>
      </c>
      <c r="AW317" s="583">
        <f t="shared" ref="AW317" si="772">SUM(M317+P317+S317+V317+Y317+AB317+AE317+AH317+AK317+AN317+AQ317+AT317)</f>
        <v>4</v>
      </c>
      <c r="AX317" s="583">
        <f t="shared" si="712"/>
        <v>3</v>
      </c>
      <c r="AY317" s="564">
        <f t="shared" si="768"/>
        <v>3</v>
      </c>
      <c r="AZ317" s="565">
        <f t="shared" si="769"/>
        <v>1</v>
      </c>
      <c r="BA317" s="566">
        <f t="shared" si="770"/>
        <v>3</v>
      </c>
      <c r="BB317" s="567">
        <f>MAX(0, Table176252626[[#This Row],[Column6]])</f>
        <v>2</v>
      </c>
      <c r="BC317" s="568">
        <v>1</v>
      </c>
      <c r="BD317" s="584">
        <f t="shared" si="632"/>
        <v>2</v>
      </c>
      <c r="BE317" s="583">
        <f t="shared" si="616"/>
        <v>1</v>
      </c>
      <c r="BF317" s="585">
        <v>2</v>
      </c>
      <c r="BG317" s="586">
        <v>46212</v>
      </c>
      <c r="BH317" s="572">
        <f t="shared" si="636"/>
        <v>46265</v>
      </c>
      <c r="BI317" s="587">
        <f t="shared" si="771"/>
        <v>53</v>
      </c>
      <c r="BJ317" s="580" t="str">
        <f t="shared" si="617"/>
        <v/>
      </c>
      <c r="BK317" s="751">
        <v>80000</v>
      </c>
    </row>
    <row r="318" spans="1:63" ht="13">
      <c r="A318" s="575"/>
      <c r="B318" s="576"/>
      <c r="C318" s="577">
        <v>315</v>
      </c>
      <c r="D318" s="579" t="s">
        <v>3881</v>
      </c>
      <c r="E318" s="579">
        <v>3</v>
      </c>
      <c r="F318" s="553" t="s">
        <v>1952</v>
      </c>
      <c r="G318" s="606" t="s">
        <v>4429</v>
      </c>
      <c r="H318" s="613" t="s">
        <v>4792</v>
      </c>
      <c r="I318" s="589" t="s">
        <v>423</v>
      </c>
      <c r="J318" s="580" t="s">
        <v>629</v>
      </c>
      <c r="K318" s="582">
        <f t="shared" si="756"/>
        <v>1</v>
      </c>
      <c r="L318" s="580">
        <v>1</v>
      </c>
      <c r="M318" s="557"/>
      <c r="N318" s="558"/>
      <c r="O318" s="559">
        <f t="shared" si="757"/>
        <v>1</v>
      </c>
      <c r="P318" s="560"/>
      <c r="Q318" s="558"/>
      <c r="R318" s="559">
        <f t="shared" si="758"/>
        <v>1</v>
      </c>
      <c r="S318" s="560"/>
      <c r="T318" s="558"/>
      <c r="U318" s="561">
        <f t="shared" si="759"/>
        <v>1</v>
      </c>
      <c r="V318" s="560"/>
      <c r="W318" s="558"/>
      <c r="X318" s="559">
        <f t="shared" si="760"/>
        <v>1</v>
      </c>
      <c r="Y318" s="560"/>
      <c r="Z318" s="558"/>
      <c r="AA318" s="561">
        <f t="shared" si="761"/>
        <v>1</v>
      </c>
      <c r="AB318" s="560"/>
      <c r="AC318" s="558"/>
      <c r="AD318" s="559">
        <f t="shared" si="762"/>
        <v>1</v>
      </c>
      <c r="AE318" s="557"/>
      <c r="AF318" s="558"/>
      <c r="AG318" s="756">
        <f t="shared" si="763"/>
        <v>1</v>
      </c>
      <c r="AH318" s="560"/>
      <c r="AI318" s="558"/>
      <c r="AJ318" s="562">
        <f t="shared" si="764"/>
        <v>1</v>
      </c>
      <c r="AK318" s="560"/>
      <c r="AL318" s="558"/>
      <c r="AM318" s="562">
        <f t="shared" si="765"/>
        <v>1</v>
      </c>
      <c r="AN318" s="560"/>
      <c r="AO318" s="558"/>
      <c r="AP318" s="562">
        <f t="shared" si="754"/>
        <v>1</v>
      </c>
      <c r="AQ318" s="560"/>
      <c r="AR318" s="558"/>
      <c r="AS318" s="562">
        <f t="shared" si="755"/>
        <v>1</v>
      </c>
      <c r="AT318" s="560"/>
      <c r="AU318" s="558"/>
      <c r="AV318" s="562">
        <f t="shared" si="766"/>
        <v>1</v>
      </c>
      <c r="AW318" s="583">
        <f t="shared" ref="AW318:AW333" si="773">SUM(M318+P318+S318+V318+Y318+AB318+AE318+AH318+AK318+AN318+AQ318+AT318)</f>
        <v>0</v>
      </c>
      <c r="AX318" s="583">
        <f t="shared" si="712"/>
        <v>0</v>
      </c>
      <c r="AY318" s="564">
        <f t="shared" si="768"/>
        <v>0</v>
      </c>
      <c r="AZ318" s="565" t="e">
        <f t="shared" si="769"/>
        <v>#DIV/0!</v>
      </c>
      <c r="BA318" s="566">
        <f t="shared" si="770"/>
        <v>0</v>
      </c>
      <c r="BB318" s="567">
        <f>MAX(0, Table176252626[[#This Row],[Column6]])</f>
        <v>1</v>
      </c>
      <c r="BC318" s="568">
        <v>0</v>
      </c>
      <c r="BD318" s="584">
        <f t="shared" si="632"/>
        <v>1</v>
      </c>
      <c r="BE318" s="583">
        <f t="shared" si="616"/>
        <v>1</v>
      </c>
      <c r="BF318" s="585">
        <v>2</v>
      </c>
      <c r="BG318" s="586">
        <v>44273.604189814818</v>
      </c>
      <c r="BH318" s="572">
        <f t="shared" si="636"/>
        <v>46265</v>
      </c>
      <c r="BI318" s="608">
        <f t="shared" si="771"/>
        <v>1991.3958101851822</v>
      </c>
      <c r="BJ318" s="580" t="str">
        <f t="shared" si="617"/>
        <v>Dead Stock</v>
      </c>
      <c r="BK318" s="751">
        <v>10700</v>
      </c>
    </row>
    <row r="319" spans="1:63" ht="13">
      <c r="A319" s="549"/>
      <c r="B319" s="550"/>
      <c r="C319" s="551">
        <v>316</v>
      </c>
      <c r="D319" s="579" t="s">
        <v>3881</v>
      </c>
      <c r="E319" s="579">
        <v>4</v>
      </c>
      <c r="F319" s="553" t="s">
        <v>1953</v>
      </c>
      <c r="G319" s="580" t="s">
        <v>2684</v>
      </c>
      <c r="H319" s="581" t="s">
        <v>4102</v>
      </c>
      <c r="I319" s="581" t="s">
        <v>423</v>
      </c>
      <c r="J319" s="580" t="s">
        <v>629</v>
      </c>
      <c r="K319" s="582">
        <f t="shared" si="756"/>
        <v>1</v>
      </c>
      <c r="L319" s="580">
        <v>1</v>
      </c>
      <c r="M319" s="557"/>
      <c r="N319" s="558"/>
      <c r="O319" s="559">
        <f t="shared" si="757"/>
        <v>1</v>
      </c>
      <c r="P319" s="560"/>
      <c r="Q319" s="558"/>
      <c r="R319" s="559">
        <f t="shared" si="758"/>
        <v>1</v>
      </c>
      <c r="S319" s="560"/>
      <c r="T319" s="558"/>
      <c r="U319" s="561">
        <f t="shared" si="759"/>
        <v>1</v>
      </c>
      <c r="V319" s="560"/>
      <c r="W319" s="558"/>
      <c r="X319" s="559">
        <f t="shared" si="760"/>
        <v>1</v>
      </c>
      <c r="Y319" s="560"/>
      <c r="Z319" s="558"/>
      <c r="AA319" s="561">
        <f t="shared" si="761"/>
        <v>1</v>
      </c>
      <c r="AB319" s="560"/>
      <c r="AC319" s="558"/>
      <c r="AD319" s="559">
        <f t="shared" si="762"/>
        <v>1</v>
      </c>
      <c r="AE319" s="557"/>
      <c r="AF319" s="558"/>
      <c r="AG319" s="756">
        <f t="shared" si="763"/>
        <v>1</v>
      </c>
      <c r="AH319" s="560"/>
      <c r="AI319" s="558"/>
      <c r="AJ319" s="562">
        <f t="shared" si="764"/>
        <v>1</v>
      </c>
      <c r="AK319" s="560"/>
      <c r="AL319" s="558"/>
      <c r="AM319" s="562">
        <f t="shared" si="765"/>
        <v>1</v>
      </c>
      <c r="AN319" s="560"/>
      <c r="AO319" s="558"/>
      <c r="AP319" s="562">
        <f t="shared" ref="AP319" si="774">SUM(AM319+AN319-AO319)</f>
        <v>1</v>
      </c>
      <c r="AQ319" s="560"/>
      <c r="AR319" s="558"/>
      <c r="AS319" s="605">
        <f t="shared" ref="AS319" si="775">SUM(AP319+AQ319-AR319)</f>
        <v>1</v>
      </c>
      <c r="AT319" s="557"/>
      <c r="AU319" s="558"/>
      <c r="AV319" s="562">
        <f t="shared" si="766"/>
        <v>1</v>
      </c>
      <c r="AW319" s="584">
        <f t="shared" si="773"/>
        <v>0</v>
      </c>
      <c r="AX319" s="583">
        <f t="shared" si="712"/>
        <v>0</v>
      </c>
      <c r="AY319" s="564">
        <f t="shared" si="768"/>
        <v>0</v>
      </c>
      <c r="AZ319" s="565" t="e">
        <f t="shared" si="769"/>
        <v>#DIV/0!</v>
      </c>
      <c r="BA319" s="566">
        <f t="shared" si="770"/>
        <v>0</v>
      </c>
      <c r="BB319" s="567">
        <f>MAX(0, Table176252626[[#This Row],[Column6]])</f>
        <v>1</v>
      </c>
      <c r="BC319" s="568">
        <v>0</v>
      </c>
      <c r="BD319" s="584">
        <f t="shared" si="632"/>
        <v>1</v>
      </c>
      <c r="BE319" s="583">
        <f t="shared" si="616"/>
        <v>1</v>
      </c>
      <c r="BF319" s="585">
        <v>2</v>
      </c>
      <c r="BG319" s="586">
        <v>44635.442812499998</v>
      </c>
      <c r="BH319" s="572">
        <f t="shared" si="636"/>
        <v>46265</v>
      </c>
      <c r="BI319" s="608">
        <f t="shared" si="771"/>
        <v>1629.5571875000023</v>
      </c>
      <c r="BJ319" s="580" t="str">
        <f t="shared" si="617"/>
        <v>Dead Stock</v>
      </c>
      <c r="BK319" s="751">
        <v>4070</v>
      </c>
    </row>
    <row r="320" spans="1:63" ht="13">
      <c r="A320" s="575"/>
      <c r="B320" s="576"/>
      <c r="C320" s="551">
        <v>317</v>
      </c>
      <c r="D320" s="579" t="s">
        <v>3881</v>
      </c>
      <c r="E320" s="579">
        <v>5</v>
      </c>
      <c r="F320" s="553" t="s">
        <v>1952</v>
      </c>
      <c r="G320" s="606" t="s">
        <v>2153</v>
      </c>
      <c r="H320" s="617" t="s">
        <v>2154</v>
      </c>
      <c r="I320" s="589" t="s">
        <v>423</v>
      </c>
      <c r="J320" s="580" t="s">
        <v>629</v>
      </c>
      <c r="K320" s="582">
        <f t="shared" si="756"/>
        <v>2</v>
      </c>
      <c r="L320" s="580">
        <v>2</v>
      </c>
      <c r="M320" s="557"/>
      <c r="N320" s="558"/>
      <c r="O320" s="559">
        <f t="shared" si="757"/>
        <v>2</v>
      </c>
      <c r="P320" s="560"/>
      <c r="Q320" s="558"/>
      <c r="R320" s="559">
        <f t="shared" si="758"/>
        <v>2</v>
      </c>
      <c r="S320" s="560"/>
      <c r="T320" s="558"/>
      <c r="U320" s="561">
        <f t="shared" si="759"/>
        <v>2</v>
      </c>
      <c r="V320" s="560"/>
      <c r="W320" s="558"/>
      <c r="X320" s="559">
        <f t="shared" si="760"/>
        <v>2</v>
      </c>
      <c r="Y320" s="560"/>
      <c r="Z320" s="558"/>
      <c r="AA320" s="561">
        <f t="shared" si="761"/>
        <v>2</v>
      </c>
      <c r="AB320" s="560"/>
      <c r="AC320" s="558"/>
      <c r="AD320" s="559">
        <f t="shared" si="762"/>
        <v>2</v>
      </c>
      <c r="AE320" s="557"/>
      <c r="AF320" s="558"/>
      <c r="AG320" s="756">
        <f t="shared" si="763"/>
        <v>2</v>
      </c>
      <c r="AH320" s="560"/>
      <c r="AI320" s="558"/>
      <c r="AJ320" s="562">
        <f t="shared" si="764"/>
        <v>2</v>
      </c>
      <c r="AK320" s="560"/>
      <c r="AL320" s="558"/>
      <c r="AM320" s="562">
        <f t="shared" si="765"/>
        <v>2</v>
      </c>
      <c r="AN320" s="560"/>
      <c r="AO320" s="558"/>
      <c r="AP320" s="562">
        <f t="shared" ref="AP320:AP336" si="776">SUM(AM320+AN320-AO320)</f>
        <v>2</v>
      </c>
      <c r="AQ320" s="560"/>
      <c r="AR320" s="558"/>
      <c r="AS320" s="562">
        <f t="shared" ref="AS320:AS336" si="777">SUM(AP320+AQ320-AR320)</f>
        <v>2</v>
      </c>
      <c r="AT320" s="560"/>
      <c r="AU320" s="558"/>
      <c r="AV320" s="562">
        <f t="shared" si="766"/>
        <v>2</v>
      </c>
      <c r="AW320" s="583">
        <f t="shared" si="773"/>
        <v>0</v>
      </c>
      <c r="AX320" s="583">
        <f t="shared" si="712"/>
        <v>0</v>
      </c>
      <c r="AY320" s="564">
        <f t="shared" si="768"/>
        <v>0</v>
      </c>
      <c r="AZ320" s="565" t="e">
        <f t="shared" si="769"/>
        <v>#DIV/0!</v>
      </c>
      <c r="BA320" s="566">
        <f t="shared" si="770"/>
        <v>0</v>
      </c>
      <c r="BB320" s="567">
        <f>MAX(0, Table176252626[[#This Row],[Column6]])</f>
        <v>2</v>
      </c>
      <c r="BC320" s="568">
        <v>1</v>
      </c>
      <c r="BD320" s="584">
        <f t="shared" si="632"/>
        <v>2</v>
      </c>
      <c r="BE320" s="583">
        <f t="shared" si="616"/>
        <v>1</v>
      </c>
      <c r="BF320" s="585">
        <v>2</v>
      </c>
      <c r="BG320" s="586">
        <v>45574.496076388888</v>
      </c>
      <c r="BH320" s="572">
        <f t="shared" si="636"/>
        <v>46265</v>
      </c>
      <c r="BI320" s="608">
        <f t="shared" si="771"/>
        <v>690.50392361111153</v>
      </c>
      <c r="BJ320" s="580" t="str">
        <f t="shared" si="617"/>
        <v>Dead Stock</v>
      </c>
      <c r="BK320" s="751">
        <v>5400</v>
      </c>
    </row>
    <row r="321" spans="1:294" ht="13">
      <c r="A321" s="549"/>
      <c r="B321" s="550"/>
      <c r="C321" s="551">
        <v>318</v>
      </c>
      <c r="D321" s="579" t="s">
        <v>3881</v>
      </c>
      <c r="E321" s="579">
        <v>6</v>
      </c>
      <c r="F321" s="553" t="s">
        <v>1952</v>
      </c>
      <c r="G321" s="606" t="s">
        <v>343</v>
      </c>
      <c r="H321" s="581" t="s">
        <v>344</v>
      </c>
      <c r="I321" s="581" t="s">
        <v>423</v>
      </c>
      <c r="J321" s="580" t="s">
        <v>629</v>
      </c>
      <c r="K321" s="582">
        <f t="shared" si="756"/>
        <v>1</v>
      </c>
      <c r="L321" s="580">
        <v>1</v>
      </c>
      <c r="M321" s="557"/>
      <c r="N321" s="558"/>
      <c r="O321" s="559">
        <f t="shared" si="757"/>
        <v>1</v>
      </c>
      <c r="P321" s="560"/>
      <c r="Q321" s="558"/>
      <c r="R321" s="559">
        <f t="shared" si="758"/>
        <v>1</v>
      </c>
      <c r="S321" s="560"/>
      <c r="T321" s="558"/>
      <c r="U321" s="561">
        <f t="shared" si="759"/>
        <v>1</v>
      </c>
      <c r="V321" s="560"/>
      <c r="W321" s="558"/>
      <c r="X321" s="559">
        <f t="shared" si="760"/>
        <v>1</v>
      </c>
      <c r="Y321" s="560"/>
      <c r="Z321" s="558">
        <v>1</v>
      </c>
      <c r="AA321" s="561">
        <f t="shared" si="761"/>
        <v>0</v>
      </c>
      <c r="AB321" s="560"/>
      <c r="AC321" s="558"/>
      <c r="AD321" s="559">
        <f t="shared" si="762"/>
        <v>0</v>
      </c>
      <c r="AE321" s="557">
        <v>1</v>
      </c>
      <c r="AF321" s="558">
        <v>1</v>
      </c>
      <c r="AG321" s="756">
        <f t="shared" si="763"/>
        <v>0</v>
      </c>
      <c r="AH321" s="560"/>
      <c r="AI321" s="558"/>
      <c r="AJ321" s="562">
        <f t="shared" si="764"/>
        <v>0</v>
      </c>
      <c r="AK321" s="560">
        <v>1</v>
      </c>
      <c r="AL321" s="558"/>
      <c r="AM321" s="562">
        <f t="shared" si="765"/>
        <v>1</v>
      </c>
      <c r="AN321" s="560"/>
      <c r="AO321" s="558"/>
      <c r="AP321" s="562">
        <f t="shared" si="776"/>
        <v>1</v>
      </c>
      <c r="AQ321" s="560"/>
      <c r="AR321" s="558"/>
      <c r="AS321" s="562">
        <f t="shared" si="777"/>
        <v>1</v>
      </c>
      <c r="AT321" s="560"/>
      <c r="AU321" s="558"/>
      <c r="AV321" s="562">
        <f t="shared" si="766"/>
        <v>1</v>
      </c>
      <c r="AW321" s="583">
        <f t="shared" si="773"/>
        <v>2</v>
      </c>
      <c r="AX321" s="583">
        <f t="shared" si="712"/>
        <v>2</v>
      </c>
      <c r="AY321" s="564">
        <f t="shared" si="768"/>
        <v>2</v>
      </c>
      <c r="AZ321" s="565">
        <f t="shared" si="769"/>
        <v>1</v>
      </c>
      <c r="BA321" s="566">
        <f t="shared" si="770"/>
        <v>2</v>
      </c>
      <c r="BB321" s="567">
        <v>1</v>
      </c>
      <c r="BC321" s="568">
        <v>0</v>
      </c>
      <c r="BD321" s="584">
        <f t="shared" si="632"/>
        <v>1</v>
      </c>
      <c r="BE321" s="583">
        <f t="shared" si="616"/>
        <v>1</v>
      </c>
      <c r="BF321" s="585">
        <v>2</v>
      </c>
      <c r="BG321" s="586">
        <v>46267</v>
      </c>
      <c r="BH321" s="572">
        <f t="shared" si="636"/>
        <v>46265</v>
      </c>
      <c r="BI321" s="587">
        <f t="shared" si="771"/>
        <v>-2</v>
      </c>
      <c r="BJ321" s="580" t="str">
        <f t="shared" si="617"/>
        <v/>
      </c>
      <c r="BK321" s="751">
        <v>14026.36</v>
      </c>
    </row>
    <row r="322" spans="1:294" ht="13">
      <c r="A322" s="549"/>
      <c r="B322" s="576"/>
      <c r="C322" s="577">
        <v>319</v>
      </c>
      <c r="D322" s="579" t="s">
        <v>3881</v>
      </c>
      <c r="E322" s="579">
        <v>7</v>
      </c>
      <c r="F322" s="553" t="s">
        <v>1952</v>
      </c>
      <c r="G322" s="580" t="s">
        <v>22</v>
      </c>
      <c r="H322" s="581" t="s">
        <v>23</v>
      </c>
      <c r="I322" s="581" t="s">
        <v>423</v>
      </c>
      <c r="J322" s="580" t="s">
        <v>629</v>
      </c>
      <c r="K322" s="582">
        <f t="shared" si="756"/>
        <v>1</v>
      </c>
      <c r="L322" s="580">
        <v>1</v>
      </c>
      <c r="M322" s="557"/>
      <c r="N322" s="558"/>
      <c r="O322" s="562">
        <f t="shared" si="757"/>
        <v>1</v>
      </c>
      <c r="P322" s="560"/>
      <c r="Q322" s="558"/>
      <c r="R322" s="562">
        <f t="shared" si="758"/>
        <v>1</v>
      </c>
      <c r="S322" s="560"/>
      <c r="T322" s="558"/>
      <c r="U322" s="595">
        <f t="shared" si="759"/>
        <v>1</v>
      </c>
      <c r="V322" s="560"/>
      <c r="W322" s="558"/>
      <c r="X322" s="562">
        <f t="shared" si="760"/>
        <v>1</v>
      </c>
      <c r="Y322" s="560"/>
      <c r="Z322" s="558"/>
      <c r="AA322" s="595">
        <f t="shared" si="761"/>
        <v>1</v>
      </c>
      <c r="AB322" s="560"/>
      <c r="AC322" s="558"/>
      <c r="AD322" s="562">
        <f t="shared" si="762"/>
        <v>1</v>
      </c>
      <c r="AE322" s="557"/>
      <c r="AF322" s="558"/>
      <c r="AG322" s="672">
        <f t="shared" si="763"/>
        <v>1</v>
      </c>
      <c r="AH322" s="560"/>
      <c r="AI322" s="558"/>
      <c r="AJ322" s="562">
        <f t="shared" si="764"/>
        <v>1</v>
      </c>
      <c r="AK322" s="560"/>
      <c r="AL322" s="558"/>
      <c r="AM322" s="562">
        <f t="shared" si="765"/>
        <v>1</v>
      </c>
      <c r="AN322" s="560"/>
      <c r="AO322" s="558"/>
      <c r="AP322" s="562">
        <f t="shared" si="776"/>
        <v>1</v>
      </c>
      <c r="AQ322" s="560"/>
      <c r="AR322" s="558"/>
      <c r="AS322" s="562">
        <f t="shared" si="777"/>
        <v>1</v>
      </c>
      <c r="AT322" s="560"/>
      <c r="AU322" s="558"/>
      <c r="AV322" s="562">
        <f t="shared" si="766"/>
        <v>1</v>
      </c>
      <c r="AW322" s="583">
        <f t="shared" si="773"/>
        <v>0</v>
      </c>
      <c r="AX322" s="583">
        <f t="shared" si="712"/>
        <v>0</v>
      </c>
      <c r="AY322" s="564">
        <f t="shared" si="768"/>
        <v>0</v>
      </c>
      <c r="AZ322" s="565" t="e">
        <f t="shared" si="769"/>
        <v>#DIV/0!</v>
      </c>
      <c r="BA322" s="566">
        <f t="shared" si="770"/>
        <v>0</v>
      </c>
      <c r="BB322" s="567">
        <f>MAX(0, Table176252626[[#This Row],[Column6]])</f>
        <v>1</v>
      </c>
      <c r="BC322" s="568">
        <v>0</v>
      </c>
      <c r="BD322" s="584">
        <f t="shared" si="632"/>
        <v>1</v>
      </c>
      <c r="BE322" s="583">
        <f t="shared" si="616"/>
        <v>1</v>
      </c>
      <c r="BF322" s="585">
        <v>2</v>
      </c>
      <c r="BG322" s="586">
        <v>45498.74800925926</v>
      </c>
      <c r="BH322" s="572">
        <f t="shared" si="636"/>
        <v>46265</v>
      </c>
      <c r="BI322" s="587">
        <f t="shared" si="771"/>
        <v>766.25199074074044</v>
      </c>
      <c r="BJ322" s="580" t="str">
        <f t="shared" si="617"/>
        <v>Dead Stock</v>
      </c>
      <c r="BK322" s="751">
        <v>7414</v>
      </c>
    </row>
    <row r="323" spans="1:294" ht="13">
      <c r="A323" s="575"/>
      <c r="B323" s="576"/>
      <c r="C323" s="577">
        <v>320</v>
      </c>
      <c r="D323" s="579" t="s">
        <v>3881</v>
      </c>
      <c r="E323" s="579">
        <v>8</v>
      </c>
      <c r="F323" s="553" t="s">
        <v>1952</v>
      </c>
      <c r="G323" s="606" t="s">
        <v>651</v>
      </c>
      <c r="H323" s="581" t="s">
        <v>652</v>
      </c>
      <c r="I323" s="581" t="s">
        <v>423</v>
      </c>
      <c r="J323" s="580" t="s">
        <v>629</v>
      </c>
      <c r="K323" s="582">
        <f t="shared" si="756"/>
        <v>1</v>
      </c>
      <c r="L323" s="580">
        <v>1</v>
      </c>
      <c r="M323" s="557"/>
      <c r="N323" s="558"/>
      <c r="O323" s="559">
        <f t="shared" si="757"/>
        <v>1</v>
      </c>
      <c r="P323" s="560"/>
      <c r="Q323" s="558"/>
      <c r="R323" s="559">
        <f t="shared" si="758"/>
        <v>1</v>
      </c>
      <c r="S323" s="560"/>
      <c r="T323" s="558"/>
      <c r="U323" s="561">
        <f t="shared" si="759"/>
        <v>1</v>
      </c>
      <c r="V323" s="560"/>
      <c r="W323" s="558"/>
      <c r="X323" s="559">
        <f t="shared" si="760"/>
        <v>1</v>
      </c>
      <c r="Y323" s="560"/>
      <c r="Z323" s="558"/>
      <c r="AA323" s="561">
        <f t="shared" si="761"/>
        <v>1</v>
      </c>
      <c r="AB323" s="560"/>
      <c r="AC323" s="558"/>
      <c r="AD323" s="559">
        <f t="shared" si="762"/>
        <v>1</v>
      </c>
      <c r="AE323" s="557"/>
      <c r="AF323" s="558"/>
      <c r="AG323" s="756">
        <f t="shared" si="763"/>
        <v>1</v>
      </c>
      <c r="AH323" s="560"/>
      <c r="AI323" s="558"/>
      <c r="AJ323" s="562">
        <f t="shared" si="764"/>
        <v>1</v>
      </c>
      <c r="AK323" s="560"/>
      <c r="AL323" s="558"/>
      <c r="AM323" s="562">
        <f t="shared" si="765"/>
        <v>1</v>
      </c>
      <c r="AN323" s="560"/>
      <c r="AO323" s="558"/>
      <c r="AP323" s="562">
        <f t="shared" si="776"/>
        <v>1</v>
      </c>
      <c r="AQ323" s="560"/>
      <c r="AR323" s="558"/>
      <c r="AS323" s="562">
        <f t="shared" si="777"/>
        <v>1</v>
      </c>
      <c r="AT323" s="560"/>
      <c r="AU323" s="558"/>
      <c r="AV323" s="562">
        <f t="shared" si="766"/>
        <v>1</v>
      </c>
      <c r="AW323" s="583">
        <f t="shared" si="773"/>
        <v>0</v>
      </c>
      <c r="AX323" s="583">
        <f t="shared" si="712"/>
        <v>0</v>
      </c>
      <c r="AY323" s="564">
        <f t="shared" si="768"/>
        <v>0</v>
      </c>
      <c r="AZ323" s="565" t="e">
        <f t="shared" si="769"/>
        <v>#DIV/0!</v>
      </c>
      <c r="BA323" s="566">
        <f t="shared" si="770"/>
        <v>0</v>
      </c>
      <c r="BB323" s="567">
        <f>MAX(0, Table176252626[[#This Row],[Column6]])</f>
        <v>1</v>
      </c>
      <c r="BC323" s="568">
        <v>0</v>
      </c>
      <c r="BD323" s="584">
        <f t="shared" si="632"/>
        <v>1</v>
      </c>
      <c r="BE323" s="583">
        <f t="shared" si="616"/>
        <v>1</v>
      </c>
      <c r="BF323" s="585">
        <v>2</v>
      </c>
      <c r="BG323" s="586">
        <v>43084.600844907407</v>
      </c>
      <c r="BH323" s="572">
        <f t="shared" si="636"/>
        <v>46265</v>
      </c>
      <c r="BI323" s="587">
        <f t="shared" si="771"/>
        <v>3180.399155092593</v>
      </c>
      <c r="BJ323" s="580" t="str">
        <f t="shared" si="617"/>
        <v>Dead Stock</v>
      </c>
      <c r="BK323" s="751">
        <v>11000</v>
      </c>
    </row>
    <row r="324" spans="1:294" ht="13">
      <c r="A324" s="549"/>
      <c r="B324" s="550"/>
      <c r="C324" s="577">
        <v>321</v>
      </c>
      <c r="D324" s="579" t="s">
        <v>3881</v>
      </c>
      <c r="E324" s="579">
        <v>9</v>
      </c>
      <c r="F324" s="553" t="s">
        <v>1953</v>
      </c>
      <c r="G324" s="606" t="s">
        <v>438</v>
      </c>
      <c r="H324" s="581" t="s">
        <v>5043</v>
      </c>
      <c r="I324" s="581" t="s">
        <v>423</v>
      </c>
      <c r="J324" s="580" t="s">
        <v>629</v>
      </c>
      <c r="K324" s="582">
        <f t="shared" si="756"/>
        <v>0</v>
      </c>
      <c r="L324" s="632">
        <v>1</v>
      </c>
      <c r="M324" s="557"/>
      <c r="N324" s="558"/>
      <c r="O324" s="559">
        <f t="shared" si="757"/>
        <v>1</v>
      </c>
      <c r="P324" s="560"/>
      <c r="Q324" s="558"/>
      <c r="R324" s="559">
        <f t="shared" si="758"/>
        <v>1</v>
      </c>
      <c r="S324" s="560"/>
      <c r="T324" s="558"/>
      <c r="U324" s="561">
        <f t="shared" si="759"/>
        <v>1</v>
      </c>
      <c r="V324" s="560"/>
      <c r="W324" s="558">
        <v>1</v>
      </c>
      <c r="X324" s="559">
        <f t="shared" si="760"/>
        <v>0</v>
      </c>
      <c r="Y324" s="560"/>
      <c r="Z324" s="558"/>
      <c r="AA324" s="561">
        <f t="shared" si="761"/>
        <v>0</v>
      </c>
      <c r="AB324" s="560"/>
      <c r="AC324" s="558"/>
      <c r="AD324" s="559">
        <f t="shared" si="762"/>
        <v>0</v>
      </c>
      <c r="AE324" s="557">
        <v>1</v>
      </c>
      <c r="AF324" s="558">
        <v>1</v>
      </c>
      <c r="AG324" s="756">
        <f t="shared" si="763"/>
        <v>0</v>
      </c>
      <c r="AH324" s="560"/>
      <c r="AI324" s="558"/>
      <c r="AJ324" s="562">
        <f t="shared" si="764"/>
        <v>0</v>
      </c>
      <c r="AK324" s="560"/>
      <c r="AL324" s="558"/>
      <c r="AM324" s="562">
        <f t="shared" si="765"/>
        <v>0</v>
      </c>
      <c r="AN324" s="560"/>
      <c r="AO324" s="558"/>
      <c r="AP324" s="562">
        <f t="shared" si="776"/>
        <v>0</v>
      </c>
      <c r="AQ324" s="560"/>
      <c r="AR324" s="558"/>
      <c r="AS324" s="562">
        <f t="shared" si="777"/>
        <v>0</v>
      </c>
      <c r="AT324" s="560"/>
      <c r="AU324" s="558"/>
      <c r="AV324" s="562">
        <f t="shared" si="766"/>
        <v>0</v>
      </c>
      <c r="AW324" s="583">
        <f t="shared" si="773"/>
        <v>1</v>
      </c>
      <c r="AX324" s="583">
        <f t="shared" si="712"/>
        <v>2</v>
      </c>
      <c r="AY324" s="564">
        <f t="shared" si="768"/>
        <v>2</v>
      </c>
      <c r="AZ324" s="565">
        <f t="shared" si="769"/>
        <v>1</v>
      </c>
      <c r="BA324" s="566">
        <f t="shared" si="770"/>
        <v>2</v>
      </c>
      <c r="BB324" s="567">
        <v>1</v>
      </c>
      <c r="BC324" s="568">
        <v>0</v>
      </c>
      <c r="BD324" s="584">
        <f t="shared" si="632"/>
        <v>0</v>
      </c>
      <c r="BE324" s="583">
        <f t="shared" si="616"/>
        <v>0</v>
      </c>
      <c r="BF324" s="585">
        <v>2</v>
      </c>
      <c r="BG324" s="586"/>
      <c r="BH324" s="572">
        <f t="shared" si="636"/>
        <v>46265</v>
      </c>
      <c r="BI324" s="587">
        <f t="shared" si="771"/>
        <v>46265</v>
      </c>
      <c r="BJ324" s="580" t="str">
        <f t="shared" si="617"/>
        <v/>
      </c>
      <c r="BK324" s="751">
        <v>10493.23</v>
      </c>
    </row>
    <row r="325" spans="1:294" ht="13">
      <c r="A325" s="590"/>
      <c r="B325" s="591"/>
      <c r="C325" s="551">
        <v>322</v>
      </c>
      <c r="D325" s="579" t="s">
        <v>3881</v>
      </c>
      <c r="E325" s="579">
        <v>10</v>
      </c>
      <c r="F325" s="553" t="s">
        <v>1952</v>
      </c>
      <c r="G325" s="580" t="s">
        <v>441</v>
      </c>
      <c r="H325" s="581" t="s">
        <v>442</v>
      </c>
      <c r="I325" s="581" t="s">
        <v>418</v>
      </c>
      <c r="J325" s="580" t="s">
        <v>629</v>
      </c>
      <c r="K325" s="582">
        <f t="shared" si="756"/>
        <v>2</v>
      </c>
      <c r="L325" s="580">
        <v>2</v>
      </c>
      <c r="M325" s="557"/>
      <c r="N325" s="558"/>
      <c r="O325" s="559">
        <f t="shared" si="757"/>
        <v>2</v>
      </c>
      <c r="P325" s="560"/>
      <c r="Q325" s="558"/>
      <c r="R325" s="559">
        <f t="shared" si="758"/>
        <v>2</v>
      </c>
      <c r="S325" s="560"/>
      <c r="T325" s="558"/>
      <c r="U325" s="561">
        <f t="shared" si="759"/>
        <v>2</v>
      </c>
      <c r="V325" s="560"/>
      <c r="W325" s="558"/>
      <c r="X325" s="559">
        <f t="shared" si="760"/>
        <v>2</v>
      </c>
      <c r="Y325" s="560"/>
      <c r="Z325" s="558"/>
      <c r="AA325" s="561">
        <f t="shared" si="761"/>
        <v>2</v>
      </c>
      <c r="AB325" s="560"/>
      <c r="AC325" s="558"/>
      <c r="AD325" s="559">
        <f t="shared" si="762"/>
        <v>2</v>
      </c>
      <c r="AE325" s="557"/>
      <c r="AF325" s="558"/>
      <c r="AG325" s="756">
        <f t="shared" si="763"/>
        <v>2</v>
      </c>
      <c r="AH325" s="560"/>
      <c r="AI325" s="558"/>
      <c r="AJ325" s="562">
        <f t="shared" si="764"/>
        <v>2</v>
      </c>
      <c r="AK325" s="560"/>
      <c r="AL325" s="558"/>
      <c r="AM325" s="562">
        <f t="shared" si="765"/>
        <v>2</v>
      </c>
      <c r="AN325" s="560"/>
      <c r="AO325" s="558"/>
      <c r="AP325" s="562">
        <f t="shared" si="776"/>
        <v>2</v>
      </c>
      <c r="AQ325" s="560"/>
      <c r="AR325" s="558"/>
      <c r="AS325" s="562">
        <f t="shared" si="777"/>
        <v>2</v>
      </c>
      <c r="AT325" s="560"/>
      <c r="AU325" s="558"/>
      <c r="AV325" s="562">
        <f t="shared" si="766"/>
        <v>2</v>
      </c>
      <c r="AW325" s="583">
        <f t="shared" si="773"/>
        <v>0</v>
      </c>
      <c r="AX325" s="583">
        <f t="shared" si="712"/>
        <v>0</v>
      </c>
      <c r="AY325" s="564">
        <f t="shared" si="768"/>
        <v>0</v>
      </c>
      <c r="AZ325" s="565" t="e">
        <f t="shared" si="769"/>
        <v>#DIV/0!</v>
      </c>
      <c r="BA325" s="566">
        <f t="shared" si="770"/>
        <v>0</v>
      </c>
      <c r="BB325" s="567">
        <f>MAX(0, Table176252626[[#This Row],[Column6]])</f>
        <v>2</v>
      </c>
      <c r="BC325" s="568">
        <v>1</v>
      </c>
      <c r="BD325" s="584">
        <f t="shared" si="632"/>
        <v>2</v>
      </c>
      <c r="BE325" s="583">
        <f t="shared" si="616"/>
        <v>1</v>
      </c>
      <c r="BF325" s="585">
        <v>2</v>
      </c>
      <c r="BG325" s="586">
        <v>45365.562094907407</v>
      </c>
      <c r="BH325" s="572">
        <f t="shared" si="636"/>
        <v>46265</v>
      </c>
      <c r="BI325" s="587">
        <f t="shared" si="771"/>
        <v>899.4379050925927</v>
      </c>
      <c r="BJ325" s="580" t="str">
        <f t="shared" si="617"/>
        <v>Dead Stock</v>
      </c>
      <c r="BK325" s="751">
        <v>15317.25</v>
      </c>
    </row>
    <row r="326" spans="1:294" ht="13">
      <c r="A326" s="549"/>
      <c r="B326" s="550"/>
      <c r="C326" s="551">
        <v>323</v>
      </c>
      <c r="D326" s="579" t="s">
        <v>3881</v>
      </c>
      <c r="E326" s="579">
        <v>11</v>
      </c>
      <c r="F326" s="593" t="s">
        <v>1952</v>
      </c>
      <c r="G326" s="588" t="s">
        <v>4307</v>
      </c>
      <c r="H326" s="589" t="s">
        <v>4308</v>
      </c>
      <c r="I326" s="581" t="s">
        <v>4309</v>
      </c>
      <c r="J326" s="588" t="s">
        <v>629</v>
      </c>
      <c r="K326" s="582">
        <f t="shared" si="756"/>
        <v>3</v>
      </c>
      <c r="L326" s="588">
        <v>3</v>
      </c>
      <c r="M326" s="557"/>
      <c r="N326" s="558"/>
      <c r="O326" s="559">
        <f t="shared" si="757"/>
        <v>3</v>
      </c>
      <c r="P326" s="560"/>
      <c r="Q326" s="558"/>
      <c r="R326" s="559">
        <f t="shared" si="758"/>
        <v>3</v>
      </c>
      <c r="S326" s="560"/>
      <c r="T326" s="558"/>
      <c r="U326" s="561">
        <f t="shared" si="759"/>
        <v>3</v>
      </c>
      <c r="V326" s="560"/>
      <c r="W326" s="558"/>
      <c r="X326" s="559">
        <f t="shared" si="760"/>
        <v>3</v>
      </c>
      <c r="Y326" s="560"/>
      <c r="Z326" s="558"/>
      <c r="AA326" s="561">
        <f t="shared" si="761"/>
        <v>3</v>
      </c>
      <c r="AB326" s="560"/>
      <c r="AC326" s="558"/>
      <c r="AD326" s="559">
        <f t="shared" si="762"/>
        <v>3</v>
      </c>
      <c r="AE326" s="557"/>
      <c r="AF326" s="558"/>
      <c r="AG326" s="756">
        <f t="shared" si="763"/>
        <v>3</v>
      </c>
      <c r="AH326" s="560"/>
      <c r="AI326" s="558"/>
      <c r="AJ326" s="562">
        <f t="shared" si="764"/>
        <v>3</v>
      </c>
      <c r="AK326" s="560"/>
      <c r="AL326" s="558"/>
      <c r="AM326" s="562">
        <f t="shared" si="765"/>
        <v>3</v>
      </c>
      <c r="AN326" s="560"/>
      <c r="AO326" s="558"/>
      <c r="AP326" s="562">
        <f t="shared" si="776"/>
        <v>3</v>
      </c>
      <c r="AQ326" s="560"/>
      <c r="AR326" s="558"/>
      <c r="AS326" s="562">
        <f t="shared" si="777"/>
        <v>3</v>
      </c>
      <c r="AT326" s="560"/>
      <c r="AU326" s="558"/>
      <c r="AV326" s="562">
        <f t="shared" si="766"/>
        <v>3</v>
      </c>
      <c r="AW326" s="583">
        <f t="shared" si="773"/>
        <v>0</v>
      </c>
      <c r="AX326" s="583">
        <f t="shared" si="712"/>
        <v>0</v>
      </c>
      <c r="AY326" s="564">
        <f t="shared" si="768"/>
        <v>0</v>
      </c>
      <c r="AZ326" s="565" t="e">
        <f t="shared" si="769"/>
        <v>#DIV/0!</v>
      </c>
      <c r="BA326" s="566">
        <f t="shared" si="770"/>
        <v>0</v>
      </c>
      <c r="BB326" s="567">
        <v>3</v>
      </c>
      <c r="BC326" s="568">
        <v>1</v>
      </c>
      <c r="BD326" s="584">
        <f t="shared" si="632"/>
        <v>3</v>
      </c>
      <c r="BE326" s="583">
        <f t="shared" si="616"/>
        <v>2</v>
      </c>
      <c r="BF326" s="585">
        <v>2</v>
      </c>
      <c r="BG326" s="586">
        <v>45715</v>
      </c>
      <c r="BH326" s="572">
        <f t="shared" si="636"/>
        <v>46265</v>
      </c>
      <c r="BI326" s="587">
        <f t="shared" si="771"/>
        <v>550</v>
      </c>
      <c r="BJ326" s="580" t="str">
        <f t="shared" si="617"/>
        <v>Dead Stock</v>
      </c>
      <c r="BK326" s="751">
        <v>1155</v>
      </c>
    </row>
    <row r="327" spans="1:294" ht="13">
      <c r="A327" s="549"/>
      <c r="B327" s="550"/>
      <c r="C327" s="551">
        <v>324</v>
      </c>
      <c r="D327" s="579" t="s">
        <v>3881</v>
      </c>
      <c r="E327" s="579">
        <v>12</v>
      </c>
      <c r="F327" s="553" t="s">
        <v>1952</v>
      </c>
      <c r="G327" s="606" t="s">
        <v>313</v>
      </c>
      <c r="H327" s="581" t="s">
        <v>314</v>
      </c>
      <c r="I327" s="581" t="s">
        <v>423</v>
      </c>
      <c r="J327" s="580" t="s">
        <v>629</v>
      </c>
      <c r="K327" s="582">
        <f t="shared" si="756"/>
        <v>1</v>
      </c>
      <c r="L327" s="580">
        <v>2</v>
      </c>
      <c r="M327" s="557"/>
      <c r="N327" s="558"/>
      <c r="O327" s="559">
        <f t="shared" si="757"/>
        <v>2</v>
      </c>
      <c r="P327" s="560"/>
      <c r="Q327" s="558"/>
      <c r="R327" s="559">
        <f t="shared" si="758"/>
        <v>2</v>
      </c>
      <c r="S327" s="560"/>
      <c r="T327" s="558"/>
      <c r="U327" s="561">
        <f t="shared" si="759"/>
        <v>2</v>
      </c>
      <c r="V327" s="560"/>
      <c r="W327" s="558"/>
      <c r="X327" s="559">
        <f t="shared" si="760"/>
        <v>2</v>
      </c>
      <c r="Y327" s="560"/>
      <c r="Z327" s="558"/>
      <c r="AA327" s="561">
        <f t="shared" si="761"/>
        <v>2</v>
      </c>
      <c r="AB327" s="560"/>
      <c r="AC327" s="558"/>
      <c r="AD327" s="559">
        <f t="shared" si="762"/>
        <v>2</v>
      </c>
      <c r="AE327" s="557"/>
      <c r="AF327" s="558">
        <v>1</v>
      </c>
      <c r="AG327" s="756">
        <f t="shared" si="763"/>
        <v>1</v>
      </c>
      <c r="AH327" s="560"/>
      <c r="AI327" s="558"/>
      <c r="AJ327" s="562">
        <f t="shared" si="764"/>
        <v>1</v>
      </c>
      <c r="AK327" s="560"/>
      <c r="AL327" s="558"/>
      <c r="AM327" s="562">
        <f t="shared" si="765"/>
        <v>1</v>
      </c>
      <c r="AN327" s="560"/>
      <c r="AO327" s="558"/>
      <c r="AP327" s="562">
        <f t="shared" si="776"/>
        <v>1</v>
      </c>
      <c r="AQ327" s="560"/>
      <c r="AR327" s="558"/>
      <c r="AS327" s="562">
        <f t="shared" si="777"/>
        <v>1</v>
      </c>
      <c r="AT327" s="560"/>
      <c r="AU327" s="558"/>
      <c r="AV327" s="562">
        <f t="shared" si="766"/>
        <v>1</v>
      </c>
      <c r="AW327" s="583">
        <f t="shared" si="773"/>
        <v>0</v>
      </c>
      <c r="AX327" s="583">
        <f t="shared" si="712"/>
        <v>1</v>
      </c>
      <c r="AY327" s="564">
        <f t="shared" si="768"/>
        <v>1</v>
      </c>
      <c r="AZ327" s="565">
        <f t="shared" si="769"/>
        <v>1</v>
      </c>
      <c r="BA327" s="566">
        <f t="shared" si="770"/>
        <v>1</v>
      </c>
      <c r="BB327" s="567">
        <f>MAX(0, Table176252626[[#This Row],[Column6]])</f>
        <v>1</v>
      </c>
      <c r="BC327" s="568">
        <v>0</v>
      </c>
      <c r="BD327" s="584">
        <f t="shared" si="632"/>
        <v>1</v>
      </c>
      <c r="BE327" s="583">
        <f t="shared" ref="BE327:BE391" si="778">SUM(BD327-BC327)</f>
        <v>1</v>
      </c>
      <c r="BF327" s="585">
        <v>2</v>
      </c>
      <c r="BG327" s="586">
        <v>45364.46837962963</v>
      </c>
      <c r="BH327" s="572">
        <f t="shared" si="636"/>
        <v>46265</v>
      </c>
      <c r="BI327" s="587">
        <f t="shared" si="771"/>
        <v>900.53162037036964</v>
      </c>
      <c r="BJ327" s="580" t="str">
        <f t="shared" ref="BJ327:BJ391" si="779">IF(AND(K327&gt;0,BI327&gt;365),"Dead Stock","")</f>
        <v>Dead Stock</v>
      </c>
      <c r="BK327" s="751">
        <v>1890</v>
      </c>
    </row>
    <row r="328" spans="1:294" ht="13">
      <c r="A328" s="549"/>
      <c r="B328" s="550"/>
      <c r="C328" s="577">
        <v>325</v>
      </c>
      <c r="D328" s="579" t="s">
        <v>3881</v>
      </c>
      <c r="E328" s="579">
        <v>13</v>
      </c>
      <c r="F328" s="593" t="s">
        <v>1952</v>
      </c>
      <c r="G328" s="588" t="s">
        <v>4007</v>
      </c>
      <c r="H328" s="589" t="s">
        <v>4008</v>
      </c>
      <c r="I328" s="589" t="s">
        <v>3619</v>
      </c>
      <c r="J328" s="588" t="s">
        <v>629</v>
      </c>
      <c r="K328" s="594">
        <f t="shared" si="756"/>
        <v>3</v>
      </c>
      <c r="L328" s="588">
        <v>3</v>
      </c>
      <c r="M328" s="558"/>
      <c r="N328" s="558"/>
      <c r="O328" s="562">
        <f t="shared" si="757"/>
        <v>3</v>
      </c>
      <c r="P328" s="560"/>
      <c r="Q328" s="558"/>
      <c r="R328" s="562">
        <f t="shared" si="758"/>
        <v>3</v>
      </c>
      <c r="S328" s="560"/>
      <c r="T328" s="558"/>
      <c r="U328" s="595">
        <f t="shared" si="759"/>
        <v>3</v>
      </c>
      <c r="V328" s="560"/>
      <c r="W328" s="558"/>
      <c r="X328" s="562">
        <f t="shared" si="760"/>
        <v>3</v>
      </c>
      <c r="Y328" s="560"/>
      <c r="Z328" s="558"/>
      <c r="AA328" s="595">
        <f t="shared" si="761"/>
        <v>3</v>
      </c>
      <c r="AB328" s="560"/>
      <c r="AC328" s="558"/>
      <c r="AD328" s="562">
        <f t="shared" si="762"/>
        <v>3</v>
      </c>
      <c r="AE328" s="557"/>
      <c r="AF328" s="558"/>
      <c r="AG328" s="672">
        <f t="shared" si="763"/>
        <v>3</v>
      </c>
      <c r="AH328" s="560"/>
      <c r="AI328" s="558"/>
      <c r="AJ328" s="562">
        <f t="shared" si="764"/>
        <v>3</v>
      </c>
      <c r="AK328" s="560"/>
      <c r="AL328" s="558"/>
      <c r="AM328" s="562">
        <f t="shared" si="765"/>
        <v>3</v>
      </c>
      <c r="AN328" s="560"/>
      <c r="AO328" s="558"/>
      <c r="AP328" s="562">
        <f t="shared" si="776"/>
        <v>3</v>
      </c>
      <c r="AQ328" s="560"/>
      <c r="AR328" s="558"/>
      <c r="AS328" s="562">
        <f t="shared" si="777"/>
        <v>3</v>
      </c>
      <c r="AT328" s="560"/>
      <c r="AU328" s="558"/>
      <c r="AV328" s="562">
        <f t="shared" si="766"/>
        <v>3</v>
      </c>
      <c r="AW328" s="597">
        <f t="shared" si="773"/>
        <v>0</v>
      </c>
      <c r="AX328" s="583">
        <f t="shared" si="712"/>
        <v>0</v>
      </c>
      <c r="AY328" s="599">
        <f t="shared" si="768"/>
        <v>0</v>
      </c>
      <c r="AZ328" s="600" t="e">
        <f t="shared" si="769"/>
        <v>#DIV/0!</v>
      </c>
      <c r="BA328" s="601">
        <f t="shared" si="770"/>
        <v>0</v>
      </c>
      <c r="BB328" s="602">
        <v>3</v>
      </c>
      <c r="BC328" s="603">
        <v>1</v>
      </c>
      <c r="BD328" s="584">
        <f t="shared" si="632"/>
        <v>3</v>
      </c>
      <c r="BE328" s="583">
        <f t="shared" si="778"/>
        <v>2</v>
      </c>
      <c r="BF328" s="585">
        <v>2</v>
      </c>
      <c r="BG328" s="586">
        <v>45433.470231481479</v>
      </c>
      <c r="BH328" s="572">
        <f t="shared" si="636"/>
        <v>46265</v>
      </c>
      <c r="BI328" s="604">
        <f t="shared" si="771"/>
        <v>831.52976851852145</v>
      </c>
      <c r="BJ328" s="580" t="str">
        <f t="shared" si="779"/>
        <v>Dead Stock</v>
      </c>
      <c r="BK328" s="751">
        <v>3150</v>
      </c>
    </row>
    <row r="329" spans="1:294" ht="13">
      <c r="A329" s="549"/>
      <c r="B329" s="550"/>
      <c r="C329" s="577">
        <v>326</v>
      </c>
      <c r="D329" s="579" t="s">
        <v>3881</v>
      </c>
      <c r="E329" s="579">
        <v>14</v>
      </c>
      <c r="F329" s="553" t="s">
        <v>1953</v>
      </c>
      <c r="G329" s="606" t="s">
        <v>608</v>
      </c>
      <c r="H329" s="581" t="s">
        <v>607</v>
      </c>
      <c r="I329" s="581" t="s">
        <v>423</v>
      </c>
      <c r="J329" s="580" t="s">
        <v>629</v>
      </c>
      <c r="K329" s="582">
        <f t="shared" si="756"/>
        <v>2</v>
      </c>
      <c r="L329" s="580">
        <v>2</v>
      </c>
      <c r="M329" s="557"/>
      <c r="N329" s="558"/>
      <c r="O329" s="559">
        <f t="shared" si="757"/>
        <v>2</v>
      </c>
      <c r="P329" s="560"/>
      <c r="Q329" s="558"/>
      <c r="R329" s="559">
        <f t="shared" si="758"/>
        <v>2</v>
      </c>
      <c r="S329" s="560"/>
      <c r="T329" s="558"/>
      <c r="U329" s="561">
        <f t="shared" si="759"/>
        <v>2</v>
      </c>
      <c r="V329" s="560"/>
      <c r="W329" s="558"/>
      <c r="X329" s="559">
        <f t="shared" si="760"/>
        <v>2</v>
      </c>
      <c r="Y329" s="560"/>
      <c r="Z329" s="558"/>
      <c r="AA329" s="561">
        <f t="shared" si="761"/>
        <v>2</v>
      </c>
      <c r="AB329" s="560"/>
      <c r="AC329" s="558"/>
      <c r="AD329" s="559">
        <f t="shared" si="762"/>
        <v>2</v>
      </c>
      <c r="AE329" s="557"/>
      <c r="AF329" s="558"/>
      <c r="AG329" s="756">
        <f t="shared" si="763"/>
        <v>2</v>
      </c>
      <c r="AH329" s="560"/>
      <c r="AI329" s="558"/>
      <c r="AJ329" s="562">
        <f t="shared" si="764"/>
        <v>2</v>
      </c>
      <c r="AK329" s="560"/>
      <c r="AL329" s="558"/>
      <c r="AM329" s="562">
        <f t="shared" si="765"/>
        <v>2</v>
      </c>
      <c r="AN329" s="560"/>
      <c r="AO329" s="558"/>
      <c r="AP329" s="562">
        <f t="shared" si="776"/>
        <v>2</v>
      </c>
      <c r="AQ329" s="560"/>
      <c r="AR329" s="558"/>
      <c r="AS329" s="562">
        <f t="shared" si="777"/>
        <v>2</v>
      </c>
      <c r="AT329" s="560"/>
      <c r="AU329" s="558"/>
      <c r="AV329" s="562">
        <f t="shared" si="766"/>
        <v>2</v>
      </c>
      <c r="AW329" s="583">
        <f t="shared" si="773"/>
        <v>0</v>
      </c>
      <c r="AX329" s="583">
        <f t="shared" si="712"/>
        <v>0</v>
      </c>
      <c r="AY329" s="564">
        <f t="shared" si="768"/>
        <v>0</v>
      </c>
      <c r="AZ329" s="565" t="e">
        <f t="shared" si="769"/>
        <v>#DIV/0!</v>
      </c>
      <c r="BA329" s="566">
        <f t="shared" si="770"/>
        <v>0</v>
      </c>
      <c r="BB329" s="567">
        <f>MAX(0, Table176252626[[#This Row],[Column6]])</f>
        <v>2</v>
      </c>
      <c r="BC329" s="568">
        <v>1</v>
      </c>
      <c r="BD329" s="584">
        <f t="shared" ref="BD329:BD392" si="780">K329</f>
        <v>2</v>
      </c>
      <c r="BE329" s="583">
        <f t="shared" si="778"/>
        <v>1</v>
      </c>
      <c r="BF329" s="585">
        <v>2</v>
      </c>
      <c r="BG329" s="586">
        <v>43136.666990740741</v>
      </c>
      <c r="BH329" s="572">
        <f t="shared" si="636"/>
        <v>46265</v>
      </c>
      <c r="BI329" s="587">
        <f t="shared" si="771"/>
        <v>3128.3330092592587</v>
      </c>
      <c r="BJ329" s="580" t="str">
        <f t="shared" si="779"/>
        <v>Dead Stock</v>
      </c>
      <c r="BK329" s="751">
        <v>4142</v>
      </c>
    </row>
    <row r="330" spans="1:294" ht="13">
      <c r="A330" s="575"/>
      <c r="B330" s="576"/>
      <c r="C330" s="577">
        <v>327</v>
      </c>
      <c r="D330" s="579" t="s">
        <v>3881</v>
      </c>
      <c r="E330" s="579">
        <v>15</v>
      </c>
      <c r="F330" s="553" t="s">
        <v>1953</v>
      </c>
      <c r="G330" s="580" t="s">
        <v>2553</v>
      </c>
      <c r="H330" s="581" t="s">
        <v>2554</v>
      </c>
      <c r="I330" s="581" t="s">
        <v>423</v>
      </c>
      <c r="J330" s="580" t="s">
        <v>629</v>
      </c>
      <c r="K330" s="582">
        <f>AV330</f>
        <v>1</v>
      </c>
      <c r="L330" s="580">
        <v>1</v>
      </c>
      <c r="M330" s="557"/>
      <c r="N330" s="558"/>
      <c r="O330" s="559">
        <f>SUM(L330+M330-N330)</f>
        <v>1</v>
      </c>
      <c r="P330" s="560"/>
      <c r="Q330" s="558"/>
      <c r="R330" s="559">
        <f>SUM(O330+P330-Q330)</f>
        <v>1</v>
      </c>
      <c r="S330" s="560"/>
      <c r="T330" s="558"/>
      <c r="U330" s="561">
        <f>SUM(R330+S330-T330)</f>
        <v>1</v>
      </c>
      <c r="V330" s="560"/>
      <c r="W330" s="558"/>
      <c r="X330" s="559">
        <f>SUM(U330+V330-W330)</f>
        <v>1</v>
      </c>
      <c r="Y330" s="560"/>
      <c r="Z330" s="558"/>
      <c r="AA330" s="561">
        <f>SUM(X330+Y330-Z330)</f>
        <v>1</v>
      </c>
      <c r="AB330" s="560"/>
      <c r="AC330" s="558"/>
      <c r="AD330" s="559">
        <f>SUM(AA330+AB330-AC330)</f>
        <v>1</v>
      </c>
      <c r="AE330" s="557"/>
      <c r="AF330" s="558"/>
      <c r="AG330" s="756">
        <f>SUM(AD330+AE330-AF330)</f>
        <v>1</v>
      </c>
      <c r="AH330" s="560"/>
      <c r="AI330" s="558"/>
      <c r="AJ330" s="562">
        <f>SUM(AG330+AH330-AI330)</f>
        <v>1</v>
      </c>
      <c r="AK330" s="560"/>
      <c r="AL330" s="558"/>
      <c r="AM330" s="562">
        <f>SUM(AJ330+AK330-AL330)</f>
        <v>1</v>
      </c>
      <c r="AN330" s="560"/>
      <c r="AO330" s="558"/>
      <c r="AP330" s="562">
        <f>SUM(AM330+AN330-AO330)</f>
        <v>1</v>
      </c>
      <c r="AQ330" s="560"/>
      <c r="AR330" s="558"/>
      <c r="AS330" s="605">
        <f>SUM(AP330+AQ330-AR330)</f>
        <v>1</v>
      </c>
      <c r="AT330" s="557"/>
      <c r="AU330" s="558"/>
      <c r="AV330" s="562">
        <f>SUM(AS330+AT330-AU330)</f>
        <v>1</v>
      </c>
      <c r="AW330" s="583">
        <f>SUM(M330+P330+S330+V330+Y330+AB330+AE330+AH330+AK330+AN330+AQ330+AT330)</f>
        <v>0</v>
      </c>
      <c r="AX330" s="583">
        <f t="shared" si="712"/>
        <v>0</v>
      </c>
      <c r="AY330" s="564">
        <f>SUM(N330,Q330,T330,W330,Z330,AC330,AF330,AI330,AL330,AO330,AR330,AU330)</f>
        <v>0</v>
      </c>
      <c r="AZ330" s="565" t="e">
        <f>AVERAGE(N330,Q330,T330,W330,Z330,AC330,AF330,AI330,AL330,AO330,AR330,AU330)</f>
        <v>#DIV/0!</v>
      </c>
      <c r="BA330" s="566">
        <f>COUNT(N330,Q330,T330,W330,Z330,AC330,AF330,AI330,AL330,AO330,AR330,AU330)</f>
        <v>0</v>
      </c>
      <c r="BB330" s="567">
        <f>MAX(0, Table176252626[[#This Row],[Column6]])</f>
        <v>1</v>
      </c>
      <c r="BC330" s="568">
        <v>0</v>
      </c>
      <c r="BD330" s="584">
        <f t="shared" si="780"/>
        <v>1</v>
      </c>
      <c r="BE330" s="583">
        <f t="shared" si="778"/>
        <v>1</v>
      </c>
      <c r="BF330" s="585">
        <v>2</v>
      </c>
      <c r="BG330" s="586">
        <v>44517.40892361111</v>
      </c>
      <c r="BH330" s="572">
        <f t="shared" si="636"/>
        <v>46265</v>
      </c>
      <c r="BI330" s="587">
        <f>BH330-BG330</f>
        <v>1747.5910763888896</v>
      </c>
      <c r="BJ330" s="580" t="str">
        <f t="shared" si="779"/>
        <v>Dead Stock</v>
      </c>
      <c r="BK330" s="751">
        <v>80000</v>
      </c>
    </row>
    <row r="331" spans="1:294" ht="13">
      <c r="A331" s="549"/>
      <c r="B331" s="576"/>
      <c r="C331" s="551">
        <v>328</v>
      </c>
      <c r="D331" s="579" t="s">
        <v>3881</v>
      </c>
      <c r="E331" s="579">
        <v>16</v>
      </c>
      <c r="F331" s="553" t="s">
        <v>1953</v>
      </c>
      <c r="G331" s="606" t="s">
        <v>1065</v>
      </c>
      <c r="H331" s="581" t="s">
        <v>1066</v>
      </c>
      <c r="I331" s="581" t="s">
        <v>423</v>
      </c>
      <c r="J331" s="580" t="s">
        <v>629</v>
      </c>
      <c r="K331" s="582">
        <f t="shared" si="756"/>
        <v>2</v>
      </c>
      <c r="L331" s="580">
        <v>2</v>
      </c>
      <c r="M331" s="557"/>
      <c r="N331" s="558"/>
      <c r="O331" s="559">
        <f t="shared" si="757"/>
        <v>2</v>
      </c>
      <c r="P331" s="560"/>
      <c r="Q331" s="558"/>
      <c r="R331" s="559">
        <f t="shared" si="758"/>
        <v>2</v>
      </c>
      <c r="S331" s="560"/>
      <c r="T331" s="558"/>
      <c r="U331" s="561">
        <f t="shared" si="759"/>
        <v>2</v>
      </c>
      <c r="V331" s="560"/>
      <c r="W331" s="558"/>
      <c r="X331" s="559">
        <f t="shared" si="760"/>
        <v>2</v>
      </c>
      <c r="Y331" s="560"/>
      <c r="Z331" s="558"/>
      <c r="AA331" s="561">
        <f t="shared" si="761"/>
        <v>2</v>
      </c>
      <c r="AB331" s="560"/>
      <c r="AC331" s="558"/>
      <c r="AD331" s="559">
        <f t="shared" si="762"/>
        <v>2</v>
      </c>
      <c r="AE331" s="557"/>
      <c r="AF331" s="558"/>
      <c r="AG331" s="756">
        <f t="shared" si="763"/>
        <v>2</v>
      </c>
      <c r="AH331" s="560"/>
      <c r="AI331" s="558"/>
      <c r="AJ331" s="562">
        <f t="shared" si="764"/>
        <v>2</v>
      </c>
      <c r="AK331" s="560"/>
      <c r="AL331" s="558"/>
      <c r="AM331" s="562">
        <f t="shared" si="765"/>
        <v>2</v>
      </c>
      <c r="AN331" s="560"/>
      <c r="AO331" s="558"/>
      <c r="AP331" s="562">
        <f t="shared" si="776"/>
        <v>2</v>
      </c>
      <c r="AQ331" s="560"/>
      <c r="AR331" s="558"/>
      <c r="AS331" s="562">
        <f t="shared" si="777"/>
        <v>2</v>
      </c>
      <c r="AT331" s="560"/>
      <c r="AU331" s="558"/>
      <c r="AV331" s="562">
        <f t="shared" si="766"/>
        <v>2</v>
      </c>
      <c r="AW331" s="583">
        <f t="shared" si="773"/>
        <v>0</v>
      </c>
      <c r="AX331" s="583">
        <f t="shared" si="712"/>
        <v>0</v>
      </c>
      <c r="AY331" s="564">
        <f t="shared" si="768"/>
        <v>0</v>
      </c>
      <c r="AZ331" s="565" t="e">
        <f t="shared" si="769"/>
        <v>#DIV/0!</v>
      </c>
      <c r="BA331" s="566">
        <f t="shared" si="770"/>
        <v>0</v>
      </c>
      <c r="BB331" s="567">
        <f>MAX(0, Table176252626[[#This Row],[Column6]])</f>
        <v>2</v>
      </c>
      <c r="BC331" s="568">
        <v>1</v>
      </c>
      <c r="BD331" s="584">
        <f t="shared" si="780"/>
        <v>2</v>
      </c>
      <c r="BE331" s="583">
        <f t="shared" si="778"/>
        <v>1</v>
      </c>
      <c r="BF331" s="585">
        <v>2</v>
      </c>
      <c r="BG331" s="586">
        <v>43664.481817129628</v>
      </c>
      <c r="BH331" s="572">
        <f t="shared" si="636"/>
        <v>46265</v>
      </c>
      <c r="BI331" s="587">
        <f t="shared" si="771"/>
        <v>2600.5181828703717</v>
      </c>
      <c r="BJ331" s="580" t="str">
        <f t="shared" si="779"/>
        <v>Dead Stock</v>
      </c>
      <c r="BK331" s="751">
        <v>10600</v>
      </c>
    </row>
    <row r="332" spans="1:294" ht="13">
      <c r="A332" s="575"/>
      <c r="B332" s="576"/>
      <c r="C332" s="551">
        <v>329</v>
      </c>
      <c r="D332" s="579" t="s">
        <v>3881</v>
      </c>
      <c r="E332" s="579">
        <v>17</v>
      </c>
      <c r="F332" s="579" t="s">
        <v>1953</v>
      </c>
      <c r="G332" s="588" t="s">
        <v>1873</v>
      </c>
      <c r="H332" s="589" t="s">
        <v>1875</v>
      </c>
      <c r="I332" s="581" t="s">
        <v>423</v>
      </c>
      <c r="J332" s="588" t="s">
        <v>629</v>
      </c>
      <c r="K332" s="594">
        <f t="shared" si="756"/>
        <v>32</v>
      </c>
      <c r="L332" s="580">
        <v>33</v>
      </c>
      <c r="M332" s="557"/>
      <c r="N332" s="558">
        <v>1</v>
      </c>
      <c r="O332" s="559">
        <f t="shared" si="757"/>
        <v>32</v>
      </c>
      <c r="P332" s="560"/>
      <c r="Q332" s="558"/>
      <c r="R332" s="559">
        <f t="shared" si="758"/>
        <v>32</v>
      </c>
      <c r="S332" s="560"/>
      <c r="T332" s="558"/>
      <c r="U332" s="561">
        <f t="shared" si="759"/>
        <v>32</v>
      </c>
      <c r="V332" s="560"/>
      <c r="W332" s="558"/>
      <c r="X332" s="559">
        <f t="shared" si="760"/>
        <v>32</v>
      </c>
      <c r="Y332" s="560"/>
      <c r="Z332" s="558"/>
      <c r="AA332" s="561">
        <f t="shared" si="761"/>
        <v>32</v>
      </c>
      <c r="AB332" s="560"/>
      <c r="AC332" s="558"/>
      <c r="AD332" s="559">
        <f t="shared" si="762"/>
        <v>32</v>
      </c>
      <c r="AE332" s="557"/>
      <c r="AF332" s="558"/>
      <c r="AG332" s="756">
        <f t="shared" si="763"/>
        <v>32</v>
      </c>
      <c r="AH332" s="560"/>
      <c r="AI332" s="558"/>
      <c r="AJ332" s="562">
        <f t="shared" si="764"/>
        <v>32</v>
      </c>
      <c r="AK332" s="560"/>
      <c r="AL332" s="558"/>
      <c r="AM332" s="562">
        <f t="shared" si="765"/>
        <v>32</v>
      </c>
      <c r="AN332" s="560"/>
      <c r="AO332" s="558"/>
      <c r="AP332" s="562">
        <f t="shared" si="776"/>
        <v>32</v>
      </c>
      <c r="AQ332" s="560"/>
      <c r="AR332" s="558"/>
      <c r="AS332" s="562">
        <f t="shared" si="777"/>
        <v>32</v>
      </c>
      <c r="AT332" s="560"/>
      <c r="AU332" s="558"/>
      <c r="AV332" s="562">
        <f t="shared" si="766"/>
        <v>32</v>
      </c>
      <c r="AW332" s="583">
        <f t="shared" si="773"/>
        <v>0</v>
      </c>
      <c r="AX332" s="583">
        <f t="shared" si="712"/>
        <v>1</v>
      </c>
      <c r="AY332" s="564">
        <f t="shared" si="768"/>
        <v>1</v>
      </c>
      <c r="AZ332" s="565">
        <f t="shared" si="769"/>
        <v>1</v>
      </c>
      <c r="BA332" s="566">
        <f t="shared" si="770"/>
        <v>1</v>
      </c>
      <c r="BB332" s="567">
        <f>MAX(0, Table176252626[[#This Row],[Column6]])</f>
        <v>32</v>
      </c>
      <c r="BC332" s="568">
        <v>1</v>
      </c>
      <c r="BD332" s="584">
        <f t="shared" si="780"/>
        <v>32</v>
      </c>
      <c r="BE332" s="583">
        <f t="shared" si="778"/>
        <v>31</v>
      </c>
      <c r="BF332" s="585">
        <v>2</v>
      </c>
      <c r="BG332" s="586">
        <v>43690.488356481481</v>
      </c>
      <c r="BH332" s="572">
        <f t="shared" ref="BH332:BH396" si="781">BH331</f>
        <v>46265</v>
      </c>
      <c r="BI332" s="587">
        <f t="shared" si="771"/>
        <v>2574.5116435185191</v>
      </c>
      <c r="BJ332" s="580" t="str">
        <f t="shared" si="779"/>
        <v>Dead Stock</v>
      </c>
      <c r="BK332" s="751">
        <v>430</v>
      </c>
    </row>
    <row r="333" spans="1:294" ht="13">
      <c r="A333" s="549"/>
      <c r="B333" s="576"/>
      <c r="C333" s="551">
        <v>330</v>
      </c>
      <c r="D333" s="579" t="s">
        <v>3881</v>
      </c>
      <c r="E333" s="579">
        <v>18</v>
      </c>
      <c r="F333" s="553" t="s">
        <v>1953</v>
      </c>
      <c r="G333" s="580" t="s">
        <v>2597</v>
      </c>
      <c r="H333" s="581" t="s">
        <v>2598</v>
      </c>
      <c r="I333" s="581" t="s">
        <v>423</v>
      </c>
      <c r="J333" s="588" t="s">
        <v>629</v>
      </c>
      <c r="K333" s="582">
        <f t="shared" ref="K333" si="782">AV333</f>
        <v>17</v>
      </c>
      <c r="L333" s="580">
        <v>17</v>
      </c>
      <c r="M333" s="557"/>
      <c r="N333" s="558"/>
      <c r="O333" s="559">
        <f t="shared" ref="O333" si="783">SUM(L333+M333-N333)</f>
        <v>17</v>
      </c>
      <c r="P333" s="560"/>
      <c r="Q333" s="558"/>
      <c r="R333" s="559">
        <f t="shared" ref="R333" si="784">SUM(O333+P333-Q333)</f>
        <v>17</v>
      </c>
      <c r="S333" s="560"/>
      <c r="T333" s="558"/>
      <c r="U333" s="561">
        <f t="shared" ref="U333" si="785">SUM(R333+S333-T333)</f>
        <v>17</v>
      </c>
      <c r="V333" s="560"/>
      <c r="W333" s="558"/>
      <c r="X333" s="559">
        <f t="shared" ref="X333" si="786">SUM(U333+V333-W333)</f>
        <v>17</v>
      </c>
      <c r="Y333" s="560"/>
      <c r="Z333" s="558"/>
      <c r="AA333" s="561">
        <f t="shared" ref="AA333" si="787">SUM(X333+Y333-Z333)</f>
        <v>17</v>
      </c>
      <c r="AB333" s="560"/>
      <c r="AC333" s="558"/>
      <c r="AD333" s="559">
        <f t="shared" ref="AD333" si="788">SUM(AA333+AB333-AC333)</f>
        <v>17</v>
      </c>
      <c r="AE333" s="557"/>
      <c r="AF333" s="558"/>
      <c r="AG333" s="756">
        <f t="shared" ref="AG333" si="789">SUM(AD333+AE333-AF333)</f>
        <v>17</v>
      </c>
      <c r="AH333" s="560"/>
      <c r="AI333" s="558"/>
      <c r="AJ333" s="562">
        <f t="shared" ref="AJ333" si="790">SUM(AG333+AH333-AI333)</f>
        <v>17</v>
      </c>
      <c r="AK333" s="560"/>
      <c r="AL333" s="558"/>
      <c r="AM333" s="562">
        <f t="shared" ref="AM333" si="791">SUM(AJ333+AK333-AL333)</f>
        <v>17</v>
      </c>
      <c r="AN333" s="560"/>
      <c r="AO333" s="558"/>
      <c r="AP333" s="562">
        <f t="shared" si="776"/>
        <v>17</v>
      </c>
      <c r="AQ333" s="560"/>
      <c r="AR333" s="558"/>
      <c r="AS333" s="562">
        <f t="shared" si="777"/>
        <v>17</v>
      </c>
      <c r="AT333" s="560"/>
      <c r="AU333" s="558"/>
      <c r="AV333" s="562">
        <f t="shared" si="766"/>
        <v>17</v>
      </c>
      <c r="AW333" s="583">
        <f t="shared" si="773"/>
        <v>0</v>
      </c>
      <c r="AX333" s="583">
        <f t="shared" si="712"/>
        <v>0</v>
      </c>
      <c r="AY333" s="564">
        <f t="shared" si="768"/>
        <v>0</v>
      </c>
      <c r="AZ333" s="565" t="e">
        <f t="shared" si="769"/>
        <v>#DIV/0!</v>
      </c>
      <c r="BA333" s="566">
        <f t="shared" si="770"/>
        <v>0</v>
      </c>
      <c r="BB333" s="567">
        <f>MAX(0, Table176252626[[#This Row],[Column6]])</f>
        <v>17</v>
      </c>
      <c r="BC333" s="568">
        <v>1</v>
      </c>
      <c r="BD333" s="584">
        <f t="shared" si="780"/>
        <v>17</v>
      </c>
      <c r="BE333" s="583">
        <f t="shared" si="778"/>
        <v>16</v>
      </c>
      <c r="BF333" s="585">
        <v>2</v>
      </c>
      <c r="BG333" s="586">
        <v>44792.576215277775</v>
      </c>
      <c r="BH333" s="572">
        <f t="shared" si="781"/>
        <v>46265</v>
      </c>
      <c r="BI333" s="587">
        <f t="shared" si="771"/>
        <v>1472.4237847222248</v>
      </c>
      <c r="BJ333" s="580" t="str">
        <f t="shared" si="779"/>
        <v>Dead Stock</v>
      </c>
      <c r="BK333" s="751">
        <v>2326.12</v>
      </c>
    </row>
    <row r="334" spans="1:294" ht="13">
      <c r="A334" s="549"/>
      <c r="B334" s="550"/>
      <c r="C334" s="577">
        <v>331</v>
      </c>
      <c r="D334" s="579" t="s">
        <v>3881</v>
      </c>
      <c r="E334" s="579">
        <v>19</v>
      </c>
      <c r="F334" s="553" t="s">
        <v>1953</v>
      </c>
      <c r="G334" s="622" t="s">
        <v>1067</v>
      </c>
      <c r="H334" s="589" t="s">
        <v>1068</v>
      </c>
      <c r="I334" s="581" t="s">
        <v>423</v>
      </c>
      <c r="J334" s="580" t="s">
        <v>629</v>
      </c>
      <c r="K334" s="582">
        <f t="shared" ref="K334" si="792">AV334</f>
        <v>2</v>
      </c>
      <c r="L334" s="580">
        <v>2</v>
      </c>
      <c r="M334" s="557"/>
      <c r="N334" s="558"/>
      <c r="O334" s="559">
        <f t="shared" ref="O334" si="793">SUM(L334+M334-N334)</f>
        <v>2</v>
      </c>
      <c r="P334" s="560"/>
      <c r="Q334" s="558"/>
      <c r="R334" s="559">
        <f t="shared" ref="R334" si="794">SUM(O334+P334-Q334)</f>
        <v>2</v>
      </c>
      <c r="S334" s="560"/>
      <c r="T334" s="558"/>
      <c r="U334" s="561">
        <f t="shared" ref="U334" si="795">SUM(R334+S334-T334)</f>
        <v>2</v>
      </c>
      <c r="V334" s="560"/>
      <c r="W334" s="558"/>
      <c r="X334" s="559">
        <f t="shared" ref="X334" si="796">SUM(U334+V334-W334)</f>
        <v>2</v>
      </c>
      <c r="Y334" s="560"/>
      <c r="Z334" s="558"/>
      <c r="AA334" s="561">
        <f t="shared" ref="AA334" si="797">SUM(X334+Y334-Z334)</f>
        <v>2</v>
      </c>
      <c r="AB334" s="560"/>
      <c r="AC334" s="558"/>
      <c r="AD334" s="559">
        <f t="shared" ref="AD334" si="798">SUM(AA334+AB334-AC334)</f>
        <v>2</v>
      </c>
      <c r="AE334" s="557"/>
      <c r="AF334" s="558"/>
      <c r="AG334" s="756">
        <f t="shared" ref="AG334" si="799">SUM(AD334+AE334-AF334)</f>
        <v>2</v>
      </c>
      <c r="AH334" s="560"/>
      <c r="AI334" s="558"/>
      <c r="AJ334" s="562">
        <f t="shared" ref="AJ334" si="800">SUM(AG334+AH334-AI334)</f>
        <v>2</v>
      </c>
      <c r="AK334" s="560"/>
      <c r="AL334" s="558"/>
      <c r="AM334" s="562">
        <f t="shared" ref="AM334" si="801">SUM(AJ334+AK334-AL334)</f>
        <v>2</v>
      </c>
      <c r="AN334" s="560"/>
      <c r="AO334" s="558"/>
      <c r="AP334" s="562">
        <f t="shared" si="776"/>
        <v>2</v>
      </c>
      <c r="AQ334" s="560"/>
      <c r="AR334" s="558"/>
      <c r="AS334" s="562">
        <f t="shared" si="777"/>
        <v>2</v>
      </c>
      <c r="AT334" s="560"/>
      <c r="AU334" s="558"/>
      <c r="AV334" s="562">
        <f t="shared" si="766"/>
        <v>2</v>
      </c>
      <c r="AW334" s="583">
        <f t="shared" ref="AW334" si="802">SUM(M334+P334+S334+V334+Y334+AB334+AE334+AH334+AK334+AN334+AQ334+AT334)</f>
        <v>0</v>
      </c>
      <c r="AX334" s="583">
        <f t="shared" si="712"/>
        <v>0</v>
      </c>
      <c r="AY334" s="564">
        <f t="shared" si="768"/>
        <v>0</v>
      </c>
      <c r="AZ334" s="565" t="e">
        <f t="shared" si="769"/>
        <v>#DIV/0!</v>
      </c>
      <c r="BA334" s="566">
        <f t="shared" si="770"/>
        <v>0</v>
      </c>
      <c r="BB334" s="567">
        <f>MAX(0, Table176252626[[#This Row],[Column6]])</f>
        <v>2</v>
      </c>
      <c r="BC334" s="568">
        <v>1</v>
      </c>
      <c r="BD334" s="584">
        <f t="shared" si="780"/>
        <v>2</v>
      </c>
      <c r="BE334" s="583">
        <f t="shared" si="778"/>
        <v>1</v>
      </c>
      <c r="BF334" s="585">
        <v>2</v>
      </c>
      <c r="BG334" s="586">
        <v>43664.481817129628</v>
      </c>
      <c r="BH334" s="572">
        <f t="shared" si="781"/>
        <v>46265</v>
      </c>
      <c r="BI334" s="587">
        <f t="shared" si="771"/>
        <v>2600.5181828703717</v>
      </c>
      <c r="BJ334" s="580" t="str">
        <f t="shared" si="779"/>
        <v>Dead Stock</v>
      </c>
      <c r="BK334" s="751">
        <v>16040</v>
      </c>
    </row>
    <row r="335" spans="1:294" ht="13">
      <c r="A335" s="590"/>
      <c r="B335" s="591"/>
      <c r="C335" s="577">
        <v>332</v>
      </c>
      <c r="D335" s="579" t="s">
        <v>3881</v>
      </c>
      <c r="E335" s="579">
        <v>20</v>
      </c>
      <c r="F335" s="593" t="s">
        <v>1952</v>
      </c>
      <c r="G335" s="580" t="s">
        <v>4818</v>
      </c>
      <c r="H335" s="581" t="s">
        <v>4819</v>
      </c>
      <c r="I335" s="581" t="s">
        <v>423</v>
      </c>
      <c r="J335" s="580" t="s">
        <v>629</v>
      </c>
      <c r="K335" s="594">
        <f>AV335</f>
        <v>1</v>
      </c>
      <c r="L335" s="580">
        <v>0</v>
      </c>
      <c r="M335" s="558">
        <v>1</v>
      </c>
      <c r="N335" s="558"/>
      <c r="O335" s="562">
        <f>SUM(L335+M335-N335)</f>
        <v>1</v>
      </c>
      <c r="P335" s="560"/>
      <c r="Q335" s="558"/>
      <c r="R335" s="562">
        <f>SUM(O335+P335-Q335)</f>
        <v>1</v>
      </c>
      <c r="S335" s="560"/>
      <c r="T335" s="558"/>
      <c r="U335" s="595">
        <f>SUM(R335+S335-T335)</f>
        <v>1</v>
      </c>
      <c r="V335" s="560"/>
      <c r="W335" s="558"/>
      <c r="X335" s="562">
        <f>SUM(U335+V335-W335)</f>
        <v>1</v>
      </c>
      <c r="Y335" s="560"/>
      <c r="Z335" s="558"/>
      <c r="AA335" s="595">
        <f>SUM(X335+Y335-Z335)</f>
        <v>1</v>
      </c>
      <c r="AB335" s="560"/>
      <c r="AC335" s="558"/>
      <c r="AD335" s="562">
        <f>SUM(AA335+AB335-AC335)</f>
        <v>1</v>
      </c>
      <c r="AE335" s="557"/>
      <c r="AF335" s="558"/>
      <c r="AG335" s="672">
        <f>SUM(AD335+AE335-AF335)</f>
        <v>1</v>
      </c>
      <c r="AH335" s="560"/>
      <c r="AI335" s="558"/>
      <c r="AJ335" s="562">
        <f>SUM(AG335+AH335-AI335)</f>
        <v>1</v>
      </c>
      <c r="AK335" s="560"/>
      <c r="AL335" s="558"/>
      <c r="AM335" s="562">
        <f>SUM(AJ335+AK335-AL335)</f>
        <v>1</v>
      </c>
      <c r="AN335" s="560"/>
      <c r="AO335" s="558"/>
      <c r="AP335" s="562">
        <f>SUM(AM335+AN335-AO335)</f>
        <v>1</v>
      </c>
      <c r="AQ335" s="560"/>
      <c r="AR335" s="558"/>
      <c r="AS335" s="562">
        <f>SUM(AP335+AQ335-AR335)</f>
        <v>1</v>
      </c>
      <c r="AT335" s="560"/>
      <c r="AU335" s="558"/>
      <c r="AV335" s="562">
        <f>SUM(AS335+AT335-AU335)</f>
        <v>1</v>
      </c>
      <c r="AW335" s="597">
        <f>SUM(M335+P335+S335+V335+Y335+AB335+AE335+AH335+AK335+AN335+AQ335+AT335)</f>
        <v>1</v>
      </c>
      <c r="AX335" s="583">
        <f t="shared" si="712"/>
        <v>0</v>
      </c>
      <c r="AY335" s="599">
        <f>SUM(N335,Q335,T335,W335,Z335,AC335,AF335,AI335,AL335,AO335,AR335,AU335)</f>
        <v>0</v>
      </c>
      <c r="AZ335" s="600" t="e">
        <f>AVERAGE(N335,Q335,T335,W335,Z335,AC335,AF335,AI335,AL335,AO335,AR335,AU335)</f>
        <v>#DIV/0!</v>
      </c>
      <c r="BA335" s="601">
        <f>COUNT(N335,Q335,T335,W335,Z335,AC335,AF335,AI335,AL335,AO335,AR335,AU335)</f>
        <v>0</v>
      </c>
      <c r="BB335" s="602">
        <v>1</v>
      </c>
      <c r="BC335" s="603">
        <v>0</v>
      </c>
      <c r="BD335" s="584">
        <f t="shared" si="780"/>
        <v>1</v>
      </c>
      <c r="BE335" s="583">
        <f t="shared" si="778"/>
        <v>1</v>
      </c>
      <c r="BF335" s="585">
        <v>2</v>
      </c>
      <c r="BG335" s="586">
        <v>46037</v>
      </c>
      <c r="BH335" s="572">
        <f t="shared" si="781"/>
        <v>46265</v>
      </c>
      <c r="BI335" s="610">
        <f>BH335-BG335</f>
        <v>228</v>
      </c>
      <c r="BJ335" s="580" t="str">
        <f t="shared" si="779"/>
        <v/>
      </c>
      <c r="BK335" s="751">
        <v>48000</v>
      </c>
    </row>
    <row r="336" spans="1:294" s="548" customFormat="1" ht="13">
      <c r="A336" s="590"/>
      <c r="B336" s="591"/>
      <c r="C336" s="577">
        <v>333</v>
      </c>
      <c r="D336" s="579" t="s">
        <v>3881</v>
      </c>
      <c r="E336" s="579">
        <v>21</v>
      </c>
      <c r="F336" s="553" t="s">
        <v>1953</v>
      </c>
      <c r="G336" s="554" t="s">
        <v>1926</v>
      </c>
      <c r="H336" s="555" t="s">
        <v>1927</v>
      </c>
      <c r="I336" s="581" t="s">
        <v>423</v>
      </c>
      <c r="J336" s="580" t="s">
        <v>629</v>
      </c>
      <c r="K336" s="582">
        <f>AV336</f>
        <v>1</v>
      </c>
      <c r="L336" s="580">
        <v>1</v>
      </c>
      <c r="M336" s="557"/>
      <c r="N336" s="558"/>
      <c r="O336" s="559">
        <f>SUM(L336+M336-N336)</f>
        <v>1</v>
      </c>
      <c r="P336" s="560"/>
      <c r="Q336" s="558"/>
      <c r="R336" s="559">
        <f>SUM(O336+P336-Q336)</f>
        <v>1</v>
      </c>
      <c r="S336" s="560"/>
      <c r="T336" s="558"/>
      <c r="U336" s="561">
        <f>SUM(R336+S336-T336)</f>
        <v>1</v>
      </c>
      <c r="V336" s="560"/>
      <c r="W336" s="558"/>
      <c r="X336" s="559">
        <f>SUM(U336+V336-W336)</f>
        <v>1</v>
      </c>
      <c r="Y336" s="560"/>
      <c r="Z336" s="558"/>
      <c r="AA336" s="561">
        <f>SUM(X336+Y336-Z336)</f>
        <v>1</v>
      </c>
      <c r="AB336" s="560"/>
      <c r="AC336" s="558"/>
      <c r="AD336" s="559">
        <f>SUM(AA336+AB336-AC336)</f>
        <v>1</v>
      </c>
      <c r="AE336" s="557"/>
      <c r="AF336" s="558"/>
      <c r="AG336" s="756">
        <f>SUM(AD336+AE336-AF336)</f>
        <v>1</v>
      </c>
      <c r="AH336" s="560"/>
      <c r="AI336" s="558"/>
      <c r="AJ336" s="562">
        <f>SUM(AG336+AH336-AI336)</f>
        <v>1</v>
      </c>
      <c r="AK336" s="560"/>
      <c r="AL336" s="558"/>
      <c r="AM336" s="562">
        <f>SUM(AJ336+AK336-AL336)</f>
        <v>1</v>
      </c>
      <c r="AN336" s="560"/>
      <c r="AO336" s="558"/>
      <c r="AP336" s="562">
        <f t="shared" si="776"/>
        <v>1</v>
      </c>
      <c r="AQ336" s="560"/>
      <c r="AR336" s="558"/>
      <c r="AS336" s="562">
        <f t="shared" si="777"/>
        <v>1</v>
      </c>
      <c r="AT336" s="560"/>
      <c r="AU336" s="558"/>
      <c r="AV336" s="562">
        <f t="shared" si="766"/>
        <v>1</v>
      </c>
      <c r="AW336" s="583">
        <f t="shared" ref="AW336:AW338" si="803">SUM(M336+P336+S336+V336+Y336+AB336+AE336+AH336+AK336+AN336+AQ336+AT336)</f>
        <v>0</v>
      </c>
      <c r="AX336" s="583">
        <f t="shared" si="712"/>
        <v>0</v>
      </c>
      <c r="AY336" s="564">
        <f t="shared" si="768"/>
        <v>0</v>
      </c>
      <c r="AZ336" s="565" t="e">
        <f t="shared" si="769"/>
        <v>#DIV/0!</v>
      </c>
      <c r="BA336" s="566">
        <f t="shared" si="770"/>
        <v>0</v>
      </c>
      <c r="BB336" s="567">
        <f>MAX(0, Table176252626[[#This Row],[Column6]])</f>
        <v>1</v>
      </c>
      <c r="BC336" s="568">
        <v>0</v>
      </c>
      <c r="BD336" s="584">
        <f t="shared" si="780"/>
        <v>1</v>
      </c>
      <c r="BE336" s="583">
        <f t="shared" si="778"/>
        <v>1</v>
      </c>
      <c r="BF336" s="585">
        <v>2</v>
      </c>
      <c r="BG336" s="586">
        <v>43837.605150462965</v>
      </c>
      <c r="BH336" s="572">
        <f t="shared" si="781"/>
        <v>46265</v>
      </c>
      <c r="BI336" s="587">
        <f t="shared" si="771"/>
        <v>2427.394849537035</v>
      </c>
      <c r="BJ336" s="580" t="str">
        <f t="shared" si="779"/>
        <v>Dead Stock</v>
      </c>
      <c r="BK336" s="751">
        <v>13000</v>
      </c>
      <c r="BL336" s="530"/>
      <c r="BM336" s="530"/>
      <c r="BN336" s="530"/>
      <c r="BO336" s="530"/>
      <c r="BP336" s="530"/>
      <c r="BQ336" s="530"/>
      <c r="BR336" s="530"/>
      <c r="BS336" s="530"/>
      <c r="BT336" s="530"/>
      <c r="BU336" s="530"/>
      <c r="BV336" s="530"/>
      <c r="BW336" s="530"/>
      <c r="BX336" s="530"/>
      <c r="BY336" s="530"/>
      <c r="BZ336" s="530"/>
      <c r="CA336" s="530"/>
      <c r="CB336" s="530"/>
      <c r="CC336" s="530"/>
      <c r="CD336" s="530"/>
      <c r="CE336" s="530"/>
      <c r="CF336" s="530"/>
      <c r="CG336" s="530"/>
      <c r="CH336" s="530"/>
      <c r="CI336" s="530"/>
      <c r="CJ336" s="530"/>
      <c r="CK336" s="530"/>
      <c r="CL336" s="530"/>
      <c r="CM336" s="530"/>
      <c r="CN336" s="530"/>
      <c r="CO336" s="530"/>
      <c r="CP336" s="530"/>
      <c r="CQ336" s="530"/>
      <c r="CR336" s="530"/>
      <c r="CS336" s="530"/>
      <c r="CT336" s="530"/>
      <c r="CU336" s="530"/>
      <c r="CV336" s="530"/>
      <c r="CW336" s="530"/>
      <c r="CX336" s="530"/>
      <c r="CY336" s="530"/>
      <c r="CZ336" s="530"/>
      <c r="DA336" s="530"/>
      <c r="DB336" s="530"/>
      <c r="DC336" s="530"/>
      <c r="DD336" s="530"/>
      <c r="DE336" s="530"/>
      <c r="DF336" s="530"/>
      <c r="DG336" s="530"/>
      <c r="DH336" s="530"/>
      <c r="DI336" s="530"/>
      <c r="DJ336" s="530"/>
      <c r="DK336" s="530"/>
      <c r="DL336" s="530"/>
      <c r="DM336" s="530"/>
      <c r="DN336" s="530"/>
      <c r="DO336" s="530"/>
      <c r="DP336" s="530"/>
      <c r="DQ336" s="530"/>
      <c r="DR336" s="530"/>
      <c r="DS336" s="530"/>
      <c r="DT336" s="530"/>
      <c r="DU336" s="530"/>
      <c r="DV336" s="530"/>
      <c r="DW336" s="530"/>
      <c r="DX336" s="530"/>
      <c r="DY336" s="530"/>
      <c r="DZ336" s="530"/>
      <c r="EA336" s="530"/>
      <c r="EB336" s="530"/>
      <c r="EC336" s="530"/>
      <c r="ED336" s="530"/>
      <c r="EE336" s="530"/>
      <c r="EF336" s="530"/>
      <c r="EG336" s="530"/>
      <c r="EH336" s="530"/>
      <c r="EI336" s="530"/>
      <c r="EJ336" s="530"/>
      <c r="EK336" s="530"/>
      <c r="EL336" s="530"/>
      <c r="EM336" s="530"/>
      <c r="EN336" s="530"/>
      <c r="EO336" s="530"/>
      <c r="EP336" s="530"/>
      <c r="EQ336" s="530"/>
      <c r="ER336" s="530"/>
      <c r="ES336" s="530"/>
      <c r="ET336" s="530"/>
      <c r="EU336" s="530"/>
      <c r="EV336" s="530"/>
      <c r="EW336" s="530"/>
      <c r="EX336" s="530"/>
      <c r="EY336" s="530"/>
      <c r="EZ336" s="530"/>
      <c r="FA336" s="530"/>
      <c r="FB336" s="530"/>
      <c r="FC336" s="530"/>
      <c r="FD336" s="530"/>
      <c r="FE336" s="530"/>
      <c r="FF336" s="530"/>
      <c r="FG336" s="530"/>
      <c r="FH336" s="530"/>
      <c r="FI336" s="530"/>
      <c r="FJ336" s="530"/>
      <c r="FK336" s="530"/>
      <c r="FL336" s="530"/>
      <c r="FM336" s="530"/>
      <c r="FN336" s="530"/>
      <c r="FO336" s="530"/>
      <c r="FP336" s="530"/>
      <c r="FQ336" s="530"/>
      <c r="FR336" s="530"/>
      <c r="FS336" s="530"/>
      <c r="FT336" s="530"/>
      <c r="FU336" s="530"/>
      <c r="FV336" s="530"/>
      <c r="FW336" s="530"/>
      <c r="FX336" s="530"/>
      <c r="FY336" s="530"/>
      <c r="FZ336" s="530"/>
      <c r="GA336" s="530"/>
      <c r="GB336" s="530"/>
      <c r="GC336" s="530"/>
      <c r="GD336" s="530"/>
      <c r="GE336" s="530"/>
      <c r="GF336" s="530"/>
      <c r="GG336" s="530"/>
      <c r="GH336" s="530"/>
      <c r="GI336" s="530"/>
      <c r="GJ336" s="530"/>
      <c r="GK336" s="530"/>
      <c r="GL336" s="530"/>
      <c r="GM336" s="530"/>
      <c r="GN336" s="530"/>
      <c r="GO336" s="530"/>
      <c r="GP336" s="530"/>
      <c r="GQ336" s="530"/>
      <c r="GR336" s="530"/>
      <c r="GS336" s="530"/>
      <c r="GT336" s="530"/>
      <c r="GU336" s="530"/>
      <c r="GV336" s="530"/>
      <c r="GW336" s="530"/>
      <c r="GX336" s="530"/>
      <c r="GY336" s="530"/>
      <c r="GZ336" s="530"/>
      <c r="HA336" s="530"/>
      <c r="HB336" s="530"/>
      <c r="HC336" s="530"/>
      <c r="HD336" s="530"/>
      <c r="HE336" s="530"/>
      <c r="HF336" s="530"/>
      <c r="HG336" s="530"/>
      <c r="HH336" s="530"/>
      <c r="HI336" s="530"/>
      <c r="HJ336" s="530"/>
      <c r="HK336" s="530"/>
      <c r="HL336" s="530"/>
      <c r="HM336" s="530"/>
      <c r="HN336" s="530"/>
      <c r="HO336" s="530"/>
      <c r="HP336" s="530"/>
      <c r="HQ336" s="530"/>
      <c r="HR336" s="530"/>
      <c r="HS336" s="530"/>
      <c r="HT336" s="530"/>
      <c r="HU336" s="530"/>
      <c r="HV336" s="530"/>
      <c r="HW336" s="530"/>
      <c r="HX336" s="530"/>
      <c r="HY336" s="530"/>
      <c r="HZ336" s="530"/>
      <c r="IA336" s="530"/>
      <c r="IB336" s="530"/>
      <c r="IC336" s="530"/>
      <c r="ID336" s="530"/>
      <c r="IE336" s="530"/>
      <c r="IF336" s="530"/>
      <c r="IG336" s="530"/>
      <c r="IH336" s="530"/>
      <c r="II336" s="530"/>
      <c r="IJ336" s="530"/>
      <c r="IK336" s="530"/>
      <c r="IL336" s="530"/>
      <c r="IM336" s="530"/>
      <c r="IN336" s="530"/>
      <c r="IO336" s="530"/>
      <c r="IP336" s="530"/>
      <c r="IQ336" s="530"/>
      <c r="IR336" s="530"/>
      <c r="IS336" s="530"/>
      <c r="IT336" s="530"/>
      <c r="IU336" s="530"/>
      <c r="IV336" s="530"/>
      <c r="IW336" s="530"/>
      <c r="IX336" s="530"/>
      <c r="IY336" s="530"/>
      <c r="IZ336" s="530"/>
      <c r="JA336" s="530"/>
      <c r="JB336" s="530"/>
      <c r="JC336" s="530"/>
      <c r="JD336" s="530"/>
      <c r="JE336" s="530"/>
      <c r="JF336" s="530"/>
      <c r="JG336" s="530"/>
      <c r="JH336" s="530"/>
      <c r="JI336" s="530"/>
      <c r="JJ336" s="530"/>
      <c r="JK336" s="530"/>
      <c r="JL336" s="530"/>
      <c r="JM336" s="530"/>
      <c r="JN336" s="530"/>
      <c r="JO336" s="530"/>
      <c r="JP336" s="530"/>
      <c r="JQ336" s="530"/>
      <c r="JR336" s="530"/>
      <c r="JS336" s="530"/>
      <c r="JT336" s="530"/>
      <c r="JU336" s="530"/>
      <c r="JV336" s="530"/>
      <c r="JW336" s="530"/>
      <c r="JX336" s="530"/>
      <c r="JY336" s="530"/>
      <c r="JZ336" s="530"/>
      <c r="KA336" s="530"/>
      <c r="KB336" s="530"/>
      <c r="KC336" s="530"/>
      <c r="KD336" s="530"/>
      <c r="KE336" s="530"/>
      <c r="KF336" s="530"/>
      <c r="KG336" s="530"/>
      <c r="KH336" s="530"/>
    </row>
    <row r="337" spans="1:294" ht="13">
      <c r="A337" s="549"/>
      <c r="B337" s="550"/>
      <c r="C337" s="551">
        <v>334</v>
      </c>
      <c r="D337" s="579" t="s">
        <v>3881</v>
      </c>
      <c r="E337" s="579">
        <v>22</v>
      </c>
      <c r="F337" s="553" t="s">
        <v>1953</v>
      </c>
      <c r="G337" s="606" t="s">
        <v>527</v>
      </c>
      <c r="H337" s="581" t="s">
        <v>528</v>
      </c>
      <c r="I337" s="581" t="s">
        <v>423</v>
      </c>
      <c r="J337" s="580" t="s">
        <v>629</v>
      </c>
      <c r="K337" s="582">
        <f>AV337</f>
        <v>1</v>
      </c>
      <c r="L337" s="580">
        <v>1</v>
      </c>
      <c r="M337" s="557"/>
      <c r="N337" s="558"/>
      <c r="O337" s="559">
        <f>SUM(L337+M337-N337)</f>
        <v>1</v>
      </c>
      <c r="P337" s="560"/>
      <c r="Q337" s="558"/>
      <c r="R337" s="559">
        <f>SUM(O337+P337-Q337)</f>
        <v>1</v>
      </c>
      <c r="S337" s="560"/>
      <c r="T337" s="558"/>
      <c r="U337" s="561">
        <f>SUM(R337+S337-T337)</f>
        <v>1</v>
      </c>
      <c r="V337" s="560"/>
      <c r="W337" s="558"/>
      <c r="X337" s="559">
        <f>SUM(U337+V337-W337)</f>
        <v>1</v>
      </c>
      <c r="Y337" s="560"/>
      <c r="Z337" s="558"/>
      <c r="AA337" s="561">
        <f>SUM(X337+Y337-Z337)</f>
        <v>1</v>
      </c>
      <c r="AB337" s="560"/>
      <c r="AC337" s="558"/>
      <c r="AD337" s="559">
        <f>SUM(AA337+AB337-AC337)</f>
        <v>1</v>
      </c>
      <c r="AE337" s="557"/>
      <c r="AF337" s="558"/>
      <c r="AG337" s="756">
        <f>SUM(AD337+AE337-AF337)</f>
        <v>1</v>
      </c>
      <c r="AH337" s="560"/>
      <c r="AI337" s="558"/>
      <c r="AJ337" s="562">
        <f>SUM(AG337+AH337-AI337)</f>
        <v>1</v>
      </c>
      <c r="AK337" s="560"/>
      <c r="AL337" s="558"/>
      <c r="AM337" s="562">
        <f>SUM(AJ337+AK337-AL337)</f>
        <v>1</v>
      </c>
      <c r="AN337" s="560"/>
      <c r="AO337" s="558"/>
      <c r="AP337" s="562">
        <f t="shared" ref="AP337" si="804">SUM(AM337+AN337-AO337)</f>
        <v>1</v>
      </c>
      <c r="AQ337" s="560"/>
      <c r="AR337" s="558"/>
      <c r="AS337" s="562">
        <f t="shared" ref="AS337" si="805">SUM(AP337+AQ337-AR337)</f>
        <v>1</v>
      </c>
      <c r="AT337" s="560"/>
      <c r="AU337" s="558"/>
      <c r="AV337" s="562">
        <f t="shared" si="766"/>
        <v>1</v>
      </c>
      <c r="AW337" s="583">
        <f t="shared" si="803"/>
        <v>0</v>
      </c>
      <c r="AX337" s="583">
        <f t="shared" si="712"/>
        <v>0</v>
      </c>
      <c r="AY337" s="564">
        <f t="shared" si="768"/>
        <v>0</v>
      </c>
      <c r="AZ337" s="565" t="e">
        <f t="shared" si="769"/>
        <v>#DIV/0!</v>
      </c>
      <c r="BA337" s="566">
        <f t="shared" si="770"/>
        <v>0</v>
      </c>
      <c r="BB337" s="567">
        <f>MAX(0, Table176252626[[#This Row],[Column6]])</f>
        <v>1</v>
      </c>
      <c r="BC337" s="568">
        <v>0</v>
      </c>
      <c r="BD337" s="584">
        <f t="shared" si="780"/>
        <v>1</v>
      </c>
      <c r="BE337" s="583">
        <f t="shared" si="778"/>
        <v>1</v>
      </c>
      <c r="BF337" s="585">
        <v>2</v>
      </c>
      <c r="BG337" s="586">
        <v>43046.596064814818</v>
      </c>
      <c r="BH337" s="572">
        <f t="shared" si="781"/>
        <v>46265</v>
      </c>
      <c r="BI337" s="587">
        <f t="shared" si="771"/>
        <v>3218.4039351851825</v>
      </c>
      <c r="BJ337" s="580" t="str">
        <f t="shared" si="779"/>
        <v>Dead Stock</v>
      </c>
      <c r="BK337" s="751">
        <v>10800</v>
      </c>
    </row>
    <row r="338" spans="1:294" ht="13">
      <c r="A338" s="549"/>
      <c r="B338" s="576"/>
      <c r="C338" s="551">
        <v>335</v>
      </c>
      <c r="D338" s="579" t="s">
        <v>3881</v>
      </c>
      <c r="E338" s="579">
        <v>23</v>
      </c>
      <c r="F338" s="553" t="s">
        <v>1953</v>
      </c>
      <c r="G338" s="606" t="s">
        <v>695</v>
      </c>
      <c r="H338" s="581" t="s">
        <v>693</v>
      </c>
      <c r="I338" s="581" t="s">
        <v>423</v>
      </c>
      <c r="J338" s="580" t="s">
        <v>629</v>
      </c>
      <c r="K338" s="582">
        <f t="shared" ref="K338" si="806">AV338</f>
        <v>1</v>
      </c>
      <c r="L338" s="580">
        <v>1</v>
      </c>
      <c r="M338" s="557"/>
      <c r="N338" s="558"/>
      <c r="O338" s="559">
        <f t="shared" ref="O338" si="807">SUM(L338+M338-N338)</f>
        <v>1</v>
      </c>
      <c r="P338" s="560"/>
      <c r="Q338" s="558"/>
      <c r="R338" s="559">
        <f t="shared" ref="R338" si="808">SUM(O338+P338-Q338)</f>
        <v>1</v>
      </c>
      <c r="S338" s="560"/>
      <c r="T338" s="558"/>
      <c r="U338" s="561">
        <f t="shared" ref="U338" si="809">SUM(R338+S338-T338)</f>
        <v>1</v>
      </c>
      <c r="V338" s="560"/>
      <c r="W338" s="558"/>
      <c r="X338" s="559">
        <f t="shared" ref="X338" si="810">SUM(U338+V338-W338)</f>
        <v>1</v>
      </c>
      <c r="Y338" s="560"/>
      <c r="Z338" s="558"/>
      <c r="AA338" s="561">
        <f t="shared" ref="AA338" si="811">SUM(X338+Y338-Z338)</f>
        <v>1</v>
      </c>
      <c r="AB338" s="560"/>
      <c r="AC338" s="558"/>
      <c r="AD338" s="559">
        <f t="shared" ref="AD338" si="812">SUM(AA338+AB338-AC338)</f>
        <v>1</v>
      </c>
      <c r="AE338" s="557"/>
      <c r="AF338" s="558"/>
      <c r="AG338" s="756">
        <f t="shared" ref="AG338" si="813">SUM(AD338+AE338-AF338)</f>
        <v>1</v>
      </c>
      <c r="AH338" s="560"/>
      <c r="AI338" s="558"/>
      <c r="AJ338" s="562">
        <f t="shared" ref="AJ338" si="814">SUM(AG338+AH338-AI338)</f>
        <v>1</v>
      </c>
      <c r="AK338" s="560"/>
      <c r="AL338" s="558"/>
      <c r="AM338" s="562">
        <f t="shared" ref="AM338" si="815">SUM(AJ338+AK338-AL338)</f>
        <v>1</v>
      </c>
      <c r="AN338" s="560"/>
      <c r="AO338" s="558"/>
      <c r="AP338" s="562">
        <f t="shared" ref="AP338" si="816">SUM(AM338+AN338-AO338)</f>
        <v>1</v>
      </c>
      <c r="AQ338" s="560"/>
      <c r="AR338" s="558"/>
      <c r="AS338" s="562">
        <f t="shared" ref="AS338" si="817">SUM(AP338+AQ338-AR338)</f>
        <v>1</v>
      </c>
      <c r="AT338" s="560"/>
      <c r="AU338" s="558"/>
      <c r="AV338" s="562">
        <f t="shared" si="766"/>
        <v>1</v>
      </c>
      <c r="AW338" s="583">
        <f t="shared" si="803"/>
        <v>0</v>
      </c>
      <c r="AX338" s="583">
        <f t="shared" si="712"/>
        <v>0</v>
      </c>
      <c r="AY338" s="564">
        <f t="shared" si="768"/>
        <v>0</v>
      </c>
      <c r="AZ338" s="565" t="e">
        <f t="shared" si="769"/>
        <v>#DIV/0!</v>
      </c>
      <c r="BA338" s="566">
        <f t="shared" si="770"/>
        <v>0</v>
      </c>
      <c r="BB338" s="567">
        <f>MAX(0, Table176252626[[#This Row],[Column6]])</f>
        <v>1</v>
      </c>
      <c r="BC338" s="568">
        <v>0</v>
      </c>
      <c r="BD338" s="584">
        <f t="shared" si="780"/>
        <v>1</v>
      </c>
      <c r="BE338" s="583">
        <f t="shared" si="778"/>
        <v>1</v>
      </c>
      <c r="BF338" s="585">
        <v>2</v>
      </c>
      <c r="BG338" s="586">
        <v>43283.567361111112</v>
      </c>
      <c r="BH338" s="572">
        <f t="shared" si="781"/>
        <v>46265</v>
      </c>
      <c r="BI338" s="587">
        <f t="shared" si="771"/>
        <v>2981.4326388888876</v>
      </c>
      <c r="BJ338" s="580" t="str">
        <f t="shared" si="779"/>
        <v>Dead Stock</v>
      </c>
      <c r="BK338" s="751">
        <v>20000</v>
      </c>
    </row>
    <row r="339" spans="1:294" ht="13">
      <c r="A339" s="549"/>
      <c r="B339" s="576"/>
      <c r="C339" s="551">
        <v>336</v>
      </c>
      <c r="D339" s="579" t="s">
        <v>3881</v>
      </c>
      <c r="E339" s="579">
        <v>24</v>
      </c>
      <c r="F339" s="553" t="s">
        <v>1953</v>
      </c>
      <c r="G339" s="606" t="s">
        <v>2180</v>
      </c>
      <c r="H339" s="617" t="s">
        <v>2182</v>
      </c>
      <c r="I339" s="589" t="s">
        <v>423</v>
      </c>
      <c r="J339" s="580" t="s">
        <v>629</v>
      </c>
      <c r="K339" s="582">
        <f>AV339</f>
        <v>1</v>
      </c>
      <c r="L339" s="580">
        <v>1</v>
      </c>
      <c r="M339" s="557"/>
      <c r="N339" s="558"/>
      <c r="O339" s="559">
        <f>SUM(L339+M339-N339)</f>
        <v>1</v>
      </c>
      <c r="P339" s="560"/>
      <c r="Q339" s="558"/>
      <c r="R339" s="559">
        <f>SUM(O339+P339-Q339)</f>
        <v>1</v>
      </c>
      <c r="S339" s="560"/>
      <c r="T339" s="558"/>
      <c r="U339" s="561">
        <f>SUM(R339+S339-T339)</f>
        <v>1</v>
      </c>
      <c r="V339" s="560"/>
      <c r="W339" s="558"/>
      <c r="X339" s="559">
        <f>SUM(U339+V339-W339)</f>
        <v>1</v>
      </c>
      <c r="Y339" s="560"/>
      <c r="Z339" s="558"/>
      <c r="AA339" s="561">
        <f>SUM(X339+Y339-Z339)</f>
        <v>1</v>
      </c>
      <c r="AB339" s="560"/>
      <c r="AC339" s="558"/>
      <c r="AD339" s="559">
        <f>SUM(AA339+AB339-AC339)</f>
        <v>1</v>
      </c>
      <c r="AE339" s="557"/>
      <c r="AF339" s="558"/>
      <c r="AG339" s="756">
        <f>SUM(AD339+AE339-AF339)</f>
        <v>1</v>
      </c>
      <c r="AH339" s="560"/>
      <c r="AI339" s="558"/>
      <c r="AJ339" s="562">
        <f>SUM(AG339+AH339-AI339)</f>
        <v>1</v>
      </c>
      <c r="AK339" s="560"/>
      <c r="AL339" s="558"/>
      <c r="AM339" s="562">
        <f>SUM(AJ339+AK339-AL339)</f>
        <v>1</v>
      </c>
      <c r="AN339" s="560"/>
      <c r="AO339" s="558"/>
      <c r="AP339" s="562">
        <f>SUM(AM339+AN339-AO339)</f>
        <v>1</v>
      </c>
      <c r="AQ339" s="560"/>
      <c r="AR339" s="558"/>
      <c r="AS339" s="562">
        <f>SUM(AP339+AQ339-AR339)</f>
        <v>1</v>
      </c>
      <c r="AT339" s="560"/>
      <c r="AU339" s="558"/>
      <c r="AV339" s="562">
        <f t="shared" si="766"/>
        <v>1</v>
      </c>
      <c r="AW339" s="583">
        <f t="shared" ref="AW339" si="818">SUM(M339+P339+S339+V339+Y339+AB339+AE339+AH339+AK339+AN339+AQ339+AT339)</f>
        <v>0</v>
      </c>
      <c r="AX339" s="583">
        <f t="shared" si="712"/>
        <v>0</v>
      </c>
      <c r="AY339" s="564">
        <f t="shared" si="768"/>
        <v>0</v>
      </c>
      <c r="AZ339" s="565" t="e">
        <f t="shared" ref="AZ339" si="819">AVERAGE(N339,Q339,T339,W339,Z339,AC339,AF339,AI339,AL339,AO339,AR339,AU339)</f>
        <v>#DIV/0!</v>
      </c>
      <c r="BA339" s="566">
        <f t="shared" ref="BA339" si="820">COUNT(N339,Q339,T339,W339,Z339,AC339,AF339,AI339,AL339,AO339,AR339,AU339)</f>
        <v>0</v>
      </c>
      <c r="BB339" s="567">
        <f>MAX(0, Table176252626[[#This Row],[Column6]])</f>
        <v>1</v>
      </c>
      <c r="BC339" s="568">
        <v>0</v>
      </c>
      <c r="BD339" s="584">
        <f t="shared" si="780"/>
        <v>1</v>
      </c>
      <c r="BE339" s="583">
        <f t="shared" si="778"/>
        <v>1</v>
      </c>
      <c r="BF339" s="585">
        <v>2</v>
      </c>
      <c r="BG339" s="586">
        <v>44273.60665509259</v>
      </c>
      <c r="BH339" s="572">
        <f t="shared" si="781"/>
        <v>46265</v>
      </c>
      <c r="BI339" s="608">
        <f t="shared" ref="BI339" si="821">BH339-BG339</f>
        <v>1991.3933449074102</v>
      </c>
      <c r="BJ339" s="580" t="str">
        <f t="shared" si="779"/>
        <v>Dead Stock</v>
      </c>
      <c r="BK339" s="751">
        <v>31000</v>
      </c>
    </row>
    <row r="340" spans="1:294" ht="13">
      <c r="A340" s="549"/>
      <c r="B340" s="550"/>
      <c r="C340" s="577">
        <v>337</v>
      </c>
      <c r="D340" s="579" t="s">
        <v>3881</v>
      </c>
      <c r="E340" s="579">
        <v>25</v>
      </c>
      <c r="F340" s="553" t="s">
        <v>1953</v>
      </c>
      <c r="G340" s="606" t="s">
        <v>2178</v>
      </c>
      <c r="H340" s="617" t="s">
        <v>2176</v>
      </c>
      <c r="I340" s="589" t="s">
        <v>423</v>
      </c>
      <c r="J340" s="580" t="s">
        <v>629</v>
      </c>
      <c r="K340" s="582">
        <f>AV340</f>
        <v>1</v>
      </c>
      <c r="L340" s="580">
        <v>1</v>
      </c>
      <c r="M340" s="557"/>
      <c r="N340" s="558"/>
      <c r="O340" s="559">
        <f>SUM(L340+M340-N340)</f>
        <v>1</v>
      </c>
      <c r="P340" s="560"/>
      <c r="Q340" s="558"/>
      <c r="R340" s="559">
        <f>SUM(O340+P340-Q340)</f>
        <v>1</v>
      </c>
      <c r="S340" s="560"/>
      <c r="T340" s="558"/>
      <c r="U340" s="561">
        <f>SUM(R340+S340-T340)</f>
        <v>1</v>
      </c>
      <c r="V340" s="560"/>
      <c r="W340" s="558"/>
      <c r="X340" s="559">
        <f>SUM(U340+V340-W340)</f>
        <v>1</v>
      </c>
      <c r="Y340" s="560"/>
      <c r="Z340" s="558"/>
      <c r="AA340" s="561">
        <f>SUM(X340+Y340-Z340)</f>
        <v>1</v>
      </c>
      <c r="AB340" s="560"/>
      <c r="AC340" s="558"/>
      <c r="AD340" s="559">
        <f>SUM(AA340+AB340-AC340)</f>
        <v>1</v>
      </c>
      <c r="AE340" s="557"/>
      <c r="AF340" s="558"/>
      <c r="AG340" s="756">
        <f>SUM(AD340+AE340-AF340)</f>
        <v>1</v>
      </c>
      <c r="AH340" s="560"/>
      <c r="AI340" s="558"/>
      <c r="AJ340" s="562">
        <f>SUM(AG340+AH340-AI340)</f>
        <v>1</v>
      </c>
      <c r="AK340" s="560"/>
      <c r="AL340" s="558"/>
      <c r="AM340" s="562">
        <f>SUM(AJ340+AK340-AL340)</f>
        <v>1</v>
      </c>
      <c r="AN340" s="560"/>
      <c r="AO340" s="558"/>
      <c r="AP340" s="562">
        <f>SUM(AM340+AN340-AO340)</f>
        <v>1</v>
      </c>
      <c r="AQ340" s="560"/>
      <c r="AR340" s="558"/>
      <c r="AS340" s="562">
        <f>SUM(AP340+AQ340-AR340)</f>
        <v>1</v>
      </c>
      <c r="AT340" s="560"/>
      <c r="AU340" s="558"/>
      <c r="AV340" s="562">
        <f t="shared" si="766"/>
        <v>1</v>
      </c>
      <c r="AW340" s="583">
        <f t="shared" ref="AW340:AW342" si="822">SUM(M340+P340+S340+V340+Y340+AB340+AE340+AH340+AK340+AN340+AQ340+AT340)</f>
        <v>0</v>
      </c>
      <c r="AX340" s="583">
        <f t="shared" si="712"/>
        <v>0</v>
      </c>
      <c r="AY340" s="564">
        <f t="shared" si="768"/>
        <v>0</v>
      </c>
      <c r="AZ340" s="565" t="e">
        <f t="shared" ref="AZ340:AZ351" si="823">AVERAGE(N340,Q340,T340,W340,Z340,AC340,AF340,AI340,AL340,AO340,AR340,AU340)</f>
        <v>#DIV/0!</v>
      </c>
      <c r="BA340" s="566">
        <f t="shared" ref="BA340:BA351" si="824">COUNT(N340,Q340,T340,W340,Z340,AC340,AF340,AI340,AL340,AO340,AR340,AU340)</f>
        <v>0</v>
      </c>
      <c r="BB340" s="567">
        <f>MAX(0, Table176252626[[#This Row],[Column6]])</f>
        <v>1</v>
      </c>
      <c r="BC340" s="568">
        <v>0</v>
      </c>
      <c r="BD340" s="584">
        <f t="shared" si="780"/>
        <v>1</v>
      </c>
      <c r="BE340" s="583">
        <f t="shared" si="778"/>
        <v>1</v>
      </c>
      <c r="BF340" s="585">
        <v>2</v>
      </c>
      <c r="BG340" s="586">
        <v>44273.604189814818</v>
      </c>
      <c r="BH340" s="572">
        <f t="shared" si="781"/>
        <v>46265</v>
      </c>
      <c r="BI340" s="608">
        <f t="shared" ref="BI340:BI350" si="825">BH340-BG340</f>
        <v>1991.3958101851822</v>
      </c>
      <c r="BJ340" s="580" t="str">
        <f t="shared" si="779"/>
        <v>Dead Stock</v>
      </c>
      <c r="BK340" s="751">
        <v>15000</v>
      </c>
    </row>
    <row r="341" spans="1:294" s="548" customFormat="1" ht="13">
      <c r="A341" s="549"/>
      <c r="B341" s="550"/>
      <c r="C341" s="577">
        <v>338</v>
      </c>
      <c r="D341" s="578" t="s">
        <v>3878</v>
      </c>
      <c r="E341" s="578">
        <v>1</v>
      </c>
      <c r="F341" s="625" t="s">
        <v>1952</v>
      </c>
      <c r="G341" s="580" t="s">
        <v>316</v>
      </c>
      <c r="H341" s="581" t="s">
        <v>317</v>
      </c>
      <c r="I341" s="581" t="s">
        <v>635</v>
      </c>
      <c r="J341" s="580" t="s">
        <v>629</v>
      </c>
      <c r="K341" s="582">
        <f>AV341</f>
        <v>2</v>
      </c>
      <c r="L341" s="580">
        <v>2</v>
      </c>
      <c r="M341" s="557"/>
      <c r="N341" s="558"/>
      <c r="O341" s="559">
        <f>SUM(L341+M341-N341)</f>
        <v>2</v>
      </c>
      <c r="P341" s="560"/>
      <c r="Q341" s="558"/>
      <c r="R341" s="559">
        <f>SUM(O341+P341-Q341)</f>
        <v>2</v>
      </c>
      <c r="S341" s="560"/>
      <c r="T341" s="558">
        <v>1</v>
      </c>
      <c r="U341" s="561">
        <f>SUM(R341+S341-T341)</f>
        <v>1</v>
      </c>
      <c r="V341" s="560">
        <v>1</v>
      </c>
      <c r="W341" s="558"/>
      <c r="X341" s="559">
        <f>SUM(U341+V341-W341)</f>
        <v>2</v>
      </c>
      <c r="Y341" s="560"/>
      <c r="Z341" s="558"/>
      <c r="AA341" s="561">
        <f>SUM(X341+Y341-Z341)</f>
        <v>2</v>
      </c>
      <c r="AB341" s="560"/>
      <c r="AC341" s="558"/>
      <c r="AD341" s="559">
        <f>SUM(AA341+AB341-AC341)</f>
        <v>2</v>
      </c>
      <c r="AE341" s="557"/>
      <c r="AF341" s="558"/>
      <c r="AG341" s="756">
        <f>SUM(AD341+AE341-AF341)</f>
        <v>2</v>
      </c>
      <c r="AH341" s="560"/>
      <c r="AI341" s="558"/>
      <c r="AJ341" s="562">
        <f>SUM(AG341+AH341-AI341)</f>
        <v>2</v>
      </c>
      <c r="AK341" s="560"/>
      <c r="AL341" s="558"/>
      <c r="AM341" s="562">
        <f>SUM(AJ341+AK341-AL341)</f>
        <v>2</v>
      </c>
      <c r="AN341" s="560"/>
      <c r="AO341" s="558"/>
      <c r="AP341" s="562">
        <f>SUM(AM341+AN341-AO341)</f>
        <v>2</v>
      </c>
      <c r="AQ341" s="560"/>
      <c r="AR341" s="558"/>
      <c r="AS341" s="562">
        <f>SUM(AP341+AQ341-AR341)</f>
        <v>2</v>
      </c>
      <c r="AT341" s="560"/>
      <c r="AU341" s="558"/>
      <c r="AV341" s="562">
        <f>SUM(AS341+AT341-AU341)</f>
        <v>2</v>
      </c>
      <c r="AW341" s="583">
        <f t="shared" si="822"/>
        <v>1</v>
      </c>
      <c r="AX341" s="583">
        <f t="shared" si="712"/>
        <v>1</v>
      </c>
      <c r="AY341" s="564">
        <f>SUM(N341,Q341,T341,W341,Z341,AC341,AF341,AI341,AL341,AO341,AR341,AU341)</f>
        <v>1</v>
      </c>
      <c r="AZ341" s="565">
        <f t="shared" si="823"/>
        <v>1</v>
      </c>
      <c r="BA341" s="566">
        <f t="shared" si="824"/>
        <v>1</v>
      </c>
      <c r="BB341" s="567">
        <f>MAX(0, Table176252626[[#This Row],[Column6]])</f>
        <v>2</v>
      </c>
      <c r="BC341" s="568">
        <v>1</v>
      </c>
      <c r="BD341" s="584">
        <f t="shared" si="780"/>
        <v>2</v>
      </c>
      <c r="BE341" s="583">
        <f t="shared" si="778"/>
        <v>1</v>
      </c>
      <c r="BF341" s="585">
        <v>2</v>
      </c>
      <c r="BG341" s="586">
        <v>46114</v>
      </c>
      <c r="BH341" s="572">
        <f t="shared" si="781"/>
        <v>46265</v>
      </c>
      <c r="BI341" s="587">
        <f t="shared" si="825"/>
        <v>151</v>
      </c>
      <c r="BJ341" s="580" t="str">
        <f t="shared" si="779"/>
        <v/>
      </c>
      <c r="BK341" s="751">
        <v>35000</v>
      </c>
      <c r="BL341" s="530"/>
      <c r="BM341" s="530"/>
      <c r="BN341" s="530"/>
      <c r="BO341" s="530"/>
      <c r="BP341" s="530"/>
      <c r="BQ341" s="530"/>
      <c r="BR341" s="530"/>
      <c r="BS341" s="530"/>
      <c r="BT341" s="530"/>
      <c r="BU341" s="530"/>
      <c r="BV341" s="530"/>
      <c r="BW341" s="530"/>
      <c r="BX341" s="530"/>
      <c r="BY341" s="530"/>
      <c r="BZ341" s="530"/>
      <c r="CA341" s="530"/>
      <c r="CB341" s="530"/>
      <c r="CC341" s="530"/>
      <c r="CD341" s="530"/>
      <c r="CE341" s="530"/>
      <c r="CF341" s="530"/>
      <c r="CG341" s="530"/>
      <c r="CH341" s="530"/>
      <c r="CI341" s="530"/>
      <c r="CJ341" s="530"/>
      <c r="CK341" s="530"/>
      <c r="CL341" s="530"/>
      <c r="CM341" s="530"/>
      <c r="CN341" s="530"/>
      <c r="CO341" s="530"/>
      <c r="CP341" s="530"/>
      <c r="CQ341" s="530"/>
      <c r="CR341" s="530"/>
      <c r="CS341" s="530"/>
      <c r="CT341" s="530"/>
      <c r="CU341" s="530"/>
      <c r="CV341" s="530"/>
      <c r="CW341" s="530"/>
      <c r="CX341" s="530"/>
      <c r="CY341" s="530"/>
      <c r="CZ341" s="530"/>
      <c r="DA341" s="530"/>
      <c r="DB341" s="530"/>
      <c r="DC341" s="530"/>
      <c r="DD341" s="530"/>
      <c r="DE341" s="530"/>
      <c r="DF341" s="530"/>
      <c r="DG341" s="530"/>
      <c r="DH341" s="530"/>
      <c r="DI341" s="530"/>
      <c r="DJ341" s="530"/>
      <c r="DK341" s="530"/>
      <c r="DL341" s="530"/>
      <c r="DM341" s="530"/>
      <c r="DN341" s="530"/>
      <c r="DO341" s="530"/>
      <c r="DP341" s="530"/>
      <c r="DQ341" s="530"/>
      <c r="DR341" s="530"/>
      <c r="DS341" s="530"/>
      <c r="DT341" s="530"/>
      <c r="DU341" s="530"/>
      <c r="DV341" s="530"/>
      <c r="DW341" s="530"/>
      <c r="DX341" s="530"/>
      <c r="DY341" s="530"/>
      <c r="DZ341" s="530"/>
      <c r="EA341" s="530"/>
      <c r="EB341" s="530"/>
      <c r="EC341" s="530"/>
      <c r="ED341" s="530"/>
      <c r="EE341" s="530"/>
      <c r="EF341" s="530"/>
      <c r="EG341" s="530"/>
      <c r="EH341" s="530"/>
      <c r="EI341" s="530"/>
      <c r="EJ341" s="530"/>
      <c r="EK341" s="530"/>
      <c r="EL341" s="530"/>
      <c r="EM341" s="530"/>
      <c r="EN341" s="530"/>
      <c r="EO341" s="530"/>
      <c r="EP341" s="530"/>
      <c r="EQ341" s="530"/>
      <c r="ER341" s="530"/>
      <c r="ES341" s="530"/>
      <c r="ET341" s="530"/>
      <c r="EU341" s="530"/>
      <c r="EV341" s="530"/>
      <c r="EW341" s="530"/>
      <c r="EX341" s="530"/>
      <c r="EY341" s="530"/>
      <c r="EZ341" s="530"/>
      <c r="FA341" s="530"/>
      <c r="FB341" s="530"/>
      <c r="FC341" s="530"/>
      <c r="FD341" s="530"/>
      <c r="FE341" s="530"/>
      <c r="FF341" s="530"/>
      <c r="FG341" s="530"/>
      <c r="FH341" s="530"/>
      <c r="FI341" s="530"/>
      <c r="FJ341" s="530"/>
      <c r="FK341" s="530"/>
      <c r="FL341" s="530"/>
      <c r="FM341" s="530"/>
      <c r="FN341" s="530"/>
      <c r="FO341" s="530"/>
      <c r="FP341" s="530"/>
      <c r="FQ341" s="530"/>
      <c r="FR341" s="530"/>
      <c r="FS341" s="530"/>
      <c r="FT341" s="530"/>
      <c r="FU341" s="530"/>
      <c r="FV341" s="530"/>
      <c r="FW341" s="530"/>
      <c r="FX341" s="530"/>
      <c r="FY341" s="530"/>
      <c r="FZ341" s="530"/>
      <c r="GA341" s="530"/>
      <c r="GB341" s="530"/>
      <c r="GC341" s="530"/>
      <c r="GD341" s="530"/>
      <c r="GE341" s="530"/>
      <c r="GF341" s="530"/>
      <c r="GG341" s="530"/>
      <c r="GH341" s="530"/>
      <c r="GI341" s="530"/>
      <c r="GJ341" s="530"/>
      <c r="GK341" s="530"/>
      <c r="GL341" s="530"/>
      <c r="GM341" s="530"/>
      <c r="GN341" s="530"/>
      <c r="GO341" s="530"/>
      <c r="GP341" s="530"/>
      <c r="GQ341" s="530"/>
      <c r="GR341" s="530"/>
      <c r="GS341" s="530"/>
      <c r="GT341" s="530"/>
      <c r="GU341" s="530"/>
      <c r="GV341" s="530"/>
      <c r="GW341" s="530"/>
      <c r="GX341" s="530"/>
      <c r="GY341" s="530"/>
      <c r="GZ341" s="530"/>
      <c r="HA341" s="530"/>
      <c r="HB341" s="530"/>
      <c r="HC341" s="530"/>
      <c r="HD341" s="530"/>
      <c r="HE341" s="530"/>
      <c r="HF341" s="530"/>
      <c r="HG341" s="530"/>
      <c r="HH341" s="530"/>
      <c r="HI341" s="530"/>
      <c r="HJ341" s="530"/>
      <c r="HK341" s="530"/>
      <c r="HL341" s="530"/>
      <c r="HM341" s="530"/>
      <c r="HN341" s="530"/>
      <c r="HO341" s="530"/>
      <c r="HP341" s="530"/>
      <c r="HQ341" s="530"/>
      <c r="HR341" s="530"/>
      <c r="HS341" s="530"/>
      <c r="HT341" s="530"/>
      <c r="HU341" s="530"/>
      <c r="HV341" s="530"/>
      <c r="HW341" s="530"/>
      <c r="HX341" s="530"/>
      <c r="HY341" s="530"/>
      <c r="HZ341" s="530"/>
      <c r="IA341" s="530"/>
      <c r="IB341" s="530"/>
      <c r="IC341" s="530"/>
      <c r="ID341" s="530"/>
      <c r="IE341" s="530"/>
      <c r="IF341" s="530"/>
      <c r="IG341" s="530"/>
      <c r="IH341" s="530"/>
      <c r="II341" s="530"/>
      <c r="IJ341" s="530"/>
      <c r="IK341" s="530"/>
      <c r="IL341" s="530"/>
      <c r="IM341" s="530"/>
      <c r="IN341" s="530"/>
      <c r="IO341" s="530"/>
      <c r="IP341" s="530"/>
      <c r="IQ341" s="530"/>
      <c r="IR341" s="530"/>
      <c r="IS341" s="530"/>
      <c r="IT341" s="530"/>
      <c r="IU341" s="530"/>
      <c r="IV341" s="530"/>
      <c r="IW341" s="530"/>
      <c r="IX341" s="530"/>
      <c r="IY341" s="530"/>
      <c r="IZ341" s="530"/>
      <c r="JA341" s="530"/>
      <c r="JB341" s="530"/>
      <c r="JC341" s="530"/>
      <c r="JD341" s="530"/>
      <c r="JE341" s="530"/>
      <c r="JF341" s="530"/>
      <c r="JG341" s="530"/>
      <c r="JH341" s="530"/>
      <c r="JI341" s="530"/>
      <c r="JJ341" s="530"/>
      <c r="JK341" s="530"/>
      <c r="JL341" s="530"/>
      <c r="JM341" s="530"/>
      <c r="JN341" s="530"/>
      <c r="JO341" s="530"/>
      <c r="JP341" s="530"/>
      <c r="JQ341" s="530"/>
      <c r="JR341" s="530"/>
      <c r="JS341" s="530"/>
      <c r="JT341" s="530"/>
      <c r="JU341" s="530"/>
      <c r="JV341" s="530"/>
      <c r="JW341" s="530"/>
      <c r="JX341" s="530"/>
      <c r="JY341" s="530"/>
      <c r="JZ341" s="530"/>
      <c r="KA341" s="530"/>
      <c r="KB341" s="530"/>
      <c r="KC341" s="530"/>
      <c r="KD341" s="530"/>
      <c r="KE341" s="530"/>
      <c r="KF341" s="530"/>
      <c r="KG341" s="530"/>
      <c r="KH341" s="530"/>
    </row>
    <row r="342" spans="1:294" ht="13">
      <c r="A342" s="590"/>
      <c r="B342" s="591"/>
      <c r="C342" s="577">
        <v>339</v>
      </c>
      <c r="D342" s="578" t="s">
        <v>3878</v>
      </c>
      <c r="E342" s="578">
        <v>2</v>
      </c>
      <c r="F342" s="625" t="s">
        <v>1952</v>
      </c>
      <c r="G342" s="580" t="s">
        <v>521</v>
      </c>
      <c r="H342" s="581" t="s">
        <v>2646</v>
      </c>
      <c r="I342" s="581" t="s">
        <v>635</v>
      </c>
      <c r="J342" s="580" t="s">
        <v>629</v>
      </c>
      <c r="K342" s="582">
        <f>AV342</f>
        <v>2</v>
      </c>
      <c r="L342" s="588">
        <v>3</v>
      </c>
      <c r="M342" s="557"/>
      <c r="N342" s="558">
        <v>1</v>
      </c>
      <c r="O342" s="559">
        <f>SUM(L342+M342-N342)</f>
        <v>2</v>
      </c>
      <c r="P342" s="560"/>
      <c r="Q342" s="558"/>
      <c r="R342" s="559">
        <f>SUM(O342+P342-Q342)</f>
        <v>2</v>
      </c>
      <c r="S342" s="560"/>
      <c r="T342" s="558"/>
      <c r="U342" s="561">
        <f>SUM(R342+S342-T342)</f>
        <v>2</v>
      </c>
      <c r="V342" s="560"/>
      <c r="W342" s="558"/>
      <c r="X342" s="559">
        <f>SUM(U342+V342-W342)</f>
        <v>2</v>
      </c>
      <c r="Y342" s="560"/>
      <c r="Z342" s="558"/>
      <c r="AA342" s="561">
        <f>SUM(X342+Y342-Z342)</f>
        <v>2</v>
      </c>
      <c r="AB342" s="560"/>
      <c r="AC342" s="558"/>
      <c r="AD342" s="559">
        <f>SUM(AA342+AB342-AC342)</f>
        <v>2</v>
      </c>
      <c r="AE342" s="557"/>
      <c r="AF342" s="558"/>
      <c r="AG342" s="756">
        <f>SUM(AD342+AE342-AF342)</f>
        <v>2</v>
      </c>
      <c r="AH342" s="560"/>
      <c r="AI342" s="558"/>
      <c r="AJ342" s="562">
        <f>SUM(AG342+AH342-AI342)</f>
        <v>2</v>
      </c>
      <c r="AK342" s="560"/>
      <c r="AL342" s="558"/>
      <c r="AM342" s="562">
        <f>SUM(AJ342+AK342-AL342)</f>
        <v>2</v>
      </c>
      <c r="AN342" s="560"/>
      <c r="AO342" s="558"/>
      <c r="AP342" s="562">
        <f>SUM(AM342+AN342-AO342)</f>
        <v>2</v>
      </c>
      <c r="AQ342" s="560"/>
      <c r="AR342" s="558"/>
      <c r="AS342" s="562">
        <f>SUM(AP342+AQ342-AR342)</f>
        <v>2</v>
      </c>
      <c r="AT342" s="560"/>
      <c r="AU342" s="558"/>
      <c r="AV342" s="562">
        <f>SUM(AS342+AT342-AU342)</f>
        <v>2</v>
      </c>
      <c r="AW342" s="583">
        <f t="shared" si="822"/>
        <v>0</v>
      </c>
      <c r="AX342" s="583">
        <f t="shared" si="712"/>
        <v>1</v>
      </c>
      <c r="AY342" s="564">
        <f>SUM(N342,Q342,T342,W342,Z342,AC342,AF342,AI342,AL342,AO342,AR342,AU342)</f>
        <v>1</v>
      </c>
      <c r="AZ342" s="565">
        <f t="shared" si="823"/>
        <v>1</v>
      </c>
      <c r="BA342" s="566">
        <f t="shared" si="824"/>
        <v>1</v>
      </c>
      <c r="BB342" s="567">
        <f>MAX(0, Table176252626[[#This Row],[Column6]])</f>
        <v>2</v>
      </c>
      <c r="BC342" s="568">
        <v>1</v>
      </c>
      <c r="BD342" s="584">
        <f t="shared" si="780"/>
        <v>2</v>
      </c>
      <c r="BE342" s="583">
        <f t="shared" si="778"/>
        <v>1</v>
      </c>
      <c r="BF342" s="585">
        <v>2</v>
      </c>
      <c r="BG342" s="586">
        <v>45316.635775462964</v>
      </c>
      <c r="BH342" s="572">
        <f t="shared" si="781"/>
        <v>46265</v>
      </c>
      <c r="BI342" s="587">
        <f t="shared" si="825"/>
        <v>948.36422453703562</v>
      </c>
      <c r="BJ342" s="580" t="str">
        <f t="shared" si="779"/>
        <v>Dead Stock</v>
      </c>
      <c r="BK342" s="751">
        <v>4374</v>
      </c>
    </row>
    <row r="343" spans="1:294" s="548" customFormat="1" ht="13">
      <c r="A343" s="549"/>
      <c r="B343" s="550"/>
      <c r="C343" s="551">
        <v>340</v>
      </c>
      <c r="D343" s="578" t="s">
        <v>3878</v>
      </c>
      <c r="E343" s="578">
        <v>3</v>
      </c>
      <c r="F343" s="553" t="s">
        <v>1952</v>
      </c>
      <c r="G343" s="554" t="s">
        <v>620</v>
      </c>
      <c r="H343" s="633" t="s">
        <v>619</v>
      </c>
      <c r="I343" s="555" t="s">
        <v>635</v>
      </c>
      <c r="J343" s="580" t="s">
        <v>629</v>
      </c>
      <c r="K343" s="582">
        <f t="shared" ref="K343:K345" si="826">AV343</f>
        <v>2</v>
      </c>
      <c r="L343" s="554">
        <v>2</v>
      </c>
      <c r="M343" s="627"/>
      <c r="N343" s="628"/>
      <c r="O343" s="559">
        <f>SUM(L343+M343-N343)</f>
        <v>2</v>
      </c>
      <c r="P343" s="629"/>
      <c r="Q343" s="628"/>
      <c r="R343" s="559">
        <f>SUM(O343+P343-Q343)</f>
        <v>2</v>
      </c>
      <c r="S343" s="629"/>
      <c r="T343" s="628"/>
      <c r="U343" s="561">
        <f>SUM(R343+S343-T343)</f>
        <v>2</v>
      </c>
      <c r="V343" s="629"/>
      <c r="W343" s="628"/>
      <c r="X343" s="559">
        <f>SUM(U343+V343-W343)</f>
        <v>2</v>
      </c>
      <c r="Y343" s="629"/>
      <c r="Z343" s="628">
        <v>1</v>
      </c>
      <c r="AA343" s="561">
        <f>SUM(X343+Y343-Z343)</f>
        <v>1</v>
      </c>
      <c r="AB343" s="629"/>
      <c r="AC343" s="628"/>
      <c r="AD343" s="559">
        <f>SUM(AA343+AB343-AC343)</f>
        <v>1</v>
      </c>
      <c r="AE343" s="627">
        <v>1</v>
      </c>
      <c r="AF343" s="628"/>
      <c r="AG343" s="756">
        <f>SUM(AD343+AE343-AF343)</f>
        <v>2</v>
      </c>
      <c r="AH343" s="634"/>
      <c r="AI343" s="590"/>
      <c r="AJ343" s="635">
        <f>SUM(AG343+AH343-AI343)</f>
        <v>2</v>
      </c>
      <c r="AK343" s="634"/>
      <c r="AL343" s="590"/>
      <c r="AM343" s="635">
        <f>SUM(AJ343+AK343-AL343)</f>
        <v>2</v>
      </c>
      <c r="AN343" s="634"/>
      <c r="AO343" s="590"/>
      <c r="AP343" s="635">
        <f t="shared" ref="AP343" si="827">SUM(AM343+AN343-AO343)</f>
        <v>2</v>
      </c>
      <c r="AQ343" s="634"/>
      <c r="AR343" s="590"/>
      <c r="AS343" s="635">
        <f t="shared" ref="AS343" si="828">SUM(AP343+AQ343-AR343)</f>
        <v>2</v>
      </c>
      <c r="AT343" s="634"/>
      <c r="AU343" s="590"/>
      <c r="AV343" s="635">
        <f>SUM(AS343+AT343-AU343)</f>
        <v>2</v>
      </c>
      <c r="AW343" s="583">
        <f t="shared" ref="AW343" si="829">SUM(M343+P343+S343+V343+Y343+AB343+AE343+AH343+AK343+AN343+AQ343+AT343)</f>
        <v>1</v>
      </c>
      <c r="AX343" s="583">
        <f t="shared" si="712"/>
        <v>1</v>
      </c>
      <c r="AY343" s="564">
        <f>SUM(N343,Q343,T343,W343,Z343,AC343,AF343,AI343,AL343,AO343,AR343,AU343)</f>
        <v>1</v>
      </c>
      <c r="AZ343" s="565">
        <f>AVERAGE(N343,Q343,T343,W343,Z343,AC343,AF343,AI343,AL343,AO343,AR343,AU343)</f>
        <v>1</v>
      </c>
      <c r="BA343" s="566">
        <f>COUNT(N343,Q343,T343,W343,Z343,AC343,AF343,AI343,AL343,AO343,AR343,AU343)</f>
        <v>1</v>
      </c>
      <c r="BB343" s="567">
        <f>MAX(0, Table176252626[[#This Row],[Column6]])</f>
        <v>2</v>
      </c>
      <c r="BC343" s="568">
        <v>1</v>
      </c>
      <c r="BD343" s="584">
        <f t="shared" si="780"/>
        <v>2</v>
      </c>
      <c r="BE343" s="583">
        <f t="shared" si="778"/>
        <v>1</v>
      </c>
      <c r="BF343" s="585">
        <v>2</v>
      </c>
      <c r="BG343" s="586">
        <v>46216</v>
      </c>
      <c r="BH343" s="572">
        <f t="shared" si="781"/>
        <v>46265</v>
      </c>
      <c r="BI343" s="587">
        <f>BH343-BG343</f>
        <v>49</v>
      </c>
      <c r="BJ343" s="580" t="str">
        <f t="shared" si="779"/>
        <v/>
      </c>
      <c r="BK343" s="751">
        <v>34500</v>
      </c>
      <c r="BL343" s="530"/>
      <c r="BM343" s="530"/>
      <c r="BN343" s="530"/>
      <c r="BO343" s="530"/>
      <c r="BP343" s="530"/>
      <c r="BQ343" s="530"/>
      <c r="BR343" s="530"/>
      <c r="BS343" s="530"/>
      <c r="BT343" s="530"/>
      <c r="BU343" s="530"/>
      <c r="BV343" s="530"/>
      <c r="BW343" s="530"/>
      <c r="BX343" s="530"/>
      <c r="BY343" s="530"/>
      <c r="BZ343" s="530"/>
      <c r="CA343" s="530"/>
      <c r="CB343" s="530"/>
      <c r="CC343" s="530"/>
      <c r="CD343" s="530"/>
      <c r="CE343" s="530"/>
      <c r="CF343" s="530"/>
      <c r="CG343" s="530"/>
      <c r="CH343" s="530"/>
      <c r="CI343" s="530"/>
      <c r="CJ343" s="530"/>
      <c r="CK343" s="530"/>
      <c r="CL343" s="530"/>
      <c r="CM343" s="530"/>
      <c r="CN343" s="530"/>
      <c r="CO343" s="530"/>
      <c r="CP343" s="530"/>
      <c r="CQ343" s="530"/>
      <c r="CR343" s="530"/>
      <c r="CS343" s="530"/>
      <c r="CT343" s="530"/>
      <c r="CU343" s="530"/>
      <c r="CV343" s="530"/>
      <c r="CW343" s="530"/>
      <c r="CX343" s="530"/>
      <c r="CY343" s="530"/>
      <c r="CZ343" s="530"/>
      <c r="DA343" s="530"/>
      <c r="DB343" s="530"/>
      <c r="DC343" s="530"/>
      <c r="DD343" s="530"/>
      <c r="DE343" s="530"/>
      <c r="DF343" s="530"/>
      <c r="DG343" s="530"/>
      <c r="DH343" s="530"/>
      <c r="DI343" s="530"/>
      <c r="DJ343" s="530"/>
      <c r="DK343" s="530"/>
      <c r="DL343" s="530"/>
      <c r="DM343" s="530"/>
      <c r="DN343" s="530"/>
      <c r="DO343" s="530"/>
      <c r="DP343" s="530"/>
      <c r="DQ343" s="530"/>
      <c r="DR343" s="530"/>
      <c r="DS343" s="530"/>
      <c r="DT343" s="530"/>
      <c r="DU343" s="530"/>
      <c r="DV343" s="530"/>
      <c r="DW343" s="530"/>
      <c r="DX343" s="530"/>
      <c r="DY343" s="530"/>
      <c r="DZ343" s="530"/>
      <c r="EA343" s="530"/>
      <c r="EB343" s="530"/>
      <c r="EC343" s="530"/>
      <c r="ED343" s="530"/>
      <c r="EE343" s="530"/>
      <c r="EF343" s="530"/>
      <c r="EG343" s="530"/>
      <c r="EH343" s="530"/>
      <c r="EI343" s="530"/>
      <c r="EJ343" s="530"/>
      <c r="EK343" s="530"/>
      <c r="EL343" s="530"/>
      <c r="EM343" s="530"/>
      <c r="EN343" s="530"/>
      <c r="EO343" s="530"/>
      <c r="EP343" s="530"/>
      <c r="EQ343" s="530"/>
      <c r="ER343" s="530"/>
      <c r="ES343" s="530"/>
      <c r="ET343" s="530"/>
      <c r="EU343" s="530"/>
      <c r="EV343" s="530"/>
      <c r="EW343" s="530"/>
      <c r="EX343" s="530"/>
      <c r="EY343" s="530"/>
      <c r="EZ343" s="530"/>
      <c r="FA343" s="530"/>
      <c r="FB343" s="530"/>
      <c r="FC343" s="530"/>
      <c r="FD343" s="530"/>
      <c r="FE343" s="530"/>
      <c r="FF343" s="530"/>
      <c r="FG343" s="530"/>
      <c r="FH343" s="530"/>
      <c r="FI343" s="530"/>
      <c r="FJ343" s="530"/>
      <c r="FK343" s="530"/>
      <c r="FL343" s="530"/>
      <c r="FM343" s="530"/>
      <c r="FN343" s="530"/>
      <c r="FO343" s="530"/>
      <c r="FP343" s="530"/>
      <c r="FQ343" s="530"/>
      <c r="FR343" s="530"/>
      <c r="FS343" s="530"/>
      <c r="FT343" s="530"/>
      <c r="FU343" s="530"/>
      <c r="FV343" s="530"/>
      <c r="FW343" s="530"/>
      <c r="FX343" s="530"/>
      <c r="FY343" s="530"/>
      <c r="FZ343" s="530"/>
      <c r="GA343" s="530"/>
      <c r="GB343" s="530"/>
      <c r="GC343" s="530"/>
      <c r="GD343" s="530"/>
      <c r="GE343" s="530"/>
      <c r="GF343" s="530"/>
      <c r="GG343" s="530"/>
      <c r="GH343" s="530"/>
      <c r="GI343" s="530"/>
      <c r="GJ343" s="530"/>
      <c r="GK343" s="530"/>
      <c r="GL343" s="530"/>
      <c r="GM343" s="530"/>
      <c r="GN343" s="530"/>
      <c r="GO343" s="530"/>
      <c r="GP343" s="530"/>
      <c r="GQ343" s="530"/>
      <c r="GR343" s="530"/>
      <c r="GS343" s="530"/>
      <c r="GT343" s="530"/>
      <c r="GU343" s="530"/>
      <c r="GV343" s="530"/>
      <c r="GW343" s="530"/>
      <c r="GX343" s="530"/>
      <c r="GY343" s="530"/>
      <c r="GZ343" s="530"/>
      <c r="HA343" s="530"/>
      <c r="HB343" s="530"/>
      <c r="HC343" s="530"/>
      <c r="HD343" s="530"/>
      <c r="HE343" s="530"/>
      <c r="HF343" s="530"/>
      <c r="HG343" s="530"/>
      <c r="HH343" s="530"/>
      <c r="HI343" s="530"/>
      <c r="HJ343" s="530"/>
      <c r="HK343" s="530"/>
      <c r="HL343" s="530"/>
      <c r="HM343" s="530"/>
      <c r="HN343" s="530"/>
      <c r="HO343" s="530"/>
      <c r="HP343" s="530"/>
      <c r="HQ343" s="530"/>
      <c r="HR343" s="530"/>
      <c r="HS343" s="530"/>
      <c r="HT343" s="530"/>
      <c r="HU343" s="530"/>
      <c r="HV343" s="530"/>
      <c r="HW343" s="530"/>
      <c r="HX343" s="530"/>
      <c r="HY343" s="530"/>
      <c r="HZ343" s="530"/>
      <c r="IA343" s="530"/>
      <c r="IB343" s="530"/>
      <c r="IC343" s="530"/>
      <c r="ID343" s="530"/>
      <c r="IE343" s="530"/>
      <c r="IF343" s="530"/>
      <c r="IG343" s="530"/>
      <c r="IH343" s="530"/>
      <c r="II343" s="530"/>
      <c r="IJ343" s="530"/>
      <c r="IK343" s="530"/>
      <c r="IL343" s="530"/>
      <c r="IM343" s="530"/>
      <c r="IN343" s="530"/>
      <c r="IO343" s="530"/>
      <c r="IP343" s="530"/>
      <c r="IQ343" s="530"/>
      <c r="IR343" s="530"/>
      <c r="IS343" s="530"/>
      <c r="IT343" s="530"/>
      <c r="IU343" s="530"/>
      <c r="IV343" s="530"/>
      <c r="IW343" s="530"/>
      <c r="IX343" s="530"/>
      <c r="IY343" s="530"/>
      <c r="IZ343" s="530"/>
      <c r="JA343" s="530"/>
      <c r="JB343" s="530"/>
      <c r="JC343" s="530"/>
      <c r="JD343" s="530"/>
      <c r="JE343" s="530"/>
      <c r="JF343" s="530"/>
      <c r="JG343" s="530"/>
      <c r="JH343" s="530"/>
      <c r="JI343" s="530"/>
      <c r="JJ343" s="530"/>
      <c r="JK343" s="530"/>
      <c r="JL343" s="530"/>
      <c r="JM343" s="530"/>
      <c r="JN343" s="530"/>
      <c r="JO343" s="530"/>
      <c r="JP343" s="530"/>
      <c r="JQ343" s="530"/>
      <c r="JR343" s="530"/>
      <c r="JS343" s="530"/>
      <c r="JT343" s="530"/>
      <c r="JU343" s="530"/>
      <c r="JV343" s="530"/>
      <c r="JW343" s="530"/>
      <c r="JX343" s="530"/>
      <c r="JY343" s="530"/>
      <c r="JZ343" s="530"/>
      <c r="KA343" s="530"/>
      <c r="KB343" s="530"/>
      <c r="KC343" s="530"/>
      <c r="KD343" s="530"/>
      <c r="KE343" s="530"/>
      <c r="KF343" s="530"/>
      <c r="KG343" s="530"/>
      <c r="KH343" s="530"/>
    </row>
    <row r="344" spans="1:294" ht="13">
      <c r="A344" s="575"/>
      <c r="B344" s="576"/>
      <c r="C344" s="551">
        <v>341</v>
      </c>
      <c r="D344" s="578" t="s">
        <v>3878</v>
      </c>
      <c r="E344" s="578">
        <v>4</v>
      </c>
      <c r="F344" s="625" t="s">
        <v>1952</v>
      </c>
      <c r="G344" s="580" t="s">
        <v>170</v>
      </c>
      <c r="H344" s="581" t="s">
        <v>171</v>
      </c>
      <c r="I344" s="581" t="s">
        <v>635</v>
      </c>
      <c r="J344" s="580" t="s">
        <v>629</v>
      </c>
      <c r="K344" s="582">
        <f t="shared" si="826"/>
        <v>2</v>
      </c>
      <c r="L344" s="580">
        <v>1</v>
      </c>
      <c r="M344" s="557"/>
      <c r="N344" s="558"/>
      <c r="O344" s="559">
        <f t="shared" ref="O344" si="830">SUM(L344+M344-N344)</f>
        <v>1</v>
      </c>
      <c r="P344" s="560"/>
      <c r="Q344" s="558"/>
      <c r="R344" s="559">
        <f t="shared" ref="R344" si="831">SUM(O344+P344-Q344)</f>
        <v>1</v>
      </c>
      <c r="S344" s="560"/>
      <c r="T344" s="558"/>
      <c r="U344" s="561">
        <f t="shared" ref="U344" si="832">SUM(R344+S344-T344)</f>
        <v>1</v>
      </c>
      <c r="V344" s="560"/>
      <c r="W344" s="558"/>
      <c r="X344" s="559">
        <f t="shared" ref="X344" si="833">SUM(U344+V344-W344)</f>
        <v>1</v>
      </c>
      <c r="Y344" s="560"/>
      <c r="Z344" s="558"/>
      <c r="AA344" s="561">
        <f t="shared" ref="AA344" si="834">SUM(X344+Y344-Z344)</f>
        <v>1</v>
      </c>
      <c r="AB344" s="560">
        <v>1</v>
      </c>
      <c r="AC344" s="558"/>
      <c r="AD344" s="559">
        <f t="shared" ref="AD344" si="835">SUM(AA344+AB344-AC344)</f>
        <v>2</v>
      </c>
      <c r="AE344" s="557"/>
      <c r="AF344" s="558"/>
      <c r="AG344" s="756">
        <f t="shared" ref="AG344" si="836">SUM(AD344+AE344-AF344)</f>
        <v>2</v>
      </c>
      <c r="AH344" s="560"/>
      <c r="AI344" s="558"/>
      <c r="AJ344" s="562">
        <f t="shared" ref="AJ344" si="837">SUM(AG344+AH344-AI344)</f>
        <v>2</v>
      </c>
      <c r="AK344" s="560"/>
      <c r="AL344" s="558"/>
      <c r="AM344" s="562">
        <f t="shared" ref="AM344" si="838">SUM(AJ344+AK344-AL344)</f>
        <v>2</v>
      </c>
      <c r="AN344" s="560"/>
      <c r="AO344" s="558"/>
      <c r="AP344" s="562">
        <f t="shared" ref="AP344" si="839">SUM(AM344+AN344-AO344)</f>
        <v>2</v>
      </c>
      <c r="AQ344" s="560"/>
      <c r="AR344" s="558"/>
      <c r="AS344" s="562">
        <f t="shared" ref="AS344" si="840">SUM(AP344+AQ344-AR344)</f>
        <v>2</v>
      </c>
      <c r="AT344" s="560"/>
      <c r="AU344" s="558"/>
      <c r="AV344" s="562">
        <f t="shared" ref="AV344" si="841">SUM(AS344+AT344-AU344)</f>
        <v>2</v>
      </c>
      <c r="AW344" s="583">
        <f t="shared" ref="AW344" si="842">SUM(M344+P344+S344+V344+Y344+AB344+AE344+AH344+AK344+AN344+AQ344+AT344)</f>
        <v>1</v>
      </c>
      <c r="AX344" s="583">
        <f t="shared" si="712"/>
        <v>0</v>
      </c>
      <c r="AY344" s="564">
        <f t="shared" ref="AY344" si="843">SUM(N344,Q344,T344,W344,Z344,AC344,AF344,AI344,AL344,AO344,AR344,AU344)</f>
        <v>0</v>
      </c>
      <c r="AZ344" s="565" t="e">
        <f t="shared" si="823"/>
        <v>#DIV/0!</v>
      </c>
      <c r="BA344" s="566">
        <f t="shared" si="824"/>
        <v>0</v>
      </c>
      <c r="BB344" s="567">
        <f>MAX(0, Table176252626[[#This Row],[Column6]])</f>
        <v>2</v>
      </c>
      <c r="BC344" s="568">
        <v>1</v>
      </c>
      <c r="BD344" s="584">
        <f t="shared" si="780"/>
        <v>2</v>
      </c>
      <c r="BE344" s="583">
        <f t="shared" si="778"/>
        <v>1</v>
      </c>
      <c r="BF344" s="585">
        <v>2</v>
      </c>
      <c r="BG344" s="586">
        <v>46200</v>
      </c>
      <c r="BH344" s="572">
        <f t="shared" si="781"/>
        <v>46265</v>
      </c>
      <c r="BI344" s="587">
        <f t="shared" si="825"/>
        <v>65</v>
      </c>
      <c r="BJ344" s="580" t="str">
        <f t="shared" si="779"/>
        <v/>
      </c>
      <c r="BK344" s="751">
        <v>24395</v>
      </c>
    </row>
    <row r="345" spans="1:294" ht="13">
      <c r="A345" s="590"/>
      <c r="B345" s="591"/>
      <c r="C345" s="551">
        <v>342</v>
      </c>
      <c r="D345" s="578" t="s">
        <v>3878</v>
      </c>
      <c r="E345" s="578">
        <v>5</v>
      </c>
      <c r="F345" s="579" t="s">
        <v>1953</v>
      </c>
      <c r="G345" s="588" t="s">
        <v>4644</v>
      </c>
      <c r="H345" s="589" t="s">
        <v>4645</v>
      </c>
      <c r="I345" s="589" t="s">
        <v>1056</v>
      </c>
      <c r="J345" s="588" t="s">
        <v>629</v>
      </c>
      <c r="K345" s="582">
        <f t="shared" si="826"/>
        <v>1</v>
      </c>
      <c r="L345" s="580">
        <v>1</v>
      </c>
      <c r="M345" s="558"/>
      <c r="N345" s="558"/>
      <c r="O345" s="562">
        <f t="shared" ref="O345:O351" si="844">SUM(L345+M345-N345)</f>
        <v>1</v>
      </c>
      <c r="P345" s="560"/>
      <c r="Q345" s="558"/>
      <c r="R345" s="562">
        <f t="shared" ref="R345:R351" si="845">SUM(O345+P345-Q345)</f>
        <v>1</v>
      </c>
      <c r="S345" s="560"/>
      <c r="T345" s="558"/>
      <c r="U345" s="595">
        <f t="shared" ref="U345:U351" si="846">SUM(R345+S345-T345)</f>
        <v>1</v>
      </c>
      <c r="V345" s="560"/>
      <c r="W345" s="558"/>
      <c r="X345" s="562">
        <f t="shared" ref="X345:X351" si="847">SUM(U345+V345-W345)</f>
        <v>1</v>
      </c>
      <c r="Y345" s="560"/>
      <c r="Z345" s="558"/>
      <c r="AA345" s="595">
        <f t="shared" ref="AA345:AA351" si="848">SUM(X345+Y345-Z345)</f>
        <v>1</v>
      </c>
      <c r="AB345" s="560"/>
      <c r="AC345" s="558"/>
      <c r="AD345" s="562">
        <f t="shared" ref="AD345:AD351" si="849">SUM(AA345+AB345-AC345)</f>
        <v>1</v>
      </c>
      <c r="AE345" s="557"/>
      <c r="AF345" s="558"/>
      <c r="AG345" s="672">
        <f t="shared" ref="AG345:AG351" si="850">SUM(AD345+AE345-AF345)</f>
        <v>1</v>
      </c>
      <c r="AH345" s="560"/>
      <c r="AI345" s="558"/>
      <c r="AJ345" s="562">
        <f t="shared" ref="AJ345:AJ351" si="851">SUM(AG345+AH345-AI345)</f>
        <v>1</v>
      </c>
      <c r="AK345" s="560"/>
      <c r="AL345" s="558"/>
      <c r="AM345" s="562">
        <f t="shared" ref="AM345:AM351" si="852">SUM(AJ345+AK345-AL345)</f>
        <v>1</v>
      </c>
      <c r="AN345" s="560"/>
      <c r="AO345" s="558"/>
      <c r="AP345" s="562">
        <f t="shared" ref="AP345:AP350" si="853">SUM(AM345+AN345-AO345)</f>
        <v>1</v>
      </c>
      <c r="AQ345" s="560"/>
      <c r="AR345" s="558"/>
      <c r="AS345" s="562">
        <f t="shared" ref="AS345:AS350" si="854">SUM(AP345+AQ345-AR345)</f>
        <v>1</v>
      </c>
      <c r="AT345" s="560"/>
      <c r="AU345" s="558"/>
      <c r="AV345" s="562">
        <f t="shared" ref="AV345:AV351" si="855">SUM(AS345+AT345-AU345)</f>
        <v>1</v>
      </c>
      <c r="AW345" s="597">
        <f t="shared" ref="AW345:AX358" si="856">SUM(M345+P345+S345+V345+Y345+AB345+AE345+AH345+AK345+AN345+AQ345+AT345)</f>
        <v>0</v>
      </c>
      <c r="AX345" s="583">
        <f t="shared" si="712"/>
        <v>0</v>
      </c>
      <c r="AY345" s="599">
        <f t="shared" ref="AY345:AY351" si="857">SUM(N345,Q345,T345,W345,Z345,AC345,AF345,AI345,AL345,AO345,AR345,AU345)</f>
        <v>0</v>
      </c>
      <c r="AZ345" s="600" t="e">
        <f t="shared" si="823"/>
        <v>#DIV/0!</v>
      </c>
      <c r="BA345" s="601">
        <f t="shared" si="824"/>
        <v>0</v>
      </c>
      <c r="BB345" s="602">
        <v>1</v>
      </c>
      <c r="BC345" s="603">
        <v>0</v>
      </c>
      <c r="BD345" s="584">
        <f t="shared" si="780"/>
        <v>1</v>
      </c>
      <c r="BE345" s="583">
        <f t="shared" si="778"/>
        <v>1</v>
      </c>
      <c r="BF345" s="585">
        <v>2</v>
      </c>
      <c r="BG345" s="586" t="s">
        <v>2747</v>
      </c>
      <c r="BH345" s="572">
        <f t="shared" si="781"/>
        <v>46265</v>
      </c>
      <c r="BI345" s="604" t="e">
        <f t="shared" si="825"/>
        <v>#VALUE!</v>
      </c>
      <c r="BJ345" s="580" t="e">
        <f t="shared" si="779"/>
        <v>#VALUE!</v>
      </c>
      <c r="BK345" s="751">
        <v>15000</v>
      </c>
    </row>
    <row r="346" spans="1:294" ht="13">
      <c r="A346" s="575"/>
      <c r="B346" s="576"/>
      <c r="C346" s="577">
        <v>343</v>
      </c>
      <c r="D346" s="578" t="s">
        <v>3878</v>
      </c>
      <c r="E346" s="578">
        <v>6</v>
      </c>
      <c r="F346" s="553" t="s">
        <v>1952</v>
      </c>
      <c r="G346" s="588" t="s">
        <v>2552</v>
      </c>
      <c r="H346" s="589" t="s">
        <v>2551</v>
      </c>
      <c r="I346" s="589" t="s">
        <v>431</v>
      </c>
      <c r="J346" s="588" t="s">
        <v>629</v>
      </c>
      <c r="K346" s="594">
        <f t="shared" ref="K346:K351" si="858">AV346</f>
        <v>5</v>
      </c>
      <c r="L346" s="580">
        <v>6</v>
      </c>
      <c r="M346" s="557"/>
      <c r="N346" s="558"/>
      <c r="O346" s="559">
        <f t="shared" si="844"/>
        <v>6</v>
      </c>
      <c r="P346" s="560"/>
      <c r="Q346" s="558">
        <v>1</v>
      </c>
      <c r="R346" s="559">
        <f t="shared" si="845"/>
        <v>5</v>
      </c>
      <c r="S346" s="560"/>
      <c r="T346" s="558"/>
      <c r="U346" s="561">
        <f t="shared" si="846"/>
        <v>5</v>
      </c>
      <c r="V346" s="560"/>
      <c r="W346" s="558"/>
      <c r="X346" s="559">
        <f t="shared" si="847"/>
        <v>5</v>
      </c>
      <c r="Y346" s="560"/>
      <c r="Z346" s="558"/>
      <c r="AA346" s="561">
        <f t="shared" si="848"/>
        <v>5</v>
      </c>
      <c r="AB346" s="560"/>
      <c r="AC346" s="558"/>
      <c r="AD346" s="559">
        <f t="shared" si="849"/>
        <v>5</v>
      </c>
      <c r="AE346" s="557"/>
      <c r="AF346" s="558"/>
      <c r="AG346" s="756">
        <f t="shared" si="850"/>
        <v>5</v>
      </c>
      <c r="AH346" s="560"/>
      <c r="AI346" s="558"/>
      <c r="AJ346" s="562">
        <f t="shared" si="851"/>
        <v>5</v>
      </c>
      <c r="AK346" s="560"/>
      <c r="AL346" s="558"/>
      <c r="AM346" s="562">
        <f t="shared" si="852"/>
        <v>5</v>
      </c>
      <c r="AN346" s="560"/>
      <c r="AO346" s="558"/>
      <c r="AP346" s="562">
        <f t="shared" si="853"/>
        <v>5</v>
      </c>
      <c r="AQ346" s="560"/>
      <c r="AR346" s="558"/>
      <c r="AS346" s="605">
        <f t="shared" si="854"/>
        <v>5</v>
      </c>
      <c r="AT346" s="557"/>
      <c r="AU346" s="558"/>
      <c r="AV346" s="562">
        <f t="shared" si="855"/>
        <v>5</v>
      </c>
      <c r="AW346" s="584">
        <f t="shared" si="856"/>
        <v>0</v>
      </c>
      <c r="AX346" s="583">
        <f t="shared" si="712"/>
        <v>1</v>
      </c>
      <c r="AY346" s="564">
        <f t="shared" si="857"/>
        <v>1</v>
      </c>
      <c r="AZ346" s="565">
        <f t="shared" si="823"/>
        <v>1</v>
      </c>
      <c r="BA346" s="566">
        <f t="shared" si="824"/>
        <v>1</v>
      </c>
      <c r="BB346" s="567">
        <f>MAX(0, Table176252626[[#This Row],[Column6]])</f>
        <v>5</v>
      </c>
      <c r="BC346" s="568">
        <v>1</v>
      </c>
      <c r="BD346" s="584">
        <f t="shared" si="780"/>
        <v>5</v>
      </c>
      <c r="BE346" s="583">
        <f t="shared" si="778"/>
        <v>4</v>
      </c>
      <c r="BF346" s="585">
        <v>2</v>
      </c>
      <c r="BG346" s="586">
        <v>45623.446377314816</v>
      </c>
      <c r="BH346" s="572">
        <f t="shared" si="781"/>
        <v>46265</v>
      </c>
      <c r="BI346" s="587">
        <f t="shared" si="825"/>
        <v>641.55362268518365</v>
      </c>
      <c r="BJ346" s="580" t="str">
        <f t="shared" si="779"/>
        <v>Dead Stock</v>
      </c>
      <c r="BK346" s="751">
        <v>200</v>
      </c>
    </row>
    <row r="347" spans="1:294" ht="13">
      <c r="A347" s="549"/>
      <c r="B347" s="550"/>
      <c r="C347" s="577">
        <v>344</v>
      </c>
      <c r="D347" s="578" t="s">
        <v>3878</v>
      </c>
      <c r="E347" s="578">
        <v>7</v>
      </c>
      <c r="F347" s="553" t="s">
        <v>1952</v>
      </c>
      <c r="G347" s="580" t="s">
        <v>808</v>
      </c>
      <c r="H347" s="581" t="s">
        <v>809</v>
      </c>
      <c r="I347" s="581" t="s">
        <v>431</v>
      </c>
      <c r="J347" s="580" t="s">
        <v>629</v>
      </c>
      <c r="K347" s="582">
        <f t="shared" si="858"/>
        <v>2</v>
      </c>
      <c r="L347" s="580">
        <v>2</v>
      </c>
      <c r="M347" s="557"/>
      <c r="N347" s="558"/>
      <c r="O347" s="559">
        <f t="shared" si="844"/>
        <v>2</v>
      </c>
      <c r="P347" s="560"/>
      <c r="Q347" s="558"/>
      <c r="R347" s="559">
        <f t="shared" si="845"/>
        <v>2</v>
      </c>
      <c r="S347" s="560"/>
      <c r="T347" s="558"/>
      <c r="U347" s="561">
        <f t="shared" si="846"/>
        <v>2</v>
      </c>
      <c r="V347" s="560"/>
      <c r="W347" s="558"/>
      <c r="X347" s="559">
        <f t="shared" si="847"/>
        <v>2</v>
      </c>
      <c r="Y347" s="560"/>
      <c r="Z347" s="558"/>
      <c r="AA347" s="561">
        <f t="shared" si="848"/>
        <v>2</v>
      </c>
      <c r="AB347" s="560"/>
      <c r="AC347" s="558"/>
      <c r="AD347" s="559">
        <f t="shared" si="849"/>
        <v>2</v>
      </c>
      <c r="AE347" s="557"/>
      <c r="AF347" s="558"/>
      <c r="AG347" s="756">
        <f t="shared" si="850"/>
        <v>2</v>
      </c>
      <c r="AH347" s="560"/>
      <c r="AI347" s="558"/>
      <c r="AJ347" s="562">
        <f t="shared" si="851"/>
        <v>2</v>
      </c>
      <c r="AK347" s="560"/>
      <c r="AL347" s="558"/>
      <c r="AM347" s="562">
        <f t="shared" si="852"/>
        <v>2</v>
      </c>
      <c r="AN347" s="560"/>
      <c r="AO347" s="558"/>
      <c r="AP347" s="562">
        <f t="shared" si="853"/>
        <v>2</v>
      </c>
      <c r="AQ347" s="560"/>
      <c r="AR347" s="558"/>
      <c r="AS347" s="562">
        <f t="shared" si="854"/>
        <v>2</v>
      </c>
      <c r="AT347" s="560"/>
      <c r="AU347" s="558"/>
      <c r="AV347" s="562">
        <f t="shared" si="855"/>
        <v>2</v>
      </c>
      <c r="AW347" s="583">
        <f t="shared" si="856"/>
        <v>0</v>
      </c>
      <c r="AX347" s="583">
        <f t="shared" si="712"/>
        <v>0</v>
      </c>
      <c r="AY347" s="564">
        <f t="shared" si="857"/>
        <v>0</v>
      </c>
      <c r="AZ347" s="565" t="e">
        <f t="shared" si="823"/>
        <v>#DIV/0!</v>
      </c>
      <c r="BA347" s="566">
        <f t="shared" si="824"/>
        <v>0</v>
      </c>
      <c r="BB347" s="567">
        <f>MAX(0, Table176252626[[#This Row],[Column6]])</f>
        <v>2</v>
      </c>
      <c r="BC347" s="568">
        <v>1</v>
      </c>
      <c r="BD347" s="584">
        <f t="shared" si="780"/>
        <v>2</v>
      </c>
      <c r="BE347" s="583">
        <f t="shared" si="778"/>
        <v>1</v>
      </c>
      <c r="BF347" s="585">
        <v>2</v>
      </c>
      <c r="BG347" s="586">
        <v>45677.697291666664</v>
      </c>
      <c r="BH347" s="572">
        <f t="shared" si="781"/>
        <v>46265</v>
      </c>
      <c r="BI347" s="587">
        <f t="shared" si="825"/>
        <v>587.30270833333634</v>
      </c>
      <c r="BJ347" s="580" t="str">
        <f t="shared" si="779"/>
        <v>Dead Stock</v>
      </c>
      <c r="BK347" s="751">
        <v>24000</v>
      </c>
    </row>
    <row r="348" spans="1:294" ht="13">
      <c r="A348" s="549"/>
      <c r="B348" s="576"/>
      <c r="C348" s="577">
        <v>345</v>
      </c>
      <c r="D348" s="578" t="s">
        <v>3878</v>
      </c>
      <c r="E348" s="578">
        <v>8</v>
      </c>
      <c r="F348" s="579" t="s">
        <v>1953</v>
      </c>
      <c r="G348" s="580" t="s">
        <v>33</v>
      </c>
      <c r="H348" s="581" t="s">
        <v>34</v>
      </c>
      <c r="I348" s="581" t="s">
        <v>425</v>
      </c>
      <c r="J348" s="580" t="s">
        <v>629</v>
      </c>
      <c r="K348" s="582">
        <f t="shared" si="858"/>
        <v>2</v>
      </c>
      <c r="L348" s="580">
        <v>2</v>
      </c>
      <c r="M348" s="557"/>
      <c r="N348" s="558"/>
      <c r="O348" s="559">
        <f t="shared" si="844"/>
        <v>2</v>
      </c>
      <c r="P348" s="560"/>
      <c r="Q348" s="558"/>
      <c r="R348" s="559">
        <f t="shared" si="845"/>
        <v>2</v>
      </c>
      <c r="S348" s="560"/>
      <c r="T348" s="558"/>
      <c r="U348" s="561">
        <f t="shared" si="846"/>
        <v>2</v>
      </c>
      <c r="V348" s="560"/>
      <c r="W348" s="558"/>
      <c r="X348" s="559">
        <f t="shared" si="847"/>
        <v>2</v>
      </c>
      <c r="Y348" s="560"/>
      <c r="Z348" s="558"/>
      <c r="AA348" s="561">
        <f t="shared" si="848"/>
        <v>2</v>
      </c>
      <c r="AB348" s="560"/>
      <c r="AC348" s="558"/>
      <c r="AD348" s="559">
        <f t="shared" si="849"/>
        <v>2</v>
      </c>
      <c r="AE348" s="557"/>
      <c r="AF348" s="558"/>
      <c r="AG348" s="756">
        <f t="shared" si="850"/>
        <v>2</v>
      </c>
      <c r="AH348" s="560"/>
      <c r="AI348" s="558"/>
      <c r="AJ348" s="562">
        <f t="shared" si="851"/>
        <v>2</v>
      </c>
      <c r="AK348" s="560"/>
      <c r="AL348" s="558"/>
      <c r="AM348" s="562">
        <f t="shared" si="852"/>
        <v>2</v>
      </c>
      <c r="AN348" s="560"/>
      <c r="AO348" s="558"/>
      <c r="AP348" s="562">
        <f t="shared" si="853"/>
        <v>2</v>
      </c>
      <c r="AQ348" s="560"/>
      <c r="AR348" s="558"/>
      <c r="AS348" s="562">
        <f t="shared" si="854"/>
        <v>2</v>
      </c>
      <c r="AT348" s="560"/>
      <c r="AU348" s="558"/>
      <c r="AV348" s="562">
        <f t="shared" si="855"/>
        <v>2</v>
      </c>
      <c r="AW348" s="583">
        <f t="shared" si="856"/>
        <v>0</v>
      </c>
      <c r="AX348" s="583">
        <f t="shared" si="712"/>
        <v>0</v>
      </c>
      <c r="AY348" s="564">
        <f t="shared" si="857"/>
        <v>0</v>
      </c>
      <c r="AZ348" s="565" t="e">
        <f t="shared" si="823"/>
        <v>#DIV/0!</v>
      </c>
      <c r="BA348" s="566">
        <f t="shared" si="824"/>
        <v>0</v>
      </c>
      <c r="BB348" s="567">
        <f>MAX(0, Table176252626[[#This Row],[Column6]])</f>
        <v>2</v>
      </c>
      <c r="BC348" s="568">
        <v>1</v>
      </c>
      <c r="BD348" s="584">
        <f t="shared" si="780"/>
        <v>2</v>
      </c>
      <c r="BE348" s="583">
        <f t="shared" si="778"/>
        <v>1</v>
      </c>
      <c r="BF348" s="585">
        <v>2</v>
      </c>
      <c r="BG348" s="586">
        <v>43720.45453703704</v>
      </c>
      <c r="BH348" s="572">
        <f t="shared" si="781"/>
        <v>46265</v>
      </c>
      <c r="BI348" s="587">
        <f t="shared" si="825"/>
        <v>2544.5454629629603</v>
      </c>
      <c r="BJ348" s="580" t="str">
        <f t="shared" si="779"/>
        <v>Dead Stock</v>
      </c>
      <c r="BK348" s="751">
        <v>15480</v>
      </c>
    </row>
    <row r="349" spans="1:294" s="548" customFormat="1" ht="13">
      <c r="A349" s="549"/>
      <c r="B349" s="576"/>
      <c r="C349" s="551">
        <v>346</v>
      </c>
      <c r="D349" s="578" t="s">
        <v>3878</v>
      </c>
      <c r="E349" s="578">
        <v>9</v>
      </c>
      <c r="F349" s="553" t="s">
        <v>1952</v>
      </c>
      <c r="G349" s="580" t="s">
        <v>918</v>
      </c>
      <c r="H349" s="581" t="s">
        <v>919</v>
      </c>
      <c r="I349" s="581" t="s">
        <v>635</v>
      </c>
      <c r="J349" s="580" t="s">
        <v>629</v>
      </c>
      <c r="K349" s="582">
        <f t="shared" si="858"/>
        <v>1</v>
      </c>
      <c r="L349" s="580">
        <v>0</v>
      </c>
      <c r="M349" s="557"/>
      <c r="N349" s="558"/>
      <c r="O349" s="559">
        <f t="shared" si="844"/>
        <v>0</v>
      </c>
      <c r="P349" s="560"/>
      <c r="Q349" s="558"/>
      <c r="R349" s="559">
        <f t="shared" si="845"/>
        <v>0</v>
      </c>
      <c r="S349" s="560"/>
      <c r="T349" s="558"/>
      <c r="U349" s="561">
        <f t="shared" si="846"/>
        <v>0</v>
      </c>
      <c r="V349" s="560"/>
      <c r="W349" s="558"/>
      <c r="X349" s="559">
        <f t="shared" si="847"/>
        <v>0</v>
      </c>
      <c r="Y349" s="560"/>
      <c r="Z349" s="558"/>
      <c r="AA349" s="561">
        <f t="shared" si="848"/>
        <v>0</v>
      </c>
      <c r="AB349" s="560"/>
      <c r="AC349" s="558"/>
      <c r="AD349" s="559">
        <f t="shared" si="849"/>
        <v>0</v>
      </c>
      <c r="AE349" s="557">
        <v>1</v>
      </c>
      <c r="AF349" s="558"/>
      <c r="AG349" s="756">
        <f t="shared" si="850"/>
        <v>1</v>
      </c>
      <c r="AH349" s="560"/>
      <c r="AI349" s="558"/>
      <c r="AJ349" s="562">
        <f t="shared" si="851"/>
        <v>1</v>
      </c>
      <c r="AK349" s="560"/>
      <c r="AL349" s="558"/>
      <c r="AM349" s="562">
        <f t="shared" si="852"/>
        <v>1</v>
      </c>
      <c r="AN349" s="560"/>
      <c r="AO349" s="558"/>
      <c r="AP349" s="562">
        <f t="shared" si="853"/>
        <v>1</v>
      </c>
      <c r="AQ349" s="560"/>
      <c r="AR349" s="558"/>
      <c r="AS349" s="562">
        <f t="shared" si="854"/>
        <v>1</v>
      </c>
      <c r="AT349" s="560"/>
      <c r="AU349" s="558"/>
      <c r="AV349" s="562">
        <f t="shared" si="855"/>
        <v>1</v>
      </c>
      <c r="AW349" s="583">
        <f t="shared" si="856"/>
        <v>1</v>
      </c>
      <c r="AX349" s="583">
        <f t="shared" si="712"/>
        <v>0</v>
      </c>
      <c r="AY349" s="564">
        <f t="shared" si="857"/>
        <v>0</v>
      </c>
      <c r="AZ349" s="565" t="e">
        <f t="shared" si="823"/>
        <v>#DIV/0!</v>
      </c>
      <c r="BA349" s="566">
        <f t="shared" si="824"/>
        <v>0</v>
      </c>
      <c r="BB349" s="567">
        <f>MAX(0, Table176252626[[#This Row],[Column6]])</f>
        <v>1</v>
      </c>
      <c r="BC349" s="568">
        <v>0</v>
      </c>
      <c r="BD349" s="584">
        <f t="shared" si="780"/>
        <v>1</v>
      </c>
      <c r="BE349" s="583">
        <f t="shared" si="778"/>
        <v>1</v>
      </c>
      <c r="BF349" s="585">
        <v>2</v>
      </c>
      <c r="BG349" s="586">
        <v>46221</v>
      </c>
      <c r="BH349" s="572">
        <f t="shared" si="781"/>
        <v>46265</v>
      </c>
      <c r="BI349" s="587">
        <f t="shared" si="825"/>
        <v>44</v>
      </c>
      <c r="BJ349" s="580" t="str">
        <f t="shared" si="779"/>
        <v/>
      </c>
      <c r="BK349" s="751">
        <v>100000</v>
      </c>
      <c r="BL349" s="530"/>
      <c r="BM349" s="530"/>
      <c r="BN349" s="530"/>
      <c r="BO349" s="530"/>
      <c r="BP349" s="530"/>
      <c r="BQ349" s="530"/>
      <c r="BR349" s="530"/>
      <c r="BS349" s="530"/>
      <c r="BT349" s="530"/>
      <c r="BU349" s="530"/>
      <c r="BV349" s="530"/>
      <c r="BW349" s="530"/>
      <c r="BX349" s="530"/>
      <c r="BY349" s="530"/>
      <c r="BZ349" s="530"/>
      <c r="CA349" s="530"/>
      <c r="CB349" s="530"/>
      <c r="CC349" s="530"/>
      <c r="CD349" s="530"/>
      <c r="CE349" s="530"/>
      <c r="CF349" s="530"/>
      <c r="CG349" s="530"/>
      <c r="CH349" s="530"/>
      <c r="CI349" s="530"/>
      <c r="CJ349" s="530"/>
      <c r="CK349" s="530"/>
      <c r="CL349" s="530"/>
      <c r="CM349" s="530"/>
      <c r="CN349" s="530"/>
      <c r="CO349" s="530"/>
      <c r="CP349" s="530"/>
      <c r="CQ349" s="530"/>
      <c r="CR349" s="530"/>
      <c r="CS349" s="530"/>
      <c r="CT349" s="530"/>
      <c r="CU349" s="530"/>
      <c r="CV349" s="530"/>
      <c r="CW349" s="530"/>
      <c r="CX349" s="530"/>
      <c r="CY349" s="530"/>
      <c r="CZ349" s="530"/>
      <c r="DA349" s="530"/>
      <c r="DB349" s="530"/>
      <c r="DC349" s="530"/>
      <c r="DD349" s="530"/>
      <c r="DE349" s="530"/>
      <c r="DF349" s="530"/>
      <c r="DG349" s="530"/>
      <c r="DH349" s="530"/>
      <c r="DI349" s="530"/>
      <c r="DJ349" s="530"/>
      <c r="DK349" s="530"/>
      <c r="DL349" s="530"/>
      <c r="DM349" s="530"/>
      <c r="DN349" s="530"/>
      <c r="DO349" s="530"/>
      <c r="DP349" s="530"/>
      <c r="DQ349" s="530"/>
      <c r="DR349" s="530"/>
      <c r="DS349" s="530"/>
      <c r="DT349" s="530"/>
      <c r="DU349" s="530"/>
      <c r="DV349" s="530"/>
      <c r="DW349" s="530"/>
      <c r="DX349" s="530"/>
      <c r="DY349" s="530"/>
      <c r="DZ349" s="530"/>
      <c r="EA349" s="530"/>
      <c r="EB349" s="530"/>
      <c r="EC349" s="530"/>
      <c r="ED349" s="530"/>
      <c r="EE349" s="530"/>
      <c r="EF349" s="530"/>
      <c r="EG349" s="530"/>
      <c r="EH349" s="530"/>
      <c r="EI349" s="530"/>
      <c r="EJ349" s="530"/>
      <c r="EK349" s="530"/>
      <c r="EL349" s="530"/>
      <c r="EM349" s="530"/>
      <c r="EN349" s="530"/>
      <c r="EO349" s="530"/>
      <c r="EP349" s="530"/>
      <c r="EQ349" s="530"/>
      <c r="ER349" s="530"/>
      <c r="ES349" s="530"/>
      <c r="ET349" s="530"/>
      <c r="EU349" s="530"/>
      <c r="EV349" s="530"/>
      <c r="EW349" s="530"/>
      <c r="EX349" s="530"/>
      <c r="EY349" s="530"/>
      <c r="EZ349" s="530"/>
      <c r="FA349" s="530"/>
      <c r="FB349" s="530"/>
      <c r="FC349" s="530"/>
      <c r="FD349" s="530"/>
      <c r="FE349" s="530"/>
      <c r="FF349" s="530"/>
      <c r="FG349" s="530"/>
      <c r="FH349" s="530"/>
      <c r="FI349" s="530"/>
      <c r="FJ349" s="530"/>
      <c r="FK349" s="530"/>
      <c r="FL349" s="530"/>
      <c r="FM349" s="530"/>
      <c r="FN349" s="530"/>
      <c r="FO349" s="530"/>
      <c r="FP349" s="530"/>
      <c r="FQ349" s="530"/>
      <c r="FR349" s="530"/>
      <c r="FS349" s="530"/>
      <c r="FT349" s="530"/>
      <c r="FU349" s="530"/>
      <c r="FV349" s="530"/>
      <c r="FW349" s="530"/>
      <c r="FX349" s="530"/>
      <c r="FY349" s="530"/>
      <c r="FZ349" s="530"/>
      <c r="GA349" s="530"/>
      <c r="GB349" s="530"/>
      <c r="GC349" s="530"/>
      <c r="GD349" s="530"/>
      <c r="GE349" s="530"/>
      <c r="GF349" s="530"/>
      <c r="GG349" s="530"/>
      <c r="GH349" s="530"/>
      <c r="GI349" s="530"/>
      <c r="GJ349" s="530"/>
      <c r="GK349" s="530"/>
      <c r="GL349" s="530"/>
      <c r="GM349" s="530"/>
      <c r="GN349" s="530"/>
      <c r="GO349" s="530"/>
      <c r="GP349" s="530"/>
      <c r="GQ349" s="530"/>
      <c r="GR349" s="530"/>
      <c r="GS349" s="530"/>
      <c r="GT349" s="530"/>
      <c r="GU349" s="530"/>
      <c r="GV349" s="530"/>
      <c r="GW349" s="530"/>
      <c r="GX349" s="530"/>
      <c r="GY349" s="530"/>
      <c r="GZ349" s="530"/>
      <c r="HA349" s="530"/>
      <c r="HB349" s="530"/>
      <c r="HC349" s="530"/>
      <c r="HD349" s="530"/>
      <c r="HE349" s="530"/>
      <c r="HF349" s="530"/>
      <c r="HG349" s="530"/>
      <c r="HH349" s="530"/>
      <c r="HI349" s="530"/>
      <c r="HJ349" s="530"/>
      <c r="HK349" s="530"/>
      <c r="HL349" s="530"/>
      <c r="HM349" s="530"/>
      <c r="HN349" s="530"/>
      <c r="HO349" s="530"/>
      <c r="HP349" s="530"/>
      <c r="HQ349" s="530"/>
      <c r="HR349" s="530"/>
      <c r="HS349" s="530"/>
      <c r="HT349" s="530"/>
      <c r="HU349" s="530"/>
      <c r="HV349" s="530"/>
      <c r="HW349" s="530"/>
      <c r="HX349" s="530"/>
      <c r="HY349" s="530"/>
      <c r="HZ349" s="530"/>
      <c r="IA349" s="530"/>
      <c r="IB349" s="530"/>
      <c r="IC349" s="530"/>
      <c r="ID349" s="530"/>
      <c r="IE349" s="530"/>
      <c r="IF349" s="530"/>
      <c r="IG349" s="530"/>
      <c r="IH349" s="530"/>
      <c r="II349" s="530"/>
      <c r="IJ349" s="530"/>
      <c r="IK349" s="530"/>
      <c r="IL349" s="530"/>
      <c r="IM349" s="530"/>
      <c r="IN349" s="530"/>
      <c r="IO349" s="530"/>
      <c r="IP349" s="530"/>
      <c r="IQ349" s="530"/>
      <c r="IR349" s="530"/>
      <c r="IS349" s="530"/>
      <c r="IT349" s="530"/>
      <c r="IU349" s="530"/>
      <c r="IV349" s="530"/>
      <c r="IW349" s="530"/>
      <c r="IX349" s="530"/>
      <c r="IY349" s="530"/>
      <c r="IZ349" s="530"/>
      <c r="JA349" s="530"/>
      <c r="JB349" s="530"/>
      <c r="JC349" s="530"/>
      <c r="JD349" s="530"/>
      <c r="JE349" s="530"/>
      <c r="JF349" s="530"/>
      <c r="JG349" s="530"/>
      <c r="JH349" s="530"/>
      <c r="JI349" s="530"/>
      <c r="JJ349" s="530"/>
      <c r="JK349" s="530"/>
      <c r="JL349" s="530"/>
      <c r="JM349" s="530"/>
      <c r="JN349" s="530"/>
      <c r="JO349" s="530"/>
      <c r="JP349" s="530"/>
      <c r="JQ349" s="530"/>
      <c r="JR349" s="530"/>
      <c r="JS349" s="530"/>
      <c r="JT349" s="530"/>
      <c r="JU349" s="530"/>
      <c r="JV349" s="530"/>
      <c r="JW349" s="530"/>
      <c r="JX349" s="530"/>
      <c r="JY349" s="530"/>
      <c r="JZ349" s="530"/>
      <c r="KA349" s="530"/>
      <c r="KB349" s="530"/>
      <c r="KC349" s="530"/>
      <c r="KD349" s="530"/>
      <c r="KE349" s="530"/>
      <c r="KF349" s="530"/>
      <c r="KG349" s="530"/>
      <c r="KH349" s="530"/>
    </row>
    <row r="350" spans="1:294" ht="13">
      <c r="A350" s="549"/>
      <c r="B350" s="550"/>
      <c r="C350" s="551">
        <v>347</v>
      </c>
      <c r="D350" s="578" t="s">
        <v>3878</v>
      </c>
      <c r="E350" s="578">
        <v>10</v>
      </c>
      <c r="F350" s="553" t="s">
        <v>1953</v>
      </c>
      <c r="G350" s="588" t="s">
        <v>265</v>
      </c>
      <c r="H350" s="589" t="s">
        <v>3112</v>
      </c>
      <c r="I350" s="581" t="s">
        <v>635</v>
      </c>
      <c r="J350" s="580" t="s">
        <v>629</v>
      </c>
      <c r="K350" s="582">
        <f t="shared" si="858"/>
        <v>2</v>
      </c>
      <c r="L350" s="580">
        <v>2</v>
      </c>
      <c r="M350" s="627"/>
      <c r="N350" s="628"/>
      <c r="O350" s="559">
        <f t="shared" si="844"/>
        <v>2</v>
      </c>
      <c r="P350" s="629"/>
      <c r="Q350" s="628"/>
      <c r="R350" s="559">
        <f t="shared" si="845"/>
        <v>2</v>
      </c>
      <c r="S350" s="629"/>
      <c r="T350" s="628"/>
      <c r="U350" s="561">
        <f t="shared" si="846"/>
        <v>2</v>
      </c>
      <c r="V350" s="629"/>
      <c r="W350" s="628"/>
      <c r="X350" s="559">
        <f t="shared" si="847"/>
        <v>2</v>
      </c>
      <c r="Y350" s="629"/>
      <c r="Z350" s="628"/>
      <c r="AA350" s="561">
        <f t="shared" si="848"/>
        <v>2</v>
      </c>
      <c r="AB350" s="629"/>
      <c r="AC350" s="628"/>
      <c r="AD350" s="559">
        <f t="shared" si="849"/>
        <v>2</v>
      </c>
      <c r="AE350" s="627"/>
      <c r="AF350" s="628"/>
      <c r="AG350" s="756">
        <f t="shared" si="850"/>
        <v>2</v>
      </c>
      <c r="AH350" s="560"/>
      <c r="AI350" s="558"/>
      <c r="AJ350" s="562">
        <f t="shared" si="851"/>
        <v>2</v>
      </c>
      <c r="AK350" s="560"/>
      <c r="AL350" s="558"/>
      <c r="AM350" s="562">
        <f t="shared" si="852"/>
        <v>2</v>
      </c>
      <c r="AN350" s="560"/>
      <c r="AO350" s="558"/>
      <c r="AP350" s="562">
        <f t="shared" si="853"/>
        <v>2</v>
      </c>
      <c r="AQ350" s="560"/>
      <c r="AR350" s="558"/>
      <c r="AS350" s="562">
        <f t="shared" si="854"/>
        <v>2</v>
      </c>
      <c r="AT350" s="560"/>
      <c r="AU350" s="558"/>
      <c r="AV350" s="562">
        <f t="shared" si="855"/>
        <v>2</v>
      </c>
      <c r="AW350" s="583">
        <f t="shared" si="856"/>
        <v>0</v>
      </c>
      <c r="AX350" s="583">
        <f t="shared" si="712"/>
        <v>0</v>
      </c>
      <c r="AY350" s="564">
        <f t="shared" si="857"/>
        <v>0</v>
      </c>
      <c r="AZ350" s="565" t="e">
        <f t="shared" si="823"/>
        <v>#DIV/0!</v>
      </c>
      <c r="BA350" s="566">
        <f t="shared" si="824"/>
        <v>0</v>
      </c>
      <c r="BB350" s="567">
        <f>MAX(0, Table176252626[[#This Row],[Column6]])</f>
        <v>2</v>
      </c>
      <c r="BC350" s="568">
        <v>1</v>
      </c>
      <c r="BD350" s="584">
        <f t="shared" si="780"/>
        <v>2</v>
      </c>
      <c r="BE350" s="583">
        <f t="shared" si="778"/>
        <v>1</v>
      </c>
      <c r="BF350" s="585">
        <v>2</v>
      </c>
      <c r="BG350" s="586">
        <v>43195.417361111111</v>
      </c>
      <c r="BH350" s="572">
        <f t="shared" si="781"/>
        <v>46265</v>
      </c>
      <c r="BI350" s="587">
        <f t="shared" si="825"/>
        <v>3069.5826388888891</v>
      </c>
      <c r="BJ350" s="580" t="str">
        <f t="shared" si="779"/>
        <v>Dead Stock</v>
      </c>
      <c r="BK350" s="751">
        <v>15000</v>
      </c>
    </row>
    <row r="351" spans="1:294" ht="13">
      <c r="A351" s="590"/>
      <c r="B351" s="591"/>
      <c r="C351" s="551">
        <v>348</v>
      </c>
      <c r="D351" s="578" t="s">
        <v>3878</v>
      </c>
      <c r="E351" s="578">
        <v>11</v>
      </c>
      <c r="F351" s="553" t="s">
        <v>1953</v>
      </c>
      <c r="G351" s="580" t="s">
        <v>2617</v>
      </c>
      <c r="H351" s="581" t="s">
        <v>2616</v>
      </c>
      <c r="I351" s="581" t="s">
        <v>426</v>
      </c>
      <c r="J351" s="580" t="s">
        <v>629</v>
      </c>
      <c r="K351" s="582">
        <f t="shared" si="858"/>
        <v>1</v>
      </c>
      <c r="L351" s="580">
        <v>1</v>
      </c>
      <c r="M351" s="557"/>
      <c r="N351" s="558"/>
      <c r="O351" s="559">
        <f t="shared" si="844"/>
        <v>1</v>
      </c>
      <c r="P351" s="560"/>
      <c r="Q351" s="558"/>
      <c r="R351" s="559">
        <f t="shared" si="845"/>
        <v>1</v>
      </c>
      <c r="S351" s="560"/>
      <c r="T351" s="558"/>
      <c r="U351" s="561">
        <f t="shared" si="846"/>
        <v>1</v>
      </c>
      <c r="V351" s="560"/>
      <c r="W351" s="558"/>
      <c r="X351" s="559">
        <f t="shared" si="847"/>
        <v>1</v>
      </c>
      <c r="Y351" s="560"/>
      <c r="Z351" s="558"/>
      <c r="AA351" s="561">
        <f t="shared" si="848"/>
        <v>1</v>
      </c>
      <c r="AB351" s="560"/>
      <c r="AC351" s="558"/>
      <c r="AD351" s="559">
        <f t="shared" si="849"/>
        <v>1</v>
      </c>
      <c r="AE351" s="557"/>
      <c r="AF351" s="558"/>
      <c r="AG351" s="756">
        <f t="shared" si="850"/>
        <v>1</v>
      </c>
      <c r="AH351" s="560"/>
      <c r="AI351" s="558"/>
      <c r="AJ351" s="562">
        <f t="shared" si="851"/>
        <v>1</v>
      </c>
      <c r="AK351" s="560"/>
      <c r="AL351" s="558"/>
      <c r="AM351" s="562">
        <f t="shared" si="852"/>
        <v>1</v>
      </c>
      <c r="AN351" s="560"/>
      <c r="AO351" s="558"/>
      <c r="AP351" s="562">
        <f t="shared" ref="AP351" si="859">SUM(AM351+AN351-AO351)</f>
        <v>1</v>
      </c>
      <c r="AQ351" s="560"/>
      <c r="AR351" s="558"/>
      <c r="AS351" s="605">
        <f t="shared" ref="AS351" si="860">SUM(AP351+AQ351-AR351)</f>
        <v>1</v>
      </c>
      <c r="AT351" s="557"/>
      <c r="AU351" s="558"/>
      <c r="AV351" s="562">
        <f t="shared" si="855"/>
        <v>1</v>
      </c>
      <c r="AW351" s="584">
        <f t="shared" si="856"/>
        <v>0</v>
      </c>
      <c r="AX351" s="583">
        <f t="shared" si="856"/>
        <v>0</v>
      </c>
      <c r="AY351" s="564">
        <f t="shared" si="857"/>
        <v>0</v>
      </c>
      <c r="AZ351" s="565" t="e">
        <f t="shared" si="823"/>
        <v>#DIV/0!</v>
      </c>
      <c r="BA351" s="566">
        <f t="shared" si="824"/>
        <v>0</v>
      </c>
      <c r="BB351" s="567">
        <f>MAX(0, Table176252626[[#This Row],[Column6]])</f>
        <v>1</v>
      </c>
      <c r="BC351" s="568">
        <v>0</v>
      </c>
      <c r="BD351" s="584">
        <f t="shared" si="780"/>
        <v>1</v>
      </c>
      <c r="BE351" s="583">
        <f t="shared" si="778"/>
        <v>1</v>
      </c>
      <c r="BF351" s="585">
        <v>2</v>
      </c>
      <c r="BG351" s="586">
        <v>44532.542060185187</v>
      </c>
      <c r="BH351" s="572">
        <f t="shared" si="781"/>
        <v>46265</v>
      </c>
      <c r="BI351" s="608">
        <f t="shared" ref="BI351" si="861">BH351-BG351</f>
        <v>1732.4579398148126</v>
      </c>
      <c r="BJ351" s="580" t="str">
        <f t="shared" si="779"/>
        <v>Dead Stock</v>
      </c>
      <c r="BK351" s="751">
        <v>95000</v>
      </c>
    </row>
    <row r="352" spans="1:294" ht="13">
      <c r="A352" s="549"/>
      <c r="B352" s="576"/>
      <c r="C352" s="577">
        <v>349</v>
      </c>
      <c r="D352" s="618" t="s">
        <v>1028</v>
      </c>
      <c r="E352" s="618">
        <v>1</v>
      </c>
      <c r="F352" s="579" t="s">
        <v>1953</v>
      </c>
      <c r="G352" s="580" t="s">
        <v>2603</v>
      </c>
      <c r="H352" s="581" t="s">
        <v>3566</v>
      </c>
      <c r="I352" s="581" t="s">
        <v>635</v>
      </c>
      <c r="J352" s="580" t="s">
        <v>629</v>
      </c>
      <c r="K352" s="582">
        <f t="shared" ref="K352:K355" si="862">AV352</f>
        <v>2</v>
      </c>
      <c r="L352" s="588">
        <v>2</v>
      </c>
      <c r="M352" s="557"/>
      <c r="N352" s="558"/>
      <c r="O352" s="559">
        <f t="shared" ref="O352:O355" si="863">SUM(L352+M352-N352)</f>
        <v>2</v>
      </c>
      <c r="P352" s="560"/>
      <c r="Q352" s="558"/>
      <c r="R352" s="559">
        <f t="shared" ref="R352:R355" si="864">SUM(O352+P352-Q352)</f>
        <v>2</v>
      </c>
      <c r="S352" s="560"/>
      <c r="T352" s="558"/>
      <c r="U352" s="561">
        <f t="shared" ref="U352:U355" si="865">SUM(R352+S352-T352)</f>
        <v>2</v>
      </c>
      <c r="V352" s="560"/>
      <c r="W352" s="558"/>
      <c r="X352" s="559">
        <f t="shared" ref="X352:X355" si="866">SUM(U352+V352-W352)</f>
        <v>2</v>
      </c>
      <c r="Y352" s="560"/>
      <c r="Z352" s="558"/>
      <c r="AA352" s="561">
        <f t="shared" ref="AA352:AA355" si="867">SUM(X352+Y352-Z352)</f>
        <v>2</v>
      </c>
      <c r="AB352" s="560"/>
      <c r="AC352" s="558"/>
      <c r="AD352" s="559">
        <f t="shared" ref="AD352:AD355" si="868">SUM(AA352+AB352-AC352)</f>
        <v>2</v>
      </c>
      <c r="AE352" s="557"/>
      <c r="AF352" s="558"/>
      <c r="AG352" s="756">
        <f t="shared" ref="AG352:AG355" si="869">SUM(AD352+AE352-AF352)</f>
        <v>2</v>
      </c>
      <c r="AH352" s="560"/>
      <c r="AI352" s="558"/>
      <c r="AJ352" s="562">
        <f t="shared" ref="AJ352:AJ355" si="870">SUM(AG352+AH352-AI352)</f>
        <v>2</v>
      </c>
      <c r="AK352" s="560"/>
      <c r="AL352" s="558"/>
      <c r="AM352" s="562">
        <f t="shared" ref="AM352:AM355" si="871">SUM(AJ352+AK352-AL352)</f>
        <v>2</v>
      </c>
      <c r="AN352" s="560"/>
      <c r="AO352" s="558"/>
      <c r="AP352" s="562">
        <f t="shared" ref="AP352:AP355" si="872">SUM(AM352+AN352-AO352)</f>
        <v>2</v>
      </c>
      <c r="AQ352" s="560"/>
      <c r="AR352" s="558"/>
      <c r="AS352" s="562">
        <f t="shared" ref="AS352:AS355" si="873">SUM(AP352+AQ352-AR352)</f>
        <v>2</v>
      </c>
      <c r="AT352" s="560"/>
      <c r="AU352" s="558"/>
      <c r="AV352" s="562">
        <f t="shared" ref="AV352:AV355" si="874">SUM(AS352+AT352-AU352)</f>
        <v>2</v>
      </c>
      <c r="AW352" s="583">
        <f t="shared" ref="AW352:AW355" si="875">SUM(M352+P352+S352+V352+Y352+AB352+AE352+AH352+AK352+AN352+AQ352+AT352)</f>
        <v>0</v>
      </c>
      <c r="AX352" s="583">
        <f t="shared" si="856"/>
        <v>0</v>
      </c>
      <c r="AY352" s="564">
        <f t="shared" ref="AY352:AY355" si="876">SUM(N352,Q352,T352,W352,Z352,AC352,AF352,AI352,AL352,AO352,AR352,AU352)</f>
        <v>0</v>
      </c>
      <c r="AZ352" s="565" t="e">
        <f t="shared" ref="AZ352:AZ355" si="877">AVERAGE(N352,Q352,T352,W352,Z352,AC352,AF352,AI352,AL352,AO352,AR352,AU352)</f>
        <v>#DIV/0!</v>
      </c>
      <c r="BA352" s="566">
        <f t="shared" ref="BA352:BA355" si="878">COUNT(N352,Q352,T352,W352,Z352,AC352,AF352,AI352,AL352,AO352,AR352,AU352)</f>
        <v>0</v>
      </c>
      <c r="BB352" s="567">
        <f>MAX(0, Table176252626[[#This Row],[Column6]])</f>
        <v>2</v>
      </c>
      <c r="BC352" s="568">
        <v>1</v>
      </c>
      <c r="BD352" s="584">
        <f t="shared" si="780"/>
        <v>2</v>
      </c>
      <c r="BE352" s="583">
        <f t="shared" si="778"/>
        <v>1</v>
      </c>
      <c r="BF352" s="585">
        <v>2</v>
      </c>
      <c r="BG352" s="586">
        <v>43350.467638888891</v>
      </c>
      <c r="BH352" s="572">
        <f t="shared" si="781"/>
        <v>46265</v>
      </c>
      <c r="BI352" s="587">
        <f t="shared" ref="BI352:BI355" si="879">BH352-BG352</f>
        <v>2914.5323611111089</v>
      </c>
      <c r="BJ352" s="580" t="str">
        <f t="shared" si="779"/>
        <v>Dead Stock</v>
      </c>
      <c r="BK352" s="751">
        <v>666</v>
      </c>
    </row>
    <row r="353" spans="1:63" ht="13">
      <c r="A353" s="549"/>
      <c r="B353" s="550"/>
      <c r="C353" s="577">
        <v>350</v>
      </c>
      <c r="D353" s="618" t="s">
        <v>1028</v>
      </c>
      <c r="E353" s="618">
        <v>1</v>
      </c>
      <c r="F353" s="579" t="s">
        <v>1953</v>
      </c>
      <c r="G353" s="580" t="s">
        <v>978</v>
      </c>
      <c r="H353" s="581" t="s">
        <v>3565</v>
      </c>
      <c r="I353" s="581" t="s">
        <v>635</v>
      </c>
      <c r="J353" s="580" t="s">
        <v>629</v>
      </c>
      <c r="K353" s="582">
        <f t="shared" si="862"/>
        <v>4</v>
      </c>
      <c r="L353" s="588">
        <v>4</v>
      </c>
      <c r="M353" s="557"/>
      <c r="N353" s="558"/>
      <c r="O353" s="559">
        <f t="shared" si="863"/>
        <v>4</v>
      </c>
      <c r="P353" s="560"/>
      <c r="Q353" s="558"/>
      <c r="R353" s="559">
        <f t="shared" si="864"/>
        <v>4</v>
      </c>
      <c r="S353" s="560"/>
      <c r="T353" s="558"/>
      <c r="U353" s="561">
        <f t="shared" si="865"/>
        <v>4</v>
      </c>
      <c r="V353" s="560"/>
      <c r="W353" s="558"/>
      <c r="X353" s="559">
        <f t="shared" si="866"/>
        <v>4</v>
      </c>
      <c r="Y353" s="560"/>
      <c r="Z353" s="558"/>
      <c r="AA353" s="561">
        <f t="shared" si="867"/>
        <v>4</v>
      </c>
      <c r="AB353" s="560"/>
      <c r="AC353" s="558"/>
      <c r="AD353" s="559">
        <f t="shared" si="868"/>
        <v>4</v>
      </c>
      <c r="AE353" s="557"/>
      <c r="AF353" s="558"/>
      <c r="AG353" s="756">
        <f t="shared" si="869"/>
        <v>4</v>
      </c>
      <c r="AH353" s="560"/>
      <c r="AI353" s="558"/>
      <c r="AJ353" s="562">
        <f t="shared" si="870"/>
        <v>4</v>
      </c>
      <c r="AK353" s="560"/>
      <c r="AL353" s="558"/>
      <c r="AM353" s="562">
        <f t="shared" si="871"/>
        <v>4</v>
      </c>
      <c r="AN353" s="560"/>
      <c r="AO353" s="558"/>
      <c r="AP353" s="562">
        <f t="shared" si="872"/>
        <v>4</v>
      </c>
      <c r="AQ353" s="560"/>
      <c r="AR353" s="558"/>
      <c r="AS353" s="562">
        <f t="shared" si="873"/>
        <v>4</v>
      </c>
      <c r="AT353" s="560"/>
      <c r="AU353" s="558"/>
      <c r="AV353" s="562">
        <f t="shared" si="874"/>
        <v>4</v>
      </c>
      <c r="AW353" s="583">
        <f t="shared" si="875"/>
        <v>0</v>
      </c>
      <c r="AX353" s="583">
        <f t="shared" si="856"/>
        <v>0</v>
      </c>
      <c r="AY353" s="564">
        <f t="shared" si="876"/>
        <v>0</v>
      </c>
      <c r="AZ353" s="565" t="e">
        <f t="shared" si="877"/>
        <v>#DIV/0!</v>
      </c>
      <c r="BA353" s="566">
        <f t="shared" si="878"/>
        <v>0</v>
      </c>
      <c r="BB353" s="567">
        <f>MAX(0, Table176252626[[#This Row],[Column6]])</f>
        <v>4</v>
      </c>
      <c r="BC353" s="568">
        <v>1</v>
      </c>
      <c r="BD353" s="584">
        <f t="shared" si="780"/>
        <v>4</v>
      </c>
      <c r="BE353" s="583">
        <f t="shared" si="778"/>
        <v>3</v>
      </c>
      <c r="BF353" s="585">
        <v>2</v>
      </c>
      <c r="BG353" s="586">
        <v>43350.467638888891</v>
      </c>
      <c r="BH353" s="572">
        <f t="shared" si="781"/>
        <v>46265</v>
      </c>
      <c r="BI353" s="587">
        <f t="shared" si="879"/>
        <v>2914.5323611111089</v>
      </c>
      <c r="BJ353" s="580" t="str">
        <f t="shared" si="779"/>
        <v>Dead Stock</v>
      </c>
      <c r="BK353" s="751">
        <v>855</v>
      </c>
    </row>
    <row r="354" spans="1:63" ht="13">
      <c r="A354" s="575"/>
      <c r="B354" s="576"/>
      <c r="C354" s="577">
        <v>351</v>
      </c>
      <c r="D354" s="618" t="s">
        <v>1028</v>
      </c>
      <c r="E354" s="618">
        <v>2</v>
      </c>
      <c r="F354" s="553" t="s">
        <v>1953</v>
      </c>
      <c r="G354" s="623" t="s">
        <v>534</v>
      </c>
      <c r="H354" s="624" t="s">
        <v>535</v>
      </c>
      <c r="I354" s="581" t="s">
        <v>425</v>
      </c>
      <c r="J354" s="580" t="s">
        <v>629</v>
      </c>
      <c r="K354" s="582">
        <f t="shared" si="862"/>
        <v>16</v>
      </c>
      <c r="L354" s="580">
        <v>16</v>
      </c>
      <c r="M354" s="557"/>
      <c r="N354" s="558"/>
      <c r="O354" s="559">
        <f t="shared" si="863"/>
        <v>16</v>
      </c>
      <c r="P354" s="560"/>
      <c r="Q354" s="558"/>
      <c r="R354" s="559">
        <f t="shared" si="864"/>
        <v>16</v>
      </c>
      <c r="S354" s="560"/>
      <c r="T354" s="558"/>
      <c r="U354" s="561">
        <f t="shared" si="865"/>
        <v>16</v>
      </c>
      <c r="V354" s="560"/>
      <c r="W354" s="558"/>
      <c r="X354" s="559">
        <f t="shared" si="866"/>
        <v>16</v>
      </c>
      <c r="Y354" s="560"/>
      <c r="Z354" s="558"/>
      <c r="AA354" s="561">
        <f t="shared" si="867"/>
        <v>16</v>
      </c>
      <c r="AB354" s="560"/>
      <c r="AC354" s="558"/>
      <c r="AD354" s="559">
        <f t="shared" si="868"/>
        <v>16</v>
      </c>
      <c r="AE354" s="557"/>
      <c r="AF354" s="558"/>
      <c r="AG354" s="756">
        <f t="shared" si="869"/>
        <v>16</v>
      </c>
      <c r="AH354" s="560"/>
      <c r="AI354" s="558"/>
      <c r="AJ354" s="562">
        <f t="shared" si="870"/>
        <v>16</v>
      </c>
      <c r="AK354" s="560"/>
      <c r="AL354" s="558"/>
      <c r="AM354" s="562">
        <f t="shared" si="871"/>
        <v>16</v>
      </c>
      <c r="AN354" s="560"/>
      <c r="AO354" s="558"/>
      <c r="AP354" s="562">
        <f t="shared" si="872"/>
        <v>16</v>
      </c>
      <c r="AQ354" s="560"/>
      <c r="AR354" s="558"/>
      <c r="AS354" s="562">
        <f t="shared" si="873"/>
        <v>16</v>
      </c>
      <c r="AT354" s="560"/>
      <c r="AU354" s="558"/>
      <c r="AV354" s="562">
        <f t="shared" si="874"/>
        <v>16</v>
      </c>
      <c r="AW354" s="583">
        <f t="shared" si="875"/>
        <v>0</v>
      </c>
      <c r="AX354" s="583">
        <f t="shared" si="856"/>
        <v>0</v>
      </c>
      <c r="AY354" s="564">
        <f t="shared" si="876"/>
        <v>0</v>
      </c>
      <c r="AZ354" s="565" t="e">
        <f t="shared" si="877"/>
        <v>#DIV/0!</v>
      </c>
      <c r="BA354" s="566">
        <f t="shared" si="878"/>
        <v>0</v>
      </c>
      <c r="BB354" s="567">
        <f>MAX(0, Table176252626[[#This Row],[Column6]])</f>
        <v>16</v>
      </c>
      <c r="BC354" s="568">
        <v>1</v>
      </c>
      <c r="BD354" s="584">
        <f t="shared" si="780"/>
        <v>16</v>
      </c>
      <c r="BE354" s="583">
        <f t="shared" si="778"/>
        <v>15</v>
      </c>
      <c r="BF354" s="585">
        <v>2</v>
      </c>
      <c r="BG354" s="586">
        <v>43105.470717592594</v>
      </c>
      <c r="BH354" s="572">
        <f t="shared" si="781"/>
        <v>46265</v>
      </c>
      <c r="BI354" s="587">
        <f t="shared" si="879"/>
        <v>3159.5292824074058</v>
      </c>
      <c r="BJ354" s="580" t="str">
        <f t="shared" si="779"/>
        <v>Dead Stock</v>
      </c>
      <c r="BK354" s="751">
        <v>3500</v>
      </c>
    </row>
    <row r="355" spans="1:63" ht="13">
      <c r="A355" s="549"/>
      <c r="B355" s="576"/>
      <c r="C355" s="551">
        <v>352</v>
      </c>
      <c r="D355" s="618" t="s">
        <v>1028</v>
      </c>
      <c r="E355" s="618">
        <v>3</v>
      </c>
      <c r="F355" s="579" t="s">
        <v>1953</v>
      </c>
      <c r="G355" s="580" t="s">
        <v>817</v>
      </c>
      <c r="H355" s="581" t="s">
        <v>818</v>
      </c>
      <c r="I355" s="581" t="s">
        <v>635</v>
      </c>
      <c r="J355" s="580" t="s">
        <v>629</v>
      </c>
      <c r="K355" s="582">
        <f t="shared" si="862"/>
        <v>2</v>
      </c>
      <c r="L355" s="580">
        <v>2</v>
      </c>
      <c r="M355" s="557"/>
      <c r="N355" s="558"/>
      <c r="O355" s="559">
        <f t="shared" si="863"/>
        <v>2</v>
      </c>
      <c r="P355" s="560"/>
      <c r="Q355" s="558"/>
      <c r="R355" s="559">
        <f t="shared" si="864"/>
        <v>2</v>
      </c>
      <c r="S355" s="560"/>
      <c r="T355" s="558"/>
      <c r="U355" s="561">
        <f t="shared" si="865"/>
        <v>2</v>
      </c>
      <c r="V355" s="560"/>
      <c r="W355" s="558"/>
      <c r="X355" s="559">
        <f t="shared" si="866"/>
        <v>2</v>
      </c>
      <c r="Y355" s="560"/>
      <c r="Z355" s="558"/>
      <c r="AA355" s="561">
        <f t="shared" si="867"/>
        <v>2</v>
      </c>
      <c r="AB355" s="560"/>
      <c r="AC355" s="558"/>
      <c r="AD355" s="559">
        <f t="shared" si="868"/>
        <v>2</v>
      </c>
      <c r="AE355" s="557"/>
      <c r="AF355" s="558"/>
      <c r="AG355" s="756">
        <f t="shared" si="869"/>
        <v>2</v>
      </c>
      <c r="AH355" s="560"/>
      <c r="AI355" s="558"/>
      <c r="AJ355" s="562">
        <f t="shared" si="870"/>
        <v>2</v>
      </c>
      <c r="AK355" s="560"/>
      <c r="AL355" s="558"/>
      <c r="AM355" s="562">
        <f t="shared" si="871"/>
        <v>2</v>
      </c>
      <c r="AN355" s="560"/>
      <c r="AO355" s="558"/>
      <c r="AP355" s="562">
        <f t="shared" si="872"/>
        <v>2</v>
      </c>
      <c r="AQ355" s="560"/>
      <c r="AR355" s="558"/>
      <c r="AS355" s="562">
        <f t="shared" si="873"/>
        <v>2</v>
      </c>
      <c r="AT355" s="560"/>
      <c r="AU355" s="558"/>
      <c r="AV355" s="562">
        <f t="shared" si="874"/>
        <v>2</v>
      </c>
      <c r="AW355" s="583">
        <f t="shared" si="875"/>
        <v>0</v>
      </c>
      <c r="AX355" s="583">
        <f t="shared" si="856"/>
        <v>0</v>
      </c>
      <c r="AY355" s="564">
        <f t="shared" si="876"/>
        <v>0</v>
      </c>
      <c r="AZ355" s="565" t="e">
        <f t="shared" si="877"/>
        <v>#DIV/0!</v>
      </c>
      <c r="BA355" s="566">
        <f t="shared" si="878"/>
        <v>0</v>
      </c>
      <c r="BB355" s="567">
        <f>MAX(0, Table176252626[[#This Row],[Column6]])</f>
        <v>2</v>
      </c>
      <c r="BC355" s="568">
        <v>1</v>
      </c>
      <c r="BD355" s="584">
        <f t="shared" si="780"/>
        <v>2</v>
      </c>
      <c r="BE355" s="583">
        <f t="shared" si="778"/>
        <v>1</v>
      </c>
      <c r="BF355" s="585">
        <v>2</v>
      </c>
      <c r="BG355" s="586">
        <v>43350.462754629632</v>
      </c>
      <c r="BH355" s="572">
        <f t="shared" si="781"/>
        <v>46265</v>
      </c>
      <c r="BI355" s="587">
        <f t="shared" si="879"/>
        <v>2914.5372453703676</v>
      </c>
      <c r="BJ355" s="580" t="str">
        <f t="shared" si="779"/>
        <v>Dead Stock</v>
      </c>
      <c r="BK355" s="751">
        <v>4455</v>
      </c>
    </row>
    <row r="356" spans="1:63" ht="13">
      <c r="A356" s="549"/>
      <c r="B356" s="550"/>
      <c r="C356" s="551">
        <v>353</v>
      </c>
      <c r="D356" s="618" t="s">
        <v>1028</v>
      </c>
      <c r="E356" s="618">
        <v>6</v>
      </c>
      <c r="F356" s="579" t="s">
        <v>1953</v>
      </c>
      <c r="G356" s="554" t="s">
        <v>1072</v>
      </c>
      <c r="H356" s="555" t="s">
        <v>1073</v>
      </c>
      <c r="I356" s="581" t="s">
        <v>635</v>
      </c>
      <c r="J356" s="580" t="s">
        <v>629</v>
      </c>
      <c r="K356" s="582">
        <f t="shared" ref="K356" si="880">AV356</f>
        <v>2</v>
      </c>
      <c r="L356" s="580">
        <v>2</v>
      </c>
      <c r="M356" s="627"/>
      <c r="N356" s="628"/>
      <c r="O356" s="559">
        <f t="shared" ref="O356" si="881">SUM(L356+M356-N356)</f>
        <v>2</v>
      </c>
      <c r="P356" s="629"/>
      <c r="Q356" s="628"/>
      <c r="R356" s="559">
        <f t="shared" ref="R356" si="882">SUM(O356+P356-Q356)</f>
        <v>2</v>
      </c>
      <c r="S356" s="629"/>
      <c r="T356" s="628"/>
      <c r="U356" s="561">
        <f t="shared" ref="U356" si="883">SUM(R356+S356-T356)</f>
        <v>2</v>
      </c>
      <c r="V356" s="629"/>
      <c r="W356" s="628"/>
      <c r="X356" s="559">
        <f t="shared" ref="X356" si="884">SUM(U356+V356-W356)</f>
        <v>2</v>
      </c>
      <c r="Y356" s="629"/>
      <c r="Z356" s="628"/>
      <c r="AA356" s="561">
        <f t="shared" ref="AA356" si="885">SUM(X356+Y356-Z356)</f>
        <v>2</v>
      </c>
      <c r="AB356" s="629"/>
      <c r="AC356" s="628"/>
      <c r="AD356" s="559">
        <f t="shared" ref="AD356" si="886">SUM(AA356+AB356-AC356)</f>
        <v>2</v>
      </c>
      <c r="AE356" s="627"/>
      <c r="AF356" s="628"/>
      <c r="AG356" s="756">
        <f t="shared" ref="AG356" si="887">SUM(AD356+AE356-AF356)</f>
        <v>2</v>
      </c>
      <c r="AH356" s="629"/>
      <c r="AI356" s="628"/>
      <c r="AJ356" s="562">
        <f t="shared" ref="AJ356" si="888">SUM(AG356+AH356-AI356)</f>
        <v>2</v>
      </c>
      <c r="AK356" s="629"/>
      <c r="AL356" s="628"/>
      <c r="AM356" s="562">
        <f t="shared" ref="AM356" si="889">SUM(AJ356+AK356-AL356)</f>
        <v>2</v>
      </c>
      <c r="AN356" s="629"/>
      <c r="AO356" s="628"/>
      <c r="AP356" s="559">
        <f t="shared" ref="AP356" si="890">SUM(AM356+AN356-AO356)</f>
        <v>2</v>
      </c>
      <c r="AQ356" s="629"/>
      <c r="AR356" s="628"/>
      <c r="AS356" s="559">
        <f t="shared" ref="AS356" si="891">SUM(AP356+AQ356-AR356)</f>
        <v>2</v>
      </c>
      <c r="AT356" s="629"/>
      <c r="AU356" s="628"/>
      <c r="AV356" s="559">
        <f t="shared" ref="AV356" si="892">SUM(AS356+AT356-AU356)</f>
        <v>2</v>
      </c>
      <c r="AW356" s="583">
        <f t="shared" ref="AW356" si="893">SUM(M356+P356+S356+V356+Y356+AB356+AE356+AH356+AK356+AN356+AQ356+AT356)</f>
        <v>0</v>
      </c>
      <c r="AX356" s="583">
        <f t="shared" si="856"/>
        <v>0</v>
      </c>
      <c r="AY356" s="564">
        <f t="shared" ref="AY356" si="894">SUM(N356,Q356,T356,W356,Z356,AC356,AF356,AI356,AL356,AO356,AR356,AU356)</f>
        <v>0</v>
      </c>
      <c r="AZ356" s="565" t="e">
        <f t="shared" ref="AZ356" si="895">AVERAGE(N356,Q356,T356,W356,Z356,AC356,AF356,AI356,AL356,AO356,AR356,AU356)</f>
        <v>#DIV/0!</v>
      </c>
      <c r="BA356" s="566">
        <f t="shared" ref="BA356" si="896">COUNT(N356,Q356,T356,W356,Z356,AC356,AF356,AI356,AL356,AO356,AR356,AU356)</f>
        <v>0</v>
      </c>
      <c r="BB356" s="567">
        <f>MAX(0, Table176252626[[#This Row],[Column6]])</f>
        <v>2</v>
      </c>
      <c r="BC356" s="568">
        <v>1</v>
      </c>
      <c r="BD356" s="584">
        <f t="shared" si="780"/>
        <v>2</v>
      </c>
      <c r="BE356" s="583">
        <f t="shared" si="778"/>
        <v>1</v>
      </c>
      <c r="BF356" s="585">
        <v>2</v>
      </c>
      <c r="BG356" s="586">
        <v>43686.445532407408</v>
      </c>
      <c r="BH356" s="572">
        <f t="shared" si="781"/>
        <v>46265</v>
      </c>
      <c r="BI356" s="587">
        <f t="shared" ref="BI356" si="897">BH356-BG356</f>
        <v>2578.5544675925921</v>
      </c>
      <c r="BJ356" s="580" t="str">
        <f t="shared" si="779"/>
        <v>Dead Stock</v>
      </c>
      <c r="BK356" s="751">
        <v>6700</v>
      </c>
    </row>
    <row r="357" spans="1:63" ht="13">
      <c r="A357" s="549"/>
      <c r="B357" s="550"/>
      <c r="C357" s="551">
        <v>354</v>
      </c>
      <c r="D357" s="618" t="s">
        <v>1028</v>
      </c>
      <c r="E357" s="618">
        <v>7</v>
      </c>
      <c r="F357" s="593" t="s">
        <v>1952</v>
      </c>
      <c r="G357" s="580" t="s">
        <v>333</v>
      </c>
      <c r="H357" s="581" t="s">
        <v>4620</v>
      </c>
      <c r="I357" s="581" t="s">
        <v>425</v>
      </c>
      <c r="J357" s="580" t="s">
        <v>629</v>
      </c>
      <c r="K357" s="582">
        <f t="shared" ref="K357:K367" si="898">AV357</f>
        <v>2</v>
      </c>
      <c r="L357" s="580">
        <v>0</v>
      </c>
      <c r="M357" s="557">
        <v>1</v>
      </c>
      <c r="N357" s="558">
        <v>1</v>
      </c>
      <c r="O357" s="559">
        <f t="shared" ref="O357:O367" si="899">SUM(L357+M357-N357)</f>
        <v>0</v>
      </c>
      <c r="P357" s="560"/>
      <c r="Q357" s="558"/>
      <c r="R357" s="559">
        <f t="shared" ref="R357:R367" si="900">SUM(O357+P357-Q357)</f>
        <v>0</v>
      </c>
      <c r="S357" s="560">
        <f>1+1</f>
        <v>2</v>
      </c>
      <c r="T357" s="558"/>
      <c r="U357" s="561">
        <f t="shared" ref="U357:U367" si="901">SUM(R357+S357-T357)</f>
        <v>2</v>
      </c>
      <c r="V357" s="560"/>
      <c r="W357" s="558"/>
      <c r="X357" s="559">
        <f t="shared" ref="X357:X367" si="902">SUM(U357+V357-W357)</f>
        <v>2</v>
      </c>
      <c r="Y357" s="560"/>
      <c r="Z357" s="558"/>
      <c r="AA357" s="561">
        <f t="shared" ref="AA357:AA367" si="903">SUM(X357+Y357-Z357)</f>
        <v>2</v>
      </c>
      <c r="AB357" s="560"/>
      <c r="AC357" s="558"/>
      <c r="AD357" s="559">
        <f t="shared" ref="AD357:AD366" si="904">SUM(AA357+AB357-AC357)</f>
        <v>2</v>
      </c>
      <c r="AE357" s="557"/>
      <c r="AF357" s="558">
        <v>1</v>
      </c>
      <c r="AG357" s="756">
        <f t="shared" ref="AG357:AG367" si="905">SUM(AD357+AE357-AF357)</f>
        <v>1</v>
      </c>
      <c r="AH357" s="560">
        <v>1</v>
      </c>
      <c r="AI357" s="558"/>
      <c r="AJ357" s="562">
        <f t="shared" ref="AJ357:AJ367" si="906">SUM(AG357+AH357-AI357)</f>
        <v>2</v>
      </c>
      <c r="AK357" s="560"/>
      <c r="AL357" s="558"/>
      <c r="AM357" s="562">
        <f t="shared" ref="AM357:AM367" si="907">SUM(AJ357+AK357-AL357)</f>
        <v>2</v>
      </c>
      <c r="AN357" s="560"/>
      <c r="AO357" s="558"/>
      <c r="AP357" s="562">
        <f t="shared" ref="AP357:AP367" si="908">SUM(AM357+AN357-AO357)</f>
        <v>2</v>
      </c>
      <c r="AQ357" s="560"/>
      <c r="AR357" s="558"/>
      <c r="AS357" s="562">
        <f t="shared" ref="AS357:AS367" si="909">SUM(AP357+AQ357-AR357)</f>
        <v>2</v>
      </c>
      <c r="AT357" s="560"/>
      <c r="AU357" s="558"/>
      <c r="AV357" s="562">
        <f t="shared" ref="AV357:AV367" si="910">SUM(AS357+AT357-AU357)</f>
        <v>2</v>
      </c>
      <c r="AW357" s="583">
        <f t="shared" ref="AW357:AX372" si="911">SUM(M357+P357+S357+V357+Y357+AB357+AE357+AH357+AK357+AN357+AQ357+AT357)</f>
        <v>4</v>
      </c>
      <c r="AX357" s="583">
        <f t="shared" si="856"/>
        <v>2</v>
      </c>
      <c r="AY357" s="564">
        <f t="shared" ref="AY357:AY367" si="912">SUM(N357,Q357,T357,W357,Z357,AC357,AF357,AI357,AL357,AO357,AR357,AU357)</f>
        <v>2</v>
      </c>
      <c r="AZ357" s="565">
        <f t="shared" ref="AZ357:AZ367" si="913">AVERAGE(N357,Q357,T357,W357,Z357,AC357,AF357,AI357,AL357,AO357,AR357,AU357)</f>
        <v>1</v>
      </c>
      <c r="BA357" s="566">
        <f t="shared" ref="BA357:BA367" si="914">COUNT(N357,Q357,T357,W357,Z357,AC357,AF357,AI357,AL357,AO357,AR357,AU357)</f>
        <v>2</v>
      </c>
      <c r="BB357" s="567">
        <f>MAX(0, Table176252626[[#This Row],[Column6]])</f>
        <v>2</v>
      </c>
      <c r="BC357" s="568">
        <v>0</v>
      </c>
      <c r="BD357" s="584">
        <f t="shared" si="780"/>
        <v>2</v>
      </c>
      <c r="BE357" s="583">
        <f t="shared" si="778"/>
        <v>2</v>
      </c>
      <c r="BF357" s="585">
        <v>2</v>
      </c>
      <c r="BG357" s="586">
        <v>46101</v>
      </c>
      <c r="BH357" s="572">
        <f t="shared" si="781"/>
        <v>46265</v>
      </c>
      <c r="BI357" s="587">
        <f t="shared" ref="BI357:BI367" si="915">BH357-BG357</f>
        <v>164</v>
      </c>
      <c r="BJ357" s="580" t="str">
        <f t="shared" si="779"/>
        <v/>
      </c>
      <c r="BK357" s="751">
        <v>22000</v>
      </c>
    </row>
    <row r="358" spans="1:63" ht="13">
      <c r="A358" s="549"/>
      <c r="B358" s="550"/>
      <c r="C358" s="577">
        <v>355</v>
      </c>
      <c r="D358" s="618" t="s">
        <v>1028</v>
      </c>
      <c r="E358" s="618">
        <v>8</v>
      </c>
      <c r="F358" s="553" t="s">
        <v>1953</v>
      </c>
      <c r="G358" s="580" t="s">
        <v>559</v>
      </c>
      <c r="H358" s="581" t="s">
        <v>3767</v>
      </c>
      <c r="I358" s="581" t="s">
        <v>425</v>
      </c>
      <c r="J358" s="580" t="s">
        <v>629</v>
      </c>
      <c r="K358" s="582">
        <f t="shared" si="898"/>
        <v>2</v>
      </c>
      <c r="L358" s="580">
        <v>3</v>
      </c>
      <c r="M358" s="557"/>
      <c r="N358" s="558"/>
      <c r="O358" s="559">
        <f t="shared" si="899"/>
        <v>3</v>
      </c>
      <c r="P358" s="560"/>
      <c r="Q358" s="558"/>
      <c r="R358" s="559">
        <f t="shared" si="900"/>
        <v>3</v>
      </c>
      <c r="S358" s="560"/>
      <c r="T358" s="558"/>
      <c r="U358" s="561">
        <f t="shared" si="901"/>
        <v>3</v>
      </c>
      <c r="V358" s="560"/>
      <c r="W358" s="558"/>
      <c r="X358" s="559">
        <f t="shared" si="902"/>
        <v>3</v>
      </c>
      <c r="Y358" s="560"/>
      <c r="Z358" s="558"/>
      <c r="AA358" s="561">
        <f t="shared" si="903"/>
        <v>3</v>
      </c>
      <c r="AB358" s="560"/>
      <c r="AC358" s="558"/>
      <c r="AD358" s="559">
        <f t="shared" si="904"/>
        <v>3</v>
      </c>
      <c r="AE358" s="557"/>
      <c r="AF358" s="558"/>
      <c r="AG358" s="756">
        <f t="shared" si="905"/>
        <v>3</v>
      </c>
      <c r="AH358" s="560"/>
      <c r="AI358" s="558">
        <v>1</v>
      </c>
      <c r="AJ358" s="562">
        <f t="shared" si="906"/>
        <v>2</v>
      </c>
      <c r="AK358" s="560"/>
      <c r="AL358" s="558"/>
      <c r="AM358" s="562">
        <f t="shared" si="907"/>
        <v>2</v>
      </c>
      <c r="AN358" s="560"/>
      <c r="AO358" s="558"/>
      <c r="AP358" s="562">
        <f t="shared" si="908"/>
        <v>2</v>
      </c>
      <c r="AQ358" s="560"/>
      <c r="AR358" s="558"/>
      <c r="AS358" s="562">
        <f t="shared" si="909"/>
        <v>2</v>
      </c>
      <c r="AT358" s="560"/>
      <c r="AU358" s="558"/>
      <c r="AV358" s="562">
        <f t="shared" si="910"/>
        <v>2</v>
      </c>
      <c r="AW358" s="583">
        <f t="shared" si="911"/>
        <v>0</v>
      </c>
      <c r="AX358" s="583">
        <f t="shared" si="856"/>
        <v>1</v>
      </c>
      <c r="AY358" s="564">
        <f t="shared" si="912"/>
        <v>1</v>
      </c>
      <c r="AZ358" s="565">
        <f t="shared" si="913"/>
        <v>1</v>
      </c>
      <c r="BA358" s="566">
        <f t="shared" si="914"/>
        <v>1</v>
      </c>
      <c r="BB358" s="567">
        <v>3</v>
      </c>
      <c r="BC358" s="568">
        <v>1</v>
      </c>
      <c r="BD358" s="584">
        <f t="shared" si="780"/>
        <v>2</v>
      </c>
      <c r="BE358" s="583">
        <f t="shared" si="778"/>
        <v>1</v>
      </c>
      <c r="BF358" s="585">
        <v>2</v>
      </c>
      <c r="BG358" s="586">
        <v>44848.550567129627</v>
      </c>
      <c r="BH358" s="572">
        <f t="shared" si="781"/>
        <v>46265</v>
      </c>
      <c r="BI358" s="608">
        <f t="shared" si="915"/>
        <v>1416.4494328703731</v>
      </c>
      <c r="BJ358" s="580" t="str">
        <f t="shared" si="779"/>
        <v>Dead Stock</v>
      </c>
      <c r="BK358" s="751">
        <v>7425</v>
      </c>
    </row>
    <row r="359" spans="1:63" ht="13">
      <c r="A359" s="549"/>
      <c r="B359" s="576"/>
      <c r="C359" s="577">
        <v>356</v>
      </c>
      <c r="D359" s="618" t="s">
        <v>1028</v>
      </c>
      <c r="E359" s="618">
        <v>9</v>
      </c>
      <c r="F359" s="553" t="s">
        <v>1952</v>
      </c>
      <c r="G359" s="636" t="s">
        <v>1069</v>
      </c>
      <c r="H359" s="633" t="s">
        <v>1070</v>
      </c>
      <c r="I359" s="581" t="s">
        <v>425</v>
      </c>
      <c r="J359" s="580" t="s">
        <v>629</v>
      </c>
      <c r="K359" s="582">
        <f t="shared" si="898"/>
        <v>1</v>
      </c>
      <c r="L359" s="580">
        <v>1</v>
      </c>
      <c r="M359" s="627"/>
      <c r="N359" s="628"/>
      <c r="O359" s="559">
        <f t="shared" si="899"/>
        <v>1</v>
      </c>
      <c r="P359" s="629"/>
      <c r="Q359" s="628"/>
      <c r="R359" s="559">
        <f t="shared" si="900"/>
        <v>1</v>
      </c>
      <c r="S359" s="629"/>
      <c r="T359" s="628"/>
      <c r="U359" s="561">
        <f t="shared" si="901"/>
        <v>1</v>
      </c>
      <c r="V359" s="629"/>
      <c r="W359" s="628"/>
      <c r="X359" s="559">
        <f t="shared" si="902"/>
        <v>1</v>
      </c>
      <c r="Y359" s="629"/>
      <c r="Z359" s="628"/>
      <c r="AA359" s="561">
        <f t="shared" si="903"/>
        <v>1</v>
      </c>
      <c r="AB359" s="629"/>
      <c r="AC359" s="628"/>
      <c r="AD359" s="559">
        <f t="shared" si="904"/>
        <v>1</v>
      </c>
      <c r="AE359" s="627"/>
      <c r="AF359" s="628"/>
      <c r="AG359" s="756">
        <f t="shared" si="905"/>
        <v>1</v>
      </c>
      <c r="AH359" s="629"/>
      <c r="AI359" s="628"/>
      <c r="AJ359" s="562">
        <f t="shared" si="906"/>
        <v>1</v>
      </c>
      <c r="AK359" s="629"/>
      <c r="AL359" s="628"/>
      <c r="AM359" s="562">
        <f t="shared" si="907"/>
        <v>1</v>
      </c>
      <c r="AN359" s="629"/>
      <c r="AO359" s="628"/>
      <c r="AP359" s="559">
        <f t="shared" si="908"/>
        <v>1</v>
      </c>
      <c r="AQ359" s="629"/>
      <c r="AR359" s="628"/>
      <c r="AS359" s="559">
        <f t="shared" si="909"/>
        <v>1</v>
      </c>
      <c r="AT359" s="629"/>
      <c r="AU359" s="628"/>
      <c r="AV359" s="559">
        <f t="shared" si="910"/>
        <v>1</v>
      </c>
      <c r="AW359" s="583">
        <f t="shared" si="911"/>
        <v>0</v>
      </c>
      <c r="AX359" s="583">
        <f t="shared" si="911"/>
        <v>0</v>
      </c>
      <c r="AY359" s="564">
        <f t="shared" si="912"/>
        <v>0</v>
      </c>
      <c r="AZ359" s="565" t="e">
        <f t="shared" si="913"/>
        <v>#DIV/0!</v>
      </c>
      <c r="BA359" s="566">
        <f t="shared" si="914"/>
        <v>0</v>
      </c>
      <c r="BB359" s="567">
        <f>MAX(0, Table176252626[[#This Row],[Column6]])</f>
        <v>1</v>
      </c>
      <c r="BC359" s="568">
        <v>0</v>
      </c>
      <c r="BD359" s="584">
        <f t="shared" si="780"/>
        <v>1</v>
      </c>
      <c r="BE359" s="583">
        <f t="shared" si="778"/>
        <v>1</v>
      </c>
      <c r="BF359" s="585">
        <v>2</v>
      </c>
      <c r="BG359" s="586">
        <v>44673.538287037038</v>
      </c>
      <c r="BH359" s="572">
        <f t="shared" si="781"/>
        <v>46265</v>
      </c>
      <c r="BI359" s="587">
        <f t="shared" si="915"/>
        <v>1591.4617129629623</v>
      </c>
      <c r="BJ359" s="580" t="str">
        <f t="shared" si="779"/>
        <v>Dead Stock</v>
      </c>
      <c r="BK359" s="751">
        <v>14760</v>
      </c>
    </row>
    <row r="360" spans="1:63" ht="12.75" customHeight="1">
      <c r="A360" s="549"/>
      <c r="B360" s="550"/>
      <c r="C360" s="577">
        <v>357</v>
      </c>
      <c r="D360" s="618" t="s">
        <v>1028</v>
      </c>
      <c r="E360" s="618">
        <v>10</v>
      </c>
      <c r="F360" s="593" t="s">
        <v>1952</v>
      </c>
      <c r="G360" s="588" t="s">
        <v>3010</v>
      </c>
      <c r="H360" s="589" t="s">
        <v>3011</v>
      </c>
      <c r="I360" s="589" t="s">
        <v>635</v>
      </c>
      <c r="J360" s="588" t="s">
        <v>629</v>
      </c>
      <c r="K360" s="594">
        <f>AV360</f>
        <v>2</v>
      </c>
      <c r="L360" s="588">
        <v>4</v>
      </c>
      <c r="M360" s="558"/>
      <c r="N360" s="558">
        <v>1</v>
      </c>
      <c r="O360" s="558">
        <f>SUM(L360+M360-N360)</f>
        <v>3</v>
      </c>
      <c r="P360" s="558"/>
      <c r="Q360" s="558"/>
      <c r="R360" s="558">
        <f>SUM(O360+P360-Q360)</f>
        <v>3</v>
      </c>
      <c r="S360" s="558"/>
      <c r="T360" s="558"/>
      <c r="U360" s="558">
        <f>SUM(R360+S360-T360)</f>
        <v>3</v>
      </c>
      <c r="V360" s="558"/>
      <c r="W360" s="558">
        <v>1</v>
      </c>
      <c r="X360" s="558">
        <f>SUM(U360+V360-W360)</f>
        <v>2</v>
      </c>
      <c r="Y360" s="558">
        <v>1</v>
      </c>
      <c r="Z360" s="558">
        <v>1</v>
      </c>
      <c r="AA360" s="558">
        <f>SUM(X360+Y360-Z360)</f>
        <v>2</v>
      </c>
      <c r="AB360" s="558"/>
      <c r="AC360" s="558"/>
      <c r="AD360" s="605">
        <f>SUM(AA360+AB360-AC360)</f>
        <v>2</v>
      </c>
      <c r="AE360" s="558"/>
      <c r="AF360" s="558">
        <v>1</v>
      </c>
      <c r="AG360" s="605">
        <f>SUM(AD360+AE360-AF360)</f>
        <v>1</v>
      </c>
      <c r="AH360" s="558">
        <v>1</v>
      </c>
      <c r="AI360" s="558"/>
      <c r="AJ360" s="605">
        <f>SUM(AG360+AH360-AI360)</f>
        <v>2</v>
      </c>
      <c r="AK360" s="558"/>
      <c r="AL360" s="558"/>
      <c r="AM360" s="605">
        <f>SUM(AJ360+AK360-AL360)</f>
        <v>2</v>
      </c>
      <c r="AN360" s="558"/>
      <c r="AO360" s="558"/>
      <c r="AP360" s="562">
        <f>SUM(AM360+AN360-AO360)</f>
        <v>2</v>
      </c>
      <c r="AQ360" s="558"/>
      <c r="AR360" s="558"/>
      <c r="AS360" s="605">
        <f>SUM(AP360+AQ360-AR360)</f>
        <v>2</v>
      </c>
      <c r="AT360" s="558"/>
      <c r="AU360" s="558"/>
      <c r="AV360" s="605">
        <f>SUM(AS360+AT360-AU360)</f>
        <v>2</v>
      </c>
      <c r="AW360" s="583">
        <f>SUM(M360+P360+S360+V360+Y360+AB360+AE360+AH360+AK360+AN360+AQ360+AT360)</f>
        <v>2</v>
      </c>
      <c r="AX360" s="583">
        <f t="shared" si="911"/>
        <v>4</v>
      </c>
      <c r="AY360" s="564">
        <f>SUM(N360,Q360,T360,W360,Z360,AC360,AF360,AI360,AL360,AO360,AR360,AU360)</f>
        <v>4</v>
      </c>
      <c r="AZ360" s="565">
        <f>AVERAGE(N360,Q360,T360,W360,Z360,AC360,AF360,AI360,AL360,AO360,AR360,AU360)</f>
        <v>1</v>
      </c>
      <c r="BA360" s="566">
        <f>COUNT(N360,Q360,T360,W360,Z360,AC360,AF360,AI360,AL360,AO360,AR360,AU360)</f>
        <v>4</v>
      </c>
      <c r="BB360" s="567">
        <f>MAX(0, Table176252626[[#This Row],[Column6]])</f>
        <v>2</v>
      </c>
      <c r="BC360" s="568">
        <v>1</v>
      </c>
      <c r="BD360" s="584">
        <f t="shared" si="780"/>
        <v>2</v>
      </c>
      <c r="BE360" s="583">
        <f t="shared" si="778"/>
        <v>1</v>
      </c>
      <c r="BF360" s="585">
        <v>2</v>
      </c>
      <c r="BG360" s="586">
        <v>46170</v>
      </c>
      <c r="BH360" s="572">
        <f t="shared" si="781"/>
        <v>46265</v>
      </c>
      <c r="BI360" s="587">
        <f>BH360-BG360</f>
        <v>95</v>
      </c>
      <c r="BJ360" s="580" t="str">
        <f t="shared" si="779"/>
        <v/>
      </c>
      <c r="BK360" s="751">
        <v>27000</v>
      </c>
    </row>
    <row r="361" spans="1:63" ht="13">
      <c r="A361" s="549"/>
      <c r="B361" s="576"/>
      <c r="C361" s="551">
        <v>358</v>
      </c>
      <c r="D361" s="618" t="s">
        <v>1028</v>
      </c>
      <c r="E361" s="618">
        <v>11</v>
      </c>
      <c r="F361" s="553" t="s">
        <v>1952</v>
      </c>
      <c r="G361" s="580" t="s">
        <v>7</v>
      </c>
      <c r="H361" s="581" t="s">
        <v>5044</v>
      </c>
      <c r="I361" s="581" t="s">
        <v>425</v>
      </c>
      <c r="J361" s="580" t="s">
        <v>629</v>
      </c>
      <c r="K361" s="582">
        <f t="shared" si="898"/>
        <v>4</v>
      </c>
      <c r="L361" s="580">
        <v>6</v>
      </c>
      <c r="M361" s="557"/>
      <c r="N361" s="558"/>
      <c r="O361" s="559">
        <f t="shared" si="899"/>
        <v>6</v>
      </c>
      <c r="P361" s="560"/>
      <c r="Q361" s="558">
        <v>1</v>
      </c>
      <c r="R361" s="559">
        <f t="shared" si="900"/>
        <v>5</v>
      </c>
      <c r="S361" s="560"/>
      <c r="T361" s="558">
        <v>1</v>
      </c>
      <c r="U361" s="561">
        <f t="shared" si="901"/>
        <v>4</v>
      </c>
      <c r="V361" s="560"/>
      <c r="W361" s="558"/>
      <c r="X361" s="559">
        <f t="shared" si="902"/>
        <v>4</v>
      </c>
      <c r="Y361" s="560"/>
      <c r="Z361" s="558"/>
      <c r="AA361" s="561">
        <f t="shared" si="903"/>
        <v>4</v>
      </c>
      <c r="AB361" s="560"/>
      <c r="AC361" s="558"/>
      <c r="AD361" s="559">
        <f t="shared" si="904"/>
        <v>4</v>
      </c>
      <c r="AE361" s="557"/>
      <c r="AF361" s="558">
        <f>1+1</f>
        <v>2</v>
      </c>
      <c r="AG361" s="756">
        <f t="shared" si="905"/>
        <v>2</v>
      </c>
      <c r="AH361" s="560">
        <f>2+2</f>
        <v>4</v>
      </c>
      <c r="AI361" s="558">
        <v>1</v>
      </c>
      <c r="AJ361" s="562">
        <f t="shared" si="906"/>
        <v>5</v>
      </c>
      <c r="AK361" s="560"/>
      <c r="AL361" s="558">
        <v>1</v>
      </c>
      <c r="AM361" s="562">
        <f t="shared" si="907"/>
        <v>4</v>
      </c>
      <c r="AN361" s="560"/>
      <c r="AO361" s="558"/>
      <c r="AP361" s="562">
        <f t="shared" si="908"/>
        <v>4</v>
      </c>
      <c r="AQ361" s="560"/>
      <c r="AR361" s="558"/>
      <c r="AS361" s="562">
        <f t="shared" si="909"/>
        <v>4</v>
      </c>
      <c r="AT361" s="560"/>
      <c r="AU361" s="558"/>
      <c r="AV361" s="562">
        <f t="shared" si="910"/>
        <v>4</v>
      </c>
      <c r="AW361" s="583">
        <f t="shared" si="911"/>
        <v>4</v>
      </c>
      <c r="AX361" s="583">
        <f t="shared" si="911"/>
        <v>6</v>
      </c>
      <c r="AY361" s="564">
        <f t="shared" si="912"/>
        <v>6</v>
      </c>
      <c r="AZ361" s="565">
        <f t="shared" si="913"/>
        <v>1.2</v>
      </c>
      <c r="BA361" s="566">
        <f t="shared" si="914"/>
        <v>5</v>
      </c>
      <c r="BB361" s="567">
        <f>MAX(0, Table176252626[[#This Row],[Column6]])</f>
        <v>4</v>
      </c>
      <c r="BC361" s="568">
        <v>1</v>
      </c>
      <c r="BD361" s="584">
        <f t="shared" si="780"/>
        <v>4</v>
      </c>
      <c r="BE361" s="583">
        <f t="shared" si="778"/>
        <v>3</v>
      </c>
      <c r="BF361" s="585">
        <v>2</v>
      </c>
      <c r="BG361" s="586">
        <v>46251</v>
      </c>
      <c r="BH361" s="572">
        <f t="shared" si="781"/>
        <v>46265</v>
      </c>
      <c r="BI361" s="587">
        <f t="shared" si="915"/>
        <v>14</v>
      </c>
      <c r="BJ361" s="580" t="str">
        <f t="shared" si="779"/>
        <v/>
      </c>
      <c r="BK361" s="751">
        <v>20250</v>
      </c>
    </row>
    <row r="362" spans="1:63" ht="13">
      <c r="A362" s="549"/>
      <c r="B362" s="550"/>
      <c r="C362" s="551">
        <v>359</v>
      </c>
      <c r="D362" s="618" t="s">
        <v>1028</v>
      </c>
      <c r="E362" s="618">
        <v>12</v>
      </c>
      <c r="F362" s="553" t="s">
        <v>1952</v>
      </c>
      <c r="G362" s="580" t="s">
        <v>91</v>
      </c>
      <c r="H362" s="581" t="s">
        <v>5045</v>
      </c>
      <c r="I362" s="581" t="s">
        <v>425</v>
      </c>
      <c r="J362" s="580" t="s">
        <v>629</v>
      </c>
      <c r="K362" s="582">
        <f t="shared" si="898"/>
        <v>3</v>
      </c>
      <c r="L362" s="580">
        <v>5</v>
      </c>
      <c r="M362" s="557"/>
      <c r="N362" s="558"/>
      <c r="O362" s="559">
        <f t="shared" si="899"/>
        <v>5</v>
      </c>
      <c r="P362" s="560"/>
      <c r="Q362" s="558"/>
      <c r="R362" s="559">
        <f t="shared" si="900"/>
        <v>5</v>
      </c>
      <c r="S362" s="560"/>
      <c r="T362" s="558"/>
      <c r="U362" s="561">
        <f t="shared" si="901"/>
        <v>5</v>
      </c>
      <c r="V362" s="560"/>
      <c r="W362" s="558"/>
      <c r="X362" s="559">
        <f t="shared" si="902"/>
        <v>5</v>
      </c>
      <c r="Y362" s="560"/>
      <c r="Z362" s="558">
        <v>1</v>
      </c>
      <c r="AA362" s="561">
        <f t="shared" si="903"/>
        <v>4</v>
      </c>
      <c r="AB362" s="560"/>
      <c r="AC362" s="558">
        <v>1</v>
      </c>
      <c r="AD362" s="559">
        <f t="shared" si="904"/>
        <v>3</v>
      </c>
      <c r="AE362" s="557"/>
      <c r="AF362" s="558"/>
      <c r="AG362" s="756">
        <f t="shared" si="905"/>
        <v>3</v>
      </c>
      <c r="AH362" s="560"/>
      <c r="AI362" s="558"/>
      <c r="AJ362" s="562">
        <f t="shared" si="906"/>
        <v>3</v>
      </c>
      <c r="AK362" s="560"/>
      <c r="AL362" s="558"/>
      <c r="AM362" s="562">
        <f t="shared" si="907"/>
        <v>3</v>
      </c>
      <c r="AN362" s="560"/>
      <c r="AO362" s="558"/>
      <c r="AP362" s="562">
        <f t="shared" si="908"/>
        <v>3</v>
      </c>
      <c r="AQ362" s="560"/>
      <c r="AR362" s="558"/>
      <c r="AS362" s="562">
        <f t="shared" si="909"/>
        <v>3</v>
      </c>
      <c r="AT362" s="560"/>
      <c r="AU362" s="558"/>
      <c r="AV362" s="562">
        <f t="shared" si="910"/>
        <v>3</v>
      </c>
      <c r="AW362" s="583">
        <f t="shared" si="911"/>
        <v>0</v>
      </c>
      <c r="AX362" s="583">
        <f t="shared" si="911"/>
        <v>2</v>
      </c>
      <c r="AY362" s="564">
        <f t="shared" si="912"/>
        <v>2</v>
      </c>
      <c r="AZ362" s="565">
        <f t="shared" si="913"/>
        <v>1</v>
      </c>
      <c r="BA362" s="566">
        <f t="shared" si="914"/>
        <v>2</v>
      </c>
      <c r="BB362" s="567">
        <v>3</v>
      </c>
      <c r="BC362" s="568">
        <v>1</v>
      </c>
      <c r="BD362" s="584">
        <f t="shared" si="780"/>
        <v>3</v>
      </c>
      <c r="BE362" s="583">
        <f t="shared" si="778"/>
        <v>2</v>
      </c>
      <c r="BF362" s="585">
        <v>2</v>
      </c>
      <c r="BG362" s="586">
        <v>45582.587523148148</v>
      </c>
      <c r="BH362" s="572">
        <f t="shared" si="781"/>
        <v>46265</v>
      </c>
      <c r="BI362" s="587">
        <f t="shared" si="915"/>
        <v>682.41247685185226</v>
      </c>
      <c r="BJ362" s="580" t="str">
        <f t="shared" si="779"/>
        <v>Dead Stock</v>
      </c>
      <c r="BK362" s="751">
        <v>1890</v>
      </c>
    </row>
    <row r="363" spans="1:63" ht="13">
      <c r="A363" s="549"/>
      <c r="B363" s="576"/>
      <c r="C363" s="551">
        <v>360</v>
      </c>
      <c r="D363" s="618" t="s">
        <v>1028</v>
      </c>
      <c r="E363" s="618">
        <v>13</v>
      </c>
      <c r="F363" s="625" t="s">
        <v>1952</v>
      </c>
      <c r="G363" s="580" t="s">
        <v>190</v>
      </c>
      <c r="H363" s="581" t="s">
        <v>3015</v>
      </c>
      <c r="I363" s="581" t="s">
        <v>425</v>
      </c>
      <c r="J363" s="580" t="s">
        <v>629</v>
      </c>
      <c r="K363" s="582">
        <f>AV363</f>
        <v>6</v>
      </c>
      <c r="L363" s="580">
        <v>11</v>
      </c>
      <c r="M363" s="557"/>
      <c r="N363" s="558">
        <f>1</f>
        <v>1</v>
      </c>
      <c r="O363" s="559">
        <f>SUM(L363+M363-N363)</f>
        <v>10</v>
      </c>
      <c r="P363" s="560"/>
      <c r="Q363" s="558"/>
      <c r="R363" s="559">
        <f>SUM(O363+P363-Q363)</f>
        <v>10</v>
      </c>
      <c r="S363" s="560"/>
      <c r="T363" s="558">
        <v>2</v>
      </c>
      <c r="U363" s="561">
        <f>SUM(R363+S363-T363)</f>
        <v>8</v>
      </c>
      <c r="V363" s="560"/>
      <c r="W363" s="558"/>
      <c r="X363" s="559">
        <f>SUM(U363+V363-W363)</f>
        <v>8</v>
      </c>
      <c r="Y363" s="560"/>
      <c r="Z363" s="558"/>
      <c r="AA363" s="561">
        <f>SUM(X363+Y363-Z363)</f>
        <v>8</v>
      </c>
      <c r="AB363" s="560"/>
      <c r="AC363" s="558"/>
      <c r="AD363" s="559">
        <f>SUM(AA363+AB363-AC363)</f>
        <v>8</v>
      </c>
      <c r="AE363" s="557"/>
      <c r="AF363" s="558"/>
      <c r="AG363" s="756">
        <f>SUM(AD363+AE363-AF363)</f>
        <v>8</v>
      </c>
      <c r="AH363" s="560"/>
      <c r="AI363" s="558">
        <f>1+1</f>
        <v>2</v>
      </c>
      <c r="AJ363" s="562">
        <f>SUM(AG363+AH363-AI363)</f>
        <v>6</v>
      </c>
      <c r="AK363" s="560"/>
      <c r="AL363" s="558"/>
      <c r="AM363" s="562">
        <f>SUM(AJ363+AK363-AL363)</f>
        <v>6</v>
      </c>
      <c r="AN363" s="560"/>
      <c r="AO363" s="558"/>
      <c r="AP363" s="562">
        <f>SUM(AM363+AN363-AO363)</f>
        <v>6</v>
      </c>
      <c r="AQ363" s="560"/>
      <c r="AR363" s="558"/>
      <c r="AS363" s="562">
        <f>SUM(AP363+AQ363-AR363)</f>
        <v>6</v>
      </c>
      <c r="AT363" s="560"/>
      <c r="AU363" s="558"/>
      <c r="AV363" s="562">
        <f>SUM(AS363+AT363-AU363)</f>
        <v>6</v>
      </c>
      <c r="AW363" s="583">
        <f>SUM(M363+P363+S363+V363+Y363+AB363+AE363+AH363+AK363+AN363+AQ363+AT363)</f>
        <v>0</v>
      </c>
      <c r="AX363" s="583">
        <f t="shared" si="911"/>
        <v>5</v>
      </c>
      <c r="AY363" s="564">
        <f>SUM(N363,Q363,T363,W363,Z363,AC363,AF363,AI363,AL363,AO363,AR363,AU363)</f>
        <v>5</v>
      </c>
      <c r="AZ363" s="565">
        <f>AVERAGE(N363,Q363,T363,W363,Z363,AC363,AF363,AI363,AL363,AO363,AR363,AU363)</f>
        <v>1.6666666666666667</v>
      </c>
      <c r="BA363" s="566">
        <f>COUNT(N363,Q363,T363,W363,Z363,AC363,AF363,AI363,AL363,AO363,AR363,AU363)</f>
        <v>3</v>
      </c>
      <c r="BB363" s="567">
        <f>MAX(0, Table176252626[[#This Row],[Column6]])</f>
        <v>6</v>
      </c>
      <c r="BC363" s="568">
        <v>1</v>
      </c>
      <c r="BD363" s="584">
        <f t="shared" si="780"/>
        <v>6</v>
      </c>
      <c r="BE363" s="583">
        <f t="shared" si="778"/>
        <v>5</v>
      </c>
      <c r="BF363" s="585">
        <v>2</v>
      </c>
      <c r="BG363" s="586">
        <v>45161.60769675926</v>
      </c>
      <c r="BH363" s="572">
        <f t="shared" si="781"/>
        <v>46265</v>
      </c>
      <c r="BI363" s="587">
        <f>BH363-BG363</f>
        <v>1103.3923032407401</v>
      </c>
      <c r="BJ363" s="580" t="str">
        <f t="shared" si="779"/>
        <v>Dead Stock</v>
      </c>
      <c r="BK363" s="751">
        <v>1080</v>
      </c>
    </row>
    <row r="364" spans="1:63" ht="13">
      <c r="A364" s="575"/>
      <c r="B364" s="576"/>
      <c r="C364" s="577">
        <v>361</v>
      </c>
      <c r="D364" s="618" t="s">
        <v>1028</v>
      </c>
      <c r="E364" s="618">
        <v>14</v>
      </c>
      <c r="F364" s="553" t="s">
        <v>1952</v>
      </c>
      <c r="G364" s="580" t="s">
        <v>360</v>
      </c>
      <c r="H364" s="581" t="s">
        <v>361</v>
      </c>
      <c r="I364" s="581" t="s">
        <v>635</v>
      </c>
      <c r="J364" s="580" t="s">
        <v>629</v>
      </c>
      <c r="K364" s="582">
        <f t="shared" si="898"/>
        <v>2</v>
      </c>
      <c r="L364" s="580">
        <v>2</v>
      </c>
      <c r="M364" s="557"/>
      <c r="N364" s="558"/>
      <c r="O364" s="559">
        <f t="shared" si="899"/>
        <v>2</v>
      </c>
      <c r="P364" s="560"/>
      <c r="Q364" s="558"/>
      <c r="R364" s="559">
        <f t="shared" si="900"/>
        <v>2</v>
      </c>
      <c r="S364" s="560"/>
      <c r="T364" s="558">
        <v>1</v>
      </c>
      <c r="U364" s="561">
        <f t="shared" si="901"/>
        <v>1</v>
      </c>
      <c r="V364" s="560">
        <v>1</v>
      </c>
      <c r="W364" s="558"/>
      <c r="X364" s="559">
        <f t="shared" si="902"/>
        <v>2</v>
      </c>
      <c r="Y364" s="560"/>
      <c r="Z364" s="558"/>
      <c r="AA364" s="561">
        <f t="shared" si="903"/>
        <v>2</v>
      </c>
      <c r="AB364" s="560"/>
      <c r="AC364" s="558"/>
      <c r="AD364" s="559">
        <f t="shared" si="904"/>
        <v>2</v>
      </c>
      <c r="AE364" s="557"/>
      <c r="AF364" s="558"/>
      <c r="AG364" s="756">
        <f t="shared" si="905"/>
        <v>2</v>
      </c>
      <c r="AH364" s="560">
        <v>1</v>
      </c>
      <c r="AI364" s="558">
        <v>1</v>
      </c>
      <c r="AJ364" s="562">
        <f t="shared" si="906"/>
        <v>2</v>
      </c>
      <c r="AK364" s="560"/>
      <c r="AL364" s="558"/>
      <c r="AM364" s="562">
        <f t="shared" si="907"/>
        <v>2</v>
      </c>
      <c r="AN364" s="560"/>
      <c r="AO364" s="558"/>
      <c r="AP364" s="562">
        <f t="shared" si="908"/>
        <v>2</v>
      </c>
      <c r="AQ364" s="560"/>
      <c r="AR364" s="558"/>
      <c r="AS364" s="562">
        <f t="shared" si="909"/>
        <v>2</v>
      </c>
      <c r="AT364" s="560"/>
      <c r="AU364" s="558"/>
      <c r="AV364" s="562">
        <f t="shared" si="910"/>
        <v>2</v>
      </c>
      <c r="AW364" s="583">
        <f t="shared" si="911"/>
        <v>2</v>
      </c>
      <c r="AX364" s="583">
        <f t="shared" si="911"/>
        <v>2</v>
      </c>
      <c r="AY364" s="564">
        <f t="shared" si="912"/>
        <v>2</v>
      </c>
      <c r="AZ364" s="565">
        <f t="shared" si="913"/>
        <v>1</v>
      </c>
      <c r="BA364" s="566">
        <f t="shared" si="914"/>
        <v>2</v>
      </c>
      <c r="BB364" s="567">
        <f>MAX(0, Table176252626[[#This Row],[Column6]])</f>
        <v>2</v>
      </c>
      <c r="BC364" s="568">
        <v>1</v>
      </c>
      <c r="BD364" s="584">
        <f t="shared" si="780"/>
        <v>2</v>
      </c>
      <c r="BE364" s="583">
        <f t="shared" si="778"/>
        <v>1</v>
      </c>
      <c r="BF364" s="585">
        <v>2</v>
      </c>
      <c r="BG364" s="586">
        <v>46140</v>
      </c>
      <c r="BH364" s="572">
        <f t="shared" si="781"/>
        <v>46265</v>
      </c>
      <c r="BI364" s="587">
        <f t="shared" si="915"/>
        <v>125</v>
      </c>
      <c r="BJ364" s="580" t="str">
        <f t="shared" si="779"/>
        <v/>
      </c>
      <c r="BK364" s="751">
        <v>29250</v>
      </c>
    </row>
    <row r="365" spans="1:63" ht="13">
      <c r="A365" s="590"/>
      <c r="B365" s="591"/>
      <c r="C365" s="577">
        <v>362</v>
      </c>
      <c r="D365" s="618" t="s">
        <v>1028</v>
      </c>
      <c r="E365" s="618">
        <v>15</v>
      </c>
      <c r="F365" s="593" t="s">
        <v>1953</v>
      </c>
      <c r="G365" s="588" t="s">
        <v>3094</v>
      </c>
      <c r="H365" s="589" t="s">
        <v>3093</v>
      </c>
      <c r="I365" s="589" t="s">
        <v>425</v>
      </c>
      <c r="J365" s="588" t="s">
        <v>629</v>
      </c>
      <c r="K365" s="594">
        <f t="shared" si="898"/>
        <v>1</v>
      </c>
      <c r="L365" s="588">
        <v>1</v>
      </c>
      <c r="M365" s="558"/>
      <c r="N365" s="558"/>
      <c r="O365" s="562">
        <f t="shared" si="899"/>
        <v>1</v>
      </c>
      <c r="P365" s="560"/>
      <c r="Q365" s="558"/>
      <c r="R365" s="562">
        <f t="shared" si="900"/>
        <v>1</v>
      </c>
      <c r="S365" s="560"/>
      <c r="T365" s="558"/>
      <c r="U365" s="595">
        <f t="shared" si="901"/>
        <v>1</v>
      </c>
      <c r="V365" s="560"/>
      <c r="W365" s="558"/>
      <c r="X365" s="562">
        <f t="shared" si="902"/>
        <v>1</v>
      </c>
      <c r="Y365" s="560"/>
      <c r="Z365" s="558"/>
      <c r="AA365" s="595">
        <f t="shared" si="903"/>
        <v>1</v>
      </c>
      <c r="AB365" s="560"/>
      <c r="AC365" s="558"/>
      <c r="AD365" s="562">
        <f t="shared" si="904"/>
        <v>1</v>
      </c>
      <c r="AE365" s="557"/>
      <c r="AF365" s="558"/>
      <c r="AG365" s="672">
        <f t="shared" si="905"/>
        <v>1</v>
      </c>
      <c r="AH365" s="560"/>
      <c r="AI365" s="558"/>
      <c r="AJ365" s="562">
        <f t="shared" si="906"/>
        <v>1</v>
      </c>
      <c r="AK365" s="560"/>
      <c r="AL365" s="558"/>
      <c r="AM365" s="562">
        <f t="shared" si="907"/>
        <v>1</v>
      </c>
      <c r="AN365" s="560"/>
      <c r="AO365" s="558"/>
      <c r="AP365" s="562">
        <f t="shared" si="908"/>
        <v>1</v>
      </c>
      <c r="AQ365" s="560"/>
      <c r="AR365" s="558"/>
      <c r="AS365" s="605">
        <f t="shared" si="909"/>
        <v>1</v>
      </c>
      <c r="AT365" s="560"/>
      <c r="AU365" s="558"/>
      <c r="AV365" s="562">
        <f t="shared" si="910"/>
        <v>1</v>
      </c>
      <c r="AW365" s="715">
        <f t="shared" si="911"/>
        <v>0</v>
      </c>
      <c r="AX365" s="583">
        <f t="shared" si="911"/>
        <v>0</v>
      </c>
      <c r="AY365" s="599">
        <f t="shared" si="912"/>
        <v>0</v>
      </c>
      <c r="AZ365" s="600" t="e">
        <f t="shared" si="913"/>
        <v>#DIV/0!</v>
      </c>
      <c r="BA365" s="601">
        <f t="shared" si="914"/>
        <v>0</v>
      </c>
      <c r="BB365" s="567">
        <f>MAX(0, Table176252626[[#This Row],[Column6]])</f>
        <v>1</v>
      </c>
      <c r="BC365" s="568">
        <v>0</v>
      </c>
      <c r="BD365" s="584">
        <f t="shared" si="780"/>
        <v>1</v>
      </c>
      <c r="BE365" s="583">
        <f t="shared" si="778"/>
        <v>1</v>
      </c>
      <c r="BF365" s="585">
        <v>2</v>
      </c>
      <c r="BG365" s="586">
        <v>45035.549375000002</v>
      </c>
      <c r="BH365" s="572">
        <f t="shared" si="781"/>
        <v>46265</v>
      </c>
      <c r="BI365" s="587">
        <f t="shared" si="915"/>
        <v>1229.4506249999977</v>
      </c>
      <c r="BJ365" s="580" t="str">
        <f t="shared" si="779"/>
        <v>Dead Stock</v>
      </c>
      <c r="BK365" s="751">
        <v>12278.25</v>
      </c>
    </row>
    <row r="366" spans="1:63" ht="13">
      <c r="A366" s="575"/>
      <c r="B366" s="576"/>
      <c r="C366" s="577">
        <v>363</v>
      </c>
      <c r="D366" s="618" t="s">
        <v>1028</v>
      </c>
      <c r="E366" s="618">
        <v>16</v>
      </c>
      <c r="F366" s="553" t="s">
        <v>1952</v>
      </c>
      <c r="G366" s="590" t="s">
        <v>531</v>
      </c>
      <c r="H366" s="637" t="s">
        <v>2633</v>
      </c>
      <c r="I366" s="555" t="s">
        <v>425</v>
      </c>
      <c r="J366" s="580" t="s">
        <v>629</v>
      </c>
      <c r="K366" s="582">
        <f t="shared" si="898"/>
        <v>7</v>
      </c>
      <c r="L366" s="580">
        <v>7</v>
      </c>
      <c r="M366" s="557"/>
      <c r="N366" s="558">
        <f>1+1+1+1</f>
        <v>4</v>
      </c>
      <c r="O366" s="559">
        <f t="shared" si="899"/>
        <v>3</v>
      </c>
      <c r="P366" s="560"/>
      <c r="Q366" s="558">
        <v>1</v>
      </c>
      <c r="R366" s="559">
        <f t="shared" si="900"/>
        <v>2</v>
      </c>
      <c r="S366" s="560"/>
      <c r="T366" s="558"/>
      <c r="U366" s="561">
        <f t="shared" si="901"/>
        <v>2</v>
      </c>
      <c r="V366" s="560">
        <f>3+5</f>
        <v>8</v>
      </c>
      <c r="W366" s="558">
        <v>1</v>
      </c>
      <c r="X366" s="559">
        <f t="shared" si="902"/>
        <v>9</v>
      </c>
      <c r="Y366" s="560"/>
      <c r="Z366" s="558">
        <v>3</v>
      </c>
      <c r="AA366" s="561">
        <f t="shared" si="903"/>
        <v>6</v>
      </c>
      <c r="AB366" s="560"/>
      <c r="AC366" s="558"/>
      <c r="AD366" s="559">
        <f t="shared" si="904"/>
        <v>6</v>
      </c>
      <c r="AE366" s="557"/>
      <c r="AF366" s="558">
        <f>1+1</f>
        <v>2</v>
      </c>
      <c r="AG366" s="756">
        <f t="shared" si="905"/>
        <v>4</v>
      </c>
      <c r="AH366" s="560">
        <v>3</v>
      </c>
      <c r="AI366" s="558"/>
      <c r="AJ366" s="562">
        <f t="shared" si="906"/>
        <v>7</v>
      </c>
      <c r="AK366" s="560"/>
      <c r="AL366" s="558"/>
      <c r="AM366" s="562">
        <f t="shared" si="907"/>
        <v>7</v>
      </c>
      <c r="AN366" s="560"/>
      <c r="AO366" s="558"/>
      <c r="AP366" s="562">
        <f t="shared" si="908"/>
        <v>7</v>
      </c>
      <c r="AQ366" s="560"/>
      <c r="AR366" s="558"/>
      <c r="AS366" s="562">
        <f t="shared" si="909"/>
        <v>7</v>
      </c>
      <c r="AT366" s="560"/>
      <c r="AU366" s="558"/>
      <c r="AV366" s="562">
        <f t="shared" si="910"/>
        <v>7</v>
      </c>
      <c r="AW366" s="583">
        <f t="shared" si="911"/>
        <v>11</v>
      </c>
      <c r="AX366" s="583">
        <f t="shared" si="911"/>
        <v>11</v>
      </c>
      <c r="AY366" s="564">
        <f t="shared" si="912"/>
        <v>11</v>
      </c>
      <c r="AZ366" s="565">
        <f t="shared" si="913"/>
        <v>2.2000000000000002</v>
      </c>
      <c r="BA366" s="566">
        <f t="shared" si="914"/>
        <v>5</v>
      </c>
      <c r="BB366" s="567">
        <f>MAX(0, Table176252626[[#This Row],[Column6]])</f>
        <v>7</v>
      </c>
      <c r="BC366" s="568">
        <v>1</v>
      </c>
      <c r="BD366" s="584">
        <f t="shared" si="780"/>
        <v>7</v>
      </c>
      <c r="BE366" s="583">
        <f t="shared" si="778"/>
        <v>6</v>
      </c>
      <c r="BF366" s="585">
        <v>2</v>
      </c>
      <c r="BG366" s="586">
        <v>46140</v>
      </c>
      <c r="BH366" s="572">
        <f t="shared" si="781"/>
        <v>46265</v>
      </c>
      <c r="BI366" s="587">
        <f t="shared" si="915"/>
        <v>125</v>
      </c>
      <c r="BJ366" s="580" t="str">
        <f t="shared" si="779"/>
        <v/>
      </c>
      <c r="BK366" s="751">
        <v>8316</v>
      </c>
    </row>
    <row r="367" spans="1:63" ht="13">
      <c r="A367" s="549"/>
      <c r="B367" s="550"/>
      <c r="C367" s="551">
        <v>364</v>
      </c>
      <c r="D367" s="618" t="s">
        <v>1028</v>
      </c>
      <c r="E367" s="618">
        <v>17</v>
      </c>
      <c r="F367" s="553" t="s">
        <v>1952</v>
      </c>
      <c r="G367" s="554" t="s">
        <v>1074</v>
      </c>
      <c r="H367" s="555" t="s">
        <v>1071</v>
      </c>
      <c r="I367" s="581" t="s">
        <v>635</v>
      </c>
      <c r="J367" s="580" t="s">
        <v>629</v>
      </c>
      <c r="K367" s="582">
        <f t="shared" si="898"/>
        <v>1</v>
      </c>
      <c r="L367" s="580">
        <v>2</v>
      </c>
      <c r="M367" s="627"/>
      <c r="N367" s="628"/>
      <c r="O367" s="559">
        <f t="shared" si="899"/>
        <v>2</v>
      </c>
      <c r="P367" s="629"/>
      <c r="Q367" s="628"/>
      <c r="R367" s="559">
        <f t="shared" si="900"/>
        <v>2</v>
      </c>
      <c r="S367" s="629"/>
      <c r="T367" s="628"/>
      <c r="U367" s="561">
        <f t="shared" si="901"/>
        <v>2</v>
      </c>
      <c r="V367" s="629"/>
      <c r="W367" s="628"/>
      <c r="X367" s="559">
        <f t="shared" si="902"/>
        <v>2</v>
      </c>
      <c r="Y367" s="629"/>
      <c r="Z367" s="628"/>
      <c r="AA367" s="561">
        <f t="shared" si="903"/>
        <v>2</v>
      </c>
      <c r="AB367" s="629"/>
      <c r="AC367" s="628">
        <v>1</v>
      </c>
      <c r="AD367" s="559">
        <f t="shared" ref="AD367" si="916">SUM(AA367+AB367-AC367)</f>
        <v>1</v>
      </c>
      <c r="AE367" s="627"/>
      <c r="AF367" s="628"/>
      <c r="AG367" s="756">
        <f t="shared" si="905"/>
        <v>1</v>
      </c>
      <c r="AH367" s="629"/>
      <c r="AI367" s="628"/>
      <c r="AJ367" s="562">
        <f t="shared" si="906"/>
        <v>1</v>
      </c>
      <c r="AK367" s="629"/>
      <c r="AL367" s="628"/>
      <c r="AM367" s="562">
        <f t="shared" si="907"/>
        <v>1</v>
      </c>
      <c r="AN367" s="629"/>
      <c r="AO367" s="628"/>
      <c r="AP367" s="559">
        <f t="shared" si="908"/>
        <v>1</v>
      </c>
      <c r="AQ367" s="629"/>
      <c r="AR367" s="628"/>
      <c r="AS367" s="559">
        <f t="shared" si="909"/>
        <v>1</v>
      </c>
      <c r="AT367" s="629"/>
      <c r="AU367" s="628"/>
      <c r="AV367" s="559">
        <f t="shared" si="910"/>
        <v>1</v>
      </c>
      <c r="AW367" s="583">
        <f t="shared" si="911"/>
        <v>0</v>
      </c>
      <c r="AX367" s="583">
        <f t="shared" si="911"/>
        <v>1</v>
      </c>
      <c r="AY367" s="564">
        <f t="shared" si="912"/>
        <v>1</v>
      </c>
      <c r="AZ367" s="565">
        <f t="shared" si="913"/>
        <v>1</v>
      </c>
      <c r="BA367" s="566">
        <f t="shared" si="914"/>
        <v>1</v>
      </c>
      <c r="BB367" s="567">
        <f>MAX(0, Table176252626[[#This Row],[Column6]])</f>
        <v>1</v>
      </c>
      <c r="BC367" s="568">
        <v>0</v>
      </c>
      <c r="BD367" s="584">
        <f t="shared" si="780"/>
        <v>1</v>
      </c>
      <c r="BE367" s="583">
        <f t="shared" si="778"/>
        <v>1</v>
      </c>
      <c r="BF367" s="585">
        <v>2</v>
      </c>
      <c r="BG367" s="586">
        <v>45415.688634259262</v>
      </c>
      <c r="BH367" s="572">
        <f t="shared" si="781"/>
        <v>46265</v>
      </c>
      <c r="BI367" s="587">
        <f t="shared" si="915"/>
        <v>849.31136574073753</v>
      </c>
      <c r="BJ367" s="580" t="str">
        <f t="shared" si="779"/>
        <v>Dead Stock</v>
      </c>
      <c r="BK367" s="751">
        <v>30240</v>
      </c>
    </row>
    <row r="368" spans="1:63" ht="13">
      <c r="A368" s="549"/>
      <c r="B368" s="576"/>
      <c r="C368" s="551">
        <v>365</v>
      </c>
      <c r="D368" s="618" t="s">
        <v>1028</v>
      </c>
      <c r="E368" s="618">
        <v>18</v>
      </c>
      <c r="F368" s="553" t="s">
        <v>1952</v>
      </c>
      <c r="G368" s="588" t="s">
        <v>686</v>
      </c>
      <c r="H368" s="589" t="s">
        <v>687</v>
      </c>
      <c r="I368" s="589" t="s">
        <v>425</v>
      </c>
      <c r="J368" s="580" t="s">
        <v>629</v>
      </c>
      <c r="K368" s="594">
        <f t="shared" ref="K368" si="917">AV368</f>
        <v>1</v>
      </c>
      <c r="L368" s="580">
        <v>1</v>
      </c>
      <c r="M368" s="558"/>
      <c r="N368" s="558">
        <v>1</v>
      </c>
      <c r="O368" s="562">
        <f t="shared" ref="O368" si="918">SUM(L368+M368-N368)</f>
        <v>0</v>
      </c>
      <c r="P368" s="560"/>
      <c r="Q368" s="558"/>
      <c r="R368" s="562">
        <f t="shared" ref="R368" si="919">SUM(O368+P368-Q368)</f>
        <v>0</v>
      </c>
      <c r="S368" s="560">
        <v>1</v>
      </c>
      <c r="T368" s="558"/>
      <c r="U368" s="595">
        <f t="shared" ref="U368" si="920">SUM(R368+S368-T368)</f>
        <v>1</v>
      </c>
      <c r="V368" s="560"/>
      <c r="W368" s="558">
        <v>1</v>
      </c>
      <c r="X368" s="562">
        <f t="shared" ref="X368" si="921">SUM(U368+V368-W368)</f>
        <v>0</v>
      </c>
      <c r="Y368" s="560"/>
      <c r="Z368" s="558"/>
      <c r="AA368" s="595">
        <f t="shared" ref="AA368" si="922">SUM(X368+Y368-Z368)</f>
        <v>0</v>
      </c>
      <c r="AB368" s="560">
        <v>1</v>
      </c>
      <c r="AC368" s="558"/>
      <c r="AD368" s="562">
        <f t="shared" ref="AD368" si="923">SUM(AA368+AB368-AC368)</f>
        <v>1</v>
      </c>
      <c r="AE368" s="557"/>
      <c r="AF368" s="558"/>
      <c r="AG368" s="672">
        <f t="shared" ref="AG368" si="924">SUM(AD368+AE368-AF368)</f>
        <v>1</v>
      </c>
      <c r="AH368" s="560"/>
      <c r="AI368" s="558"/>
      <c r="AJ368" s="562">
        <f t="shared" ref="AJ368" si="925">SUM(AG368+AH368-AI368)</f>
        <v>1</v>
      </c>
      <c r="AK368" s="560"/>
      <c r="AL368" s="558"/>
      <c r="AM368" s="562">
        <f t="shared" ref="AM368" si="926">SUM(AJ368+AK368-AL368)</f>
        <v>1</v>
      </c>
      <c r="AN368" s="560"/>
      <c r="AO368" s="558"/>
      <c r="AP368" s="562">
        <f t="shared" ref="AP368" si="927">SUM(AM368+AN368-AO368)</f>
        <v>1</v>
      </c>
      <c r="AQ368" s="560"/>
      <c r="AR368" s="558"/>
      <c r="AS368" s="562">
        <f t="shared" ref="AS368" si="928">SUM(AP368+AQ368-AR368)</f>
        <v>1</v>
      </c>
      <c r="AT368" s="560"/>
      <c r="AU368" s="558"/>
      <c r="AV368" s="562">
        <f t="shared" ref="AV368" si="929">SUM(AS368+AT368-AU368)</f>
        <v>1</v>
      </c>
      <c r="AW368" s="597">
        <f t="shared" ref="AW368" si="930">SUM(M368+P368+S368+V368+Y368+AB368+AE368+AH368+AK368+AN368+AQ368+AT368)</f>
        <v>2</v>
      </c>
      <c r="AX368" s="583">
        <f t="shared" si="911"/>
        <v>2</v>
      </c>
      <c r="AY368" s="599">
        <f t="shared" ref="AY368" si="931">SUM(N368,Q368,T368,W368,Z368,AC368,AF368,AI368,AL368,AO368,AR368,AU368)</f>
        <v>2</v>
      </c>
      <c r="AZ368" s="600">
        <f t="shared" ref="AZ368" si="932">AVERAGE(N368,Q368,T368,W368,Z368,AC368,AF368,AI368,AL368,AO368,AR368,AU368)</f>
        <v>1</v>
      </c>
      <c r="BA368" s="601">
        <f t="shared" ref="BA368" si="933">COUNT(N368,Q368,T368,W368,Z368,AC368,AF368,AI368,AL368,AO368,AR368,AU368)</f>
        <v>2</v>
      </c>
      <c r="BB368" s="602">
        <f>MAX(N368,Q368,T368,W368,Z368,AC368,AF368,AI368,AL368,AO368,AR368,AU368)</f>
        <v>1</v>
      </c>
      <c r="BC368" s="603">
        <v>0</v>
      </c>
      <c r="BD368" s="584">
        <f t="shared" si="780"/>
        <v>1</v>
      </c>
      <c r="BE368" s="583">
        <f t="shared" si="778"/>
        <v>1</v>
      </c>
      <c r="BF368" s="585">
        <v>2</v>
      </c>
      <c r="BG368" s="586">
        <v>46188</v>
      </c>
      <c r="BH368" s="572">
        <f t="shared" si="781"/>
        <v>46265</v>
      </c>
      <c r="BI368" s="604">
        <f t="shared" ref="BI368" si="934">BH368-BG368</f>
        <v>77</v>
      </c>
      <c r="BJ368" s="580" t="str">
        <f t="shared" si="779"/>
        <v/>
      </c>
      <c r="BK368" s="751">
        <v>63900</v>
      </c>
    </row>
    <row r="369" spans="1:63" ht="13">
      <c r="A369" s="575"/>
      <c r="B369" s="576"/>
      <c r="C369" s="551">
        <v>366</v>
      </c>
      <c r="D369" s="618" t="s">
        <v>1028</v>
      </c>
      <c r="E369" s="618">
        <v>19</v>
      </c>
      <c r="F369" s="553" t="s">
        <v>1953</v>
      </c>
      <c r="G369" s="588" t="s">
        <v>555</v>
      </c>
      <c r="H369" s="589" t="s">
        <v>4220</v>
      </c>
      <c r="I369" s="589" t="s">
        <v>425</v>
      </c>
      <c r="J369" s="580" t="s">
        <v>629</v>
      </c>
      <c r="K369" s="594">
        <f t="shared" ref="K369:K375" si="935">AV369</f>
        <v>0</v>
      </c>
      <c r="L369" s="588">
        <v>0</v>
      </c>
      <c r="M369" s="558">
        <v>1</v>
      </c>
      <c r="N369" s="558">
        <v>1</v>
      </c>
      <c r="O369" s="562">
        <f t="shared" ref="O369:O375" si="936">SUM(L369+M369-N369)</f>
        <v>0</v>
      </c>
      <c r="P369" s="560"/>
      <c r="Q369" s="558"/>
      <c r="R369" s="562">
        <f t="shared" ref="R369:R375" si="937">SUM(O369+P369-Q369)</f>
        <v>0</v>
      </c>
      <c r="S369" s="560"/>
      <c r="T369" s="558"/>
      <c r="U369" s="595">
        <f t="shared" ref="U369:U375" si="938">SUM(R369+S369-T369)</f>
        <v>0</v>
      </c>
      <c r="V369" s="560"/>
      <c r="W369" s="558"/>
      <c r="X369" s="562">
        <f t="shared" ref="X369:X375" si="939">SUM(U369+V369-W369)</f>
        <v>0</v>
      </c>
      <c r="Y369" s="560">
        <v>1</v>
      </c>
      <c r="Z369" s="558"/>
      <c r="AA369" s="595">
        <f t="shared" ref="AA369:AA375" si="940">SUM(X369+Y369-Z369)</f>
        <v>1</v>
      </c>
      <c r="AB369" s="560"/>
      <c r="AC369" s="558"/>
      <c r="AD369" s="562">
        <f t="shared" ref="AD369" si="941">SUM(AA369+AB369-AC369)</f>
        <v>1</v>
      </c>
      <c r="AE369" s="557"/>
      <c r="AF369" s="558">
        <v>1</v>
      </c>
      <c r="AG369" s="672">
        <f t="shared" ref="AG369:AG375" si="942">SUM(AD369+AE369-AF369)</f>
        <v>0</v>
      </c>
      <c r="AH369" s="560"/>
      <c r="AI369" s="558"/>
      <c r="AJ369" s="562">
        <f t="shared" ref="AJ369:AJ375" si="943">SUM(AG369+AH369-AI369)</f>
        <v>0</v>
      </c>
      <c r="AK369" s="560"/>
      <c r="AL369" s="558"/>
      <c r="AM369" s="562">
        <f t="shared" ref="AM369:AM375" si="944">SUM(AJ369+AK369-AL369)</f>
        <v>0</v>
      </c>
      <c r="AN369" s="560"/>
      <c r="AO369" s="558"/>
      <c r="AP369" s="562">
        <f t="shared" ref="AP369:AP375" si="945">SUM(AM369+AN369-AO369)</f>
        <v>0</v>
      </c>
      <c r="AQ369" s="560"/>
      <c r="AR369" s="558"/>
      <c r="AS369" s="562">
        <f t="shared" ref="AS369:AS375" si="946">SUM(AP369+AQ369-AR369)</f>
        <v>0</v>
      </c>
      <c r="AT369" s="560"/>
      <c r="AU369" s="558"/>
      <c r="AV369" s="562">
        <f t="shared" ref="AV369:AV375" si="947">SUM(AS369+AT369-AU369)</f>
        <v>0</v>
      </c>
      <c r="AW369" s="597">
        <f>SUM(M369+P369+S369+V369+Y369+AB369+AE369+AH369+AK369+AN369+AQ369+AT369)</f>
        <v>2</v>
      </c>
      <c r="AX369" s="583">
        <f t="shared" si="911"/>
        <v>2</v>
      </c>
      <c r="AY369" s="599">
        <f t="shared" ref="AY369:AY375" si="948">SUM(N369,Q369,T369,W369,Z369,AC369,AF369,AI369,AL369,AO369,AR369,AU369)</f>
        <v>2</v>
      </c>
      <c r="AZ369" s="600">
        <f t="shared" ref="AZ369:AZ386" si="949">AVERAGE(N369,Q369,T369,W369,Z369,AC369,AF369,AI369,AL369,AO369,AR369,AU369)</f>
        <v>1</v>
      </c>
      <c r="BA369" s="601">
        <f t="shared" ref="BA369:BA383" si="950">COUNT(N369,Q369,T369,W369,Z369,AC369,AF369,AI369,AL369,AO369,AR369,AU369)</f>
        <v>2</v>
      </c>
      <c r="BB369" s="602">
        <f>MAX(N369,Q369,T369,W369,Z369,AC369,AF369,AI369,AL369,AO369,AR369,AU369)</f>
        <v>1</v>
      </c>
      <c r="BC369" s="603">
        <v>0</v>
      </c>
      <c r="BD369" s="584">
        <f t="shared" si="780"/>
        <v>0</v>
      </c>
      <c r="BE369" s="583">
        <f t="shared" si="778"/>
        <v>0</v>
      </c>
      <c r="BF369" s="585">
        <v>2</v>
      </c>
      <c r="BG369" s="586"/>
      <c r="BH369" s="572">
        <f t="shared" si="781"/>
        <v>46265</v>
      </c>
      <c r="BI369" s="604">
        <f t="shared" ref="BI369:BI383" si="951">BH369-BG369</f>
        <v>46265</v>
      </c>
      <c r="BJ369" s="580" t="str">
        <f t="shared" si="779"/>
        <v/>
      </c>
      <c r="BK369" s="751">
        <v>65700</v>
      </c>
    </row>
    <row r="370" spans="1:63" ht="13">
      <c r="A370" s="549"/>
      <c r="B370" s="550"/>
      <c r="C370" s="577">
        <v>367</v>
      </c>
      <c r="D370" s="638" t="s">
        <v>3880</v>
      </c>
      <c r="E370" s="611">
        <v>1</v>
      </c>
      <c r="F370" s="553" t="s">
        <v>1952</v>
      </c>
      <c r="G370" s="580" t="s">
        <v>546</v>
      </c>
      <c r="H370" s="581" t="s">
        <v>547</v>
      </c>
      <c r="I370" s="581" t="s">
        <v>431</v>
      </c>
      <c r="J370" s="580" t="s">
        <v>629</v>
      </c>
      <c r="K370" s="582">
        <f t="shared" si="935"/>
        <v>6</v>
      </c>
      <c r="L370" s="580">
        <v>2</v>
      </c>
      <c r="M370" s="557"/>
      <c r="N370" s="558"/>
      <c r="O370" s="559">
        <f t="shared" si="936"/>
        <v>2</v>
      </c>
      <c r="P370" s="560"/>
      <c r="Q370" s="558"/>
      <c r="R370" s="559">
        <f t="shared" si="937"/>
        <v>2</v>
      </c>
      <c r="S370" s="560"/>
      <c r="T370" s="558">
        <v>2</v>
      </c>
      <c r="U370" s="561">
        <f t="shared" si="938"/>
        <v>0</v>
      </c>
      <c r="V370" s="560"/>
      <c r="W370" s="558"/>
      <c r="X370" s="559">
        <f t="shared" si="939"/>
        <v>0</v>
      </c>
      <c r="Y370" s="560">
        <v>6</v>
      </c>
      <c r="Z370" s="558"/>
      <c r="AA370" s="561">
        <f t="shared" si="940"/>
        <v>6</v>
      </c>
      <c r="AB370" s="560"/>
      <c r="AC370" s="558"/>
      <c r="AD370" s="559">
        <f t="shared" ref="AD370:AD375" si="952">SUM(AA370+AB370-AC370)</f>
        <v>6</v>
      </c>
      <c r="AE370" s="557"/>
      <c r="AF370" s="558"/>
      <c r="AG370" s="756">
        <f t="shared" si="942"/>
        <v>6</v>
      </c>
      <c r="AH370" s="560"/>
      <c r="AI370" s="558"/>
      <c r="AJ370" s="562">
        <f t="shared" si="943"/>
        <v>6</v>
      </c>
      <c r="AK370" s="560"/>
      <c r="AL370" s="558"/>
      <c r="AM370" s="562">
        <f t="shared" si="944"/>
        <v>6</v>
      </c>
      <c r="AN370" s="560"/>
      <c r="AO370" s="558"/>
      <c r="AP370" s="562">
        <f t="shared" si="945"/>
        <v>6</v>
      </c>
      <c r="AQ370" s="560"/>
      <c r="AR370" s="558"/>
      <c r="AS370" s="562">
        <f t="shared" si="946"/>
        <v>6</v>
      </c>
      <c r="AT370" s="560"/>
      <c r="AU370" s="558"/>
      <c r="AV370" s="562">
        <f t="shared" si="947"/>
        <v>6</v>
      </c>
      <c r="AW370" s="583">
        <f>SUM(M370+P370+S370+V370+Y370+AB370+AE370+AH370+AK370+AN370+AQ370+AT370)</f>
        <v>6</v>
      </c>
      <c r="AX370" s="583">
        <f t="shared" si="911"/>
        <v>2</v>
      </c>
      <c r="AY370" s="564">
        <f t="shared" si="948"/>
        <v>2</v>
      </c>
      <c r="AZ370" s="565">
        <f t="shared" si="949"/>
        <v>2</v>
      </c>
      <c r="BA370" s="566">
        <f t="shared" si="950"/>
        <v>1</v>
      </c>
      <c r="BB370" s="567">
        <f>MAX(0, Table176252626[[#This Row],[Column6]])</f>
        <v>6</v>
      </c>
      <c r="BC370" s="568">
        <v>1</v>
      </c>
      <c r="BD370" s="584">
        <f t="shared" si="780"/>
        <v>6</v>
      </c>
      <c r="BE370" s="583">
        <f t="shared" si="778"/>
        <v>5</v>
      </c>
      <c r="BF370" s="585">
        <v>2</v>
      </c>
      <c r="BG370" s="586">
        <v>46161</v>
      </c>
      <c r="BH370" s="572">
        <f t="shared" si="781"/>
        <v>46265</v>
      </c>
      <c r="BI370" s="587">
        <f t="shared" si="951"/>
        <v>104</v>
      </c>
      <c r="BJ370" s="580" t="str">
        <f t="shared" si="779"/>
        <v/>
      </c>
      <c r="BK370" s="751">
        <v>1100</v>
      </c>
    </row>
    <row r="371" spans="1:63" ht="13">
      <c r="A371" s="549"/>
      <c r="B371" s="550"/>
      <c r="C371" s="577">
        <v>368</v>
      </c>
      <c r="D371" s="638" t="s">
        <v>3880</v>
      </c>
      <c r="E371" s="611">
        <v>2</v>
      </c>
      <c r="F371" s="579" t="s">
        <v>1953</v>
      </c>
      <c r="G371" s="580" t="s">
        <v>945</v>
      </c>
      <c r="H371" s="581" t="s">
        <v>946</v>
      </c>
      <c r="I371" s="581" t="s">
        <v>431</v>
      </c>
      <c r="J371" s="580" t="s">
        <v>629</v>
      </c>
      <c r="K371" s="582">
        <f t="shared" si="935"/>
        <v>1</v>
      </c>
      <c r="L371" s="580">
        <v>1</v>
      </c>
      <c r="M371" s="557"/>
      <c r="N371" s="558"/>
      <c r="O371" s="559">
        <f t="shared" si="936"/>
        <v>1</v>
      </c>
      <c r="P371" s="560"/>
      <c r="Q371" s="558"/>
      <c r="R371" s="559">
        <f t="shared" si="937"/>
        <v>1</v>
      </c>
      <c r="S371" s="560"/>
      <c r="T371" s="558"/>
      <c r="U371" s="561">
        <f t="shared" si="938"/>
        <v>1</v>
      </c>
      <c r="V371" s="560"/>
      <c r="W371" s="558"/>
      <c r="X371" s="559">
        <f t="shared" si="939"/>
        <v>1</v>
      </c>
      <c r="Y371" s="560"/>
      <c r="Z371" s="558"/>
      <c r="AA371" s="561">
        <f t="shared" si="940"/>
        <v>1</v>
      </c>
      <c r="AB371" s="560"/>
      <c r="AC371" s="558"/>
      <c r="AD371" s="559">
        <f t="shared" si="952"/>
        <v>1</v>
      </c>
      <c r="AE371" s="557"/>
      <c r="AF371" s="558"/>
      <c r="AG371" s="756">
        <f t="shared" si="942"/>
        <v>1</v>
      </c>
      <c r="AH371" s="560"/>
      <c r="AI371" s="558"/>
      <c r="AJ371" s="562">
        <f t="shared" si="943"/>
        <v>1</v>
      </c>
      <c r="AK371" s="560"/>
      <c r="AL371" s="558"/>
      <c r="AM371" s="562">
        <f t="shared" si="944"/>
        <v>1</v>
      </c>
      <c r="AN371" s="560"/>
      <c r="AO371" s="558"/>
      <c r="AP371" s="562">
        <f t="shared" si="945"/>
        <v>1</v>
      </c>
      <c r="AQ371" s="560"/>
      <c r="AR371" s="558"/>
      <c r="AS371" s="562">
        <f t="shared" si="946"/>
        <v>1</v>
      </c>
      <c r="AT371" s="560"/>
      <c r="AU371" s="558"/>
      <c r="AV371" s="562">
        <f t="shared" si="947"/>
        <v>1</v>
      </c>
      <c r="AW371" s="583">
        <f>SUM(M371+P371+S371+V371+Y371+AB371+AE371+AH371+AK371+AN371+AQ371+AT371)</f>
        <v>0</v>
      </c>
      <c r="AX371" s="583">
        <f t="shared" si="911"/>
        <v>0</v>
      </c>
      <c r="AY371" s="564">
        <f t="shared" si="948"/>
        <v>0</v>
      </c>
      <c r="AZ371" s="565" t="e">
        <f t="shared" si="949"/>
        <v>#DIV/0!</v>
      </c>
      <c r="BA371" s="566">
        <f t="shared" si="950"/>
        <v>0</v>
      </c>
      <c r="BB371" s="567">
        <f>MAX(0, Table176252626[[#This Row],[Column6]])</f>
        <v>1</v>
      </c>
      <c r="BC371" s="568">
        <v>0</v>
      </c>
      <c r="BD371" s="584">
        <f t="shared" si="780"/>
        <v>1</v>
      </c>
      <c r="BE371" s="583">
        <f t="shared" si="778"/>
        <v>1</v>
      </c>
      <c r="BF371" s="585">
        <v>2</v>
      </c>
      <c r="BG371" s="586">
        <v>44529.493263888886</v>
      </c>
      <c r="BH371" s="572">
        <f t="shared" si="781"/>
        <v>46265</v>
      </c>
      <c r="BI371" s="587">
        <f t="shared" si="951"/>
        <v>1735.5067361111142</v>
      </c>
      <c r="BJ371" s="580" t="str">
        <f t="shared" si="779"/>
        <v>Dead Stock</v>
      </c>
      <c r="BK371" s="751">
        <v>22000</v>
      </c>
    </row>
    <row r="372" spans="1:63" ht="13">
      <c r="A372" s="549"/>
      <c r="B372" s="550"/>
      <c r="C372" s="577">
        <v>369</v>
      </c>
      <c r="D372" s="638" t="s">
        <v>3880</v>
      </c>
      <c r="E372" s="611">
        <v>3</v>
      </c>
      <c r="F372" s="553" t="s">
        <v>1953</v>
      </c>
      <c r="G372" s="554" t="s">
        <v>2075</v>
      </c>
      <c r="H372" s="555" t="s">
        <v>2076</v>
      </c>
      <c r="I372" s="555" t="s">
        <v>426</v>
      </c>
      <c r="J372" s="580" t="s">
        <v>629</v>
      </c>
      <c r="K372" s="582">
        <f t="shared" si="935"/>
        <v>1</v>
      </c>
      <c r="L372" s="580">
        <v>1</v>
      </c>
      <c r="M372" s="557"/>
      <c r="N372" s="558"/>
      <c r="O372" s="559">
        <f t="shared" si="936"/>
        <v>1</v>
      </c>
      <c r="P372" s="560"/>
      <c r="Q372" s="558"/>
      <c r="R372" s="559">
        <f t="shared" si="937"/>
        <v>1</v>
      </c>
      <c r="S372" s="560"/>
      <c r="T372" s="558"/>
      <c r="U372" s="561">
        <f t="shared" si="938"/>
        <v>1</v>
      </c>
      <c r="V372" s="560"/>
      <c r="W372" s="558"/>
      <c r="X372" s="559">
        <f t="shared" si="939"/>
        <v>1</v>
      </c>
      <c r="Y372" s="560"/>
      <c r="Z372" s="558"/>
      <c r="AA372" s="561">
        <f t="shared" si="940"/>
        <v>1</v>
      </c>
      <c r="AB372" s="560"/>
      <c r="AC372" s="558"/>
      <c r="AD372" s="559">
        <f t="shared" si="952"/>
        <v>1</v>
      </c>
      <c r="AE372" s="557"/>
      <c r="AF372" s="558"/>
      <c r="AG372" s="756">
        <f t="shared" si="942"/>
        <v>1</v>
      </c>
      <c r="AH372" s="560"/>
      <c r="AI372" s="558"/>
      <c r="AJ372" s="562">
        <f t="shared" si="943"/>
        <v>1</v>
      </c>
      <c r="AK372" s="560"/>
      <c r="AL372" s="558"/>
      <c r="AM372" s="562">
        <f t="shared" si="944"/>
        <v>1</v>
      </c>
      <c r="AN372" s="560"/>
      <c r="AO372" s="558"/>
      <c r="AP372" s="562">
        <f t="shared" si="945"/>
        <v>1</v>
      </c>
      <c r="AQ372" s="560"/>
      <c r="AR372" s="558"/>
      <c r="AS372" s="562">
        <f t="shared" si="946"/>
        <v>1</v>
      </c>
      <c r="AT372" s="560"/>
      <c r="AU372" s="558"/>
      <c r="AV372" s="562">
        <f t="shared" si="947"/>
        <v>1</v>
      </c>
      <c r="AW372" s="583">
        <f t="shared" ref="AW372" si="953">SUM(M372+P372+S372+V372+Y372+AB372+AE372+AH372+AK372+AN372+AQ372+AT372)</f>
        <v>0</v>
      </c>
      <c r="AX372" s="583">
        <f t="shared" si="911"/>
        <v>0</v>
      </c>
      <c r="AY372" s="564">
        <f t="shared" si="948"/>
        <v>0</v>
      </c>
      <c r="AZ372" s="565" t="e">
        <f t="shared" si="949"/>
        <v>#DIV/0!</v>
      </c>
      <c r="BA372" s="566">
        <f t="shared" si="950"/>
        <v>0</v>
      </c>
      <c r="BB372" s="567">
        <f>MAX(0, Table176252626[[#This Row],[Column6]])</f>
        <v>1</v>
      </c>
      <c r="BC372" s="568">
        <v>0</v>
      </c>
      <c r="BD372" s="584">
        <f t="shared" si="780"/>
        <v>1</v>
      </c>
      <c r="BE372" s="583">
        <f t="shared" si="778"/>
        <v>1</v>
      </c>
      <c r="BF372" s="585">
        <v>2</v>
      </c>
      <c r="BG372" s="586">
        <v>44049.532592592594</v>
      </c>
      <c r="BH372" s="572">
        <f t="shared" si="781"/>
        <v>46265</v>
      </c>
      <c r="BI372" s="608">
        <f t="shared" si="951"/>
        <v>2215.4674074074064</v>
      </c>
      <c r="BJ372" s="580" t="str">
        <f t="shared" si="779"/>
        <v>Dead Stock</v>
      </c>
      <c r="BK372" s="751">
        <v>48600</v>
      </c>
    </row>
    <row r="373" spans="1:63" ht="13">
      <c r="A373" s="549"/>
      <c r="B373" s="576"/>
      <c r="C373" s="551">
        <v>370</v>
      </c>
      <c r="D373" s="638" t="s">
        <v>3880</v>
      </c>
      <c r="E373" s="611">
        <v>4</v>
      </c>
      <c r="F373" s="579" t="s">
        <v>1953</v>
      </c>
      <c r="G373" s="588" t="s">
        <v>2156</v>
      </c>
      <c r="H373" s="589" t="s">
        <v>2155</v>
      </c>
      <c r="I373" s="581" t="s">
        <v>3766</v>
      </c>
      <c r="J373" s="580" t="s">
        <v>629</v>
      </c>
      <c r="K373" s="582">
        <f t="shared" si="935"/>
        <v>4</v>
      </c>
      <c r="L373" s="580">
        <v>4</v>
      </c>
      <c r="M373" s="557"/>
      <c r="N373" s="558"/>
      <c r="O373" s="559">
        <f t="shared" si="936"/>
        <v>4</v>
      </c>
      <c r="P373" s="560"/>
      <c r="Q373" s="558"/>
      <c r="R373" s="559">
        <f t="shared" si="937"/>
        <v>4</v>
      </c>
      <c r="S373" s="560"/>
      <c r="T373" s="558"/>
      <c r="U373" s="561">
        <f t="shared" si="938"/>
        <v>4</v>
      </c>
      <c r="V373" s="560"/>
      <c r="W373" s="558"/>
      <c r="X373" s="559">
        <f t="shared" si="939"/>
        <v>4</v>
      </c>
      <c r="Y373" s="560"/>
      <c r="Z373" s="558"/>
      <c r="AA373" s="561">
        <f t="shared" si="940"/>
        <v>4</v>
      </c>
      <c r="AB373" s="560"/>
      <c r="AC373" s="558"/>
      <c r="AD373" s="559">
        <f t="shared" si="952"/>
        <v>4</v>
      </c>
      <c r="AE373" s="557"/>
      <c r="AF373" s="558"/>
      <c r="AG373" s="756">
        <f t="shared" si="942"/>
        <v>4</v>
      </c>
      <c r="AH373" s="560"/>
      <c r="AI373" s="558"/>
      <c r="AJ373" s="562">
        <f t="shared" si="943"/>
        <v>4</v>
      </c>
      <c r="AK373" s="560"/>
      <c r="AL373" s="558"/>
      <c r="AM373" s="562">
        <f t="shared" si="944"/>
        <v>4</v>
      </c>
      <c r="AN373" s="560"/>
      <c r="AO373" s="558"/>
      <c r="AP373" s="562">
        <f t="shared" si="945"/>
        <v>4</v>
      </c>
      <c r="AQ373" s="560"/>
      <c r="AR373" s="558"/>
      <c r="AS373" s="562">
        <f t="shared" si="946"/>
        <v>4</v>
      </c>
      <c r="AT373" s="560"/>
      <c r="AU373" s="558"/>
      <c r="AV373" s="562">
        <f t="shared" si="947"/>
        <v>4</v>
      </c>
      <c r="AW373" s="583">
        <f t="shared" ref="AW373:AX390" si="954">SUM(M373+P373+S373+V373+Y373+AB373+AE373+AH373+AK373+AN373+AQ373+AT373)</f>
        <v>0</v>
      </c>
      <c r="AX373" s="583">
        <f t="shared" si="954"/>
        <v>0</v>
      </c>
      <c r="AY373" s="564">
        <f t="shared" si="948"/>
        <v>0</v>
      </c>
      <c r="AZ373" s="565" t="e">
        <f t="shared" si="949"/>
        <v>#DIV/0!</v>
      </c>
      <c r="BA373" s="566">
        <f t="shared" si="950"/>
        <v>0</v>
      </c>
      <c r="BB373" s="567">
        <f>MAX(0, Table176252626[[#This Row],[Column6]])</f>
        <v>4</v>
      </c>
      <c r="BC373" s="568">
        <v>1</v>
      </c>
      <c r="BD373" s="584">
        <f t="shared" si="780"/>
        <v>4</v>
      </c>
      <c r="BE373" s="583">
        <f t="shared" si="778"/>
        <v>3</v>
      </c>
      <c r="BF373" s="585">
        <v>2</v>
      </c>
      <c r="BG373" s="586">
        <v>44222.523194444446</v>
      </c>
      <c r="BH373" s="572">
        <f t="shared" si="781"/>
        <v>46265</v>
      </c>
      <c r="BI373" s="587">
        <f t="shared" si="951"/>
        <v>2042.4768055555542</v>
      </c>
      <c r="BJ373" s="580" t="str">
        <f t="shared" si="779"/>
        <v>Dead Stock</v>
      </c>
      <c r="BK373" s="751">
        <v>3300</v>
      </c>
    </row>
    <row r="374" spans="1:63" ht="13">
      <c r="A374" s="575"/>
      <c r="B374" s="576"/>
      <c r="C374" s="551">
        <v>371</v>
      </c>
      <c r="D374" s="638" t="s">
        <v>3880</v>
      </c>
      <c r="E374" s="611">
        <v>5</v>
      </c>
      <c r="F374" s="553" t="s">
        <v>1953</v>
      </c>
      <c r="G374" s="554" t="s">
        <v>541</v>
      </c>
      <c r="H374" s="555" t="s">
        <v>542</v>
      </c>
      <c r="I374" s="581" t="s">
        <v>426</v>
      </c>
      <c r="J374" s="580" t="s">
        <v>629</v>
      </c>
      <c r="K374" s="582">
        <f t="shared" si="935"/>
        <v>1</v>
      </c>
      <c r="L374" s="580">
        <v>1</v>
      </c>
      <c r="M374" s="627"/>
      <c r="N374" s="628"/>
      <c r="O374" s="559">
        <f t="shared" si="936"/>
        <v>1</v>
      </c>
      <c r="P374" s="629"/>
      <c r="Q374" s="628"/>
      <c r="R374" s="559">
        <f t="shared" si="937"/>
        <v>1</v>
      </c>
      <c r="S374" s="629"/>
      <c r="T374" s="628"/>
      <c r="U374" s="561">
        <f t="shared" si="938"/>
        <v>1</v>
      </c>
      <c r="V374" s="629"/>
      <c r="W374" s="628"/>
      <c r="X374" s="559">
        <f t="shared" si="939"/>
        <v>1</v>
      </c>
      <c r="Y374" s="629"/>
      <c r="Z374" s="628"/>
      <c r="AA374" s="561">
        <f t="shared" si="940"/>
        <v>1</v>
      </c>
      <c r="AB374" s="629"/>
      <c r="AC374" s="628"/>
      <c r="AD374" s="559">
        <f t="shared" si="952"/>
        <v>1</v>
      </c>
      <c r="AE374" s="627"/>
      <c r="AF374" s="628"/>
      <c r="AG374" s="756">
        <f t="shared" si="942"/>
        <v>1</v>
      </c>
      <c r="AH374" s="629"/>
      <c r="AI374" s="628"/>
      <c r="AJ374" s="562">
        <f t="shared" si="943"/>
        <v>1</v>
      </c>
      <c r="AK374" s="629"/>
      <c r="AL374" s="628"/>
      <c r="AM374" s="562">
        <f t="shared" si="944"/>
        <v>1</v>
      </c>
      <c r="AN374" s="629"/>
      <c r="AO374" s="628"/>
      <c r="AP374" s="559">
        <f t="shared" si="945"/>
        <v>1</v>
      </c>
      <c r="AQ374" s="629"/>
      <c r="AR374" s="628"/>
      <c r="AS374" s="559">
        <f t="shared" si="946"/>
        <v>1</v>
      </c>
      <c r="AT374" s="629"/>
      <c r="AU374" s="628"/>
      <c r="AV374" s="559">
        <f t="shared" si="947"/>
        <v>1</v>
      </c>
      <c r="AW374" s="583">
        <f t="shared" si="954"/>
        <v>0</v>
      </c>
      <c r="AX374" s="583">
        <f t="shared" si="954"/>
        <v>0</v>
      </c>
      <c r="AY374" s="564">
        <f t="shared" si="948"/>
        <v>0</v>
      </c>
      <c r="AZ374" s="565" t="e">
        <f t="shared" si="949"/>
        <v>#DIV/0!</v>
      </c>
      <c r="BA374" s="566">
        <f t="shared" si="950"/>
        <v>0</v>
      </c>
      <c r="BB374" s="567">
        <f>MAX(0, Table176252626[[#This Row],[Column6]])</f>
        <v>1</v>
      </c>
      <c r="BC374" s="568">
        <v>0</v>
      </c>
      <c r="BD374" s="584">
        <f t="shared" si="780"/>
        <v>1</v>
      </c>
      <c r="BE374" s="583">
        <f t="shared" si="778"/>
        <v>1</v>
      </c>
      <c r="BF374" s="585">
        <v>2</v>
      </c>
      <c r="BG374" s="586">
        <v>43063.588969907411</v>
      </c>
      <c r="BH374" s="572">
        <f t="shared" si="781"/>
        <v>46265</v>
      </c>
      <c r="BI374" s="608">
        <f t="shared" si="951"/>
        <v>3201.4110300925895</v>
      </c>
      <c r="BJ374" s="580" t="str">
        <f t="shared" si="779"/>
        <v>Dead Stock</v>
      </c>
      <c r="BK374" s="751">
        <v>118800</v>
      </c>
    </row>
    <row r="375" spans="1:63" ht="13">
      <c r="A375" s="549"/>
      <c r="B375" s="576"/>
      <c r="C375" s="551">
        <v>372</v>
      </c>
      <c r="D375" s="638" t="s">
        <v>3880</v>
      </c>
      <c r="E375" s="611">
        <v>6</v>
      </c>
      <c r="F375" s="553" t="s">
        <v>1953</v>
      </c>
      <c r="G375" s="580" t="s">
        <v>2628</v>
      </c>
      <c r="H375" s="581" t="s">
        <v>2629</v>
      </c>
      <c r="I375" s="581" t="s">
        <v>426</v>
      </c>
      <c r="J375" s="588" t="s">
        <v>629</v>
      </c>
      <c r="K375" s="582">
        <f t="shared" si="935"/>
        <v>1</v>
      </c>
      <c r="L375" s="580">
        <v>1</v>
      </c>
      <c r="M375" s="557"/>
      <c r="N375" s="558"/>
      <c r="O375" s="559">
        <f t="shared" si="936"/>
        <v>1</v>
      </c>
      <c r="P375" s="560"/>
      <c r="Q375" s="558"/>
      <c r="R375" s="559">
        <f t="shared" si="937"/>
        <v>1</v>
      </c>
      <c r="S375" s="560"/>
      <c r="T375" s="558"/>
      <c r="U375" s="561">
        <f t="shared" si="938"/>
        <v>1</v>
      </c>
      <c r="V375" s="560"/>
      <c r="W375" s="558"/>
      <c r="X375" s="559">
        <f t="shared" si="939"/>
        <v>1</v>
      </c>
      <c r="Y375" s="560"/>
      <c r="Z375" s="558"/>
      <c r="AA375" s="561">
        <f t="shared" si="940"/>
        <v>1</v>
      </c>
      <c r="AB375" s="560"/>
      <c r="AC375" s="558"/>
      <c r="AD375" s="559">
        <f t="shared" si="952"/>
        <v>1</v>
      </c>
      <c r="AE375" s="557"/>
      <c r="AF375" s="558"/>
      <c r="AG375" s="756">
        <f t="shared" si="942"/>
        <v>1</v>
      </c>
      <c r="AH375" s="560"/>
      <c r="AI375" s="558"/>
      <c r="AJ375" s="562">
        <f t="shared" si="943"/>
        <v>1</v>
      </c>
      <c r="AK375" s="560"/>
      <c r="AL375" s="558"/>
      <c r="AM375" s="562">
        <f t="shared" si="944"/>
        <v>1</v>
      </c>
      <c r="AN375" s="560"/>
      <c r="AO375" s="558"/>
      <c r="AP375" s="562">
        <f t="shared" si="945"/>
        <v>1</v>
      </c>
      <c r="AQ375" s="560"/>
      <c r="AR375" s="558"/>
      <c r="AS375" s="562">
        <f t="shared" si="946"/>
        <v>1</v>
      </c>
      <c r="AT375" s="560"/>
      <c r="AU375" s="558"/>
      <c r="AV375" s="562">
        <f t="shared" si="947"/>
        <v>1</v>
      </c>
      <c r="AW375" s="583">
        <f t="shared" si="954"/>
        <v>0</v>
      </c>
      <c r="AX375" s="583">
        <f t="shared" si="954"/>
        <v>0</v>
      </c>
      <c r="AY375" s="564">
        <f t="shared" si="948"/>
        <v>0</v>
      </c>
      <c r="AZ375" s="565" t="e">
        <f t="shared" si="949"/>
        <v>#DIV/0!</v>
      </c>
      <c r="BA375" s="566">
        <f t="shared" si="950"/>
        <v>0</v>
      </c>
      <c r="BB375" s="567">
        <f>MAX(0, Table176252626[[#This Row],[Column6]])</f>
        <v>1</v>
      </c>
      <c r="BC375" s="568">
        <v>0</v>
      </c>
      <c r="BD375" s="584">
        <f t="shared" si="780"/>
        <v>1</v>
      </c>
      <c r="BE375" s="583">
        <f t="shared" si="778"/>
        <v>1</v>
      </c>
      <c r="BF375" s="585">
        <v>2</v>
      </c>
      <c r="BG375" s="586">
        <v>45232.497499999998</v>
      </c>
      <c r="BH375" s="572">
        <f t="shared" si="781"/>
        <v>46265</v>
      </c>
      <c r="BI375" s="587">
        <f t="shared" si="951"/>
        <v>1032.5025000000023</v>
      </c>
      <c r="BJ375" s="580" t="str">
        <f t="shared" si="779"/>
        <v>Dead Stock</v>
      </c>
      <c r="BK375" s="751">
        <v>26460</v>
      </c>
    </row>
    <row r="376" spans="1:63" ht="13">
      <c r="A376" s="590"/>
      <c r="B376" s="591"/>
      <c r="C376" s="577">
        <v>373</v>
      </c>
      <c r="D376" s="638" t="s">
        <v>3880</v>
      </c>
      <c r="E376" s="611">
        <v>7</v>
      </c>
      <c r="F376" s="553" t="s">
        <v>1953</v>
      </c>
      <c r="G376" s="580" t="s">
        <v>3008</v>
      </c>
      <c r="H376" s="581" t="s">
        <v>3009</v>
      </c>
      <c r="I376" s="581" t="s">
        <v>419</v>
      </c>
      <c r="J376" s="580" t="s">
        <v>629</v>
      </c>
      <c r="K376" s="582">
        <f t="shared" ref="K376" si="955">AV376</f>
        <v>1</v>
      </c>
      <c r="L376" s="580">
        <v>1</v>
      </c>
      <c r="M376" s="557"/>
      <c r="N376" s="558"/>
      <c r="O376" s="559">
        <f t="shared" ref="O376" si="956">SUM(L376+M376-N376)</f>
        <v>1</v>
      </c>
      <c r="P376" s="560"/>
      <c r="Q376" s="558"/>
      <c r="R376" s="559">
        <f t="shared" ref="R376" si="957">SUM(O376+P376-Q376)</f>
        <v>1</v>
      </c>
      <c r="S376" s="560"/>
      <c r="T376" s="558"/>
      <c r="U376" s="561">
        <f t="shared" ref="U376" si="958">SUM(R376+S376-T376)</f>
        <v>1</v>
      </c>
      <c r="V376" s="560"/>
      <c r="W376" s="558"/>
      <c r="X376" s="559">
        <f t="shared" ref="X376" si="959">SUM(U376+V376-W376)</f>
        <v>1</v>
      </c>
      <c r="Y376" s="560"/>
      <c r="Z376" s="558"/>
      <c r="AA376" s="561">
        <f t="shared" ref="AA376" si="960">SUM(X376+Y376-Z376)</f>
        <v>1</v>
      </c>
      <c r="AB376" s="560"/>
      <c r="AC376" s="558"/>
      <c r="AD376" s="559">
        <f t="shared" ref="AD376" si="961">SUM(AA376+AB376-AC376)</f>
        <v>1</v>
      </c>
      <c r="AE376" s="557"/>
      <c r="AF376" s="558"/>
      <c r="AG376" s="756">
        <f t="shared" ref="AG376" si="962">SUM(AD376+AE376-AF376)</f>
        <v>1</v>
      </c>
      <c r="AH376" s="560"/>
      <c r="AI376" s="558"/>
      <c r="AJ376" s="562">
        <f t="shared" ref="AJ376" si="963">SUM(AG376+AH376-AI376)</f>
        <v>1</v>
      </c>
      <c r="AK376" s="560"/>
      <c r="AL376" s="558"/>
      <c r="AM376" s="562">
        <f t="shared" ref="AM376" si="964">SUM(AJ376+AK376-AL376)</f>
        <v>1</v>
      </c>
      <c r="AN376" s="560"/>
      <c r="AO376" s="558"/>
      <c r="AP376" s="562">
        <f t="shared" ref="AP376" si="965">SUM(AM376+AN376-AO376)</f>
        <v>1</v>
      </c>
      <c r="AQ376" s="560"/>
      <c r="AR376" s="558"/>
      <c r="AS376" s="605">
        <f t="shared" ref="AS376" si="966">SUM(AP376+AQ376-AR376)</f>
        <v>1</v>
      </c>
      <c r="AT376" s="557"/>
      <c r="AU376" s="558"/>
      <c r="AV376" s="562">
        <f t="shared" ref="AV376" si="967">SUM(AS376+AT376-AU376)</f>
        <v>1</v>
      </c>
      <c r="AW376" s="583">
        <f t="shared" ref="AW376" si="968">SUM(M376+P376+S376+V376+Y376+AB376+AE376+AH376+AK376+AN376+AQ376+AT376)</f>
        <v>0</v>
      </c>
      <c r="AX376" s="583">
        <f t="shared" si="954"/>
        <v>0</v>
      </c>
      <c r="AY376" s="564">
        <f t="shared" ref="AY376" si="969">SUM(N376,Q376,T376,W376,Z376,AC376,AF376,AI376,AL376,AO376,AR376,AU376)</f>
        <v>0</v>
      </c>
      <c r="AZ376" s="565" t="e">
        <f t="shared" si="949"/>
        <v>#DIV/0!</v>
      </c>
      <c r="BA376" s="566">
        <f t="shared" si="950"/>
        <v>0</v>
      </c>
      <c r="BB376" s="567">
        <f>MAX(0, Table176252626[[#This Row],[Column6]])</f>
        <v>1</v>
      </c>
      <c r="BC376" s="568">
        <v>0</v>
      </c>
      <c r="BD376" s="584">
        <f t="shared" si="780"/>
        <v>1</v>
      </c>
      <c r="BE376" s="583">
        <f t="shared" si="778"/>
        <v>1</v>
      </c>
      <c r="BF376" s="585">
        <v>2</v>
      </c>
      <c r="BG376" s="586"/>
      <c r="BH376" s="572">
        <f t="shared" si="781"/>
        <v>46265</v>
      </c>
      <c r="BI376" s="587">
        <f t="shared" si="951"/>
        <v>46265</v>
      </c>
      <c r="BJ376" s="580" t="str">
        <f t="shared" si="779"/>
        <v>Dead Stock</v>
      </c>
      <c r="BK376" s="751">
        <v>22000</v>
      </c>
    </row>
    <row r="377" spans="1:63" ht="13">
      <c r="A377" s="549"/>
      <c r="B377" s="576"/>
      <c r="C377" s="577">
        <v>374</v>
      </c>
      <c r="D377" s="638" t="s">
        <v>3880</v>
      </c>
      <c r="E377" s="611">
        <v>8</v>
      </c>
      <c r="F377" s="593" t="s">
        <v>1952</v>
      </c>
      <c r="G377" s="588" t="s">
        <v>4539</v>
      </c>
      <c r="H377" s="589" t="s">
        <v>5046</v>
      </c>
      <c r="I377" s="589" t="s">
        <v>4251</v>
      </c>
      <c r="J377" s="588" t="s">
        <v>629</v>
      </c>
      <c r="K377" s="594">
        <f t="shared" ref="K377:K383" si="970">AV377</f>
        <v>1</v>
      </c>
      <c r="L377" s="580">
        <v>2</v>
      </c>
      <c r="M377" s="558"/>
      <c r="N377" s="558"/>
      <c r="O377" s="562">
        <f t="shared" ref="O377:O383" si="971">SUM(L377+M377-N377)</f>
        <v>2</v>
      </c>
      <c r="P377" s="560"/>
      <c r="Q377" s="558">
        <v>1</v>
      </c>
      <c r="R377" s="562">
        <f t="shared" ref="R377:R383" si="972">SUM(O377+P377-Q377)</f>
        <v>1</v>
      </c>
      <c r="S377" s="560"/>
      <c r="T377" s="558"/>
      <c r="U377" s="595">
        <f t="shared" ref="U377:U383" si="973">SUM(R377+S377-T377)</f>
        <v>1</v>
      </c>
      <c r="V377" s="560"/>
      <c r="W377" s="558"/>
      <c r="X377" s="562">
        <f t="shared" ref="X377:X383" si="974">SUM(U377+V377-W377)</f>
        <v>1</v>
      </c>
      <c r="Y377" s="560"/>
      <c r="Z377" s="558"/>
      <c r="AA377" s="595">
        <f t="shared" ref="AA377:AA383" si="975">SUM(X377+Y377-Z377)</f>
        <v>1</v>
      </c>
      <c r="AB377" s="560"/>
      <c r="AC377" s="558"/>
      <c r="AD377" s="562">
        <f t="shared" ref="AD377:AD383" si="976">SUM(AA377+AB377-AC377)</f>
        <v>1</v>
      </c>
      <c r="AE377" s="557"/>
      <c r="AF377" s="558"/>
      <c r="AG377" s="672">
        <f t="shared" ref="AG377:AG383" si="977">SUM(AD377+AE377-AF377)</f>
        <v>1</v>
      </c>
      <c r="AH377" s="560"/>
      <c r="AI377" s="558"/>
      <c r="AJ377" s="562">
        <f t="shared" ref="AJ377:AJ383" si="978">SUM(AG377+AH377-AI377)</f>
        <v>1</v>
      </c>
      <c r="AK377" s="560"/>
      <c r="AL377" s="558"/>
      <c r="AM377" s="562">
        <f t="shared" ref="AM377:AM383" si="979">SUM(AJ377+AK377-AL377)</f>
        <v>1</v>
      </c>
      <c r="AN377" s="560"/>
      <c r="AO377" s="558"/>
      <c r="AP377" s="562">
        <f t="shared" ref="AP377:AP383" si="980">SUM(AM377+AN377-AO377)</f>
        <v>1</v>
      </c>
      <c r="AQ377" s="560"/>
      <c r="AR377" s="558"/>
      <c r="AS377" s="562">
        <f t="shared" ref="AS377:AS383" si="981">SUM(AP377+AQ377-AR377)</f>
        <v>1</v>
      </c>
      <c r="AT377" s="560"/>
      <c r="AU377" s="558"/>
      <c r="AV377" s="562">
        <f t="shared" ref="AV377:AV383" si="982">SUM(AS377+AT377-AU377)</f>
        <v>1</v>
      </c>
      <c r="AW377" s="597">
        <f t="shared" ref="AW377:AW381" si="983">SUM(M377+P377+S377+V377+Y377+AB377+AE377+AH377+AK377+AN377+AQ377+AT377)</f>
        <v>0</v>
      </c>
      <c r="AX377" s="583">
        <f t="shared" si="954"/>
        <v>1</v>
      </c>
      <c r="AY377" s="599">
        <f t="shared" ref="AY377:AY383" si="984">SUM(N377,Q377,T377,W377,Z377,AC377,AF377,AI377,AL377,AO377,AR377,AU377)</f>
        <v>1</v>
      </c>
      <c r="AZ377" s="600">
        <f t="shared" si="949"/>
        <v>1</v>
      </c>
      <c r="BA377" s="601">
        <f t="shared" si="950"/>
        <v>1</v>
      </c>
      <c r="BB377" s="602">
        <f>MAX(N377,Q377,T377,W377,Z377,AC377,AF377,AI377,AL377,AO377,AR377,AU377)</f>
        <v>1</v>
      </c>
      <c r="BC377" s="603">
        <v>0</v>
      </c>
      <c r="BD377" s="584">
        <f t="shared" si="780"/>
        <v>1</v>
      </c>
      <c r="BE377" s="583">
        <f t="shared" si="778"/>
        <v>1</v>
      </c>
      <c r="BF377" s="585">
        <v>2</v>
      </c>
      <c r="BG377" s="586">
        <v>45470.468495370369</v>
      </c>
      <c r="BH377" s="572">
        <f t="shared" si="781"/>
        <v>46265</v>
      </c>
      <c r="BI377" s="604">
        <f t="shared" si="951"/>
        <v>794.53150462963094</v>
      </c>
      <c r="BJ377" s="580" t="str">
        <f t="shared" si="779"/>
        <v>Dead Stock</v>
      </c>
      <c r="BK377" s="751">
        <v>32000</v>
      </c>
    </row>
    <row r="378" spans="1:63" ht="13">
      <c r="A378" s="575"/>
      <c r="B378" s="576"/>
      <c r="C378" s="577">
        <v>375</v>
      </c>
      <c r="D378" s="638" t="s">
        <v>3880</v>
      </c>
      <c r="E378" s="611">
        <v>9</v>
      </c>
      <c r="F378" s="553" t="s">
        <v>1952</v>
      </c>
      <c r="G378" s="606" t="s">
        <v>2907</v>
      </c>
      <c r="H378" s="607" t="s">
        <v>2908</v>
      </c>
      <c r="I378" s="581" t="s">
        <v>3766</v>
      </c>
      <c r="J378" s="580" t="s">
        <v>629</v>
      </c>
      <c r="K378" s="582">
        <f t="shared" si="970"/>
        <v>2</v>
      </c>
      <c r="L378" s="580">
        <v>2</v>
      </c>
      <c r="M378" s="557"/>
      <c r="N378" s="558"/>
      <c r="O378" s="559">
        <f t="shared" si="971"/>
        <v>2</v>
      </c>
      <c r="P378" s="560"/>
      <c r="Q378" s="558"/>
      <c r="R378" s="559">
        <f t="shared" si="972"/>
        <v>2</v>
      </c>
      <c r="S378" s="560"/>
      <c r="T378" s="558"/>
      <c r="U378" s="561">
        <f t="shared" si="973"/>
        <v>2</v>
      </c>
      <c r="V378" s="560"/>
      <c r="W378" s="558"/>
      <c r="X378" s="559">
        <f t="shared" si="974"/>
        <v>2</v>
      </c>
      <c r="Y378" s="560"/>
      <c r="Z378" s="558"/>
      <c r="AA378" s="561">
        <f t="shared" si="975"/>
        <v>2</v>
      </c>
      <c r="AB378" s="560"/>
      <c r="AC378" s="558"/>
      <c r="AD378" s="559">
        <f t="shared" si="976"/>
        <v>2</v>
      </c>
      <c r="AE378" s="557"/>
      <c r="AF378" s="558"/>
      <c r="AG378" s="756">
        <f t="shared" si="977"/>
        <v>2</v>
      </c>
      <c r="AH378" s="560"/>
      <c r="AI378" s="558"/>
      <c r="AJ378" s="562">
        <f t="shared" si="978"/>
        <v>2</v>
      </c>
      <c r="AK378" s="560"/>
      <c r="AL378" s="558"/>
      <c r="AM378" s="562">
        <f t="shared" si="979"/>
        <v>2</v>
      </c>
      <c r="AN378" s="560"/>
      <c r="AO378" s="558"/>
      <c r="AP378" s="562">
        <f t="shared" si="980"/>
        <v>2</v>
      </c>
      <c r="AQ378" s="560"/>
      <c r="AR378" s="558"/>
      <c r="AS378" s="562">
        <f t="shared" si="981"/>
        <v>2</v>
      </c>
      <c r="AT378" s="560"/>
      <c r="AU378" s="558"/>
      <c r="AV378" s="562">
        <f t="shared" si="982"/>
        <v>2</v>
      </c>
      <c r="AW378" s="583">
        <f t="shared" si="983"/>
        <v>0</v>
      </c>
      <c r="AX378" s="583">
        <f t="shared" si="954"/>
        <v>0</v>
      </c>
      <c r="AY378" s="564">
        <f t="shared" si="984"/>
        <v>0</v>
      </c>
      <c r="AZ378" s="565" t="e">
        <f t="shared" si="949"/>
        <v>#DIV/0!</v>
      </c>
      <c r="BA378" s="566">
        <f t="shared" si="950"/>
        <v>0</v>
      </c>
      <c r="BB378" s="567">
        <v>2</v>
      </c>
      <c r="BC378" s="568">
        <v>1</v>
      </c>
      <c r="BD378" s="584">
        <f t="shared" si="780"/>
        <v>2</v>
      </c>
      <c r="BE378" s="583">
        <f t="shared" si="778"/>
        <v>1</v>
      </c>
      <c r="BF378" s="585">
        <v>2</v>
      </c>
      <c r="BG378" s="586">
        <v>45091.56890046296</v>
      </c>
      <c r="BH378" s="572">
        <f t="shared" si="781"/>
        <v>46265</v>
      </c>
      <c r="BI378" s="587">
        <f t="shared" si="951"/>
        <v>1173.4310995370397</v>
      </c>
      <c r="BJ378" s="580" t="str">
        <f t="shared" si="779"/>
        <v>Dead Stock</v>
      </c>
      <c r="BK378" s="751">
        <v>3303</v>
      </c>
    </row>
    <row r="379" spans="1:63" ht="13">
      <c r="A379" s="549"/>
      <c r="B379" s="550"/>
      <c r="C379" s="551">
        <v>376</v>
      </c>
      <c r="D379" s="638" t="s">
        <v>3880</v>
      </c>
      <c r="E379" s="611">
        <v>10</v>
      </c>
      <c r="F379" s="553" t="s">
        <v>1953</v>
      </c>
      <c r="G379" s="580" t="s">
        <v>1928</v>
      </c>
      <c r="H379" s="581" t="s">
        <v>4934</v>
      </c>
      <c r="I379" s="581" t="s">
        <v>3766</v>
      </c>
      <c r="J379" s="580" t="s">
        <v>629</v>
      </c>
      <c r="K379" s="582">
        <f t="shared" si="970"/>
        <v>0</v>
      </c>
      <c r="L379" s="580">
        <v>1</v>
      </c>
      <c r="M379" s="627"/>
      <c r="N379" s="628"/>
      <c r="O379" s="559">
        <f t="shared" si="971"/>
        <v>1</v>
      </c>
      <c r="P379" s="629"/>
      <c r="Q379" s="628"/>
      <c r="R379" s="559">
        <f t="shared" si="972"/>
        <v>1</v>
      </c>
      <c r="S379" s="629"/>
      <c r="T379" s="628"/>
      <c r="U379" s="561">
        <f t="shared" si="973"/>
        <v>1</v>
      </c>
      <c r="V379" s="629"/>
      <c r="W379" s="628"/>
      <c r="X379" s="559">
        <f t="shared" si="974"/>
        <v>1</v>
      </c>
      <c r="Y379" s="629"/>
      <c r="Z379" s="628"/>
      <c r="AA379" s="561">
        <f t="shared" si="975"/>
        <v>1</v>
      </c>
      <c r="AB379" s="629"/>
      <c r="AC379" s="628">
        <v>1</v>
      </c>
      <c r="AD379" s="559">
        <f t="shared" si="976"/>
        <v>0</v>
      </c>
      <c r="AE379" s="627"/>
      <c r="AF379" s="628"/>
      <c r="AG379" s="756">
        <f t="shared" si="977"/>
        <v>0</v>
      </c>
      <c r="AH379" s="629"/>
      <c r="AI379" s="628"/>
      <c r="AJ379" s="562">
        <f t="shared" si="978"/>
        <v>0</v>
      </c>
      <c r="AK379" s="629"/>
      <c r="AL379" s="628"/>
      <c r="AM379" s="562">
        <f t="shared" si="979"/>
        <v>0</v>
      </c>
      <c r="AN379" s="629"/>
      <c r="AO379" s="628"/>
      <c r="AP379" s="559">
        <f t="shared" si="980"/>
        <v>0</v>
      </c>
      <c r="AQ379" s="629"/>
      <c r="AR379" s="628"/>
      <c r="AS379" s="559">
        <f t="shared" si="981"/>
        <v>0</v>
      </c>
      <c r="AT379" s="629"/>
      <c r="AU379" s="628"/>
      <c r="AV379" s="559">
        <f t="shared" si="982"/>
        <v>0</v>
      </c>
      <c r="AW379" s="583">
        <f t="shared" si="983"/>
        <v>0</v>
      </c>
      <c r="AX379" s="583">
        <f t="shared" si="954"/>
        <v>1</v>
      </c>
      <c r="AY379" s="564">
        <f t="shared" si="984"/>
        <v>1</v>
      </c>
      <c r="AZ379" s="565">
        <f t="shared" si="949"/>
        <v>1</v>
      </c>
      <c r="BA379" s="566">
        <f t="shared" si="950"/>
        <v>1</v>
      </c>
      <c r="BB379" s="567">
        <f>MAX(N379,Q379,T379,W379,Z379,AC379,AF379,AI379,AL379,AO379,AR379,AU379)</f>
        <v>1</v>
      </c>
      <c r="BC379" s="568">
        <v>0</v>
      </c>
      <c r="BD379" s="584">
        <f t="shared" si="780"/>
        <v>0</v>
      </c>
      <c r="BE379" s="583">
        <f t="shared" si="778"/>
        <v>0</v>
      </c>
      <c r="BF379" s="585">
        <v>2</v>
      </c>
      <c r="BG379" s="586"/>
      <c r="BH379" s="572">
        <f t="shared" si="781"/>
        <v>46265</v>
      </c>
      <c r="BI379" s="587">
        <f t="shared" si="951"/>
        <v>46265</v>
      </c>
      <c r="BJ379" s="580" t="str">
        <f t="shared" si="779"/>
        <v/>
      </c>
      <c r="BK379" s="751">
        <v>20000</v>
      </c>
    </row>
    <row r="380" spans="1:63" ht="13">
      <c r="A380" s="575"/>
      <c r="B380" s="576"/>
      <c r="C380" s="551">
        <v>377</v>
      </c>
      <c r="D380" s="638" t="s">
        <v>3880</v>
      </c>
      <c r="E380" s="611">
        <v>11</v>
      </c>
      <c r="F380" s="593" t="s">
        <v>1952</v>
      </c>
      <c r="G380" s="588" t="s">
        <v>3516</v>
      </c>
      <c r="H380" s="589" t="s">
        <v>3517</v>
      </c>
      <c r="I380" s="581" t="s">
        <v>4300</v>
      </c>
      <c r="J380" s="580" t="s">
        <v>629</v>
      </c>
      <c r="K380" s="582">
        <f t="shared" si="970"/>
        <v>2</v>
      </c>
      <c r="L380" s="580">
        <v>3</v>
      </c>
      <c r="M380" s="557"/>
      <c r="N380" s="558">
        <f>1+1</f>
        <v>2</v>
      </c>
      <c r="O380" s="559">
        <f t="shared" si="971"/>
        <v>1</v>
      </c>
      <c r="P380" s="560">
        <v>2</v>
      </c>
      <c r="Q380" s="558"/>
      <c r="R380" s="559">
        <f t="shared" si="972"/>
        <v>3</v>
      </c>
      <c r="S380" s="560"/>
      <c r="T380" s="558"/>
      <c r="U380" s="561">
        <f t="shared" si="973"/>
        <v>3</v>
      </c>
      <c r="V380" s="560"/>
      <c r="W380" s="558"/>
      <c r="X380" s="559">
        <f t="shared" si="974"/>
        <v>3</v>
      </c>
      <c r="Y380" s="560"/>
      <c r="Z380" s="558"/>
      <c r="AA380" s="561">
        <f t="shared" si="975"/>
        <v>3</v>
      </c>
      <c r="AB380" s="560"/>
      <c r="AC380" s="558"/>
      <c r="AD380" s="559">
        <f t="shared" si="976"/>
        <v>3</v>
      </c>
      <c r="AE380" s="557"/>
      <c r="AF380" s="558">
        <v>1</v>
      </c>
      <c r="AG380" s="756">
        <f t="shared" si="977"/>
        <v>2</v>
      </c>
      <c r="AH380" s="560"/>
      <c r="AI380" s="558"/>
      <c r="AJ380" s="562">
        <f t="shared" si="978"/>
        <v>2</v>
      </c>
      <c r="AK380" s="560"/>
      <c r="AL380" s="558"/>
      <c r="AM380" s="562">
        <f t="shared" si="979"/>
        <v>2</v>
      </c>
      <c r="AN380" s="560"/>
      <c r="AO380" s="558"/>
      <c r="AP380" s="562">
        <f t="shared" si="980"/>
        <v>2</v>
      </c>
      <c r="AQ380" s="560"/>
      <c r="AR380" s="558"/>
      <c r="AS380" s="562">
        <f t="shared" si="981"/>
        <v>2</v>
      </c>
      <c r="AT380" s="560"/>
      <c r="AU380" s="558"/>
      <c r="AV380" s="562">
        <f t="shared" si="982"/>
        <v>2</v>
      </c>
      <c r="AW380" s="583">
        <f t="shared" si="983"/>
        <v>2</v>
      </c>
      <c r="AX380" s="583">
        <f t="shared" si="954"/>
        <v>3</v>
      </c>
      <c r="AY380" s="564">
        <f t="shared" si="984"/>
        <v>3</v>
      </c>
      <c r="AZ380" s="565">
        <f t="shared" si="949"/>
        <v>1.5</v>
      </c>
      <c r="BA380" s="566">
        <f t="shared" si="950"/>
        <v>2</v>
      </c>
      <c r="BB380" s="567">
        <f>MAX(N380,Q380,T380,W380,Z380,AC380,AF380,AI380,AL380,AO380,AR380,AU380)</f>
        <v>2</v>
      </c>
      <c r="BC380" s="568">
        <f>MIN(N380,Q380,T380,W380,Z380,AC380,AF380,AI380,AL380,AO380,AR380,AU380)</f>
        <v>1</v>
      </c>
      <c r="BD380" s="584">
        <f t="shared" si="780"/>
        <v>2</v>
      </c>
      <c r="BE380" s="583">
        <f t="shared" si="778"/>
        <v>1</v>
      </c>
      <c r="BF380" s="585">
        <v>2</v>
      </c>
      <c r="BG380" s="586">
        <v>46071</v>
      </c>
      <c r="BH380" s="572">
        <f t="shared" si="781"/>
        <v>46265</v>
      </c>
      <c r="BI380" s="587">
        <f t="shared" si="951"/>
        <v>194</v>
      </c>
      <c r="BJ380" s="580" t="str">
        <f t="shared" si="779"/>
        <v/>
      </c>
      <c r="BK380" s="751">
        <v>25000</v>
      </c>
    </row>
    <row r="381" spans="1:63" ht="13">
      <c r="A381" s="549"/>
      <c r="B381" s="550"/>
      <c r="C381" s="551">
        <v>378</v>
      </c>
      <c r="D381" s="638" t="s">
        <v>3880</v>
      </c>
      <c r="E381" s="611">
        <v>12</v>
      </c>
      <c r="F381" s="593" t="s">
        <v>1952</v>
      </c>
      <c r="G381" s="580" t="s">
        <v>3520</v>
      </c>
      <c r="H381" s="581" t="s">
        <v>4312</v>
      </c>
      <c r="I381" s="581" t="s">
        <v>4300</v>
      </c>
      <c r="J381" s="580" t="s">
        <v>629</v>
      </c>
      <c r="K381" s="582">
        <f t="shared" si="970"/>
        <v>4</v>
      </c>
      <c r="L381" s="580">
        <v>6</v>
      </c>
      <c r="M381" s="557"/>
      <c r="N381" s="558">
        <v>1</v>
      </c>
      <c r="O381" s="559">
        <f t="shared" si="971"/>
        <v>5</v>
      </c>
      <c r="P381" s="560"/>
      <c r="Q381" s="558"/>
      <c r="R381" s="559">
        <f t="shared" si="972"/>
        <v>5</v>
      </c>
      <c r="S381" s="560"/>
      <c r="T381" s="558"/>
      <c r="U381" s="561">
        <f t="shared" si="973"/>
        <v>5</v>
      </c>
      <c r="V381" s="560"/>
      <c r="W381" s="558"/>
      <c r="X381" s="559">
        <f t="shared" si="974"/>
        <v>5</v>
      </c>
      <c r="Y381" s="560"/>
      <c r="Z381" s="558"/>
      <c r="AA381" s="561">
        <f t="shared" si="975"/>
        <v>5</v>
      </c>
      <c r="AB381" s="560"/>
      <c r="AC381" s="558"/>
      <c r="AD381" s="559">
        <f t="shared" si="976"/>
        <v>5</v>
      </c>
      <c r="AE381" s="557"/>
      <c r="AF381" s="558"/>
      <c r="AG381" s="756">
        <f t="shared" si="977"/>
        <v>5</v>
      </c>
      <c r="AH381" s="560"/>
      <c r="AI381" s="558">
        <v>1</v>
      </c>
      <c r="AJ381" s="562">
        <f t="shared" si="978"/>
        <v>4</v>
      </c>
      <c r="AK381" s="560"/>
      <c r="AL381" s="558"/>
      <c r="AM381" s="562">
        <f t="shared" si="979"/>
        <v>4</v>
      </c>
      <c r="AN381" s="560"/>
      <c r="AO381" s="558"/>
      <c r="AP381" s="562">
        <f t="shared" si="980"/>
        <v>4</v>
      </c>
      <c r="AQ381" s="560"/>
      <c r="AR381" s="558"/>
      <c r="AS381" s="562">
        <f t="shared" si="981"/>
        <v>4</v>
      </c>
      <c r="AT381" s="560"/>
      <c r="AU381" s="558"/>
      <c r="AV381" s="562">
        <f t="shared" si="982"/>
        <v>4</v>
      </c>
      <c r="AW381" s="583">
        <f t="shared" si="983"/>
        <v>0</v>
      </c>
      <c r="AX381" s="583">
        <f t="shared" si="954"/>
        <v>2</v>
      </c>
      <c r="AY381" s="564">
        <f t="shared" si="984"/>
        <v>2</v>
      </c>
      <c r="AZ381" s="565">
        <f t="shared" si="949"/>
        <v>1</v>
      </c>
      <c r="BA381" s="566">
        <f t="shared" si="950"/>
        <v>2</v>
      </c>
      <c r="BB381" s="567">
        <f>MAX(0, Table176252626[[#This Row],[Column6]])</f>
        <v>4</v>
      </c>
      <c r="BC381" s="568">
        <v>1</v>
      </c>
      <c r="BD381" s="584">
        <f t="shared" si="780"/>
        <v>4</v>
      </c>
      <c r="BE381" s="583">
        <f t="shared" si="778"/>
        <v>3</v>
      </c>
      <c r="BF381" s="585">
        <v>2</v>
      </c>
      <c r="BG381" s="586">
        <v>45211.567060185182</v>
      </c>
      <c r="BH381" s="572">
        <f t="shared" si="781"/>
        <v>46265</v>
      </c>
      <c r="BI381" s="587">
        <f t="shared" si="951"/>
        <v>1053.4329398148184</v>
      </c>
      <c r="BJ381" s="580" t="str">
        <f t="shared" si="779"/>
        <v>Dead Stock</v>
      </c>
      <c r="BK381" s="751">
        <v>2200</v>
      </c>
    </row>
    <row r="382" spans="1:63" ht="13">
      <c r="A382" s="575"/>
      <c r="B382" s="576"/>
      <c r="C382" s="577">
        <v>379</v>
      </c>
      <c r="D382" s="638" t="s">
        <v>3880</v>
      </c>
      <c r="E382" s="611">
        <v>13</v>
      </c>
      <c r="F382" s="593" t="s">
        <v>1952</v>
      </c>
      <c r="G382" s="588" t="s">
        <v>433</v>
      </c>
      <c r="H382" s="619" t="s">
        <v>435</v>
      </c>
      <c r="I382" s="589" t="s">
        <v>4932</v>
      </c>
      <c r="J382" s="580" t="s">
        <v>629</v>
      </c>
      <c r="K382" s="594">
        <f>AV382</f>
        <v>1</v>
      </c>
      <c r="L382" s="588">
        <v>0</v>
      </c>
      <c r="M382" s="558"/>
      <c r="N382" s="558"/>
      <c r="O382" s="562">
        <f>SUM(L382+M382-N382)</f>
        <v>0</v>
      </c>
      <c r="P382" s="560"/>
      <c r="Q382" s="558"/>
      <c r="R382" s="562">
        <f>SUM(O382+P382-Q382)</f>
        <v>0</v>
      </c>
      <c r="S382" s="560"/>
      <c r="T382" s="558"/>
      <c r="U382" s="595">
        <f>SUM(R382+S382-T382)</f>
        <v>0</v>
      </c>
      <c r="V382" s="560"/>
      <c r="W382" s="558"/>
      <c r="X382" s="562">
        <f>SUM(U382+V382-W382)</f>
        <v>0</v>
      </c>
      <c r="Y382" s="560"/>
      <c r="Z382" s="558"/>
      <c r="AA382" s="595">
        <f>SUM(X382+Y382-Z382)</f>
        <v>0</v>
      </c>
      <c r="AB382" s="560">
        <v>1</v>
      </c>
      <c r="AC382" s="558"/>
      <c r="AD382" s="562">
        <f>SUM(AA382+AB382-AC382)</f>
        <v>1</v>
      </c>
      <c r="AE382" s="557"/>
      <c r="AF382" s="558"/>
      <c r="AG382" s="672">
        <f>SUM(AD382+AE382-AF382)</f>
        <v>1</v>
      </c>
      <c r="AH382" s="560"/>
      <c r="AI382" s="558"/>
      <c r="AJ382" s="562">
        <f>SUM(AG382+AH382-AI382)</f>
        <v>1</v>
      </c>
      <c r="AK382" s="560"/>
      <c r="AL382" s="558"/>
      <c r="AM382" s="562">
        <f>SUM(AJ382+AK382-AL382)</f>
        <v>1</v>
      </c>
      <c r="AN382" s="560"/>
      <c r="AO382" s="558"/>
      <c r="AP382" s="562">
        <f>SUM(AM382+AN382-AO382)</f>
        <v>1</v>
      </c>
      <c r="AQ382" s="560"/>
      <c r="AR382" s="558"/>
      <c r="AS382" s="562">
        <f>SUM(AP382+AQ382-AR382)</f>
        <v>1</v>
      </c>
      <c r="AT382" s="560"/>
      <c r="AU382" s="558"/>
      <c r="AV382" s="562">
        <f>SUM(AS382+AT382-AU382)</f>
        <v>1</v>
      </c>
      <c r="AW382" s="597">
        <f>SUM(M382+P382+S382+V382+Y382+AB382+AE382+AH382+AK382+AN382+AQ382+AT382)</f>
        <v>1</v>
      </c>
      <c r="AX382" s="583">
        <f>SUM(N382+Q382+T382+W382+Z382+AC382+AF382+AI382+AL382+AO382+AR382+AU382)</f>
        <v>0</v>
      </c>
      <c r="AY382" s="599">
        <f>SUM(N382,Q382,T382,W382,Z382,AC382,AF382,AI382,AL382,AO382,AR382,AU382)</f>
        <v>0</v>
      </c>
      <c r="AZ382" s="600" t="e">
        <f>AVERAGE(N382,Q382,T382,W382,Z382,AC382,AF382,AI382,AL382,AO382,AR382,AU382)</f>
        <v>#DIV/0!</v>
      </c>
      <c r="BA382" s="601">
        <f>COUNT(N382,Q382,T382,W382,Z382,AC382,AF382,AI382,AL382,AO382,AR382,AU382)</f>
        <v>0</v>
      </c>
      <c r="BB382" s="602">
        <v>1</v>
      </c>
      <c r="BC382" s="603">
        <v>0</v>
      </c>
      <c r="BD382" s="584">
        <f>K382</f>
        <v>1</v>
      </c>
      <c r="BE382" s="583">
        <f>SUM(BD382-BC382)</f>
        <v>1</v>
      </c>
      <c r="BF382" s="585">
        <v>2</v>
      </c>
      <c r="BG382" s="586">
        <v>46199</v>
      </c>
      <c r="BH382" s="572">
        <f>BH920</f>
        <v>46265</v>
      </c>
      <c r="BI382" s="604">
        <f>BH382-BG382</f>
        <v>66</v>
      </c>
      <c r="BJ382" s="580" t="str">
        <f>IF(AND(K382&gt;0,BI382&gt;365),"Dead Stock","")</f>
        <v/>
      </c>
      <c r="BK382" s="751">
        <v>29900</v>
      </c>
    </row>
    <row r="383" spans="1:63" ht="13">
      <c r="A383" s="549"/>
      <c r="B383" s="576"/>
      <c r="C383" s="577">
        <v>380</v>
      </c>
      <c r="D383" s="638" t="s">
        <v>3880</v>
      </c>
      <c r="E383" s="611">
        <v>14</v>
      </c>
      <c r="F383" s="593" t="s">
        <v>1952</v>
      </c>
      <c r="G383" s="580" t="s">
        <v>3518</v>
      </c>
      <c r="H383" s="581" t="s">
        <v>3519</v>
      </c>
      <c r="I383" s="581" t="s">
        <v>4300</v>
      </c>
      <c r="J383" s="580" t="s">
        <v>629</v>
      </c>
      <c r="K383" s="582">
        <f t="shared" si="970"/>
        <v>3</v>
      </c>
      <c r="L383" s="580">
        <v>3</v>
      </c>
      <c r="M383" s="557"/>
      <c r="N383" s="558"/>
      <c r="O383" s="559">
        <f t="shared" si="971"/>
        <v>3</v>
      </c>
      <c r="P383" s="560"/>
      <c r="Q383" s="558"/>
      <c r="R383" s="559">
        <f t="shared" si="972"/>
        <v>3</v>
      </c>
      <c r="S383" s="560"/>
      <c r="T383" s="558"/>
      <c r="U383" s="561">
        <f t="shared" si="973"/>
        <v>3</v>
      </c>
      <c r="V383" s="560"/>
      <c r="W383" s="558"/>
      <c r="X383" s="559">
        <f t="shared" si="974"/>
        <v>3</v>
      </c>
      <c r="Y383" s="560"/>
      <c r="Z383" s="558"/>
      <c r="AA383" s="561">
        <f t="shared" si="975"/>
        <v>3</v>
      </c>
      <c r="AB383" s="560"/>
      <c r="AC383" s="558"/>
      <c r="AD383" s="559">
        <f t="shared" si="976"/>
        <v>3</v>
      </c>
      <c r="AE383" s="557"/>
      <c r="AF383" s="558"/>
      <c r="AG383" s="756">
        <f t="shared" si="977"/>
        <v>3</v>
      </c>
      <c r="AH383" s="560"/>
      <c r="AI383" s="558"/>
      <c r="AJ383" s="562">
        <f t="shared" si="978"/>
        <v>3</v>
      </c>
      <c r="AK383" s="560"/>
      <c r="AL383" s="558"/>
      <c r="AM383" s="562">
        <f t="shared" si="979"/>
        <v>3</v>
      </c>
      <c r="AN383" s="560"/>
      <c r="AO383" s="558"/>
      <c r="AP383" s="562">
        <f t="shared" si="980"/>
        <v>3</v>
      </c>
      <c r="AQ383" s="560"/>
      <c r="AR383" s="558"/>
      <c r="AS383" s="605">
        <f t="shared" si="981"/>
        <v>3</v>
      </c>
      <c r="AT383" s="557"/>
      <c r="AU383" s="558"/>
      <c r="AV383" s="562">
        <f t="shared" si="982"/>
        <v>3</v>
      </c>
      <c r="AW383" s="583">
        <f t="shared" ref="AW383" si="985">SUM(M383+P383+S383+V383+Y383+AB383+AE383+AH383+AK383+AN383+AQ383+AT383)</f>
        <v>0</v>
      </c>
      <c r="AX383" s="583">
        <f t="shared" si="954"/>
        <v>0</v>
      </c>
      <c r="AY383" s="564">
        <f t="shared" si="984"/>
        <v>0</v>
      </c>
      <c r="AZ383" s="565" t="e">
        <f t="shared" si="949"/>
        <v>#DIV/0!</v>
      </c>
      <c r="BA383" s="566">
        <f t="shared" si="950"/>
        <v>0</v>
      </c>
      <c r="BB383" s="567">
        <v>3</v>
      </c>
      <c r="BC383" s="568">
        <v>1</v>
      </c>
      <c r="BD383" s="584">
        <f t="shared" si="780"/>
        <v>3</v>
      </c>
      <c r="BE383" s="583">
        <f t="shared" si="778"/>
        <v>2</v>
      </c>
      <c r="BF383" s="585">
        <v>2</v>
      </c>
      <c r="BG383" s="586">
        <v>45160.378796296296</v>
      </c>
      <c r="BH383" s="572">
        <f>BH381</f>
        <v>46265</v>
      </c>
      <c r="BI383" s="587">
        <f t="shared" si="951"/>
        <v>1104.6212037037039</v>
      </c>
      <c r="BJ383" s="580" t="str">
        <f t="shared" si="779"/>
        <v>Dead Stock</v>
      </c>
      <c r="BK383" s="751">
        <v>2200</v>
      </c>
    </row>
    <row r="384" spans="1:63" ht="12.5" customHeight="1">
      <c r="A384" s="590"/>
      <c r="B384" s="591"/>
      <c r="C384" s="577">
        <v>381</v>
      </c>
      <c r="D384" s="638" t="s">
        <v>3880</v>
      </c>
      <c r="E384" s="611">
        <v>15</v>
      </c>
      <c r="F384" s="553" t="s">
        <v>1952</v>
      </c>
      <c r="G384" s="588" t="s">
        <v>4973</v>
      </c>
      <c r="H384" s="589" t="s">
        <v>4974</v>
      </c>
      <c r="I384" s="589" t="s">
        <v>4977</v>
      </c>
      <c r="J384" s="580" t="s">
        <v>629</v>
      </c>
      <c r="K384" s="594">
        <f>AV384</f>
        <v>5</v>
      </c>
      <c r="L384" s="588">
        <v>0</v>
      </c>
      <c r="M384" s="558"/>
      <c r="N384" s="558"/>
      <c r="O384" s="562">
        <f>SUM(L384+M384-N384)</f>
        <v>0</v>
      </c>
      <c r="P384" s="560"/>
      <c r="Q384" s="558"/>
      <c r="R384" s="562">
        <f>SUM(O384+P384-Q384)</f>
        <v>0</v>
      </c>
      <c r="S384" s="560"/>
      <c r="T384" s="558"/>
      <c r="U384" s="595">
        <f>SUM(R384+S384-T384)</f>
        <v>0</v>
      </c>
      <c r="V384" s="560"/>
      <c r="W384" s="558"/>
      <c r="X384" s="562">
        <f>SUM(U384+V384-W384)</f>
        <v>0</v>
      </c>
      <c r="Y384" s="560"/>
      <c r="Z384" s="558"/>
      <c r="AA384" s="595">
        <f>SUM(X384+Y384-Z384)</f>
        <v>0</v>
      </c>
      <c r="AB384" s="560"/>
      <c r="AC384" s="558"/>
      <c r="AD384" s="562">
        <f>SUM(AA384+AB384-AC384)</f>
        <v>0</v>
      </c>
      <c r="AE384" s="557">
        <v>5</v>
      </c>
      <c r="AF384" s="558"/>
      <c r="AG384" s="672">
        <f>SUM(AD384+AE384-AF384)</f>
        <v>5</v>
      </c>
      <c r="AH384" s="560"/>
      <c r="AI384" s="558"/>
      <c r="AJ384" s="562">
        <f>SUM(AG384+AH384-AI384)</f>
        <v>5</v>
      </c>
      <c r="AK384" s="560"/>
      <c r="AL384" s="558"/>
      <c r="AM384" s="562">
        <f>SUM(AJ384+AK384-AL384)</f>
        <v>5</v>
      </c>
      <c r="AN384" s="560"/>
      <c r="AO384" s="558"/>
      <c r="AP384" s="562">
        <f>SUM(AM384+AN384-AO384)</f>
        <v>5</v>
      </c>
      <c r="AQ384" s="560"/>
      <c r="AR384" s="558"/>
      <c r="AS384" s="562">
        <f>SUM(AP384+AQ384-AR384)</f>
        <v>5</v>
      </c>
      <c r="AT384" s="560"/>
      <c r="AU384" s="558"/>
      <c r="AV384" s="562">
        <f>SUM(AS384+AT384-AU384)</f>
        <v>5</v>
      </c>
      <c r="AW384" s="597">
        <f>SUM(M384+P384+S384+V384+Y384+AB384+AE384+AH384+AK384+AN384+AQ384+AT384)</f>
        <v>5</v>
      </c>
      <c r="AX384" s="583">
        <f>SUM(N384+Q384+T384+W384+Z384+AC384+AF384+AI384+AL384+AO384+AR384+AU384)</f>
        <v>0</v>
      </c>
      <c r="AY384" s="599">
        <f>SUM(N384,Q384,T384,W384,Z384,AC384,AF384,AI384,AL384,AO384,AR384,AU384)</f>
        <v>0</v>
      </c>
      <c r="AZ384" s="600" t="e">
        <f>AVERAGE(N384,Q384,T384,W384,Z384,AC384,AF384,AI384,AL384,AO384,AR384,AU384)</f>
        <v>#DIV/0!</v>
      </c>
      <c r="BA384" s="601">
        <f>COUNT(N384,Q384,T384,W384,Z384,AC384,AF384,AI384,AL384,AO384,AR384,AU384)</f>
        <v>0</v>
      </c>
      <c r="BB384" s="602">
        <v>5</v>
      </c>
      <c r="BC384" s="603">
        <v>1</v>
      </c>
      <c r="BD384" s="584">
        <f t="shared" si="780"/>
        <v>5</v>
      </c>
      <c r="BE384" s="583">
        <f t="shared" si="778"/>
        <v>4</v>
      </c>
      <c r="BF384" s="585">
        <v>2</v>
      </c>
      <c r="BG384" s="586">
        <v>46195</v>
      </c>
      <c r="BH384" s="572">
        <f t="shared" si="781"/>
        <v>46265</v>
      </c>
      <c r="BI384" s="604">
        <f>BH384-BG384</f>
        <v>70</v>
      </c>
      <c r="BJ384" s="580" t="str">
        <f t="shared" si="779"/>
        <v/>
      </c>
      <c r="BK384" s="751">
        <v>5000</v>
      </c>
    </row>
    <row r="385" spans="1:63" ht="13">
      <c r="A385" s="549"/>
      <c r="B385" s="576"/>
      <c r="C385" s="551">
        <v>382</v>
      </c>
      <c r="D385" s="638" t="s">
        <v>3880</v>
      </c>
      <c r="E385" s="611">
        <v>16</v>
      </c>
      <c r="F385" s="553" t="s">
        <v>1952</v>
      </c>
      <c r="G385" s="588" t="s">
        <v>4975</v>
      </c>
      <c r="H385" s="589" t="s">
        <v>4976</v>
      </c>
      <c r="I385" s="589" t="s">
        <v>4977</v>
      </c>
      <c r="J385" s="580" t="s">
        <v>629</v>
      </c>
      <c r="K385" s="594">
        <f>AV385</f>
        <v>4</v>
      </c>
      <c r="L385" s="588">
        <v>0</v>
      </c>
      <c r="M385" s="558"/>
      <c r="N385" s="558"/>
      <c r="O385" s="562">
        <f>SUM(L385+M385-N385)</f>
        <v>0</v>
      </c>
      <c r="P385" s="560"/>
      <c r="Q385" s="558"/>
      <c r="R385" s="562">
        <f>SUM(O385+P385-Q385)</f>
        <v>0</v>
      </c>
      <c r="S385" s="560"/>
      <c r="T385" s="558"/>
      <c r="U385" s="595">
        <f>SUM(R385+S385-T385)</f>
        <v>0</v>
      </c>
      <c r="V385" s="560"/>
      <c r="W385" s="558"/>
      <c r="X385" s="562">
        <f>SUM(U385+V385-W385)</f>
        <v>0</v>
      </c>
      <c r="Y385" s="560"/>
      <c r="Z385" s="558"/>
      <c r="AA385" s="595">
        <f>SUM(X385+Y385-Z385)</f>
        <v>0</v>
      </c>
      <c r="AB385" s="560"/>
      <c r="AC385" s="558"/>
      <c r="AD385" s="562">
        <f>SUM(AA385+AB385-AC385)</f>
        <v>0</v>
      </c>
      <c r="AE385" s="557">
        <v>4</v>
      </c>
      <c r="AF385" s="558"/>
      <c r="AG385" s="672">
        <f>SUM(AD385+AE385-AF385)</f>
        <v>4</v>
      </c>
      <c r="AH385" s="560"/>
      <c r="AI385" s="558"/>
      <c r="AJ385" s="562">
        <f>SUM(AG385+AH385-AI385)</f>
        <v>4</v>
      </c>
      <c r="AK385" s="560"/>
      <c r="AL385" s="558"/>
      <c r="AM385" s="562">
        <f>SUM(AJ385+AK385-AL385)</f>
        <v>4</v>
      </c>
      <c r="AN385" s="560"/>
      <c r="AO385" s="558"/>
      <c r="AP385" s="562">
        <f>SUM(AM385+AN385-AO385)</f>
        <v>4</v>
      </c>
      <c r="AQ385" s="560"/>
      <c r="AR385" s="558"/>
      <c r="AS385" s="562">
        <f>SUM(AP385+AQ385-AR385)</f>
        <v>4</v>
      </c>
      <c r="AT385" s="560"/>
      <c r="AU385" s="558"/>
      <c r="AV385" s="562">
        <f>SUM(AS385+AT385-AU385)</f>
        <v>4</v>
      </c>
      <c r="AW385" s="597">
        <f>SUM(M385+P385+S385+V385+Y385+AB385+AE385+AH385+AK385+AN385+AQ385+AT385)</f>
        <v>4</v>
      </c>
      <c r="AX385" s="583">
        <f>SUM(N385+Q385+T385+W385+Z385+AC385+AF385+AI385+AL385+AO385+AR385+AU385)</f>
        <v>0</v>
      </c>
      <c r="AY385" s="599">
        <f>SUM(N385,Q385,T385,W385,Z385,AC385,AF385,AI385,AL385,AO385,AR385,AU385)</f>
        <v>0</v>
      </c>
      <c r="AZ385" s="600" t="e">
        <f>AVERAGE(N385,Q385,T385,W385,Z385,AC385,AF385,AI385,AL385,AO385,AR385,AU385)</f>
        <v>#DIV/0!</v>
      </c>
      <c r="BA385" s="601">
        <f>COUNT(N385,Q385,T385,W385,Z385,AC385,AF385,AI385,AL385,AO385,AR385,AU385)</f>
        <v>0</v>
      </c>
      <c r="BB385" s="602">
        <v>4</v>
      </c>
      <c r="BC385" s="603">
        <v>1</v>
      </c>
      <c r="BD385" s="584">
        <f t="shared" si="780"/>
        <v>4</v>
      </c>
      <c r="BE385" s="583">
        <f t="shared" si="778"/>
        <v>3</v>
      </c>
      <c r="BF385" s="585">
        <v>2</v>
      </c>
      <c r="BG385" s="586">
        <v>46195</v>
      </c>
      <c r="BH385" s="572">
        <f t="shared" si="781"/>
        <v>46265</v>
      </c>
      <c r="BI385" s="610">
        <f>BH385-BG385</f>
        <v>70</v>
      </c>
      <c r="BJ385" s="580" t="str">
        <f t="shared" si="779"/>
        <v/>
      </c>
      <c r="BK385" s="751">
        <v>3500</v>
      </c>
    </row>
    <row r="386" spans="1:63" ht="13">
      <c r="A386" s="549"/>
      <c r="B386" s="550"/>
      <c r="C386" s="551">
        <v>383</v>
      </c>
      <c r="D386" s="618" t="s">
        <v>3882</v>
      </c>
      <c r="E386" s="618">
        <v>1</v>
      </c>
      <c r="F386" s="579" t="s">
        <v>1953</v>
      </c>
      <c r="G386" s="580" t="s">
        <v>262</v>
      </c>
      <c r="H386" s="581" t="s">
        <v>263</v>
      </c>
      <c r="I386" s="581" t="s">
        <v>418</v>
      </c>
      <c r="J386" s="580" t="s">
        <v>629</v>
      </c>
      <c r="K386" s="582">
        <f t="shared" ref="K386:K401" si="986">AV386</f>
        <v>2</v>
      </c>
      <c r="L386" s="580">
        <v>2</v>
      </c>
      <c r="M386" s="557"/>
      <c r="N386" s="558"/>
      <c r="O386" s="559">
        <f t="shared" ref="O386" si="987">SUM(L386+M386-N386)</f>
        <v>2</v>
      </c>
      <c r="P386" s="560"/>
      <c r="Q386" s="558"/>
      <c r="R386" s="559">
        <f t="shared" ref="R386:R401" si="988">SUM(O386+P386-Q386)</f>
        <v>2</v>
      </c>
      <c r="S386" s="560"/>
      <c r="T386" s="558"/>
      <c r="U386" s="561">
        <f t="shared" ref="U386:U401" si="989">SUM(R386+S386-T386)</f>
        <v>2</v>
      </c>
      <c r="V386" s="560"/>
      <c r="W386" s="558"/>
      <c r="X386" s="559">
        <f t="shared" ref="X386:X401" si="990">SUM(U386+V386-W386)</f>
        <v>2</v>
      </c>
      <c r="Y386" s="560"/>
      <c r="Z386" s="558"/>
      <c r="AA386" s="561">
        <f t="shared" ref="AA386:AA401" si="991">SUM(X386+Y386-Z386)</f>
        <v>2</v>
      </c>
      <c r="AB386" s="560"/>
      <c r="AC386" s="558"/>
      <c r="AD386" s="559">
        <f t="shared" ref="AD386:AD401" si="992">SUM(AA386+AB386-AC386)</f>
        <v>2</v>
      </c>
      <c r="AE386" s="557"/>
      <c r="AF386" s="558"/>
      <c r="AG386" s="756">
        <f t="shared" ref="AG386:AG401" si="993">SUM(AD386+AE386-AF386)</f>
        <v>2</v>
      </c>
      <c r="AH386" s="560"/>
      <c r="AI386" s="558"/>
      <c r="AJ386" s="562">
        <f t="shared" ref="AJ386:AJ401" si="994">SUM(AG386+AH386-AI386)</f>
        <v>2</v>
      </c>
      <c r="AK386" s="560"/>
      <c r="AL386" s="558"/>
      <c r="AM386" s="562">
        <f t="shared" ref="AM386:AM401" si="995">SUM(AJ386+AK386-AL386)</f>
        <v>2</v>
      </c>
      <c r="AN386" s="560"/>
      <c r="AO386" s="558"/>
      <c r="AP386" s="562">
        <f t="shared" ref="AP386:AP401" si="996">SUM(AM386+AN386-AO386)</f>
        <v>2</v>
      </c>
      <c r="AQ386" s="560"/>
      <c r="AR386" s="558"/>
      <c r="AS386" s="562">
        <f t="shared" ref="AS386" si="997">SUM(AP386+AQ386-AR386)</f>
        <v>2</v>
      </c>
      <c r="AT386" s="560"/>
      <c r="AU386" s="558"/>
      <c r="AV386" s="562">
        <f t="shared" ref="AV386:AV401" si="998">SUM(AS386+AT386-AU386)</f>
        <v>2</v>
      </c>
      <c r="AW386" s="583">
        <f t="shared" ref="AW386:AW401" si="999">SUM(M386+P386+S386+V386+Y386+AB386+AE386+AH386+AK386+AN386+AQ386+AT386)</f>
        <v>0</v>
      </c>
      <c r="AX386" s="583">
        <f t="shared" si="954"/>
        <v>0</v>
      </c>
      <c r="AY386" s="564">
        <f t="shared" ref="AY386" si="1000">SUM(N386,Q386,T386,W386,Z386,AC386,AF386,AI386,AL386,AO386,AR386,AU386)</f>
        <v>0</v>
      </c>
      <c r="AZ386" s="565" t="e">
        <f t="shared" si="949"/>
        <v>#DIV/0!</v>
      </c>
      <c r="BA386" s="566">
        <f>COUNT(N386,Q386,T386,W386,Z386,AC386,AF386,AI386,#REF!,AO386,AR386,AU386)</f>
        <v>0</v>
      </c>
      <c r="BB386" s="567">
        <f>MAX(0, Table176252626[[#This Row],[Column6]])</f>
        <v>2</v>
      </c>
      <c r="BC386" s="568">
        <v>1</v>
      </c>
      <c r="BD386" s="584">
        <f t="shared" si="780"/>
        <v>2</v>
      </c>
      <c r="BE386" s="583">
        <f t="shared" si="778"/>
        <v>1</v>
      </c>
      <c r="BF386" s="585">
        <v>2</v>
      </c>
      <c r="BG386" s="586">
        <v>42605.563333333332</v>
      </c>
      <c r="BH386" s="572">
        <f t="shared" si="781"/>
        <v>46265</v>
      </c>
      <c r="BI386" s="587">
        <f t="shared" ref="BI386:BI401" si="1001">BH386-BG386</f>
        <v>3659.4366666666683</v>
      </c>
      <c r="BJ386" s="580" t="str">
        <f t="shared" si="779"/>
        <v>Dead Stock</v>
      </c>
      <c r="BK386" s="751">
        <v>2000</v>
      </c>
    </row>
    <row r="387" spans="1:63" ht="13">
      <c r="A387" s="590"/>
      <c r="B387" s="591"/>
      <c r="C387" s="551">
        <v>384</v>
      </c>
      <c r="D387" s="618" t="s">
        <v>3882</v>
      </c>
      <c r="E387" s="618">
        <v>2</v>
      </c>
      <c r="F387" s="553" t="s">
        <v>1952</v>
      </c>
      <c r="G387" s="580" t="s">
        <v>874</v>
      </c>
      <c r="H387" s="581" t="s">
        <v>875</v>
      </c>
      <c r="I387" s="581" t="s">
        <v>870</v>
      </c>
      <c r="J387" s="580" t="s">
        <v>629</v>
      </c>
      <c r="K387" s="582">
        <f t="shared" si="986"/>
        <v>10</v>
      </c>
      <c r="L387" s="580">
        <v>10</v>
      </c>
      <c r="M387" s="557"/>
      <c r="N387" s="558"/>
      <c r="O387" s="559">
        <f t="shared" ref="O387:O401" si="1002">SUM(L387+M387-N387)</f>
        <v>10</v>
      </c>
      <c r="P387" s="560"/>
      <c r="Q387" s="558"/>
      <c r="R387" s="559">
        <f t="shared" si="988"/>
        <v>10</v>
      </c>
      <c r="S387" s="560"/>
      <c r="T387" s="558"/>
      <c r="U387" s="561">
        <f t="shared" si="989"/>
        <v>10</v>
      </c>
      <c r="V387" s="560"/>
      <c r="W387" s="558"/>
      <c r="X387" s="559">
        <f t="shared" si="990"/>
        <v>10</v>
      </c>
      <c r="Y387" s="560"/>
      <c r="Z387" s="558"/>
      <c r="AA387" s="561">
        <f t="shared" si="991"/>
        <v>10</v>
      </c>
      <c r="AB387" s="560"/>
      <c r="AC387" s="558"/>
      <c r="AD387" s="559">
        <f t="shared" si="992"/>
        <v>10</v>
      </c>
      <c r="AE387" s="557"/>
      <c r="AF387" s="558"/>
      <c r="AG387" s="756">
        <f t="shared" si="993"/>
        <v>10</v>
      </c>
      <c r="AH387" s="560"/>
      <c r="AI387" s="558"/>
      <c r="AJ387" s="562">
        <f t="shared" si="994"/>
        <v>10</v>
      </c>
      <c r="AK387" s="560"/>
      <c r="AL387" s="639"/>
      <c r="AM387" s="562">
        <f>SUM(AJ387+AK387-AL386)</f>
        <v>10</v>
      </c>
      <c r="AN387" s="560"/>
      <c r="AO387" s="558"/>
      <c r="AP387" s="562">
        <f t="shared" si="996"/>
        <v>10</v>
      </c>
      <c r="AQ387" s="560"/>
      <c r="AR387" s="558"/>
      <c r="AS387" s="605">
        <f t="shared" ref="AS387:AS401" si="1003">SUM(AP387+AQ387-AR387)</f>
        <v>10</v>
      </c>
      <c r="AT387" s="557"/>
      <c r="AU387" s="558"/>
      <c r="AV387" s="562">
        <f t="shared" si="998"/>
        <v>10</v>
      </c>
      <c r="AW387" s="583">
        <f t="shared" si="999"/>
        <v>0</v>
      </c>
      <c r="AX387" s="583">
        <f t="shared" si="954"/>
        <v>0</v>
      </c>
      <c r="AY387" s="564">
        <f>SUM(N387,Q387,T387,W387,Z387,AC387,AF387,AI387,AL386,AO387,AR387,AU387)</f>
        <v>0</v>
      </c>
      <c r="AZ387" s="565" t="e">
        <f>AVERAGE(N387,Q387,T387,W387,Z387,AC387,AF387,AI387,AL386,AO387,AR387,AU387)</f>
        <v>#DIV/0!</v>
      </c>
      <c r="BA387" s="566">
        <f>COUNT(N387,Q387,T387,W387,Z387,AC387,AF387,AI387,AL386,AO387,AR387,AU387)</f>
        <v>0</v>
      </c>
      <c r="BB387" s="567">
        <f>MAX(0, Table176252626[[#This Row],[Column6]])</f>
        <v>10</v>
      </c>
      <c r="BC387" s="568">
        <v>1</v>
      </c>
      <c r="BD387" s="584">
        <f t="shared" si="780"/>
        <v>10</v>
      </c>
      <c r="BE387" s="583">
        <f t="shared" si="778"/>
        <v>9</v>
      </c>
      <c r="BF387" s="585">
        <v>2</v>
      </c>
      <c r="BG387" s="586">
        <v>43392.553888888891</v>
      </c>
      <c r="BH387" s="572">
        <f t="shared" si="781"/>
        <v>46265</v>
      </c>
      <c r="BI387" s="587">
        <f t="shared" si="1001"/>
        <v>2872.4461111111086</v>
      </c>
      <c r="BJ387" s="580" t="str">
        <f t="shared" si="779"/>
        <v>Dead Stock</v>
      </c>
      <c r="BK387" s="751">
        <v>1700</v>
      </c>
    </row>
    <row r="388" spans="1:63" ht="13">
      <c r="A388" s="549"/>
      <c r="B388" s="550"/>
      <c r="C388" s="577">
        <v>385</v>
      </c>
      <c r="D388" s="618" t="s">
        <v>3882</v>
      </c>
      <c r="E388" s="618">
        <v>3</v>
      </c>
      <c r="F388" s="553" t="s">
        <v>1953</v>
      </c>
      <c r="G388" s="580" t="s">
        <v>871</v>
      </c>
      <c r="H388" s="581" t="s">
        <v>872</v>
      </c>
      <c r="I388" s="581" t="s">
        <v>870</v>
      </c>
      <c r="J388" s="580" t="s">
        <v>629</v>
      </c>
      <c r="K388" s="582">
        <f t="shared" si="986"/>
        <v>4</v>
      </c>
      <c r="L388" s="580">
        <v>4</v>
      </c>
      <c r="M388" s="557"/>
      <c r="N388" s="558"/>
      <c r="O388" s="559">
        <f t="shared" si="1002"/>
        <v>4</v>
      </c>
      <c r="P388" s="560"/>
      <c r="Q388" s="558"/>
      <c r="R388" s="559">
        <f t="shared" si="988"/>
        <v>4</v>
      </c>
      <c r="S388" s="560"/>
      <c r="T388" s="558"/>
      <c r="U388" s="561">
        <f t="shared" si="989"/>
        <v>4</v>
      </c>
      <c r="V388" s="560"/>
      <c r="W388" s="558"/>
      <c r="X388" s="559">
        <f t="shared" si="990"/>
        <v>4</v>
      </c>
      <c r="Y388" s="560"/>
      <c r="Z388" s="558"/>
      <c r="AA388" s="561">
        <f t="shared" si="991"/>
        <v>4</v>
      </c>
      <c r="AB388" s="560"/>
      <c r="AC388" s="558"/>
      <c r="AD388" s="559">
        <f t="shared" si="992"/>
        <v>4</v>
      </c>
      <c r="AE388" s="557"/>
      <c r="AF388" s="558"/>
      <c r="AG388" s="756">
        <f t="shared" si="993"/>
        <v>4</v>
      </c>
      <c r="AH388" s="560"/>
      <c r="AI388" s="558"/>
      <c r="AJ388" s="562">
        <f t="shared" si="994"/>
        <v>4</v>
      </c>
      <c r="AK388" s="560"/>
      <c r="AL388" s="558"/>
      <c r="AM388" s="562">
        <f t="shared" si="995"/>
        <v>4</v>
      </c>
      <c r="AN388" s="560"/>
      <c r="AO388" s="558"/>
      <c r="AP388" s="562">
        <f t="shared" si="996"/>
        <v>4</v>
      </c>
      <c r="AQ388" s="560"/>
      <c r="AR388" s="558"/>
      <c r="AS388" s="605">
        <f t="shared" si="1003"/>
        <v>4</v>
      </c>
      <c r="AT388" s="557"/>
      <c r="AU388" s="558"/>
      <c r="AV388" s="562">
        <f t="shared" si="998"/>
        <v>4</v>
      </c>
      <c r="AW388" s="583">
        <f t="shared" si="999"/>
        <v>0</v>
      </c>
      <c r="AX388" s="583">
        <f t="shared" si="954"/>
        <v>0</v>
      </c>
      <c r="AY388" s="564">
        <f t="shared" ref="AY388:AY401" si="1004">SUM(N388,Q388,T388,W388,Z388,AC388,AF388,AI388,AL388,AO388,AR388,AU388)</f>
        <v>0</v>
      </c>
      <c r="AZ388" s="565" t="e">
        <f t="shared" ref="AZ388:AZ401" si="1005">AVERAGE(N388,Q388,T388,W388,Z388,AC388,AF388,AI388,AL388,AO388,AR388,AU388)</f>
        <v>#DIV/0!</v>
      </c>
      <c r="BA388" s="566">
        <f t="shared" ref="BA388:BA401" si="1006">COUNT(N388,Q388,T388,W388,Z388,AC388,AF388,AI388,AL388,AO388,AR388,AU388)</f>
        <v>0</v>
      </c>
      <c r="BB388" s="567">
        <f>MAX(0, Table176252626[[#This Row],[Column6]])</f>
        <v>4</v>
      </c>
      <c r="BC388" s="568">
        <v>1</v>
      </c>
      <c r="BD388" s="584">
        <f t="shared" si="780"/>
        <v>4</v>
      </c>
      <c r="BE388" s="583">
        <f t="shared" si="778"/>
        <v>3</v>
      </c>
      <c r="BF388" s="585">
        <v>2</v>
      </c>
      <c r="BG388" s="586">
        <v>43392.553888888891</v>
      </c>
      <c r="BH388" s="572">
        <f t="shared" si="781"/>
        <v>46265</v>
      </c>
      <c r="BI388" s="587">
        <f t="shared" si="1001"/>
        <v>2872.4461111111086</v>
      </c>
      <c r="BJ388" s="580" t="str">
        <f t="shared" si="779"/>
        <v>Dead Stock</v>
      </c>
      <c r="BK388" s="751">
        <v>1700</v>
      </c>
    </row>
    <row r="389" spans="1:63" ht="13">
      <c r="A389" s="549"/>
      <c r="B389" s="576"/>
      <c r="C389" s="577">
        <v>386</v>
      </c>
      <c r="D389" s="618" t="s">
        <v>3882</v>
      </c>
      <c r="E389" s="618">
        <v>4</v>
      </c>
      <c r="F389" s="553" t="s">
        <v>1953</v>
      </c>
      <c r="G389" s="640" t="s">
        <v>2602</v>
      </c>
      <c r="H389" s="581" t="s">
        <v>3002</v>
      </c>
      <c r="I389" s="581" t="s">
        <v>418</v>
      </c>
      <c r="J389" s="580" t="s">
        <v>629</v>
      </c>
      <c r="K389" s="582">
        <f>AV389</f>
        <v>0</v>
      </c>
      <c r="L389" s="580">
        <v>1</v>
      </c>
      <c r="M389" s="557"/>
      <c r="N389" s="558"/>
      <c r="O389" s="559">
        <f>SUM(L389+M389-N389)</f>
        <v>1</v>
      </c>
      <c r="P389" s="560"/>
      <c r="Q389" s="558"/>
      <c r="R389" s="559">
        <f>SUM(O389+P389-Q389)</f>
        <v>1</v>
      </c>
      <c r="S389" s="560"/>
      <c r="T389" s="558">
        <v>1</v>
      </c>
      <c r="U389" s="561">
        <f>SUM(R389+S389-T389)</f>
        <v>0</v>
      </c>
      <c r="V389" s="560"/>
      <c r="W389" s="558"/>
      <c r="X389" s="559">
        <f>SUM(U389+V389-W389)</f>
        <v>0</v>
      </c>
      <c r="Y389" s="560"/>
      <c r="Z389" s="558"/>
      <c r="AA389" s="561">
        <f>SUM(X389+Y389-Z389)</f>
        <v>0</v>
      </c>
      <c r="AB389" s="560"/>
      <c r="AC389" s="558"/>
      <c r="AD389" s="559">
        <f>SUM(AA389+AB389-AC389)</f>
        <v>0</v>
      </c>
      <c r="AE389" s="557"/>
      <c r="AF389" s="558"/>
      <c r="AG389" s="756">
        <f>SUM(AD389+AE389-AF389)</f>
        <v>0</v>
      </c>
      <c r="AH389" s="560"/>
      <c r="AI389" s="558"/>
      <c r="AJ389" s="562">
        <f>SUM(AG389+AH389-AI389)</f>
        <v>0</v>
      </c>
      <c r="AK389" s="560"/>
      <c r="AL389" s="558"/>
      <c r="AM389" s="562">
        <f>SUM(AJ389+AK389-AL389)</f>
        <v>0</v>
      </c>
      <c r="AN389" s="560"/>
      <c r="AO389" s="558"/>
      <c r="AP389" s="562">
        <f>SUM(AM389+AN389-AO389)</f>
        <v>0</v>
      </c>
      <c r="AQ389" s="560"/>
      <c r="AR389" s="558"/>
      <c r="AS389" s="562">
        <f>SUM(AP389+AQ389-AR389)</f>
        <v>0</v>
      </c>
      <c r="AT389" s="560"/>
      <c r="AU389" s="558"/>
      <c r="AV389" s="562">
        <f>SUM(AS389+AT389-AU389)</f>
        <v>0</v>
      </c>
      <c r="AW389" s="583">
        <f t="shared" ref="AW389:AX404" si="1007">SUM(M389+P389+S389+V389+Y389+AB389+AE389+AH389+AK389+AN389+AQ389+AT389)</f>
        <v>0</v>
      </c>
      <c r="AX389" s="583">
        <f t="shared" si="954"/>
        <v>1</v>
      </c>
      <c r="AY389" s="564">
        <f>SUM(N389,Q389,T389,W389,Z389,AC389,AF389,AI389,AL389,AO389,AR389,AU389)</f>
        <v>1</v>
      </c>
      <c r="AZ389" s="565">
        <f>AVERAGE(N389,Q389,T389,W389,Z389,AC389,AF389,AI389,AL389,AO389,AR389,AU389)</f>
        <v>1</v>
      </c>
      <c r="BA389" s="566">
        <f>COUNT(N389,Q389,T389,W389,Z389,AC389,AF389,AI389,AL389,AO389,AR389,AU389)</f>
        <v>1</v>
      </c>
      <c r="BB389" s="567">
        <v>1</v>
      </c>
      <c r="BC389" s="568">
        <v>0</v>
      </c>
      <c r="BD389" s="584">
        <f t="shared" si="780"/>
        <v>0</v>
      </c>
      <c r="BE389" s="583">
        <f t="shared" si="778"/>
        <v>0</v>
      </c>
      <c r="BF389" s="585">
        <v>2</v>
      </c>
      <c r="BG389" s="586"/>
      <c r="BH389" s="572">
        <f t="shared" si="781"/>
        <v>46265</v>
      </c>
      <c r="BI389" s="587">
        <f>BH389-BG389</f>
        <v>46265</v>
      </c>
      <c r="BJ389" s="580" t="str">
        <f t="shared" si="779"/>
        <v/>
      </c>
      <c r="BK389" s="751">
        <v>21627</v>
      </c>
    </row>
    <row r="390" spans="1:63" ht="13">
      <c r="A390" s="549"/>
      <c r="B390" s="576"/>
      <c r="C390" s="577">
        <v>387</v>
      </c>
      <c r="D390" s="618" t="s">
        <v>3882</v>
      </c>
      <c r="E390" s="618">
        <v>5</v>
      </c>
      <c r="F390" s="553" t="s">
        <v>1953</v>
      </c>
      <c r="G390" s="641" t="s">
        <v>678</v>
      </c>
      <c r="H390" s="581" t="s">
        <v>679</v>
      </c>
      <c r="I390" s="581" t="s">
        <v>418</v>
      </c>
      <c r="J390" s="580" t="s">
        <v>629</v>
      </c>
      <c r="K390" s="582">
        <f>AV390</f>
        <v>1</v>
      </c>
      <c r="L390" s="580">
        <v>1</v>
      </c>
      <c r="M390" s="557"/>
      <c r="N390" s="558"/>
      <c r="O390" s="559">
        <f>SUM(L390+M390-N390)</f>
        <v>1</v>
      </c>
      <c r="P390" s="560"/>
      <c r="Q390" s="558"/>
      <c r="R390" s="559">
        <f>SUM(O390+P390-Q390)</f>
        <v>1</v>
      </c>
      <c r="S390" s="560"/>
      <c r="T390" s="558"/>
      <c r="U390" s="561">
        <f>SUM(R390+S390-T390)</f>
        <v>1</v>
      </c>
      <c r="V390" s="560"/>
      <c r="W390" s="558"/>
      <c r="X390" s="559">
        <f>SUM(U390+V390-W390)</f>
        <v>1</v>
      </c>
      <c r="Y390" s="560"/>
      <c r="Z390" s="558"/>
      <c r="AA390" s="561">
        <f>SUM(X390+Y390-Z390)</f>
        <v>1</v>
      </c>
      <c r="AB390" s="560"/>
      <c r="AC390" s="558"/>
      <c r="AD390" s="559">
        <f>SUM(AA390+AB390-AC390)</f>
        <v>1</v>
      </c>
      <c r="AE390" s="557"/>
      <c r="AF390" s="558"/>
      <c r="AG390" s="756">
        <f>SUM(AD390+AE390-AF390)</f>
        <v>1</v>
      </c>
      <c r="AH390" s="560"/>
      <c r="AI390" s="558"/>
      <c r="AJ390" s="562">
        <f>SUM(AG390+AH390-AI390)</f>
        <v>1</v>
      </c>
      <c r="AK390" s="560"/>
      <c r="AL390" s="558"/>
      <c r="AM390" s="562">
        <f>SUM(AJ390+AK390-AL390)</f>
        <v>1</v>
      </c>
      <c r="AN390" s="560"/>
      <c r="AO390" s="558"/>
      <c r="AP390" s="562">
        <f>SUM(AM390+AN390-AO390)</f>
        <v>1</v>
      </c>
      <c r="AQ390" s="560"/>
      <c r="AR390" s="558"/>
      <c r="AS390" s="562">
        <f>SUM(AP390+AQ390-AR390)</f>
        <v>1</v>
      </c>
      <c r="AT390" s="560"/>
      <c r="AU390" s="558"/>
      <c r="AV390" s="562">
        <f>SUM(AS390+AT390-AU390)</f>
        <v>1</v>
      </c>
      <c r="AW390" s="583">
        <f t="shared" si="1007"/>
        <v>0</v>
      </c>
      <c r="AX390" s="583">
        <f t="shared" si="954"/>
        <v>0</v>
      </c>
      <c r="AY390" s="564">
        <f>SUM(N390,Q390,T390,W390,Z390,AC390,AF390,AI390,AL390,AO390,AR390,AU390)</f>
        <v>0</v>
      </c>
      <c r="AZ390" s="565" t="e">
        <f>AVERAGE(N390,Q390,T390,W390,Z390,AC390,AF390,AI390,AL390,AO390,AR390,AU390)</f>
        <v>#DIV/0!</v>
      </c>
      <c r="BA390" s="566">
        <f>COUNT(N390,Q390,T390,W390,Z390,AC390,AF390,AI390,AL390,AO390,AR390,AU390)</f>
        <v>0</v>
      </c>
      <c r="BB390" s="567">
        <f>MAX(0, Table176252626[[#This Row],[Column6]])</f>
        <v>1</v>
      </c>
      <c r="BC390" s="568">
        <v>0</v>
      </c>
      <c r="BD390" s="584">
        <f t="shared" si="780"/>
        <v>1</v>
      </c>
      <c r="BE390" s="583">
        <f t="shared" si="778"/>
        <v>1</v>
      </c>
      <c r="BF390" s="585">
        <v>2</v>
      </c>
      <c r="BG390" s="586">
        <v>44600.727175925924</v>
      </c>
      <c r="BH390" s="572">
        <f t="shared" si="781"/>
        <v>46265</v>
      </c>
      <c r="BI390" s="587">
        <f>BH390-BG390</f>
        <v>1664.2728240740762</v>
      </c>
      <c r="BJ390" s="580" t="str">
        <f t="shared" si="779"/>
        <v>Dead Stock</v>
      </c>
      <c r="BK390" s="751">
        <v>7000</v>
      </c>
    </row>
    <row r="391" spans="1:63" ht="13">
      <c r="A391" s="549"/>
      <c r="B391" s="550"/>
      <c r="C391" s="551">
        <v>388</v>
      </c>
      <c r="D391" s="618" t="s">
        <v>3882</v>
      </c>
      <c r="E391" s="618">
        <v>6</v>
      </c>
      <c r="F391" s="553" t="s">
        <v>1953</v>
      </c>
      <c r="G391" s="580" t="s">
        <v>331</v>
      </c>
      <c r="H391" s="581" t="s">
        <v>332</v>
      </c>
      <c r="I391" s="581" t="s">
        <v>418</v>
      </c>
      <c r="J391" s="580" t="s">
        <v>629</v>
      </c>
      <c r="K391" s="582">
        <f>AV391</f>
        <v>1</v>
      </c>
      <c r="L391" s="580">
        <v>2</v>
      </c>
      <c r="M391" s="557"/>
      <c r="N391" s="558">
        <v>1</v>
      </c>
      <c r="O391" s="559">
        <f>SUM(L391+M391-N391)</f>
        <v>1</v>
      </c>
      <c r="P391" s="560"/>
      <c r="Q391" s="558"/>
      <c r="R391" s="559">
        <f>SUM(O391+P391-Q391)</f>
        <v>1</v>
      </c>
      <c r="S391" s="560"/>
      <c r="T391" s="558"/>
      <c r="U391" s="561">
        <f>SUM(R391+S391-T391)</f>
        <v>1</v>
      </c>
      <c r="V391" s="560"/>
      <c r="W391" s="558"/>
      <c r="X391" s="559">
        <f>SUM(U391+V391-W391)</f>
        <v>1</v>
      </c>
      <c r="Y391" s="560"/>
      <c r="Z391" s="558"/>
      <c r="AA391" s="561">
        <f>SUM(X391+Y391-Z391)</f>
        <v>1</v>
      </c>
      <c r="AB391" s="560"/>
      <c r="AC391" s="558"/>
      <c r="AD391" s="559">
        <f>SUM(AA391+AB391-AC391)</f>
        <v>1</v>
      </c>
      <c r="AE391" s="557"/>
      <c r="AF391" s="558"/>
      <c r="AG391" s="756">
        <f>SUM(AD391+AE391-AF391)</f>
        <v>1</v>
      </c>
      <c r="AH391" s="560"/>
      <c r="AI391" s="558"/>
      <c r="AJ391" s="562">
        <f>SUM(AG391+AH391-AI391)</f>
        <v>1</v>
      </c>
      <c r="AK391" s="560"/>
      <c r="AL391" s="558"/>
      <c r="AM391" s="562">
        <f>SUM(AJ391+AK391-AL391)</f>
        <v>1</v>
      </c>
      <c r="AN391" s="560"/>
      <c r="AO391" s="558"/>
      <c r="AP391" s="562">
        <f>SUM(AM391+AN391-AO391)</f>
        <v>1</v>
      </c>
      <c r="AQ391" s="560"/>
      <c r="AR391" s="558"/>
      <c r="AS391" s="562">
        <f>SUM(AP391+AQ391-AR391)</f>
        <v>1</v>
      </c>
      <c r="AT391" s="560"/>
      <c r="AU391" s="558"/>
      <c r="AV391" s="562">
        <f>SUM(AS391+AT391-AU391)</f>
        <v>1</v>
      </c>
      <c r="AW391" s="583">
        <f t="shared" si="1007"/>
        <v>0</v>
      </c>
      <c r="AX391" s="583">
        <f t="shared" si="1007"/>
        <v>1</v>
      </c>
      <c r="AY391" s="564">
        <f>SUM(N391,Q391,T391,W391,Z391,AC391,AF391,AI391,AL391,AO391,AR391,AU391)</f>
        <v>1</v>
      </c>
      <c r="AZ391" s="565">
        <f>AVERAGE(N391,Q391,T391,W391,Z391,AC391,AF391,AI391,AL391,AO391,AR391,AU391)</f>
        <v>1</v>
      </c>
      <c r="BA391" s="566">
        <f>COUNT(N391,Q391,T391,W391,Z391,AC391,AF391,AI391,AL391,AO391,AR391,AU391)</f>
        <v>1</v>
      </c>
      <c r="BB391" s="567">
        <f>MAX(0, Table176252626[[#This Row],[Column6]])</f>
        <v>1</v>
      </c>
      <c r="BC391" s="568">
        <v>0</v>
      </c>
      <c r="BD391" s="584">
        <f t="shared" si="780"/>
        <v>1</v>
      </c>
      <c r="BE391" s="583">
        <f t="shared" si="778"/>
        <v>1</v>
      </c>
      <c r="BF391" s="585">
        <v>2</v>
      </c>
      <c r="BG391" s="586">
        <v>43346.631481481483</v>
      </c>
      <c r="BH391" s="572">
        <f t="shared" si="781"/>
        <v>46265</v>
      </c>
      <c r="BI391" s="587">
        <f>BH391-BG391</f>
        <v>2918.3685185185168</v>
      </c>
      <c r="BJ391" s="580" t="str">
        <f t="shared" si="779"/>
        <v>Dead Stock</v>
      </c>
      <c r="BK391" s="751">
        <v>7130.26</v>
      </c>
    </row>
    <row r="392" spans="1:63" ht="13">
      <c r="A392" s="575"/>
      <c r="B392" s="576"/>
      <c r="C392" s="551">
        <v>389</v>
      </c>
      <c r="D392" s="618" t="s">
        <v>3882</v>
      </c>
      <c r="E392" s="618">
        <v>7</v>
      </c>
      <c r="F392" s="553" t="s">
        <v>1953</v>
      </c>
      <c r="G392" s="580" t="s">
        <v>250</v>
      </c>
      <c r="H392" s="581" t="s">
        <v>251</v>
      </c>
      <c r="I392" s="581" t="s">
        <v>418</v>
      </c>
      <c r="J392" s="580" t="s">
        <v>629</v>
      </c>
      <c r="K392" s="582">
        <f>AV392</f>
        <v>9</v>
      </c>
      <c r="L392" s="580">
        <v>9</v>
      </c>
      <c r="M392" s="557"/>
      <c r="N392" s="558"/>
      <c r="O392" s="559">
        <f>SUM(L392+M392-N392)</f>
        <v>9</v>
      </c>
      <c r="P392" s="560"/>
      <c r="Q392" s="558"/>
      <c r="R392" s="559">
        <f>SUM(O392+P392-Q392)</f>
        <v>9</v>
      </c>
      <c r="S392" s="560"/>
      <c r="T392" s="558"/>
      <c r="U392" s="561">
        <f>SUM(R392+S392-T392)</f>
        <v>9</v>
      </c>
      <c r="V392" s="560"/>
      <c r="W392" s="558"/>
      <c r="X392" s="559">
        <f>SUM(U392+V392-W392)</f>
        <v>9</v>
      </c>
      <c r="Y392" s="560"/>
      <c r="Z392" s="558"/>
      <c r="AA392" s="561">
        <f>SUM(X392+Y392-Z392)</f>
        <v>9</v>
      </c>
      <c r="AB392" s="560"/>
      <c r="AC392" s="558"/>
      <c r="AD392" s="559">
        <f>SUM(AA392+AB392-AC392)</f>
        <v>9</v>
      </c>
      <c r="AE392" s="557"/>
      <c r="AF392" s="558"/>
      <c r="AG392" s="756">
        <f>SUM(AD392+AE392-AF392)</f>
        <v>9</v>
      </c>
      <c r="AH392" s="560"/>
      <c r="AI392" s="558"/>
      <c r="AJ392" s="562">
        <f>SUM(AG392+AH392-AI392)</f>
        <v>9</v>
      </c>
      <c r="AK392" s="560"/>
      <c r="AL392" s="558"/>
      <c r="AM392" s="562">
        <f>SUM(AJ392+AK392-AL392)</f>
        <v>9</v>
      </c>
      <c r="AN392" s="560"/>
      <c r="AO392" s="558"/>
      <c r="AP392" s="562">
        <f>SUM(AM392+AN392-AO392)</f>
        <v>9</v>
      </c>
      <c r="AQ392" s="560"/>
      <c r="AR392" s="558"/>
      <c r="AS392" s="562">
        <f>SUM(AP392+AQ392-AR392)</f>
        <v>9</v>
      </c>
      <c r="AT392" s="560"/>
      <c r="AU392" s="558"/>
      <c r="AV392" s="562">
        <f>SUM(AS392+AT392-AU392)</f>
        <v>9</v>
      </c>
      <c r="AW392" s="583">
        <f t="shared" si="1007"/>
        <v>0</v>
      </c>
      <c r="AX392" s="583">
        <f t="shared" si="1007"/>
        <v>0</v>
      </c>
      <c r="AY392" s="564">
        <f>SUM(N392,Q392,T392,W392,Z392,AC392,AF392,AI392,AL392,AO392,AR392,AU392)</f>
        <v>0</v>
      </c>
      <c r="AZ392" s="565" t="e">
        <f>AVERAGE(N392,Q392,T392,W392,Z392,AC392,AF392,AI392,AL392,AO392,AR392,AU392)</f>
        <v>#DIV/0!</v>
      </c>
      <c r="BA392" s="566">
        <f>COUNT(N392,Q392,T392,W392,Z392,AC392,AF392,AI392,AL392,AO392,AR392,AU392)</f>
        <v>0</v>
      </c>
      <c r="BB392" s="567">
        <v>9</v>
      </c>
      <c r="BC392" s="568">
        <v>1</v>
      </c>
      <c r="BD392" s="584">
        <f t="shared" si="780"/>
        <v>9</v>
      </c>
      <c r="BE392" s="583">
        <f t="shared" ref="BE392:BE456" si="1008">SUM(BD392-BC392)</f>
        <v>8</v>
      </c>
      <c r="BF392" s="585">
        <v>2</v>
      </c>
      <c r="BG392" s="586">
        <v>42786.660671296297</v>
      </c>
      <c r="BH392" s="572">
        <f t="shared" si="781"/>
        <v>46265</v>
      </c>
      <c r="BI392" s="587">
        <f>BH392-BG392</f>
        <v>3478.3393287037034</v>
      </c>
      <c r="BJ392" s="580" t="str">
        <f t="shared" ref="BJ392:BJ456" si="1009">IF(AND(K392&gt;0,BI392&gt;365),"Dead Stock","")</f>
        <v>Dead Stock</v>
      </c>
      <c r="BK392" s="751">
        <v>3901.5</v>
      </c>
    </row>
    <row r="393" spans="1:63" ht="13">
      <c r="A393" s="575"/>
      <c r="B393" s="576"/>
      <c r="C393" s="551">
        <v>390</v>
      </c>
      <c r="D393" s="618" t="s">
        <v>3882</v>
      </c>
      <c r="E393" s="618">
        <v>8</v>
      </c>
      <c r="F393" s="553" t="s">
        <v>1953</v>
      </c>
      <c r="G393" s="580" t="s">
        <v>347</v>
      </c>
      <c r="H393" s="581" t="s">
        <v>3020</v>
      </c>
      <c r="I393" s="581" t="s">
        <v>418</v>
      </c>
      <c r="J393" s="580" t="s">
        <v>629</v>
      </c>
      <c r="K393" s="582">
        <f t="shared" si="986"/>
        <v>4</v>
      </c>
      <c r="L393" s="580">
        <v>4</v>
      </c>
      <c r="M393" s="557"/>
      <c r="N393" s="558"/>
      <c r="O393" s="559">
        <f t="shared" si="1002"/>
        <v>4</v>
      </c>
      <c r="P393" s="560"/>
      <c r="Q393" s="558"/>
      <c r="R393" s="559">
        <f t="shared" si="988"/>
        <v>4</v>
      </c>
      <c r="S393" s="560"/>
      <c r="T393" s="558"/>
      <c r="U393" s="561">
        <f t="shared" si="989"/>
        <v>4</v>
      </c>
      <c r="V393" s="560"/>
      <c r="W393" s="558"/>
      <c r="X393" s="559">
        <f t="shared" si="990"/>
        <v>4</v>
      </c>
      <c r="Y393" s="560"/>
      <c r="Z393" s="558"/>
      <c r="AA393" s="561">
        <f t="shared" si="991"/>
        <v>4</v>
      </c>
      <c r="AB393" s="560"/>
      <c r="AC393" s="558"/>
      <c r="AD393" s="559">
        <f t="shared" si="992"/>
        <v>4</v>
      </c>
      <c r="AE393" s="557"/>
      <c r="AF393" s="558"/>
      <c r="AG393" s="756">
        <f t="shared" si="993"/>
        <v>4</v>
      </c>
      <c r="AH393" s="560"/>
      <c r="AI393" s="558"/>
      <c r="AJ393" s="562">
        <f t="shared" si="994"/>
        <v>4</v>
      </c>
      <c r="AK393" s="560"/>
      <c r="AL393" s="558"/>
      <c r="AM393" s="562">
        <f t="shared" si="995"/>
        <v>4</v>
      </c>
      <c r="AN393" s="560"/>
      <c r="AO393" s="558"/>
      <c r="AP393" s="562">
        <f t="shared" si="996"/>
        <v>4</v>
      </c>
      <c r="AQ393" s="560"/>
      <c r="AR393" s="558"/>
      <c r="AS393" s="562">
        <f t="shared" si="1003"/>
        <v>4</v>
      </c>
      <c r="AT393" s="560"/>
      <c r="AU393" s="558"/>
      <c r="AV393" s="562">
        <f t="shared" si="998"/>
        <v>4</v>
      </c>
      <c r="AW393" s="583">
        <f t="shared" si="999"/>
        <v>0</v>
      </c>
      <c r="AX393" s="583">
        <f t="shared" si="1007"/>
        <v>0</v>
      </c>
      <c r="AY393" s="564">
        <f t="shared" si="1004"/>
        <v>0</v>
      </c>
      <c r="AZ393" s="565" t="e">
        <f t="shared" si="1005"/>
        <v>#DIV/0!</v>
      </c>
      <c r="BA393" s="566">
        <f t="shared" si="1006"/>
        <v>0</v>
      </c>
      <c r="BB393" s="567">
        <f>MAX(0, Table176252626[[#This Row],[Column6]])</f>
        <v>4</v>
      </c>
      <c r="BC393" s="568">
        <v>1</v>
      </c>
      <c r="BD393" s="584">
        <f t="shared" ref="BD393:BD457" si="1010">K393</f>
        <v>4</v>
      </c>
      <c r="BE393" s="583">
        <f t="shared" si="1008"/>
        <v>3</v>
      </c>
      <c r="BF393" s="585">
        <v>2</v>
      </c>
      <c r="BG393" s="586">
        <v>42879.549224537041</v>
      </c>
      <c r="BH393" s="572">
        <f t="shared" si="781"/>
        <v>46265</v>
      </c>
      <c r="BI393" s="587">
        <f t="shared" si="1001"/>
        <v>3385.4507754629594</v>
      </c>
      <c r="BJ393" s="580" t="str">
        <f t="shared" si="1009"/>
        <v>Dead Stock</v>
      </c>
      <c r="BK393" s="751">
        <v>4800</v>
      </c>
    </row>
    <row r="394" spans="1:63" ht="13">
      <c r="A394" s="590"/>
      <c r="B394" s="591"/>
      <c r="C394" s="577">
        <v>391</v>
      </c>
      <c r="D394" s="618" t="s">
        <v>3882</v>
      </c>
      <c r="E394" s="618">
        <v>9</v>
      </c>
      <c r="F394" s="553" t="s">
        <v>1953</v>
      </c>
      <c r="G394" s="588" t="s">
        <v>2613</v>
      </c>
      <c r="H394" s="589" t="s">
        <v>3684</v>
      </c>
      <c r="I394" s="581" t="s">
        <v>418</v>
      </c>
      <c r="J394" s="588" t="s">
        <v>629</v>
      </c>
      <c r="K394" s="582">
        <f>AV394</f>
        <v>1</v>
      </c>
      <c r="L394" s="588">
        <v>1</v>
      </c>
      <c r="M394" s="557"/>
      <c r="N394" s="558"/>
      <c r="O394" s="559">
        <f>SUM(L394+M394-N394)</f>
        <v>1</v>
      </c>
      <c r="P394" s="560"/>
      <c r="Q394" s="558"/>
      <c r="R394" s="559">
        <f>SUM(O394+P394-Q394)</f>
        <v>1</v>
      </c>
      <c r="S394" s="560"/>
      <c r="T394" s="558"/>
      <c r="U394" s="561">
        <f>SUM(R394+S394-T394)</f>
        <v>1</v>
      </c>
      <c r="V394" s="560"/>
      <c r="W394" s="558"/>
      <c r="X394" s="559">
        <f>SUM(U394+V394-W394)</f>
        <v>1</v>
      </c>
      <c r="Y394" s="560"/>
      <c r="Z394" s="558"/>
      <c r="AA394" s="561">
        <f>SUM(X394+Y394-Z394)</f>
        <v>1</v>
      </c>
      <c r="AB394" s="560"/>
      <c r="AC394" s="558"/>
      <c r="AD394" s="559">
        <f>SUM(AA394+AB394-AC394)</f>
        <v>1</v>
      </c>
      <c r="AE394" s="557"/>
      <c r="AF394" s="558"/>
      <c r="AG394" s="756">
        <f>SUM(AD394+AE394-AF394)</f>
        <v>1</v>
      </c>
      <c r="AH394" s="560"/>
      <c r="AI394" s="558"/>
      <c r="AJ394" s="562">
        <f>SUM(AG394+AH394-AI394)</f>
        <v>1</v>
      </c>
      <c r="AK394" s="560"/>
      <c r="AL394" s="558"/>
      <c r="AM394" s="562">
        <f>SUM(AJ394+AK394-AL394)</f>
        <v>1</v>
      </c>
      <c r="AN394" s="560"/>
      <c r="AO394" s="558"/>
      <c r="AP394" s="562">
        <f>SUM(AM394+AN394-AO394)</f>
        <v>1</v>
      </c>
      <c r="AQ394" s="560"/>
      <c r="AR394" s="558"/>
      <c r="AS394" s="562">
        <f>SUM(AP394+AQ394-AR394)</f>
        <v>1</v>
      </c>
      <c r="AT394" s="560"/>
      <c r="AU394" s="558"/>
      <c r="AV394" s="562">
        <f>SUM(AS394+AT394-AU394)</f>
        <v>1</v>
      </c>
      <c r="AW394" s="584">
        <f>SUM(M394+P394+S394+V394+Y394+AB394+AE394+AH394+AK394+AN394+AQ394+AT394)</f>
        <v>0</v>
      </c>
      <c r="AX394" s="583">
        <f t="shared" si="1007"/>
        <v>0</v>
      </c>
      <c r="AY394" s="564">
        <f>SUM(N394,Q394,T394,W394,Z394,AC394,AF394,AI394,AL394,AO394,AR394,AU394)</f>
        <v>0</v>
      </c>
      <c r="AZ394" s="565" t="e">
        <f>AVERAGE(N394,Q394,T394,W394,Z394,AC394,AF394,AI394,AL394,AO394,AR394,AU394)</f>
        <v>#DIV/0!</v>
      </c>
      <c r="BA394" s="566">
        <f>COUNT(N394,Q394,T394,W394,Z394,AC394,AF394,AI394,AL394,AO394,AR394,AU394)</f>
        <v>0</v>
      </c>
      <c r="BB394" s="567">
        <f>MAX(0, Table176252626[[#This Row],[Column6]])</f>
        <v>1</v>
      </c>
      <c r="BC394" s="568">
        <v>0</v>
      </c>
      <c r="BD394" s="584">
        <f t="shared" si="1010"/>
        <v>1</v>
      </c>
      <c r="BE394" s="583">
        <f t="shared" si="1008"/>
        <v>1</v>
      </c>
      <c r="BF394" s="585">
        <v>2</v>
      </c>
      <c r="BG394" s="586">
        <v>44529.604884259257</v>
      </c>
      <c r="BH394" s="572">
        <f t="shared" si="781"/>
        <v>46265</v>
      </c>
      <c r="BI394" s="608">
        <f>BH394-BG394</f>
        <v>1735.3951157407428</v>
      </c>
      <c r="BJ394" s="580" t="str">
        <f t="shared" si="1009"/>
        <v>Dead Stock</v>
      </c>
      <c r="BK394" s="751">
        <v>40500</v>
      </c>
    </row>
    <row r="395" spans="1:63" ht="13">
      <c r="A395" s="549"/>
      <c r="B395" s="550"/>
      <c r="C395" s="577">
        <v>392</v>
      </c>
      <c r="D395" s="618" t="s">
        <v>3882</v>
      </c>
      <c r="E395" s="618">
        <v>10</v>
      </c>
      <c r="F395" s="553" t="s">
        <v>1952</v>
      </c>
      <c r="G395" s="580" t="s">
        <v>181</v>
      </c>
      <c r="H395" s="581" t="s">
        <v>182</v>
      </c>
      <c r="I395" s="581" t="s">
        <v>4217</v>
      </c>
      <c r="J395" s="580" t="s">
        <v>629</v>
      </c>
      <c r="K395" s="582">
        <f t="shared" si="986"/>
        <v>4</v>
      </c>
      <c r="L395" s="580">
        <v>4</v>
      </c>
      <c r="M395" s="557"/>
      <c r="N395" s="558">
        <f>1+1</f>
        <v>2</v>
      </c>
      <c r="O395" s="559">
        <f t="shared" si="1002"/>
        <v>2</v>
      </c>
      <c r="P395" s="560"/>
      <c r="Q395" s="558"/>
      <c r="R395" s="559">
        <f t="shared" si="988"/>
        <v>2</v>
      </c>
      <c r="S395" s="560">
        <v>2</v>
      </c>
      <c r="T395" s="558"/>
      <c r="U395" s="561">
        <f t="shared" si="989"/>
        <v>4</v>
      </c>
      <c r="V395" s="560"/>
      <c r="W395" s="558"/>
      <c r="X395" s="559">
        <f t="shared" si="990"/>
        <v>4</v>
      </c>
      <c r="Y395" s="560"/>
      <c r="Z395" s="558">
        <v>1</v>
      </c>
      <c r="AA395" s="561">
        <f t="shared" si="991"/>
        <v>3</v>
      </c>
      <c r="AB395" s="560"/>
      <c r="AC395" s="558"/>
      <c r="AD395" s="559">
        <f t="shared" si="992"/>
        <v>3</v>
      </c>
      <c r="AE395" s="557"/>
      <c r="AF395" s="558"/>
      <c r="AG395" s="756">
        <f t="shared" si="993"/>
        <v>3</v>
      </c>
      <c r="AH395" s="560"/>
      <c r="AI395" s="558">
        <v>1</v>
      </c>
      <c r="AJ395" s="562">
        <f t="shared" si="994"/>
        <v>2</v>
      </c>
      <c r="AK395" s="560">
        <v>2</v>
      </c>
      <c r="AL395" s="558"/>
      <c r="AM395" s="562">
        <f t="shared" si="995"/>
        <v>4</v>
      </c>
      <c r="AN395" s="560"/>
      <c r="AO395" s="558"/>
      <c r="AP395" s="562">
        <f t="shared" si="996"/>
        <v>4</v>
      </c>
      <c r="AQ395" s="560"/>
      <c r="AR395" s="558"/>
      <c r="AS395" s="562">
        <f t="shared" si="1003"/>
        <v>4</v>
      </c>
      <c r="AT395" s="560"/>
      <c r="AU395" s="558"/>
      <c r="AV395" s="562">
        <f t="shared" si="998"/>
        <v>4</v>
      </c>
      <c r="AW395" s="583">
        <f t="shared" si="999"/>
        <v>4</v>
      </c>
      <c r="AX395" s="583">
        <f t="shared" si="1007"/>
        <v>4</v>
      </c>
      <c r="AY395" s="564">
        <f t="shared" si="1004"/>
        <v>4</v>
      </c>
      <c r="AZ395" s="565">
        <f t="shared" si="1005"/>
        <v>1.3333333333333333</v>
      </c>
      <c r="BA395" s="566">
        <f t="shared" si="1006"/>
        <v>3</v>
      </c>
      <c r="BB395" s="567">
        <v>3</v>
      </c>
      <c r="BC395" s="568">
        <v>1</v>
      </c>
      <c r="BD395" s="584">
        <f t="shared" si="1010"/>
        <v>4</v>
      </c>
      <c r="BE395" s="583">
        <f t="shared" si="1008"/>
        <v>3</v>
      </c>
      <c r="BF395" s="585">
        <v>2</v>
      </c>
      <c r="BG395" s="586">
        <v>46266</v>
      </c>
      <c r="BH395" s="572">
        <f t="shared" si="781"/>
        <v>46265</v>
      </c>
      <c r="BI395" s="608">
        <f t="shared" si="1001"/>
        <v>-1</v>
      </c>
      <c r="BJ395" s="580" t="str">
        <f t="shared" si="1009"/>
        <v/>
      </c>
      <c r="BK395" s="751">
        <v>1093</v>
      </c>
    </row>
    <row r="396" spans="1:63" ht="13">
      <c r="A396" s="575"/>
      <c r="B396" s="576"/>
      <c r="C396" s="577">
        <v>393</v>
      </c>
      <c r="D396" s="618" t="s">
        <v>3882</v>
      </c>
      <c r="E396" s="618">
        <v>11</v>
      </c>
      <c r="F396" s="553" t="s">
        <v>1952</v>
      </c>
      <c r="G396" s="580" t="s">
        <v>345</v>
      </c>
      <c r="H396" s="581" t="s">
        <v>346</v>
      </c>
      <c r="I396" s="581" t="s">
        <v>418</v>
      </c>
      <c r="J396" s="580" t="s">
        <v>629</v>
      </c>
      <c r="K396" s="582">
        <f t="shared" si="986"/>
        <v>1</v>
      </c>
      <c r="L396" s="580">
        <v>1</v>
      </c>
      <c r="M396" s="557"/>
      <c r="N396" s="558"/>
      <c r="O396" s="559">
        <f t="shared" si="1002"/>
        <v>1</v>
      </c>
      <c r="P396" s="560"/>
      <c r="Q396" s="558"/>
      <c r="R396" s="559">
        <f t="shared" si="988"/>
        <v>1</v>
      </c>
      <c r="S396" s="560"/>
      <c r="T396" s="558"/>
      <c r="U396" s="561">
        <f t="shared" si="989"/>
        <v>1</v>
      </c>
      <c r="V396" s="560"/>
      <c r="W396" s="558"/>
      <c r="X396" s="559">
        <f t="shared" si="990"/>
        <v>1</v>
      </c>
      <c r="Y396" s="560"/>
      <c r="Z396" s="558"/>
      <c r="AA396" s="561">
        <f t="shared" si="991"/>
        <v>1</v>
      </c>
      <c r="AB396" s="560"/>
      <c r="AC396" s="558"/>
      <c r="AD396" s="559">
        <f t="shared" si="992"/>
        <v>1</v>
      </c>
      <c r="AE396" s="557"/>
      <c r="AF396" s="558"/>
      <c r="AG396" s="756">
        <f t="shared" si="993"/>
        <v>1</v>
      </c>
      <c r="AH396" s="560"/>
      <c r="AI396" s="558"/>
      <c r="AJ396" s="562">
        <f t="shared" si="994"/>
        <v>1</v>
      </c>
      <c r="AK396" s="560"/>
      <c r="AL396" s="558"/>
      <c r="AM396" s="562">
        <f t="shared" si="995"/>
        <v>1</v>
      </c>
      <c r="AN396" s="560"/>
      <c r="AO396" s="558"/>
      <c r="AP396" s="562">
        <f t="shared" si="996"/>
        <v>1</v>
      </c>
      <c r="AQ396" s="560"/>
      <c r="AR396" s="558"/>
      <c r="AS396" s="562">
        <f t="shared" si="1003"/>
        <v>1</v>
      </c>
      <c r="AT396" s="560"/>
      <c r="AU396" s="558"/>
      <c r="AV396" s="562">
        <f t="shared" si="998"/>
        <v>1</v>
      </c>
      <c r="AW396" s="583">
        <f t="shared" si="999"/>
        <v>0</v>
      </c>
      <c r="AX396" s="583">
        <f t="shared" si="1007"/>
        <v>0</v>
      </c>
      <c r="AY396" s="564">
        <f t="shared" si="1004"/>
        <v>0</v>
      </c>
      <c r="AZ396" s="565" t="e">
        <f t="shared" si="1005"/>
        <v>#DIV/0!</v>
      </c>
      <c r="BA396" s="566">
        <f t="shared" si="1006"/>
        <v>0</v>
      </c>
      <c r="BB396" s="567">
        <f>MAX(0, Table176252626[[#This Row],[Column6]])</f>
        <v>1</v>
      </c>
      <c r="BC396" s="568">
        <v>0</v>
      </c>
      <c r="BD396" s="584">
        <f t="shared" si="1010"/>
        <v>1</v>
      </c>
      <c r="BE396" s="583">
        <f t="shared" si="1008"/>
        <v>1</v>
      </c>
      <c r="BF396" s="585">
        <v>2</v>
      </c>
      <c r="BG396" s="586">
        <v>45156.561296296299</v>
      </c>
      <c r="BH396" s="572">
        <f t="shared" si="781"/>
        <v>46265</v>
      </c>
      <c r="BI396" s="587">
        <f t="shared" si="1001"/>
        <v>1108.4387037037013</v>
      </c>
      <c r="BJ396" s="580" t="str">
        <f t="shared" si="1009"/>
        <v>Dead Stock</v>
      </c>
      <c r="BK396" s="751">
        <v>38000</v>
      </c>
    </row>
    <row r="397" spans="1:63" ht="13">
      <c r="A397" s="549"/>
      <c r="B397" s="576"/>
      <c r="C397" s="551">
        <v>394</v>
      </c>
      <c r="D397" s="618" t="s">
        <v>3882</v>
      </c>
      <c r="E397" s="618">
        <v>12</v>
      </c>
      <c r="F397" s="553" t="s">
        <v>1953</v>
      </c>
      <c r="G397" s="580" t="s">
        <v>324</v>
      </c>
      <c r="H397" s="581" t="s">
        <v>325</v>
      </c>
      <c r="I397" s="581" t="s">
        <v>418</v>
      </c>
      <c r="J397" s="580" t="s">
        <v>629</v>
      </c>
      <c r="K397" s="582">
        <f>AV397</f>
        <v>1</v>
      </c>
      <c r="L397" s="580">
        <v>1</v>
      </c>
      <c r="M397" s="557"/>
      <c r="N397" s="558"/>
      <c r="O397" s="559">
        <f>SUM(L397+M397-N397)</f>
        <v>1</v>
      </c>
      <c r="P397" s="560"/>
      <c r="Q397" s="558"/>
      <c r="R397" s="559">
        <f>SUM(O397+P397-Q397)</f>
        <v>1</v>
      </c>
      <c r="S397" s="560"/>
      <c r="T397" s="558"/>
      <c r="U397" s="561">
        <f>SUM(R397+S397-T397)</f>
        <v>1</v>
      </c>
      <c r="V397" s="560"/>
      <c r="W397" s="558"/>
      <c r="X397" s="559">
        <f>SUM(U397+V397-W397)</f>
        <v>1</v>
      </c>
      <c r="Y397" s="560"/>
      <c r="Z397" s="558"/>
      <c r="AA397" s="561">
        <f>SUM(X397+Y397-Z397)</f>
        <v>1</v>
      </c>
      <c r="AB397" s="560"/>
      <c r="AC397" s="558"/>
      <c r="AD397" s="559">
        <f>SUM(AA397+AB397-AC397)</f>
        <v>1</v>
      </c>
      <c r="AE397" s="557"/>
      <c r="AF397" s="558"/>
      <c r="AG397" s="756">
        <f>SUM(AD397+AE397-AF397)</f>
        <v>1</v>
      </c>
      <c r="AH397" s="560"/>
      <c r="AI397" s="558"/>
      <c r="AJ397" s="562">
        <f>SUM(AG397+AH397-AI397)</f>
        <v>1</v>
      </c>
      <c r="AK397" s="560"/>
      <c r="AL397" s="558"/>
      <c r="AM397" s="562">
        <f>SUM(AJ397+AK397-AL397)</f>
        <v>1</v>
      </c>
      <c r="AN397" s="560"/>
      <c r="AO397" s="558"/>
      <c r="AP397" s="562">
        <f>SUM(AM397+AN397-AO397)</f>
        <v>1</v>
      </c>
      <c r="AQ397" s="560"/>
      <c r="AR397" s="558"/>
      <c r="AS397" s="562">
        <f>SUM(AP397+AQ397-AR397)</f>
        <v>1</v>
      </c>
      <c r="AT397" s="560"/>
      <c r="AU397" s="558"/>
      <c r="AV397" s="562">
        <f>SUM(AS397+AT397-AU397)</f>
        <v>1</v>
      </c>
      <c r="AW397" s="583">
        <f t="shared" ref="AW397:AW400" si="1011">SUM(M397+P397+S397+V397+Y397+AB397+AE397+AH397+AK397+AN397+AQ397+AT397)</f>
        <v>0</v>
      </c>
      <c r="AX397" s="583">
        <f t="shared" si="1007"/>
        <v>0</v>
      </c>
      <c r="AY397" s="564">
        <f>SUM(N397,Q397,T397,W397,Z397,AC397,AF397,AI397,AL397,AO397,AR397,AU397)</f>
        <v>0</v>
      </c>
      <c r="AZ397" s="565" t="e">
        <f>AVERAGE(N397,Q397,T397,W397,Z397,AC397,AF397,AI397,AL397,AO397,AR397,AU397)</f>
        <v>#DIV/0!</v>
      </c>
      <c r="BA397" s="566">
        <f>COUNT(N397,Q397,T397,W397,Z397,AC397,AF397,AI397,AL397,AO397,AR397,AU397)</f>
        <v>0</v>
      </c>
      <c r="BB397" s="567">
        <f>MAX(0, Table176252626[[#This Row],[Column6]])</f>
        <v>1</v>
      </c>
      <c r="BC397" s="568">
        <v>0</v>
      </c>
      <c r="BD397" s="584">
        <f t="shared" si="1010"/>
        <v>1</v>
      </c>
      <c r="BE397" s="583">
        <f t="shared" si="1008"/>
        <v>1</v>
      </c>
      <c r="BF397" s="585">
        <v>2</v>
      </c>
      <c r="BG397" s="586">
        <v>45118.593032407407</v>
      </c>
      <c r="BH397" s="572">
        <f t="shared" ref="BH397:BH461" si="1012">BH396</f>
        <v>46265</v>
      </c>
      <c r="BI397" s="587">
        <f>BH397-BG397</f>
        <v>1146.406967592593</v>
      </c>
      <c r="BJ397" s="580" t="str">
        <f t="shared" si="1009"/>
        <v>Dead Stock</v>
      </c>
      <c r="BK397" s="751">
        <v>1500</v>
      </c>
    </row>
    <row r="398" spans="1:63" ht="13">
      <c r="A398" s="575"/>
      <c r="B398" s="576"/>
      <c r="C398" s="551">
        <v>395</v>
      </c>
      <c r="D398" s="618" t="s">
        <v>3882</v>
      </c>
      <c r="E398" s="618">
        <v>13</v>
      </c>
      <c r="F398" s="553" t="s">
        <v>1953</v>
      </c>
      <c r="G398" s="580" t="s">
        <v>384</v>
      </c>
      <c r="H398" s="581" t="s">
        <v>3023</v>
      </c>
      <c r="I398" s="581" t="s">
        <v>418</v>
      </c>
      <c r="J398" s="580" t="s">
        <v>629</v>
      </c>
      <c r="K398" s="582">
        <f>AV398</f>
        <v>2</v>
      </c>
      <c r="L398" s="580">
        <v>2</v>
      </c>
      <c r="M398" s="557"/>
      <c r="N398" s="558"/>
      <c r="O398" s="559">
        <f>SUM(L398+M398-N398)</f>
        <v>2</v>
      </c>
      <c r="P398" s="560"/>
      <c r="Q398" s="558"/>
      <c r="R398" s="559">
        <f>SUM(O398+P398-Q398)</f>
        <v>2</v>
      </c>
      <c r="S398" s="560"/>
      <c r="T398" s="558"/>
      <c r="U398" s="561">
        <f>SUM(R398+S398-T398)</f>
        <v>2</v>
      </c>
      <c r="V398" s="560"/>
      <c r="W398" s="558"/>
      <c r="X398" s="559">
        <f>SUM(U398+V398-W398)</f>
        <v>2</v>
      </c>
      <c r="Y398" s="560"/>
      <c r="Z398" s="558"/>
      <c r="AA398" s="561">
        <f>SUM(X398+Y398-Z398)</f>
        <v>2</v>
      </c>
      <c r="AB398" s="560"/>
      <c r="AC398" s="558"/>
      <c r="AD398" s="559">
        <f>SUM(AA398+AB398-AC398)</f>
        <v>2</v>
      </c>
      <c r="AE398" s="557"/>
      <c r="AF398" s="558"/>
      <c r="AG398" s="756">
        <f>SUM(AD398+AE398-AF398)</f>
        <v>2</v>
      </c>
      <c r="AH398" s="560"/>
      <c r="AI398" s="558"/>
      <c r="AJ398" s="562">
        <f>SUM(AG398+AH398-AI398)</f>
        <v>2</v>
      </c>
      <c r="AK398" s="560"/>
      <c r="AL398" s="558"/>
      <c r="AM398" s="562">
        <f>SUM(AJ398+AK398-AL398)</f>
        <v>2</v>
      </c>
      <c r="AN398" s="560"/>
      <c r="AO398" s="558"/>
      <c r="AP398" s="562">
        <f>SUM(AM398+AN398-AO398)</f>
        <v>2</v>
      </c>
      <c r="AQ398" s="560"/>
      <c r="AR398" s="558"/>
      <c r="AS398" s="562">
        <f>SUM(AP398+AQ398-AR398)</f>
        <v>2</v>
      </c>
      <c r="AT398" s="560"/>
      <c r="AU398" s="558"/>
      <c r="AV398" s="562">
        <f>SUM(AS398+AT398-AU398)</f>
        <v>2</v>
      </c>
      <c r="AW398" s="583">
        <f t="shared" si="1011"/>
        <v>0</v>
      </c>
      <c r="AX398" s="583">
        <f t="shared" si="1007"/>
        <v>0</v>
      </c>
      <c r="AY398" s="564">
        <f>SUM(N398,Q398,T398,W398,Z398,AC398,AF398,AI398,AL398,AO398,AR398,AU398)</f>
        <v>0</v>
      </c>
      <c r="AZ398" s="565" t="e">
        <f>AVERAGE(N398,Q398,T398,W398,Z398,AC398,AF398,AI398,AL398,AO398,AR398,AU398)</f>
        <v>#DIV/0!</v>
      </c>
      <c r="BA398" s="566">
        <f>COUNT(N398,Q398,T398,W398,Z398,AC398,AF398,AI398,AL398,AO398,AR398,AU398)</f>
        <v>0</v>
      </c>
      <c r="BB398" s="567">
        <f>MAX(0, Table176252626[[#This Row],[Column6]])</f>
        <v>2</v>
      </c>
      <c r="BC398" s="568">
        <v>1</v>
      </c>
      <c r="BD398" s="584">
        <f t="shared" si="1010"/>
        <v>2</v>
      </c>
      <c r="BE398" s="583">
        <f t="shared" si="1008"/>
        <v>1</v>
      </c>
      <c r="BF398" s="585">
        <v>2</v>
      </c>
      <c r="BG398" s="586">
        <v>43067.457476851851</v>
      </c>
      <c r="BH398" s="572">
        <f t="shared" si="1012"/>
        <v>46265</v>
      </c>
      <c r="BI398" s="587">
        <f>BH398-BG398</f>
        <v>3197.5425231481495</v>
      </c>
      <c r="BJ398" s="580" t="str">
        <f t="shared" si="1009"/>
        <v>Dead Stock</v>
      </c>
      <c r="BK398" s="751">
        <v>3000</v>
      </c>
    </row>
    <row r="399" spans="1:63" ht="13">
      <c r="A399" s="549"/>
      <c r="B399" s="550"/>
      <c r="C399" s="551">
        <v>396</v>
      </c>
      <c r="D399" s="618" t="s">
        <v>3882</v>
      </c>
      <c r="E399" s="618">
        <v>14</v>
      </c>
      <c r="F399" s="553" t="s">
        <v>1953</v>
      </c>
      <c r="G399" s="580" t="s">
        <v>322</v>
      </c>
      <c r="H399" s="581" t="s">
        <v>323</v>
      </c>
      <c r="I399" s="581" t="s">
        <v>418</v>
      </c>
      <c r="J399" s="580" t="s">
        <v>629</v>
      </c>
      <c r="K399" s="582">
        <f>AV399</f>
        <v>2</v>
      </c>
      <c r="L399" s="580">
        <v>2</v>
      </c>
      <c r="M399" s="557"/>
      <c r="N399" s="558"/>
      <c r="O399" s="559">
        <f>SUM(L399+M399-N399)</f>
        <v>2</v>
      </c>
      <c r="P399" s="560"/>
      <c r="Q399" s="558"/>
      <c r="R399" s="559">
        <f>SUM(O399+P399-Q399)</f>
        <v>2</v>
      </c>
      <c r="S399" s="560"/>
      <c r="T399" s="558"/>
      <c r="U399" s="561">
        <f>SUM(R399+S399-T399)</f>
        <v>2</v>
      </c>
      <c r="V399" s="560"/>
      <c r="W399" s="558"/>
      <c r="X399" s="559">
        <f>SUM(U399+V399-W399)</f>
        <v>2</v>
      </c>
      <c r="Y399" s="560"/>
      <c r="Z399" s="558"/>
      <c r="AA399" s="561">
        <f>SUM(X399+Y399-Z399)</f>
        <v>2</v>
      </c>
      <c r="AB399" s="560"/>
      <c r="AC399" s="558"/>
      <c r="AD399" s="559">
        <f>SUM(AA399+AB399-AC399)</f>
        <v>2</v>
      </c>
      <c r="AE399" s="557"/>
      <c r="AF399" s="558"/>
      <c r="AG399" s="756">
        <f>SUM(AD399+AE399-AF399)</f>
        <v>2</v>
      </c>
      <c r="AH399" s="560"/>
      <c r="AI399" s="558"/>
      <c r="AJ399" s="562">
        <f>SUM(AG399+AH399-AI399)</f>
        <v>2</v>
      </c>
      <c r="AK399" s="560"/>
      <c r="AL399" s="558"/>
      <c r="AM399" s="562">
        <f>SUM(AJ399+AK399-AL399)</f>
        <v>2</v>
      </c>
      <c r="AN399" s="560"/>
      <c r="AO399" s="558"/>
      <c r="AP399" s="562">
        <f>SUM(AM399+AN399-AO399)</f>
        <v>2</v>
      </c>
      <c r="AQ399" s="560"/>
      <c r="AR399" s="558"/>
      <c r="AS399" s="562">
        <f>SUM(AP399+AQ399-AR399)</f>
        <v>2</v>
      </c>
      <c r="AT399" s="560"/>
      <c r="AU399" s="558"/>
      <c r="AV399" s="562">
        <f>SUM(AS399+AT399-AU399)</f>
        <v>2</v>
      </c>
      <c r="AW399" s="583">
        <f t="shared" si="1011"/>
        <v>0</v>
      </c>
      <c r="AX399" s="583">
        <f t="shared" si="1007"/>
        <v>0</v>
      </c>
      <c r="AY399" s="564">
        <f>SUM(N399,Q399,T399,W399,Z399,AC399,AF399,AI399,AL399,AO399,AR399,AU399)</f>
        <v>0</v>
      </c>
      <c r="AZ399" s="565" t="e">
        <f>AVERAGE(N399,Q399,T399,W399,Z399,AC399,AF399,AI399,AL399,AO399,AR399,AU399)</f>
        <v>#DIV/0!</v>
      </c>
      <c r="BA399" s="566">
        <f>COUNT(N399,Q399,T399,W399,Z399,AC399,AF399,AI399,AL399,AO399,AR399,AU399)</f>
        <v>0</v>
      </c>
      <c r="BB399" s="567">
        <f>MAX(0, Table176252626[[#This Row],[Column6]])</f>
        <v>2</v>
      </c>
      <c r="BC399" s="568">
        <v>1</v>
      </c>
      <c r="BD399" s="584">
        <f t="shared" si="1010"/>
        <v>2</v>
      </c>
      <c r="BE399" s="583">
        <f t="shared" si="1008"/>
        <v>1</v>
      </c>
      <c r="BF399" s="585">
        <v>2</v>
      </c>
      <c r="BG399" s="586">
        <v>45118.593032407407</v>
      </c>
      <c r="BH399" s="572">
        <f t="shared" si="1012"/>
        <v>46265</v>
      </c>
      <c r="BI399" s="587">
        <f>BH399-BG399</f>
        <v>1146.406967592593</v>
      </c>
      <c r="BJ399" s="580" t="str">
        <f t="shared" si="1009"/>
        <v>Dead Stock</v>
      </c>
      <c r="BK399" s="751">
        <v>2350</v>
      </c>
    </row>
    <row r="400" spans="1:63" ht="13">
      <c r="A400" s="575"/>
      <c r="B400" s="576"/>
      <c r="C400" s="577">
        <v>397</v>
      </c>
      <c r="D400" s="618" t="s">
        <v>3882</v>
      </c>
      <c r="E400" s="618">
        <v>15</v>
      </c>
      <c r="F400" s="553" t="s">
        <v>1953</v>
      </c>
      <c r="G400" s="580" t="s">
        <v>105</v>
      </c>
      <c r="H400" s="581" t="s">
        <v>106</v>
      </c>
      <c r="I400" s="581" t="s">
        <v>418</v>
      </c>
      <c r="J400" s="580" t="s">
        <v>629</v>
      </c>
      <c r="K400" s="582">
        <f>AV400</f>
        <v>1</v>
      </c>
      <c r="L400" s="580">
        <v>1</v>
      </c>
      <c r="M400" s="557"/>
      <c r="N400" s="558"/>
      <c r="O400" s="559">
        <f>SUM(L400+M400-N400)</f>
        <v>1</v>
      </c>
      <c r="P400" s="560"/>
      <c r="Q400" s="558"/>
      <c r="R400" s="559">
        <f>SUM(O400+P400-Q400)</f>
        <v>1</v>
      </c>
      <c r="S400" s="560"/>
      <c r="T400" s="558"/>
      <c r="U400" s="561">
        <f>SUM(R400+S400-T400)</f>
        <v>1</v>
      </c>
      <c r="V400" s="560"/>
      <c r="W400" s="558"/>
      <c r="X400" s="559">
        <f>SUM(U400+V400-W400)</f>
        <v>1</v>
      </c>
      <c r="Y400" s="560"/>
      <c r="Z400" s="558"/>
      <c r="AA400" s="561">
        <f>SUM(X400+Y400-Z400)</f>
        <v>1</v>
      </c>
      <c r="AB400" s="560"/>
      <c r="AC400" s="558"/>
      <c r="AD400" s="559">
        <f>SUM(AA400+AB400-AC400)</f>
        <v>1</v>
      </c>
      <c r="AE400" s="557"/>
      <c r="AF400" s="558"/>
      <c r="AG400" s="756">
        <f>SUM(AD400+AE400-AF400)</f>
        <v>1</v>
      </c>
      <c r="AH400" s="560"/>
      <c r="AI400" s="558"/>
      <c r="AJ400" s="562">
        <f>SUM(AG400+AH400-AI400)</f>
        <v>1</v>
      </c>
      <c r="AK400" s="560"/>
      <c r="AL400" s="558"/>
      <c r="AM400" s="562">
        <f>SUM(AJ400+AK400-AL400)</f>
        <v>1</v>
      </c>
      <c r="AN400" s="560"/>
      <c r="AO400" s="558"/>
      <c r="AP400" s="562">
        <f>SUM(AM400+AN400-AO400)</f>
        <v>1</v>
      </c>
      <c r="AQ400" s="560"/>
      <c r="AR400" s="558"/>
      <c r="AS400" s="562">
        <f>SUM(AP400+AQ400-AR400)</f>
        <v>1</v>
      </c>
      <c r="AT400" s="560"/>
      <c r="AU400" s="558"/>
      <c r="AV400" s="562">
        <f>SUM(AS400+AT400-AU400)</f>
        <v>1</v>
      </c>
      <c r="AW400" s="583">
        <f t="shared" si="1011"/>
        <v>0</v>
      </c>
      <c r="AX400" s="583">
        <f t="shared" si="1007"/>
        <v>0</v>
      </c>
      <c r="AY400" s="564">
        <f>SUM(N400,Q400,T400,W400,Z400,AC400,AF400,AI400,AL400,AO400,AR400,AU400)</f>
        <v>0</v>
      </c>
      <c r="AZ400" s="565" t="e">
        <f>AVERAGE(N400,Q400,T400,W400,Z400,AC400,AF400,AI400,AL400,AO400,AR400,AU400)</f>
        <v>#DIV/0!</v>
      </c>
      <c r="BA400" s="566">
        <f>COUNT(N400,Q400,T400,W400,Z400,AC400,AF400,AI400,AL400,AO400,AR400,AU400)</f>
        <v>0</v>
      </c>
      <c r="BB400" s="567">
        <f>MAX(0, Table176252626[[#This Row],[Column6]])</f>
        <v>1</v>
      </c>
      <c r="BC400" s="568">
        <v>0</v>
      </c>
      <c r="BD400" s="584">
        <f t="shared" si="1010"/>
        <v>1</v>
      </c>
      <c r="BE400" s="583">
        <f t="shared" si="1008"/>
        <v>1</v>
      </c>
      <c r="BF400" s="585">
        <v>2</v>
      </c>
      <c r="BG400" s="586">
        <v>45118.593032407407</v>
      </c>
      <c r="BH400" s="572">
        <f t="shared" si="1012"/>
        <v>46265</v>
      </c>
      <c r="BI400" s="587">
        <f>BH400-BG400</f>
        <v>1146.406967592593</v>
      </c>
      <c r="BJ400" s="580" t="str">
        <f t="shared" si="1009"/>
        <v>Dead Stock</v>
      </c>
      <c r="BK400" s="751">
        <v>2800</v>
      </c>
    </row>
    <row r="401" spans="1:294" ht="13">
      <c r="A401" s="549"/>
      <c r="B401" s="576"/>
      <c r="C401" s="577">
        <v>398</v>
      </c>
      <c r="D401" s="618" t="s">
        <v>3882</v>
      </c>
      <c r="E401" s="618">
        <v>16</v>
      </c>
      <c r="F401" s="553" t="s">
        <v>1952</v>
      </c>
      <c r="G401" s="580" t="s">
        <v>2447</v>
      </c>
      <c r="H401" s="555" t="s">
        <v>5047</v>
      </c>
      <c r="I401" s="581" t="s">
        <v>2895</v>
      </c>
      <c r="J401" s="580" t="s">
        <v>629</v>
      </c>
      <c r="K401" s="582">
        <f t="shared" si="986"/>
        <v>1</v>
      </c>
      <c r="L401" s="580">
        <v>0</v>
      </c>
      <c r="M401" s="557">
        <v>1</v>
      </c>
      <c r="N401" s="558"/>
      <c r="O401" s="559">
        <f t="shared" si="1002"/>
        <v>1</v>
      </c>
      <c r="P401" s="560"/>
      <c r="Q401" s="558"/>
      <c r="R401" s="559">
        <f t="shared" si="988"/>
        <v>1</v>
      </c>
      <c r="S401" s="560"/>
      <c r="T401" s="558"/>
      <c r="U401" s="561">
        <f t="shared" si="989"/>
        <v>1</v>
      </c>
      <c r="V401" s="560"/>
      <c r="W401" s="558"/>
      <c r="X401" s="559">
        <f t="shared" si="990"/>
        <v>1</v>
      </c>
      <c r="Y401" s="560"/>
      <c r="Z401" s="558"/>
      <c r="AA401" s="561">
        <f t="shared" si="991"/>
        <v>1</v>
      </c>
      <c r="AB401" s="560"/>
      <c r="AC401" s="558"/>
      <c r="AD401" s="559">
        <f t="shared" si="992"/>
        <v>1</v>
      </c>
      <c r="AE401" s="557"/>
      <c r="AF401" s="558"/>
      <c r="AG401" s="756">
        <f t="shared" si="993"/>
        <v>1</v>
      </c>
      <c r="AH401" s="560"/>
      <c r="AI401" s="558"/>
      <c r="AJ401" s="562">
        <f t="shared" si="994"/>
        <v>1</v>
      </c>
      <c r="AK401" s="560"/>
      <c r="AL401" s="558"/>
      <c r="AM401" s="562">
        <f t="shared" si="995"/>
        <v>1</v>
      </c>
      <c r="AN401" s="560"/>
      <c r="AO401" s="558"/>
      <c r="AP401" s="562">
        <f t="shared" si="996"/>
        <v>1</v>
      </c>
      <c r="AQ401" s="560"/>
      <c r="AR401" s="558"/>
      <c r="AS401" s="562">
        <f t="shared" si="1003"/>
        <v>1</v>
      </c>
      <c r="AT401" s="560"/>
      <c r="AU401" s="558"/>
      <c r="AV401" s="562">
        <f t="shared" si="998"/>
        <v>1</v>
      </c>
      <c r="AW401" s="583">
        <f t="shared" si="999"/>
        <v>1</v>
      </c>
      <c r="AX401" s="583">
        <f t="shared" si="1007"/>
        <v>0</v>
      </c>
      <c r="AY401" s="564">
        <f t="shared" si="1004"/>
        <v>0</v>
      </c>
      <c r="AZ401" s="565" t="e">
        <f t="shared" si="1005"/>
        <v>#DIV/0!</v>
      </c>
      <c r="BA401" s="566">
        <f t="shared" si="1006"/>
        <v>0</v>
      </c>
      <c r="BB401" s="567">
        <f>MAX(0, Table176252626[[#This Row],[Column6]])</f>
        <v>1</v>
      </c>
      <c r="BC401" s="568">
        <v>0</v>
      </c>
      <c r="BD401" s="584">
        <f t="shared" si="1010"/>
        <v>1</v>
      </c>
      <c r="BE401" s="583">
        <f t="shared" si="1008"/>
        <v>1</v>
      </c>
      <c r="BF401" s="585">
        <v>2</v>
      </c>
      <c r="BG401" s="586">
        <v>46036</v>
      </c>
      <c r="BH401" s="572">
        <f t="shared" si="1012"/>
        <v>46265</v>
      </c>
      <c r="BI401" s="587">
        <f t="shared" si="1001"/>
        <v>229</v>
      </c>
      <c r="BJ401" s="580" t="str">
        <f t="shared" si="1009"/>
        <v/>
      </c>
      <c r="BK401" s="751">
        <v>35000</v>
      </c>
    </row>
    <row r="402" spans="1:294" ht="13">
      <c r="A402" s="549"/>
      <c r="B402" s="550"/>
      <c r="C402" s="577">
        <v>399</v>
      </c>
      <c r="D402" s="618" t="s">
        <v>3882</v>
      </c>
      <c r="E402" s="618">
        <v>17</v>
      </c>
      <c r="F402" s="593" t="s">
        <v>1953</v>
      </c>
      <c r="G402" s="580" t="s">
        <v>3179</v>
      </c>
      <c r="H402" s="589" t="s">
        <v>5048</v>
      </c>
      <c r="I402" s="589" t="s">
        <v>4261</v>
      </c>
      <c r="J402" s="588" t="s">
        <v>629</v>
      </c>
      <c r="K402" s="594">
        <f>AV402</f>
        <v>1</v>
      </c>
      <c r="L402" s="588">
        <v>1</v>
      </c>
      <c r="M402" s="558"/>
      <c r="N402" s="558"/>
      <c r="O402" s="562">
        <f>SUM(L402+M402-N402)</f>
        <v>1</v>
      </c>
      <c r="P402" s="560"/>
      <c r="Q402" s="558"/>
      <c r="R402" s="562">
        <f>SUM(O402+P402-Q402)</f>
        <v>1</v>
      </c>
      <c r="S402" s="560"/>
      <c r="T402" s="558"/>
      <c r="U402" s="595">
        <f>SUM(R402+S402-T402)</f>
        <v>1</v>
      </c>
      <c r="V402" s="560"/>
      <c r="W402" s="558"/>
      <c r="X402" s="562">
        <f>SUM(U402+V402-W402)</f>
        <v>1</v>
      </c>
      <c r="Y402" s="560"/>
      <c r="Z402" s="558"/>
      <c r="AA402" s="595">
        <f>SUM(X402+Y402-Z402)</f>
        <v>1</v>
      </c>
      <c r="AB402" s="560"/>
      <c r="AC402" s="558"/>
      <c r="AD402" s="562">
        <f>SUM(AA402+AB402-AC402)</f>
        <v>1</v>
      </c>
      <c r="AE402" s="557"/>
      <c r="AF402" s="558"/>
      <c r="AG402" s="672">
        <f>SUM(AD402+AE402-AF402)</f>
        <v>1</v>
      </c>
      <c r="AH402" s="560"/>
      <c r="AI402" s="558"/>
      <c r="AJ402" s="562">
        <f>SUM(AG402+AH402-AI402)</f>
        <v>1</v>
      </c>
      <c r="AK402" s="560"/>
      <c r="AL402" s="558"/>
      <c r="AM402" s="562">
        <f>SUM(AJ402+AK402-AL402)</f>
        <v>1</v>
      </c>
      <c r="AN402" s="560"/>
      <c r="AO402" s="558"/>
      <c r="AP402" s="562">
        <f>SUM(AM402+AN402-AO402)</f>
        <v>1</v>
      </c>
      <c r="AQ402" s="560"/>
      <c r="AR402" s="558"/>
      <c r="AS402" s="562">
        <f>SUM(AP402+AQ402-AR402)</f>
        <v>1</v>
      </c>
      <c r="AT402" s="560"/>
      <c r="AU402" s="558"/>
      <c r="AV402" s="562">
        <f t="shared" ref="AV402" si="1013">SUM(AS402+AT402-AU402)</f>
        <v>1</v>
      </c>
      <c r="AW402" s="597">
        <f t="shared" ref="AW402:AW404" si="1014">SUM(M402+P402+S402+V402+Y402+AB402+AE402+AH402+AK402+AN402+AQ402+AT402)</f>
        <v>0</v>
      </c>
      <c r="AX402" s="583">
        <f t="shared" si="1007"/>
        <v>0</v>
      </c>
      <c r="AY402" s="599">
        <f t="shared" ref="AY402" si="1015">SUM(N402,Q402,T402,W402,Z402,AC402,AF402,AI402,AL402,AO402,AR402,AU402)</f>
        <v>0</v>
      </c>
      <c r="AZ402" s="600" t="e">
        <f>AVERAGE(N402,Q402,T402,W402,Z402,AC402,AF402,AI402,AL402,AO402,AR402,AU402)</f>
        <v>#DIV/0!</v>
      </c>
      <c r="BA402" s="601">
        <f>COUNT(N402,Q402,T402,W402,Z402,AC402,AF402,AI402,AL402,AO402,AR402,AU402)</f>
        <v>0</v>
      </c>
      <c r="BB402" s="602">
        <v>1</v>
      </c>
      <c r="BC402" s="603">
        <v>0</v>
      </c>
      <c r="BD402" s="584">
        <f t="shared" si="1010"/>
        <v>1</v>
      </c>
      <c r="BE402" s="583">
        <f t="shared" si="1008"/>
        <v>1</v>
      </c>
      <c r="BF402" s="585">
        <v>2</v>
      </c>
      <c r="BG402" s="586">
        <v>45142.477662037039</v>
      </c>
      <c r="BH402" s="572">
        <f t="shared" si="1012"/>
        <v>46265</v>
      </c>
      <c r="BI402" s="604">
        <f>BH402-BG402</f>
        <v>1122.5223379629606</v>
      </c>
      <c r="BJ402" s="580" t="str">
        <f t="shared" si="1009"/>
        <v>Dead Stock</v>
      </c>
      <c r="BK402" s="751">
        <v>35000</v>
      </c>
    </row>
    <row r="403" spans="1:294" ht="13">
      <c r="A403" s="575"/>
      <c r="B403" s="576"/>
      <c r="C403" s="551">
        <v>400</v>
      </c>
      <c r="D403" s="618" t="s">
        <v>3882</v>
      </c>
      <c r="E403" s="618">
        <v>18</v>
      </c>
      <c r="F403" s="553" t="s">
        <v>1952</v>
      </c>
      <c r="G403" s="580" t="s">
        <v>2173</v>
      </c>
      <c r="H403" s="555" t="s">
        <v>5049</v>
      </c>
      <c r="I403" s="581" t="s">
        <v>2898</v>
      </c>
      <c r="J403" s="580" t="s">
        <v>629</v>
      </c>
      <c r="K403" s="582">
        <f t="shared" ref="K403" si="1016">AV403</f>
        <v>1</v>
      </c>
      <c r="L403" s="580">
        <v>0</v>
      </c>
      <c r="M403" s="557"/>
      <c r="N403" s="558"/>
      <c r="O403" s="559">
        <f t="shared" ref="O403" si="1017">SUM(L403+M403-N403)</f>
        <v>0</v>
      </c>
      <c r="P403" s="560"/>
      <c r="Q403" s="558"/>
      <c r="R403" s="559">
        <f t="shared" ref="R403" si="1018">SUM(O403+P403-Q403)</f>
        <v>0</v>
      </c>
      <c r="S403" s="560"/>
      <c r="T403" s="558"/>
      <c r="U403" s="561">
        <f t="shared" ref="U403" si="1019">SUM(R403+S403-T403)</f>
        <v>0</v>
      </c>
      <c r="V403" s="560"/>
      <c r="W403" s="558"/>
      <c r="X403" s="559">
        <f t="shared" ref="X403" si="1020">SUM(U403+V403-W403)</f>
        <v>0</v>
      </c>
      <c r="Y403" s="560"/>
      <c r="Z403" s="558"/>
      <c r="AA403" s="561">
        <f t="shared" ref="AA403" si="1021">SUM(X403+Y403-Z403)</f>
        <v>0</v>
      </c>
      <c r="AB403" s="560">
        <v>1</v>
      </c>
      <c r="AC403" s="558"/>
      <c r="AD403" s="559">
        <f t="shared" ref="AD403" si="1022">SUM(AA403+AB403-AC403)</f>
        <v>1</v>
      </c>
      <c r="AE403" s="557"/>
      <c r="AF403" s="558"/>
      <c r="AG403" s="756">
        <f t="shared" ref="AG403" si="1023">SUM(AD403+AE403-AF403)</f>
        <v>1</v>
      </c>
      <c r="AH403" s="560"/>
      <c r="AI403" s="558"/>
      <c r="AJ403" s="562">
        <f t="shared" ref="AJ403" si="1024">SUM(AG403+AH403-AI403)</f>
        <v>1</v>
      </c>
      <c r="AK403" s="560"/>
      <c r="AL403" s="558"/>
      <c r="AM403" s="562">
        <f t="shared" ref="AM403" si="1025">SUM(AJ403+AK403-AL403)</f>
        <v>1</v>
      </c>
      <c r="AN403" s="560"/>
      <c r="AO403" s="558"/>
      <c r="AP403" s="562">
        <f t="shared" ref="AP403" si="1026">SUM(AM403+AN403-AO403)</f>
        <v>1</v>
      </c>
      <c r="AQ403" s="560"/>
      <c r="AR403" s="558"/>
      <c r="AS403" s="562">
        <f t="shared" ref="AS403" si="1027">SUM(AP403+AQ403-AR403)</f>
        <v>1</v>
      </c>
      <c r="AT403" s="560"/>
      <c r="AU403" s="558"/>
      <c r="AV403" s="562">
        <f>SUM(AS403+AT403-AU403)</f>
        <v>1</v>
      </c>
      <c r="AW403" s="583">
        <f t="shared" si="1014"/>
        <v>1</v>
      </c>
      <c r="AX403" s="583">
        <f t="shared" si="1007"/>
        <v>0</v>
      </c>
      <c r="AY403" s="564">
        <f>SUM(N403,Q403,T403,W403,Z403,AC403,AF403,AI403,AL403,AO403,AR403,AU403)</f>
        <v>0</v>
      </c>
      <c r="AZ403" s="565" t="e">
        <f>AVERAGE(N403,Q403,T403,W403,Z403,AC403,AF403,AI403,AL403,AO403,AR403,AU403)</f>
        <v>#DIV/0!</v>
      </c>
      <c r="BA403" s="566">
        <f>COUNT(N403,Q403,T403,W403,Z403,AC403,AF403,AI403,AL403,AO403,AR403,AU403)</f>
        <v>0</v>
      </c>
      <c r="BB403" s="567">
        <f>MAX(0, Table176252626[[#This Row],[Column6]])</f>
        <v>1</v>
      </c>
      <c r="BC403" s="568">
        <v>0</v>
      </c>
      <c r="BD403" s="584">
        <f t="shared" si="1010"/>
        <v>1</v>
      </c>
      <c r="BE403" s="583">
        <f t="shared" si="1008"/>
        <v>1</v>
      </c>
      <c r="BF403" s="585">
        <v>2</v>
      </c>
      <c r="BG403" s="586">
        <v>46182</v>
      </c>
      <c r="BH403" s="572">
        <f t="shared" si="1012"/>
        <v>46265</v>
      </c>
      <c r="BI403" s="587">
        <f>BH403-BG403</f>
        <v>83</v>
      </c>
      <c r="BJ403" s="580" t="str">
        <f t="shared" si="1009"/>
        <v/>
      </c>
      <c r="BK403" s="751">
        <v>41800</v>
      </c>
    </row>
    <row r="404" spans="1:294" ht="13">
      <c r="A404" s="549"/>
      <c r="B404" s="576"/>
      <c r="C404" s="551">
        <v>401</v>
      </c>
      <c r="D404" s="618" t="s">
        <v>3882</v>
      </c>
      <c r="E404" s="618">
        <v>19</v>
      </c>
      <c r="F404" s="553" t="s">
        <v>1953</v>
      </c>
      <c r="G404" s="580" t="s">
        <v>2440</v>
      </c>
      <c r="H404" s="589" t="s">
        <v>5050</v>
      </c>
      <c r="I404" s="581" t="s">
        <v>2892</v>
      </c>
      <c r="J404" s="580" t="s">
        <v>629</v>
      </c>
      <c r="K404" s="582">
        <f>AV404</f>
        <v>1</v>
      </c>
      <c r="L404" s="580">
        <v>1</v>
      </c>
      <c r="M404" s="557"/>
      <c r="N404" s="558"/>
      <c r="O404" s="559">
        <f>SUM(L404+M404-N404)</f>
        <v>1</v>
      </c>
      <c r="P404" s="560"/>
      <c r="Q404" s="558"/>
      <c r="R404" s="559">
        <f>SUM(O404+P404-Q404)</f>
        <v>1</v>
      </c>
      <c r="S404" s="560"/>
      <c r="T404" s="558"/>
      <c r="U404" s="561">
        <f>SUM(R404+S404-T404)</f>
        <v>1</v>
      </c>
      <c r="V404" s="560"/>
      <c r="W404" s="558"/>
      <c r="X404" s="559">
        <f>SUM(U404+V404-W404)</f>
        <v>1</v>
      </c>
      <c r="Y404" s="560"/>
      <c r="Z404" s="558"/>
      <c r="AA404" s="561">
        <f>SUM(X404+Y404-Z404)</f>
        <v>1</v>
      </c>
      <c r="AB404" s="560"/>
      <c r="AC404" s="558"/>
      <c r="AD404" s="559">
        <f>SUM(AA404+AB404-AC404)</f>
        <v>1</v>
      </c>
      <c r="AE404" s="557"/>
      <c r="AF404" s="558"/>
      <c r="AG404" s="756">
        <f>SUM(AD404+AE404-AF404)</f>
        <v>1</v>
      </c>
      <c r="AH404" s="560"/>
      <c r="AI404" s="558"/>
      <c r="AJ404" s="562">
        <f>SUM(AG404+AH404-AI404)</f>
        <v>1</v>
      </c>
      <c r="AK404" s="560"/>
      <c r="AL404" s="558"/>
      <c r="AM404" s="562">
        <f>SUM(AJ404+AK404-AL404)</f>
        <v>1</v>
      </c>
      <c r="AN404" s="560"/>
      <c r="AO404" s="558"/>
      <c r="AP404" s="562">
        <f>SUM(AM404+AN404-AO404)</f>
        <v>1</v>
      </c>
      <c r="AQ404" s="560"/>
      <c r="AR404" s="558"/>
      <c r="AS404" s="562">
        <f>SUM(AP404+AQ404-AR404)</f>
        <v>1</v>
      </c>
      <c r="AT404" s="560"/>
      <c r="AU404" s="558"/>
      <c r="AV404" s="562">
        <f>SUM(AS404+AT404-AU404)</f>
        <v>1</v>
      </c>
      <c r="AW404" s="583">
        <f t="shared" si="1014"/>
        <v>0</v>
      </c>
      <c r="AX404" s="583">
        <f t="shared" si="1007"/>
        <v>0</v>
      </c>
      <c r="AY404" s="564">
        <f>SUM(N404,Q404,T404,W404,Z404,AC404,AF404,AI404,AL404,AO404,AR404,AU404)</f>
        <v>0</v>
      </c>
      <c r="AZ404" s="565" t="e">
        <f>AVERAGE(N404,Q404,T404,W404,Z404,AC404,AF404,AI404,AL404,AO404,AR404,AU404)</f>
        <v>#DIV/0!</v>
      </c>
      <c r="BA404" s="566">
        <f>COUNT(N404,Q404,T404,W404,Z404,AC404,AF404,AI404,AL404,AO404,AR404,AU404)</f>
        <v>0</v>
      </c>
      <c r="BB404" s="567">
        <f>MAX(0, Table176252626[[#This Row],[Column6]])</f>
        <v>1</v>
      </c>
      <c r="BC404" s="568">
        <v>0</v>
      </c>
      <c r="BD404" s="584">
        <f t="shared" si="1010"/>
        <v>1</v>
      </c>
      <c r="BE404" s="583">
        <f t="shared" si="1008"/>
        <v>1</v>
      </c>
      <c r="BF404" s="585">
        <v>2</v>
      </c>
      <c r="BG404" s="586">
        <v>45155.468738425923</v>
      </c>
      <c r="BH404" s="572">
        <f t="shared" si="1012"/>
        <v>46265</v>
      </c>
      <c r="BI404" s="587">
        <f>BH404-BG404</f>
        <v>1109.5312615740768</v>
      </c>
      <c r="BJ404" s="580" t="str">
        <f t="shared" si="1009"/>
        <v>Dead Stock</v>
      </c>
      <c r="BK404" s="751">
        <v>33250</v>
      </c>
    </row>
    <row r="405" spans="1:294" ht="13">
      <c r="A405" s="549"/>
      <c r="B405" s="550"/>
      <c r="C405" s="551">
        <v>402</v>
      </c>
      <c r="D405" s="642" t="s">
        <v>3883</v>
      </c>
      <c r="E405" s="642">
        <v>1</v>
      </c>
      <c r="F405" s="553" t="s">
        <v>1953</v>
      </c>
      <c r="G405" s="588" t="s">
        <v>602</v>
      </c>
      <c r="H405" s="589" t="s">
        <v>601</v>
      </c>
      <c r="I405" s="581" t="s">
        <v>428</v>
      </c>
      <c r="J405" s="580" t="s">
        <v>629</v>
      </c>
      <c r="K405" s="582">
        <f t="shared" ref="K405:K415" si="1028">AV405</f>
        <v>2</v>
      </c>
      <c r="L405" s="580">
        <v>2</v>
      </c>
      <c r="M405" s="557"/>
      <c r="N405" s="558"/>
      <c r="O405" s="562">
        <f t="shared" ref="O405:O415" si="1029">SUM(L405+M405-N405)</f>
        <v>2</v>
      </c>
      <c r="P405" s="560"/>
      <c r="Q405" s="558"/>
      <c r="R405" s="562">
        <f t="shared" ref="R405:R415" si="1030">SUM(O405+P405-Q405)</f>
        <v>2</v>
      </c>
      <c r="S405" s="560"/>
      <c r="T405" s="558"/>
      <c r="U405" s="595">
        <f t="shared" ref="U405:U415" si="1031">SUM(R405+S405-T405)</f>
        <v>2</v>
      </c>
      <c r="V405" s="560"/>
      <c r="W405" s="558"/>
      <c r="X405" s="562">
        <f t="shared" ref="X405:X415" si="1032">SUM(U405+V405-W405)</f>
        <v>2</v>
      </c>
      <c r="Y405" s="560"/>
      <c r="Z405" s="558"/>
      <c r="AA405" s="595">
        <f t="shared" ref="AA405:AA415" si="1033">SUM(X405+Y405-Z405)</f>
        <v>2</v>
      </c>
      <c r="AB405" s="560"/>
      <c r="AC405" s="558"/>
      <c r="AD405" s="562">
        <f t="shared" ref="AD405:AD415" si="1034">SUM(AA405+AB405-AC405)</f>
        <v>2</v>
      </c>
      <c r="AE405" s="557"/>
      <c r="AF405" s="558"/>
      <c r="AG405" s="672">
        <f t="shared" ref="AG405:AG415" si="1035">SUM(AD405+AE405-AF405)</f>
        <v>2</v>
      </c>
      <c r="AH405" s="560"/>
      <c r="AI405" s="558"/>
      <c r="AJ405" s="562">
        <f t="shared" ref="AJ405:AJ415" si="1036">SUM(AG405+AH405-AI405)</f>
        <v>2</v>
      </c>
      <c r="AK405" s="560"/>
      <c r="AL405" s="558"/>
      <c r="AM405" s="562">
        <f t="shared" ref="AM405:AM415" si="1037">SUM(AJ405+AK405-AL405)</f>
        <v>2</v>
      </c>
      <c r="AN405" s="560"/>
      <c r="AO405" s="558"/>
      <c r="AP405" s="562">
        <f t="shared" ref="AP405:AP415" si="1038">SUM(AM405+AN405-AO405)</f>
        <v>2</v>
      </c>
      <c r="AQ405" s="560"/>
      <c r="AR405" s="558"/>
      <c r="AS405" s="562">
        <f t="shared" ref="AS405:AS415" si="1039">SUM(AP405+AQ405-AR405)</f>
        <v>2</v>
      </c>
      <c r="AT405" s="560"/>
      <c r="AU405" s="558"/>
      <c r="AV405" s="562">
        <f t="shared" ref="AV405:AV415" si="1040">SUM(AS405+AT405-AU405)</f>
        <v>2</v>
      </c>
      <c r="AW405" s="583">
        <f t="shared" ref="AW405:AX420" si="1041">SUM(M405+P405+S405+V405+Y405+AB405+AE405+AH405+AK405+AN405+AQ405+AT405)</f>
        <v>0</v>
      </c>
      <c r="AX405" s="583">
        <f t="shared" si="1041"/>
        <v>0</v>
      </c>
      <c r="AY405" s="564">
        <f t="shared" ref="AY405:AY415" si="1042">SUM(N405,Q405,T405,W405,Z405,AC405,AF405,AI405,AL405,AO405,AR405,AU405)</f>
        <v>0</v>
      </c>
      <c r="AZ405" s="565" t="e">
        <f t="shared" ref="AZ405:AZ415" si="1043">AVERAGE(N405,Q405,T405,W405,Z405,AC405,AF405,AI405,AL405,AO405,AR405,AU405)</f>
        <v>#DIV/0!</v>
      </c>
      <c r="BA405" s="566">
        <f t="shared" ref="BA405:BA415" si="1044">COUNT(N405,Q405,T405,W405,Z405,AC405,AF405,AI405,AL405,AO405,AR405,AU405)</f>
        <v>0</v>
      </c>
      <c r="BB405" s="567">
        <f>MAX(0, Table176252626[[#This Row],[Column6]])</f>
        <v>2</v>
      </c>
      <c r="BC405" s="568">
        <v>1</v>
      </c>
      <c r="BD405" s="584">
        <f t="shared" si="1010"/>
        <v>2</v>
      </c>
      <c r="BE405" s="583">
        <f t="shared" si="1008"/>
        <v>1</v>
      </c>
      <c r="BF405" s="585">
        <v>2</v>
      </c>
      <c r="BG405" s="586">
        <v>43138.637037037035</v>
      </c>
      <c r="BH405" s="572">
        <f t="shared" si="1012"/>
        <v>46265</v>
      </c>
      <c r="BI405" s="587">
        <f t="shared" ref="BI405:BI415" si="1045">BH405-BG405</f>
        <v>3126.362962962965</v>
      </c>
      <c r="BJ405" s="580" t="str">
        <f t="shared" si="1009"/>
        <v>Dead Stock</v>
      </c>
      <c r="BK405" s="751">
        <v>272.85000000000002</v>
      </c>
    </row>
    <row r="406" spans="1:294" s="548" customFormat="1" ht="13">
      <c r="A406" s="590"/>
      <c r="B406" s="591"/>
      <c r="C406" s="577">
        <v>403</v>
      </c>
      <c r="D406" s="642" t="s">
        <v>3883</v>
      </c>
      <c r="E406" s="642">
        <v>2</v>
      </c>
      <c r="F406" s="553" t="s">
        <v>1952</v>
      </c>
      <c r="G406" s="580" t="s">
        <v>85</v>
      </c>
      <c r="H406" s="581" t="s">
        <v>86</v>
      </c>
      <c r="I406" s="581" t="s">
        <v>419</v>
      </c>
      <c r="J406" s="580" t="s">
        <v>629</v>
      </c>
      <c r="K406" s="582">
        <f t="shared" si="1028"/>
        <v>2</v>
      </c>
      <c r="L406" s="580">
        <v>2</v>
      </c>
      <c r="M406" s="557"/>
      <c r="N406" s="558">
        <v>1</v>
      </c>
      <c r="O406" s="559">
        <f t="shared" si="1029"/>
        <v>1</v>
      </c>
      <c r="P406" s="560"/>
      <c r="Q406" s="558"/>
      <c r="R406" s="559">
        <f t="shared" si="1030"/>
        <v>1</v>
      </c>
      <c r="S406" s="560"/>
      <c r="T406" s="558">
        <v>1</v>
      </c>
      <c r="U406" s="561">
        <f t="shared" si="1031"/>
        <v>0</v>
      </c>
      <c r="V406" s="560"/>
      <c r="W406" s="558"/>
      <c r="X406" s="559">
        <f t="shared" si="1032"/>
        <v>0</v>
      </c>
      <c r="Y406" s="560">
        <v>2</v>
      </c>
      <c r="Z406" s="558"/>
      <c r="AA406" s="561">
        <f t="shared" si="1033"/>
        <v>2</v>
      </c>
      <c r="AB406" s="560"/>
      <c r="AC406" s="558"/>
      <c r="AD406" s="559">
        <f t="shared" si="1034"/>
        <v>2</v>
      </c>
      <c r="AE406" s="557"/>
      <c r="AF406" s="558"/>
      <c r="AG406" s="756">
        <f t="shared" si="1035"/>
        <v>2</v>
      </c>
      <c r="AH406" s="560"/>
      <c r="AI406" s="558"/>
      <c r="AJ406" s="562">
        <f t="shared" si="1036"/>
        <v>2</v>
      </c>
      <c r="AK406" s="560"/>
      <c r="AL406" s="558"/>
      <c r="AM406" s="562">
        <f t="shared" si="1037"/>
        <v>2</v>
      </c>
      <c r="AN406" s="560"/>
      <c r="AO406" s="558"/>
      <c r="AP406" s="562">
        <f t="shared" si="1038"/>
        <v>2</v>
      </c>
      <c r="AQ406" s="560"/>
      <c r="AR406" s="558"/>
      <c r="AS406" s="562">
        <f t="shared" si="1039"/>
        <v>2</v>
      </c>
      <c r="AT406" s="560"/>
      <c r="AU406" s="558"/>
      <c r="AV406" s="562">
        <f t="shared" si="1040"/>
        <v>2</v>
      </c>
      <c r="AW406" s="583">
        <f t="shared" si="1041"/>
        <v>2</v>
      </c>
      <c r="AX406" s="583">
        <f t="shared" si="1041"/>
        <v>2</v>
      </c>
      <c r="AY406" s="564">
        <f t="shared" si="1042"/>
        <v>2</v>
      </c>
      <c r="AZ406" s="565">
        <f t="shared" si="1043"/>
        <v>1</v>
      </c>
      <c r="BA406" s="566">
        <f t="shared" si="1044"/>
        <v>2</v>
      </c>
      <c r="BB406" s="567">
        <f>MAX(0, Table176252626[[#This Row],[Column6]])</f>
        <v>2</v>
      </c>
      <c r="BC406" s="568">
        <v>1</v>
      </c>
      <c r="BD406" s="584">
        <f t="shared" si="1010"/>
        <v>2</v>
      </c>
      <c r="BE406" s="583">
        <f t="shared" si="1008"/>
        <v>1</v>
      </c>
      <c r="BF406" s="585">
        <v>2</v>
      </c>
      <c r="BG406" s="586">
        <v>46160</v>
      </c>
      <c r="BH406" s="572">
        <f t="shared" si="1012"/>
        <v>46265</v>
      </c>
      <c r="BI406" s="608">
        <f t="shared" si="1045"/>
        <v>105</v>
      </c>
      <c r="BJ406" s="580" t="str">
        <f t="shared" si="1009"/>
        <v/>
      </c>
      <c r="BK406" s="751">
        <v>1330.56</v>
      </c>
      <c r="BL406" s="530"/>
      <c r="BM406" s="530"/>
      <c r="BN406" s="530"/>
      <c r="BO406" s="530"/>
      <c r="BP406" s="530"/>
      <c r="BQ406" s="530"/>
      <c r="BR406" s="530"/>
      <c r="BS406" s="530"/>
      <c r="BT406" s="530"/>
      <c r="BU406" s="530"/>
      <c r="BV406" s="530"/>
      <c r="BW406" s="530"/>
      <c r="BX406" s="530"/>
      <c r="BY406" s="530"/>
      <c r="BZ406" s="530"/>
      <c r="CA406" s="530"/>
      <c r="CB406" s="530"/>
      <c r="CC406" s="530"/>
      <c r="CD406" s="530"/>
      <c r="CE406" s="530"/>
      <c r="CF406" s="530"/>
      <c r="CG406" s="530"/>
      <c r="CH406" s="530"/>
      <c r="CI406" s="530"/>
      <c r="CJ406" s="530"/>
      <c r="CK406" s="530"/>
      <c r="CL406" s="530"/>
      <c r="CM406" s="530"/>
      <c r="CN406" s="530"/>
      <c r="CO406" s="530"/>
      <c r="CP406" s="530"/>
      <c r="CQ406" s="530"/>
      <c r="CR406" s="530"/>
      <c r="CS406" s="530"/>
      <c r="CT406" s="530"/>
      <c r="CU406" s="530"/>
      <c r="CV406" s="530"/>
      <c r="CW406" s="530"/>
      <c r="CX406" s="530"/>
      <c r="CY406" s="530"/>
      <c r="CZ406" s="530"/>
      <c r="DA406" s="530"/>
      <c r="DB406" s="530"/>
      <c r="DC406" s="530"/>
      <c r="DD406" s="530"/>
      <c r="DE406" s="530"/>
      <c r="DF406" s="530"/>
      <c r="DG406" s="530"/>
      <c r="DH406" s="530"/>
      <c r="DI406" s="530"/>
      <c r="DJ406" s="530"/>
      <c r="DK406" s="530"/>
      <c r="DL406" s="530"/>
      <c r="DM406" s="530"/>
      <c r="DN406" s="530"/>
      <c r="DO406" s="530"/>
      <c r="DP406" s="530"/>
      <c r="DQ406" s="530"/>
      <c r="DR406" s="530"/>
      <c r="DS406" s="530"/>
      <c r="DT406" s="530"/>
      <c r="DU406" s="530"/>
      <c r="DV406" s="530"/>
      <c r="DW406" s="530"/>
      <c r="DX406" s="530"/>
      <c r="DY406" s="530"/>
      <c r="DZ406" s="530"/>
      <c r="EA406" s="530"/>
      <c r="EB406" s="530"/>
      <c r="EC406" s="530"/>
      <c r="ED406" s="530"/>
      <c r="EE406" s="530"/>
      <c r="EF406" s="530"/>
      <c r="EG406" s="530"/>
      <c r="EH406" s="530"/>
      <c r="EI406" s="530"/>
      <c r="EJ406" s="530"/>
      <c r="EK406" s="530"/>
      <c r="EL406" s="530"/>
      <c r="EM406" s="530"/>
      <c r="EN406" s="530"/>
      <c r="EO406" s="530"/>
      <c r="EP406" s="530"/>
      <c r="EQ406" s="530"/>
      <c r="ER406" s="530"/>
      <c r="ES406" s="530"/>
      <c r="ET406" s="530"/>
      <c r="EU406" s="530"/>
      <c r="EV406" s="530"/>
      <c r="EW406" s="530"/>
      <c r="EX406" s="530"/>
      <c r="EY406" s="530"/>
      <c r="EZ406" s="530"/>
      <c r="FA406" s="530"/>
      <c r="FB406" s="530"/>
      <c r="FC406" s="530"/>
      <c r="FD406" s="530"/>
      <c r="FE406" s="530"/>
      <c r="FF406" s="530"/>
      <c r="FG406" s="530"/>
      <c r="FH406" s="530"/>
      <c r="FI406" s="530"/>
      <c r="FJ406" s="530"/>
      <c r="FK406" s="530"/>
      <c r="FL406" s="530"/>
      <c r="FM406" s="530"/>
      <c r="FN406" s="530"/>
      <c r="FO406" s="530"/>
      <c r="FP406" s="530"/>
      <c r="FQ406" s="530"/>
      <c r="FR406" s="530"/>
      <c r="FS406" s="530"/>
      <c r="FT406" s="530"/>
      <c r="FU406" s="530"/>
      <c r="FV406" s="530"/>
      <c r="FW406" s="530"/>
      <c r="FX406" s="530"/>
      <c r="FY406" s="530"/>
      <c r="FZ406" s="530"/>
      <c r="GA406" s="530"/>
      <c r="GB406" s="530"/>
      <c r="GC406" s="530"/>
      <c r="GD406" s="530"/>
      <c r="GE406" s="530"/>
      <c r="GF406" s="530"/>
      <c r="GG406" s="530"/>
      <c r="GH406" s="530"/>
      <c r="GI406" s="530"/>
      <c r="GJ406" s="530"/>
      <c r="GK406" s="530"/>
      <c r="GL406" s="530"/>
      <c r="GM406" s="530"/>
      <c r="GN406" s="530"/>
      <c r="GO406" s="530"/>
      <c r="GP406" s="530"/>
      <c r="GQ406" s="530"/>
      <c r="GR406" s="530"/>
      <c r="GS406" s="530"/>
      <c r="GT406" s="530"/>
      <c r="GU406" s="530"/>
      <c r="GV406" s="530"/>
      <c r="GW406" s="530"/>
      <c r="GX406" s="530"/>
      <c r="GY406" s="530"/>
      <c r="GZ406" s="530"/>
      <c r="HA406" s="530"/>
      <c r="HB406" s="530"/>
      <c r="HC406" s="530"/>
      <c r="HD406" s="530"/>
      <c r="HE406" s="530"/>
      <c r="HF406" s="530"/>
      <c r="HG406" s="530"/>
      <c r="HH406" s="530"/>
      <c r="HI406" s="530"/>
      <c r="HJ406" s="530"/>
      <c r="HK406" s="530"/>
      <c r="HL406" s="530"/>
      <c r="HM406" s="530"/>
      <c r="HN406" s="530"/>
      <c r="HO406" s="530"/>
      <c r="HP406" s="530"/>
      <c r="HQ406" s="530"/>
      <c r="HR406" s="530"/>
      <c r="HS406" s="530"/>
      <c r="HT406" s="530"/>
      <c r="HU406" s="530"/>
      <c r="HV406" s="530"/>
      <c r="HW406" s="530"/>
      <c r="HX406" s="530"/>
      <c r="HY406" s="530"/>
      <c r="HZ406" s="530"/>
      <c r="IA406" s="530"/>
      <c r="IB406" s="530"/>
      <c r="IC406" s="530"/>
      <c r="ID406" s="530"/>
      <c r="IE406" s="530"/>
      <c r="IF406" s="530"/>
      <c r="IG406" s="530"/>
      <c r="IH406" s="530"/>
      <c r="II406" s="530"/>
      <c r="IJ406" s="530"/>
      <c r="IK406" s="530"/>
      <c r="IL406" s="530"/>
      <c r="IM406" s="530"/>
      <c r="IN406" s="530"/>
      <c r="IO406" s="530"/>
      <c r="IP406" s="530"/>
      <c r="IQ406" s="530"/>
      <c r="IR406" s="530"/>
      <c r="IS406" s="530"/>
      <c r="IT406" s="530"/>
      <c r="IU406" s="530"/>
      <c r="IV406" s="530"/>
      <c r="IW406" s="530"/>
      <c r="IX406" s="530"/>
      <c r="IY406" s="530"/>
      <c r="IZ406" s="530"/>
      <c r="JA406" s="530"/>
      <c r="JB406" s="530"/>
      <c r="JC406" s="530"/>
      <c r="JD406" s="530"/>
      <c r="JE406" s="530"/>
      <c r="JF406" s="530"/>
      <c r="JG406" s="530"/>
      <c r="JH406" s="530"/>
      <c r="JI406" s="530"/>
      <c r="JJ406" s="530"/>
      <c r="JK406" s="530"/>
      <c r="JL406" s="530"/>
      <c r="JM406" s="530"/>
      <c r="JN406" s="530"/>
      <c r="JO406" s="530"/>
      <c r="JP406" s="530"/>
      <c r="JQ406" s="530"/>
      <c r="JR406" s="530"/>
      <c r="JS406" s="530"/>
      <c r="JT406" s="530"/>
      <c r="JU406" s="530"/>
      <c r="JV406" s="530"/>
      <c r="JW406" s="530"/>
      <c r="JX406" s="530"/>
      <c r="JY406" s="530"/>
      <c r="JZ406" s="530"/>
      <c r="KA406" s="530"/>
      <c r="KB406" s="530"/>
      <c r="KC406" s="530"/>
      <c r="KD406" s="530"/>
      <c r="KE406" s="530"/>
      <c r="KF406" s="530"/>
      <c r="KG406" s="530"/>
      <c r="KH406" s="530"/>
    </row>
    <row r="407" spans="1:294" ht="13">
      <c r="A407" s="549"/>
      <c r="B407" s="576"/>
      <c r="C407" s="577">
        <v>404</v>
      </c>
      <c r="D407" s="642" t="s">
        <v>3883</v>
      </c>
      <c r="E407" s="642">
        <v>3</v>
      </c>
      <c r="F407" s="553" t="s">
        <v>1952</v>
      </c>
      <c r="G407" s="580" t="s">
        <v>637</v>
      </c>
      <c r="H407" s="581" t="s">
        <v>636</v>
      </c>
      <c r="I407" s="581" t="s">
        <v>418</v>
      </c>
      <c r="J407" s="580" t="s">
        <v>629</v>
      </c>
      <c r="K407" s="582">
        <f t="shared" ref="K407:K413" si="1046">AV407</f>
        <v>2</v>
      </c>
      <c r="L407" s="580">
        <v>1</v>
      </c>
      <c r="M407" s="557"/>
      <c r="N407" s="558"/>
      <c r="O407" s="559">
        <f t="shared" ref="O407:O413" si="1047">SUM(L407+M407-N407)</f>
        <v>1</v>
      </c>
      <c r="P407" s="560"/>
      <c r="Q407" s="558"/>
      <c r="R407" s="559">
        <f t="shared" ref="R407:R413" si="1048">SUM(O407+P407-Q407)</f>
        <v>1</v>
      </c>
      <c r="S407" s="560"/>
      <c r="T407" s="558">
        <v>1</v>
      </c>
      <c r="U407" s="561">
        <f t="shared" ref="U407:U413" si="1049">SUM(R407+S407-T407)</f>
        <v>0</v>
      </c>
      <c r="V407" s="560"/>
      <c r="W407" s="558"/>
      <c r="X407" s="559">
        <f t="shared" ref="X407:X413" si="1050">SUM(U407+V407-W407)</f>
        <v>0</v>
      </c>
      <c r="Y407" s="560">
        <v>2</v>
      </c>
      <c r="Z407" s="558"/>
      <c r="AA407" s="561">
        <f t="shared" ref="AA407:AA413" si="1051">SUM(X407+Y407-Z407)</f>
        <v>2</v>
      </c>
      <c r="AB407" s="560"/>
      <c r="AC407" s="558"/>
      <c r="AD407" s="559">
        <f t="shared" ref="AD407:AD413" si="1052">SUM(AA407+AB407-AC407)</f>
        <v>2</v>
      </c>
      <c r="AE407" s="557"/>
      <c r="AF407" s="558"/>
      <c r="AG407" s="756">
        <f t="shared" ref="AG407:AG413" si="1053">SUM(AD407+AE407-AF407)</f>
        <v>2</v>
      </c>
      <c r="AH407" s="560"/>
      <c r="AI407" s="558"/>
      <c r="AJ407" s="562">
        <f t="shared" ref="AJ407:AJ413" si="1054">SUM(AG407+AH407-AI407)</f>
        <v>2</v>
      </c>
      <c r="AK407" s="560"/>
      <c r="AL407" s="558"/>
      <c r="AM407" s="562">
        <f t="shared" ref="AM407:AM413" si="1055">SUM(AJ407+AK407-AL407)</f>
        <v>2</v>
      </c>
      <c r="AN407" s="560"/>
      <c r="AO407" s="558"/>
      <c r="AP407" s="562">
        <f t="shared" ref="AP407:AP413" si="1056">SUM(AM407+AN407-AO407)</f>
        <v>2</v>
      </c>
      <c r="AQ407" s="560"/>
      <c r="AR407" s="558"/>
      <c r="AS407" s="562">
        <f t="shared" ref="AS407:AS413" si="1057">SUM(AP407+AQ407-AR407)</f>
        <v>2</v>
      </c>
      <c r="AT407" s="560"/>
      <c r="AU407" s="558"/>
      <c r="AV407" s="562">
        <f t="shared" ref="AV407:AV413" si="1058">SUM(AS407+AT407-AU407)</f>
        <v>2</v>
      </c>
      <c r="AW407" s="583">
        <f t="shared" ref="AW407:AW413" si="1059">SUM(M407+P407+S407+V407+Y407+AB407+AE407+AH407+AK407+AN407+AQ407+AT407)</f>
        <v>2</v>
      </c>
      <c r="AX407" s="583">
        <f t="shared" si="1041"/>
        <v>1</v>
      </c>
      <c r="AY407" s="564">
        <f t="shared" ref="AY407:AY413" si="1060">SUM(N407,Q407,T407,W407,Z407,AC407,AF407,AI407,AL407,AO407,AR407,AU407)</f>
        <v>1</v>
      </c>
      <c r="AZ407" s="565">
        <f t="shared" ref="AZ407:AZ413" si="1061">AVERAGE(N407,Q407,T407,W407,Z407,AC407,AF407,AI407,AL407,AO407,AR407,AU407)</f>
        <v>1</v>
      </c>
      <c r="BA407" s="566">
        <f t="shared" ref="BA407:BA413" si="1062">COUNT(N407,Q407,T407,W407,Z407,AC407,AF407,AI407,AL407,AO407,AR407,AU407)</f>
        <v>1</v>
      </c>
      <c r="BB407" s="567">
        <f>MAX(0, Table176252626[[#This Row],[Column6]])</f>
        <v>2</v>
      </c>
      <c r="BC407" s="568">
        <v>1</v>
      </c>
      <c r="BD407" s="584">
        <f t="shared" si="1010"/>
        <v>2</v>
      </c>
      <c r="BE407" s="583">
        <f t="shared" si="1008"/>
        <v>1</v>
      </c>
      <c r="BF407" s="585">
        <v>2</v>
      </c>
      <c r="BG407" s="586">
        <v>46147</v>
      </c>
      <c r="BH407" s="572">
        <f t="shared" si="1012"/>
        <v>46265</v>
      </c>
      <c r="BI407" s="587">
        <f t="shared" ref="BI407:BI413" si="1063">BH407-BG407</f>
        <v>118</v>
      </c>
      <c r="BJ407" s="580" t="str">
        <f t="shared" si="1009"/>
        <v/>
      </c>
      <c r="BK407" s="751">
        <v>2719.5</v>
      </c>
    </row>
    <row r="408" spans="1:294" s="548" customFormat="1" ht="13">
      <c r="A408" s="575"/>
      <c r="B408" s="576"/>
      <c r="C408" s="577">
        <v>405</v>
      </c>
      <c r="D408" s="642" t="s">
        <v>3883</v>
      </c>
      <c r="E408" s="642">
        <v>4</v>
      </c>
      <c r="F408" s="553" t="s">
        <v>1953</v>
      </c>
      <c r="G408" s="580" t="s">
        <v>328</v>
      </c>
      <c r="H408" s="581" t="s">
        <v>2857</v>
      </c>
      <c r="I408" s="581" t="s">
        <v>422</v>
      </c>
      <c r="J408" s="580" t="s">
        <v>629</v>
      </c>
      <c r="K408" s="582">
        <f t="shared" si="1046"/>
        <v>7</v>
      </c>
      <c r="L408" s="580">
        <v>7</v>
      </c>
      <c r="M408" s="557"/>
      <c r="N408" s="558"/>
      <c r="O408" s="559">
        <f t="shared" si="1047"/>
        <v>7</v>
      </c>
      <c r="P408" s="560"/>
      <c r="Q408" s="558"/>
      <c r="R408" s="559">
        <f t="shared" si="1048"/>
        <v>7</v>
      </c>
      <c r="S408" s="560"/>
      <c r="T408" s="558"/>
      <c r="U408" s="561">
        <f t="shared" si="1049"/>
        <v>7</v>
      </c>
      <c r="V408" s="560"/>
      <c r="W408" s="558"/>
      <c r="X408" s="559">
        <f t="shared" si="1050"/>
        <v>7</v>
      </c>
      <c r="Y408" s="560"/>
      <c r="Z408" s="558"/>
      <c r="AA408" s="561">
        <f t="shared" si="1051"/>
        <v>7</v>
      </c>
      <c r="AB408" s="560"/>
      <c r="AC408" s="558"/>
      <c r="AD408" s="559">
        <f t="shared" si="1052"/>
        <v>7</v>
      </c>
      <c r="AE408" s="557"/>
      <c r="AF408" s="558"/>
      <c r="AG408" s="756">
        <f t="shared" si="1053"/>
        <v>7</v>
      </c>
      <c r="AH408" s="560"/>
      <c r="AI408" s="558"/>
      <c r="AJ408" s="562">
        <f t="shared" si="1054"/>
        <v>7</v>
      </c>
      <c r="AK408" s="560"/>
      <c r="AL408" s="558"/>
      <c r="AM408" s="562">
        <f t="shared" si="1055"/>
        <v>7</v>
      </c>
      <c r="AN408" s="560"/>
      <c r="AO408" s="558"/>
      <c r="AP408" s="562">
        <f t="shared" si="1056"/>
        <v>7</v>
      </c>
      <c r="AQ408" s="560"/>
      <c r="AR408" s="558"/>
      <c r="AS408" s="562">
        <f t="shared" si="1057"/>
        <v>7</v>
      </c>
      <c r="AT408" s="560"/>
      <c r="AU408" s="558"/>
      <c r="AV408" s="562">
        <f t="shared" si="1058"/>
        <v>7</v>
      </c>
      <c r="AW408" s="583">
        <f t="shared" si="1059"/>
        <v>0</v>
      </c>
      <c r="AX408" s="583">
        <f t="shared" si="1041"/>
        <v>0</v>
      </c>
      <c r="AY408" s="564">
        <f t="shared" si="1060"/>
        <v>0</v>
      </c>
      <c r="AZ408" s="565" t="e">
        <f t="shared" si="1061"/>
        <v>#DIV/0!</v>
      </c>
      <c r="BA408" s="566">
        <f t="shared" si="1062"/>
        <v>0</v>
      </c>
      <c r="BB408" s="567">
        <v>7</v>
      </c>
      <c r="BC408" s="568">
        <v>1</v>
      </c>
      <c r="BD408" s="584">
        <f t="shared" si="1010"/>
        <v>7</v>
      </c>
      <c r="BE408" s="583">
        <f t="shared" si="1008"/>
        <v>6</v>
      </c>
      <c r="BF408" s="585">
        <v>2</v>
      </c>
      <c r="BG408" s="586">
        <v>42991.667222222219</v>
      </c>
      <c r="BH408" s="572">
        <f t="shared" si="1012"/>
        <v>46265</v>
      </c>
      <c r="BI408" s="587">
        <f t="shared" si="1063"/>
        <v>3273.3327777777813</v>
      </c>
      <c r="BJ408" s="580" t="str">
        <f t="shared" si="1009"/>
        <v>Dead Stock</v>
      </c>
      <c r="BK408" s="751">
        <v>534.75</v>
      </c>
      <c r="BL408" s="530"/>
      <c r="BM408" s="530"/>
      <c r="BN408" s="530"/>
      <c r="BO408" s="530"/>
      <c r="BP408" s="530"/>
      <c r="BQ408" s="530"/>
      <c r="BR408" s="530"/>
      <c r="BS408" s="530"/>
      <c r="BT408" s="530"/>
      <c r="BU408" s="530"/>
      <c r="BV408" s="530"/>
      <c r="BW408" s="530"/>
      <c r="BX408" s="530"/>
      <c r="BY408" s="530"/>
      <c r="BZ408" s="530"/>
      <c r="CA408" s="530"/>
      <c r="CB408" s="530"/>
      <c r="CC408" s="530"/>
      <c r="CD408" s="530"/>
      <c r="CE408" s="530"/>
      <c r="CF408" s="530"/>
      <c r="CG408" s="530"/>
      <c r="CH408" s="530"/>
      <c r="CI408" s="530"/>
      <c r="CJ408" s="530"/>
      <c r="CK408" s="530"/>
      <c r="CL408" s="530"/>
      <c r="CM408" s="530"/>
      <c r="CN408" s="530"/>
      <c r="CO408" s="530"/>
      <c r="CP408" s="530"/>
      <c r="CQ408" s="530"/>
      <c r="CR408" s="530"/>
      <c r="CS408" s="530"/>
      <c r="CT408" s="530"/>
      <c r="CU408" s="530"/>
      <c r="CV408" s="530"/>
      <c r="CW408" s="530"/>
      <c r="CX408" s="530"/>
      <c r="CY408" s="530"/>
      <c r="CZ408" s="530"/>
      <c r="DA408" s="530"/>
      <c r="DB408" s="530"/>
      <c r="DC408" s="530"/>
      <c r="DD408" s="530"/>
      <c r="DE408" s="530"/>
      <c r="DF408" s="530"/>
      <c r="DG408" s="530"/>
      <c r="DH408" s="530"/>
      <c r="DI408" s="530"/>
      <c r="DJ408" s="530"/>
      <c r="DK408" s="530"/>
      <c r="DL408" s="530"/>
      <c r="DM408" s="530"/>
      <c r="DN408" s="530"/>
      <c r="DO408" s="530"/>
      <c r="DP408" s="530"/>
      <c r="DQ408" s="530"/>
      <c r="DR408" s="530"/>
      <c r="DS408" s="530"/>
      <c r="DT408" s="530"/>
      <c r="DU408" s="530"/>
      <c r="DV408" s="530"/>
      <c r="DW408" s="530"/>
      <c r="DX408" s="530"/>
      <c r="DY408" s="530"/>
      <c r="DZ408" s="530"/>
      <c r="EA408" s="530"/>
      <c r="EB408" s="530"/>
      <c r="EC408" s="530"/>
      <c r="ED408" s="530"/>
      <c r="EE408" s="530"/>
      <c r="EF408" s="530"/>
      <c r="EG408" s="530"/>
      <c r="EH408" s="530"/>
      <c r="EI408" s="530"/>
      <c r="EJ408" s="530"/>
      <c r="EK408" s="530"/>
      <c r="EL408" s="530"/>
      <c r="EM408" s="530"/>
      <c r="EN408" s="530"/>
      <c r="EO408" s="530"/>
      <c r="EP408" s="530"/>
      <c r="EQ408" s="530"/>
      <c r="ER408" s="530"/>
      <c r="ES408" s="530"/>
      <c r="ET408" s="530"/>
      <c r="EU408" s="530"/>
      <c r="EV408" s="530"/>
      <c r="EW408" s="530"/>
      <c r="EX408" s="530"/>
      <c r="EY408" s="530"/>
      <c r="EZ408" s="530"/>
      <c r="FA408" s="530"/>
      <c r="FB408" s="530"/>
      <c r="FC408" s="530"/>
      <c r="FD408" s="530"/>
      <c r="FE408" s="530"/>
      <c r="FF408" s="530"/>
      <c r="FG408" s="530"/>
      <c r="FH408" s="530"/>
      <c r="FI408" s="530"/>
      <c r="FJ408" s="530"/>
      <c r="FK408" s="530"/>
      <c r="FL408" s="530"/>
      <c r="FM408" s="530"/>
      <c r="FN408" s="530"/>
      <c r="FO408" s="530"/>
      <c r="FP408" s="530"/>
      <c r="FQ408" s="530"/>
      <c r="FR408" s="530"/>
      <c r="FS408" s="530"/>
      <c r="FT408" s="530"/>
      <c r="FU408" s="530"/>
      <c r="FV408" s="530"/>
      <c r="FW408" s="530"/>
      <c r="FX408" s="530"/>
      <c r="FY408" s="530"/>
      <c r="FZ408" s="530"/>
      <c r="GA408" s="530"/>
      <c r="GB408" s="530"/>
      <c r="GC408" s="530"/>
      <c r="GD408" s="530"/>
      <c r="GE408" s="530"/>
      <c r="GF408" s="530"/>
      <c r="GG408" s="530"/>
      <c r="GH408" s="530"/>
      <c r="GI408" s="530"/>
      <c r="GJ408" s="530"/>
      <c r="GK408" s="530"/>
      <c r="GL408" s="530"/>
      <c r="GM408" s="530"/>
      <c r="GN408" s="530"/>
      <c r="GO408" s="530"/>
      <c r="GP408" s="530"/>
      <c r="GQ408" s="530"/>
      <c r="GR408" s="530"/>
      <c r="GS408" s="530"/>
      <c r="GT408" s="530"/>
      <c r="GU408" s="530"/>
      <c r="GV408" s="530"/>
      <c r="GW408" s="530"/>
      <c r="GX408" s="530"/>
      <c r="GY408" s="530"/>
      <c r="GZ408" s="530"/>
      <c r="HA408" s="530"/>
      <c r="HB408" s="530"/>
      <c r="HC408" s="530"/>
      <c r="HD408" s="530"/>
      <c r="HE408" s="530"/>
      <c r="HF408" s="530"/>
      <c r="HG408" s="530"/>
      <c r="HH408" s="530"/>
      <c r="HI408" s="530"/>
      <c r="HJ408" s="530"/>
      <c r="HK408" s="530"/>
      <c r="HL408" s="530"/>
      <c r="HM408" s="530"/>
      <c r="HN408" s="530"/>
      <c r="HO408" s="530"/>
      <c r="HP408" s="530"/>
      <c r="HQ408" s="530"/>
      <c r="HR408" s="530"/>
      <c r="HS408" s="530"/>
      <c r="HT408" s="530"/>
      <c r="HU408" s="530"/>
      <c r="HV408" s="530"/>
      <c r="HW408" s="530"/>
      <c r="HX408" s="530"/>
      <c r="HY408" s="530"/>
      <c r="HZ408" s="530"/>
      <c r="IA408" s="530"/>
      <c r="IB408" s="530"/>
      <c r="IC408" s="530"/>
      <c r="ID408" s="530"/>
      <c r="IE408" s="530"/>
      <c r="IF408" s="530"/>
      <c r="IG408" s="530"/>
      <c r="IH408" s="530"/>
      <c r="II408" s="530"/>
      <c r="IJ408" s="530"/>
      <c r="IK408" s="530"/>
      <c r="IL408" s="530"/>
      <c r="IM408" s="530"/>
      <c r="IN408" s="530"/>
      <c r="IO408" s="530"/>
      <c r="IP408" s="530"/>
      <c r="IQ408" s="530"/>
      <c r="IR408" s="530"/>
      <c r="IS408" s="530"/>
      <c r="IT408" s="530"/>
      <c r="IU408" s="530"/>
      <c r="IV408" s="530"/>
      <c r="IW408" s="530"/>
      <c r="IX408" s="530"/>
      <c r="IY408" s="530"/>
      <c r="IZ408" s="530"/>
      <c r="JA408" s="530"/>
      <c r="JB408" s="530"/>
      <c r="JC408" s="530"/>
      <c r="JD408" s="530"/>
      <c r="JE408" s="530"/>
      <c r="JF408" s="530"/>
      <c r="JG408" s="530"/>
      <c r="JH408" s="530"/>
      <c r="JI408" s="530"/>
      <c r="JJ408" s="530"/>
      <c r="JK408" s="530"/>
      <c r="JL408" s="530"/>
      <c r="JM408" s="530"/>
      <c r="JN408" s="530"/>
      <c r="JO408" s="530"/>
      <c r="JP408" s="530"/>
      <c r="JQ408" s="530"/>
      <c r="JR408" s="530"/>
      <c r="JS408" s="530"/>
      <c r="JT408" s="530"/>
      <c r="JU408" s="530"/>
      <c r="JV408" s="530"/>
      <c r="JW408" s="530"/>
      <c r="JX408" s="530"/>
      <c r="JY408" s="530"/>
      <c r="JZ408" s="530"/>
      <c r="KA408" s="530"/>
      <c r="KB408" s="530"/>
      <c r="KC408" s="530"/>
      <c r="KD408" s="530"/>
      <c r="KE408" s="530"/>
      <c r="KF408" s="530"/>
      <c r="KG408" s="530"/>
      <c r="KH408" s="530"/>
    </row>
    <row r="409" spans="1:294" s="548" customFormat="1" ht="13">
      <c r="A409" s="590"/>
      <c r="B409" s="591"/>
      <c r="C409" s="551">
        <v>406</v>
      </c>
      <c r="D409" s="642" t="s">
        <v>3883</v>
      </c>
      <c r="E409" s="642">
        <v>5</v>
      </c>
      <c r="F409" s="553" t="s">
        <v>1953</v>
      </c>
      <c r="G409" s="580" t="s">
        <v>96</v>
      </c>
      <c r="H409" s="581" t="s">
        <v>97</v>
      </c>
      <c r="I409" s="555" t="s">
        <v>419</v>
      </c>
      <c r="J409" s="580" t="s">
        <v>629</v>
      </c>
      <c r="K409" s="582">
        <f t="shared" si="1046"/>
        <v>5</v>
      </c>
      <c r="L409" s="554">
        <v>6</v>
      </c>
      <c r="M409" s="557"/>
      <c r="N409" s="558"/>
      <c r="O409" s="559">
        <f t="shared" si="1047"/>
        <v>6</v>
      </c>
      <c r="P409" s="560"/>
      <c r="Q409" s="558">
        <v>1</v>
      </c>
      <c r="R409" s="559">
        <f t="shared" si="1048"/>
        <v>5</v>
      </c>
      <c r="S409" s="560"/>
      <c r="T409" s="558"/>
      <c r="U409" s="561">
        <f t="shared" si="1049"/>
        <v>5</v>
      </c>
      <c r="V409" s="560"/>
      <c r="W409" s="558"/>
      <c r="X409" s="559">
        <f t="shared" si="1050"/>
        <v>5</v>
      </c>
      <c r="Y409" s="560"/>
      <c r="Z409" s="558"/>
      <c r="AA409" s="561">
        <f t="shared" si="1051"/>
        <v>5</v>
      </c>
      <c r="AB409" s="560"/>
      <c r="AC409" s="558"/>
      <c r="AD409" s="559">
        <f t="shared" si="1052"/>
        <v>5</v>
      </c>
      <c r="AE409" s="557"/>
      <c r="AF409" s="558"/>
      <c r="AG409" s="756">
        <f t="shared" si="1053"/>
        <v>5</v>
      </c>
      <c r="AH409" s="560"/>
      <c r="AI409" s="558"/>
      <c r="AJ409" s="562">
        <f t="shared" si="1054"/>
        <v>5</v>
      </c>
      <c r="AK409" s="560"/>
      <c r="AL409" s="558"/>
      <c r="AM409" s="562">
        <f t="shared" si="1055"/>
        <v>5</v>
      </c>
      <c r="AN409" s="560"/>
      <c r="AO409" s="558"/>
      <c r="AP409" s="562">
        <f t="shared" si="1056"/>
        <v>5</v>
      </c>
      <c r="AQ409" s="560"/>
      <c r="AR409" s="558"/>
      <c r="AS409" s="562">
        <f t="shared" si="1057"/>
        <v>5</v>
      </c>
      <c r="AT409" s="560"/>
      <c r="AU409" s="558"/>
      <c r="AV409" s="562">
        <f t="shared" si="1058"/>
        <v>5</v>
      </c>
      <c r="AW409" s="583">
        <f t="shared" si="1059"/>
        <v>0</v>
      </c>
      <c r="AX409" s="583">
        <f t="shared" si="1041"/>
        <v>1</v>
      </c>
      <c r="AY409" s="564">
        <f t="shared" si="1060"/>
        <v>1</v>
      </c>
      <c r="AZ409" s="565">
        <f t="shared" si="1061"/>
        <v>1</v>
      </c>
      <c r="BA409" s="566">
        <f t="shared" si="1062"/>
        <v>1</v>
      </c>
      <c r="BB409" s="567">
        <f>MAX(0, Table176252626[[#This Row],[Column6]])</f>
        <v>5</v>
      </c>
      <c r="BC409" s="568">
        <v>1</v>
      </c>
      <c r="BD409" s="584">
        <f t="shared" si="1010"/>
        <v>5</v>
      </c>
      <c r="BE409" s="583">
        <f t="shared" si="1008"/>
        <v>4</v>
      </c>
      <c r="BF409" s="585">
        <v>2</v>
      </c>
      <c r="BG409" s="586">
        <v>43271.628854166665</v>
      </c>
      <c r="BH409" s="572">
        <f t="shared" si="1012"/>
        <v>46265</v>
      </c>
      <c r="BI409" s="587">
        <f t="shared" si="1063"/>
        <v>2993.3711458333346</v>
      </c>
      <c r="BJ409" s="580" t="str">
        <f t="shared" si="1009"/>
        <v>Dead Stock</v>
      </c>
      <c r="BK409" s="751">
        <v>812.08</v>
      </c>
      <c r="BL409" s="530"/>
      <c r="BM409" s="530"/>
      <c r="BN409" s="530"/>
      <c r="BO409" s="530"/>
      <c r="BP409" s="530"/>
      <c r="BQ409" s="530"/>
      <c r="BR409" s="530"/>
      <c r="BS409" s="530"/>
      <c r="BT409" s="530"/>
      <c r="BU409" s="530"/>
      <c r="BV409" s="530"/>
      <c r="BW409" s="530"/>
      <c r="BX409" s="530"/>
      <c r="BY409" s="530"/>
      <c r="BZ409" s="530"/>
      <c r="CA409" s="530"/>
      <c r="CB409" s="530"/>
      <c r="CC409" s="530"/>
      <c r="CD409" s="530"/>
      <c r="CE409" s="530"/>
      <c r="CF409" s="530"/>
      <c r="CG409" s="530"/>
      <c r="CH409" s="530"/>
      <c r="CI409" s="530"/>
      <c r="CJ409" s="530"/>
      <c r="CK409" s="530"/>
      <c r="CL409" s="530"/>
      <c r="CM409" s="530"/>
      <c r="CN409" s="530"/>
      <c r="CO409" s="530"/>
      <c r="CP409" s="530"/>
      <c r="CQ409" s="530"/>
      <c r="CR409" s="530"/>
      <c r="CS409" s="530"/>
      <c r="CT409" s="530"/>
      <c r="CU409" s="530"/>
      <c r="CV409" s="530"/>
      <c r="CW409" s="530"/>
      <c r="CX409" s="530"/>
      <c r="CY409" s="530"/>
      <c r="CZ409" s="530"/>
      <c r="DA409" s="530"/>
      <c r="DB409" s="530"/>
      <c r="DC409" s="530"/>
      <c r="DD409" s="530"/>
      <c r="DE409" s="530"/>
      <c r="DF409" s="530"/>
      <c r="DG409" s="530"/>
      <c r="DH409" s="530"/>
      <c r="DI409" s="530"/>
      <c r="DJ409" s="530"/>
      <c r="DK409" s="530"/>
      <c r="DL409" s="530"/>
      <c r="DM409" s="530"/>
      <c r="DN409" s="530"/>
      <c r="DO409" s="530"/>
      <c r="DP409" s="530"/>
      <c r="DQ409" s="530"/>
      <c r="DR409" s="530"/>
      <c r="DS409" s="530"/>
      <c r="DT409" s="530"/>
      <c r="DU409" s="530"/>
      <c r="DV409" s="530"/>
      <c r="DW409" s="530"/>
      <c r="DX409" s="530"/>
      <c r="DY409" s="530"/>
      <c r="DZ409" s="530"/>
      <c r="EA409" s="530"/>
      <c r="EB409" s="530"/>
      <c r="EC409" s="530"/>
      <c r="ED409" s="530"/>
      <c r="EE409" s="530"/>
      <c r="EF409" s="530"/>
      <c r="EG409" s="530"/>
      <c r="EH409" s="530"/>
      <c r="EI409" s="530"/>
      <c r="EJ409" s="530"/>
      <c r="EK409" s="530"/>
      <c r="EL409" s="530"/>
      <c r="EM409" s="530"/>
      <c r="EN409" s="530"/>
      <c r="EO409" s="530"/>
      <c r="EP409" s="530"/>
      <c r="EQ409" s="530"/>
      <c r="ER409" s="530"/>
      <c r="ES409" s="530"/>
      <c r="ET409" s="530"/>
      <c r="EU409" s="530"/>
      <c r="EV409" s="530"/>
      <c r="EW409" s="530"/>
      <c r="EX409" s="530"/>
      <c r="EY409" s="530"/>
      <c r="EZ409" s="530"/>
      <c r="FA409" s="530"/>
      <c r="FB409" s="530"/>
      <c r="FC409" s="530"/>
      <c r="FD409" s="530"/>
      <c r="FE409" s="530"/>
      <c r="FF409" s="530"/>
      <c r="FG409" s="530"/>
      <c r="FH409" s="530"/>
      <c r="FI409" s="530"/>
      <c r="FJ409" s="530"/>
      <c r="FK409" s="530"/>
      <c r="FL409" s="530"/>
      <c r="FM409" s="530"/>
      <c r="FN409" s="530"/>
      <c r="FO409" s="530"/>
      <c r="FP409" s="530"/>
      <c r="FQ409" s="530"/>
      <c r="FR409" s="530"/>
      <c r="FS409" s="530"/>
      <c r="FT409" s="530"/>
      <c r="FU409" s="530"/>
      <c r="FV409" s="530"/>
      <c r="FW409" s="530"/>
      <c r="FX409" s="530"/>
      <c r="FY409" s="530"/>
      <c r="FZ409" s="530"/>
      <c r="GA409" s="530"/>
      <c r="GB409" s="530"/>
      <c r="GC409" s="530"/>
      <c r="GD409" s="530"/>
      <c r="GE409" s="530"/>
      <c r="GF409" s="530"/>
      <c r="GG409" s="530"/>
      <c r="GH409" s="530"/>
      <c r="GI409" s="530"/>
      <c r="GJ409" s="530"/>
      <c r="GK409" s="530"/>
      <c r="GL409" s="530"/>
      <c r="GM409" s="530"/>
      <c r="GN409" s="530"/>
      <c r="GO409" s="530"/>
      <c r="GP409" s="530"/>
      <c r="GQ409" s="530"/>
      <c r="GR409" s="530"/>
      <c r="GS409" s="530"/>
      <c r="GT409" s="530"/>
      <c r="GU409" s="530"/>
      <c r="GV409" s="530"/>
      <c r="GW409" s="530"/>
      <c r="GX409" s="530"/>
      <c r="GY409" s="530"/>
      <c r="GZ409" s="530"/>
      <c r="HA409" s="530"/>
      <c r="HB409" s="530"/>
      <c r="HC409" s="530"/>
      <c r="HD409" s="530"/>
      <c r="HE409" s="530"/>
      <c r="HF409" s="530"/>
      <c r="HG409" s="530"/>
      <c r="HH409" s="530"/>
      <c r="HI409" s="530"/>
      <c r="HJ409" s="530"/>
      <c r="HK409" s="530"/>
      <c r="HL409" s="530"/>
      <c r="HM409" s="530"/>
      <c r="HN409" s="530"/>
      <c r="HO409" s="530"/>
      <c r="HP409" s="530"/>
      <c r="HQ409" s="530"/>
      <c r="HR409" s="530"/>
      <c r="HS409" s="530"/>
      <c r="HT409" s="530"/>
      <c r="HU409" s="530"/>
      <c r="HV409" s="530"/>
      <c r="HW409" s="530"/>
      <c r="HX409" s="530"/>
      <c r="HY409" s="530"/>
      <c r="HZ409" s="530"/>
      <c r="IA409" s="530"/>
      <c r="IB409" s="530"/>
      <c r="IC409" s="530"/>
      <c r="ID409" s="530"/>
      <c r="IE409" s="530"/>
      <c r="IF409" s="530"/>
      <c r="IG409" s="530"/>
      <c r="IH409" s="530"/>
      <c r="II409" s="530"/>
      <c r="IJ409" s="530"/>
      <c r="IK409" s="530"/>
      <c r="IL409" s="530"/>
      <c r="IM409" s="530"/>
      <c r="IN409" s="530"/>
      <c r="IO409" s="530"/>
      <c r="IP409" s="530"/>
      <c r="IQ409" s="530"/>
      <c r="IR409" s="530"/>
      <c r="IS409" s="530"/>
      <c r="IT409" s="530"/>
      <c r="IU409" s="530"/>
      <c r="IV409" s="530"/>
      <c r="IW409" s="530"/>
      <c r="IX409" s="530"/>
      <c r="IY409" s="530"/>
      <c r="IZ409" s="530"/>
      <c r="JA409" s="530"/>
      <c r="JB409" s="530"/>
      <c r="JC409" s="530"/>
      <c r="JD409" s="530"/>
      <c r="JE409" s="530"/>
      <c r="JF409" s="530"/>
      <c r="JG409" s="530"/>
      <c r="JH409" s="530"/>
      <c r="JI409" s="530"/>
      <c r="JJ409" s="530"/>
      <c r="JK409" s="530"/>
      <c r="JL409" s="530"/>
      <c r="JM409" s="530"/>
      <c r="JN409" s="530"/>
      <c r="JO409" s="530"/>
      <c r="JP409" s="530"/>
      <c r="JQ409" s="530"/>
      <c r="JR409" s="530"/>
      <c r="JS409" s="530"/>
      <c r="JT409" s="530"/>
      <c r="JU409" s="530"/>
      <c r="JV409" s="530"/>
      <c r="JW409" s="530"/>
      <c r="JX409" s="530"/>
      <c r="JY409" s="530"/>
      <c r="JZ409" s="530"/>
      <c r="KA409" s="530"/>
      <c r="KB409" s="530"/>
      <c r="KC409" s="530"/>
      <c r="KD409" s="530"/>
      <c r="KE409" s="530"/>
      <c r="KF409" s="530"/>
      <c r="KG409" s="530"/>
      <c r="KH409" s="530"/>
    </row>
    <row r="410" spans="1:294" ht="13">
      <c r="A410" s="575"/>
      <c r="B410" s="576"/>
      <c r="C410" s="551">
        <v>407</v>
      </c>
      <c r="D410" s="642" t="s">
        <v>3883</v>
      </c>
      <c r="E410" s="642">
        <v>6</v>
      </c>
      <c r="F410" s="553" t="s">
        <v>1953</v>
      </c>
      <c r="G410" s="580" t="s">
        <v>129</v>
      </c>
      <c r="H410" s="581" t="s">
        <v>130</v>
      </c>
      <c r="I410" s="581" t="s">
        <v>419</v>
      </c>
      <c r="J410" s="580" t="s">
        <v>629</v>
      </c>
      <c r="K410" s="582">
        <f t="shared" si="1046"/>
        <v>9</v>
      </c>
      <c r="L410" s="580">
        <v>9</v>
      </c>
      <c r="M410" s="557"/>
      <c r="N410" s="558"/>
      <c r="O410" s="559">
        <f t="shared" si="1047"/>
        <v>9</v>
      </c>
      <c r="P410" s="560"/>
      <c r="Q410" s="558"/>
      <c r="R410" s="559">
        <f t="shared" si="1048"/>
        <v>9</v>
      </c>
      <c r="S410" s="560"/>
      <c r="T410" s="558"/>
      <c r="U410" s="561">
        <f t="shared" si="1049"/>
        <v>9</v>
      </c>
      <c r="V410" s="560"/>
      <c r="W410" s="558"/>
      <c r="X410" s="559">
        <f t="shared" si="1050"/>
        <v>9</v>
      </c>
      <c r="Y410" s="560"/>
      <c r="Z410" s="558"/>
      <c r="AA410" s="561">
        <f t="shared" si="1051"/>
        <v>9</v>
      </c>
      <c r="AB410" s="560"/>
      <c r="AC410" s="558"/>
      <c r="AD410" s="559">
        <f t="shared" si="1052"/>
        <v>9</v>
      </c>
      <c r="AE410" s="557"/>
      <c r="AF410" s="558"/>
      <c r="AG410" s="756">
        <f t="shared" si="1053"/>
        <v>9</v>
      </c>
      <c r="AH410" s="560"/>
      <c r="AI410" s="558"/>
      <c r="AJ410" s="562">
        <f t="shared" si="1054"/>
        <v>9</v>
      </c>
      <c r="AK410" s="560"/>
      <c r="AL410" s="558"/>
      <c r="AM410" s="562">
        <f t="shared" si="1055"/>
        <v>9</v>
      </c>
      <c r="AN410" s="560"/>
      <c r="AO410" s="558"/>
      <c r="AP410" s="562">
        <f t="shared" si="1056"/>
        <v>9</v>
      </c>
      <c r="AQ410" s="560"/>
      <c r="AR410" s="558"/>
      <c r="AS410" s="562">
        <f t="shared" si="1057"/>
        <v>9</v>
      </c>
      <c r="AT410" s="560"/>
      <c r="AU410" s="558"/>
      <c r="AV410" s="562">
        <f t="shared" si="1058"/>
        <v>9</v>
      </c>
      <c r="AW410" s="583">
        <f t="shared" si="1059"/>
        <v>0</v>
      </c>
      <c r="AX410" s="583">
        <f t="shared" si="1041"/>
        <v>0</v>
      </c>
      <c r="AY410" s="564">
        <f t="shared" si="1060"/>
        <v>0</v>
      </c>
      <c r="AZ410" s="565" t="e">
        <f t="shared" si="1061"/>
        <v>#DIV/0!</v>
      </c>
      <c r="BA410" s="566">
        <f t="shared" si="1062"/>
        <v>0</v>
      </c>
      <c r="BB410" s="567">
        <v>9</v>
      </c>
      <c r="BC410" s="568">
        <v>1</v>
      </c>
      <c r="BD410" s="584">
        <f t="shared" si="1010"/>
        <v>9</v>
      </c>
      <c r="BE410" s="583">
        <f t="shared" si="1008"/>
        <v>8</v>
      </c>
      <c r="BF410" s="585">
        <v>2</v>
      </c>
      <c r="BG410" s="586">
        <v>42975.563750000001</v>
      </c>
      <c r="BH410" s="572">
        <f t="shared" si="1012"/>
        <v>46265</v>
      </c>
      <c r="BI410" s="587">
        <f t="shared" si="1063"/>
        <v>3289.4362499999988</v>
      </c>
      <c r="BJ410" s="580" t="str">
        <f t="shared" si="1009"/>
        <v>Dead Stock</v>
      </c>
      <c r="BK410" s="751">
        <v>175.95</v>
      </c>
    </row>
    <row r="411" spans="1:294" ht="13">
      <c r="A411" s="549"/>
      <c r="B411" s="550"/>
      <c r="C411" s="551">
        <v>408</v>
      </c>
      <c r="D411" s="642" t="s">
        <v>3883</v>
      </c>
      <c r="E411" s="642">
        <v>7</v>
      </c>
      <c r="F411" s="553" t="s">
        <v>1953</v>
      </c>
      <c r="G411" s="588" t="s">
        <v>622</v>
      </c>
      <c r="H411" s="589" t="s">
        <v>624</v>
      </c>
      <c r="I411" s="581" t="s">
        <v>428</v>
      </c>
      <c r="J411" s="580" t="s">
        <v>629</v>
      </c>
      <c r="K411" s="582">
        <f t="shared" si="1046"/>
        <v>4</v>
      </c>
      <c r="L411" s="580">
        <v>4</v>
      </c>
      <c r="M411" s="557"/>
      <c r="N411" s="558"/>
      <c r="O411" s="559">
        <f t="shared" si="1047"/>
        <v>4</v>
      </c>
      <c r="P411" s="560"/>
      <c r="Q411" s="558"/>
      <c r="R411" s="559">
        <f t="shared" si="1048"/>
        <v>4</v>
      </c>
      <c r="S411" s="560"/>
      <c r="T411" s="558"/>
      <c r="U411" s="561">
        <f t="shared" si="1049"/>
        <v>4</v>
      </c>
      <c r="V411" s="560"/>
      <c r="W411" s="558"/>
      <c r="X411" s="559">
        <f t="shared" si="1050"/>
        <v>4</v>
      </c>
      <c r="Y411" s="560"/>
      <c r="Z411" s="558"/>
      <c r="AA411" s="561">
        <f t="shared" si="1051"/>
        <v>4</v>
      </c>
      <c r="AB411" s="560"/>
      <c r="AC411" s="558"/>
      <c r="AD411" s="559">
        <f t="shared" si="1052"/>
        <v>4</v>
      </c>
      <c r="AE411" s="557"/>
      <c r="AF411" s="558"/>
      <c r="AG411" s="756">
        <f t="shared" si="1053"/>
        <v>4</v>
      </c>
      <c r="AH411" s="560"/>
      <c r="AI411" s="558"/>
      <c r="AJ411" s="562">
        <f t="shared" si="1054"/>
        <v>4</v>
      </c>
      <c r="AK411" s="560"/>
      <c r="AL411" s="558"/>
      <c r="AM411" s="562">
        <f t="shared" si="1055"/>
        <v>4</v>
      </c>
      <c r="AN411" s="560"/>
      <c r="AO411" s="558"/>
      <c r="AP411" s="562">
        <f t="shared" si="1056"/>
        <v>4</v>
      </c>
      <c r="AQ411" s="560"/>
      <c r="AR411" s="558"/>
      <c r="AS411" s="562">
        <f t="shared" si="1057"/>
        <v>4</v>
      </c>
      <c r="AT411" s="560"/>
      <c r="AU411" s="558"/>
      <c r="AV411" s="562">
        <f t="shared" si="1058"/>
        <v>4</v>
      </c>
      <c r="AW411" s="583">
        <f t="shared" si="1059"/>
        <v>0</v>
      </c>
      <c r="AX411" s="583">
        <f t="shared" si="1041"/>
        <v>0</v>
      </c>
      <c r="AY411" s="564">
        <f t="shared" si="1060"/>
        <v>0</v>
      </c>
      <c r="AZ411" s="565" t="e">
        <f t="shared" si="1061"/>
        <v>#DIV/0!</v>
      </c>
      <c r="BA411" s="566">
        <f t="shared" si="1062"/>
        <v>0</v>
      </c>
      <c r="BB411" s="567">
        <f>MAX(0, Table176252626[[#This Row],[Column6]])</f>
        <v>4</v>
      </c>
      <c r="BC411" s="568">
        <v>1</v>
      </c>
      <c r="BD411" s="584">
        <f t="shared" si="1010"/>
        <v>4</v>
      </c>
      <c r="BE411" s="583">
        <f t="shared" si="1008"/>
        <v>3</v>
      </c>
      <c r="BF411" s="585">
        <v>2</v>
      </c>
      <c r="BG411" s="586">
        <v>43145.599409722221</v>
      </c>
      <c r="BH411" s="572">
        <f t="shared" si="1012"/>
        <v>46265</v>
      </c>
      <c r="BI411" s="587">
        <f t="shared" si="1063"/>
        <v>3119.400590277779</v>
      </c>
      <c r="BJ411" s="580" t="str">
        <f t="shared" si="1009"/>
        <v>Dead Stock</v>
      </c>
      <c r="BK411" s="751">
        <v>439.5</v>
      </c>
    </row>
    <row r="412" spans="1:294" ht="13">
      <c r="A412" s="575"/>
      <c r="B412" s="576"/>
      <c r="C412" s="577">
        <v>409</v>
      </c>
      <c r="D412" s="642" t="s">
        <v>3883</v>
      </c>
      <c r="E412" s="642">
        <v>8</v>
      </c>
      <c r="F412" s="593" t="s">
        <v>1953</v>
      </c>
      <c r="G412" s="588" t="s">
        <v>3154</v>
      </c>
      <c r="H412" s="589" t="s">
        <v>3155</v>
      </c>
      <c r="I412" s="589" t="s">
        <v>428</v>
      </c>
      <c r="J412" s="588" t="s">
        <v>629</v>
      </c>
      <c r="K412" s="594">
        <f t="shared" si="1046"/>
        <v>1</v>
      </c>
      <c r="L412" s="588">
        <v>1</v>
      </c>
      <c r="M412" s="558"/>
      <c r="N412" s="558"/>
      <c r="O412" s="562">
        <f t="shared" si="1047"/>
        <v>1</v>
      </c>
      <c r="P412" s="560"/>
      <c r="Q412" s="558"/>
      <c r="R412" s="562">
        <f t="shared" si="1048"/>
        <v>1</v>
      </c>
      <c r="S412" s="560"/>
      <c r="T412" s="558"/>
      <c r="U412" s="595">
        <f t="shared" si="1049"/>
        <v>1</v>
      </c>
      <c r="V412" s="560"/>
      <c r="W412" s="558"/>
      <c r="X412" s="562">
        <f t="shared" si="1050"/>
        <v>1</v>
      </c>
      <c r="Y412" s="560"/>
      <c r="Z412" s="558"/>
      <c r="AA412" s="595">
        <f t="shared" si="1051"/>
        <v>1</v>
      </c>
      <c r="AB412" s="560"/>
      <c r="AC412" s="558"/>
      <c r="AD412" s="562">
        <f t="shared" si="1052"/>
        <v>1</v>
      </c>
      <c r="AE412" s="557"/>
      <c r="AF412" s="558"/>
      <c r="AG412" s="672">
        <f t="shared" si="1053"/>
        <v>1</v>
      </c>
      <c r="AH412" s="560"/>
      <c r="AI412" s="558"/>
      <c r="AJ412" s="562">
        <f t="shared" si="1054"/>
        <v>1</v>
      </c>
      <c r="AK412" s="560"/>
      <c r="AL412" s="558"/>
      <c r="AM412" s="562">
        <f t="shared" si="1055"/>
        <v>1</v>
      </c>
      <c r="AN412" s="560"/>
      <c r="AO412" s="558"/>
      <c r="AP412" s="562">
        <f t="shared" si="1056"/>
        <v>1</v>
      </c>
      <c r="AQ412" s="560"/>
      <c r="AR412" s="558"/>
      <c r="AS412" s="562">
        <f t="shared" si="1057"/>
        <v>1</v>
      </c>
      <c r="AT412" s="560"/>
      <c r="AU412" s="558"/>
      <c r="AV412" s="562">
        <f t="shared" si="1058"/>
        <v>1</v>
      </c>
      <c r="AW412" s="597">
        <f t="shared" si="1059"/>
        <v>0</v>
      </c>
      <c r="AX412" s="583">
        <f t="shared" si="1041"/>
        <v>0</v>
      </c>
      <c r="AY412" s="599">
        <f t="shared" si="1060"/>
        <v>0</v>
      </c>
      <c r="AZ412" s="600" t="e">
        <f t="shared" si="1061"/>
        <v>#DIV/0!</v>
      </c>
      <c r="BA412" s="601">
        <f t="shared" si="1062"/>
        <v>0</v>
      </c>
      <c r="BB412" s="602">
        <v>1</v>
      </c>
      <c r="BC412" s="603">
        <v>0</v>
      </c>
      <c r="BD412" s="584">
        <f t="shared" si="1010"/>
        <v>1</v>
      </c>
      <c r="BE412" s="583">
        <f t="shared" si="1008"/>
        <v>1</v>
      </c>
      <c r="BF412" s="585">
        <v>2</v>
      </c>
      <c r="BG412" s="586">
        <v>45086.551446759258</v>
      </c>
      <c r="BH412" s="572">
        <f t="shared" si="1012"/>
        <v>46265</v>
      </c>
      <c r="BI412" s="604">
        <f t="shared" si="1063"/>
        <v>1178.4485532407416</v>
      </c>
      <c r="BJ412" s="580" t="str">
        <f t="shared" si="1009"/>
        <v>Dead Stock</v>
      </c>
      <c r="BK412" s="751">
        <v>1308</v>
      </c>
    </row>
    <row r="413" spans="1:294" ht="13">
      <c r="A413" s="549"/>
      <c r="B413" s="576"/>
      <c r="C413" s="577">
        <v>410</v>
      </c>
      <c r="D413" s="642" t="s">
        <v>3883</v>
      </c>
      <c r="E413" s="642">
        <v>8</v>
      </c>
      <c r="F413" s="593" t="s">
        <v>1953</v>
      </c>
      <c r="G413" s="588" t="s">
        <v>3152</v>
      </c>
      <c r="H413" s="589" t="s">
        <v>3153</v>
      </c>
      <c r="I413" s="589" t="s">
        <v>428</v>
      </c>
      <c r="J413" s="588" t="s">
        <v>629</v>
      </c>
      <c r="K413" s="594">
        <f t="shared" si="1046"/>
        <v>1</v>
      </c>
      <c r="L413" s="588">
        <v>1</v>
      </c>
      <c r="M413" s="558"/>
      <c r="N413" s="558"/>
      <c r="O413" s="562">
        <f t="shared" si="1047"/>
        <v>1</v>
      </c>
      <c r="P413" s="560"/>
      <c r="Q413" s="558"/>
      <c r="R413" s="562">
        <f t="shared" si="1048"/>
        <v>1</v>
      </c>
      <c r="S413" s="560"/>
      <c r="T413" s="558"/>
      <c r="U413" s="595">
        <f t="shared" si="1049"/>
        <v>1</v>
      </c>
      <c r="V413" s="560"/>
      <c r="W413" s="558"/>
      <c r="X413" s="562">
        <f t="shared" si="1050"/>
        <v>1</v>
      </c>
      <c r="Y413" s="560"/>
      <c r="Z413" s="558"/>
      <c r="AA413" s="595">
        <f t="shared" si="1051"/>
        <v>1</v>
      </c>
      <c r="AB413" s="560"/>
      <c r="AC413" s="558"/>
      <c r="AD413" s="562">
        <f t="shared" si="1052"/>
        <v>1</v>
      </c>
      <c r="AE413" s="557"/>
      <c r="AF413" s="558"/>
      <c r="AG413" s="672">
        <f t="shared" si="1053"/>
        <v>1</v>
      </c>
      <c r="AH413" s="560"/>
      <c r="AI413" s="558"/>
      <c r="AJ413" s="562">
        <f t="shared" si="1054"/>
        <v>1</v>
      </c>
      <c r="AK413" s="560"/>
      <c r="AL413" s="558"/>
      <c r="AM413" s="562">
        <f t="shared" si="1055"/>
        <v>1</v>
      </c>
      <c r="AN413" s="560"/>
      <c r="AO413" s="558"/>
      <c r="AP413" s="562">
        <f t="shared" si="1056"/>
        <v>1</v>
      </c>
      <c r="AQ413" s="560"/>
      <c r="AR413" s="558"/>
      <c r="AS413" s="562">
        <f t="shared" si="1057"/>
        <v>1</v>
      </c>
      <c r="AT413" s="560"/>
      <c r="AU413" s="558"/>
      <c r="AV413" s="562">
        <f t="shared" si="1058"/>
        <v>1</v>
      </c>
      <c r="AW413" s="597">
        <f t="shared" si="1059"/>
        <v>0</v>
      </c>
      <c r="AX413" s="583">
        <f t="shared" si="1041"/>
        <v>0</v>
      </c>
      <c r="AY413" s="599">
        <f t="shared" si="1060"/>
        <v>0</v>
      </c>
      <c r="AZ413" s="600" t="e">
        <f t="shared" si="1061"/>
        <v>#DIV/0!</v>
      </c>
      <c r="BA413" s="601">
        <f t="shared" si="1062"/>
        <v>0</v>
      </c>
      <c r="BB413" s="602">
        <v>1</v>
      </c>
      <c r="BC413" s="603">
        <v>0</v>
      </c>
      <c r="BD413" s="584">
        <f t="shared" si="1010"/>
        <v>1</v>
      </c>
      <c r="BE413" s="583">
        <f t="shared" si="1008"/>
        <v>1</v>
      </c>
      <c r="BF413" s="585">
        <v>2</v>
      </c>
      <c r="BG413" s="586">
        <v>45086.551446759258</v>
      </c>
      <c r="BH413" s="572">
        <f t="shared" si="1012"/>
        <v>46265</v>
      </c>
      <c r="BI413" s="604">
        <f t="shared" si="1063"/>
        <v>1178.4485532407416</v>
      </c>
      <c r="BJ413" s="580" t="str">
        <f t="shared" si="1009"/>
        <v>Dead Stock</v>
      </c>
      <c r="BK413" s="751">
        <v>1777.5</v>
      </c>
    </row>
    <row r="414" spans="1:294" ht="13">
      <c r="A414" s="549"/>
      <c r="B414" s="550"/>
      <c r="C414" s="577">
        <v>411</v>
      </c>
      <c r="D414" s="642" t="s">
        <v>3883</v>
      </c>
      <c r="E414" s="642">
        <v>9</v>
      </c>
      <c r="F414" s="553" t="s">
        <v>1952</v>
      </c>
      <c r="G414" s="580" t="s">
        <v>385</v>
      </c>
      <c r="H414" s="581" t="s">
        <v>4302</v>
      </c>
      <c r="I414" s="581" t="s">
        <v>422</v>
      </c>
      <c r="J414" s="580" t="s">
        <v>629</v>
      </c>
      <c r="K414" s="582">
        <f t="shared" si="1028"/>
        <v>1</v>
      </c>
      <c r="L414" s="580">
        <v>2</v>
      </c>
      <c r="M414" s="557"/>
      <c r="N414" s="558"/>
      <c r="O414" s="559">
        <f t="shared" si="1029"/>
        <v>2</v>
      </c>
      <c r="P414" s="560"/>
      <c r="Q414" s="558">
        <v>1</v>
      </c>
      <c r="R414" s="559">
        <f t="shared" si="1030"/>
        <v>1</v>
      </c>
      <c r="S414" s="560"/>
      <c r="T414" s="558"/>
      <c r="U414" s="561">
        <f t="shared" si="1031"/>
        <v>1</v>
      </c>
      <c r="V414" s="560"/>
      <c r="W414" s="558"/>
      <c r="X414" s="559">
        <f t="shared" si="1032"/>
        <v>1</v>
      </c>
      <c r="Y414" s="560"/>
      <c r="Z414" s="558"/>
      <c r="AA414" s="561">
        <f t="shared" si="1033"/>
        <v>1</v>
      </c>
      <c r="AB414" s="560"/>
      <c r="AC414" s="558"/>
      <c r="AD414" s="559">
        <f t="shared" si="1034"/>
        <v>1</v>
      </c>
      <c r="AE414" s="557"/>
      <c r="AF414" s="558"/>
      <c r="AG414" s="756">
        <f t="shared" si="1035"/>
        <v>1</v>
      </c>
      <c r="AH414" s="560"/>
      <c r="AI414" s="558"/>
      <c r="AJ414" s="562">
        <f t="shared" si="1036"/>
        <v>1</v>
      </c>
      <c r="AK414" s="560"/>
      <c r="AL414" s="558"/>
      <c r="AM414" s="562">
        <f t="shared" si="1037"/>
        <v>1</v>
      </c>
      <c r="AN414" s="560"/>
      <c r="AO414" s="558"/>
      <c r="AP414" s="562">
        <f t="shared" si="1038"/>
        <v>1</v>
      </c>
      <c r="AQ414" s="560"/>
      <c r="AR414" s="558"/>
      <c r="AS414" s="562">
        <f t="shared" si="1039"/>
        <v>1</v>
      </c>
      <c r="AT414" s="560"/>
      <c r="AU414" s="558"/>
      <c r="AV414" s="562">
        <f t="shared" si="1040"/>
        <v>1</v>
      </c>
      <c r="AW414" s="583">
        <f t="shared" si="1041"/>
        <v>0</v>
      </c>
      <c r="AX414" s="583">
        <f t="shared" si="1041"/>
        <v>1</v>
      </c>
      <c r="AY414" s="564">
        <f t="shared" si="1042"/>
        <v>1</v>
      </c>
      <c r="AZ414" s="565">
        <f t="shared" si="1043"/>
        <v>1</v>
      </c>
      <c r="BA414" s="566">
        <f t="shared" si="1044"/>
        <v>1</v>
      </c>
      <c r="BB414" s="567">
        <f>MAX(0, Table176252626[[#This Row],[Column6]])</f>
        <v>1</v>
      </c>
      <c r="BC414" s="568">
        <v>0</v>
      </c>
      <c r="BD414" s="584">
        <f t="shared" si="1010"/>
        <v>1</v>
      </c>
      <c r="BE414" s="583">
        <f t="shared" si="1008"/>
        <v>1</v>
      </c>
      <c r="BF414" s="585">
        <v>2</v>
      </c>
      <c r="BG414" s="586">
        <v>42975.563750000001</v>
      </c>
      <c r="BH414" s="572">
        <f t="shared" si="1012"/>
        <v>46265</v>
      </c>
      <c r="BI414" s="587">
        <f t="shared" si="1045"/>
        <v>3289.4362499999988</v>
      </c>
      <c r="BJ414" s="580" t="str">
        <f t="shared" si="1009"/>
        <v>Dead Stock</v>
      </c>
      <c r="BK414" s="751">
        <v>689.25</v>
      </c>
    </row>
    <row r="415" spans="1:294" s="548" customFormat="1" ht="13">
      <c r="A415" s="549"/>
      <c r="B415" s="576"/>
      <c r="C415" s="551">
        <v>412</v>
      </c>
      <c r="D415" s="642" t="s">
        <v>3883</v>
      </c>
      <c r="E415" s="642">
        <v>10</v>
      </c>
      <c r="F415" s="553" t="s">
        <v>1953</v>
      </c>
      <c r="G415" s="580" t="s">
        <v>398</v>
      </c>
      <c r="H415" s="581" t="s">
        <v>399</v>
      </c>
      <c r="I415" s="581" t="s">
        <v>422</v>
      </c>
      <c r="J415" s="580" t="s">
        <v>629</v>
      </c>
      <c r="K415" s="582">
        <f t="shared" si="1028"/>
        <v>3</v>
      </c>
      <c r="L415" s="580">
        <v>3</v>
      </c>
      <c r="M415" s="557"/>
      <c r="N415" s="558"/>
      <c r="O415" s="559">
        <f t="shared" si="1029"/>
        <v>3</v>
      </c>
      <c r="P415" s="560"/>
      <c r="Q415" s="558"/>
      <c r="R415" s="559">
        <f t="shared" si="1030"/>
        <v>3</v>
      </c>
      <c r="S415" s="560"/>
      <c r="T415" s="558"/>
      <c r="U415" s="561">
        <f t="shared" si="1031"/>
        <v>3</v>
      </c>
      <c r="V415" s="560"/>
      <c r="W415" s="558"/>
      <c r="X415" s="559">
        <f t="shared" si="1032"/>
        <v>3</v>
      </c>
      <c r="Y415" s="560"/>
      <c r="Z415" s="558"/>
      <c r="AA415" s="561">
        <f t="shared" si="1033"/>
        <v>3</v>
      </c>
      <c r="AB415" s="560"/>
      <c r="AC415" s="558"/>
      <c r="AD415" s="559">
        <f t="shared" si="1034"/>
        <v>3</v>
      </c>
      <c r="AE415" s="557"/>
      <c r="AF415" s="558"/>
      <c r="AG415" s="756">
        <f t="shared" si="1035"/>
        <v>3</v>
      </c>
      <c r="AH415" s="560"/>
      <c r="AI415" s="558"/>
      <c r="AJ415" s="562">
        <f t="shared" si="1036"/>
        <v>3</v>
      </c>
      <c r="AK415" s="560"/>
      <c r="AL415" s="558"/>
      <c r="AM415" s="562">
        <f t="shared" si="1037"/>
        <v>3</v>
      </c>
      <c r="AN415" s="560"/>
      <c r="AO415" s="558"/>
      <c r="AP415" s="562">
        <f t="shared" si="1038"/>
        <v>3</v>
      </c>
      <c r="AQ415" s="560"/>
      <c r="AR415" s="558"/>
      <c r="AS415" s="562">
        <f t="shared" si="1039"/>
        <v>3</v>
      </c>
      <c r="AT415" s="560"/>
      <c r="AU415" s="558"/>
      <c r="AV415" s="562">
        <f t="shared" si="1040"/>
        <v>3</v>
      </c>
      <c r="AW415" s="583">
        <f t="shared" si="1041"/>
        <v>0</v>
      </c>
      <c r="AX415" s="583">
        <f t="shared" si="1041"/>
        <v>0</v>
      </c>
      <c r="AY415" s="564">
        <f t="shared" si="1042"/>
        <v>0</v>
      </c>
      <c r="AZ415" s="565" t="e">
        <f t="shared" si="1043"/>
        <v>#DIV/0!</v>
      </c>
      <c r="BA415" s="566">
        <f t="shared" si="1044"/>
        <v>0</v>
      </c>
      <c r="BB415" s="567">
        <v>3</v>
      </c>
      <c r="BC415" s="568">
        <v>1</v>
      </c>
      <c r="BD415" s="584">
        <f t="shared" si="1010"/>
        <v>3</v>
      </c>
      <c r="BE415" s="583">
        <f t="shared" si="1008"/>
        <v>2</v>
      </c>
      <c r="BF415" s="585">
        <v>2</v>
      </c>
      <c r="BG415" s="586">
        <v>42991.667222222219</v>
      </c>
      <c r="BH415" s="572">
        <f t="shared" si="1012"/>
        <v>46265</v>
      </c>
      <c r="BI415" s="587">
        <f t="shared" si="1045"/>
        <v>3273.3327777777813</v>
      </c>
      <c r="BJ415" s="580" t="str">
        <f t="shared" si="1009"/>
        <v>Dead Stock</v>
      </c>
      <c r="BK415" s="751">
        <v>787.5</v>
      </c>
      <c r="BL415" s="530"/>
      <c r="BM415" s="530"/>
      <c r="BN415" s="530"/>
      <c r="BO415" s="530"/>
      <c r="BP415" s="530"/>
      <c r="BQ415" s="530"/>
      <c r="BR415" s="530"/>
      <c r="BS415" s="530"/>
      <c r="BT415" s="530"/>
      <c r="BU415" s="530"/>
      <c r="BV415" s="530"/>
      <c r="BW415" s="530"/>
      <c r="BX415" s="530"/>
      <c r="BY415" s="530"/>
      <c r="BZ415" s="530"/>
      <c r="CA415" s="530"/>
      <c r="CB415" s="530"/>
      <c r="CC415" s="530"/>
      <c r="CD415" s="530"/>
      <c r="CE415" s="530"/>
      <c r="CF415" s="530"/>
      <c r="CG415" s="530"/>
      <c r="CH415" s="530"/>
      <c r="CI415" s="530"/>
      <c r="CJ415" s="530"/>
      <c r="CK415" s="530"/>
      <c r="CL415" s="530"/>
      <c r="CM415" s="530"/>
      <c r="CN415" s="530"/>
      <c r="CO415" s="530"/>
      <c r="CP415" s="530"/>
      <c r="CQ415" s="530"/>
      <c r="CR415" s="530"/>
      <c r="CS415" s="530"/>
      <c r="CT415" s="530"/>
      <c r="CU415" s="530"/>
      <c r="CV415" s="530"/>
      <c r="CW415" s="530"/>
      <c r="CX415" s="530"/>
      <c r="CY415" s="530"/>
      <c r="CZ415" s="530"/>
      <c r="DA415" s="530"/>
      <c r="DB415" s="530"/>
      <c r="DC415" s="530"/>
      <c r="DD415" s="530"/>
      <c r="DE415" s="530"/>
      <c r="DF415" s="530"/>
      <c r="DG415" s="530"/>
      <c r="DH415" s="530"/>
      <c r="DI415" s="530"/>
      <c r="DJ415" s="530"/>
      <c r="DK415" s="530"/>
      <c r="DL415" s="530"/>
      <c r="DM415" s="530"/>
      <c r="DN415" s="530"/>
      <c r="DO415" s="530"/>
      <c r="DP415" s="530"/>
      <c r="DQ415" s="530"/>
      <c r="DR415" s="530"/>
      <c r="DS415" s="530"/>
      <c r="DT415" s="530"/>
      <c r="DU415" s="530"/>
      <c r="DV415" s="530"/>
      <c r="DW415" s="530"/>
      <c r="DX415" s="530"/>
      <c r="DY415" s="530"/>
      <c r="DZ415" s="530"/>
      <c r="EA415" s="530"/>
      <c r="EB415" s="530"/>
      <c r="EC415" s="530"/>
      <c r="ED415" s="530"/>
      <c r="EE415" s="530"/>
      <c r="EF415" s="530"/>
      <c r="EG415" s="530"/>
      <c r="EH415" s="530"/>
      <c r="EI415" s="530"/>
      <c r="EJ415" s="530"/>
      <c r="EK415" s="530"/>
      <c r="EL415" s="530"/>
      <c r="EM415" s="530"/>
      <c r="EN415" s="530"/>
      <c r="EO415" s="530"/>
      <c r="EP415" s="530"/>
      <c r="EQ415" s="530"/>
      <c r="ER415" s="530"/>
      <c r="ES415" s="530"/>
      <c r="ET415" s="530"/>
      <c r="EU415" s="530"/>
      <c r="EV415" s="530"/>
      <c r="EW415" s="530"/>
      <c r="EX415" s="530"/>
      <c r="EY415" s="530"/>
      <c r="EZ415" s="530"/>
      <c r="FA415" s="530"/>
      <c r="FB415" s="530"/>
      <c r="FC415" s="530"/>
      <c r="FD415" s="530"/>
      <c r="FE415" s="530"/>
      <c r="FF415" s="530"/>
      <c r="FG415" s="530"/>
      <c r="FH415" s="530"/>
      <c r="FI415" s="530"/>
      <c r="FJ415" s="530"/>
      <c r="FK415" s="530"/>
      <c r="FL415" s="530"/>
      <c r="FM415" s="530"/>
      <c r="FN415" s="530"/>
      <c r="FO415" s="530"/>
      <c r="FP415" s="530"/>
      <c r="FQ415" s="530"/>
      <c r="FR415" s="530"/>
      <c r="FS415" s="530"/>
      <c r="FT415" s="530"/>
      <c r="FU415" s="530"/>
      <c r="FV415" s="530"/>
      <c r="FW415" s="530"/>
      <c r="FX415" s="530"/>
      <c r="FY415" s="530"/>
      <c r="FZ415" s="530"/>
      <c r="GA415" s="530"/>
      <c r="GB415" s="530"/>
      <c r="GC415" s="530"/>
      <c r="GD415" s="530"/>
      <c r="GE415" s="530"/>
      <c r="GF415" s="530"/>
      <c r="GG415" s="530"/>
      <c r="GH415" s="530"/>
      <c r="GI415" s="530"/>
      <c r="GJ415" s="530"/>
      <c r="GK415" s="530"/>
      <c r="GL415" s="530"/>
      <c r="GM415" s="530"/>
      <c r="GN415" s="530"/>
      <c r="GO415" s="530"/>
      <c r="GP415" s="530"/>
      <c r="GQ415" s="530"/>
      <c r="GR415" s="530"/>
      <c r="GS415" s="530"/>
      <c r="GT415" s="530"/>
      <c r="GU415" s="530"/>
      <c r="GV415" s="530"/>
      <c r="GW415" s="530"/>
      <c r="GX415" s="530"/>
      <c r="GY415" s="530"/>
      <c r="GZ415" s="530"/>
      <c r="HA415" s="530"/>
      <c r="HB415" s="530"/>
      <c r="HC415" s="530"/>
      <c r="HD415" s="530"/>
      <c r="HE415" s="530"/>
      <c r="HF415" s="530"/>
      <c r="HG415" s="530"/>
      <c r="HH415" s="530"/>
      <c r="HI415" s="530"/>
      <c r="HJ415" s="530"/>
      <c r="HK415" s="530"/>
      <c r="HL415" s="530"/>
      <c r="HM415" s="530"/>
      <c r="HN415" s="530"/>
      <c r="HO415" s="530"/>
      <c r="HP415" s="530"/>
      <c r="HQ415" s="530"/>
      <c r="HR415" s="530"/>
      <c r="HS415" s="530"/>
      <c r="HT415" s="530"/>
      <c r="HU415" s="530"/>
      <c r="HV415" s="530"/>
      <c r="HW415" s="530"/>
      <c r="HX415" s="530"/>
      <c r="HY415" s="530"/>
      <c r="HZ415" s="530"/>
      <c r="IA415" s="530"/>
      <c r="IB415" s="530"/>
      <c r="IC415" s="530"/>
      <c r="ID415" s="530"/>
      <c r="IE415" s="530"/>
      <c r="IF415" s="530"/>
      <c r="IG415" s="530"/>
      <c r="IH415" s="530"/>
      <c r="II415" s="530"/>
      <c r="IJ415" s="530"/>
      <c r="IK415" s="530"/>
      <c r="IL415" s="530"/>
      <c r="IM415" s="530"/>
      <c r="IN415" s="530"/>
      <c r="IO415" s="530"/>
      <c r="IP415" s="530"/>
      <c r="IQ415" s="530"/>
      <c r="IR415" s="530"/>
      <c r="IS415" s="530"/>
      <c r="IT415" s="530"/>
      <c r="IU415" s="530"/>
      <c r="IV415" s="530"/>
      <c r="IW415" s="530"/>
      <c r="IX415" s="530"/>
      <c r="IY415" s="530"/>
      <c r="IZ415" s="530"/>
      <c r="JA415" s="530"/>
      <c r="JB415" s="530"/>
      <c r="JC415" s="530"/>
      <c r="JD415" s="530"/>
      <c r="JE415" s="530"/>
      <c r="JF415" s="530"/>
      <c r="JG415" s="530"/>
      <c r="JH415" s="530"/>
      <c r="JI415" s="530"/>
      <c r="JJ415" s="530"/>
      <c r="JK415" s="530"/>
      <c r="JL415" s="530"/>
      <c r="JM415" s="530"/>
      <c r="JN415" s="530"/>
      <c r="JO415" s="530"/>
      <c r="JP415" s="530"/>
      <c r="JQ415" s="530"/>
      <c r="JR415" s="530"/>
      <c r="JS415" s="530"/>
      <c r="JT415" s="530"/>
      <c r="JU415" s="530"/>
      <c r="JV415" s="530"/>
      <c r="JW415" s="530"/>
      <c r="JX415" s="530"/>
      <c r="JY415" s="530"/>
      <c r="JZ415" s="530"/>
      <c r="KA415" s="530"/>
      <c r="KB415" s="530"/>
      <c r="KC415" s="530"/>
      <c r="KD415" s="530"/>
      <c r="KE415" s="530"/>
      <c r="KF415" s="530"/>
      <c r="KG415" s="530"/>
      <c r="KH415" s="530"/>
    </row>
    <row r="416" spans="1:294" ht="13">
      <c r="A416" s="549"/>
      <c r="B416" s="576"/>
      <c r="C416" s="551">
        <v>413</v>
      </c>
      <c r="D416" s="642" t="s">
        <v>3883</v>
      </c>
      <c r="E416" s="642">
        <v>11</v>
      </c>
      <c r="F416" s="553" t="s">
        <v>1953</v>
      </c>
      <c r="G416" s="580" t="s">
        <v>189</v>
      </c>
      <c r="H416" s="581" t="s">
        <v>3005</v>
      </c>
      <c r="I416" s="581" t="s">
        <v>419</v>
      </c>
      <c r="J416" s="580" t="s">
        <v>629</v>
      </c>
      <c r="K416" s="582">
        <f>AV416</f>
        <v>0</v>
      </c>
      <c r="L416" s="580">
        <v>2</v>
      </c>
      <c r="M416" s="557"/>
      <c r="N416" s="558"/>
      <c r="O416" s="559">
        <f>SUM(L416+M416-N416)</f>
        <v>2</v>
      </c>
      <c r="P416" s="560"/>
      <c r="Q416" s="558">
        <v>1</v>
      </c>
      <c r="R416" s="559">
        <f>SUM(O416+P416-Q416)</f>
        <v>1</v>
      </c>
      <c r="S416" s="560"/>
      <c r="T416" s="558"/>
      <c r="U416" s="561">
        <f>SUM(R416+S416-T416)</f>
        <v>1</v>
      </c>
      <c r="V416" s="560"/>
      <c r="W416" s="558"/>
      <c r="X416" s="559">
        <f>SUM(U416+V416-W416)</f>
        <v>1</v>
      </c>
      <c r="Y416" s="560"/>
      <c r="Z416" s="558"/>
      <c r="AA416" s="561">
        <f>SUM(X416+Y416-Z416)</f>
        <v>1</v>
      </c>
      <c r="AB416" s="560"/>
      <c r="AC416" s="558"/>
      <c r="AD416" s="559">
        <f>SUM(AA416+AB416-AC416)</f>
        <v>1</v>
      </c>
      <c r="AE416" s="557"/>
      <c r="AF416" s="558"/>
      <c r="AG416" s="756">
        <f>SUM(AD416+AE416-AF416)</f>
        <v>1</v>
      </c>
      <c r="AH416" s="560"/>
      <c r="AI416" s="558">
        <v>1</v>
      </c>
      <c r="AJ416" s="562">
        <f>SUM(AG416+AH416-AI416)</f>
        <v>0</v>
      </c>
      <c r="AK416" s="560"/>
      <c r="AL416" s="558"/>
      <c r="AM416" s="562">
        <f>SUM(AJ416+AK416-AL416)</f>
        <v>0</v>
      </c>
      <c r="AN416" s="560"/>
      <c r="AO416" s="558"/>
      <c r="AP416" s="562">
        <f>SUM(AM416+AN416-AO416)</f>
        <v>0</v>
      </c>
      <c r="AQ416" s="560"/>
      <c r="AR416" s="558"/>
      <c r="AS416" s="562">
        <f>SUM(AP416+AQ416-AR416)</f>
        <v>0</v>
      </c>
      <c r="AT416" s="560"/>
      <c r="AU416" s="558"/>
      <c r="AV416" s="562">
        <f>SUM(AS416+AT416-AU416)</f>
        <v>0</v>
      </c>
      <c r="AW416" s="583">
        <f>SUM(M416+P416+S416+V416+Y416+AB416+AE416+AH416+AK416+AN416+AQ416+AT416)</f>
        <v>0</v>
      </c>
      <c r="AX416" s="583">
        <f t="shared" si="1041"/>
        <v>2</v>
      </c>
      <c r="AY416" s="564">
        <f>SUM(N416,Q416,T416,W416,Z416,AC416,AF416,AI416,AL416,AO416,AR416,AU416)</f>
        <v>2</v>
      </c>
      <c r="AZ416" s="565">
        <f>AVERAGE(N416,Q416,T416,W416,Z416,AC416,AF416,AI416,AL416,AO416,AR416,AU416)</f>
        <v>1</v>
      </c>
      <c r="BA416" s="566">
        <f>COUNT(N416,Q416,T416,W416,Z416,AC416,AF416,AI416,AL416,AO416,AR416,AU416)</f>
        <v>2</v>
      </c>
      <c r="BB416" s="567">
        <f>MAX(0, Table176252626[[#This Row],[Column6]])</f>
        <v>0</v>
      </c>
      <c r="BC416" s="568">
        <v>0</v>
      </c>
      <c r="BD416" s="584">
        <f t="shared" si="1010"/>
        <v>0</v>
      </c>
      <c r="BE416" s="583">
        <f t="shared" si="1008"/>
        <v>0</v>
      </c>
      <c r="BF416" s="585">
        <v>2</v>
      </c>
      <c r="BG416" s="586">
        <v>45547.595706018517</v>
      </c>
      <c r="BH416" s="572">
        <f t="shared" si="1012"/>
        <v>46265</v>
      </c>
      <c r="BI416" s="587">
        <f>BH416-BG416</f>
        <v>717.40429398148262</v>
      </c>
      <c r="BJ416" s="580" t="str">
        <f t="shared" si="1009"/>
        <v/>
      </c>
      <c r="BK416" s="751">
        <v>1038</v>
      </c>
    </row>
    <row r="417" spans="1:294" ht="13">
      <c r="A417" s="549"/>
      <c r="B417" s="550"/>
      <c r="C417" s="551">
        <v>414</v>
      </c>
      <c r="D417" s="642" t="s">
        <v>3883</v>
      </c>
      <c r="E417" s="642">
        <v>12</v>
      </c>
      <c r="F417" s="553" t="s">
        <v>3852</v>
      </c>
      <c r="G417" s="588" t="s">
        <v>599</v>
      </c>
      <c r="H417" s="589" t="s">
        <v>600</v>
      </c>
      <c r="I417" s="581" t="s">
        <v>428</v>
      </c>
      <c r="J417" s="580" t="s">
        <v>629</v>
      </c>
      <c r="K417" s="582">
        <f t="shared" ref="K417:K419" si="1064">AV417</f>
        <v>2</v>
      </c>
      <c r="L417" s="580">
        <v>2</v>
      </c>
      <c r="M417" s="557"/>
      <c r="N417" s="558"/>
      <c r="O417" s="559">
        <f t="shared" ref="O417:O419" si="1065">SUM(L417+M417-N417)</f>
        <v>2</v>
      </c>
      <c r="P417" s="560"/>
      <c r="Q417" s="558"/>
      <c r="R417" s="559">
        <f t="shared" ref="R417:R419" si="1066">SUM(O417+P417-Q417)</f>
        <v>2</v>
      </c>
      <c r="S417" s="560"/>
      <c r="T417" s="558"/>
      <c r="U417" s="561">
        <f t="shared" ref="U417:U419" si="1067">SUM(R417+S417-T417)</f>
        <v>2</v>
      </c>
      <c r="V417" s="560"/>
      <c r="W417" s="558"/>
      <c r="X417" s="559">
        <f t="shared" ref="X417:X419" si="1068">SUM(U417+V417-W417)</f>
        <v>2</v>
      </c>
      <c r="Y417" s="560"/>
      <c r="Z417" s="558"/>
      <c r="AA417" s="561">
        <f t="shared" ref="AA417:AA419" si="1069">SUM(X417+Y417-Z417)</f>
        <v>2</v>
      </c>
      <c r="AB417" s="560"/>
      <c r="AC417" s="558"/>
      <c r="AD417" s="559">
        <f t="shared" ref="AD417:AD419" si="1070">SUM(AA417+AB417-AC417)</f>
        <v>2</v>
      </c>
      <c r="AE417" s="557"/>
      <c r="AF417" s="558"/>
      <c r="AG417" s="756">
        <f t="shared" ref="AG417:AG419" si="1071">SUM(AD417+AE417-AF417)</f>
        <v>2</v>
      </c>
      <c r="AH417" s="560"/>
      <c r="AI417" s="558"/>
      <c r="AJ417" s="562">
        <f t="shared" ref="AJ417:AJ419" si="1072">SUM(AG417+AH417-AI417)</f>
        <v>2</v>
      </c>
      <c r="AK417" s="560"/>
      <c r="AL417" s="558"/>
      <c r="AM417" s="562">
        <f t="shared" ref="AM417:AM419" si="1073">SUM(AJ417+AK417-AL417)</f>
        <v>2</v>
      </c>
      <c r="AN417" s="560"/>
      <c r="AO417" s="558"/>
      <c r="AP417" s="562">
        <f t="shared" ref="AP417:AP419" si="1074">SUM(AM417+AN417-AO417)</f>
        <v>2</v>
      </c>
      <c r="AQ417" s="560"/>
      <c r="AR417" s="558"/>
      <c r="AS417" s="562">
        <f t="shared" ref="AS417:AS419" si="1075">SUM(AP417+AQ417-AR417)</f>
        <v>2</v>
      </c>
      <c r="AT417" s="560"/>
      <c r="AU417" s="558"/>
      <c r="AV417" s="562">
        <f t="shared" ref="AV417:AV419" si="1076">SUM(AS417+AT417-AU417)</f>
        <v>2</v>
      </c>
      <c r="AW417" s="583">
        <f t="shared" ref="AW417:AW419" si="1077">SUM(M417+P417+S417+V417+Y417+AB417+AE417+AH417+AK417+AN417+AQ417+AT417)</f>
        <v>0</v>
      </c>
      <c r="AX417" s="583">
        <f t="shared" si="1041"/>
        <v>0</v>
      </c>
      <c r="AY417" s="564">
        <f t="shared" ref="AY417:AY419" si="1078">SUM(N417,Q417,T417,W417,Z417,AC417,AF417,AI417,AL417,AO417,AR417,AU417)</f>
        <v>0</v>
      </c>
      <c r="AZ417" s="565" t="e">
        <f t="shared" ref="AZ417:AZ419" si="1079">AVERAGE(N417,Q417,T417,W417,Z417,AC417,AF417,AI417,AL417,AO417,AR417,AU417)</f>
        <v>#DIV/0!</v>
      </c>
      <c r="BA417" s="566">
        <f t="shared" ref="BA417:BA419" si="1080">COUNT(N417,Q417,T417,W417,Z417,AC417,AF417,AI417,AL417,AO417,AR417,AU417)</f>
        <v>0</v>
      </c>
      <c r="BB417" s="567">
        <f>MAX(0, Table176252626[[#This Row],[Column6]])</f>
        <v>2</v>
      </c>
      <c r="BC417" s="568">
        <v>1</v>
      </c>
      <c r="BD417" s="584">
        <f t="shared" si="1010"/>
        <v>2</v>
      </c>
      <c r="BE417" s="583">
        <f t="shared" si="1008"/>
        <v>1</v>
      </c>
      <c r="BF417" s="585">
        <v>2</v>
      </c>
      <c r="BG417" s="586">
        <v>45547.591377314813</v>
      </c>
      <c r="BH417" s="572">
        <f t="shared" si="1012"/>
        <v>46265</v>
      </c>
      <c r="BI417" s="587">
        <f t="shared" ref="BI417:BI419" si="1081">BH417-BG417</f>
        <v>717.40862268518686</v>
      </c>
      <c r="BJ417" s="580" t="str">
        <f t="shared" si="1009"/>
        <v>Dead Stock</v>
      </c>
      <c r="BK417" s="751">
        <v>1158.75</v>
      </c>
    </row>
    <row r="418" spans="1:294" s="548" customFormat="1" ht="13">
      <c r="A418" s="549"/>
      <c r="B418" s="550"/>
      <c r="C418" s="577">
        <v>415</v>
      </c>
      <c r="D418" s="642" t="s">
        <v>3883</v>
      </c>
      <c r="E418" s="642">
        <v>13</v>
      </c>
      <c r="F418" s="553" t="s">
        <v>1952</v>
      </c>
      <c r="G418" s="580" t="s">
        <v>8</v>
      </c>
      <c r="H418" s="581" t="s">
        <v>9</v>
      </c>
      <c r="I418" s="581" t="s">
        <v>419</v>
      </c>
      <c r="J418" s="580" t="s">
        <v>629</v>
      </c>
      <c r="K418" s="582">
        <f>AV418</f>
        <v>4</v>
      </c>
      <c r="L418" s="580">
        <v>4</v>
      </c>
      <c r="M418" s="557"/>
      <c r="N418" s="558">
        <f>1+1</f>
        <v>2</v>
      </c>
      <c r="O418" s="559">
        <f>SUM(L418+M418-N418)</f>
        <v>2</v>
      </c>
      <c r="P418" s="560"/>
      <c r="Q418" s="558">
        <v>1</v>
      </c>
      <c r="R418" s="559">
        <f>SUM(O418+P418-Q418)</f>
        <v>1</v>
      </c>
      <c r="S418" s="560"/>
      <c r="T418" s="558"/>
      <c r="U418" s="561">
        <f>SUM(R418+S418-T418)</f>
        <v>1</v>
      </c>
      <c r="V418" s="560"/>
      <c r="W418" s="558">
        <v>1</v>
      </c>
      <c r="X418" s="559">
        <f>SUM(U418+V418-W418)</f>
        <v>0</v>
      </c>
      <c r="Y418" s="560">
        <v>5</v>
      </c>
      <c r="Z418" s="558"/>
      <c r="AA418" s="561">
        <f>SUM(X418+Y418-Z418)</f>
        <v>5</v>
      </c>
      <c r="AB418" s="560"/>
      <c r="AC418" s="558"/>
      <c r="AD418" s="559">
        <f>SUM(AA418+AB418-AC418)</f>
        <v>5</v>
      </c>
      <c r="AE418" s="557"/>
      <c r="AF418" s="558">
        <v>1</v>
      </c>
      <c r="AG418" s="756">
        <f>SUM(AD418+AE418-AF418)</f>
        <v>4</v>
      </c>
      <c r="AH418" s="560"/>
      <c r="AI418" s="558"/>
      <c r="AJ418" s="562">
        <f>SUM(AG418+AH418-AI418)</f>
        <v>4</v>
      </c>
      <c r="AK418" s="560"/>
      <c r="AL418" s="558"/>
      <c r="AM418" s="562">
        <f>SUM(AJ418+AK418-AL418)</f>
        <v>4</v>
      </c>
      <c r="AN418" s="560"/>
      <c r="AO418" s="558"/>
      <c r="AP418" s="562">
        <f>SUM(AM418+AN418-AO418)</f>
        <v>4</v>
      </c>
      <c r="AQ418" s="560"/>
      <c r="AR418" s="558"/>
      <c r="AS418" s="562">
        <f>SUM(AP418+AQ418-AR418)</f>
        <v>4</v>
      </c>
      <c r="AT418" s="560"/>
      <c r="AU418" s="558"/>
      <c r="AV418" s="562">
        <f>SUM(AS418+AT418-AU418)</f>
        <v>4</v>
      </c>
      <c r="AW418" s="583">
        <f>SUM(M418+P418+S418+V418+Y418+AB418+AE418+AH418+AK418+AN418+AQ418+AT418)</f>
        <v>5</v>
      </c>
      <c r="AX418" s="583">
        <f t="shared" si="1041"/>
        <v>5</v>
      </c>
      <c r="AY418" s="564">
        <f>SUM(N418,Q418,T418,W418,Z418,AC418,AF418,AI418,AL418,AO418,AR418,AU418)</f>
        <v>5</v>
      </c>
      <c r="AZ418" s="565">
        <f>AVERAGE(N418,Q418,T418,W418,Z418,AC418,AF418,AI418,AL418,AO418,AR418,AU418)</f>
        <v>1.25</v>
      </c>
      <c r="BA418" s="566">
        <f>COUNT(N418,Q418,T418,W418,Z418,AC418,AF418,AI418,AL418,AO418,AR418,AU418)</f>
        <v>4</v>
      </c>
      <c r="BB418" s="567">
        <f>MAX(0, Table176252626[[#This Row],[Column6]])</f>
        <v>4</v>
      </c>
      <c r="BC418" s="568">
        <v>1</v>
      </c>
      <c r="BD418" s="584">
        <f t="shared" si="1010"/>
        <v>4</v>
      </c>
      <c r="BE418" s="583">
        <f t="shared" si="1008"/>
        <v>3</v>
      </c>
      <c r="BF418" s="585">
        <v>2</v>
      </c>
      <c r="BG418" s="586">
        <v>46169</v>
      </c>
      <c r="BH418" s="572">
        <f t="shared" si="1012"/>
        <v>46265</v>
      </c>
      <c r="BI418" s="587">
        <f>BH418-BG418</f>
        <v>96</v>
      </c>
      <c r="BJ418" s="580" t="str">
        <f t="shared" si="1009"/>
        <v/>
      </c>
      <c r="BK418" s="751">
        <v>1313.25</v>
      </c>
      <c r="BL418" s="530"/>
      <c r="BM418" s="530"/>
      <c r="BN418" s="530"/>
      <c r="BO418" s="530"/>
      <c r="BP418" s="530"/>
      <c r="BQ418" s="530"/>
      <c r="BR418" s="530"/>
      <c r="BS418" s="530"/>
      <c r="BT418" s="530"/>
      <c r="BU418" s="530"/>
      <c r="BV418" s="530"/>
      <c r="BW418" s="530"/>
      <c r="BX418" s="530"/>
      <c r="BY418" s="530"/>
      <c r="BZ418" s="530"/>
      <c r="CA418" s="530"/>
      <c r="CB418" s="530"/>
      <c r="CC418" s="530"/>
      <c r="CD418" s="530"/>
      <c r="CE418" s="530"/>
      <c r="CF418" s="530"/>
      <c r="CG418" s="530"/>
      <c r="CH418" s="530"/>
      <c r="CI418" s="530"/>
      <c r="CJ418" s="530"/>
      <c r="CK418" s="530"/>
      <c r="CL418" s="530"/>
      <c r="CM418" s="530"/>
      <c r="CN418" s="530"/>
      <c r="CO418" s="530"/>
      <c r="CP418" s="530"/>
      <c r="CQ418" s="530"/>
      <c r="CR418" s="530"/>
      <c r="CS418" s="530"/>
      <c r="CT418" s="530"/>
      <c r="CU418" s="530"/>
      <c r="CV418" s="530"/>
      <c r="CW418" s="530"/>
      <c r="CX418" s="530"/>
      <c r="CY418" s="530"/>
      <c r="CZ418" s="530"/>
      <c r="DA418" s="530"/>
      <c r="DB418" s="530"/>
      <c r="DC418" s="530"/>
      <c r="DD418" s="530"/>
      <c r="DE418" s="530"/>
      <c r="DF418" s="530"/>
      <c r="DG418" s="530"/>
      <c r="DH418" s="530"/>
      <c r="DI418" s="530"/>
      <c r="DJ418" s="530"/>
      <c r="DK418" s="530"/>
      <c r="DL418" s="530"/>
      <c r="DM418" s="530"/>
      <c r="DN418" s="530"/>
      <c r="DO418" s="530"/>
      <c r="DP418" s="530"/>
      <c r="DQ418" s="530"/>
      <c r="DR418" s="530"/>
      <c r="DS418" s="530"/>
      <c r="DT418" s="530"/>
      <c r="DU418" s="530"/>
      <c r="DV418" s="530"/>
      <c r="DW418" s="530"/>
      <c r="DX418" s="530"/>
      <c r="DY418" s="530"/>
      <c r="DZ418" s="530"/>
      <c r="EA418" s="530"/>
      <c r="EB418" s="530"/>
      <c r="EC418" s="530"/>
      <c r="ED418" s="530"/>
      <c r="EE418" s="530"/>
      <c r="EF418" s="530"/>
      <c r="EG418" s="530"/>
      <c r="EH418" s="530"/>
      <c r="EI418" s="530"/>
      <c r="EJ418" s="530"/>
      <c r="EK418" s="530"/>
      <c r="EL418" s="530"/>
      <c r="EM418" s="530"/>
      <c r="EN418" s="530"/>
      <c r="EO418" s="530"/>
      <c r="EP418" s="530"/>
      <c r="EQ418" s="530"/>
      <c r="ER418" s="530"/>
      <c r="ES418" s="530"/>
      <c r="ET418" s="530"/>
      <c r="EU418" s="530"/>
      <c r="EV418" s="530"/>
      <c r="EW418" s="530"/>
      <c r="EX418" s="530"/>
      <c r="EY418" s="530"/>
      <c r="EZ418" s="530"/>
      <c r="FA418" s="530"/>
      <c r="FB418" s="530"/>
      <c r="FC418" s="530"/>
      <c r="FD418" s="530"/>
      <c r="FE418" s="530"/>
      <c r="FF418" s="530"/>
      <c r="FG418" s="530"/>
      <c r="FH418" s="530"/>
      <c r="FI418" s="530"/>
      <c r="FJ418" s="530"/>
      <c r="FK418" s="530"/>
      <c r="FL418" s="530"/>
      <c r="FM418" s="530"/>
      <c r="FN418" s="530"/>
      <c r="FO418" s="530"/>
      <c r="FP418" s="530"/>
      <c r="FQ418" s="530"/>
      <c r="FR418" s="530"/>
      <c r="FS418" s="530"/>
      <c r="FT418" s="530"/>
      <c r="FU418" s="530"/>
      <c r="FV418" s="530"/>
      <c r="FW418" s="530"/>
      <c r="FX418" s="530"/>
      <c r="FY418" s="530"/>
      <c r="FZ418" s="530"/>
      <c r="GA418" s="530"/>
      <c r="GB418" s="530"/>
      <c r="GC418" s="530"/>
      <c r="GD418" s="530"/>
      <c r="GE418" s="530"/>
      <c r="GF418" s="530"/>
      <c r="GG418" s="530"/>
      <c r="GH418" s="530"/>
      <c r="GI418" s="530"/>
      <c r="GJ418" s="530"/>
      <c r="GK418" s="530"/>
      <c r="GL418" s="530"/>
      <c r="GM418" s="530"/>
      <c r="GN418" s="530"/>
      <c r="GO418" s="530"/>
      <c r="GP418" s="530"/>
      <c r="GQ418" s="530"/>
      <c r="GR418" s="530"/>
      <c r="GS418" s="530"/>
      <c r="GT418" s="530"/>
      <c r="GU418" s="530"/>
      <c r="GV418" s="530"/>
      <c r="GW418" s="530"/>
      <c r="GX418" s="530"/>
      <c r="GY418" s="530"/>
      <c r="GZ418" s="530"/>
      <c r="HA418" s="530"/>
      <c r="HB418" s="530"/>
      <c r="HC418" s="530"/>
      <c r="HD418" s="530"/>
      <c r="HE418" s="530"/>
      <c r="HF418" s="530"/>
      <c r="HG418" s="530"/>
      <c r="HH418" s="530"/>
      <c r="HI418" s="530"/>
      <c r="HJ418" s="530"/>
      <c r="HK418" s="530"/>
      <c r="HL418" s="530"/>
      <c r="HM418" s="530"/>
      <c r="HN418" s="530"/>
      <c r="HO418" s="530"/>
      <c r="HP418" s="530"/>
      <c r="HQ418" s="530"/>
      <c r="HR418" s="530"/>
      <c r="HS418" s="530"/>
      <c r="HT418" s="530"/>
      <c r="HU418" s="530"/>
      <c r="HV418" s="530"/>
      <c r="HW418" s="530"/>
      <c r="HX418" s="530"/>
      <c r="HY418" s="530"/>
      <c r="HZ418" s="530"/>
      <c r="IA418" s="530"/>
      <c r="IB418" s="530"/>
      <c r="IC418" s="530"/>
      <c r="ID418" s="530"/>
      <c r="IE418" s="530"/>
      <c r="IF418" s="530"/>
      <c r="IG418" s="530"/>
      <c r="IH418" s="530"/>
      <c r="II418" s="530"/>
      <c r="IJ418" s="530"/>
      <c r="IK418" s="530"/>
      <c r="IL418" s="530"/>
      <c r="IM418" s="530"/>
      <c r="IN418" s="530"/>
      <c r="IO418" s="530"/>
      <c r="IP418" s="530"/>
      <c r="IQ418" s="530"/>
      <c r="IR418" s="530"/>
      <c r="IS418" s="530"/>
      <c r="IT418" s="530"/>
      <c r="IU418" s="530"/>
      <c r="IV418" s="530"/>
      <c r="IW418" s="530"/>
      <c r="IX418" s="530"/>
      <c r="IY418" s="530"/>
      <c r="IZ418" s="530"/>
      <c r="JA418" s="530"/>
      <c r="JB418" s="530"/>
      <c r="JC418" s="530"/>
      <c r="JD418" s="530"/>
      <c r="JE418" s="530"/>
      <c r="JF418" s="530"/>
      <c r="JG418" s="530"/>
      <c r="JH418" s="530"/>
      <c r="JI418" s="530"/>
      <c r="JJ418" s="530"/>
      <c r="JK418" s="530"/>
      <c r="JL418" s="530"/>
      <c r="JM418" s="530"/>
      <c r="JN418" s="530"/>
      <c r="JO418" s="530"/>
      <c r="JP418" s="530"/>
      <c r="JQ418" s="530"/>
      <c r="JR418" s="530"/>
      <c r="JS418" s="530"/>
      <c r="JT418" s="530"/>
      <c r="JU418" s="530"/>
      <c r="JV418" s="530"/>
      <c r="JW418" s="530"/>
      <c r="JX418" s="530"/>
      <c r="JY418" s="530"/>
      <c r="JZ418" s="530"/>
      <c r="KA418" s="530"/>
      <c r="KB418" s="530"/>
      <c r="KC418" s="530"/>
      <c r="KD418" s="530"/>
      <c r="KE418" s="530"/>
      <c r="KF418" s="530"/>
      <c r="KG418" s="530"/>
      <c r="KH418" s="530"/>
    </row>
    <row r="419" spans="1:294" ht="13">
      <c r="A419" s="549"/>
      <c r="B419" s="550"/>
      <c r="C419" s="577">
        <v>416</v>
      </c>
      <c r="D419" s="642" t="s">
        <v>3883</v>
      </c>
      <c r="E419" s="642">
        <v>14</v>
      </c>
      <c r="F419" s="593" t="s">
        <v>1952</v>
      </c>
      <c r="G419" s="588" t="s">
        <v>15</v>
      </c>
      <c r="H419" s="589" t="s">
        <v>4400</v>
      </c>
      <c r="I419" s="581" t="s">
        <v>419</v>
      </c>
      <c r="J419" s="580" t="s">
        <v>629</v>
      </c>
      <c r="K419" s="582">
        <f t="shared" si="1064"/>
        <v>3</v>
      </c>
      <c r="L419" s="580">
        <v>2</v>
      </c>
      <c r="M419" s="557"/>
      <c r="N419" s="558"/>
      <c r="O419" s="559">
        <f t="shared" si="1065"/>
        <v>2</v>
      </c>
      <c r="P419" s="560">
        <v>3</v>
      </c>
      <c r="Q419" s="558"/>
      <c r="R419" s="559">
        <f t="shared" si="1066"/>
        <v>5</v>
      </c>
      <c r="S419" s="560"/>
      <c r="T419" s="558"/>
      <c r="U419" s="561">
        <f t="shared" si="1067"/>
        <v>5</v>
      </c>
      <c r="V419" s="560"/>
      <c r="W419" s="558">
        <v>1</v>
      </c>
      <c r="X419" s="559">
        <f t="shared" si="1068"/>
        <v>4</v>
      </c>
      <c r="Y419" s="560"/>
      <c r="Z419" s="558"/>
      <c r="AA419" s="561">
        <f t="shared" si="1069"/>
        <v>4</v>
      </c>
      <c r="AB419" s="560"/>
      <c r="AC419" s="558">
        <v>1</v>
      </c>
      <c r="AD419" s="559">
        <f t="shared" si="1070"/>
        <v>3</v>
      </c>
      <c r="AE419" s="557"/>
      <c r="AF419" s="558"/>
      <c r="AG419" s="756">
        <f t="shared" si="1071"/>
        <v>3</v>
      </c>
      <c r="AH419" s="560"/>
      <c r="AI419" s="558"/>
      <c r="AJ419" s="562">
        <f t="shared" si="1072"/>
        <v>3</v>
      </c>
      <c r="AK419" s="560"/>
      <c r="AL419" s="558"/>
      <c r="AM419" s="562">
        <f t="shared" si="1073"/>
        <v>3</v>
      </c>
      <c r="AN419" s="560"/>
      <c r="AO419" s="558"/>
      <c r="AP419" s="562">
        <f t="shared" si="1074"/>
        <v>3</v>
      </c>
      <c r="AQ419" s="560"/>
      <c r="AR419" s="558"/>
      <c r="AS419" s="562">
        <f t="shared" si="1075"/>
        <v>3</v>
      </c>
      <c r="AT419" s="560"/>
      <c r="AU419" s="558"/>
      <c r="AV419" s="562">
        <f t="shared" si="1076"/>
        <v>3</v>
      </c>
      <c r="AW419" s="583">
        <f t="shared" si="1077"/>
        <v>3</v>
      </c>
      <c r="AX419" s="583">
        <f t="shared" si="1041"/>
        <v>2</v>
      </c>
      <c r="AY419" s="564">
        <f t="shared" si="1078"/>
        <v>2</v>
      </c>
      <c r="AZ419" s="565">
        <f t="shared" si="1079"/>
        <v>1</v>
      </c>
      <c r="BA419" s="566">
        <f t="shared" si="1080"/>
        <v>2</v>
      </c>
      <c r="BB419" s="567">
        <v>3</v>
      </c>
      <c r="BC419" s="568">
        <v>1</v>
      </c>
      <c r="BD419" s="584">
        <f t="shared" si="1010"/>
        <v>3</v>
      </c>
      <c r="BE419" s="583">
        <f t="shared" si="1008"/>
        <v>2</v>
      </c>
      <c r="BF419" s="585">
        <v>2</v>
      </c>
      <c r="BG419" s="586">
        <v>46065</v>
      </c>
      <c r="BH419" s="572">
        <f t="shared" si="1012"/>
        <v>46265</v>
      </c>
      <c r="BI419" s="587">
        <f t="shared" si="1081"/>
        <v>200</v>
      </c>
      <c r="BJ419" s="580" t="str">
        <f t="shared" si="1009"/>
        <v/>
      </c>
      <c r="BK419" s="751">
        <v>1743.75</v>
      </c>
    </row>
    <row r="420" spans="1:294" ht="13">
      <c r="A420" s="575"/>
      <c r="B420" s="576"/>
      <c r="C420" s="577">
        <v>417</v>
      </c>
      <c r="D420" s="642" t="s">
        <v>3883</v>
      </c>
      <c r="E420" s="642">
        <v>15</v>
      </c>
      <c r="F420" s="593" t="s">
        <v>1952</v>
      </c>
      <c r="G420" s="580" t="s">
        <v>1017</v>
      </c>
      <c r="H420" s="581" t="s">
        <v>2648</v>
      </c>
      <c r="I420" s="581" t="s">
        <v>425</v>
      </c>
      <c r="J420" s="580" t="s">
        <v>629</v>
      </c>
      <c r="K420" s="582">
        <f t="shared" ref="K420:K427" si="1082">AV420</f>
        <v>1</v>
      </c>
      <c r="L420" s="580">
        <v>1</v>
      </c>
      <c r="M420" s="557"/>
      <c r="N420" s="558"/>
      <c r="O420" s="559">
        <f t="shared" ref="O420:O427" si="1083">SUM(L420+M420-N420)</f>
        <v>1</v>
      </c>
      <c r="P420" s="560"/>
      <c r="Q420" s="558"/>
      <c r="R420" s="559">
        <f t="shared" ref="R420:R427" si="1084">SUM(O420+P420-Q420)</f>
        <v>1</v>
      </c>
      <c r="S420" s="560">
        <v>1</v>
      </c>
      <c r="T420" s="558"/>
      <c r="U420" s="561">
        <f t="shared" ref="U420:U427" si="1085">SUM(R420+S420-T420)</f>
        <v>2</v>
      </c>
      <c r="V420" s="560"/>
      <c r="W420" s="558"/>
      <c r="X420" s="559">
        <f t="shared" ref="X420:X427" si="1086">SUM(U420+V420-W420)</f>
        <v>2</v>
      </c>
      <c r="Y420" s="560"/>
      <c r="Z420" s="558"/>
      <c r="AA420" s="561">
        <f t="shared" ref="AA420:AA427" si="1087">SUM(X420+Y420-Z420)</f>
        <v>2</v>
      </c>
      <c r="AB420" s="560"/>
      <c r="AC420" s="558"/>
      <c r="AD420" s="559">
        <f t="shared" ref="AD420:AD427" si="1088">SUM(AA420+AB420-AC420)</f>
        <v>2</v>
      </c>
      <c r="AE420" s="557"/>
      <c r="AF420" s="558">
        <v>1</v>
      </c>
      <c r="AG420" s="756">
        <f t="shared" ref="AG420:AG427" si="1089">SUM(AD420+AE420-AF420)</f>
        <v>1</v>
      </c>
      <c r="AH420" s="560"/>
      <c r="AI420" s="558"/>
      <c r="AJ420" s="562">
        <f t="shared" ref="AJ420:AJ427" si="1090">SUM(AG420+AH420-AI420)</f>
        <v>1</v>
      </c>
      <c r="AK420" s="560"/>
      <c r="AL420" s="558"/>
      <c r="AM420" s="562">
        <f t="shared" ref="AM420:AM427" si="1091">SUM(AJ420+AK420-AL420)</f>
        <v>1</v>
      </c>
      <c r="AN420" s="560"/>
      <c r="AO420" s="558"/>
      <c r="AP420" s="562">
        <f t="shared" ref="AP420:AP427" si="1092">SUM(AM420+AN420-AO420)</f>
        <v>1</v>
      </c>
      <c r="AQ420" s="560"/>
      <c r="AR420" s="558"/>
      <c r="AS420" s="562">
        <f t="shared" ref="AS420:AS427" si="1093">SUM(AP420+AQ420-AR420)</f>
        <v>1</v>
      </c>
      <c r="AT420" s="560"/>
      <c r="AU420" s="558"/>
      <c r="AV420" s="562">
        <f t="shared" ref="AV420:AV427" si="1094">SUM(AS420+AT420-AU420)</f>
        <v>1</v>
      </c>
      <c r="AW420" s="583">
        <f t="shared" ref="AW420:AX436" si="1095">SUM(M420+P420+S420+V420+Y420+AB420+AE420+AH420+AK420+AN420+AQ420+AT420)</f>
        <v>1</v>
      </c>
      <c r="AX420" s="583">
        <f t="shared" si="1041"/>
        <v>1</v>
      </c>
      <c r="AY420" s="564">
        <f t="shared" ref="AY420:AY427" si="1096">SUM(N420,Q420,T420,W420,Z420,AC420,AF420,AI420,AL420,AO420,AR420,AU420)</f>
        <v>1</v>
      </c>
      <c r="AZ420" s="565">
        <f t="shared" ref="AZ420:AZ427" si="1097">AVERAGE(N420,Q420,T420,W420,Z420,AC420,AF420,AI420,AL420,AO420,AR420,AU420)</f>
        <v>1</v>
      </c>
      <c r="BA420" s="566">
        <f t="shared" ref="BA420:BA427" si="1098">COUNT(N420,Q420,T420,W420,Z420,AC420,AF420,AI420,AL420,AO420,AR420,AU420)</f>
        <v>1</v>
      </c>
      <c r="BB420" s="567">
        <f>MAX(0, Table176252626[[#This Row],[Column6]])</f>
        <v>1</v>
      </c>
      <c r="BC420" s="568">
        <v>0</v>
      </c>
      <c r="BD420" s="584">
        <f t="shared" si="1010"/>
        <v>1</v>
      </c>
      <c r="BE420" s="583">
        <f t="shared" si="1008"/>
        <v>1</v>
      </c>
      <c r="BF420" s="585">
        <v>2</v>
      </c>
      <c r="BG420" s="586">
        <v>46162</v>
      </c>
      <c r="BH420" s="572">
        <f t="shared" si="1012"/>
        <v>46265</v>
      </c>
      <c r="BI420" s="587">
        <f t="shared" ref="BI420:BI427" si="1099">BH420-BG420</f>
        <v>103</v>
      </c>
      <c r="BJ420" s="580" t="str">
        <f t="shared" si="1009"/>
        <v/>
      </c>
      <c r="BK420" s="751">
        <v>18000</v>
      </c>
    </row>
    <row r="421" spans="1:294" s="548" customFormat="1" ht="13">
      <c r="A421" s="549"/>
      <c r="B421" s="576"/>
      <c r="C421" s="551">
        <v>418</v>
      </c>
      <c r="D421" s="642" t="s">
        <v>3883</v>
      </c>
      <c r="E421" s="642">
        <v>16</v>
      </c>
      <c r="F421" s="553" t="s">
        <v>3852</v>
      </c>
      <c r="G421" s="580" t="s">
        <v>283</v>
      </c>
      <c r="H421" s="581" t="s">
        <v>3686</v>
      </c>
      <c r="I421" s="581" t="s">
        <v>421</v>
      </c>
      <c r="J421" s="580" t="s">
        <v>629</v>
      </c>
      <c r="K421" s="582">
        <f t="shared" si="1082"/>
        <v>6</v>
      </c>
      <c r="L421" s="580">
        <v>11</v>
      </c>
      <c r="M421" s="557"/>
      <c r="N421" s="558"/>
      <c r="O421" s="559">
        <f t="shared" si="1083"/>
        <v>11</v>
      </c>
      <c r="P421" s="560"/>
      <c r="Q421" s="558">
        <v>4</v>
      </c>
      <c r="R421" s="559">
        <f t="shared" si="1084"/>
        <v>7</v>
      </c>
      <c r="S421" s="560"/>
      <c r="T421" s="558"/>
      <c r="U421" s="561">
        <f t="shared" si="1085"/>
        <v>7</v>
      </c>
      <c r="V421" s="560"/>
      <c r="W421" s="558"/>
      <c r="X421" s="559">
        <f t="shared" si="1086"/>
        <v>7</v>
      </c>
      <c r="Y421" s="560"/>
      <c r="Z421" s="558"/>
      <c r="AA421" s="561">
        <f t="shared" si="1087"/>
        <v>7</v>
      </c>
      <c r="AB421" s="560"/>
      <c r="AC421" s="558"/>
      <c r="AD421" s="559">
        <f t="shared" si="1088"/>
        <v>7</v>
      </c>
      <c r="AE421" s="557"/>
      <c r="AF421" s="558"/>
      <c r="AG421" s="756">
        <f t="shared" si="1089"/>
        <v>7</v>
      </c>
      <c r="AH421" s="560"/>
      <c r="AI421" s="558"/>
      <c r="AJ421" s="562">
        <f t="shared" si="1090"/>
        <v>7</v>
      </c>
      <c r="AK421" s="560"/>
      <c r="AL421" s="558">
        <v>1</v>
      </c>
      <c r="AM421" s="562">
        <f t="shared" si="1091"/>
        <v>6</v>
      </c>
      <c r="AN421" s="560"/>
      <c r="AO421" s="558"/>
      <c r="AP421" s="562">
        <f t="shared" si="1092"/>
        <v>6</v>
      </c>
      <c r="AQ421" s="560"/>
      <c r="AR421" s="558"/>
      <c r="AS421" s="562">
        <f t="shared" si="1093"/>
        <v>6</v>
      </c>
      <c r="AT421" s="560"/>
      <c r="AU421" s="558"/>
      <c r="AV421" s="562">
        <f t="shared" si="1094"/>
        <v>6</v>
      </c>
      <c r="AW421" s="583">
        <f t="shared" si="1095"/>
        <v>0</v>
      </c>
      <c r="AX421" s="583">
        <f t="shared" si="1095"/>
        <v>5</v>
      </c>
      <c r="AY421" s="564">
        <f t="shared" si="1096"/>
        <v>5</v>
      </c>
      <c r="AZ421" s="565">
        <f t="shared" si="1097"/>
        <v>2.5</v>
      </c>
      <c r="BA421" s="566">
        <f t="shared" si="1098"/>
        <v>2</v>
      </c>
      <c r="BB421" s="567">
        <v>7</v>
      </c>
      <c r="BC421" s="568">
        <v>1</v>
      </c>
      <c r="BD421" s="584">
        <f t="shared" si="1010"/>
        <v>6</v>
      </c>
      <c r="BE421" s="583">
        <f t="shared" si="1008"/>
        <v>5</v>
      </c>
      <c r="BF421" s="585">
        <v>2</v>
      </c>
      <c r="BG421" s="586">
        <v>45601.455034722225</v>
      </c>
      <c r="BH421" s="572">
        <f t="shared" si="1012"/>
        <v>46265</v>
      </c>
      <c r="BI421" s="587">
        <f t="shared" si="1099"/>
        <v>663.54496527777519</v>
      </c>
      <c r="BJ421" s="580" t="str">
        <f t="shared" si="1009"/>
        <v>Dead Stock</v>
      </c>
      <c r="BK421" s="751">
        <v>422.26</v>
      </c>
      <c r="BL421" s="530"/>
      <c r="BM421" s="530"/>
      <c r="BN421" s="530"/>
      <c r="BO421" s="530"/>
      <c r="BP421" s="530"/>
      <c r="BQ421" s="530"/>
      <c r="BR421" s="530"/>
      <c r="BS421" s="530"/>
      <c r="BT421" s="530"/>
      <c r="BU421" s="530"/>
      <c r="BV421" s="530"/>
      <c r="BW421" s="530"/>
      <c r="BX421" s="530"/>
      <c r="BY421" s="530"/>
      <c r="BZ421" s="530"/>
      <c r="CA421" s="530"/>
      <c r="CB421" s="530"/>
      <c r="CC421" s="530"/>
      <c r="CD421" s="530"/>
      <c r="CE421" s="530"/>
      <c r="CF421" s="530"/>
      <c r="CG421" s="530"/>
      <c r="CH421" s="530"/>
      <c r="CI421" s="530"/>
      <c r="CJ421" s="530"/>
      <c r="CK421" s="530"/>
      <c r="CL421" s="530"/>
      <c r="CM421" s="530"/>
      <c r="CN421" s="530"/>
      <c r="CO421" s="530"/>
      <c r="CP421" s="530"/>
      <c r="CQ421" s="530"/>
      <c r="CR421" s="530"/>
      <c r="CS421" s="530"/>
      <c r="CT421" s="530"/>
      <c r="CU421" s="530"/>
      <c r="CV421" s="530"/>
      <c r="CW421" s="530"/>
      <c r="CX421" s="530"/>
      <c r="CY421" s="530"/>
      <c r="CZ421" s="530"/>
      <c r="DA421" s="530"/>
      <c r="DB421" s="530"/>
      <c r="DC421" s="530"/>
      <c r="DD421" s="530"/>
      <c r="DE421" s="530"/>
      <c r="DF421" s="530"/>
      <c r="DG421" s="530"/>
      <c r="DH421" s="530"/>
      <c r="DI421" s="530"/>
      <c r="DJ421" s="530"/>
      <c r="DK421" s="530"/>
      <c r="DL421" s="530"/>
      <c r="DM421" s="530"/>
      <c r="DN421" s="530"/>
      <c r="DO421" s="530"/>
      <c r="DP421" s="530"/>
      <c r="DQ421" s="530"/>
      <c r="DR421" s="530"/>
      <c r="DS421" s="530"/>
      <c r="DT421" s="530"/>
      <c r="DU421" s="530"/>
      <c r="DV421" s="530"/>
      <c r="DW421" s="530"/>
      <c r="DX421" s="530"/>
      <c r="DY421" s="530"/>
      <c r="DZ421" s="530"/>
      <c r="EA421" s="530"/>
      <c r="EB421" s="530"/>
      <c r="EC421" s="530"/>
      <c r="ED421" s="530"/>
      <c r="EE421" s="530"/>
      <c r="EF421" s="530"/>
      <c r="EG421" s="530"/>
      <c r="EH421" s="530"/>
      <c r="EI421" s="530"/>
      <c r="EJ421" s="530"/>
      <c r="EK421" s="530"/>
      <c r="EL421" s="530"/>
      <c r="EM421" s="530"/>
      <c r="EN421" s="530"/>
      <c r="EO421" s="530"/>
      <c r="EP421" s="530"/>
      <c r="EQ421" s="530"/>
      <c r="ER421" s="530"/>
      <c r="ES421" s="530"/>
      <c r="ET421" s="530"/>
      <c r="EU421" s="530"/>
      <c r="EV421" s="530"/>
      <c r="EW421" s="530"/>
      <c r="EX421" s="530"/>
      <c r="EY421" s="530"/>
      <c r="EZ421" s="530"/>
      <c r="FA421" s="530"/>
      <c r="FB421" s="530"/>
      <c r="FC421" s="530"/>
      <c r="FD421" s="530"/>
      <c r="FE421" s="530"/>
      <c r="FF421" s="530"/>
      <c r="FG421" s="530"/>
      <c r="FH421" s="530"/>
      <c r="FI421" s="530"/>
      <c r="FJ421" s="530"/>
      <c r="FK421" s="530"/>
      <c r="FL421" s="530"/>
      <c r="FM421" s="530"/>
      <c r="FN421" s="530"/>
      <c r="FO421" s="530"/>
      <c r="FP421" s="530"/>
      <c r="FQ421" s="530"/>
      <c r="FR421" s="530"/>
      <c r="FS421" s="530"/>
      <c r="FT421" s="530"/>
      <c r="FU421" s="530"/>
      <c r="FV421" s="530"/>
      <c r="FW421" s="530"/>
      <c r="FX421" s="530"/>
      <c r="FY421" s="530"/>
      <c r="FZ421" s="530"/>
      <c r="GA421" s="530"/>
      <c r="GB421" s="530"/>
      <c r="GC421" s="530"/>
      <c r="GD421" s="530"/>
      <c r="GE421" s="530"/>
      <c r="GF421" s="530"/>
      <c r="GG421" s="530"/>
      <c r="GH421" s="530"/>
      <c r="GI421" s="530"/>
      <c r="GJ421" s="530"/>
      <c r="GK421" s="530"/>
      <c r="GL421" s="530"/>
      <c r="GM421" s="530"/>
      <c r="GN421" s="530"/>
      <c r="GO421" s="530"/>
      <c r="GP421" s="530"/>
      <c r="GQ421" s="530"/>
      <c r="GR421" s="530"/>
      <c r="GS421" s="530"/>
      <c r="GT421" s="530"/>
      <c r="GU421" s="530"/>
      <c r="GV421" s="530"/>
      <c r="GW421" s="530"/>
      <c r="GX421" s="530"/>
      <c r="GY421" s="530"/>
      <c r="GZ421" s="530"/>
      <c r="HA421" s="530"/>
      <c r="HB421" s="530"/>
      <c r="HC421" s="530"/>
      <c r="HD421" s="530"/>
      <c r="HE421" s="530"/>
      <c r="HF421" s="530"/>
      <c r="HG421" s="530"/>
      <c r="HH421" s="530"/>
      <c r="HI421" s="530"/>
      <c r="HJ421" s="530"/>
      <c r="HK421" s="530"/>
      <c r="HL421" s="530"/>
      <c r="HM421" s="530"/>
      <c r="HN421" s="530"/>
      <c r="HO421" s="530"/>
      <c r="HP421" s="530"/>
      <c r="HQ421" s="530"/>
      <c r="HR421" s="530"/>
      <c r="HS421" s="530"/>
      <c r="HT421" s="530"/>
      <c r="HU421" s="530"/>
      <c r="HV421" s="530"/>
      <c r="HW421" s="530"/>
      <c r="HX421" s="530"/>
      <c r="HY421" s="530"/>
      <c r="HZ421" s="530"/>
      <c r="IA421" s="530"/>
      <c r="IB421" s="530"/>
      <c r="IC421" s="530"/>
      <c r="ID421" s="530"/>
      <c r="IE421" s="530"/>
      <c r="IF421" s="530"/>
      <c r="IG421" s="530"/>
      <c r="IH421" s="530"/>
      <c r="II421" s="530"/>
      <c r="IJ421" s="530"/>
      <c r="IK421" s="530"/>
      <c r="IL421" s="530"/>
      <c r="IM421" s="530"/>
      <c r="IN421" s="530"/>
      <c r="IO421" s="530"/>
      <c r="IP421" s="530"/>
      <c r="IQ421" s="530"/>
      <c r="IR421" s="530"/>
      <c r="IS421" s="530"/>
      <c r="IT421" s="530"/>
      <c r="IU421" s="530"/>
      <c r="IV421" s="530"/>
      <c r="IW421" s="530"/>
      <c r="IX421" s="530"/>
      <c r="IY421" s="530"/>
      <c r="IZ421" s="530"/>
      <c r="JA421" s="530"/>
      <c r="JB421" s="530"/>
      <c r="JC421" s="530"/>
      <c r="JD421" s="530"/>
      <c r="JE421" s="530"/>
      <c r="JF421" s="530"/>
      <c r="JG421" s="530"/>
      <c r="JH421" s="530"/>
      <c r="JI421" s="530"/>
      <c r="JJ421" s="530"/>
      <c r="JK421" s="530"/>
      <c r="JL421" s="530"/>
      <c r="JM421" s="530"/>
      <c r="JN421" s="530"/>
      <c r="JO421" s="530"/>
      <c r="JP421" s="530"/>
      <c r="JQ421" s="530"/>
      <c r="JR421" s="530"/>
      <c r="JS421" s="530"/>
      <c r="JT421" s="530"/>
      <c r="JU421" s="530"/>
      <c r="JV421" s="530"/>
      <c r="JW421" s="530"/>
      <c r="JX421" s="530"/>
      <c r="JY421" s="530"/>
      <c r="JZ421" s="530"/>
      <c r="KA421" s="530"/>
      <c r="KB421" s="530"/>
      <c r="KC421" s="530"/>
      <c r="KD421" s="530"/>
      <c r="KE421" s="530"/>
      <c r="KF421" s="530"/>
      <c r="KG421" s="530"/>
      <c r="KH421" s="530"/>
    </row>
    <row r="422" spans="1:294" ht="13">
      <c r="A422" s="549"/>
      <c r="B422" s="550"/>
      <c r="C422" s="551">
        <v>419</v>
      </c>
      <c r="D422" s="642" t="s">
        <v>3883</v>
      </c>
      <c r="E422" s="642">
        <v>17</v>
      </c>
      <c r="F422" s="553" t="s">
        <v>3852</v>
      </c>
      <c r="G422" s="580" t="s">
        <v>529</v>
      </c>
      <c r="H422" s="581" t="s">
        <v>530</v>
      </c>
      <c r="I422" s="589" t="s">
        <v>419</v>
      </c>
      <c r="J422" s="580" t="s">
        <v>629</v>
      </c>
      <c r="K422" s="582">
        <f t="shared" si="1082"/>
        <v>5</v>
      </c>
      <c r="L422" s="580">
        <v>7</v>
      </c>
      <c r="M422" s="557"/>
      <c r="N422" s="558"/>
      <c r="O422" s="559">
        <f t="shared" si="1083"/>
        <v>7</v>
      </c>
      <c r="P422" s="560"/>
      <c r="Q422" s="558"/>
      <c r="R422" s="559">
        <f t="shared" si="1084"/>
        <v>7</v>
      </c>
      <c r="S422" s="560"/>
      <c r="T422" s="558">
        <v>1</v>
      </c>
      <c r="U422" s="561">
        <f t="shared" si="1085"/>
        <v>6</v>
      </c>
      <c r="V422" s="560"/>
      <c r="W422" s="558"/>
      <c r="X422" s="559">
        <f t="shared" si="1086"/>
        <v>6</v>
      </c>
      <c r="Y422" s="560"/>
      <c r="Z422" s="558"/>
      <c r="AA422" s="561">
        <f t="shared" si="1087"/>
        <v>6</v>
      </c>
      <c r="AB422" s="560"/>
      <c r="AC422" s="558"/>
      <c r="AD422" s="559">
        <f t="shared" si="1088"/>
        <v>6</v>
      </c>
      <c r="AE422" s="557"/>
      <c r="AF422" s="558"/>
      <c r="AG422" s="756">
        <f t="shared" si="1089"/>
        <v>6</v>
      </c>
      <c r="AH422" s="560"/>
      <c r="AI422" s="558">
        <v>1</v>
      </c>
      <c r="AJ422" s="562">
        <f t="shared" si="1090"/>
        <v>5</v>
      </c>
      <c r="AK422" s="560"/>
      <c r="AL422" s="558"/>
      <c r="AM422" s="562">
        <f t="shared" si="1091"/>
        <v>5</v>
      </c>
      <c r="AN422" s="560"/>
      <c r="AO422" s="558"/>
      <c r="AP422" s="562">
        <f t="shared" si="1092"/>
        <v>5</v>
      </c>
      <c r="AQ422" s="560"/>
      <c r="AR422" s="558"/>
      <c r="AS422" s="562">
        <f t="shared" si="1093"/>
        <v>5</v>
      </c>
      <c r="AT422" s="560"/>
      <c r="AU422" s="558"/>
      <c r="AV422" s="562">
        <f t="shared" si="1094"/>
        <v>5</v>
      </c>
      <c r="AW422" s="583">
        <f t="shared" si="1095"/>
        <v>0</v>
      </c>
      <c r="AX422" s="583">
        <f t="shared" si="1095"/>
        <v>2</v>
      </c>
      <c r="AY422" s="564">
        <f t="shared" si="1096"/>
        <v>2</v>
      </c>
      <c r="AZ422" s="565">
        <f t="shared" si="1097"/>
        <v>1</v>
      </c>
      <c r="BA422" s="566">
        <f t="shared" si="1098"/>
        <v>2</v>
      </c>
      <c r="BB422" s="567">
        <f>MAX(0, Table176252626[[#This Row],[Column6]])</f>
        <v>5</v>
      </c>
      <c r="BC422" s="568">
        <v>1</v>
      </c>
      <c r="BD422" s="584">
        <f t="shared" si="1010"/>
        <v>5</v>
      </c>
      <c r="BE422" s="583">
        <f t="shared" si="1008"/>
        <v>4</v>
      </c>
      <c r="BF422" s="585">
        <v>2</v>
      </c>
      <c r="BG422" s="586">
        <v>45645.447835648149</v>
      </c>
      <c r="BH422" s="572">
        <f t="shared" si="1012"/>
        <v>46265</v>
      </c>
      <c r="BI422" s="587">
        <f t="shared" si="1099"/>
        <v>619.55216435185139</v>
      </c>
      <c r="BJ422" s="580" t="str">
        <f t="shared" si="1009"/>
        <v>Dead Stock</v>
      </c>
      <c r="BK422" s="751">
        <v>261.17</v>
      </c>
    </row>
    <row r="423" spans="1:294" ht="13">
      <c r="A423" s="575"/>
      <c r="B423" s="576"/>
      <c r="C423" s="551">
        <v>420</v>
      </c>
      <c r="D423" s="642" t="s">
        <v>3883</v>
      </c>
      <c r="E423" s="642">
        <v>18</v>
      </c>
      <c r="F423" s="553" t="s">
        <v>3852</v>
      </c>
      <c r="G423" s="580" t="s">
        <v>220</v>
      </c>
      <c r="H423" s="581" t="s">
        <v>2126</v>
      </c>
      <c r="I423" s="581" t="s">
        <v>419</v>
      </c>
      <c r="J423" s="580" t="s">
        <v>629</v>
      </c>
      <c r="K423" s="582">
        <f t="shared" si="1082"/>
        <v>8</v>
      </c>
      <c r="L423" s="580">
        <v>10</v>
      </c>
      <c r="M423" s="557"/>
      <c r="N423" s="558"/>
      <c r="O423" s="559">
        <f t="shared" si="1083"/>
        <v>10</v>
      </c>
      <c r="P423" s="560"/>
      <c r="Q423" s="558"/>
      <c r="R423" s="559">
        <f t="shared" si="1084"/>
        <v>10</v>
      </c>
      <c r="S423" s="560"/>
      <c r="T423" s="558">
        <f>1+1</f>
        <v>2</v>
      </c>
      <c r="U423" s="561">
        <f t="shared" si="1085"/>
        <v>8</v>
      </c>
      <c r="V423" s="560"/>
      <c r="W423" s="558"/>
      <c r="X423" s="559">
        <f t="shared" si="1086"/>
        <v>8</v>
      </c>
      <c r="Y423" s="560"/>
      <c r="Z423" s="558"/>
      <c r="AA423" s="561">
        <f t="shared" si="1087"/>
        <v>8</v>
      </c>
      <c r="AB423" s="560"/>
      <c r="AC423" s="558"/>
      <c r="AD423" s="559">
        <f t="shared" si="1088"/>
        <v>8</v>
      </c>
      <c r="AE423" s="557"/>
      <c r="AF423" s="558"/>
      <c r="AG423" s="756">
        <f t="shared" si="1089"/>
        <v>8</v>
      </c>
      <c r="AH423" s="560"/>
      <c r="AI423" s="558"/>
      <c r="AJ423" s="562">
        <f t="shared" si="1090"/>
        <v>8</v>
      </c>
      <c r="AK423" s="560"/>
      <c r="AL423" s="558"/>
      <c r="AM423" s="562">
        <f t="shared" si="1091"/>
        <v>8</v>
      </c>
      <c r="AN423" s="560"/>
      <c r="AO423" s="558"/>
      <c r="AP423" s="562">
        <f t="shared" si="1092"/>
        <v>8</v>
      </c>
      <c r="AQ423" s="560"/>
      <c r="AR423" s="558"/>
      <c r="AS423" s="562">
        <f t="shared" si="1093"/>
        <v>8</v>
      </c>
      <c r="AT423" s="560"/>
      <c r="AU423" s="558"/>
      <c r="AV423" s="562">
        <f t="shared" si="1094"/>
        <v>8</v>
      </c>
      <c r="AW423" s="583">
        <f t="shared" ref="AW423" si="1100">SUM(M423+P423+S423+V423+Y423+AB423+AE423+AH423+AK423+AN423+AQ423+AT423)</f>
        <v>0</v>
      </c>
      <c r="AX423" s="583">
        <f t="shared" si="1095"/>
        <v>2</v>
      </c>
      <c r="AY423" s="564">
        <f t="shared" si="1096"/>
        <v>2</v>
      </c>
      <c r="AZ423" s="565">
        <f t="shared" si="1097"/>
        <v>2</v>
      </c>
      <c r="BA423" s="566">
        <f t="shared" si="1098"/>
        <v>1</v>
      </c>
      <c r="BB423" s="567">
        <f>MAX(0, Table176252626[[#This Row],[Column6]])</f>
        <v>8</v>
      </c>
      <c r="BC423" s="568">
        <v>1</v>
      </c>
      <c r="BD423" s="584">
        <f t="shared" si="1010"/>
        <v>8</v>
      </c>
      <c r="BE423" s="583">
        <f t="shared" si="1008"/>
        <v>7</v>
      </c>
      <c r="BF423" s="585">
        <v>2</v>
      </c>
      <c r="BG423" s="586">
        <v>45645.445729166669</v>
      </c>
      <c r="BH423" s="572">
        <f t="shared" si="1012"/>
        <v>46265</v>
      </c>
      <c r="BI423" s="587">
        <f t="shared" si="1099"/>
        <v>619.55427083333052</v>
      </c>
      <c r="BJ423" s="580" t="str">
        <f t="shared" si="1009"/>
        <v>Dead Stock</v>
      </c>
      <c r="BK423" s="751">
        <v>206</v>
      </c>
    </row>
    <row r="424" spans="1:294" ht="13">
      <c r="A424" s="549"/>
      <c r="B424" s="576"/>
      <c r="C424" s="577">
        <v>421</v>
      </c>
      <c r="D424" s="642" t="s">
        <v>5082</v>
      </c>
      <c r="E424" s="642">
        <v>19</v>
      </c>
      <c r="F424" s="593" t="s">
        <v>1952</v>
      </c>
      <c r="G424" s="580" t="s">
        <v>590</v>
      </c>
      <c r="H424" s="581" t="s">
        <v>3596</v>
      </c>
      <c r="I424" s="581" t="s">
        <v>425</v>
      </c>
      <c r="J424" s="580" t="s">
        <v>629</v>
      </c>
      <c r="K424" s="582">
        <f>AV424</f>
        <v>1</v>
      </c>
      <c r="L424" s="580">
        <v>0</v>
      </c>
      <c r="M424" s="557"/>
      <c r="N424" s="558"/>
      <c r="O424" s="559">
        <f>SUM(L424+M424-N424)</f>
        <v>0</v>
      </c>
      <c r="P424" s="560"/>
      <c r="Q424" s="558"/>
      <c r="R424" s="559">
        <f>SUM(O424+P424-Q424)</f>
        <v>0</v>
      </c>
      <c r="S424" s="560"/>
      <c r="T424" s="558"/>
      <c r="U424" s="561">
        <f>SUM(R424+S424-T424)</f>
        <v>0</v>
      </c>
      <c r="V424" s="560"/>
      <c r="W424" s="558"/>
      <c r="X424" s="559">
        <f>SUM(U424+V424-W424)</f>
        <v>0</v>
      </c>
      <c r="Y424" s="560"/>
      <c r="Z424" s="558"/>
      <c r="AA424" s="561">
        <f>SUM(X424+Y424-Z424)</f>
        <v>0</v>
      </c>
      <c r="AB424" s="560"/>
      <c r="AC424" s="558"/>
      <c r="AD424" s="559">
        <f>SUM(AA424+AB424-AC424)</f>
        <v>0</v>
      </c>
      <c r="AE424" s="557"/>
      <c r="AF424" s="558"/>
      <c r="AG424" s="756">
        <f>SUM(AD424+AE424-AF424)</f>
        <v>0</v>
      </c>
      <c r="AH424" s="560">
        <v>1</v>
      </c>
      <c r="AI424" s="558"/>
      <c r="AJ424" s="562">
        <f>SUM(AG424+AH424-AI424)</f>
        <v>1</v>
      </c>
      <c r="AK424" s="560"/>
      <c r="AL424" s="558"/>
      <c r="AM424" s="562">
        <f>SUM(AJ424+AK424-AL424)</f>
        <v>1</v>
      </c>
      <c r="AN424" s="560"/>
      <c r="AO424" s="558"/>
      <c r="AP424" s="562">
        <f>SUM(AM424+AN424-AO424)</f>
        <v>1</v>
      </c>
      <c r="AQ424" s="560"/>
      <c r="AR424" s="558"/>
      <c r="AS424" s="562">
        <f>SUM(AP424+AQ424-AR424)</f>
        <v>1</v>
      </c>
      <c r="AT424" s="560"/>
      <c r="AU424" s="558"/>
      <c r="AV424" s="562">
        <f>SUM(AS424+AT424-AU424)</f>
        <v>1</v>
      </c>
      <c r="AW424" s="583">
        <f>SUM(M424+P424+S424+V424+Y424+AB424+AE424+AH424+AK424+AN424+AQ424+AT424)</f>
        <v>1</v>
      </c>
      <c r="AX424" s="583">
        <f t="shared" ref="AX424" si="1101">SUM(N424+Q424+T424+W424+Z424+AC424+AF424+AI424+AL424+AO424+AR424+AU424)</f>
        <v>0</v>
      </c>
      <c r="AY424" s="564">
        <f>SUM(N424,Q424,T424,W424,Z424,AC424,AF424,AI424,AL424,AO424,AR424,AU424)</f>
        <v>0</v>
      </c>
      <c r="AZ424" s="565" t="e">
        <f>AVERAGE(N424,Q424,T424,W424,Z424,AC424,AF424,AI424,AL424,AO424,AR424,AU424)</f>
        <v>#DIV/0!</v>
      </c>
      <c r="BA424" s="566">
        <f>COUNT(N424,Q424,T424,W424,Z424,AC424,AF424,AI424,AL424,AO424,AR424,AU424)</f>
        <v>0</v>
      </c>
      <c r="BB424" s="567">
        <v>1</v>
      </c>
      <c r="BC424" s="568">
        <v>0</v>
      </c>
      <c r="BD424" s="584">
        <f>K424</f>
        <v>1</v>
      </c>
      <c r="BE424" s="583">
        <f>SUM(BD424-BC424)</f>
        <v>1</v>
      </c>
      <c r="BF424" s="585">
        <v>2</v>
      </c>
      <c r="BG424" s="586">
        <v>46259</v>
      </c>
      <c r="BH424" s="572">
        <f>BH720</f>
        <v>46265</v>
      </c>
      <c r="BI424" s="608">
        <f>BH424-BG424</f>
        <v>6</v>
      </c>
      <c r="BJ424" s="580" t="str">
        <f>IF(AND(K424&gt;0,BI424&gt;365),"Dead Stock","")</f>
        <v/>
      </c>
      <c r="BK424" s="751">
        <v>92700</v>
      </c>
    </row>
    <row r="425" spans="1:294" ht="13">
      <c r="A425" s="549"/>
      <c r="B425" s="576"/>
      <c r="C425" s="577">
        <v>422</v>
      </c>
      <c r="D425" s="630" t="s">
        <v>3884</v>
      </c>
      <c r="E425" s="630">
        <v>1</v>
      </c>
      <c r="F425" s="553" t="s">
        <v>1953</v>
      </c>
      <c r="G425" s="580" t="s">
        <v>2541</v>
      </c>
      <c r="H425" s="581" t="s">
        <v>2542</v>
      </c>
      <c r="I425" s="581" t="s">
        <v>424</v>
      </c>
      <c r="J425" s="580" t="s">
        <v>629</v>
      </c>
      <c r="K425" s="582">
        <f t="shared" si="1082"/>
        <v>1</v>
      </c>
      <c r="L425" s="580">
        <v>2</v>
      </c>
      <c r="M425" s="557"/>
      <c r="N425" s="558"/>
      <c r="O425" s="559">
        <f t="shared" si="1083"/>
        <v>2</v>
      </c>
      <c r="P425" s="560"/>
      <c r="Q425" s="558"/>
      <c r="R425" s="559">
        <f t="shared" si="1084"/>
        <v>2</v>
      </c>
      <c r="S425" s="560"/>
      <c r="T425" s="558"/>
      <c r="U425" s="561">
        <f t="shared" si="1085"/>
        <v>2</v>
      </c>
      <c r="V425" s="560"/>
      <c r="W425" s="558"/>
      <c r="X425" s="559">
        <f t="shared" si="1086"/>
        <v>2</v>
      </c>
      <c r="Y425" s="560"/>
      <c r="Z425" s="558">
        <v>1</v>
      </c>
      <c r="AA425" s="561">
        <f t="shared" si="1087"/>
        <v>1</v>
      </c>
      <c r="AB425" s="560"/>
      <c r="AC425" s="558"/>
      <c r="AD425" s="559">
        <f t="shared" si="1088"/>
        <v>1</v>
      </c>
      <c r="AE425" s="557"/>
      <c r="AF425" s="558"/>
      <c r="AG425" s="756">
        <f t="shared" si="1089"/>
        <v>1</v>
      </c>
      <c r="AH425" s="560"/>
      <c r="AI425" s="558"/>
      <c r="AJ425" s="562">
        <f t="shared" si="1090"/>
        <v>1</v>
      </c>
      <c r="AK425" s="560"/>
      <c r="AL425" s="558"/>
      <c r="AM425" s="562">
        <f t="shared" si="1091"/>
        <v>1</v>
      </c>
      <c r="AN425" s="560"/>
      <c r="AO425" s="558"/>
      <c r="AP425" s="562">
        <f t="shared" si="1092"/>
        <v>1</v>
      </c>
      <c r="AQ425" s="560"/>
      <c r="AR425" s="558"/>
      <c r="AS425" s="562">
        <f t="shared" si="1093"/>
        <v>1</v>
      </c>
      <c r="AT425" s="560"/>
      <c r="AU425" s="558"/>
      <c r="AV425" s="562">
        <f t="shared" si="1094"/>
        <v>1</v>
      </c>
      <c r="AW425" s="583">
        <f t="shared" ref="AW425:AW427" si="1102">SUM(M425+P425+S425+V425+Y425+AB425+AE425+AH425+AK425+AN425+AQ425+AT425)</f>
        <v>0</v>
      </c>
      <c r="AX425" s="583">
        <f t="shared" si="1095"/>
        <v>1</v>
      </c>
      <c r="AY425" s="564">
        <f t="shared" si="1096"/>
        <v>1</v>
      </c>
      <c r="AZ425" s="565">
        <f t="shared" si="1097"/>
        <v>1</v>
      </c>
      <c r="BA425" s="566">
        <f t="shared" si="1098"/>
        <v>1</v>
      </c>
      <c r="BB425" s="567">
        <f>MAX(0, Table176252626[[#This Row],[Column6]])</f>
        <v>1</v>
      </c>
      <c r="BC425" s="568">
        <v>0</v>
      </c>
      <c r="BD425" s="584">
        <f t="shared" si="1010"/>
        <v>1</v>
      </c>
      <c r="BE425" s="583">
        <f t="shared" si="1008"/>
        <v>1</v>
      </c>
      <c r="BF425" s="585">
        <v>2</v>
      </c>
      <c r="BG425" s="586">
        <v>45254.683263888888</v>
      </c>
      <c r="BH425" s="572">
        <f>BH423</f>
        <v>46265</v>
      </c>
      <c r="BI425" s="608">
        <f t="shared" si="1099"/>
        <v>1010.3167361111118</v>
      </c>
      <c r="BJ425" s="580" t="str">
        <f t="shared" si="1009"/>
        <v>Dead Stock</v>
      </c>
      <c r="BK425" s="751">
        <v>888</v>
      </c>
    </row>
    <row r="426" spans="1:294" ht="13">
      <c r="A426" s="575"/>
      <c r="B426" s="576"/>
      <c r="C426" s="577">
        <v>423</v>
      </c>
      <c r="D426" s="630" t="s">
        <v>3884</v>
      </c>
      <c r="E426" s="630">
        <v>2</v>
      </c>
      <c r="F426" s="553" t="s">
        <v>1953</v>
      </c>
      <c r="G426" s="580" t="s">
        <v>393</v>
      </c>
      <c r="H426" s="581" t="s">
        <v>2715</v>
      </c>
      <c r="I426" s="581" t="s">
        <v>419</v>
      </c>
      <c r="J426" s="580" t="s">
        <v>629</v>
      </c>
      <c r="K426" s="582">
        <f t="shared" si="1082"/>
        <v>1</v>
      </c>
      <c r="L426" s="580">
        <v>2</v>
      </c>
      <c r="M426" s="557"/>
      <c r="N426" s="558"/>
      <c r="O426" s="559">
        <f t="shared" si="1083"/>
        <v>2</v>
      </c>
      <c r="P426" s="560"/>
      <c r="Q426" s="558"/>
      <c r="R426" s="559">
        <f t="shared" si="1084"/>
        <v>2</v>
      </c>
      <c r="S426" s="560"/>
      <c r="T426" s="558"/>
      <c r="U426" s="561">
        <f t="shared" si="1085"/>
        <v>2</v>
      </c>
      <c r="V426" s="560"/>
      <c r="W426" s="558"/>
      <c r="X426" s="559">
        <f t="shared" si="1086"/>
        <v>2</v>
      </c>
      <c r="Y426" s="560"/>
      <c r="Z426" s="558"/>
      <c r="AA426" s="561">
        <f t="shared" si="1087"/>
        <v>2</v>
      </c>
      <c r="AB426" s="560"/>
      <c r="AC426" s="558"/>
      <c r="AD426" s="559">
        <f t="shared" si="1088"/>
        <v>2</v>
      </c>
      <c r="AE426" s="557"/>
      <c r="AF426" s="558">
        <v>1</v>
      </c>
      <c r="AG426" s="756">
        <f t="shared" si="1089"/>
        <v>1</v>
      </c>
      <c r="AH426" s="560"/>
      <c r="AI426" s="558"/>
      <c r="AJ426" s="562">
        <f t="shared" si="1090"/>
        <v>1</v>
      </c>
      <c r="AK426" s="560"/>
      <c r="AL426" s="558"/>
      <c r="AM426" s="562">
        <f t="shared" si="1091"/>
        <v>1</v>
      </c>
      <c r="AN426" s="560"/>
      <c r="AO426" s="558"/>
      <c r="AP426" s="562">
        <f t="shared" si="1092"/>
        <v>1</v>
      </c>
      <c r="AQ426" s="560"/>
      <c r="AR426" s="558"/>
      <c r="AS426" s="562">
        <f t="shared" si="1093"/>
        <v>1</v>
      </c>
      <c r="AT426" s="560"/>
      <c r="AU426" s="558"/>
      <c r="AV426" s="562">
        <f t="shared" si="1094"/>
        <v>1</v>
      </c>
      <c r="AW426" s="583">
        <f t="shared" si="1102"/>
        <v>0</v>
      </c>
      <c r="AX426" s="583">
        <f t="shared" si="1095"/>
        <v>1</v>
      </c>
      <c r="AY426" s="564">
        <f t="shared" si="1096"/>
        <v>1</v>
      </c>
      <c r="AZ426" s="565">
        <f t="shared" si="1097"/>
        <v>1</v>
      </c>
      <c r="BA426" s="566">
        <f t="shared" si="1098"/>
        <v>1</v>
      </c>
      <c r="BB426" s="567">
        <f>MAX(0, Table176252626[[#This Row],[Column6]])</f>
        <v>1</v>
      </c>
      <c r="BC426" s="568">
        <v>0</v>
      </c>
      <c r="BD426" s="584">
        <f t="shared" si="1010"/>
        <v>1</v>
      </c>
      <c r="BE426" s="583">
        <f t="shared" si="1008"/>
        <v>1</v>
      </c>
      <c r="BF426" s="585">
        <v>2</v>
      </c>
      <c r="BG426" s="586">
        <v>43041.589953703704</v>
      </c>
      <c r="BH426" s="572">
        <f t="shared" si="1012"/>
        <v>46265</v>
      </c>
      <c r="BI426" s="587">
        <f t="shared" si="1099"/>
        <v>3223.4100462962961</v>
      </c>
      <c r="BJ426" s="580" t="str">
        <f t="shared" si="1009"/>
        <v>Dead Stock</v>
      </c>
      <c r="BK426" s="751">
        <v>1430</v>
      </c>
    </row>
    <row r="427" spans="1:294" s="548" customFormat="1" ht="13">
      <c r="A427" s="549"/>
      <c r="B427" s="576"/>
      <c r="C427" s="551">
        <v>424</v>
      </c>
      <c r="D427" s="630" t="s">
        <v>3884</v>
      </c>
      <c r="E427" s="630">
        <v>3</v>
      </c>
      <c r="F427" s="553" t="s">
        <v>1953</v>
      </c>
      <c r="G427" s="554" t="s">
        <v>118</v>
      </c>
      <c r="H427" s="555" t="s">
        <v>119</v>
      </c>
      <c r="I427" s="581" t="s">
        <v>423</v>
      </c>
      <c r="J427" s="580" t="s">
        <v>629</v>
      </c>
      <c r="K427" s="582">
        <f t="shared" si="1082"/>
        <v>8</v>
      </c>
      <c r="L427" s="580">
        <v>8</v>
      </c>
      <c r="M427" s="557"/>
      <c r="N427" s="558"/>
      <c r="O427" s="559">
        <f t="shared" si="1083"/>
        <v>8</v>
      </c>
      <c r="P427" s="560"/>
      <c r="Q427" s="558"/>
      <c r="R427" s="559">
        <f t="shared" si="1084"/>
        <v>8</v>
      </c>
      <c r="S427" s="560"/>
      <c r="T427" s="558"/>
      <c r="U427" s="561">
        <f t="shared" si="1085"/>
        <v>8</v>
      </c>
      <c r="V427" s="560"/>
      <c r="W427" s="558"/>
      <c r="X427" s="559">
        <f t="shared" si="1086"/>
        <v>8</v>
      </c>
      <c r="Y427" s="560"/>
      <c r="Z427" s="558"/>
      <c r="AA427" s="561">
        <f t="shared" si="1087"/>
        <v>8</v>
      </c>
      <c r="AB427" s="560"/>
      <c r="AC427" s="558"/>
      <c r="AD427" s="559">
        <f t="shared" si="1088"/>
        <v>8</v>
      </c>
      <c r="AE427" s="557"/>
      <c r="AF427" s="558"/>
      <c r="AG427" s="756">
        <f t="shared" si="1089"/>
        <v>8</v>
      </c>
      <c r="AH427" s="560"/>
      <c r="AI427" s="558"/>
      <c r="AJ427" s="562">
        <f t="shared" si="1090"/>
        <v>8</v>
      </c>
      <c r="AK427" s="560"/>
      <c r="AL427" s="558"/>
      <c r="AM427" s="562">
        <f t="shared" si="1091"/>
        <v>8</v>
      </c>
      <c r="AN427" s="560"/>
      <c r="AO427" s="558"/>
      <c r="AP427" s="562">
        <f t="shared" si="1092"/>
        <v>8</v>
      </c>
      <c r="AQ427" s="560"/>
      <c r="AR427" s="558"/>
      <c r="AS427" s="562">
        <f t="shared" si="1093"/>
        <v>8</v>
      </c>
      <c r="AT427" s="560"/>
      <c r="AU427" s="558"/>
      <c r="AV427" s="562">
        <f t="shared" si="1094"/>
        <v>8</v>
      </c>
      <c r="AW427" s="583">
        <f t="shared" si="1102"/>
        <v>0</v>
      </c>
      <c r="AX427" s="583">
        <f t="shared" si="1095"/>
        <v>0</v>
      </c>
      <c r="AY427" s="564">
        <f t="shared" si="1096"/>
        <v>0</v>
      </c>
      <c r="AZ427" s="565" t="e">
        <f t="shared" si="1097"/>
        <v>#DIV/0!</v>
      </c>
      <c r="BA427" s="566">
        <f t="shared" si="1098"/>
        <v>0</v>
      </c>
      <c r="BB427" s="567">
        <f>MAX(0, Table176252626[[#This Row],[Column6]])</f>
        <v>8</v>
      </c>
      <c r="BC427" s="568">
        <v>1</v>
      </c>
      <c r="BD427" s="584">
        <f t="shared" si="1010"/>
        <v>8</v>
      </c>
      <c r="BE427" s="583">
        <f t="shared" si="1008"/>
        <v>7</v>
      </c>
      <c r="BF427" s="585">
        <v>2</v>
      </c>
      <c r="BG427" s="586">
        <v>43003.485601851855</v>
      </c>
      <c r="BH427" s="572">
        <f t="shared" si="1012"/>
        <v>46265</v>
      </c>
      <c r="BI427" s="587">
        <f t="shared" si="1099"/>
        <v>3261.5143981481451</v>
      </c>
      <c r="BJ427" s="580" t="str">
        <f t="shared" si="1009"/>
        <v>Dead Stock</v>
      </c>
      <c r="BK427" s="751">
        <v>1025</v>
      </c>
      <c r="BL427" s="530"/>
      <c r="BM427" s="530"/>
      <c r="BN427" s="530"/>
      <c r="BO427" s="530"/>
      <c r="BP427" s="530"/>
      <c r="BQ427" s="530"/>
      <c r="BR427" s="530"/>
      <c r="BS427" s="530"/>
      <c r="BT427" s="530"/>
      <c r="BU427" s="530"/>
      <c r="BV427" s="530"/>
      <c r="BW427" s="530"/>
      <c r="BX427" s="530"/>
      <c r="BY427" s="530"/>
      <c r="BZ427" s="530"/>
      <c r="CA427" s="530"/>
      <c r="CB427" s="530"/>
      <c r="CC427" s="530"/>
      <c r="CD427" s="530"/>
      <c r="CE427" s="530"/>
      <c r="CF427" s="530"/>
      <c r="CG427" s="530"/>
      <c r="CH427" s="530"/>
      <c r="CI427" s="530"/>
      <c r="CJ427" s="530"/>
      <c r="CK427" s="530"/>
      <c r="CL427" s="530"/>
      <c r="CM427" s="530"/>
      <c r="CN427" s="530"/>
      <c r="CO427" s="530"/>
      <c r="CP427" s="530"/>
      <c r="CQ427" s="530"/>
      <c r="CR427" s="530"/>
      <c r="CS427" s="530"/>
      <c r="CT427" s="530"/>
      <c r="CU427" s="530"/>
      <c r="CV427" s="530"/>
      <c r="CW427" s="530"/>
      <c r="CX427" s="530"/>
      <c r="CY427" s="530"/>
      <c r="CZ427" s="530"/>
      <c r="DA427" s="530"/>
      <c r="DB427" s="530"/>
      <c r="DC427" s="530"/>
      <c r="DD427" s="530"/>
      <c r="DE427" s="530"/>
      <c r="DF427" s="530"/>
      <c r="DG427" s="530"/>
      <c r="DH427" s="530"/>
      <c r="DI427" s="530"/>
      <c r="DJ427" s="530"/>
      <c r="DK427" s="530"/>
      <c r="DL427" s="530"/>
      <c r="DM427" s="530"/>
      <c r="DN427" s="530"/>
      <c r="DO427" s="530"/>
      <c r="DP427" s="530"/>
      <c r="DQ427" s="530"/>
      <c r="DR427" s="530"/>
      <c r="DS427" s="530"/>
      <c r="DT427" s="530"/>
      <c r="DU427" s="530"/>
      <c r="DV427" s="530"/>
      <c r="DW427" s="530"/>
      <c r="DX427" s="530"/>
      <c r="DY427" s="530"/>
      <c r="DZ427" s="530"/>
      <c r="EA427" s="530"/>
      <c r="EB427" s="530"/>
      <c r="EC427" s="530"/>
      <c r="ED427" s="530"/>
      <c r="EE427" s="530"/>
      <c r="EF427" s="530"/>
      <c r="EG427" s="530"/>
      <c r="EH427" s="530"/>
      <c r="EI427" s="530"/>
      <c r="EJ427" s="530"/>
      <c r="EK427" s="530"/>
      <c r="EL427" s="530"/>
      <c r="EM427" s="530"/>
      <c r="EN427" s="530"/>
      <c r="EO427" s="530"/>
      <c r="EP427" s="530"/>
      <c r="EQ427" s="530"/>
      <c r="ER427" s="530"/>
      <c r="ES427" s="530"/>
      <c r="ET427" s="530"/>
      <c r="EU427" s="530"/>
      <c r="EV427" s="530"/>
      <c r="EW427" s="530"/>
      <c r="EX427" s="530"/>
      <c r="EY427" s="530"/>
      <c r="EZ427" s="530"/>
      <c r="FA427" s="530"/>
      <c r="FB427" s="530"/>
      <c r="FC427" s="530"/>
      <c r="FD427" s="530"/>
      <c r="FE427" s="530"/>
      <c r="FF427" s="530"/>
      <c r="FG427" s="530"/>
      <c r="FH427" s="530"/>
      <c r="FI427" s="530"/>
      <c r="FJ427" s="530"/>
      <c r="FK427" s="530"/>
      <c r="FL427" s="530"/>
      <c r="FM427" s="530"/>
      <c r="FN427" s="530"/>
      <c r="FO427" s="530"/>
      <c r="FP427" s="530"/>
      <c r="FQ427" s="530"/>
      <c r="FR427" s="530"/>
      <c r="FS427" s="530"/>
      <c r="FT427" s="530"/>
      <c r="FU427" s="530"/>
      <c r="FV427" s="530"/>
      <c r="FW427" s="530"/>
      <c r="FX427" s="530"/>
      <c r="FY427" s="530"/>
      <c r="FZ427" s="530"/>
      <c r="GA427" s="530"/>
      <c r="GB427" s="530"/>
      <c r="GC427" s="530"/>
      <c r="GD427" s="530"/>
      <c r="GE427" s="530"/>
      <c r="GF427" s="530"/>
      <c r="GG427" s="530"/>
      <c r="GH427" s="530"/>
      <c r="GI427" s="530"/>
      <c r="GJ427" s="530"/>
      <c r="GK427" s="530"/>
      <c r="GL427" s="530"/>
      <c r="GM427" s="530"/>
      <c r="GN427" s="530"/>
      <c r="GO427" s="530"/>
      <c r="GP427" s="530"/>
      <c r="GQ427" s="530"/>
      <c r="GR427" s="530"/>
      <c r="GS427" s="530"/>
      <c r="GT427" s="530"/>
      <c r="GU427" s="530"/>
      <c r="GV427" s="530"/>
      <c r="GW427" s="530"/>
      <c r="GX427" s="530"/>
      <c r="GY427" s="530"/>
      <c r="GZ427" s="530"/>
      <c r="HA427" s="530"/>
      <c r="HB427" s="530"/>
      <c r="HC427" s="530"/>
      <c r="HD427" s="530"/>
      <c r="HE427" s="530"/>
      <c r="HF427" s="530"/>
      <c r="HG427" s="530"/>
      <c r="HH427" s="530"/>
      <c r="HI427" s="530"/>
      <c r="HJ427" s="530"/>
      <c r="HK427" s="530"/>
      <c r="HL427" s="530"/>
      <c r="HM427" s="530"/>
      <c r="HN427" s="530"/>
      <c r="HO427" s="530"/>
      <c r="HP427" s="530"/>
      <c r="HQ427" s="530"/>
      <c r="HR427" s="530"/>
      <c r="HS427" s="530"/>
      <c r="HT427" s="530"/>
      <c r="HU427" s="530"/>
      <c r="HV427" s="530"/>
      <c r="HW427" s="530"/>
      <c r="HX427" s="530"/>
      <c r="HY427" s="530"/>
      <c r="HZ427" s="530"/>
      <c r="IA427" s="530"/>
      <c r="IB427" s="530"/>
      <c r="IC427" s="530"/>
      <c r="ID427" s="530"/>
      <c r="IE427" s="530"/>
      <c r="IF427" s="530"/>
      <c r="IG427" s="530"/>
      <c r="IH427" s="530"/>
      <c r="II427" s="530"/>
      <c r="IJ427" s="530"/>
      <c r="IK427" s="530"/>
      <c r="IL427" s="530"/>
      <c r="IM427" s="530"/>
      <c r="IN427" s="530"/>
      <c r="IO427" s="530"/>
      <c r="IP427" s="530"/>
      <c r="IQ427" s="530"/>
      <c r="IR427" s="530"/>
      <c r="IS427" s="530"/>
      <c r="IT427" s="530"/>
      <c r="IU427" s="530"/>
      <c r="IV427" s="530"/>
      <c r="IW427" s="530"/>
      <c r="IX427" s="530"/>
      <c r="IY427" s="530"/>
      <c r="IZ427" s="530"/>
      <c r="JA427" s="530"/>
      <c r="JB427" s="530"/>
      <c r="JC427" s="530"/>
      <c r="JD427" s="530"/>
      <c r="JE427" s="530"/>
      <c r="JF427" s="530"/>
      <c r="JG427" s="530"/>
      <c r="JH427" s="530"/>
      <c r="JI427" s="530"/>
      <c r="JJ427" s="530"/>
      <c r="JK427" s="530"/>
      <c r="JL427" s="530"/>
      <c r="JM427" s="530"/>
      <c r="JN427" s="530"/>
      <c r="JO427" s="530"/>
      <c r="JP427" s="530"/>
      <c r="JQ427" s="530"/>
      <c r="JR427" s="530"/>
      <c r="JS427" s="530"/>
      <c r="JT427" s="530"/>
      <c r="JU427" s="530"/>
      <c r="JV427" s="530"/>
      <c r="JW427" s="530"/>
      <c r="JX427" s="530"/>
      <c r="JY427" s="530"/>
      <c r="JZ427" s="530"/>
      <c r="KA427" s="530"/>
      <c r="KB427" s="530"/>
      <c r="KC427" s="530"/>
      <c r="KD427" s="530"/>
      <c r="KE427" s="530"/>
      <c r="KF427" s="530"/>
      <c r="KG427" s="530"/>
      <c r="KH427" s="530"/>
    </row>
    <row r="428" spans="1:294" ht="13">
      <c r="A428" s="549"/>
      <c r="B428" s="550"/>
      <c r="C428" s="551">
        <v>425</v>
      </c>
      <c r="D428" s="630" t="s">
        <v>3884</v>
      </c>
      <c r="E428" s="630">
        <v>4</v>
      </c>
      <c r="F428" s="593" t="s">
        <v>1952</v>
      </c>
      <c r="G428" s="580" t="s">
        <v>223</v>
      </c>
      <c r="H428" s="581" t="s">
        <v>224</v>
      </c>
      <c r="I428" s="581" t="s">
        <v>427</v>
      </c>
      <c r="J428" s="580" t="s">
        <v>629</v>
      </c>
      <c r="K428" s="582">
        <f t="shared" ref="K428:K435" si="1103">AV428</f>
        <v>2</v>
      </c>
      <c r="L428" s="580">
        <v>2</v>
      </c>
      <c r="M428" s="557"/>
      <c r="N428" s="558"/>
      <c r="O428" s="559">
        <f t="shared" ref="O428:O435" si="1104">SUM(L428+M428-N428)</f>
        <v>2</v>
      </c>
      <c r="P428" s="560"/>
      <c r="Q428" s="558"/>
      <c r="R428" s="559">
        <f t="shared" ref="R428:R435" si="1105">SUM(O428+P428-Q428)</f>
        <v>2</v>
      </c>
      <c r="S428" s="560"/>
      <c r="T428" s="558"/>
      <c r="U428" s="561">
        <f t="shared" ref="U428:U435" si="1106">SUM(R428+S428-T428)</f>
        <v>2</v>
      </c>
      <c r="V428" s="560"/>
      <c r="W428" s="558"/>
      <c r="X428" s="559">
        <f t="shared" ref="X428:X435" si="1107">SUM(U428+V428-W428)</f>
        <v>2</v>
      </c>
      <c r="Y428" s="560"/>
      <c r="Z428" s="558"/>
      <c r="AA428" s="561">
        <f t="shared" ref="AA428:AA435" si="1108">SUM(X428+Y428-Z428)</f>
        <v>2</v>
      </c>
      <c r="AB428" s="560"/>
      <c r="AC428" s="558"/>
      <c r="AD428" s="559">
        <f t="shared" ref="AD428:AD435" si="1109">SUM(AA428+AB428-AC428)</f>
        <v>2</v>
      </c>
      <c r="AE428" s="557"/>
      <c r="AF428" s="558"/>
      <c r="AG428" s="756">
        <f t="shared" ref="AG428:AG435" si="1110">SUM(AD428+AE428-AF428)</f>
        <v>2</v>
      </c>
      <c r="AH428" s="560"/>
      <c r="AI428" s="558"/>
      <c r="AJ428" s="562">
        <f t="shared" ref="AJ428:AJ435" si="1111">SUM(AG428+AH428-AI428)</f>
        <v>2</v>
      </c>
      <c r="AK428" s="560"/>
      <c r="AL428" s="558"/>
      <c r="AM428" s="562">
        <f t="shared" ref="AM428:AM435" si="1112">SUM(AJ428+AK428-AL428)</f>
        <v>2</v>
      </c>
      <c r="AN428" s="560"/>
      <c r="AO428" s="558"/>
      <c r="AP428" s="562">
        <f t="shared" ref="AP428:AP435" si="1113">SUM(AM428+AN428-AO428)</f>
        <v>2</v>
      </c>
      <c r="AQ428" s="560"/>
      <c r="AR428" s="558"/>
      <c r="AS428" s="562">
        <f t="shared" ref="AS428:AS435" si="1114">SUM(AP428+AQ428-AR428)</f>
        <v>2</v>
      </c>
      <c r="AT428" s="560"/>
      <c r="AU428" s="558"/>
      <c r="AV428" s="562">
        <f t="shared" ref="AV428:AV435" si="1115">SUM(AS428+AT428-AU428)</f>
        <v>2</v>
      </c>
      <c r="AW428" s="583">
        <f t="shared" ref="AW428:AW435" si="1116">SUM(M428+P428+S428+V428+Y428+AB428+AE428+AH428+AK428+AN428+AQ428+AT428)</f>
        <v>0</v>
      </c>
      <c r="AX428" s="583">
        <f t="shared" si="1095"/>
        <v>0</v>
      </c>
      <c r="AY428" s="564">
        <f t="shared" ref="AY428:AY435" si="1117">SUM(N428,Q428,T428,W428,Z428,AC428,AF428,AI428,AL428,AO428,AR428,AU428)</f>
        <v>0</v>
      </c>
      <c r="AZ428" s="565" t="e">
        <f t="shared" ref="AZ428:AZ435" si="1118">AVERAGE(N428,Q428,T428,W428,Z428,AC428,AF428,AI428,AL428,AO428,AR428,AU428)</f>
        <v>#DIV/0!</v>
      </c>
      <c r="BA428" s="566">
        <f t="shared" ref="BA428:BA435" si="1119">COUNT(N428,Q428,T428,W428,Z428,AC428,AF428,AI428,AL428,AO428,AR428,AU428)</f>
        <v>0</v>
      </c>
      <c r="BB428" s="567">
        <f>MAX(0, Table176252626[[#This Row],[Column6]])</f>
        <v>2</v>
      </c>
      <c r="BC428" s="568">
        <v>1</v>
      </c>
      <c r="BD428" s="584">
        <f t="shared" si="1010"/>
        <v>2</v>
      </c>
      <c r="BE428" s="583">
        <f t="shared" si="1008"/>
        <v>1</v>
      </c>
      <c r="BF428" s="585">
        <v>2</v>
      </c>
      <c r="BG428" s="586">
        <v>43594.648275462961</v>
      </c>
      <c r="BH428" s="572">
        <f t="shared" si="1012"/>
        <v>46265</v>
      </c>
      <c r="BI428" s="587">
        <f t="shared" ref="BI428:BI435" si="1120">BH428-BG428</f>
        <v>2670.3517245370385</v>
      </c>
      <c r="BJ428" s="580" t="str">
        <f t="shared" si="1009"/>
        <v>Dead Stock</v>
      </c>
      <c r="BK428" s="751">
        <v>4000</v>
      </c>
    </row>
    <row r="429" spans="1:294" ht="13">
      <c r="A429" s="549"/>
      <c r="B429" s="550"/>
      <c r="C429" s="551">
        <v>426</v>
      </c>
      <c r="D429" s="630" t="s">
        <v>3884</v>
      </c>
      <c r="E429" s="630">
        <v>5</v>
      </c>
      <c r="F429" s="553" t="s">
        <v>1953</v>
      </c>
      <c r="G429" s="554" t="s">
        <v>2804</v>
      </c>
      <c r="H429" s="555" t="s">
        <v>2803</v>
      </c>
      <c r="I429" s="581" t="s">
        <v>427</v>
      </c>
      <c r="J429" s="588" t="s">
        <v>629</v>
      </c>
      <c r="K429" s="582">
        <f>AV429</f>
        <v>2</v>
      </c>
      <c r="L429" s="632">
        <v>2</v>
      </c>
      <c r="M429" s="627"/>
      <c r="N429" s="628"/>
      <c r="O429" s="559">
        <f>SUM(L429+M429-N429)</f>
        <v>2</v>
      </c>
      <c r="P429" s="629"/>
      <c r="Q429" s="628"/>
      <c r="R429" s="559">
        <f>SUM(O429+P429-Q429)</f>
        <v>2</v>
      </c>
      <c r="S429" s="629"/>
      <c r="T429" s="628"/>
      <c r="U429" s="561">
        <f>SUM(R429+S429-T429)</f>
        <v>2</v>
      </c>
      <c r="V429" s="629"/>
      <c r="W429" s="628"/>
      <c r="X429" s="559">
        <f>SUM(U429+V429-W429)</f>
        <v>2</v>
      </c>
      <c r="Y429" s="629"/>
      <c r="Z429" s="628"/>
      <c r="AA429" s="561">
        <f>SUM(X429+Y429-Z429)</f>
        <v>2</v>
      </c>
      <c r="AB429" s="629"/>
      <c r="AC429" s="628"/>
      <c r="AD429" s="559">
        <f>SUM(AA429+AB429-AC429)</f>
        <v>2</v>
      </c>
      <c r="AE429" s="627"/>
      <c r="AF429" s="628"/>
      <c r="AG429" s="756">
        <f>SUM(AD429+AE429-AF429)</f>
        <v>2</v>
      </c>
      <c r="AH429" s="629"/>
      <c r="AI429" s="628"/>
      <c r="AJ429" s="562">
        <f>SUM(AG429+AH429-AI429)</f>
        <v>2</v>
      </c>
      <c r="AK429" s="629"/>
      <c r="AL429" s="628"/>
      <c r="AM429" s="562">
        <f>SUM(AJ429+AK429-AL429)</f>
        <v>2</v>
      </c>
      <c r="AN429" s="629"/>
      <c r="AO429" s="628"/>
      <c r="AP429" s="559">
        <f>SUM(AM429+AN429-AO429)</f>
        <v>2</v>
      </c>
      <c r="AQ429" s="629"/>
      <c r="AR429" s="628"/>
      <c r="AS429" s="559">
        <f>SUM(AP429+AQ429-AR429)</f>
        <v>2</v>
      </c>
      <c r="AT429" s="629"/>
      <c r="AU429" s="628"/>
      <c r="AV429" s="559">
        <f t="shared" ref="AV429:AV434" si="1121">SUM(AS429+AT429-AU429)</f>
        <v>2</v>
      </c>
      <c r="AW429" s="583">
        <f t="shared" ref="AW429:AW432" si="1122">SUM(M429+P429+S429+V429+Y429+AB429+AE429+AH429+AK429+AN429+AQ429+AT429)</f>
        <v>0</v>
      </c>
      <c r="AX429" s="583">
        <f t="shared" si="1095"/>
        <v>0</v>
      </c>
      <c r="AY429" s="564">
        <f t="shared" ref="AY429:AY434" si="1123">SUM(N429,Q429,T429,W429,Z429,AC429,AF429,AI429,AL429,AO429,AR429,AU429)</f>
        <v>0</v>
      </c>
      <c r="AZ429" s="565" t="e">
        <f t="shared" ref="AZ429:AZ434" si="1124">AVERAGE(N429,Q429,T429,W429,Z429,AC429,AF429,AI429,AL429,AO429,AR429,AU429)</f>
        <v>#DIV/0!</v>
      </c>
      <c r="BA429" s="566">
        <f t="shared" ref="BA429:BA434" si="1125">COUNT(N429,Q429,T429,W429,Z429,AC429,AF429,AI429,AL429,AO429,AR429,AU429)</f>
        <v>0</v>
      </c>
      <c r="BB429" s="567">
        <f>MAX(0, Table176252626[[#This Row],[Column6]])</f>
        <v>2</v>
      </c>
      <c r="BC429" s="568">
        <v>1</v>
      </c>
      <c r="BD429" s="584">
        <f t="shared" si="1010"/>
        <v>2</v>
      </c>
      <c r="BE429" s="583">
        <f t="shared" si="1008"/>
        <v>1</v>
      </c>
      <c r="BF429" s="585">
        <v>2</v>
      </c>
      <c r="BG429" s="586">
        <v>44845.651944444442</v>
      </c>
      <c r="BH429" s="572">
        <f t="shared" si="1012"/>
        <v>46265</v>
      </c>
      <c r="BI429" s="587">
        <f t="shared" ref="BI429:BI434" si="1126">BH429-BG429</f>
        <v>1419.3480555555579</v>
      </c>
      <c r="BJ429" s="580" t="str">
        <f t="shared" si="1009"/>
        <v>Dead Stock</v>
      </c>
      <c r="BK429" s="751">
        <v>5648</v>
      </c>
    </row>
    <row r="430" spans="1:294" ht="13">
      <c r="A430" s="575"/>
      <c r="B430" s="576"/>
      <c r="C430" s="577">
        <v>427</v>
      </c>
      <c r="D430" s="630" t="s">
        <v>3884</v>
      </c>
      <c r="E430" s="630">
        <v>6</v>
      </c>
      <c r="F430" s="553" t="s">
        <v>1953</v>
      </c>
      <c r="G430" s="580" t="s">
        <v>645</v>
      </c>
      <c r="H430" s="581" t="s">
        <v>646</v>
      </c>
      <c r="I430" s="581" t="s">
        <v>426</v>
      </c>
      <c r="J430" s="580" t="s">
        <v>629</v>
      </c>
      <c r="K430" s="582">
        <f>AV430</f>
        <v>1</v>
      </c>
      <c r="L430" s="580">
        <v>1</v>
      </c>
      <c r="M430" s="557"/>
      <c r="N430" s="558"/>
      <c r="O430" s="559">
        <f>SUM(L430+M430-N430)</f>
        <v>1</v>
      </c>
      <c r="P430" s="560"/>
      <c r="Q430" s="558"/>
      <c r="R430" s="559">
        <f>SUM(O430+P430-Q430)</f>
        <v>1</v>
      </c>
      <c r="S430" s="560"/>
      <c r="T430" s="558"/>
      <c r="U430" s="561">
        <f>SUM(R430+S430-T430)</f>
        <v>1</v>
      </c>
      <c r="V430" s="560"/>
      <c r="W430" s="558"/>
      <c r="X430" s="559">
        <f>SUM(U430+V430-W430)</f>
        <v>1</v>
      </c>
      <c r="Y430" s="560"/>
      <c r="Z430" s="558"/>
      <c r="AA430" s="561">
        <f>SUM(X430+Y430-Z430)</f>
        <v>1</v>
      </c>
      <c r="AB430" s="560"/>
      <c r="AC430" s="558"/>
      <c r="AD430" s="559">
        <f>SUM(AA430+AB430-AC430)</f>
        <v>1</v>
      </c>
      <c r="AE430" s="557"/>
      <c r="AF430" s="558"/>
      <c r="AG430" s="756">
        <f>SUM(AD430+AE430-AF430)</f>
        <v>1</v>
      </c>
      <c r="AH430" s="560"/>
      <c r="AI430" s="558"/>
      <c r="AJ430" s="562">
        <f>SUM(AG430+AH430-AI430)</f>
        <v>1</v>
      </c>
      <c r="AK430" s="560"/>
      <c r="AL430" s="558"/>
      <c r="AM430" s="562">
        <f>SUM(AJ430+AK430-AL430)</f>
        <v>1</v>
      </c>
      <c r="AN430" s="560"/>
      <c r="AO430" s="558"/>
      <c r="AP430" s="562">
        <f>SUM(AM430+AN430-AO430)</f>
        <v>1</v>
      </c>
      <c r="AQ430" s="560"/>
      <c r="AR430" s="558"/>
      <c r="AS430" s="562">
        <f>SUM(AP430+AQ430-AR430)</f>
        <v>1</v>
      </c>
      <c r="AT430" s="560"/>
      <c r="AU430" s="558"/>
      <c r="AV430" s="562">
        <f t="shared" si="1121"/>
        <v>1</v>
      </c>
      <c r="AW430" s="583">
        <f t="shared" si="1122"/>
        <v>0</v>
      </c>
      <c r="AX430" s="583">
        <f t="shared" si="1095"/>
        <v>0</v>
      </c>
      <c r="AY430" s="564">
        <f t="shared" si="1123"/>
        <v>0</v>
      </c>
      <c r="AZ430" s="565" t="e">
        <f t="shared" si="1124"/>
        <v>#DIV/0!</v>
      </c>
      <c r="BA430" s="566">
        <f t="shared" si="1125"/>
        <v>0</v>
      </c>
      <c r="BB430" s="567">
        <f>MAX(0, Table176252626[[#This Row],[Column6]])</f>
        <v>1</v>
      </c>
      <c r="BC430" s="568">
        <v>0</v>
      </c>
      <c r="BD430" s="584">
        <f t="shared" si="1010"/>
        <v>1</v>
      </c>
      <c r="BE430" s="583">
        <f t="shared" si="1008"/>
        <v>1</v>
      </c>
      <c r="BF430" s="585">
        <v>2</v>
      </c>
      <c r="BG430" s="586">
        <v>44414.596712962964</v>
      </c>
      <c r="BH430" s="572">
        <f t="shared" si="1012"/>
        <v>46265</v>
      </c>
      <c r="BI430" s="587">
        <f t="shared" si="1126"/>
        <v>1850.4032870370356</v>
      </c>
      <c r="BJ430" s="580" t="str">
        <f t="shared" si="1009"/>
        <v>Dead Stock</v>
      </c>
      <c r="BK430" s="751">
        <v>2930</v>
      </c>
    </row>
    <row r="431" spans="1:294" ht="13">
      <c r="A431" s="549"/>
      <c r="B431" s="550"/>
      <c r="C431" s="577">
        <v>428</v>
      </c>
      <c r="D431" s="630" t="s">
        <v>3884</v>
      </c>
      <c r="E431" s="630">
        <v>7</v>
      </c>
      <c r="F431" s="553" t="s">
        <v>1952</v>
      </c>
      <c r="G431" s="580" t="s">
        <v>2756</v>
      </c>
      <c r="H431" s="581" t="s">
        <v>2757</v>
      </c>
      <c r="I431" s="581" t="s">
        <v>423</v>
      </c>
      <c r="J431" s="580" t="s">
        <v>629</v>
      </c>
      <c r="K431" s="582">
        <f t="shared" ref="K431" si="1127">AV431</f>
        <v>1</v>
      </c>
      <c r="L431" s="580">
        <v>1</v>
      </c>
      <c r="M431" s="557"/>
      <c r="N431" s="558"/>
      <c r="O431" s="559">
        <f t="shared" ref="O431" si="1128">SUM(L431+M431-N431)</f>
        <v>1</v>
      </c>
      <c r="P431" s="560"/>
      <c r="Q431" s="558"/>
      <c r="R431" s="559">
        <f t="shared" ref="R431" si="1129">SUM(O431+P431-Q431)</f>
        <v>1</v>
      </c>
      <c r="S431" s="560"/>
      <c r="T431" s="558"/>
      <c r="U431" s="561">
        <f t="shared" ref="U431" si="1130">SUM(R431+S431-T431)</f>
        <v>1</v>
      </c>
      <c r="V431" s="560"/>
      <c r="W431" s="558"/>
      <c r="X431" s="559">
        <f t="shared" ref="X431" si="1131">SUM(U431+V431-W431)</f>
        <v>1</v>
      </c>
      <c r="Y431" s="560"/>
      <c r="Z431" s="558"/>
      <c r="AA431" s="561">
        <f t="shared" ref="AA431" si="1132">SUM(X431+Y431-Z431)</f>
        <v>1</v>
      </c>
      <c r="AB431" s="560"/>
      <c r="AC431" s="558"/>
      <c r="AD431" s="559">
        <f t="shared" ref="AD431" si="1133">SUM(AA431+AB431-AC431)</f>
        <v>1</v>
      </c>
      <c r="AE431" s="557"/>
      <c r="AF431" s="558"/>
      <c r="AG431" s="756">
        <f t="shared" ref="AG431" si="1134">SUM(AD431+AE431-AF431)</f>
        <v>1</v>
      </c>
      <c r="AH431" s="560"/>
      <c r="AI431" s="558"/>
      <c r="AJ431" s="562">
        <f t="shared" ref="AJ431" si="1135">SUM(AG431+AH431-AI431)</f>
        <v>1</v>
      </c>
      <c r="AK431" s="560"/>
      <c r="AL431" s="558"/>
      <c r="AM431" s="562">
        <f t="shared" ref="AM431" si="1136">SUM(AJ431+AK431-AL431)</f>
        <v>1</v>
      </c>
      <c r="AN431" s="560"/>
      <c r="AO431" s="558"/>
      <c r="AP431" s="562">
        <f t="shared" ref="AP431" si="1137">SUM(AM431+AN431-AO431)</f>
        <v>1</v>
      </c>
      <c r="AQ431" s="560"/>
      <c r="AR431" s="558"/>
      <c r="AS431" s="605">
        <f t="shared" ref="AS431" si="1138">SUM(AP431+AQ431-AR431)</f>
        <v>1</v>
      </c>
      <c r="AT431" s="557"/>
      <c r="AU431" s="558"/>
      <c r="AV431" s="562">
        <f t="shared" si="1121"/>
        <v>1</v>
      </c>
      <c r="AW431" s="584">
        <f t="shared" si="1122"/>
        <v>0</v>
      </c>
      <c r="AX431" s="583">
        <f t="shared" si="1095"/>
        <v>0</v>
      </c>
      <c r="AY431" s="564">
        <f t="shared" si="1123"/>
        <v>0</v>
      </c>
      <c r="AZ431" s="565" t="e">
        <f t="shared" si="1124"/>
        <v>#DIV/0!</v>
      </c>
      <c r="BA431" s="566">
        <f t="shared" si="1125"/>
        <v>0</v>
      </c>
      <c r="BB431" s="567">
        <f>MAX(0, Table176252626[[#This Row],[Column6]])</f>
        <v>1</v>
      </c>
      <c r="BC431" s="568">
        <v>0</v>
      </c>
      <c r="BD431" s="584">
        <f t="shared" si="1010"/>
        <v>1</v>
      </c>
      <c r="BE431" s="583">
        <f t="shared" si="1008"/>
        <v>1</v>
      </c>
      <c r="BF431" s="585">
        <v>2</v>
      </c>
      <c r="BG431" s="586">
        <v>45636.654305555552</v>
      </c>
      <c r="BH431" s="572">
        <f t="shared" si="1012"/>
        <v>46265</v>
      </c>
      <c r="BI431" s="587">
        <f t="shared" si="1126"/>
        <v>628.34569444444787</v>
      </c>
      <c r="BJ431" s="580" t="str">
        <f t="shared" si="1009"/>
        <v>Dead Stock</v>
      </c>
      <c r="BK431" s="751">
        <v>15000</v>
      </c>
    </row>
    <row r="432" spans="1:294" s="548" customFormat="1" ht="13">
      <c r="A432" s="590"/>
      <c r="B432" s="591"/>
      <c r="C432" s="577">
        <v>429</v>
      </c>
      <c r="D432" s="630" t="s">
        <v>3884</v>
      </c>
      <c r="E432" s="630">
        <v>8</v>
      </c>
      <c r="F432" s="553" t="s">
        <v>1952</v>
      </c>
      <c r="G432" s="588" t="s">
        <v>768</v>
      </c>
      <c r="H432" s="589" t="s">
        <v>769</v>
      </c>
      <c r="I432" s="581" t="s">
        <v>419</v>
      </c>
      <c r="J432" s="580" t="s">
        <v>629</v>
      </c>
      <c r="K432" s="582">
        <f>AV432</f>
        <v>2</v>
      </c>
      <c r="L432" s="580">
        <v>0</v>
      </c>
      <c r="M432" s="557"/>
      <c r="N432" s="558"/>
      <c r="O432" s="559">
        <f>SUM(L432+M432-N432)</f>
        <v>0</v>
      </c>
      <c r="P432" s="560"/>
      <c r="Q432" s="558"/>
      <c r="R432" s="559">
        <f>SUM(O432+P432-Q432)</f>
        <v>0</v>
      </c>
      <c r="S432" s="560"/>
      <c r="T432" s="558"/>
      <c r="U432" s="561">
        <f>SUM(R432+S432-T432)</f>
        <v>0</v>
      </c>
      <c r="V432" s="560"/>
      <c r="W432" s="558"/>
      <c r="X432" s="559">
        <f>SUM(U432+V432-W432)</f>
        <v>0</v>
      </c>
      <c r="Y432" s="560">
        <v>2</v>
      </c>
      <c r="Z432" s="558"/>
      <c r="AA432" s="561">
        <f>SUM(X432+Y432-Z432)</f>
        <v>2</v>
      </c>
      <c r="AB432" s="560"/>
      <c r="AC432" s="558"/>
      <c r="AD432" s="559">
        <f>SUM(AA432+AB432-AC432)</f>
        <v>2</v>
      </c>
      <c r="AE432" s="557"/>
      <c r="AF432" s="558"/>
      <c r="AG432" s="756">
        <f>SUM(AD432+AE432-AF432)</f>
        <v>2</v>
      </c>
      <c r="AH432" s="560"/>
      <c r="AI432" s="558"/>
      <c r="AJ432" s="562">
        <f>SUM(AG432+AH432-AI432)</f>
        <v>2</v>
      </c>
      <c r="AK432" s="560"/>
      <c r="AL432" s="558"/>
      <c r="AM432" s="562">
        <f>SUM(AJ432+AK432-AL432)</f>
        <v>2</v>
      </c>
      <c r="AN432" s="560"/>
      <c r="AO432" s="558"/>
      <c r="AP432" s="562">
        <f>SUM(AM432+AN432-AO432)</f>
        <v>2</v>
      </c>
      <c r="AQ432" s="560"/>
      <c r="AR432" s="558"/>
      <c r="AS432" s="562">
        <f>SUM(AP432+AQ432-AR432)</f>
        <v>2</v>
      </c>
      <c r="AT432" s="560"/>
      <c r="AU432" s="558"/>
      <c r="AV432" s="562">
        <f t="shared" si="1121"/>
        <v>2</v>
      </c>
      <c r="AW432" s="583">
        <f t="shared" si="1122"/>
        <v>2</v>
      </c>
      <c r="AX432" s="583">
        <f t="shared" si="1095"/>
        <v>0</v>
      </c>
      <c r="AY432" s="564">
        <f t="shared" si="1123"/>
        <v>0</v>
      </c>
      <c r="AZ432" s="565" t="e">
        <f t="shared" si="1124"/>
        <v>#DIV/0!</v>
      </c>
      <c r="BA432" s="566">
        <f t="shared" si="1125"/>
        <v>0</v>
      </c>
      <c r="BB432" s="567">
        <f>MAX(0, Table176252626[[#This Row],[Column6]])</f>
        <v>2</v>
      </c>
      <c r="BC432" s="568">
        <v>1</v>
      </c>
      <c r="BD432" s="584">
        <f t="shared" si="1010"/>
        <v>2</v>
      </c>
      <c r="BE432" s="583">
        <f t="shared" si="1008"/>
        <v>1</v>
      </c>
      <c r="BF432" s="585">
        <v>2</v>
      </c>
      <c r="BG432" s="586">
        <v>46161</v>
      </c>
      <c r="BH432" s="572">
        <f t="shared" si="1012"/>
        <v>46265</v>
      </c>
      <c r="BI432" s="608">
        <f t="shared" si="1126"/>
        <v>104</v>
      </c>
      <c r="BJ432" s="580" t="str">
        <f t="shared" si="1009"/>
        <v/>
      </c>
      <c r="BK432" s="751">
        <v>3120</v>
      </c>
      <c r="BL432" s="530"/>
      <c r="BM432" s="530"/>
      <c r="BN432" s="530"/>
      <c r="BO432" s="530"/>
      <c r="BP432" s="530"/>
      <c r="BQ432" s="530"/>
      <c r="BR432" s="530"/>
      <c r="BS432" s="530"/>
      <c r="BT432" s="530"/>
      <c r="BU432" s="530"/>
      <c r="BV432" s="530"/>
      <c r="BW432" s="530"/>
      <c r="BX432" s="530"/>
      <c r="BY432" s="530"/>
      <c r="BZ432" s="530"/>
      <c r="CA432" s="530"/>
      <c r="CB432" s="530"/>
      <c r="CC432" s="530"/>
      <c r="CD432" s="530"/>
      <c r="CE432" s="530"/>
      <c r="CF432" s="530"/>
      <c r="CG432" s="530"/>
      <c r="CH432" s="530"/>
      <c r="CI432" s="530"/>
      <c r="CJ432" s="530"/>
      <c r="CK432" s="530"/>
      <c r="CL432" s="530"/>
      <c r="CM432" s="530"/>
      <c r="CN432" s="530"/>
      <c r="CO432" s="530"/>
      <c r="CP432" s="530"/>
      <c r="CQ432" s="530"/>
      <c r="CR432" s="530"/>
      <c r="CS432" s="530"/>
      <c r="CT432" s="530"/>
      <c r="CU432" s="530"/>
      <c r="CV432" s="530"/>
      <c r="CW432" s="530"/>
      <c r="CX432" s="530"/>
      <c r="CY432" s="530"/>
      <c r="CZ432" s="530"/>
      <c r="DA432" s="530"/>
      <c r="DB432" s="530"/>
      <c r="DC432" s="530"/>
      <c r="DD432" s="530"/>
      <c r="DE432" s="530"/>
      <c r="DF432" s="530"/>
      <c r="DG432" s="530"/>
      <c r="DH432" s="530"/>
      <c r="DI432" s="530"/>
      <c r="DJ432" s="530"/>
      <c r="DK432" s="530"/>
      <c r="DL432" s="530"/>
      <c r="DM432" s="530"/>
      <c r="DN432" s="530"/>
      <c r="DO432" s="530"/>
      <c r="DP432" s="530"/>
      <c r="DQ432" s="530"/>
      <c r="DR432" s="530"/>
      <c r="DS432" s="530"/>
      <c r="DT432" s="530"/>
      <c r="DU432" s="530"/>
      <c r="DV432" s="530"/>
      <c r="DW432" s="530"/>
      <c r="DX432" s="530"/>
      <c r="DY432" s="530"/>
      <c r="DZ432" s="530"/>
      <c r="EA432" s="530"/>
      <c r="EB432" s="530"/>
      <c r="EC432" s="530"/>
      <c r="ED432" s="530"/>
      <c r="EE432" s="530"/>
      <c r="EF432" s="530"/>
      <c r="EG432" s="530"/>
      <c r="EH432" s="530"/>
      <c r="EI432" s="530"/>
      <c r="EJ432" s="530"/>
      <c r="EK432" s="530"/>
      <c r="EL432" s="530"/>
      <c r="EM432" s="530"/>
      <c r="EN432" s="530"/>
      <c r="EO432" s="530"/>
      <c r="EP432" s="530"/>
      <c r="EQ432" s="530"/>
      <c r="ER432" s="530"/>
      <c r="ES432" s="530"/>
      <c r="ET432" s="530"/>
      <c r="EU432" s="530"/>
      <c r="EV432" s="530"/>
      <c r="EW432" s="530"/>
      <c r="EX432" s="530"/>
      <c r="EY432" s="530"/>
      <c r="EZ432" s="530"/>
      <c r="FA432" s="530"/>
      <c r="FB432" s="530"/>
      <c r="FC432" s="530"/>
      <c r="FD432" s="530"/>
      <c r="FE432" s="530"/>
      <c r="FF432" s="530"/>
      <c r="FG432" s="530"/>
      <c r="FH432" s="530"/>
      <c r="FI432" s="530"/>
      <c r="FJ432" s="530"/>
      <c r="FK432" s="530"/>
      <c r="FL432" s="530"/>
      <c r="FM432" s="530"/>
      <c r="FN432" s="530"/>
      <c r="FO432" s="530"/>
      <c r="FP432" s="530"/>
      <c r="FQ432" s="530"/>
      <c r="FR432" s="530"/>
      <c r="FS432" s="530"/>
      <c r="FT432" s="530"/>
      <c r="FU432" s="530"/>
      <c r="FV432" s="530"/>
      <c r="FW432" s="530"/>
      <c r="FX432" s="530"/>
      <c r="FY432" s="530"/>
      <c r="FZ432" s="530"/>
      <c r="GA432" s="530"/>
      <c r="GB432" s="530"/>
      <c r="GC432" s="530"/>
      <c r="GD432" s="530"/>
      <c r="GE432" s="530"/>
      <c r="GF432" s="530"/>
      <c r="GG432" s="530"/>
      <c r="GH432" s="530"/>
      <c r="GI432" s="530"/>
      <c r="GJ432" s="530"/>
      <c r="GK432" s="530"/>
      <c r="GL432" s="530"/>
      <c r="GM432" s="530"/>
      <c r="GN432" s="530"/>
      <c r="GO432" s="530"/>
      <c r="GP432" s="530"/>
      <c r="GQ432" s="530"/>
      <c r="GR432" s="530"/>
      <c r="GS432" s="530"/>
      <c r="GT432" s="530"/>
      <c r="GU432" s="530"/>
      <c r="GV432" s="530"/>
      <c r="GW432" s="530"/>
      <c r="GX432" s="530"/>
      <c r="GY432" s="530"/>
      <c r="GZ432" s="530"/>
      <c r="HA432" s="530"/>
      <c r="HB432" s="530"/>
      <c r="HC432" s="530"/>
      <c r="HD432" s="530"/>
      <c r="HE432" s="530"/>
      <c r="HF432" s="530"/>
      <c r="HG432" s="530"/>
      <c r="HH432" s="530"/>
      <c r="HI432" s="530"/>
      <c r="HJ432" s="530"/>
      <c r="HK432" s="530"/>
      <c r="HL432" s="530"/>
      <c r="HM432" s="530"/>
      <c r="HN432" s="530"/>
      <c r="HO432" s="530"/>
      <c r="HP432" s="530"/>
      <c r="HQ432" s="530"/>
      <c r="HR432" s="530"/>
      <c r="HS432" s="530"/>
      <c r="HT432" s="530"/>
      <c r="HU432" s="530"/>
      <c r="HV432" s="530"/>
      <c r="HW432" s="530"/>
      <c r="HX432" s="530"/>
      <c r="HY432" s="530"/>
      <c r="HZ432" s="530"/>
      <c r="IA432" s="530"/>
      <c r="IB432" s="530"/>
      <c r="IC432" s="530"/>
      <c r="ID432" s="530"/>
      <c r="IE432" s="530"/>
      <c r="IF432" s="530"/>
      <c r="IG432" s="530"/>
      <c r="IH432" s="530"/>
      <c r="II432" s="530"/>
      <c r="IJ432" s="530"/>
      <c r="IK432" s="530"/>
      <c r="IL432" s="530"/>
      <c r="IM432" s="530"/>
      <c r="IN432" s="530"/>
      <c r="IO432" s="530"/>
      <c r="IP432" s="530"/>
      <c r="IQ432" s="530"/>
      <c r="IR432" s="530"/>
      <c r="IS432" s="530"/>
      <c r="IT432" s="530"/>
      <c r="IU432" s="530"/>
      <c r="IV432" s="530"/>
      <c r="IW432" s="530"/>
      <c r="IX432" s="530"/>
      <c r="IY432" s="530"/>
      <c r="IZ432" s="530"/>
      <c r="JA432" s="530"/>
      <c r="JB432" s="530"/>
      <c r="JC432" s="530"/>
      <c r="JD432" s="530"/>
      <c r="JE432" s="530"/>
      <c r="JF432" s="530"/>
      <c r="JG432" s="530"/>
      <c r="JH432" s="530"/>
      <c r="JI432" s="530"/>
      <c r="JJ432" s="530"/>
      <c r="JK432" s="530"/>
      <c r="JL432" s="530"/>
      <c r="JM432" s="530"/>
      <c r="JN432" s="530"/>
      <c r="JO432" s="530"/>
      <c r="JP432" s="530"/>
      <c r="JQ432" s="530"/>
      <c r="JR432" s="530"/>
      <c r="JS432" s="530"/>
      <c r="JT432" s="530"/>
      <c r="JU432" s="530"/>
      <c r="JV432" s="530"/>
      <c r="JW432" s="530"/>
      <c r="JX432" s="530"/>
      <c r="JY432" s="530"/>
      <c r="JZ432" s="530"/>
      <c r="KA432" s="530"/>
      <c r="KB432" s="530"/>
      <c r="KC432" s="530"/>
      <c r="KD432" s="530"/>
      <c r="KE432" s="530"/>
      <c r="KF432" s="530"/>
      <c r="KG432" s="530"/>
      <c r="KH432" s="530"/>
    </row>
    <row r="433" spans="1:294" s="548" customFormat="1" ht="13">
      <c r="A433" s="549"/>
      <c r="B433" s="576"/>
      <c r="C433" s="551">
        <v>430</v>
      </c>
      <c r="D433" s="630" t="s">
        <v>3884</v>
      </c>
      <c r="E433" s="630">
        <v>9</v>
      </c>
      <c r="F433" s="553" t="s">
        <v>1953</v>
      </c>
      <c r="G433" s="580" t="s">
        <v>2784</v>
      </c>
      <c r="H433" s="607" t="s">
        <v>2785</v>
      </c>
      <c r="I433" s="581" t="s">
        <v>3204</v>
      </c>
      <c r="J433" s="580" t="s">
        <v>629</v>
      </c>
      <c r="K433" s="582">
        <f>AV433</f>
        <v>4</v>
      </c>
      <c r="L433" s="580">
        <v>4</v>
      </c>
      <c r="M433" s="557"/>
      <c r="N433" s="558"/>
      <c r="O433" s="559">
        <f>SUM(L433+M433-N433)</f>
        <v>4</v>
      </c>
      <c r="P433" s="560"/>
      <c r="Q433" s="558"/>
      <c r="R433" s="559">
        <f>SUM(O433+P433-Q433)</f>
        <v>4</v>
      </c>
      <c r="S433" s="560"/>
      <c r="T433" s="558"/>
      <c r="U433" s="561">
        <f>SUM(R433+S433-T433)</f>
        <v>4</v>
      </c>
      <c r="V433" s="560"/>
      <c r="W433" s="558"/>
      <c r="X433" s="559">
        <f>SUM(U433+V433-W433)</f>
        <v>4</v>
      </c>
      <c r="Y433" s="560"/>
      <c r="Z433" s="558"/>
      <c r="AA433" s="561">
        <f>SUM(X433+Y433-Z433)</f>
        <v>4</v>
      </c>
      <c r="AB433" s="560"/>
      <c r="AC433" s="558"/>
      <c r="AD433" s="559">
        <f>SUM(AA433+AB433-AC433)</f>
        <v>4</v>
      </c>
      <c r="AE433" s="557"/>
      <c r="AF433" s="558"/>
      <c r="AG433" s="756">
        <f>SUM(AD433+AE433-AF433)</f>
        <v>4</v>
      </c>
      <c r="AH433" s="560"/>
      <c r="AI433" s="558"/>
      <c r="AJ433" s="562">
        <f>SUM(AG433+AH433-AI433)</f>
        <v>4</v>
      </c>
      <c r="AK433" s="560"/>
      <c r="AL433" s="558"/>
      <c r="AM433" s="562">
        <f>SUM(AJ433+AK433-AL433)</f>
        <v>4</v>
      </c>
      <c r="AN433" s="560"/>
      <c r="AO433" s="558"/>
      <c r="AP433" s="562">
        <f>SUM(AM433+AN433-AO433)</f>
        <v>4</v>
      </c>
      <c r="AQ433" s="560"/>
      <c r="AR433" s="558"/>
      <c r="AS433" s="562">
        <f>SUM(AP433+AQ433-AR433)</f>
        <v>4</v>
      </c>
      <c r="AT433" s="560"/>
      <c r="AU433" s="558"/>
      <c r="AV433" s="562">
        <f t="shared" si="1121"/>
        <v>4</v>
      </c>
      <c r="AW433" s="583">
        <f t="shared" ref="AW433" si="1139">SUM(M433+P433+S433+V433+Y433+AB433+AE433+AH433+AK433+AN433+AQ433+AT433)</f>
        <v>0</v>
      </c>
      <c r="AX433" s="583">
        <f t="shared" si="1095"/>
        <v>0</v>
      </c>
      <c r="AY433" s="564">
        <f t="shared" si="1123"/>
        <v>0</v>
      </c>
      <c r="AZ433" s="565" t="e">
        <f t="shared" si="1124"/>
        <v>#DIV/0!</v>
      </c>
      <c r="BA433" s="566">
        <f t="shared" si="1125"/>
        <v>0</v>
      </c>
      <c r="BB433" s="567">
        <f>MAX(0, Table176252626[[#This Row],[Column6]])</f>
        <v>4</v>
      </c>
      <c r="BC433" s="568">
        <v>1</v>
      </c>
      <c r="BD433" s="584">
        <f t="shared" si="1010"/>
        <v>4</v>
      </c>
      <c r="BE433" s="583">
        <f t="shared" si="1008"/>
        <v>3</v>
      </c>
      <c r="BF433" s="585">
        <v>2</v>
      </c>
      <c r="BG433" s="586">
        <v>44795.663969907408</v>
      </c>
      <c r="BH433" s="572">
        <f t="shared" si="1012"/>
        <v>46265</v>
      </c>
      <c r="BI433" s="608">
        <f t="shared" si="1126"/>
        <v>1469.3360300925924</v>
      </c>
      <c r="BJ433" s="580" t="str">
        <f t="shared" si="1009"/>
        <v>Dead Stock</v>
      </c>
      <c r="BK433" s="751">
        <v>844</v>
      </c>
      <c r="BL433" s="530"/>
      <c r="BM433" s="530"/>
      <c r="BN433" s="530"/>
      <c r="BO433" s="530"/>
      <c r="BP433" s="530"/>
      <c r="BQ433" s="530"/>
      <c r="BR433" s="530"/>
      <c r="BS433" s="530"/>
      <c r="BT433" s="530"/>
      <c r="BU433" s="530"/>
      <c r="BV433" s="530"/>
      <c r="BW433" s="530"/>
      <c r="BX433" s="530"/>
      <c r="BY433" s="530"/>
      <c r="BZ433" s="530"/>
      <c r="CA433" s="530"/>
      <c r="CB433" s="530"/>
      <c r="CC433" s="530"/>
      <c r="CD433" s="530"/>
      <c r="CE433" s="530"/>
      <c r="CF433" s="530"/>
      <c r="CG433" s="530"/>
      <c r="CH433" s="530"/>
      <c r="CI433" s="530"/>
      <c r="CJ433" s="530"/>
      <c r="CK433" s="530"/>
      <c r="CL433" s="530"/>
      <c r="CM433" s="530"/>
      <c r="CN433" s="530"/>
      <c r="CO433" s="530"/>
      <c r="CP433" s="530"/>
      <c r="CQ433" s="530"/>
      <c r="CR433" s="530"/>
      <c r="CS433" s="530"/>
      <c r="CT433" s="530"/>
      <c r="CU433" s="530"/>
      <c r="CV433" s="530"/>
      <c r="CW433" s="530"/>
      <c r="CX433" s="530"/>
      <c r="CY433" s="530"/>
      <c r="CZ433" s="530"/>
      <c r="DA433" s="530"/>
      <c r="DB433" s="530"/>
      <c r="DC433" s="530"/>
      <c r="DD433" s="530"/>
      <c r="DE433" s="530"/>
      <c r="DF433" s="530"/>
      <c r="DG433" s="530"/>
      <c r="DH433" s="530"/>
      <c r="DI433" s="530"/>
      <c r="DJ433" s="530"/>
      <c r="DK433" s="530"/>
      <c r="DL433" s="530"/>
      <c r="DM433" s="530"/>
      <c r="DN433" s="530"/>
      <c r="DO433" s="530"/>
      <c r="DP433" s="530"/>
      <c r="DQ433" s="530"/>
      <c r="DR433" s="530"/>
      <c r="DS433" s="530"/>
      <c r="DT433" s="530"/>
      <c r="DU433" s="530"/>
      <c r="DV433" s="530"/>
      <c r="DW433" s="530"/>
      <c r="DX433" s="530"/>
      <c r="DY433" s="530"/>
      <c r="DZ433" s="530"/>
      <c r="EA433" s="530"/>
      <c r="EB433" s="530"/>
      <c r="EC433" s="530"/>
      <c r="ED433" s="530"/>
      <c r="EE433" s="530"/>
      <c r="EF433" s="530"/>
      <c r="EG433" s="530"/>
      <c r="EH433" s="530"/>
      <c r="EI433" s="530"/>
      <c r="EJ433" s="530"/>
      <c r="EK433" s="530"/>
      <c r="EL433" s="530"/>
      <c r="EM433" s="530"/>
      <c r="EN433" s="530"/>
      <c r="EO433" s="530"/>
      <c r="EP433" s="530"/>
      <c r="EQ433" s="530"/>
      <c r="ER433" s="530"/>
      <c r="ES433" s="530"/>
      <c r="ET433" s="530"/>
      <c r="EU433" s="530"/>
      <c r="EV433" s="530"/>
      <c r="EW433" s="530"/>
      <c r="EX433" s="530"/>
      <c r="EY433" s="530"/>
      <c r="EZ433" s="530"/>
      <c r="FA433" s="530"/>
      <c r="FB433" s="530"/>
      <c r="FC433" s="530"/>
      <c r="FD433" s="530"/>
      <c r="FE433" s="530"/>
      <c r="FF433" s="530"/>
      <c r="FG433" s="530"/>
      <c r="FH433" s="530"/>
      <c r="FI433" s="530"/>
      <c r="FJ433" s="530"/>
      <c r="FK433" s="530"/>
      <c r="FL433" s="530"/>
      <c r="FM433" s="530"/>
      <c r="FN433" s="530"/>
      <c r="FO433" s="530"/>
      <c r="FP433" s="530"/>
      <c r="FQ433" s="530"/>
      <c r="FR433" s="530"/>
      <c r="FS433" s="530"/>
      <c r="FT433" s="530"/>
      <c r="FU433" s="530"/>
      <c r="FV433" s="530"/>
      <c r="FW433" s="530"/>
      <c r="FX433" s="530"/>
      <c r="FY433" s="530"/>
      <c r="FZ433" s="530"/>
      <c r="GA433" s="530"/>
      <c r="GB433" s="530"/>
      <c r="GC433" s="530"/>
      <c r="GD433" s="530"/>
      <c r="GE433" s="530"/>
      <c r="GF433" s="530"/>
      <c r="GG433" s="530"/>
      <c r="GH433" s="530"/>
      <c r="GI433" s="530"/>
      <c r="GJ433" s="530"/>
      <c r="GK433" s="530"/>
      <c r="GL433" s="530"/>
      <c r="GM433" s="530"/>
      <c r="GN433" s="530"/>
      <c r="GO433" s="530"/>
      <c r="GP433" s="530"/>
      <c r="GQ433" s="530"/>
      <c r="GR433" s="530"/>
      <c r="GS433" s="530"/>
      <c r="GT433" s="530"/>
      <c r="GU433" s="530"/>
      <c r="GV433" s="530"/>
      <c r="GW433" s="530"/>
      <c r="GX433" s="530"/>
      <c r="GY433" s="530"/>
      <c r="GZ433" s="530"/>
      <c r="HA433" s="530"/>
      <c r="HB433" s="530"/>
      <c r="HC433" s="530"/>
      <c r="HD433" s="530"/>
      <c r="HE433" s="530"/>
      <c r="HF433" s="530"/>
      <c r="HG433" s="530"/>
      <c r="HH433" s="530"/>
      <c r="HI433" s="530"/>
      <c r="HJ433" s="530"/>
      <c r="HK433" s="530"/>
      <c r="HL433" s="530"/>
      <c r="HM433" s="530"/>
      <c r="HN433" s="530"/>
      <c r="HO433" s="530"/>
      <c r="HP433" s="530"/>
      <c r="HQ433" s="530"/>
      <c r="HR433" s="530"/>
      <c r="HS433" s="530"/>
      <c r="HT433" s="530"/>
      <c r="HU433" s="530"/>
      <c r="HV433" s="530"/>
      <c r="HW433" s="530"/>
      <c r="HX433" s="530"/>
      <c r="HY433" s="530"/>
      <c r="HZ433" s="530"/>
      <c r="IA433" s="530"/>
      <c r="IB433" s="530"/>
      <c r="IC433" s="530"/>
      <c r="ID433" s="530"/>
      <c r="IE433" s="530"/>
      <c r="IF433" s="530"/>
      <c r="IG433" s="530"/>
      <c r="IH433" s="530"/>
      <c r="II433" s="530"/>
      <c r="IJ433" s="530"/>
      <c r="IK433" s="530"/>
      <c r="IL433" s="530"/>
      <c r="IM433" s="530"/>
      <c r="IN433" s="530"/>
      <c r="IO433" s="530"/>
      <c r="IP433" s="530"/>
      <c r="IQ433" s="530"/>
      <c r="IR433" s="530"/>
      <c r="IS433" s="530"/>
      <c r="IT433" s="530"/>
      <c r="IU433" s="530"/>
      <c r="IV433" s="530"/>
      <c r="IW433" s="530"/>
      <c r="IX433" s="530"/>
      <c r="IY433" s="530"/>
      <c r="IZ433" s="530"/>
      <c r="JA433" s="530"/>
      <c r="JB433" s="530"/>
      <c r="JC433" s="530"/>
      <c r="JD433" s="530"/>
      <c r="JE433" s="530"/>
      <c r="JF433" s="530"/>
      <c r="JG433" s="530"/>
      <c r="JH433" s="530"/>
      <c r="JI433" s="530"/>
      <c r="JJ433" s="530"/>
      <c r="JK433" s="530"/>
      <c r="JL433" s="530"/>
      <c r="JM433" s="530"/>
      <c r="JN433" s="530"/>
      <c r="JO433" s="530"/>
      <c r="JP433" s="530"/>
      <c r="JQ433" s="530"/>
      <c r="JR433" s="530"/>
      <c r="JS433" s="530"/>
      <c r="JT433" s="530"/>
      <c r="JU433" s="530"/>
      <c r="JV433" s="530"/>
      <c r="JW433" s="530"/>
      <c r="JX433" s="530"/>
      <c r="JY433" s="530"/>
      <c r="JZ433" s="530"/>
      <c r="KA433" s="530"/>
      <c r="KB433" s="530"/>
      <c r="KC433" s="530"/>
      <c r="KD433" s="530"/>
      <c r="KE433" s="530"/>
      <c r="KF433" s="530"/>
      <c r="KG433" s="530"/>
      <c r="KH433" s="530"/>
    </row>
    <row r="434" spans="1:294" ht="12.5" customHeight="1">
      <c r="A434" s="590"/>
      <c r="B434" s="591"/>
      <c r="C434" s="551">
        <v>431</v>
      </c>
      <c r="D434" s="630" t="s">
        <v>3884</v>
      </c>
      <c r="E434" s="630">
        <v>10</v>
      </c>
      <c r="F434" s="593" t="s">
        <v>1952</v>
      </c>
      <c r="G434" s="588" t="s">
        <v>4715</v>
      </c>
      <c r="H434" s="589" t="s">
        <v>4716</v>
      </c>
      <c r="I434" s="589" t="s">
        <v>4386</v>
      </c>
      <c r="J434" s="588" t="s">
        <v>629</v>
      </c>
      <c r="K434" s="594">
        <f>AV434</f>
        <v>1</v>
      </c>
      <c r="L434" s="580">
        <v>1</v>
      </c>
      <c r="M434" s="558"/>
      <c r="N434" s="558"/>
      <c r="O434" s="562">
        <f>SUM(L434+M434-N434)</f>
        <v>1</v>
      </c>
      <c r="P434" s="560"/>
      <c r="Q434" s="558"/>
      <c r="R434" s="562">
        <f>SUM(O434+P434-Q434)</f>
        <v>1</v>
      </c>
      <c r="S434" s="560"/>
      <c r="T434" s="558"/>
      <c r="U434" s="595">
        <f>SUM(R434+S434-T434)</f>
        <v>1</v>
      </c>
      <c r="V434" s="560"/>
      <c r="W434" s="558"/>
      <c r="X434" s="562">
        <f>SUM(U434+V434-W434)</f>
        <v>1</v>
      </c>
      <c r="Y434" s="560"/>
      <c r="Z434" s="558"/>
      <c r="AA434" s="595">
        <f>SUM(X434+Y434-Z434)</f>
        <v>1</v>
      </c>
      <c r="AB434" s="560"/>
      <c r="AC434" s="558"/>
      <c r="AD434" s="562">
        <f>SUM(AA434+AB434-AC434)</f>
        <v>1</v>
      </c>
      <c r="AE434" s="557"/>
      <c r="AF434" s="558"/>
      <c r="AG434" s="672">
        <f>SUM(AD434+AE434-AF434)</f>
        <v>1</v>
      </c>
      <c r="AH434" s="560"/>
      <c r="AI434" s="558"/>
      <c r="AJ434" s="562">
        <f>SUM(AG434+AH434-AI434)</f>
        <v>1</v>
      </c>
      <c r="AK434" s="560"/>
      <c r="AL434" s="558"/>
      <c r="AM434" s="562">
        <f>SUM(AJ434+AK434-AL434)</f>
        <v>1</v>
      </c>
      <c r="AN434" s="560"/>
      <c r="AO434" s="558"/>
      <c r="AP434" s="562">
        <f>SUM(AM434+AN434-AO434)</f>
        <v>1</v>
      </c>
      <c r="AQ434" s="560"/>
      <c r="AR434" s="558"/>
      <c r="AS434" s="562">
        <f>SUM(AP434+AQ434-AR434)</f>
        <v>1</v>
      </c>
      <c r="AT434" s="560"/>
      <c r="AU434" s="558"/>
      <c r="AV434" s="562">
        <f t="shared" si="1121"/>
        <v>1</v>
      </c>
      <c r="AW434" s="597">
        <f>SUM(M434+P434+S434+V434+Y434+AB434+AE434+AH434+AK434+AN434+AQ434+AT434)</f>
        <v>0</v>
      </c>
      <c r="AX434" s="583">
        <f t="shared" si="1095"/>
        <v>0</v>
      </c>
      <c r="AY434" s="599">
        <f t="shared" si="1123"/>
        <v>0</v>
      </c>
      <c r="AZ434" s="600" t="e">
        <f t="shared" si="1124"/>
        <v>#DIV/0!</v>
      </c>
      <c r="BA434" s="601">
        <f t="shared" si="1125"/>
        <v>0</v>
      </c>
      <c r="BB434" s="602">
        <v>1</v>
      </c>
      <c r="BC434" s="603">
        <v>0</v>
      </c>
      <c r="BD434" s="584">
        <f t="shared" si="1010"/>
        <v>1</v>
      </c>
      <c r="BE434" s="583">
        <f t="shared" si="1008"/>
        <v>1</v>
      </c>
      <c r="BF434" s="585">
        <v>2</v>
      </c>
      <c r="BG434" s="586">
        <v>45964</v>
      </c>
      <c r="BH434" s="572">
        <f t="shared" si="1012"/>
        <v>46265</v>
      </c>
      <c r="BI434" s="604">
        <f t="shared" si="1126"/>
        <v>301</v>
      </c>
      <c r="BJ434" s="580" t="str">
        <f t="shared" si="1009"/>
        <v/>
      </c>
      <c r="BK434" s="751">
        <v>14000</v>
      </c>
    </row>
    <row r="435" spans="1:294" ht="13">
      <c r="A435" s="549"/>
      <c r="B435" s="550"/>
      <c r="C435" s="551">
        <v>432</v>
      </c>
      <c r="D435" s="630" t="s">
        <v>3884</v>
      </c>
      <c r="E435" s="630">
        <v>11</v>
      </c>
      <c r="F435" s="553" t="s">
        <v>1952</v>
      </c>
      <c r="G435" s="580" t="s">
        <v>2543</v>
      </c>
      <c r="H435" s="581" t="s">
        <v>3120</v>
      </c>
      <c r="I435" s="581" t="s">
        <v>424</v>
      </c>
      <c r="J435" s="580" t="s">
        <v>629</v>
      </c>
      <c r="K435" s="582">
        <f t="shared" si="1103"/>
        <v>1</v>
      </c>
      <c r="L435" s="580">
        <v>2</v>
      </c>
      <c r="M435" s="557"/>
      <c r="N435" s="558"/>
      <c r="O435" s="559">
        <f t="shared" si="1104"/>
        <v>2</v>
      </c>
      <c r="P435" s="560"/>
      <c r="Q435" s="558"/>
      <c r="R435" s="559">
        <f t="shared" si="1105"/>
        <v>2</v>
      </c>
      <c r="S435" s="560"/>
      <c r="T435" s="558">
        <v>1</v>
      </c>
      <c r="U435" s="561">
        <f t="shared" si="1106"/>
        <v>1</v>
      </c>
      <c r="V435" s="560"/>
      <c r="W435" s="558"/>
      <c r="X435" s="559">
        <f t="shared" si="1107"/>
        <v>1</v>
      </c>
      <c r="Y435" s="560"/>
      <c r="Z435" s="558"/>
      <c r="AA435" s="561">
        <f t="shared" si="1108"/>
        <v>1</v>
      </c>
      <c r="AB435" s="560"/>
      <c r="AC435" s="558"/>
      <c r="AD435" s="559">
        <f t="shared" si="1109"/>
        <v>1</v>
      </c>
      <c r="AE435" s="557"/>
      <c r="AF435" s="558"/>
      <c r="AG435" s="756">
        <f t="shared" si="1110"/>
        <v>1</v>
      </c>
      <c r="AH435" s="560"/>
      <c r="AI435" s="558"/>
      <c r="AJ435" s="562">
        <f t="shared" si="1111"/>
        <v>1</v>
      </c>
      <c r="AK435" s="560"/>
      <c r="AL435" s="558"/>
      <c r="AM435" s="562">
        <f t="shared" si="1112"/>
        <v>1</v>
      </c>
      <c r="AN435" s="560"/>
      <c r="AO435" s="558"/>
      <c r="AP435" s="562">
        <f t="shared" si="1113"/>
        <v>1</v>
      </c>
      <c r="AQ435" s="560"/>
      <c r="AR435" s="558"/>
      <c r="AS435" s="562">
        <f t="shared" si="1114"/>
        <v>1</v>
      </c>
      <c r="AT435" s="560"/>
      <c r="AU435" s="558"/>
      <c r="AV435" s="562">
        <f t="shared" si="1115"/>
        <v>1</v>
      </c>
      <c r="AW435" s="583">
        <f t="shared" si="1116"/>
        <v>0</v>
      </c>
      <c r="AX435" s="583">
        <f t="shared" si="1095"/>
        <v>1</v>
      </c>
      <c r="AY435" s="564">
        <f t="shared" si="1117"/>
        <v>1</v>
      </c>
      <c r="AZ435" s="565">
        <f t="shared" si="1118"/>
        <v>1</v>
      </c>
      <c r="BA435" s="566">
        <f t="shared" si="1119"/>
        <v>1</v>
      </c>
      <c r="BB435" s="567">
        <f>MAX(0, Table176252626[[#This Row],[Column6]])</f>
        <v>1</v>
      </c>
      <c r="BC435" s="568">
        <v>0</v>
      </c>
      <c r="BD435" s="584">
        <f t="shared" si="1010"/>
        <v>1</v>
      </c>
      <c r="BE435" s="583">
        <f t="shared" si="1008"/>
        <v>1</v>
      </c>
      <c r="BF435" s="585">
        <v>2</v>
      </c>
      <c r="BG435" s="586">
        <v>44943.555104166669</v>
      </c>
      <c r="BH435" s="572">
        <f t="shared" si="1012"/>
        <v>46265</v>
      </c>
      <c r="BI435" s="608">
        <f t="shared" si="1120"/>
        <v>1321.4448958333305</v>
      </c>
      <c r="BJ435" s="580" t="str">
        <f t="shared" si="1009"/>
        <v>Dead Stock</v>
      </c>
      <c r="BK435" s="751">
        <v>845</v>
      </c>
    </row>
    <row r="436" spans="1:294" ht="13">
      <c r="A436" s="575"/>
      <c r="B436" s="576"/>
      <c r="C436" s="577">
        <v>433</v>
      </c>
      <c r="D436" s="630" t="s">
        <v>3884</v>
      </c>
      <c r="E436" s="630">
        <v>12</v>
      </c>
      <c r="F436" s="553" t="s">
        <v>1952</v>
      </c>
      <c r="G436" s="554" t="s">
        <v>137</v>
      </c>
      <c r="H436" s="555" t="s">
        <v>138</v>
      </c>
      <c r="I436" s="581" t="s">
        <v>426</v>
      </c>
      <c r="J436" s="580" t="s">
        <v>629</v>
      </c>
      <c r="K436" s="582">
        <f t="shared" ref="K436:K455" si="1140">AV436</f>
        <v>2</v>
      </c>
      <c r="L436" s="580">
        <v>2</v>
      </c>
      <c r="M436" s="557"/>
      <c r="N436" s="558"/>
      <c r="O436" s="559">
        <f t="shared" ref="O436:O455" si="1141">SUM(L436+M436-N436)</f>
        <v>2</v>
      </c>
      <c r="P436" s="560"/>
      <c r="Q436" s="558"/>
      <c r="R436" s="559">
        <f t="shared" ref="R436:R455" si="1142">SUM(O436+P436-Q436)</f>
        <v>2</v>
      </c>
      <c r="S436" s="560"/>
      <c r="T436" s="558"/>
      <c r="U436" s="561">
        <f t="shared" ref="U436:U455" si="1143">SUM(R436+S436-T436)</f>
        <v>2</v>
      </c>
      <c r="V436" s="560"/>
      <c r="W436" s="558"/>
      <c r="X436" s="559">
        <f t="shared" ref="X436:X455" si="1144">SUM(U436+V436-W436)</f>
        <v>2</v>
      </c>
      <c r="Y436" s="560"/>
      <c r="Z436" s="558"/>
      <c r="AA436" s="561">
        <f t="shared" ref="AA436:AA455" si="1145">SUM(X436+Y436-Z436)</f>
        <v>2</v>
      </c>
      <c r="AB436" s="560"/>
      <c r="AC436" s="558"/>
      <c r="AD436" s="559">
        <f t="shared" ref="AD436:AD455" si="1146">SUM(AA436+AB436-AC436)</f>
        <v>2</v>
      </c>
      <c r="AE436" s="557"/>
      <c r="AF436" s="558"/>
      <c r="AG436" s="756">
        <f t="shared" ref="AG436:AG455" si="1147">SUM(AD436+AE436-AF436)</f>
        <v>2</v>
      </c>
      <c r="AH436" s="560"/>
      <c r="AI436" s="558"/>
      <c r="AJ436" s="562">
        <f t="shared" ref="AJ436:AJ455" si="1148">SUM(AG436+AH436-AI436)</f>
        <v>2</v>
      </c>
      <c r="AK436" s="560"/>
      <c r="AL436" s="558"/>
      <c r="AM436" s="562">
        <f t="shared" ref="AM436:AM455" si="1149">SUM(AJ436+AK436-AL436)</f>
        <v>2</v>
      </c>
      <c r="AN436" s="560"/>
      <c r="AO436" s="558"/>
      <c r="AP436" s="562">
        <f t="shared" ref="AP436:AP455" si="1150">SUM(AM436+AN436-AO436)</f>
        <v>2</v>
      </c>
      <c r="AQ436" s="560"/>
      <c r="AR436" s="558"/>
      <c r="AS436" s="562">
        <f t="shared" ref="AS436:AS455" si="1151">SUM(AP436+AQ436-AR436)</f>
        <v>2</v>
      </c>
      <c r="AT436" s="560"/>
      <c r="AU436" s="558"/>
      <c r="AV436" s="562">
        <f t="shared" ref="AV436:AV442" si="1152">SUM(AS436+AT436-AU436)</f>
        <v>2</v>
      </c>
      <c r="AW436" s="583">
        <f t="shared" ref="AW436" si="1153">SUM(M436+P436+S436+V436+Y436+AB436+AE436+AH436+AK436+AN436+AQ436+AT436)</f>
        <v>0</v>
      </c>
      <c r="AX436" s="583">
        <f t="shared" si="1095"/>
        <v>0</v>
      </c>
      <c r="AY436" s="564">
        <f t="shared" ref="AY436:AY442" si="1154">SUM(N436,Q436,T436,W436,Z436,AC436,AF436,AI436,AL436,AO436,AR436,AU436)</f>
        <v>0</v>
      </c>
      <c r="AZ436" s="565" t="e">
        <f t="shared" ref="AZ436:AZ455" si="1155">AVERAGE(N436,Q436,T436,W436,Z436,AC436,AF436,AI436,AL436,AO436,AR436,AU436)</f>
        <v>#DIV/0!</v>
      </c>
      <c r="BA436" s="566">
        <f t="shared" ref="BA436:BA455" si="1156">COUNT(N436,Q436,T436,W436,Z436,AC436,AF436,AI436,AL436,AO436,AR436,AU436)</f>
        <v>0</v>
      </c>
      <c r="BB436" s="567">
        <f>MAX(0, Table176252626[[#This Row],[Column6]])</f>
        <v>2</v>
      </c>
      <c r="BC436" s="568">
        <v>1</v>
      </c>
      <c r="BD436" s="584">
        <f t="shared" si="1010"/>
        <v>2</v>
      </c>
      <c r="BE436" s="583">
        <f t="shared" si="1008"/>
        <v>1</v>
      </c>
      <c r="BF436" s="585">
        <v>2</v>
      </c>
      <c r="BG436" s="586">
        <v>45467.579745370371</v>
      </c>
      <c r="BH436" s="572">
        <f t="shared" si="1012"/>
        <v>46265</v>
      </c>
      <c r="BI436" s="587">
        <f t="shared" ref="BI436:BI455" si="1157">BH436-BG436</f>
        <v>797.4202546296292</v>
      </c>
      <c r="BJ436" s="580" t="str">
        <f t="shared" si="1009"/>
        <v>Dead Stock</v>
      </c>
      <c r="BK436" s="751">
        <v>1420</v>
      </c>
    </row>
    <row r="437" spans="1:294" ht="13">
      <c r="A437" s="549"/>
      <c r="B437" s="576"/>
      <c r="C437" s="577">
        <v>434</v>
      </c>
      <c r="D437" s="630" t="s">
        <v>3884</v>
      </c>
      <c r="E437" s="630">
        <v>13</v>
      </c>
      <c r="F437" s="593" t="s">
        <v>1952</v>
      </c>
      <c r="G437" s="588" t="s">
        <v>3839</v>
      </c>
      <c r="H437" s="589" t="s">
        <v>3840</v>
      </c>
      <c r="I437" s="589" t="s">
        <v>634</v>
      </c>
      <c r="J437" s="588" t="s">
        <v>629</v>
      </c>
      <c r="K437" s="594">
        <f t="shared" si="1140"/>
        <v>2</v>
      </c>
      <c r="L437" s="580">
        <v>2</v>
      </c>
      <c r="M437" s="558"/>
      <c r="N437" s="558"/>
      <c r="O437" s="562">
        <f t="shared" si="1141"/>
        <v>2</v>
      </c>
      <c r="P437" s="560"/>
      <c r="Q437" s="558"/>
      <c r="R437" s="562">
        <f t="shared" si="1142"/>
        <v>2</v>
      </c>
      <c r="S437" s="560"/>
      <c r="T437" s="558"/>
      <c r="U437" s="595">
        <f t="shared" si="1143"/>
        <v>2</v>
      </c>
      <c r="V437" s="560"/>
      <c r="W437" s="558"/>
      <c r="X437" s="562">
        <f t="shared" si="1144"/>
        <v>2</v>
      </c>
      <c r="Y437" s="560"/>
      <c r="Z437" s="558"/>
      <c r="AA437" s="595">
        <f t="shared" si="1145"/>
        <v>2</v>
      </c>
      <c r="AB437" s="560"/>
      <c r="AC437" s="558"/>
      <c r="AD437" s="562">
        <f t="shared" si="1146"/>
        <v>2</v>
      </c>
      <c r="AE437" s="557"/>
      <c r="AF437" s="558"/>
      <c r="AG437" s="672">
        <f t="shared" si="1147"/>
        <v>2</v>
      </c>
      <c r="AH437" s="560"/>
      <c r="AI437" s="558"/>
      <c r="AJ437" s="562">
        <f t="shared" si="1148"/>
        <v>2</v>
      </c>
      <c r="AK437" s="560"/>
      <c r="AL437" s="558"/>
      <c r="AM437" s="562">
        <f t="shared" si="1149"/>
        <v>2</v>
      </c>
      <c r="AN437" s="560"/>
      <c r="AO437" s="558"/>
      <c r="AP437" s="562">
        <f t="shared" si="1150"/>
        <v>2</v>
      </c>
      <c r="AQ437" s="560"/>
      <c r="AR437" s="558"/>
      <c r="AS437" s="562">
        <f t="shared" si="1151"/>
        <v>2</v>
      </c>
      <c r="AT437" s="560"/>
      <c r="AU437" s="558"/>
      <c r="AV437" s="562">
        <f t="shared" si="1152"/>
        <v>2</v>
      </c>
      <c r="AW437" s="597">
        <f t="shared" ref="AW437:AW442" si="1158">SUM(M437+P437+S437+V437+Y437+AB437+AE437+AH437+AK437+AN437+AQ437+AT437)</f>
        <v>0</v>
      </c>
      <c r="AX437" s="583">
        <f t="shared" ref="AX437:AX547" si="1159">SUM(N437+Q437+T437+W437+Z437+AC437+AF437+AI437+AL437+AO437+AR437+AU437)</f>
        <v>0</v>
      </c>
      <c r="AY437" s="599">
        <f t="shared" si="1154"/>
        <v>0</v>
      </c>
      <c r="AZ437" s="600" t="e">
        <f t="shared" si="1155"/>
        <v>#DIV/0!</v>
      </c>
      <c r="BA437" s="601">
        <f t="shared" si="1156"/>
        <v>0</v>
      </c>
      <c r="BB437" s="602">
        <v>2</v>
      </c>
      <c r="BC437" s="603">
        <v>1</v>
      </c>
      <c r="BD437" s="584">
        <f t="shared" si="1010"/>
        <v>2</v>
      </c>
      <c r="BE437" s="583">
        <f t="shared" si="1008"/>
        <v>1</v>
      </c>
      <c r="BF437" s="585">
        <v>2</v>
      </c>
      <c r="BG437" s="586">
        <v>45505.563449074078</v>
      </c>
      <c r="BH437" s="572">
        <f t="shared" si="1012"/>
        <v>46265</v>
      </c>
      <c r="BI437" s="604">
        <f t="shared" si="1157"/>
        <v>759.43655092592235</v>
      </c>
      <c r="BJ437" s="580" t="str">
        <f t="shared" si="1009"/>
        <v>Dead Stock</v>
      </c>
      <c r="BK437" s="751">
        <v>4575</v>
      </c>
    </row>
    <row r="438" spans="1:294" ht="13">
      <c r="A438" s="549"/>
      <c r="B438" s="576"/>
      <c r="C438" s="577">
        <v>435</v>
      </c>
      <c r="D438" s="630" t="s">
        <v>3884</v>
      </c>
      <c r="E438" s="630">
        <v>14</v>
      </c>
      <c r="F438" s="593" t="s">
        <v>1952</v>
      </c>
      <c r="G438" s="588" t="s">
        <v>4637</v>
      </c>
      <c r="H438" s="589" t="s">
        <v>4638</v>
      </c>
      <c r="I438" s="581" t="s">
        <v>4434</v>
      </c>
      <c r="J438" s="580" t="s">
        <v>629</v>
      </c>
      <c r="K438" s="594">
        <f t="shared" si="1140"/>
        <v>1</v>
      </c>
      <c r="L438" s="580">
        <v>1</v>
      </c>
      <c r="M438" s="558"/>
      <c r="N438" s="558"/>
      <c r="O438" s="562">
        <f t="shared" si="1141"/>
        <v>1</v>
      </c>
      <c r="P438" s="560"/>
      <c r="Q438" s="558"/>
      <c r="R438" s="562">
        <f t="shared" si="1142"/>
        <v>1</v>
      </c>
      <c r="S438" s="560"/>
      <c r="T438" s="558"/>
      <c r="U438" s="595">
        <f t="shared" si="1143"/>
        <v>1</v>
      </c>
      <c r="V438" s="560"/>
      <c r="W438" s="558"/>
      <c r="X438" s="562">
        <f t="shared" si="1144"/>
        <v>1</v>
      </c>
      <c r="Y438" s="560"/>
      <c r="Z438" s="558"/>
      <c r="AA438" s="595">
        <f t="shared" si="1145"/>
        <v>1</v>
      </c>
      <c r="AB438" s="560"/>
      <c r="AC438" s="558"/>
      <c r="AD438" s="562">
        <f t="shared" si="1146"/>
        <v>1</v>
      </c>
      <c r="AE438" s="557"/>
      <c r="AF438" s="558"/>
      <c r="AG438" s="672">
        <f t="shared" si="1147"/>
        <v>1</v>
      </c>
      <c r="AH438" s="560"/>
      <c r="AI438" s="558"/>
      <c r="AJ438" s="562">
        <f t="shared" si="1148"/>
        <v>1</v>
      </c>
      <c r="AK438" s="560"/>
      <c r="AL438" s="558"/>
      <c r="AM438" s="562">
        <f t="shared" si="1149"/>
        <v>1</v>
      </c>
      <c r="AN438" s="560"/>
      <c r="AO438" s="558"/>
      <c r="AP438" s="562">
        <f t="shared" si="1150"/>
        <v>1</v>
      </c>
      <c r="AQ438" s="560"/>
      <c r="AR438" s="558"/>
      <c r="AS438" s="562">
        <f t="shared" si="1151"/>
        <v>1</v>
      </c>
      <c r="AT438" s="560"/>
      <c r="AU438" s="558"/>
      <c r="AV438" s="562">
        <f t="shared" si="1152"/>
        <v>1</v>
      </c>
      <c r="AW438" s="597">
        <f t="shared" si="1158"/>
        <v>0</v>
      </c>
      <c r="AX438" s="583">
        <f t="shared" si="1159"/>
        <v>0</v>
      </c>
      <c r="AY438" s="599">
        <f t="shared" si="1154"/>
        <v>0</v>
      </c>
      <c r="AZ438" s="600" t="e">
        <f t="shared" si="1155"/>
        <v>#DIV/0!</v>
      </c>
      <c r="BA438" s="601">
        <f t="shared" si="1156"/>
        <v>0</v>
      </c>
      <c r="BB438" s="602">
        <v>1</v>
      </c>
      <c r="BC438" s="603">
        <v>0</v>
      </c>
      <c r="BD438" s="584">
        <f t="shared" si="1010"/>
        <v>1</v>
      </c>
      <c r="BE438" s="583">
        <f t="shared" si="1008"/>
        <v>1</v>
      </c>
      <c r="BF438" s="585">
        <v>2</v>
      </c>
      <c r="BG438" s="586">
        <v>45884</v>
      </c>
      <c r="BH438" s="572">
        <f t="shared" si="1012"/>
        <v>46265</v>
      </c>
      <c r="BI438" s="604">
        <f t="shared" si="1157"/>
        <v>381</v>
      </c>
      <c r="BJ438" s="580" t="str">
        <f t="shared" si="1009"/>
        <v>Dead Stock</v>
      </c>
      <c r="BK438" s="751">
        <v>1690</v>
      </c>
    </row>
    <row r="439" spans="1:294" ht="13">
      <c r="A439" s="590"/>
      <c r="B439" s="591"/>
      <c r="C439" s="551">
        <v>436</v>
      </c>
      <c r="D439" s="630" t="s">
        <v>3884</v>
      </c>
      <c r="E439" s="630">
        <v>15</v>
      </c>
      <c r="F439" s="553" t="s">
        <v>1952</v>
      </c>
      <c r="G439" s="588" t="s">
        <v>5003</v>
      </c>
      <c r="H439" s="723" t="s">
        <v>5004</v>
      </c>
      <c r="I439" s="589" t="s">
        <v>4988</v>
      </c>
      <c r="J439" s="588" t="s">
        <v>629</v>
      </c>
      <c r="K439" s="594">
        <f>AV439</f>
        <v>1</v>
      </c>
      <c r="L439" s="588">
        <v>0</v>
      </c>
      <c r="M439" s="558"/>
      <c r="N439" s="558"/>
      <c r="O439" s="562">
        <f t="shared" ref="O439" si="1160">SUM(L439+M439-N439)</f>
        <v>0</v>
      </c>
      <c r="P439" s="560"/>
      <c r="Q439" s="558"/>
      <c r="R439" s="562">
        <f>SUM(O439+P439-Q439)</f>
        <v>0</v>
      </c>
      <c r="S439" s="560"/>
      <c r="T439" s="558"/>
      <c r="U439" s="595">
        <f>SUM(R439+S439-T439)</f>
        <v>0</v>
      </c>
      <c r="V439" s="560"/>
      <c r="W439" s="558"/>
      <c r="X439" s="562">
        <f>SUM(U439+V439-W439)</f>
        <v>0</v>
      </c>
      <c r="Y439" s="560"/>
      <c r="Z439" s="558"/>
      <c r="AA439" s="595">
        <f>SUM(X439+Y439-Z439)</f>
        <v>0</v>
      </c>
      <c r="AB439" s="560"/>
      <c r="AC439" s="558"/>
      <c r="AD439" s="562">
        <f>SUM(AA439+AB439-AC439)</f>
        <v>0</v>
      </c>
      <c r="AE439" s="557"/>
      <c r="AF439" s="558"/>
      <c r="AG439" s="672">
        <f>SUM(AD439+AE439-AF439)</f>
        <v>0</v>
      </c>
      <c r="AH439" s="560">
        <v>1</v>
      </c>
      <c r="AI439" s="558"/>
      <c r="AJ439" s="562">
        <f>SUM(AG439+AH439-AI439)</f>
        <v>1</v>
      </c>
      <c r="AK439" s="560"/>
      <c r="AL439" s="558"/>
      <c r="AM439" s="562">
        <f>SUM(AJ439+AK439-AL439)</f>
        <v>1</v>
      </c>
      <c r="AN439" s="560"/>
      <c r="AO439" s="558"/>
      <c r="AP439" s="562">
        <f>SUM(AM439+AN439-AO439)</f>
        <v>1</v>
      </c>
      <c r="AQ439" s="560"/>
      <c r="AR439" s="558"/>
      <c r="AS439" s="562">
        <f>SUM(AP439+AQ439-AR439)</f>
        <v>1</v>
      </c>
      <c r="AT439" s="560"/>
      <c r="AU439" s="558"/>
      <c r="AV439" s="672">
        <f t="shared" ref="AV439" si="1161">SUM(AS439+AT439-AU439)</f>
        <v>1</v>
      </c>
      <c r="AW439" s="655">
        <f t="shared" ref="AW439" si="1162">SUM(M439+P439+S439+V439+Y439+AB439+AE439+AH439+AK439+AN439+AQ439+AT439)</f>
        <v>1</v>
      </c>
      <c r="AX439" s="583">
        <f>SUM(N439+Q439+T439+W439+Z439+AC439+AF439+AI439+AL439+AO439+AR439+AU439)</f>
        <v>0</v>
      </c>
      <c r="AY439" s="599">
        <f t="shared" ref="AY439" si="1163">SUM(N439,Q439,T439,W439,Z439,AC439,AF439,AI439,AL439,AO439,AR439,AU439)</f>
        <v>0</v>
      </c>
      <c r="AZ439" s="600" t="e">
        <f t="shared" ref="AZ439" si="1164">AVERAGE(N439,Q439,T439,W439,Z439,AC439,AF439,AI439,AL439,AO439,AR439,AU439)</f>
        <v>#DIV/0!</v>
      </c>
      <c r="BA439" s="601">
        <f t="shared" ref="BA439" si="1165">COUNT(N439,Q439,T439,W439,Z439,AC439,AF439,AI439,AL439,AO439,AR439,AU439)</f>
        <v>0</v>
      </c>
      <c r="BB439" s="602">
        <v>1</v>
      </c>
      <c r="BC439" s="603">
        <f>MIN(N439,Q439,T439,W439,Z439,AC439,AF439,AI439,AL439,AO439,AR439,AU439)</f>
        <v>0</v>
      </c>
      <c r="BD439" s="584">
        <f>K439</f>
        <v>1</v>
      </c>
      <c r="BE439" s="583">
        <f>SUM(BD439-BC439)</f>
        <v>1</v>
      </c>
      <c r="BF439" s="585">
        <v>2</v>
      </c>
      <c r="BG439" s="586">
        <v>46252</v>
      </c>
      <c r="BH439" s="572">
        <f>BH921</f>
        <v>46265</v>
      </c>
      <c r="BI439" s="604">
        <f t="shared" ref="BI439" si="1166">BH439-BG439</f>
        <v>13</v>
      </c>
      <c r="BJ439" s="580" t="str">
        <f>IF(AND(K439&gt;0,BI439&gt;365),"Dead Stock","")</f>
        <v/>
      </c>
      <c r="BK439" s="751">
        <v>3000</v>
      </c>
    </row>
    <row r="440" spans="1:294" ht="13">
      <c r="A440" s="590"/>
      <c r="B440" s="591"/>
      <c r="C440" s="551">
        <v>437</v>
      </c>
      <c r="D440" s="630" t="s">
        <v>3884</v>
      </c>
      <c r="E440" s="630">
        <v>17</v>
      </c>
      <c r="F440" s="579" t="s">
        <v>1953</v>
      </c>
      <c r="G440" s="588" t="s">
        <v>4642</v>
      </c>
      <c r="H440" s="589" t="s">
        <v>4643</v>
      </c>
      <c r="I440" s="589" t="s">
        <v>424</v>
      </c>
      <c r="J440" s="588" t="s">
        <v>629</v>
      </c>
      <c r="K440" s="594">
        <f t="shared" si="1140"/>
        <v>1</v>
      </c>
      <c r="L440" s="580">
        <v>1</v>
      </c>
      <c r="M440" s="558"/>
      <c r="N440" s="558"/>
      <c r="O440" s="562">
        <f t="shared" si="1141"/>
        <v>1</v>
      </c>
      <c r="P440" s="560"/>
      <c r="Q440" s="558"/>
      <c r="R440" s="562">
        <f t="shared" si="1142"/>
        <v>1</v>
      </c>
      <c r="S440" s="560"/>
      <c r="T440" s="558"/>
      <c r="U440" s="595">
        <f t="shared" si="1143"/>
        <v>1</v>
      </c>
      <c r="V440" s="560"/>
      <c r="W440" s="558"/>
      <c r="X440" s="562">
        <f t="shared" si="1144"/>
        <v>1</v>
      </c>
      <c r="Y440" s="560"/>
      <c r="Z440" s="558"/>
      <c r="AA440" s="595">
        <f t="shared" si="1145"/>
        <v>1</v>
      </c>
      <c r="AB440" s="560"/>
      <c r="AC440" s="558"/>
      <c r="AD440" s="562">
        <f t="shared" si="1146"/>
        <v>1</v>
      </c>
      <c r="AE440" s="557"/>
      <c r="AF440" s="558"/>
      <c r="AG440" s="672">
        <f t="shared" si="1147"/>
        <v>1</v>
      </c>
      <c r="AH440" s="560"/>
      <c r="AI440" s="558"/>
      <c r="AJ440" s="562">
        <f t="shared" si="1148"/>
        <v>1</v>
      </c>
      <c r="AK440" s="560"/>
      <c r="AL440" s="558"/>
      <c r="AM440" s="562">
        <f t="shared" si="1149"/>
        <v>1</v>
      </c>
      <c r="AN440" s="560"/>
      <c r="AO440" s="558"/>
      <c r="AP440" s="562">
        <f t="shared" si="1150"/>
        <v>1</v>
      </c>
      <c r="AQ440" s="560"/>
      <c r="AR440" s="558"/>
      <c r="AS440" s="562">
        <f t="shared" si="1151"/>
        <v>1</v>
      </c>
      <c r="AT440" s="560"/>
      <c r="AU440" s="558"/>
      <c r="AV440" s="562">
        <f t="shared" si="1152"/>
        <v>1</v>
      </c>
      <c r="AW440" s="597">
        <f t="shared" si="1158"/>
        <v>0</v>
      </c>
      <c r="AX440" s="583">
        <f t="shared" si="1159"/>
        <v>0</v>
      </c>
      <c r="AY440" s="599">
        <f t="shared" si="1154"/>
        <v>0</v>
      </c>
      <c r="AZ440" s="600" t="e">
        <f t="shared" si="1155"/>
        <v>#DIV/0!</v>
      </c>
      <c r="BA440" s="601">
        <f t="shared" si="1156"/>
        <v>0</v>
      </c>
      <c r="BB440" s="602">
        <v>1</v>
      </c>
      <c r="BC440" s="603">
        <v>0</v>
      </c>
      <c r="BD440" s="584">
        <f t="shared" si="1010"/>
        <v>1</v>
      </c>
      <c r="BE440" s="583">
        <f t="shared" si="1008"/>
        <v>1</v>
      </c>
      <c r="BF440" s="585">
        <v>2</v>
      </c>
      <c r="BG440" s="586">
        <v>44273.432083333333</v>
      </c>
      <c r="BH440" s="572">
        <f>BH942</f>
        <v>46265</v>
      </c>
      <c r="BI440" s="604">
        <f t="shared" si="1157"/>
        <v>1991.5679166666669</v>
      </c>
      <c r="BJ440" s="580" t="str">
        <f t="shared" si="1009"/>
        <v>Dead Stock</v>
      </c>
      <c r="BK440" s="751">
        <v>1610</v>
      </c>
    </row>
    <row r="441" spans="1:294" ht="13">
      <c r="A441" s="549"/>
      <c r="B441" s="576"/>
      <c r="C441" s="551">
        <v>438</v>
      </c>
      <c r="D441" s="643" t="s">
        <v>3885</v>
      </c>
      <c r="E441" s="644">
        <v>1</v>
      </c>
      <c r="F441" s="553" t="s">
        <v>1952</v>
      </c>
      <c r="G441" s="580" t="s">
        <v>595</v>
      </c>
      <c r="H441" s="581" t="s">
        <v>2125</v>
      </c>
      <c r="I441" s="581" t="s">
        <v>421</v>
      </c>
      <c r="J441" s="580" t="s">
        <v>629</v>
      </c>
      <c r="K441" s="582">
        <f t="shared" si="1140"/>
        <v>13</v>
      </c>
      <c r="L441" s="580">
        <v>7</v>
      </c>
      <c r="M441" s="557"/>
      <c r="N441" s="558"/>
      <c r="O441" s="559">
        <f t="shared" si="1141"/>
        <v>7</v>
      </c>
      <c r="P441" s="560"/>
      <c r="Q441" s="558"/>
      <c r="R441" s="559">
        <f t="shared" si="1142"/>
        <v>7</v>
      </c>
      <c r="S441" s="560"/>
      <c r="T441" s="558"/>
      <c r="U441" s="561">
        <f t="shared" si="1143"/>
        <v>7</v>
      </c>
      <c r="V441" s="560"/>
      <c r="W441" s="558"/>
      <c r="X441" s="559">
        <f t="shared" si="1144"/>
        <v>7</v>
      </c>
      <c r="Y441" s="560"/>
      <c r="Z441" s="558"/>
      <c r="AA441" s="561">
        <f t="shared" si="1145"/>
        <v>7</v>
      </c>
      <c r="AB441" s="560"/>
      <c r="AC441" s="558"/>
      <c r="AD441" s="559">
        <f t="shared" si="1146"/>
        <v>7</v>
      </c>
      <c r="AE441" s="557"/>
      <c r="AF441" s="558">
        <v>4</v>
      </c>
      <c r="AG441" s="756">
        <f t="shared" si="1147"/>
        <v>3</v>
      </c>
      <c r="AH441" s="560">
        <v>10</v>
      </c>
      <c r="AI441" s="558"/>
      <c r="AJ441" s="562">
        <f t="shared" si="1148"/>
        <v>13</v>
      </c>
      <c r="AK441" s="560"/>
      <c r="AL441" s="558"/>
      <c r="AM441" s="562">
        <f t="shared" si="1149"/>
        <v>13</v>
      </c>
      <c r="AN441" s="560"/>
      <c r="AO441" s="558"/>
      <c r="AP441" s="562">
        <f t="shared" si="1150"/>
        <v>13</v>
      </c>
      <c r="AQ441" s="560"/>
      <c r="AR441" s="558"/>
      <c r="AS441" s="562">
        <f t="shared" si="1151"/>
        <v>13</v>
      </c>
      <c r="AT441" s="560"/>
      <c r="AU441" s="558"/>
      <c r="AV441" s="562">
        <f t="shared" si="1152"/>
        <v>13</v>
      </c>
      <c r="AW441" s="583">
        <f t="shared" si="1158"/>
        <v>10</v>
      </c>
      <c r="AX441" s="583">
        <f t="shared" si="1159"/>
        <v>4</v>
      </c>
      <c r="AY441" s="564">
        <f t="shared" si="1154"/>
        <v>4</v>
      </c>
      <c r="AZ441" s="565">
        <f t="shared" si="1155"/>
        <v>4</v>
      </c>
      <c r="BA441" s="566">
        <f t="shared" si="1156"/>
        <v>1</v>
      </c>
      <c r="BB441" s="567">
        <f>MAX(0, Table176252626[[#This Row],[Column6]])</f>
        <v>13</v>
      </c>
      <c r="BC441" s="568">
        <v>1</v>
      </c>
      <c r="BD441" s="584">
        <f t="shared" si="1010"/>
        <v>13</v>
      </c>
      <c r="BE441" s="583">
        <f t="shared" si="1008"/>
        <v>12</v>
      </c>
      <c r="BF441" s="585">
        <v>2</v>
      </c>
      <c r="BG441" s="586">
        <v>46242</v>
      </c>
      <c r="BH441" s="572">
        <f t="shared" si="1012"/>
        <v>46265</v>
      </c>
      <c r="BI441" s="587">
        <f t="shared" si="1157"/>
        <v>23</v>
      </c>
      <c r="BJ441" s="580" t="str">
        <f t="shared" si="1009"/>
        <v/>
      </c>
      <c r="BK441" s="751">
        <v>85</v>
      </c>
    </row>
    <row r="442" spans="1:294" ht="13">
      <c r="A442" s="549"/>
      <c r="B442" s="576"/>
      <c r="C442" s="577">
        <v>439</v>
      </c>
      <c r="D442" s="643" t="s">
        <v>3885</v>
      </c>
      <c r="E442" s="644">
        <v>2</v>
      </c>
      <c r="F442" s="553" t="s">
        <v>1953</v>
      </c>
      <c r="G442" s="580" t="s">
        <v>947</v>
      </c>
      <c r="H442" s="581" t="s">
        <v>948</v>
      </c>
      <c r="I442" s="589" t="s">
        <v>421</v>
      </c>
      <c r="J442" s="580" t="s">
        <v>629</v>
      </c>
      <c r="K442" s="582">
        <f t="shared" si="1140"/>
        <v>1</v>
      </c>
      <c r="L442" s="580">
        <v>1</v>
      </c>
      <c r="M442" s="557"/>
      <c r="N442" s="558"/>
      <c r="O442" s="559">
        <f t="shared" si="1141"/>
        <v>1</v>
      </c>
      <c r="P442" s="560"/>
      <c r="Q442" s="558"/>
      <c r="R442" s="559">
        <f t="shared" si="1142"/>
        <v>1</v>
      </c>
      <c r="S442" s="560"/>
      <c r="T442" s="558"/>
      <c r="U442" s="561">
        <f t="shared" si="1143"/>
        <v>1</v>
      </c>
      <c r="V442" s="560"/>
      <c r="W442" s="558"/>
      <c r="X442" s="559">
        <f t="shared" si="1144"/>
        <v>1</v>
      </c>
      <c r="Y442" s="560"/>
      <c r="Z442" s="558"/>
      <c r="AA442" s="561">
        <f t="shared" si="1145"/>
        <v>1</v>
      </c>
      <c r="AB442" s="560"/>
      <c r="AC442" s="558"/>
      <c r="AD442" s="559">
        <f t="shared" si="1146"/>
        <v>1</v>
      </c>
      <c r="AE442" s="557"/>
      <c r="AF442" s="558"/>
      <c r="AG442" s="756">
        <f t="shared" si="1147"/>
        <v>1</v>
      </c>
      <c r="AH442" s="560"/>
      <c r="AI442" s="558"/>
      <c r="AJ442" s="562">
        <f t="shared" si="1148"/>
        <v>1</v>
      </c>
      <c r="AK442" s="560"/>
      <c r="AL442" s="558"/>
      <c r="AM442" s="562">
        <f t="shared" si="1149"/>
        <v>1</v>
      </c>
      <c r="AN442" s="560"/>
      <c r="AO442" s="558"/>
      <c r="AP442" s="562">
        <f t="shared" si="1150"/>
        <v>1</v>
      </c>
      <c r="AQ442" s="560"/>
      <c r="AR442" s="558"/>
      <c r="AS442" s="562">
        <f t="shared" si="1151"/>
        <v>1</v>
      </c>
      <c r="AT442" s="560"/>
      <c r="AU442" s="558"/>
      <c r="AV442" s="562">
        <f t="shared" si="1152"/>
        <v>1</v>
      </c>
      <c r="AW442" s="583">
        <f t="shared" si="1158"/>
        <v>0</v>
      </c>
      <c r="AX442" s="583">
        <f t="shared" si="1159"/>
        <v>0</v>
      </c>
      <c r="AY442" s="564">
        <f t="shared" si="1154"/>
        <v>0</v>
      </c>
      <c r="AZ442" s="565" t="e">
        <f t="shared" si="1155"/>
        <v>#DIV/0!</v>
      </c>
      <c r="BA442" s="566">
        <f t="shared" si="1156"/>
        <v>0</v>
      </c>
      <c r="BB442" s="567">
        <f>MAX(0, Table176252626[[#This Row],[Column6]])</f>
        <v>1</v>
      </c>
      <c r="BC442" s="568">
        <v>0</v>
      </c>
      <c r="BD442" s="584">
        <f t="shared" si="1010"/>
        <v>1</v>
      </c>
      <c r="BE442" s="583">
        <f t="shared" si="1008"/>
        <v>1</v>
      </c>
      <c r="BF442" s="585">
        <v>2</v>
      </c>
      <c r="BG442" s="586">
        <v>44452.413819444446</v>
      </c>
      <c r="BH442" s="572">
        <f t="shared" si="1012"/>
        <v>46265</v>
      </c>
      <c r="BI442" s="608">
        <f t="shared" si="1157"/>
        <v>1812.5861805555542</v>
      </c>
      <c r="BJ442" s="580" t="str">
        <f t="shared" si="1009"/>
        <v>Dead Stock</v>
      </c>
      <c r="BK442" s="751">
        <v>1750</v>
      </c>
    </row>
    <row r="443" spans="1:294" ht="13">
      <c r="A443" s="549"/>
      <c r="B443" s="550"/>
      <c r="C443" s="577">
        <v>440</v>
      </c>
      <c r="D443" s="643" t="s">
        <v>3885</v>
      </c>
      <c r="E443" s="644">
        <v>3</v>
      </c>
      <c r="F443" s="553" t="s">
        <v>1953</v>
      </c>
      <c r="G443" s="580" t="s">
        <v>2446</v>
      </c>
      <c r="H443" s="581" t="s">
        <v>3050</v>
      </c>
      <c r="I443" s="581" t="s">
        <v>421</v>
      </c>
      <c r="J443" s="580" t="s">
        <v>629</v>
      </c>
      <c r="K443" s="582">
        <f t="shared" si="1140"/>
        <v>2</v>
      </c>
      <c r="L443" s="580">
        <v>2</v>
      </c>
      <c r="M443" s="557"/>
      <c r="N443" s="558"/>
      <c r="O443" s="559">
        <f t="shared" si="1141"/>
        <v>2</v>
      </c>
      <c r="P443" s="560"/>
      <c r="Q443" s="558"/>
      <c r="R443" s="559">
        <f t="shared" si="1142"/>
        <v>2</v>
      </c>
      <c r="S443" s="560"/>
      <c r="T443" s="558"/>
      <c r="U443" s="561">
        <f t="shared" si="1143"/>
        <v>2</v>
      </c>
      <c r="V443" s="560"/>
      <c r="W443" s="558"/>
      <c r="X443" s="559">
        <f t="shared" si="1144"/>
        <v>2</v>
      </c>
      <c r="Y443" s="560"/>
      <c r="Z443" s="558"/>
      <c r="AA443" s="561">
        <f t="shared" si="1145"/>
        <v>2</v>
      </c>
      <c r="AB443" s="560"/>
      <c r="AC443" s="558"/>
      <c r="AD443" s="559">
        <f t="shared" si="1146"/>
        <v>2</v>
      </c>
      <c r="AE443" s="557"/>
      <c r="AF443" s="558"/>
      <c r="AG443" s="756">
        <f t="shared" si="1147"/>
        <v>2</v>
      </c>
      <c r="AH443" s="560"/>
      <c r="AI443" s="558"/>
      <c r="AJ443" s="562">
        <f t="shared" si="1148"/>
        <v>2</v>
      </c>
      <c r="AK443" s="560"/>
      <c r="AL443" s="558"/>
      <c r="AM443" s="562">
        <f t="shared" si="1149"/>
        <v>2</v>
      </c>
      <c r="AN443" s="560"/>
      <c r="AO443" s="558"/>
      <c r="AP443" s="562">
        <f t="shared" si="1150"/>
        <v>2</v>
      </c>
      <c r="AQ443" s="560"/>
      <c r="AR443" s="558"/>
      <c r="AS443" s="562">
        <f t="shared" si="1151"/>
        <v>2</v>
      </c>
      <c r="AT443" s="560"/>
      <c r="AU443" s="558"/>
      <c r="AV443" s="562">
        <f t="shared" ref="AV443" si="1167">SUM(AS443+AT443-AU443)</f>
        <v>2</v>
      </c>
      <c r="AW443" s="583">
        <f t="shared" ref="AW443" si="1168">SUM(M443+P443+S443+V443+Y443+AB443+AE443+AH443+AK443+AN443+AQ443+AT443)</f>
        <v>0</v>
      </c>
      <c r="AX443" s="583">
        <f t="shared" si="1159"/>
        <v>0</v>
      </c>
      <c r="AY443" s="564">
        <f t="shared" ref="AY443" si="1169">SUM(N443,Q443,T443,W443,Z443,AC443,AF443,AI443,AL443,AO443,AR443,AU443)</f>
        <v>0</v>
      </c>
      <c r="AZ443" s="565" t="e">
        <f t="shared" si="1155"/>
        <v>#DIV/0!</v>
      </c>
      <c r="BA443" s="566">
        <f t="shared" si="1156"/>
        <v>0</v>
      </c>
      <c r="BB443" s="567">
        <f>MAX(0, Table176252626[[#This Row],[Column6]])</f>
        <v>2</v>
      </c>
      <c r="BC443" s="568">
        <v>1</v>
      </c>
      <c r="BD443" s="584">
        <f t="shared" si="1010"/>
        <v>2</v>
      </c>
      <c r="BE443" s="583">
        <f t="shared" si="1008"/>
        <v>1</v>
      </c>
      <c r="BF443" s="585">
        <v>2</v>
      </c>
      <c r="BG443" s="586">
        <v>44904.541006944448</v>
      </c>
      <c r="BH443" s="572">
        <f t="shared" si="1012"/>
        <v>46265</v>
      </c>
      <c r="BI443" s="587">
        <f t="shared" si="1157"/>
        <v>1360.4589930555521</v>
      </c>
      <c r="BJ443" s="580" t="str">
        <f t="shared" si="1009"/>
        <v>Dead Stock</v>
      </c>
      <c r="BK443" s="751">
        <v>3692.5</v>
      </c>
    </row>
    <row r="444" spans="1:294" ht="13">
      <c r="A444" s="575"/>
      <c r="B444" s="576"/>
      <c r="C444" s="577">
        <v>441</v>
      </c>
      <c r="D444" s="643" t="s">
        <v>3885</v>
      </c>
      <c r="E444" s="644">
        <v>4</v>
      </c>
      <c r="F444" s="553" t="s">
        <v>1953</v>
      </c>
      <c r="G444" s="580" t="s">
        <v>2861</v>
      </c>
      <c r="H444" s="581" t="s">
        <v>2860</v>
      </c>
      <c r="I444" s="581" t="s">
        <v>421</v>
      </c>
      <c r="J444" s="580" t="s">
        <v>629</v>
      </c>
      <c r="K444" s="582">
        <f t="shared" si="1140"/>
        <v>6</v>
      </c>
      <c r="L444" s="580">
        <v>6</v>
      </c>
      <c r="M444" s="557"/>
      <c r="N444" s="558"/>
      <c r="O444" s="559">
        <f t="shared" si="1141"/>
        <v>6</v>
      </c>
      <c r="P444" s="560"/>
      <c r="Q444" s="558"/>
      <c r="R444" s="559">
        <f t="shared" si="1142"/>
        <v>6</v>
      </c>
      <c r="S444" s="560"/>
      <c r="T444" s="558"/>
      <c r="U444" s="561">
        <f t="shared" si="1143"/>
        <v>6</v>
      </c>
      <c r="V444" s="560"/>
      <c r="W444" s="558"/>
      <c r="X444" s="559">
        <f t="shared" si="1144"/>
        <v>6</v>
      </c>
      <c r="Y444" s="560"/>
      <c r="Z444" s="558"/>
      <c r="AA444" s="561">
        <f t="shared" si="1145"/>
        <v>6</v>
      </c>
      <c r="AB444" s="560"/>
      <c r="AC444" s="558"/>
      <c r="AD444" s="559">
        <f t="shared" si="1146"/>
        <v>6</v>
      </c>
      <c r="AE444" s="557"/>
      <c r="AF444" s="558"/>
      <c r="AG444" s="756">
        <f t="shared" si="1147"/>
        <v>6</v>
      </c>
      <c r="AH444" s="560"/>
      <c r="AI444" s="558"/>
      <c r="AJ444" s="562">
        <f t="shared" si="1148"/>
        <v>6</v>
      </c>
      <c r="AK444" s="560"/>
      <c r="AL444" s="558"/>
      <c r="AM444" s="562">
        <f t="shared" si="1149"/>
        <v>6</v>
      </c>
      <c r="AN444" s="560"/>
      <c r="AO444" s="558"/>
      <c r="AP444" s="562">
        <f t="shared" si="1150"/>
        <v>6</v>
      </c>
      <c r="AQ444" s="560"/>
      <c r="AR444" s="558"/>
      <c r="AS444" s="605">
        <f t="shared" si="1151"/>
        <v>6</v>
      </c>
      <c r="AT444" s="557"/>
      <c r="AU444" s="558"/>
      <c r="AV444" s="562">
        <f t="shared" ref="AV444:AV455" si="1170">SUM(AS444+AT444-AU444)</f>
        <v>6</v>
      </c>
      <c r="AW444" s="584">
        <f>SUM(M444+P444+S444+V444+Y444+AB444+AE444+AH444+AK444+AN444+AQ444+AT444)</f>
        <v>0</v>
      </c>
      <c r="AX444" s="583">
        <f t="shared" si="1159"/>
        <v>0</v>
      </c>
      <c r="AY444" s="564">
        <f t="shared" ref="AY444:AY455" si="1171">SUM(N444,Q444,T444,W444,Z444,AC444,AF444,AI444,AL444,AO444,AR444,AU444)</f>
        <v>0</v>
      </c>
      <c r="AZ444" s="565" t="e">
        <f t="shared" si="1155"/>
        <v>#DIV/0!</v>
      </c>
      <c r="BA444" s="566">
        <f t="shared" si="1156"/>
        <v>0</v>
      </c>
      <c r="BB444" s="567">
        <f>MAX(0, Table176252626[[#This Row],[Column6]])</f>
        <v>6</v>
      </c>
      <c r="BC444" s="568">
        <v>1</v>
      </c>
      <c r="BD444" s="584">
        <f t="shared" si="1010"/>
        <v>6</v>
      </c>
      <c r="BE444" s="583">
        <f t="shared" si="1008"/>
        <v>5</v>
      </c>
      <c r="BF444" s="585">
        <v>2</v>
      </c>
      <c r="BG444" s="586">
        <v>44791.727256944447</v>
      </c>
      <c r="BH444" s="572">
        <f t="shared" si="1012"/>
        <v>46265</v>
      </c>
      <c r="BI444" s="587">
        <f t="shared" si="1157"/>
        <v>1473.2727430555533</v>
      </c>
      <c r="BJ444" s="580" t="str">
        <f t="shared" si="1009"/>
        <v>Dead Stock</v>
      </c>
      <c r="BK444" s="751">
        <v>330.06</v>
      </c>
    </row>
    <row r="445" spans="1:294" ht="13">
      <c r="A445" s="590"/>
      <c r="B445" s="591"/>
      <c r="C445" s="551">
        <v>442</v>
      </c>
      <c r="D445" s="643" t="s">
        <v>3885</v>
      </c>
      <c r="E445" s="644">
        <v>4</v>
      </c>
      <c r="F445" s="553" t="s">
        <v>1953</v>
      </c>
      <c r="G445" s="580" t="s">
        <v>2863</v>
      </c>
      <c r="H445" s="581" t="s">
        <v>2862</v>
      </c>
      <c r="I445" s="581" t="s">
        <v>421</v>
      </c>
      <c r="J445" s="580" t="s">
        <v>629</v>
      </c>
      <c r="K445" s="582">
        <f t="shared" si="1140"/>
        <v>4</v>
      </c>
      <c r="L445" s="580">
        <v>4</v>
      </c>
      <c r="M445" s="557"/>
      <c r="N445" s="558"/>
      <c r="O445" s="559">
        <f t="shared" si="1141"/>
        <v>4</v>
      </c>
      <c r="P445" s="560"/>
      <c r="Q445" s="558"/>
      <c r="R445" s="559">
        <f t="shared" si="1142"/>
        <v>4</v>
      </c>
      <c r="S445" s="560"/>
      <c r="T445" s="558"/>
      <c r="U445" s="561">
        <f t="shared" si="1143"/>
        <v>4</v>
      </c>
      <c r="V445" s="560"/>
      <c r="W445" s="558"/>
      <c r="X445" s="559">
        <f t="shared" si="1144"/>
        <v>4</v>
      </c>
      <c r="Y445" s="560"/>
      <c r="Z445" s="558"/>
      <c r="AA445" s="561">
        <f t="shared" si="1145"/>
        <v>4</v>
      </c>
      <c r="AB445" s="560"/>
      <c r="AC445" s="558"/>
      <c r="AD445" s="559">
        <f t="shared" si="1146"/>
        <v>4</v>
      </c>
      <c r="AE445" s="557"/>
      <c r="AF445" s="558"/>
      <c r="AG445" s="756">
        <f t="shared" si="1147"/>
        <v>4</v>
      </c>
      <c r="AH445" s="560"/>
      <c r="AI445" s="558"/>
      <c r="AJ445" s="562">
        <f t="shared" si="1148"/>
        <v>4</v>
      </c>
      <c r="AK445" s="560"/>
      <c r="AL445" s="558"/>
      <c r="AM445" s="562">
        <f t="shared" si="1149"/>
        <v>4</v>
      </c>
      <c r="AN445" s="560"/>
      <c r="AO445" s="558"/>
      <c r="AP445" s="562">
        <f t="shared" si="1150"/>
        <v>4</v>
      </c>
      <c r="AQ445" s="560"/>
      <c r="AR445" s="558"/>
      <c r="AS445" s="605">
        <f t="shared" si="1151"/>
        <v>4</v>
      </c>
      <c r="AT445" s="557"/>
      <c r="AU445" s="558"/>
      <c r="AV445" s="562">
        <f t="shared" si="1170"/>
        <v>4</v>
      </c>
      <c r="AW445" s="584">
        <f>SUM(M445+P445+S445+V445+Y445+AB445+AE445+AH445+AK445+AN445+AQ445+AT445)</f>
        <v>0</v>
      </c>
      <c r="AX445" s="583">
        <f t="shared" si="1159"/>
        <v>0</v>
      </c>
      <c r="AY445" s="564">
        <f t="shared" si="1171"/>
        <v>0</v>
      </c>
      <c r="AZ445" s="565" t="e">
        <f t="shared" si="1155"/>
        <v>#DIV/0!</v>
      </c>
      <c r="BA445" s="566">
        <f t="shared" si="1156"/>
        <v>0</v>
      </c>
      <c r="BB445" s="567">
        <f>MAX(0, Table176252626[[#This Row],[Column6]])</f>
        <v>4</v>
      </c>
      <c r="BC445" s="568">
        <v>1</v>
      </c>
      <c r="BD445" s="584">
        <f t="shared" si="1010"/>
        <v>4</v>
      </c>
      <c r="BE445" s="583">
        <f t="shared" si="1008"/>
        <v>3</v>
      </c>
      <c r="BF445" s="585">
        <v>2</v>
      </c>
      <c r="BG445" s="586">
        <v>44791.727256944447</v>
      </c>
      <c r="BH445" s="572">
        <f t="shared" si="1012"/>
        <v>46265</v>
      </c>
      <c r="BI445" s="587">
        <f t="shared" si="1157"/>
        <v>1473.2727430555533</v>
      </c>
      <c r="BJ445" s="580" t="str">
        <f t="shared" si="1009"/>
        <v>Dead Stock</v>
      </c>
      <c r="BK445" s="751">
        <v>258.12</v>
      </c>
    </row>
    <row r="446" spans="1:294" ht="13">
      <c r="A446" s="549"/>
      <c r="B446" s="576"/>
      <c r="C446" s="551">
        <v>443</v>
      </c>
      <c r="D446" s="643" t="s">
        <v>3885</v>
      </c>
      <c r="E446" s="644">
        <v>4</v>
      </c>
      <c r="F446" s="553" t="s">
        <v>1953</v>
      </c>
      <c r="G446" s="588" t="s">
        <v>350</v>
      </c>
      <c r="H446" s="589" t="s">
        <v>351</v>
      </c>
      <c r="I446" s="581" t="s">
        <v>421</v>
      </c>
      <c r="J446" s="580" t="s">
        <v>629</v>
      </c>
      <c r="K446" s="582">
        <f t="shared" si="1140"/>
        <v>1</v>
      </c>
      <c r="L446" s="588">
        <v>1</v>
      </c>
      <c r="M446" s="557"/>
      <c r="N446" s="558"/>
      <c r="O446" s="559">
        <f t="shared" si="1141"/>
        <v>1</v>
      </c>
      <c r="P446" s="560"/>
      <c r="Q446" s="558"/>
      <c r="R446" s="559">
        <f t="shared" si="1142"/>
        <v>1</v>
      </c>
      <c r="S446" s="560"/>
      <c r="T446" s="558"/>
      <c r="U446" s="561">
        <f t="shared" si="1143"/>
        <v>1</v>
      </c>
      <c r="V446" s="560"/>
      <c r="W446" s="558"/>
      <c r="X446" s="559">
        <f t="shared" si="1144"/>
        <v>1</v>
      </c>
      <c r="Y446" s="560"/>
      <c r="Z446" s="558"/>
      <c r="AA446" s="561">
        <f t="shared" si="1145"/>
        <v>1</v>
      </c>
      <c r="AB446" s="560"/>
      <c r="AC446" s="558"/>
      <c r="AD446" s="559">
        <f t="shared" si="1146"/>
        <v>1</v>
      </c>
      <c r="AE446" s="557"/>
      <c r="AF446" s="558"/>
      <c r="AG446" s="756">
        <f t="shared" si="1147"/>
        <v>1</v>
      </c>
      <c r="AH446" s="560"/>
      <c r="AI446" s="558"/>
      <c r="AJ446" s="562">
        <f t="shared" si="1148"/>
        <v>1</v>
      </c>
      <c r="AK446" s="560"/>
      <c r="AL446" s="558"/>
      <c r="AM446" s="562">
        <f t="shared" si="1149"/>
        <v>1</v>
      </c>
      <c r="AN446" s="560"/>
      <c r="AO446" s="558"/>
      <c r="AP446" s="562">
        <f t="shared" si="1150"/>
        <v>1</v>
      </c>
      <c r="AQ446" s="560"/>
      <c r="AR446" s="558"/>
      <c r="AS446" s="562">
        <f t="shared" si="1151"/>
        <v>1</v>
      </c>
      <c r="AT446" s="560"/>
      <c r="AU446" s="558"/>
      <c r="AV446" s="562">
        <f t="shared" si="1170"/>
        <v>1</v>
      </c>
      <c r="AW446" s="583">
        <f t="shared" ref="AW446" si="1172">SUM(M446+P446+S446+V446+Y446+AB446+AE446+AH446+AK446+AN446+AQ446+AT446)</f>
        <v>0</v>
      </c>
      <c r="AX446" s="583">
        <f t="shared" si="1159"/>
        <v>0</v>
      </c>
      <c r="AY446" s="564">
        <f t="shared" si="1171"/>
        <v>0</v>
      </c>
      <c r="AZ446" s="565" t="e">
        <f t="shared" si="1155"/>
        <v>#DIV/0!</v>
      </c>
      <c r="BA446" s="566">
        <f t="shared" si="1156"/>
        <v>0</v>
      </c>
      <c r="BB446" s="567">
        <f>MAX(0, Table176252626[[#This Row],[Column6]])</f>
        <v>1</v>
      </c>
      <c r="BC446" s="568">
        <v>0</v>
      </c>
      <c r="BD446" s="584">
        <f t="shared" si="1010"/>
        <v>1</v>
      </c>
      <c r="BE446" s="583">
        <f t="shared" si="1008"/>
        <v>1</v>
      </c>
      <c r="BF446" s="585">
        <v>2</v>
      </c>
      <c r="BG446" s="586">
        <v>44225.657824074071</v>
      </c>
      <c r="BH446" s="572">
        <f t="shared" si="1012"/>
        <v>46265</v>
      </c>
      <c r="BI446" s="587">
        <f t="shared" si="1157"/>
        <v>2039.342175925929</v>
      </c>
      <c r="BJ446" s="580" t="str">
        <f t="shared" si="1009"/>
        <v>Dead Stock</v>
      </c>
      <c r="BK446" s="751">
        <v>8300</v>
      </c>
    </row>
    <row r="447" spans="1:294" ht="13">
      <c r="A447" s="549"/>
      <c r="B447" s="550"/>
      <c r="C447" s="551">
        <v>444</v>
      </c>
      <c r="D447" s="643" t="s">
        <v>3885</v>
      </c>
      <c r="E447" s="644">
        <v>5</v>
      </c>
      <c r="F447" s="553" t="s">
        <v>1953</v>
      </c>
      <c r="G447" s="623" t="s">
        <v>2057</v>
      </c>
      <c r="H447" s="624" t="s">
        <v>2110</v>
      </c>
      <c r="I447" s="555" t="s">
        <v>424</v>
      </c>
      <c r="J447" s="580" t="s">
        <v>629</v>
      </c>
      <c r="K447" s="582">
        <f t="shared" si="1140"/>
        <v>2</v>
      </c>
      <c r="L447" s="580">
        <v>2</v>
      </c>
      <c r="M447" s="557"/>
      <c r="N447" s="558"/>
      <c r="O447" s="559">
        <f t="shared" si="1141"/>
        <v>2</v>
      </c>
      <c r="P447" s="560"/>
      <c r="Q447" s="558"/>
      <c r="R447" s="559">
        <f t="shared" si="1142"/>
        <v>2</v>
      </c>
      <c r="S447" s="560"/>
      <c r="T447" s="558"/>
      <c r="U447" s="561">
        <f t="shared" si="1143"/>
        <v>2</v>
      </c>
      <c r="V447" s="560"/>
      <c r="W447" s="558"/>
      <c r="X447" s="559">
        <f t="shared" si="1144"/>
        <v>2</v>
      </c>
      <c r="Y447" s="560"/>
      <c r="Z447" s="558"/>
      <c r="AA447" s="561">
        <f t="shared" si="1145"/>
        <v>2</v>
      </c>
      <c r="AB447" s="560"/>
      <c r="AC447" s="558"/>
      <c r="AD447" s="559">
        <f t="shared" si="1146"/>
        <v>2</v>
      </c>
      <c r="AE447" s="557"/>
      <c r="AF447" s="558"/>
      <c r="AG447" s="756">
        <f t="shared" si="1147"/>
        <v>2</v>
      </c>
      <c r="AH447" s="560"/>
      <c r="AI447" s="558"/>
      <c r="AJ447" s="562">
        <f t="shared" si="1148"/>
        <v>2</v>
      </c>
      <c r="AK447" s="560"/>
      <c r="AL447" s="558"/>
      <c r="AM447" s="562">
        <f t="shared" si="1149"/>
        <v>2</v>
      </c>
      <c r="AN447" s="560"/>
      <c r="AO447" s="558"/>
      <c r="AP447" s="562">
        <f t="shared" si="1150"/>
        <v>2</v>
      </c>
      <c r="AQ447" s="560"/>
      <c r="AR447" s="558"/>
      <c r="AS447" s="562">
        <f t="shared" si="1151"/>
        <v>2</v>
      </c>
      <c r="AT447" s="560"/>
      <c r="AU447" s="558"/>
      <c r="AV447" s="562">
        <f t="shared" si="1170"/>
        <v>2</v>
      </c>
      <c r="AW447" s="583">
        <f t="shared" ref="AW447:AW448" si="1173">SUM(M447+P447+S447+V447+Y447+AB447+AE447+AH447+AK447+AN447+AQ447+AT447)</f>
        <v>0</v>
      </c>
      <c r="AX447" s="583">
        <f t="shared" si="1159"/>
        <v>0</v>
      </c>
      <c r="AY447" s="564">
        <f t="shared" si="1171"/>
        <v>0</v>
      </c>
      <c r="AZ447" s="565" t="e">
        <f t="shared" si="1155"/>
        <v>#DIV/0!</v>
      </c>
      <c r="BA447" s="566">
        <f t="shared" si="1156"/>
        <v>0</v>
      </c>
      <c r="BB447" s="567">
        <f>MAX(0, Table176252626[[#This Row],[Column6]])</f>
        <v>2</v>
      </c>
      <c r="BC447" s="568">
        <v>1</v>
      </c>
      <c r="BD447" s="584">
        <f t="shared" si="1010"/>
        <v>2</v>
      </c>
      <c r="BE447" s="583">
        <f t="shared" si="1008"/>
        <v>1</v>
      </c>
      <c r="BF447" s="585">
        <v>2</v>
      </c>
      <c r="BG447" s="586">
        <v>43914.388275462959</v>
      </c>
      <c r="BH447" s="572">
        <f t="shared" si="1012"/>
        <v>46265</v>
      </c>
      <c r="BI447" s="587">
        <f t="shared" si="1157"/>
        <v>2350.6117245370406</v>
      </c>
      <c r="BJ447" s="580" t="str">
        <f t="shared" si="1009"/>
        <v>Dead Stock</v>
      </c>
      <c r="BK447" s="751">
        <v>5710</v>
      </c>
    </row>
    <row r="448" spans="1:294" ht="13">
      <c r="A448" s="590"/>
      <c r="B448" s="591"/>
      <c r="C448" s="577">
        <v>445</v>
      </c>
      <c r="D448" s="643" t="s">
        <v>3885</v>
      </c>
      <c r="E448" s="644">
        <v>6</v>
      </c>
      <c r="F448" s="553" t="s">
        <v>1953</v>
      </c>
      <c r="G448" s="623" t="s">
        <v>2056</v>
      </c>
      <c r="H448" s="624" t="s">
        <v>2109</v>
      </c>
      <c r="I448" s="555" t="s">
        <v>424</v>
      </c>
      <c r="J448" s="580" t="s">
        <v>629</v>
      </c>
      <c r="K448" s="582">
        <f t="shared" si="1140"/>
        <v>1</v>
      </c>
      <c r="L448" s="580">
        <v>1</v>
      </c>
      <c r="M448" s="557"/>
      <c r="N448" s="558"/>
      <c r="O448" s="559">
        <f t="shared" si="1141"/>
        <v>1</v>
      </c>
      <c r="P448" s="560"/>
      <c r="Q448" s="558"/>
      <c r="R448" s="559">
        <f t="shared" si="1142"/>
        <v>1</v>
      </c>
      <c r="S448" s="560"/>
      <c r="T448" s="558"/>
      <c r="U448" s="561">
        <f t="shared" si="1143"/>
        <v>1</v>
      </c>
      <c r="V448" s="560"/>
      <c r="W448" s="558"/>
      <c r="X448" s="559">
        <f t="shared" si="1144"/>
        <v>1</v>
      </c>
      <c r="Y448" s="560"/>
      <c r="Z448" s="558"/>
      <c r="AA448" s="561">
        <f t="shared" si="1145"/>
        <v>1</v>
      </c>
      <c r="AB448" s="560"/>
      <c r="AC448" s="558"/>
      <c r="AD448" s="559">
        <f t="shared" si="1146"/>
        <v>1</v>
      </c>
      <c r="AE448" s="557"/>
      <c r="AF448" s="558"/>
      <c r="AG448" s="756">
        <f t="shared" si="1147"/>
        <v>1</v>
      </c>
      <c r="AH448" s="560"/>
      <c r="AI448" s="558"/>
      <c r="AJ448" s="562">
        <f t="shared" si="1148"/>
        <v>1</v>
      </c>
      <c r="AK448" s="560"/>
      <c r="AL448" s="558"/>
      <c r="AM448" s="562">
        <f t="shared" si="1149"/>
        <v>1</v>
      </c>
      <c r="AN448" s="560"/>
      <c r="AO448" s="558"/>
      <c r="AP448" s="562">
        <f t="shared" si="1150"/>
        <v>1</v>
      </c>
      <c r="AQ448" s="560"/>
      <c r="AR448" s="558"/>
      <c r="AS448" s="562">
        <f t="shared" si="1151"/>
        <v>1</v>
      </c>
      <c r="AT448" s="560"/>
      <c r="AU448" s="558"/>
      <c r="AV448" s="562">
        <f t="shared" si="1170"/>
        <v>1</v>
      </c>
      <c r="AW448" s="583">
        <f t="shared" si="1173"/>
        <v>0</v>
      </c>
      <c r="AX448" s="583">
        <f t="shared" si="1159"/>
        <v>0</v>
      </c>
      <c r="AY448" s="564">
        <f t="shared" si="1171"/>
        <v>0</v>
      </c>
      <c r="AZ448" s="565" t="e">
        <f t="shared" si="1155"/>
        <v>#DIV/0!</v>
      </c>
      <c r="BA448" s="566">
        <f t="shared" si="1156"/>
        <v>0</v>
      </c>
      <c r="BB448" s="567">
        <f>MAX(0, Table176252626[[#This Row],[Column6]])</f>
        <v>1</v>
      </c>
      <c r="BC448" s="568">
        <v>0</v>
      </c>
      <c r="BD448" s="584">
        <f t="shared" si="1010"/>
        <v>1</v>
      </c>
      <c r="BE448" s="583">
        <f t="shared" si="1008"/>
        <v>1</v>
      </c>
      <c r="BF448" s="585">
        <v>2</v>
      </c>
      <c r="BG448" s="586">
        <v>43914.388275462959</v>
      </c>
      <c r="BH448" s="572">
        <f t="shared" si="1012"/>
        <v>46265</v>
      </c>
      <c r="BI448" s="587">
        <f t="shared" si="1157"/>
        <v>2350.6117245370406</v>
      </c>
      <c r="BJ448" s="580" t="str">
        <f t="shared" si="1009"/>
        <v>Dead Stock</v>
      </c>
      <c r="BK448" s="751">
        <v>5710</v>
      </c>
    </row>
    <row r="449" spans="1:63" ht="13">
      <c r="A449" s="549"/>
      <c r="B449" s="550"/>
      <c r="C449" s="577">
        <v>446</v>
      </c>
      <c r="D449" s="643" t="s">
        <v>3885</v>
      </c>
      <c r="E449" s="644">
        <v>7</v>
      </c>
      <c r="F449" s="553" t="s">
        <v>1952</v>
      </c>
      <c r="G449" s="588" t="s">
        <v>3837</v>
      </c>
      <c r="H449" s="589" t="s">
        <v>3838</v>
      </c>
      <c r="I449" s="589" t="s">
        <v>421</v>
      </c>
      <c r="J449" s="588" t="s">
        <v>629</v>
      </c>
      <c r="K449" s="594">
        <f t="shared" si="1140"/>
        <v>2</v>
      </c>
      <c r="L449" s="588">
        <v>2</v>
      </c>
      <c r="M449" s="558"/>
      <c r="N449" s="558"/>
      <c r="O449" s="562">
        <f t="shared" si="1141"/>
        <v>2</v>
      </c>
      <c r="P449" s="560"/>
      <c r="Q449" s="558"/>
      <c r="R449" s="562">
        <f t="shared" si="1142"/>
        <v>2</v>
      </c>
      <c r="S449" s="560"/>
      <c r="T449" s="558"/>
      <c r="U449" s="595">
        <f t="shared" si="1143"/>
        <v>2</v>
      </c>
      <c r="V449" s="560"/>
      <c r="W449" s="558">
        <v>1</v>
      </c>
      <c r="X449" s="562">
        <f t="shared" si="1144"/>
        <v>1</v>
      </c>
      <c r="Y449" s="560"/>
      <c r="Z449" s="558"/>
      <c r="AA449" s="595">
        <f t="shared" si="1145"/>
        <v>1</v>
      </c>
      <c r="AB449" s="560"/>
      <c r="AC449" s="558"/>
      <c r="AD449" s="562">
        <f t="shared" si="1146"/>
        <v>1</v>
      </c>
      <c r="AE449" s="557"/>
      <c r="AF449" s="558"/>
      <c r="AG449" s="672">
        <f t="shared" si="1147"/>
        <v>1</v>
      </c>
      <c r="AH449" s="560">
        <v>1</v>
      </c>
      <c r="AI449" s="558"/>
      <c r="AJ449" s="562">
        <f t="shared" si="1148"/>
        <v>2</v>
      </c>
      <c r="AK449" s="560"/>
      <c r="AL449" s="558"/>
      <c r="AM449" s="562">
        <f t="shared" si="1149"/>
        <v>2</v>
      </c>
      <c r="AN449" s="560"/>
      <c r="AO449" s="558"/>
      <c r="AP449" s="562">
        <f t="shared" si="1150"/>
        <v>2</v>
      </c>
      <c r="AQ449" s="560"/>
      <c r="AR449" s="558"/>
      <c r="AS449" s="562">
        <f t="shared" si="1151"/>
        <v>2</v>
      </c>
      <c r="AT449" s="560"/>
      <c r="AU449" s="558"/>
      <c r="AV449" s="562">
        <f t="shared" si="1170"/>
        <v>2</v>
      </c>
      <c r="AW449" s="597">
        <f>SUM(M449+P449+S449+V449+Y449+AB449+AE449+AH449+AK449+AN449+AQ449+AT449)</f>
        <v>1</v>
      </c>
      <c r="AX449" s="583">
        <f t="shared" si="1159"/>
        <v>1</v>
      </c>
      <c r="AY449" s="599">
        <f t="shared" si="1171"/>
        <v>1</v>
      </c>
      <c r="AZ449" s="600">
        <f t="shared" si="1155"/>
        <v>1</v>
      </c>
      <c r="BA449" s="601">
        <f t="shared" si="1156"/>
        <v>1</v>
      </c>
      <c r="BB449" s="602">
        <f>MAX(N449,Q449,T449,W449,Z449,AC449,AF449,AI449,AL449,AO449,AR449,AU449)</f>
        <v>1</v>
      </c>
      <c r="BC449" s="603">
        <v>0</v>
      </c>
      <c r="BD449" s="584">
        <f t="shared" si="1010"/>
        <v>2</v>
      </c>
      <c r="BE449" s="583">
        <f t="shared" si="1008"/>
        <v>2</v>
      </c>
      <c r="BF449" s="585">
        <v>2</v>
      </c>
      <c r="BG449" s="586">
        <v>45253.765717592592</v>
      </c>
      <c r="BH449" s="572">
        <f t="shared" si="1012"/>
        <v>46265</v>
      </c>
      <c r="BI449" s="604">
        <f t="shared" si="1157"/>
        <v>1011.2342824074076</v>
      </c>
      <c r="BJ449" s="580" t="str">
        <f t="shared" si="1009"/>
        <v>Dead Stock</v>
      </c>
      <c r="BK449" s="751">
        <v>1088.08</v>
      </c>
    </row>
    <row r="450" spans="1:63" ht="13">
      <c r="A450" s="549"/>
      <c r="B450" s="550"/>
      <c r="C450" s="577">
        <v>447</v>
      </c>
      <c r="D450" s="643" t="s">
        <v>3885</v>
      </c>
      <c r="E450" s="644">
        <v>8</v>
      </c>
      <c r="F450" s="553" t="s">
        <v>1952</v>
      </c>
      <c r="G450" s="554" t="s">
        <v>1589</v>
      </c>
      <c r="H450" s="555" t="s">
        <v>1590</v>
      </c>
      <c r="I450" s="581" t="s">
        <v>421</v>
      </c>
      <c r="J450" s="580" t="s">
        <v>629</v>
      </c>
      <c r="K450" s="582">
        <f t="shared" si="1140"/>
        <v>2</v>
      </c>
      <c r="L450" s="580">
        <v>2</v>
      </c>
      <c r="M450" s="557"/>
      <c r="N450" s="558"/>
      <c r="O450" s="559">
        <f t="shared" si="1141"/>
        <v>2</v>
      </c>
      <c r="P450" s="560"/>
      <c r="Q450" s="558"/>
      <c r="R450" s="559">
        <f t="shared" si="1142"/>
        <v>2</v>
      </c>
      <c r="S450" s="560"/>
      <c r="T450" s="558"/>
      <c r="U450" s="561">
        <f t="shared" si="1143"/>
        <v>2</v>
      </c>
      <c r="V450" s="560"/>
      <c r="W450" s="558"/>
      <c r="X450" s="559">
        <f t="shared" si="1144"/>
        <v>2</v>
      </c>
      <c r="Y450" s="560"/>
      <c r="Z450" s="558"/>
      <c r="AA450" s="561">
        <f t="shared" si="1145"/>
        <v>2</v>
      </c>
      <c r="AB450" s="560"/>
      <c r="AC450" s="558">
        <v>1</v>
      </c>
      <c r="AD450" s="559">
        <f t="shared" si="1146"/>
        <v>1</v>
      </c>
      <c r="AE450" s="557"/>
      <c r="AF450" s="558"/>
      <c r="AG450" s="756">
        <f t="shared" si="1147"/>
        <v>1</v>
      </c>
      <c r="AH450" s="560">
        <v>2</v>
      </c>
      <c r="AI450" s="558">
        <v>1</v>
      </c>
      <c r="AJ450" s="562">
        <f t="shared" si="1148"/>
        <v>2</v>
      </c>
      <c r="AK450" s="560"/>
      <c r="AL450" s="558"/>
      <c r="AM450" s="562">
        <f t="shared" si="1149"/>
        <v>2</v>
      </c>
      <c r="AN450" s="560"/>
      <c r="AO450" s="558"/>
      <c r="AP450" s="562">
        <f t="shared" si="1150"/>
        <v>2</v>
      </c>
      <c r="AQ450" s="560"/>
      <c r="AR450" s="558"/>
      <c r="AS450" s="562">
        <f t="shared" si="1151"/>
        <v>2</v>
      </c>
      <c r="AT450" s="560"/>
      <c r="AU450" s="558"/>
      <c r="AV450" s="562">
        <f t="shared" si="1170"/>
        <v>2</v>
      </c>
      <c r="AW450" s="583">
        <f>SUM(M450+P450+S450+V450+Y450+AB450+AE450+AH450+AK450+AN450+AQ450+AT450)</f>
        <v>2</v>
      </c>
      <c r="AX450" s="583">
        <f t="shared" si="1159"/>
        <v>2</v>
      </c>
      <c r="AY450" s="564">
        <f t="shared" si="1171"/>
        <v>2</v>
      </c>
      <c r="AZ450" s="565">
        <f t="shared" si="1155"/>
        <v>1</v>
      </c>
      <c r="BA450" s="566">
        <f t="shared" si="1156"/>
        <v>2</v>
      </c>
      <c r="BB450" s="567">
        <f>MAX(N450,Q450,T450,W450,Z450,AC450,AF450,AI450,AL450,AO450,AR450,AU450)</f>
        <v>1</v>
      </c>
      <c r="BC450" s="568">
        <v>0</v>
      </c>
      <c r="BD450" s="584">
        <f t="shared" si="1010"/>
        <v>2</v>
      </c>
      <c r="BE450" s="583">
        <f t="shared" si="1008"/>
        <v>2</v>
      </c>
      <c r="BF450" s="585">
        <v>2</v>
      </c>
      <c r="BG450" s="586">
        <v>46258</v>
      </c>
      <c r="BH450" s="572">
        <f t="shared" si="1012"/>
        <v>46265</v>
      </c>
      <c r="BI450" s="587">
        <f t="shared" si="1157"/>
        <v>7</v>
      </c>
      <c r="BJ450" s="580" t="str">
        <f t="shared" si="1009"/>
        <v/>
      </c>
      <c r="BK450" s="751">
        <v>1226.0999999999999</v>
      </c>
    </row>
    <row r="451" spans="1:63" ht="13">
      <c r="A451" s="549"/>
      <c r="B451" s="576"/>
      <c r="C451" s="551">
        <v>448</v>
      </c>
      <c r="D451" s="643" t="s">
        <v>3885</v>
      </c>
      <c r="E451" s="644">
        <v>9</v>
      </c>
      <c r="F451" s="553" t="s">
        <v>1952</v>
      </c>
      <c r="G451" s="554" t="s">
        <v>1587</v>
      </c>
      <c r="H451" s="555" t="s">
        <v>1588</v>
      </c>
      <c r="I451" s="581" t="s">
        <v>421</v>
      </c>
      <c r="J451" s="580" t="s">
        <v>629</v>
      </c>
      <c r="K451" s="582">
        <f t="shared" si="1140"/>
        <v>2</v>
      </c>
      <c r="L451" s="580">
        <v>1</v>
      </c>
      <c r="M451" s="557"/>
      <c r="N451" s="558"/>
      <c r="O451" s="559">
        <f t="shared" si="1141"/>
        <v>1</v>
      </c>
      <c r="P451" s="560"/>
      <c r="Q451" s="558"/>
      <c r="R451" s="559">
        <f t="shared" si="1142"/>
        <v>1</v>
      </c>
      <c r="S451" s="560"/>
      <c r="T451" s="558"/>
      <c r="U451" s="561">
        <f t="shared" si="1143"/>
        <v>1</v>
      </c>
      <c r="V451" s="560"/>
      <c r="W451" s="558"/>
      <c r="X451" s="559">
        <f t="shared" si="1144"/>
        <v>1</v>
      </c>
      <c r="Y451" s="560"/>
      <c r="Z451" s="558">
        <v>1</v>
      </c>
      <c r="AA451" s="561">
        <f t="shared" si="1145"/>
        <v>0</v>
      </c>
      <c r="AB451" s="560"/>
      <c r="AC451" s="558"/>
      <c r="AD451" s="559">
        <f t="shared" si="1146"/>
        <v>0</v>
      </c>
      <c r="AE451" s="557"/>
      <c r="AF451" s="558"/>
      <c r="AG451" s="756">
        <f t="shared" si="1147"/>
        <v>0</v>
      </c>
      <c r="AH451" s="560">
        <v>2</v>
      </c>
      <c r="AI451" s="558"/>
      <c r="AJ451" s="562">
        <f t="shared" si="1148"/>
        <v>2</v>
      </c>
      <c r="AK451" s="560"/>
      <c r="AL451" s="558"/>
      <c r="AM451" s="562">
        <f t="shared" si="1149"/>
        <v>2</v>
      </c>
      <c r="AN451" s="560"/>
      <c r="AO451" s="558"/>
      <c r="AP451" s="562">
        <f t="shared" si="1150"/>
        <v>2</v>
      </c>
      <c r="AQ451" s="560"/>
      <c r="AR451" s="558"/>
      <c r="AS451" s="562">
        <f t="shared" si="1151"/>
        <v>2</v>
      </c>
      <c r="AT451" s="560"/>
      <c r="AU451" s="558"/>
      <c r="AV451" s="562">
        <f t="shared" si="1170"/>
        <v>2</v>
      </c>
      <c r="AW451" s="583">
        <f>SUM(M451+P451+S451+V451+Y451+AB451+AE451+AH451+AK451+AN451+AQ451+AT451)</f>
        <v>2</v>
      </c>
      <c r="AX451" s="583">
        <f t="shared" si="1159"/>
        <v>1</v>
      </c>
      <c r="AY451" s="564">
        <f t="shared" si="1171"/>
        <v>1</v>
      </c>
      <c r="AZ451" s="565">
        <f t="shared" si="1155"/>
        <v>1</v>
      </c>
      <c r="BA451" s="566">
        <f t="shared" si="1156"/>
        <v>1</v>
      </c>
      <c r="BB451" s="567">
        <v>1</v>
      </c>
      <c r="BC451" s="568">
        <v>0</v>
      </c>
      <c r="BD451" s="584">
        <f t="shared" si="1010"/>
        <v>2</v>
      </c>
      <c r="BE451" s="583">
        <f t="shared" si="1008"/>
        <v>2</v>
      </c>
      <c r="BF451" s="585">
        <v>2</v>
      </c>
      <c r="BG451" s="586">
        <v>46258</v>
      </c>
      <c r="BH451" s="572">
        <f t="shared" si="1012"/>
        <v>46265</v>
      </c>
      <c r="BI451" s="587">
        <f t="shared" si="1157"/>
        <v>7</v>
      </c>
      <c r="BJ451" s="580" t="str">
        <f t="shared" si="1009"/>
        <v/>
      </c>
      <c r="BK451" s="751">
        <v>1179.8699999999999</v>
      </c>
    </row>
    <row r="452" spans="1:63" ht="13">
      <c r="A452" s="549"/>
      <c r="B452" s="576"/>
      <c r="C452" s="551">
        <v>449</v>
      </c>
      <c r="D452" s="643" t="s">
        <v>3885</v>
      </c>
      <c r="E452" s="644">
        <v>11</v>
      </c>
      <c r="F452" s="593" t="s">
        <v>1952</v>
      </c>
      <c r="G452" s="588" t="s">
        <v>4003</v>
      </c>
      <c r="H452" s="589" t="s">
        <v>4002</v>
      </c>
      <c r="I452" s="581" t="s">
        <v>4300</v>
      </c>
      <c r="J452" s="580" t="s">
        <v>629</v>
      </c>
      <c r="K452" s="594">
        <f t="shared" si="1140"/>
        <v>11</v>
      </c>
      <c r="L452" s="588">
        <v>1</v>
      </c>
      <c r="M452" s="558"/>
      <c r="N452" s="558"/>
      <c r="O452" s="562">
        <f t="shared" si="1141"/>
        <v>1</v>
      </c>
      <c r="P452" s="560"/>
      <c r="Q452" s="558"/>
      <c r="R452" s="562">
        <f t="shared" si="1142"/>
        <v>1</v>
      </c>
      <c r="S452" s="560"/>
      <c r="T452" s="558"/>
      <c r="U452" s="595">
        <f t="shared" si="1143"/>
        <v>1</v>
      </c>
      <c r="V452" s="560"/>
      <c r="W452" s="558"/>
      <c r="X452" s="562">
        <f t="shared" si="1144"/>
        <v>1</v>
      </c>
      <c r="Y452" s="560">
        <v>15</v>
      </c>
      <c r="Z452" s="558">
        <v>4</v>
      </c>
      <c r="AA452" s="595">
        <f t="shared" si="1145"/>
        <v>12</v>
      </c>
      <c r="AB452" s="560"/>
      <c r="AC452" s="558"/>
      <c r="AD452" s="562">
        <f t="shared" si="1146"/>
        <v>12</v>
      </c>
      <c r="AE452" s="557"/>
      <c r="AF452" s="558"/>
      <c r="AG452" s="672">
        <f t="shared" si="1147"/>
        <v>12</v>
      </c>
      <c r="AH452" s="560"/>
      <c r="AI452" s="558">
        <v>1</v>
      </c>
      <c r="AJ452" s="562">
        <f t="shared" si="1148"/>
        <v>11</v>
      </c>
      <c r="AK452" s="560"/>
      <c r="AL452" s="558"/>
      <c r="AM452" s="562">
        <f t="shared" si="1149"/>
        <v>11</v>
      </c>
      <c r="AN452" s="560"/>
      <c r="AO452" s="558"/>
      <c r="AP452" s="562">
        <f t="shared" si="1150"/>
        <v>11</v>
      </c>
      <c r="AQ452" s="560"/>
      <c r="AR452" s="558"/>
      <c r="AS452" s="562">
        <f t="shared" si="1151"/>
        <v>11</v>
      </c>
      <c r="AT452" s="560"/>
      <c r="AU452" s="558"/>
      <c r="AV452" s="562">
        <f t="shared" si="1170"/>
        <v>11</v>
      </c>
      <c r="AW452" s="597">
        <f t="shared" ref="AW452" si="1174">SUM(M452+P452+S452+V452+Y452+AB452+AE452+AH452+AK452+AN452+AQ452+AT452)</f>
        <v>15</v>
      </c>
      <c r="AX452" s="583">
        <f t="shared" si="1159"/>
        <v>5</v>
      </c>
      <c r="AY452" s="599">
        <f t="shared" si="1171"/>
        <v>5</v>
      </c>
      <c r="AZ452" s="600">
        <f t="shared" si="1155"/>
        <v>2.5</v>
      </c>
      <c r="BA452" s="601">
        <f t="shared" si="1156"/>
        <v>2</v>
      </c>
      <c r="BB452" s="602">
        <v>11</v>
      </c>
      <c r="BC452" s="603">
        <f>MIN(N452,Q452,T452,W452,Z452,AC452,AF452,AI452,AL452,AO452,AR452,AU452)</f>
        <v>1</v>
      </c>
      <c r="BD452" s="584">
        <f t="shared" si="1010"/>
        <v>11</v>
      </c>
      <c r="BE452" s="583">
        <f t="shared" si="1008"/>
        <v>10</v>
      </c>
      <c r="BF452" s="585">
        <v>2</v>
      </c>
      <c r="BG452" s="586">
        <v>46160</v>
      </c>
      <c r="BH452" s="572">
        <f t="shared" si="1012"/>
        <v>46265</v>
      </c>
      <c r="BI452" s="604">
        <f t="shared" si="1157"/>
        <v>105</v>
      </c>
      <c r="BJ452" s="580" t="str">
        <f t="shared" si="1009"/>
        <v/>
      </c>
      <c r="BK452" s="751">
        <v>1210.69</v>
      </c>
    </row>
    <row r="453" spans="1:63" ht="13">
      <c r="A453" s="575"/>
      <c r="B453" s="576"/>
      <c r="C453" s="551">
        <v>450</v>
      </c>
      <c r="D453" s="643" t="s">
        <v>3885</v>
      </c>
      <c r="E453" s="644">
        <v>12</v>
      </c>
      <c r="F453" s="593" t="s">
        <v>1952</v>
      </c>
      <c r="G453" s="588" t="s">
        <v>4116</v>
      </c>
      <c r="H453" s="589" t="s">
        <v>4117</v>
      </c>
      <c r="I453" s="589" t="s">
        <v>421</v>
      </c>
      <c r="J453" s="580" t="s">
        <v>629</v>
      </c>
      <c r="K453" s="594">
        <f t="shared" si="1140"/>
        <v>2</v>
      </c>
      <c r="L453" s="580">
        <v>0</v>
      </c>
      <c r="M453" s="558"/>
      <c r="N453" s="558"/>
      <c r="O453" s="562">
        <f t="shared" si="1141"/>
        <v>0</v>
      </c>
      <c r="P453" s="560">
        <v>2</v>
      </c>
      <c r="Q453" s="558"/>
      <c r="R453" s="562">
        <f t="shared" si="1142"/>
        <v>2</v>
      </c>
      <c r="S453" s="560"/>
      <c r="T453" s="558"/>
      <c r="U453" s="595">
        <f t="shared" si="1143"/>
        <v>2</v>
      </c>
      <c r="V453" s="560"/>
      <c r="W453" s="558"/>
      <c r="X453" s="562">
        <f t="shared" si="1144"/>
        <v>2</v>
      </c>
      <c r="Y453" s="560"/>
      <c r="Z453" s="558"/>
      <c r="AA453" s="595">
        <f t="shared" si="1145"/>
        <v>2</v>
      </c>
      <c r="AB453" s="560"/>
      <c r="AC453" s="558"/>
      <c r="AD453" s="562">
        <f t="shared" si="1146"/>
        <v>2</v>
      </c>
      <c r="AE453" s="557"/>
      <c r="AF453" s="558"/>
      <c r="AG453" s="672">
        <f t="shared" si="1147"/>
        <v>2</v>
      </c>
      <c r="AH453" s="560"/>
      <c r="AI453" s="558"/>
      <c r="AJ453" s="562">
        <f t="shared" si="1148"/>
        <v>2</v>
      </c>
      <c r="AK453" s="560"/>
      <c r="AL453" s="558"/>
      <c r="AM453" s="562">
        <f t="shared" si="1149"/>
        <v>2</v>
      </c>
      <c r="AN453" s="560"/>
      <c r="AO453" s="558"/>
      <c r="AP453" s="562">
        <f t="shared" si="1150"/>
        <v>2</v>
      </c>
      <c r="AQ453" s="560"/>
      <c r="AR453" s="558"/>
      <c r="AS453" s="562">
        <f t="shared" si="1151"/>
        <v>2</v>
      </c>
      <c r="AT453" s="560"/>
      <c r="AU453" s="558"/>
      <c r="AV453" s="562">
        <f t="shared" si="1170"/>
        <v>2</v>
      </c>
      <c r="AW453" s="597">
        <f t="shared" ref="AW453:AW455" si="1175">SUM(M453+P453+S453+V453+Y453+AB453+AE453+AH453+AK453+AN453+AQ453+AT453)</f>
        <v>2</v>
      </c>
      <c r="AX453" s="583">
        <f t="shared" si="1159"/>
        <v>0</v>
      </c>
      <c r="AY453" s="599">
        <f t="shared" si="1171"/>
        <v>0</v>
      </c>
      <c r="AZ453" s="600" t="e">
        <f t="shared" si="1155"/>
        <v>#DIV/0!</v>
      </c>
      <c r="BA453" s="601">
        <f t="shared" si="1156"/>
        <v>0</v>
      </c>
      <c r="BB453" s="602">
        <v>2</v>
      </c>
      <c r="BC453" s="603">
        <v>1</v>
      </c>
      <c r="BD453" s="584">
        <f t="shared" si="1010"/>
        <v>2</v>
      </c>
      <c r="BE453" s="583">
        <f t="shared" si="1008"/>
        <v>1</v>
      </c>
      <c r="BF453" s="585">
        <v>2</v>
      </c>
      <c r="BG453" s="586">
        <v>46076</v>
      </c>
      <c r="BH453" s="572">
        <f t="shared" si="1012"/>
        <v>46265</v>
      </c>
      <c r="BI453" s="604">
        <f t="shared" si="1157"/>
        <v>189</v>
      </c>
      <c r="BJ453" s="580" t="str">
        <f t="shared" si="1009"/>
        <v/>
      </c>
      <c r="BK453" s="751">
        <v>1407</v>
      </c>
    </row>
    <row r="454" spans="1:63" ht="13">
      <c r="A454" s="549"/>
      <c r="B454" s="576"/>
      <c r="C454" s="577">
        <v>451</v>
      </c>
      <c r="D454" s="643" t="s">
        <v>3885</v>
      </c>
      <c r="E454" s="644">
        <v>13</v>
      </c>
      <c r="F454" s="553" t="s">
        <v>1952</v>
      </c>
      <c r="G454" s="580" t="s">
        <v>2799</v>
      </c>
      <c r="H454" s="581" t="s">
        <v>2798</v>
      </c>
      <c r="I454" s="581" t="s">
        <v>421</v>
      </c>
      <c r="J454" s="580" t="s">
        <v>629</v>
      </c>
      <c r="K454" s="582">
        <f t="shared" si="1140"/>
        <v>2</v>
      </c>
      <c r="L454" s="580">
        <v>1</v>
      </c>
      <c r="M454" s="557"/>
      <c r="N454" s="558"/>
      <c r="O454" s="559">
        <f t="shared" si="1141"/>
        <v>1</v>
      </c>
      <c r="P454" s="560"/>
      <c r="Q454" s="558"/>
      <c r="R454" s="559">
        <f t="shared" si="1142"/>
        <v>1</v>
      </c>
      <c r="S454" s="560">
        <v>1</v>
      </c>
      <c r="T454" s="558"/>
      <c r="U454" s="561">
        <f t="shared" si="1143"/>
        <v>2</v>
      </c>
      <c r="V454" s="560"/>
      <c r="W454" s="558"/>
      <c r="X454" s="559">
        <f t="shared" si="1144"/>
        <v>2</v>
      </c>
      <c r="Y454" s="560"/>
      <c r="Z454" s="558"/>
      <c r="AA454" s="561">
        <f t="shared" si="1145"/>
        <v>2</v>
      </c>
      <c r="AB454" s="560"/>
      <c r="AC454" s="558">
        <v>1</v>
      </c>
      <c r="AD454" s="559">
        <f t="shared" si="1146"/>
        <v>1</v>
      </c>
      <c r="AE454" s="557"/>
      <c r="AF454" s="558"/>
      <c r="AG454" s="756">
        <f t="shared" si="1147"/>
        <v>1</v>
      </c>
      <c r="AH454" s="560">
        <v>1</v>
      </c>
      <c r="AI454" s="558"/>
      <c r="AJ454" s="562">
        <f t="shared" si="1148"/>
        <v>2</v>
      </c>
      <c r="AK454" s="560"/>
      <c r="AL454" s="558"/>
      <c r="AM454" s="562">
        <f t="shared" si="1149"/>
        <v>2</v>
      </c>
      <c r="AN454" s="560"/>
      <c r="AO454" s="558"/>
      <c r="AP454" s="562">
        <f t="shared" si="1150"/>
        <v>2</v>
      </c>
      <c r="AQ454" s="560"/>
      <c r="AR454" s="558"/>
      <c r="AS454" s="605">
        <f t="shared" si="1151"/>
        <v>2</v>
      </c>
      <c r="AT454" s="557"/>
      <c r="AU454" s="558"/>
      <c r="AV454" s="562">
        <f t="shared" si="1170"/>
        <v>2</v>
      </c>
      <c r="AW454" s="584">
        <f t="shared" si="1175"/>
        <v>2</v>
      </c>
      <c r="AX454" s="583">
        <f t="shared" si="1159"/>
        <v>1</v>
      </c>
      <c r="AY454" s="564">
        <f t="shared" si="1171"/>
        <v>1</v>
      </c>
      <c r="AZ454" s="565">
        <f t="shared" si="1155"/>
        <v>1</v>
      </c>
      <c r="BA454" s="566">
        <f t="shared" si="1156"/>
        <v>1</v>
      </c>
      <c r="BB454" s="567">
        <f>MAX(0, Table176252626[[#This Row],[Column6]])</f>
        <v>2</v>
      </c>
      <c r="BC454" s="568">
        <v>1</v>
      </c>
      <c r="BD454" s="584">
        <f t="shared" si="1010"/>
        <v>2</v>
      </c>
      <c r="BE454" s="583">
        <f t="shared" si="1008"/>
        <v>1</v>
      </c>
      <c r="BF454" s="585">
        <v>2</v>
      </c>
      <c r="BG454" s="586">
        <v>46065</v>
      </c>
      <c r="BH454" s="572">
        <f t="shared" si="1012"/>
        <v>46265</v>
      </c>
      <c r="BI454" s="587">
        <f t="shared" si="1157"/>
        <v>200</v>
      </c>
      <c r="BJ454" s="580" t="str">
        <f t="shared" si="1009"/>
        <v/>
      </c>
      <c r="BK454" s="751">
        <v>1750</v>
      </c>
    </row>
    <row r="455" spans="1:63" ht="13">
      <c r="A455" s="549"/>
      <c r="B455" s="550"/>
      <c r="C455" s="577">
        <v>452</v>
      </c>
      <c r="D455" s="643" t="s">
        <v>3885</v>
      </c>
      <c r="E455" s="644">
        <v>14</v>
      </c>
      <c r="F455" s="553" t="s">
        <v>1952</v>
      </c>
      <c r="G455" s="606" t="s">
        <v>2480</v>
      </c>
      <c r="H455" s="617" t="s">
        <v>2481</v>
      </c>
      <c r="I455" s="589" t="s">
        <v>421</v>
      </c>
      <c r="J455" s="580" t="s">
        <v>629</v>
      </c>
      <c r="K455" s="582">
        <f t="shared" si="1140"/>
        <v>2</v>
      </c>
      <c r="L455" s="580">
        <v>2</v>
      </c>
      <c r="M455" s="557"/>
      <c r="N455" s="558"/>
      <c r="O455" s="559">
        <f t="shared" si="1141"/>
        <v>2</v>
      </c>
      <c r="P455" s="560"/>
      <c r="Q455" s="558"/>
      <c r="R455" s="559">
        <f t="shared" si="1142"/>
        <v>2</v>
      </c>
      <c r="S455" s="560"/>
      <c r="T455" s="558"/>
      <c r="U455" s="561">
        <f t="shared" si="1143"/>
        <v>2</v>
      </c>
      <c r="V455" s="560"/>
      <c r="W455" s="558"/>
      <c r="X455" s="559">
        <f t="shared" si="1144"/>
        <v>2</v>
      </c>
      <c r="Y455" s="560"/>
      <c r="Z455" s="558"/>
      <c r="AA455" s="561">
        <f t="shared" si="1145"/>
        <v>2</v>
      </c>
      <c r="AB455" s="560"/>
      <c r="AC455" s="558"/>
      <c r="AD455" s="559">
        <f t="shared" si="1146"/>
        <v>2</v>
      </c>
      <c r="AE455" s="557"/>
      <c r="AF455" s="558"/>
      <c r="AG455" s="756">
        <f t="shared" si="1147"/>
        <v>2</v>
      </c>
      <c r="AH455" s="560"/>
      <c r="AI455" s="558"/>
      <c r="AJ455" s="562">
        <f t="shared" si="1148"/>
        <v>2</v>
      </c>
      <c r="AK455" s="560"/>
      <c r="AL455" s="558"/>
      <c r="AM455" s="562">
        <f t="shared" si="1149"/>
        <v>2</v>
      </c>
      <c r="AN455" s="560"/>
      <c r="AO455" s="558"/>
      <c r="AP455" s="562">
        <f t="shared" si="1150"/>
        <v>2</v>
      </c>
      <c r="AQ455" s="560"/>
      <c r="AR455" s="558"/>
      <c r="AS455" s="562">
        <f t="shared" si="1151"/>
        <v>2</v>
      </c>
      <c r="AT455" s="560"/>
      <c r="AU455" s="558"/>
      <c r="AV455" s="562">
        <f t="shared" si="1170"/>
        <v>2</v>
      </c>
      <c r="AW455" s="583">
        <f t="shared" si="1175"/>
        <v>0</v>
      </c>
      <c r="AX455" s="583">
        <f t="shared" si="1159"/>
        <v>0</v>
      </c>
      <c r="AY455" s="564">
        <f t="shared" si="1171"/>
        <v>0</v>
      </c>
      <c r="AZ455" s="565" t="e">
        <f t="shared" si="1155"/>
        <v>#DIV/0!</v>
      </c>
      <c r="BA455" s="566">
        <f t="shared" si="1156"/>
        <v>0</v>
      </c>
      <c r="BB455" s="567">
        <f>MAX(0, Table176252626[[#This Row],[Column6]])</f>
        <v>2</v>
      </c>
      <c r="BC455" s="568">
        <v>1</v>
      </c>
      <c r="BD455" s="584">
        <f t="shared" si="1010"/>
        <v>2</v>
      </c>
      <c r="BE455" s="583">
        <f t="shared" si="1008"/>
        <v>1</v>
      </c>
      <c r="BF455" s="585">
        <v>2</v>
      </c>
      <c r="BG455" s="586">
        <v>45559.478472222225</v>
      </c>
      <c r="BH455" s="572">
        <f t="shared" si="1012"/>
        <v>46265</v>
      </c>
      <c r="BI455" s="587">
        <f t="shared" si="1157"/>
        <v>705.52152777777519</v>
      </c>
      <c r="BJ455" s="580" t="str">
        <f t="shared" si="1009"/>
        <v>Dead Stock</v>
      </c>
      <c r="BK455" s="751">
        <v>1739.61</v>
      </c>
    </row>
    <row r="456" spans="1:63" ht="13">
      <c r="A456" s="549"/>
      <c r="B456" s="550"/>
      <c r="C456" s="577">
        <v>453</v>
      </c>
      <c r="D456" s="643" t="s">
        <v>3885</v>
      </c>
      <c r="E456" s="644">
        <v>15</v>
      </c>
      <c r="F456" s="553" t="s">
        <v>1952</v>
      </c>
      <c r="G456" s="580" t="s">
        <v>2797</v>
      </c>
      <c r="H456" s="581" t="s">
        <v>2796</v>
      </c>
      <c r="I456" s="581" t="s">
        <v>421</v>
      </c>
      <c r="J456" s="580" t="s">
        <v>629</v>
      </c>
      <c r="K456" s="582">
        <f t="shared" ref="K456" si="1176">AV456</f>
        <v>1</v>
      </c>
      <c r="L456" s="580">
        <v>1</v>
      </c>
      <c r="M456" s="557"/>
      <c r="N456" s="558"/>
      <c r="O456" s="559">
        <f t="shared" ref="O456" si="1177">SUM(L456+M456-N456)</f>
        <v>1</v>
      </c>
      <c r="P456" s="560"/>
      <c r="Q456" s="558"/>
      <c r="R456" s="559">
        <f t="shared" ref="R456" si="1178">SUM(O456+P456-Q456)</f>
        <v>1</v>
      </c>
      <c r="S456" s="560"/>
      <c r="T456" s="558"/>
      <c r="U456" s="561">
        <f t="shared" ref="U456" si="1179">SUM(R456+S456-T456)</f>
        <v>1</v>
      </c>
      <c r="V456" s="560"/>
      <c r="W456" s="558"/>
      <c r="X456" s="559">
        <f t="shared" ref="X456" si="1180">SUM(U456+V456-W456)</f>
        <v>1</v>
      </c>
      <c r="Y456" s="560"/>
      <c r="Z456" s="558">
        <v>1</v>
      </c>
      <c r="AA456" s="561">
        <f t="shared" ref="AA456" si="1181">SUM(X456+Y456-Z456)</f>
        <v>0</v>
      </c>
      <c r="AB456" s="560">
        <v>2</v>
      </c>
      <c r="AC456" s="558"/>
      <c r="AD456" s="559">
        <f t="shared" ref="AD456" si="1182">SUM(AA456+AB456-AC456)</f>
        <v>2</v>
      </c>
      <c r="AE456" s="557"/>
      <c r="AF456" s="558"/>
      <c r="AG456" s="756">
        <f t="shared" ref="AG456" si="1183">SUM(AD456+AE456-AF456)</f>
        <v>2</v>
      </c>
      <c r="AH456" s="560"/>
      <c r="AI456" s="558">
        <v>1</v>
      </c>
      <c r="AJ456" s="562">
        <f t="shared" ref="AJ456" si="1184">SUM(AG456+AH456-AI456)</f>
        <v>1</v>
      </c>
      <c r="AK456" s="560"/>
      <c r="AL456" s="558"/>
      <c r="AM456" s="562">
        <f t="shared" ref="AM456" si="1185">SUM(AJ456+AK456-AL456)</f>
        <v>1</v>
      </c>
      <c r="AN456" s="560"/>
      <c r="AO456" s="558"/>
      <c r="AP456" s="562">
        <f t="shared" ref="AP456" si="1186">SUM(AM456+AN456-AO456)</f>
        <v>1</v>
      </c>
      <c r="AQ456" s="560"/>
      <c r="AR456" s="558"/>
      <c r="AS456" s="605">
        <f t="shared" ref="AS456" si="1187">SUM(AP456+AQ456-AR456)</f>
        <v>1</v>
      </c>
      <c r="AT456" s="557"/>
      <c r="AU456" s="558"/>
      <c r="AV456" s="562">
        <f t="shared" ref="AV456" si="1188">SUM(AS456+AT456-AU456)</f>
        <v>1</v>
      </c>
      <c r="AW456" s="584">
        <f t="shared" ref="AW456" si="1189">SUM(M456+P456+S456+V456+Y456+AB456+AE456+AH456+AK456+AN456+AQ456+AT456)</f>
        <v>2</v>
      </c>
      <c r="AX456" s="583">
        <f t="shared" si="1159"/>
        <v>2</v>
      </c>
      <c r="AY456" s="564">
        <f t="shared" ref="AY456" si="1190">SUM(N456,Q456,T456,W456,Z456,AC456,AF456,AI456,AL456,AO456,AR456,AU456)</f>
        <v>2</v>
      </c>
      <c r="AZ456" s="565">
        <f t="shared" ref="AZ456" si="1191">AVERAGE(N456,Q456,T456,W456,Z456,AC456,AF456,AI456,AL456,AO456,AR456,AU456)</f>
        <v>1</v>
      </c>
      <c r="BA456" s="566">
        <f t="shared" ref="BA456" si="1192">COUNT(N456,Q456,T456,W456,Z456,AC456,AF456,AI456,AL456,AO456,AR456,AU456)</f>
        <v>2</v>
      </c>
      <c r="BB456" s="567">
        <f>MAX(0, Table176252626[[#This Row],[Column6]])</f>
        <v>1</v>
      </c>
      <c r="BC456" s="568">
        <v>0</v>
      </c>
      <c r="BD456" s="584">
        <f t="shared" si="1010"/>
        <v>1</v>
      </c>
      <c r="BE456" s="583">
        <f t="shared" si="1008"/>
        <v>1</v>
      </c>
      <c r="BF456" s="585">
        <v>2</v>
      </c>
      <c r="BG456" s="586">
        <v>46182</v>
      </c>
      <c r="BH456" s="572">
        <f t="shared" si="1012"/>
        <v>46265</v>
      </c>
      <c r="BI456" s="608">
        <f t="shared" ref="BI456" si="1193">BH456-BG456</f>
        <v>83</v>
      </c>
      <c r="BJ456" s="580" t="str">
        <f t="shared" si="1009"/>
        <v/>
      </c>
      <c r="BK456" s="751">
        <v>2000</v>
      </c>
    </row>
    <row r="457" spans="1:63" ht="13">
      <c r="A457" s="549"/>
      <c r="B457" s="550"/>
      <c r="C457" s="551">
        <v>454</v>
      </c>
      <c r="D457" s="643" t="s">
        <v>3885</v>
      </c>
      <c r="E457" s="644">
        <v>16</v>
      </c>
      <c r="F457" s="553" t="s">
        <v>1952</v>
      </c>
      <c r="G457" s="554" t="s">
        <v>2557</v>
      </c>
      <c r="H457" s="555" t="s">
        <v>2558</v>
      </c>
      <c r="I457" s="581" t="s">
        <v>421</v>
      </c>
      <c r="J457" s="580" t="s">
        <v>629</v>
      </c>
      <c r="K457" s="582">
        <f>AV457</f>
        <v>4</v>
      </c>
      <c r="L457" s="580">
        <v>9</v>
      </c>
      <c r="M457" s="557"/>
      <c r="N457" s="558">
        <f>4+2+1+1</f>
        <v>8</v>
      </c>
      <c r="O457" s="559">
        <f>SUM(L457+M457-N457)</f>
        <v>1</v>
      </c>
      <c r="P457" s="560">
        <v>10</v>
      </c>
      <c r="Q457" s="558">
        <f>1+5+1</f>
        <v>7</v>
      </c>
      <c r="R457" s="559">
        <f>SUM(O457+P457-Q457)</f>
        <v>4</v>
      </c>
      <c r="S457" s="560">
        <v>10</v>
      </c>
      <c r="T457" s="558">
        <f>1+2+1</f>
        <v>4</v>
      </c>
      <c r="U457" s="561">
        <f>SUM(R457+S457-T457)</f>
        <v>10</v>
      </c>
      <c r="V457" s="560"/>
      <c r="W457" s="558">
        <f>1+1+1</f>
        <v>3</v>
      </c>
      <c r="X457" s="559">
        <f>SUM(U457+V457-W457)</f>
        <v>7</v>
      </c>
      <c r="Y457" s="560"/>
      <c r="Z457" s="558">
        <f>3+2+1</f>
        <v>6</v>
      </c>
      <c r="AA457" s="561">
        <f>SUM(X457+Y457-Z457)</f>
        <v>1</v>
      </c>
      <c r="AB457" s="560">
        <v>10</v>
      </c>
      <c r="AC457" s="558">
        <v>1</v>
      </c>
      <c r="AD457" s="559">
        <f>SUM(AA457+AB457-AC457)</f>
        <v>10</v>
      </c>
      <c r="AE457" s="557"/>
      <c r="AF457" s="558">
        <f>1+5+4</f>
        <v>10</v>
      </c>
      <c r="AG457" s="756">
        <f>SUM(AD457+AE457-AF457)</f>
        <v>0</v>
      </c>
      <c r="AH457" s="560">
        <v>10</v>
      </c>
      <c r="AI457" s="558">
        <v>1</v>
      </c>
      <c r="AJ457" s="562">
        <f>SUM(AG457+AH457-AI457)</f>
        <v>9</v>
      </c>
      <c r="AK457" s="560"/>
      <c r="AL457" s="558">
        <f>2+3</f>
        <v>5</v>
      </c>
      <c r="AM457" s="562">
        <f>SUM(AJ457+AK457-AL457)</f>
        <v>4</v>
      </c>
      <c r="AN457" s="560"/>
      <c r="AO457" s="558"/>
      <c r="AP457" s="562">
        <f>SUM(AM457+AN457-AO457)</f>
        <v>4</v>
      </c>
      <c r="AQ457" s="560"/>
      <c r="AR457" s="558"/>
      <c r="AS457" s="562">
        <f>SUM(AP457+AQ457-AR457)</f>
        <v>4</v>
      </c>
      <c r="AT457" s="560"/>
      <c r="AU457" s="558"/>
      <c r="AV457" s="562">
        <f t="shared" ref="AV457:AV461" si="1194">SUM(AS457+AT457-AU457)</f>
        <v>4</v>
      </c>
      <c r="AW457" s="583">
        <f t="shared" ref="AW457:AW461" si="1195">SUM(M457+P457+S457+V457+Y457+AB457+AE457+AH457+AK457+AN457+AQ457+AT457)</f>
        <v>40</v>
      </c>
      <c r="AX457" s="583">
        <f t="shared" si="1159"/>
        <v>45</v>
      </c>
      <c r="AY457" s="564">
        <f t="shared" ref="AY457:AY461" si="1196">SUM(N457,Q457,T457,W457,Z457,AC457,AF457,AI457,AL457,AO457,AR457,AU457)</f>
        <v>45</v>
      </c>
      <c r="AZ457" s="565">
        <f t="shared" ref="AZ457:AZ461" si="1197">AVERAGE(N457,Q457,T457,W457,Z457,AC457,AF457,AI457,AL457,AO457,AR457,AU457)</f>
        <v>5</v>
      </c>
      <c r="BA457" s="566">
        <f t="shared" ref="BA457:BA461" si="1198">COUNT(N457,Q457,T457,W457,Z457,AC457,AF457,AI457,AL457,AO457,AR457,AU457)</f>
        <v>9</v>
      </c>
      <c r="BB457" s="567">
        <f>MAX(N457,Q457,T457,W457,Z457,AC457,AF457,AI457,AL457,AO457,AR457,AU457)</f>
        <v>10</v>
      </c>
      <c r="BC457" s="568">
        <f>MIN(N457,Q457,T457,W457,Z457,AC457,AF457,AI457,AL457,AO457,AR457,AU457)</f>
        <v>1</v>
      </c>
      <c r="BD457" s="584">
        <f t="shared" si="1010"/>
        <v>4</v>
      </c>
      <c r="BE457" s="583">
        <f t="shared" ref="BE457:BE524" si="1199">SUM(BD457-BC457)</f>
        <v>3</v>
      </c>
      <c r="BF457" s="585">
        <v>2</v>
      </c>
      <c r="BG457" s="586">
        <v>46242</v>
      </c>
      <c r="BH457" s="572">
        <f t="shared" si="1012"/>
        <v>46265</v>
      </c>
      <c r="BI457" s="587">
        <f t="shared" ref="BI457:BI461" si="1200">BH457-BG457</f>
        <v>23</v>
      </c>
      <c r="BJ457" s="580" t="str">
        <f t="shared" ref="BJ457:BJ524" si="1201">IF(AND(K457&gt;0,BI457&gt;365),"Dead Stock","")</f>
        <v/>
      </c>
      <c r="BK457" s="751">
        <v>422.25</v>
      </c>
    </row>
    <row r="458" spans="1:63" ht="13">
      <c r="A458" s="575"/>
      <c r="B458" s="576"/>
      <c r="C458" s="551">
        <v>455</v>
      </c>
      <c r="D458" s="643" t="s">
        <v>3885</v>
      </c>
      <c r="E458" s="644">
        <v>17</v>
      </c>
      <c r="F458" s="553" t="s">
        <v>1952</v>
      </c>
      <c r="G458" s="554" t="s">
        <v>209</v>
      </c>
      <c r="H458" s="555" t="s">
        <v>4793</v>
      </c>
      <c r="I458" s="581" t="s">
        <v>421</v>
      </c>
      <c r="J458" s="580" t="s">
        <v>629</v>
      </c>
      <c r="K458" s="582">
        <f t="shared" ref="K458" si="1202">AV458</f>
        <v>4</v>
      </c>
      <c r="L458" s="580">
        <v>4</v>
      </c>
      <c r="M458" s="557"/>
      <c r="N458" s="558"/>
      <c r="O458" s="559">
        <f t="shared" ref="O458" si="1203">SUM(L458+M458-N458)</f>
        <v>4</v>
      </c>
      <c r="P458" s="560"/>
      <c r="Q458" s="558"/>
      <c r="R458" s="559">
        <f t="shared" ref="R458" si="1204">SUM(O458+P458-Q458)</f>
        <v>4</v>
      </c>
      <c r="S458" s="560"/>
      <c r="T458" s="558"/>
      <c r="U458" s="561">
        <f t="shared" ref="U458" si="1205">SUM(R458+S458-T458)</f>
        <v>4</v>
      </c>
      <c r="V458" s="560"/>
      <c r="W458" s="558"/>
      <c r="X458" s="559">
        <f t="shared" ref="X458" si="1206">SUM(U458+V458-W458)</f>
        <v>4</v>
      </c>
      <c r="Y458" s="560"/>
      <c r="Z458" s="558"/>
      <c r="AA458" s="561">
        <f t="shared" ref="AA458" si="1207">SUM(X458+Y458-Z458)</f>
        <v>4</v>
      </c>
      <c r="AB458" s="560"/>
      <c r="AC458" s="558"/>
      <c r="AD458" s="559">
        <f t="shared" ref="AD458" si="1208">SUM(AA458+AB458-AC458)</f>
        <v>4</v>
      </c>
      <c r="AE458" s="557"/>
      <c r="AF458" s="558"/>
      <c r="AG458" s="756">
        <f t="shared" ref="AG458" si="1209">SUM(AD458+AE458-AF458)</f>
        <v>4</v>
      </c>
      <c r="AH458" s="560"/>
      <c r="AI458" s="558"/>
      <c r="AJ458" s="562">
        <f t="shared" ref="AJ458" si="1210">SUM(AG458+AH458-AI458)</f>
        <v>4</v>
      </c>
      <c r="AK458" s="560"/>
      <c r="AL458" s="558"/>
      <c r="AM458" s="562">
        <f t="shared" ref="AM458" si="1211">SUM(AJ458+AK458-AL458)</f>
        <v>4</v>
      </c>
      <c r="AN458" s="560"/>
      <c r="AO458" s="558"/>
      <c r="AP458" s="562">
        <f t="shared" ref="AP458" si="1212">SUM(AM458+AN458-AO458)</f>
        <v>4</v>
      </c>
      <c r="AQ458" s="560"/>
      <c r="AR458" s="558"/>
      <c r="AS458" s="562">
        <f t="shared" ref="AS458" si="1213">SUM(AP458+AQ458-AR458)</f>
        <v>4</v>
      </c>
      <c r="AT458" s="560"/>
      <c r="AU458" s="558"/>
      <c r="AV458" s="562">
        <f t="shared" si="1194"/>
        <v>4</v>
      </c>
      <c r="AW458" s="583">
        <f t="shared" si="1195"/>
        <v>0</v>
      </c>
      <c r="AX458" s="583">
        <f t="shared" si="1159"/>
        <v>0</v>
      </c>
      <c r="AY458" s="564">
        <f t="shared" si="1196"/>
        <v>0</v>
      </c>
      <c r="AZ458" s="565" t="e">
        <f t="shared" si="1197"/>
        <v>#DIV/0!</v>
      </c>
      <c r="BA458" s="566">
        <f t="shared" si="1198"/>
        <v>0</v>
      </c>
      <c r="BB458" s="567">
        <f>MAX(0, Table176252626[[#This Row],[Column6]])</f>
        <v>4</v>
      </c>
      <c r="BC458" s="568">
        <v>1</v>
      </c>
      <c r="BD458" s="584">
        <f t="shared" ref="BD458:BD524" si="1214">K458</f>
        <v>4</v>
      </c>
      <c r="BE458" s="583">
        <f t="shared" si="1199"/>
        <v>3</v>
      </c>
      <c r="BF458" s="585">
        <v>2</v>
      </c>
      <c r="BG458" s="586">
        <v>45524.498171296298</v>
      </c>
      <c r="BH458" s="572">
        <f t="shared" si="1012"/>
        <v>46265</v>
      </c>
      <c r="BI458" s="587">
        <f t="shared" si="1200"/>
        <v>740.5018287037019</v>
      </c>
      <c r="BJ458" s="580" t="str">
        <f t="shared" si="1201"/>
        <v>Dead Stock</v>
      </c>
      <c r="BK458" s="751">
        <v>1477.5</v>
      </c>
    </row>
    <row r="459" spans="1:63" ht="13">
      <c r="A459" s="575"/>
      <c r="B459" s="576"/>
      <c r="C459" s="551">
        <v>456</v>
      </c>
      <c r="D459" s="643" t="s">
        <v>3885</v>
      </c>
      <c r="E459" s="644">
        <v>19</v>
      </c>
      <c r="F459" s="553" t="s">
        <v>1952</v>
      </c>
      <c r="G459" s="580" t="s">
        <v>2794</v>
      </c>
      <c r="H459" s="581" t="s">
        <v>2795</v>
      </c>
      <c r="I459" s="581" t="s">
        <v>421</v>
      </c>
      <c r="J459" s="580" t="s">
        <v>629</v>
      </c>
      <c r="K459" s="582">
        <f>AV459</f>
        <v>3</v>
      </c>
      <c r="L459" s="580">
        <v>3</v>
      </c>
      <c r="M459" s="557"/>
      <c r="N459" s="558"/>
      <c r="O459" s="559">
        <f>SUM(L459+M459-N459)</f>
        <v>3</v>
      </c>
      <c r="P459" s="560"/>
      <c r="Q459" s="558"/>
      <c r="R459" s="559">
        <f>SUM(O459+P459-Q459)</f>
        <v>3</v>
      </c>
      <c r="S459" s="560"/>
      <c r="T459" s="558"/>
      <c r="U459" s="561">
        <f>SUM(R459+S459-T459)</f>
        <v>3</v>
      </c>
      <c r="V459" s="560"/>
      <c r="W459" s="558"/>
      <c r="X459" s="559">
        <f>SUM(U459+V459-W459)</f>
        <v>3</v>
      </c>
      <c r="Y459" s="560"/>
      <c r="Z459" s="558"/>
      <c r="AA459" s="561">
        <f>SUM(X459+Y459-Z459)</f>
        <v>3</v>
      </c>
      <c r="AB459" s="560"/>
      <c r="AC459" s="558"/>
      <c r="AD459" s="559">
        <f>SUM(AA459+AB459-AC459)</f>
        <v>3</v>
      </c>
      <c r="AE459" s="557"/>
      <c r="AF459" s="558"/>
      <c r="AG459" s="756">
        <f>SUM(AD459+AE459-AF459)</f>
        <v>3</v>
      </c>
      <c r="AH459" s="560"/>
      <c r="AI459" s="558"/>
      <c r="AJ459" s="562">
        <f>SUM(AG459+AH459-AI459)</f>
        <v>3</v>
      </c>
      <c r="AK459" s="560"/>
      <c r="AL459" s="558"/>
      <c r="AM459" s="562">
        <f>SUM(AJ459+AK459-AL459)</f>
        <v>3</v>
      </c>
      <c r="AN459" s="560"/>
      <c r="AO459" s="558"/>
      <c r="AP459" s="562">
        <f>SUM(AM459+AN459-AO459)</f>
        <v>3</v>
      </c>
      <c r="AQ459" s="560"/>
      <c r="AR459" s="558"/>
      <c r="AS459" s="605">
        <f>SUM(AP459+AQ459-AR459)</f>
        <v>3</v>
      </c>
      <c r="AT459" s="557"/>
      <c r="AU459" s="558"/>
      <c r="AV459" s="562">
        <f t="shared" si="1194"/>
        <v>3</v>
      </c>
      <c r="AW459" s="584">
        <f t="shared" si="1195"/>
        <v>0</v>
      </c>
      <c r="AX459" s="583">
        <f t="shared" si="1159"/>
        <v>0</v>
      </c>
      <c r="AY459" s="564">
        <f t="shared" si="1196"/>
        <v>0</v>
      </c>
      <c r="AZ459" s="565" t="e">
        <f t="shared" si="1197"/>
        <v>#DIV/0!</v>
      </c>
      <c r="BA459" s="566">
        <f t="shared" si="1198"/>
        <v>0</v>
      </c>
      <c r="BB459" s="567">
        <v>3</v>
      </c>
      <c r="BC459" s="568">
        <v>1</v>
      </c>
      <c r="BD459" s="584">
        <f t="shared" si="1214"/>
        <v>3</v>
      </c>
      <c r="BE459" s="583">
        <f t="shared" si="1199"/>
        <v>2</v>
      </c>
      <c r="BF459" s="585">
        <v>2</v>
      </c>
      <c r="BG459" s="586">
        <v>45477.45585648148</v>
      </c>
      <c r="BH459" s="572">
        <f t="shared" si="1012"/>
        <v>46265</v>
      </c>
      <c r="BI459" s="587">
        <f t="shared" si="1200"/>
        <v>787.54414351852029</v>
      </c>
      <c r="BJ459" s="580" t="str">
        <f t="shared" si="1201"/>
        <v>Dead Stock</v>
      </c>
      <c r="BK459" s="751">
        <v>2170</v>
      </c>
    </row>
    <row r="460" spans="1:63" ht="13">
      <c r="A460" s="549"/>
      <c r="B460" s="550"/>
      <c r="C460" s="577">
        <v>457</v>
      </c>
      <c r="D460" s="643" t="s">
        <v>3885</v>
      </c>
      <c r="E460" s="644">
        <v>20</v>
      </c>
      <c r="F460" s="553" t="s">
        <v>1952</v>
      </c>
      <c r="G460" s="580" t="s">
        <v>2801</v>
      </c>
      <c r="H460" s="581" t="s">
        <v>2800</v>
      </c>
      <c r="I460" s="581" t="s">
        <v>421</v>
      </c>
      <c r="J460" s="580" t="s">
        <v>629</v>
      </c>
      <c r="K460" s="582">
        <f>AV460</f>
        <v>5</v>
      </c>
      <c r="L460" s="580">
        <v>5</v>
      </c>
      <c r="M460" s="557"/>
      <c r="N460" s="558"/>
      <c r="O460" s="559">
        <f>SUM(L460+M460-N460)</f>
        <v>5</v>
      </c>
      <c r="P460" s="560"/>
      <c r="Q460" s="558"/>
      <c r="R460" s="559">
        <f>SUM(O460+P460-Q460)</f>
        <v>5</v>
      </c>
      <c r="S460" s="560"/>
      <c r="T460" s="558">
        <v>1</v>
      </c>
      <c r="U460" s="561">
        <f>SUM(R460+S460-T460)</f>
        <v>4</v>
      </c>
      <c r="V460" s="560"/>
      <c r="W460" s="558"/>
      <c r="X460" s="559">
        <f>SUM(U460+V460-W460)</f>
        <v>4</v>
      </c>
      <c r="Y460" s="560"/>
      <c r="Z460" s="558">
        <f>1+1+1+1</f>
        <v>4</v>
      </c>
      <c r="AA460" s="561">
        <f>SUM(X460+Y460-Z460)</f>
        <v>0</v>
      </c>
      <c r="AB460" s="560"/>
      <c r="AC460" s="558"/>
      <c r="AD460" s="559">
        <f>SUM(AA460+AB460-AC460)</f>
        <v>0</v>
      </c>
      <c r="AE460" s="557">
        <v>2</v>
      </c>
      <c r="AF460" s="558"/>
      <c r="AG460" s="756">
        <f>SUM(AD460+AE460-AF460)</f>
        <v>2</v>
      </c>
      <c r="AH460" s="560">
        <v>5</v>
      </c>
      <c r="AI460" s="558">
        <f>1+1</f>
        <v>2</v>
      </c>
      <c r="AJ460" s="562">
        <f>SUM(AG460+AH460-AI460)</f>
        <v>5</v>
      </c>
      <c r="AK460" s="560"/>
      <c r="AL460" s="558"/>
      <c r="AM460" s="562">
        <f>SUM(AJ460+AK460-AL460)</f>
        <v>5</v>
      </c>
      <c r="AN460" s="560"/>
      <c r="AO460" s="558"/>
      <c r="AP460" s="562">
        <f>SUM(AM460+AN460-AO460)</f>
        <v>5</v>
      </c>
      <c r="AQ460" s="560"/>
      <c r="AR460" s="558"/>
      <c r="AS460" s="605">
        <f>SUM(AP460+AQ460-AR460)</f>
        <v>5</v>
      </c>
      <c r="AT460" s="557"/>
      <c r="AU460" s="558"/>
      <c r="AV460" s="562">
        <f t="shared" si="1194"/>
        <v>5</v>
      </c>
      <c r="AW460" s="584">
        <f t="shared" si="1195"/>
        <v>7</v>
      </c>
      <c r="AX460" s="583">
        <f t="shared" si="1159"/>
        <v>7</v>
      </c>
      <c r="AY460" s="564">
        <f t="shared" si="1196"/>
        <v>7</v>
      </c>
      <c r="AZ460" s="565">
        <f t="shared" si="1197"/>
        <v>2.3333333333333335</v>
      </c>
      <c r="BA460" s="566">
        <f t="shared" si="1198"/>
        <v>3</v>
      </c>
      <c r="BB460" s="567">
        <v>6</v>
      </c>
      <c r="BC460" s="568">
        <v>1</v>
      </c>
      <c r="BD460" s="584">
        <f t="shared" si="1214"/>
        <v>5</v>
      </c>
      <c r="BE460" s="583">
        <f t="shared" si="1199"/>
        <v>4</v>
      </c>
      <c r="BF460" s="585">
        <v>2</v>
      </c>
      <c r="BG460" s="586">
        <v>46204</v>
      </c>
      <c r="BH460" s="572">
        <f t="shared" si="1012"/>
        <v>46265</v>
      </c>
      <c r="BI460" s="587">
        <f t="shared" si="1200"/>
        <v>61</v>
      </c>
      <c r="BJ460" s="580" t="str">
        <f t="shared" si="1201"/>
        <v/>
      </c>
      <c r="BK460" s="751">
        <v>2170</v>
      </c>
    </row>
    <row r="461" spans="1:63" ht="13">
      <c r="A461" s="549"/>
      <c r="B461" s="576"/>
      <c r="C461" s="551">
        <v>458</v>
      </c>
      <c r="D461" s="643" t="s">
        <v>3885</v>
      </c>
      <c r="E461" s="644">
        <v>21</v>
      </c>
      <c r="F461" s="553" t="s">
        <v>1952</v>
      </c>
      <c r="G461" s="580" t="s">
        <v>2792</v>
      </c>
      <c r="H461" s="581" t="s">
        <v>2793</v>
      </c>
      <c r="I461" s="581" t="s">
        <v>421</v>
      </c>
      <c r="J461" s="580" t="s">
        <v>629</v>
      </c>
      <c r="K461" s="582">
        <f>AV461</f>
        <v>4</v>
      </c>
      <c r="L461" s="580">
        <v>6</v>
      </c>
      <c r="M461" s="557"/>
      <c r="N461" s="558">
        <f>2</f>
        <v>2</v>
      </c>
      <c r="O461" s="559">
        <f>SUM(L461+M461-N461)</f>
        <v>4</v>
      </c>
      <c r="P461" s="560"/>
      <c r="Q461" s="558">
        <v>1</v>
      </c>
      <c r="R461" s="559">
        <f>SUM(O461+P461-Q461)</f>
        <v>3</v>
      </c>
      <c r="S461" s="560"/>
      <c r="T461" s="558">
        <v>1</v>
      </c>
      <c r="U461" s="561">
        <f>SUM(R461+S461-T461)</f>
        <v>2</v>
      </c>
      <c r="V461" s="560"/>
      <c r="W461" s="558">
        <v>1</v>
      </c>
      <c r="X461" s="559">
        <f>SUM(U461+V461-W461)</f>
        <v>1</v>
      </c>
      <c r="Y461" s="560">
        <v>1</v>
      </c>
      <c r="Z461" s="558">
        <v>2</v>
      </c>
      <c r="AA461" s="561">
        <f>SUM(X461+Y461-Z461)</f>
        <v>0</v>
      </c>
      <c r="AB461" s="560"/>
      <c r="AC461" s="558"/>
      <c r="AD461" s="559">
        <f>SUM(AA461+AB461-AC461)</f>
        <v>0</v>
      </c>
      <c r="AE461" s="557">
        <v>5</v>
      </c>
      <c r="AF461" s="558"/>
      <c r="AG461" s="756">
        <f>SUM(AD461+AE461-AF461)</f>
        <v>5</v>
      </c>
      <c r="AH461" s="560"/>
      <c r="AI461" s="558">
        <v>1</v>
      </c>
      <c r="AJ461" s="562">
        <f>SUM(AG461+AH461-AI461)</f>
        <v>4</v>
      </c>
      <c r="AK461" s="560"/>
      <c r="AL461" s="558"/>
      <c r="AM461" s="562">
        <f>SUM(AJ461+AK461-AL461)</f>
        <v>4</v>
      </c>
      <c r="AN461" s="560"/>
      <c r="AO461" s="558"/>
      <c r="AP461" s="562">
        <f>SUM(AM461+AN461-AO461)</f>
        <v>4</v>
      </c>
      <c r="AQ461" s="560"/>
      <c r="AR461" s="558"/>
      <c r="AS461" s="605">
        <f>SUM(AP461+AQ461-AR461)</f>
        <v>4</v>
      </c>
      <c r="AT461" s="557"/>
      <c r="AU461" s="558"/>
      <c r="AV461" s="562">
        <f t="shared" si="1194"/>
        <v>4</v>
      </c>
      <c r="AW461" s="584">
        <f t="shared" si="1195"/>
        <v>6</v>
      </c>
      <c r="AX461" s="583">
        <f t="shared" si="1159"/>
        <v>8</v>
      </c>
      <c r="AY461" s="564">
        <f t="shared" si="1196"/>
        <v>8</v>
      </c>
      <c r="AZ461" s="565">
        <f t="shared" si="1197"/>
        <v>1.3333333333333333</v>
      </c>
      <c r="BA461" s="566">
        <f t="shared" si="1198"/>
        <v>6</v>
      </c>
      <c r="BB461" s="567">
        <f>MAX(0, Table176252626[[#This Row],[Column6]])</f>
        <v>4</v>
      </c>
      <c r="BC461" s="568">
        <v>1</v>
      </c>
      <c r="BD461" s="584">
        <f t="shared" si="1214"/>
        <v>4</v>
      </c>
      <c r="BE461" s="583">
        <f t="shared" si="1199"/>
        <v>3</v>
      </c>
      <c r="BF461" s="585">
        <v>2</v>
      </c>
      <c r="BG461" s="586">
        <v>46204</v>
      </c>
      <c r="BH461" s="572">
        <f t="shared" si="1012"/>
        <v>46265</v>
      </c>
      <c r="BI461" s="587">
        <f t="shared" si="1200"/>
        <v>61</v>
      </c>
      <c r="BJ461" s="580" t="str">
        <f t="shared" si="1201"/>
        <v/>
      </c>
      <c r="BK461" s="751">
        <v>2000</v>
      </c>
    </row>
    <row r="462" spans="1:63" ht="13">
      <c r="A462" s="549"/>
      <c r="B462" s="550"/>
      <c r="C462" s="551">
        <v>459</v>
      </c>
      <c r="D462" s="643" t="s">
        <v>3885</v>
      </c>
      <c r="E462" s="644">
        <v>22</v>
      </c>
      <c r="F462" s="553" t="s">
        <v>1952</v>
      </c>
      <c r="G462" s="580" t="s">
        <v>2760</v>
      </c>
      <c r="H462" s="581" t="s">
        <v>2761</v>
      </c>
      <c r="I462" s="581" t="s">
        <v>421</v>
      </c>
      <c r="J462" s="580" t="s">
        <v>629</v>
      </c>
      <c r="K462" s="582">
        <f t="shared" ref="K462" si="1215">AV462</f>
        <v>4</v>
      </c>
      <c r="L462" s="580">
        <v>4</v>
      </c>
      <c r="M462" s="557"/>
      <c r="N462" s="558"/>
      <c r="O462" s="559">
        <f t="shared" ref="O462" si="1216">SUM(L462+M462-N462)</f>
        <v>4</v>
      </c>
      <c r="P462" s="560"/>
      <c r="Q462" s="558"/>
      <c r="R462" s="559">
        <f t="shared" ref="R462" si="1217">SUM(O462+P462-Q462)</f>
        <v>4</v>
      </c>
      <c r="S462" s="560"/>
      <c r="T462" s="558"/>
      <c r="U462" s="561">
        <f t="shared" ref="U462" si="1218">SUM(R462+S462-T462)</f>
        <v>4</v>
      </c>
      <c r="V462" s="560"/>
      <c r="W462" s="558"/>
      <c r="X462" s="559">
        <f t="shared" ref="X462" si="1219">SUM(U462+V462-W462)</f>
        <v>4</v>
      </c>
      <c r="Y462" s="560"/>
      <c r="Z462" s="558"/>
      <c r="AA462" s="561">
        <f t="shared" ref="AA462" si="1220">SUM(X462+Y462-Z462)</f>
        <v>4</v>
      </c>
      <c r="AB462" s="560"/>
      <c r="AC462" s="558"/>
      <c r="AD462" s="559">
        <f t="shared" ref="AD462" si="1221">SUM(AA462+AB462-AC462)</f>
        <v>4</v>
      </c>
      <c r="AE462" s="557"/>
      <c r="AF462" s="558"/>
      <c r="AG462" s="756">
        <f t="shared" ref="AG462" si="1222">SUM(AD462+AE462-AF462)</f>
        <v>4</v>
      </c>
      <c r="AH462" s="560"/>
      <c r="AI462" s="558"/>
      <c r="AJ462" s="562">
        <f t="shared" ref="AJ462" si="1223">SUM(AG462+AH462-AI462)</f>
        <v>4</v>
      </c>
      <c r="AK462" s="560"/>
      <c r="AL462" s="558"/>
      <c r="AM462" s="562">
        <f t="shared" ref="AM462" si="1224">SUM(AJ462+AK462-AL462)</f>
        <v>4</v>
      </c>
      <c r="AN462" s="560"/>
      <c r="AO462" s="558"/>
      <c r="AP462" s="562">
        <f t="shared" ref="AP462" si="1225">SUM(AM462+AN462-AO462)</f>
        <v>4</v>
      </c>
      <c r="AQ462" s="560"/>
      <c r="AR462" s="558"/>
      <c r="AS462" s="605">
        <f t="shared" ref="AS462" si="1226">SUM(AP462+AQ462-AR462)</f>
        <v>4</v>
      </c>
      <c r="AT462" s="557"/>
      <c r="AU462" s="558"/>
      <c r="AV462" s="562">
        <f t="shared" ref="AV462" si="1227">SUM(AS462+AT462-AU462)</f>
        <v>4</v>
      </c>
      <c r="AW462" s="584">
        <f t="shared" ref="AW462" si="1228">SUM(M462+P462+S462+V462+Y462+AB462+AE462+AH462+AK462+AN462+AQ462+AT462)</f>
        <v>0</v>
      </c>
      <c r="AX462" s="583">
        <f t="shared" si="1159"/>
        <v>0</v>
      </c>
      <c r="AY462" s="564">
        <f t="shared" ref="AY462" si="1229">SUM(N462,Q462,T462,W462,Z462,AC462,AF462,AI462,AL462,AO462,AR462,AU462)</f>
        <v>0</v>
      </c>
      <c r="AZ462" s="565" t="e">
        <f t="shared" ref="AZ462" si="1230">AVERAGE(N462,Q462,T462,W462,Z462,AC462,AF462,AI462,AL462,AO462,AR462,AU462)</f>
        <v>#DIV/0!</v>
      </c>
      <c r="BA462" s="566">
        <f t="shared" ref="BA462" si="1231">COUNT(N462,Q462,T462,W462,Z462,AC462,AF462,AI462,AL462,AO462,AR462,AU462)</f>
        <v>0</v>
      </c>
      <c r="BB462" s="567">
        <f>MAX(0, Table176252626[[#This Row],[Column6]])</f>
        <v>4</v>
      </c>
      <c r="BC462" s="568">
        <v>1</v>
      </c>
      <c r="BD462" s="584">
        <f t="shared" si="1214"/>
        <v>4</v>
      </c>
      <c r="BE462" s="583">
        <f t="shared" si="1199"/>
        <v>3</v>
      </c>
      <c r="BF462" s="585">
        <v>2</v>
      </c>
      <c r="BG462" s="586">
        <v>45365.447175925925</v>
      </c>
      <c r="BH462" s="572">
        <f t="shared" ref="BH462:BH528" si="1232">BH461</f>
        <v>46265</v>
      </c>
      <c r="BI462" s="587">
        <f t="shared" ref="BI462" si="1233">BH462-BG462</f>
        <v>899.55282407407503</v>
      </c>
      <c r="BJ462" s="580" t="str">
        <f t="shared" si="1201"/>
        <v>Dead Stock</v>
      </c>
      <c r="BK462" s="751">
        <v>1900</v>
      </c>
    </row>
    <row r="463" spans="1:63" ht="13">
      <c r="A463" s="549"/>
      <c r="B463" s="550"/>
      <c r="C463" s="551">
        <v>460</v>
      </c>
      <c r="D463" s="643" t="s">
        <v>3885</v>
      </c>
      <c r="E463" s="644">
        <v>23</v>
      </c>
      <c r="F463" s="553" t="s">
        <v>1952</v>
      </c>
      <c r="G463" s="588" t="s">
        <v>3168</v>
      </c>
      <c r="H463" s="589" t="s">
        <v>3167</v>
      </c>
      <c r="I463" s="589" t="s">
        <v>2963</v>
      </c>
      <c r="J463" s="580" t="s">
        <v>629</v>
      </c>
      <c r="K463" s="594">
        <f t="shared" ref="K463:K507" si="1234">AV463</f>
        <v>2</v>
      </c>
      <c r="L463" s="588">
        <v>2</v>
      </c>
      <c r="M463" s="558"/>
      <c r="N463" s="558"/>
      <c r="O463" s="562">
        <f t="shared" ref="O463:O507" si="1235">SUM(L463+M463-N463)</f>
        <v>2</v>
      </c>
      <c r="P463" s="560"/>
      <c r="Q463" s="558"/>
      <c r="R463" s="562">
        <f t="shared" ref="R463:R507" si="1236">SUM(O463+P463-Q463)</f>
        <v>2</v>
      </c>
      <c r="S463" s="560"/>
      <c r="T463" s="558"/>
      <c r="U463" s="595">
        <f t="shared" ref="U463:U507" si="1237">SUM(R463+S463-T463)</f>
        <v>2</v>
      </c>
      <c r="V463" s="560"/>
      <c r="W463" s="558"/>
      <c r="X463" s="562">
        <f t="shared" ref="X463:X507" si="1238">SUM(U463+V463-W463)</f>
        <v>2</v>
      </c>
      <c r="Y463" s="560"/>
      <c r="Z463" s="558">
        <v>1</v>
      </c>
      <c r="AA463" s="595">
        <f t="shared" ref="AA463:AA507" si="1239">SUM(X463+Y463-Z463)</f>
        <v>1</v>
      </c>
      <c r="AB463" s="560">
        <v>1</v>
      </c>
      <c r="AC463" s="558"/>
      <c r="AD463" s="562">
        <f t="shared" ref="AD463:AD507" si="1240">SUM(AA463+AB463-AC463)</f>
        <v>2</v>
      </c>
      <c r="AE463" s="557">
        <v>3</v>
      </c>
      <c r="AF463" s="558">
        <f>1+1+1</f>
        <v>3</v>
      </c>
      <c r="AG463" s="672">
        <f t="shared" ref="AG463:AG507" si="1241">SUM(AD463+AE463-AF463)</f>
        <v>2</v>
      </c>
      <c r="AH463" s="560"/>
      <c r="AI463" s="558"/>
      <c r="AJ463" s="562">
        <f t="shared" ref="AJ463:AJ507" si="1242">SUM(AG463+AH463-AI463)</f>
        <v>2</v>
      </c>
      <c r="AK463" s="560"/>
      <c r="AL463" s="558"/>
      <c r="AM463" s="562">
        <f t="shared" ref="AM463:AM507" si="1243">SUM(AJ463+AK463-AL463)</f>
        <v>2</v>
      </c>
      <c r="AN463" s="560"/>
      <c r="AO463" s="558"/>
      <c r="AP463" s="562">
        <f t="shared" ref="AP463:AP507" si="1244">SUM(AM463+AN463-AO463)</f>
        <v>2</v>
      </c>
      <c r="AQ463" s="560"/>
      <c r="AR463" s="558"/>
      <c r="AS463" s="562">
        <f t="shared" ref="AS463:AS507" si="1245">SUM(AP463+AQ463-AR463)</f>
        <v>2</v>
      </c>
      <c r="AT463" s="560"/>
      <c r="AU463" s="558"/>
      <c r="AV463" s="562">
        <f t="shared" ref="AV463:AV507" si="1246">SUM(AS463+AT463-AU463)</f>
        <v>2</v>
      </c>
      <c r="AW463" s="597">
        <f t="shared" ref="AW463" si="1247">SUM(M463+P463+S463+V463+Y463+AB463+AE463+AH463+AK463+AN463+AQ463+AT463)</f>
        <v>4</v>
      </c>
      <c r="AX463" s="583">
        <f t="shared" si="1159"/>
        <v>4</v>
      </c>
      <c r="AY463" s="599">
        <f t="shared" ref="AY463:AY507" si="1248">SUM(N463,Q463,T463,W463,Z463,AC463,AF463,AI463,AL463,AO463,AR463,AU463)</f>
        <v>4</v>
      </c>
      <c r="AZ463" s="600">
        <f t="shared" ref="AZ463:AZ507" si="1249">AVERAGE(N463,Q463,T463,W463,Z463,AC463,AF463,AI463,AL463,AO463,AR463,AU463)</f>
        <v>2</v>
      </c>
      <c r="BA463" s="601">
        <f t="shared" ref="BA463:BA507" si="1250">COUNT(N463,Q463,T463,W463,Z463,AC463,AF463,AI463,AL463,AO463,AR463,AU463)</f>
        <v>2</v>
      </c>
      <c r="BB463" s="602">
        <v>2</v>
      </c>
      <c r="BC463" s="603">
        <f>MIN(N463,Q463,T463,W463,Z463,AC463,AF463,AI463,AL463,AO463,AR463,AU463)</f>
        <v>1</v>
      </c>
      <c r="BD463" s="584">
        <f t="shared" si="1214"/>
        <v>2</v>
      </c>
      <c r="BE463" s="583">
        <f t="shared" si="1199"/>
        <v>1</v>
      </c>
      <c r="BF463" s="585">
        <v>2</v>
      </c>
      <c r="BG463" s="586">
        <v>46223</v>
      </c>
      <c r="BH463" s="572">
        <f t="shared" si="1232"/>
        <v>46265</v>
      </c>
      <c r="BI463" s="604">
        <f t="shared" ref="BI463:BI507" si="1251">BH463-BG463</f>
        <v>42</v>
      </c>
      <c r="BJ463" s="580" t="str">
        <f t="shared" si="1201"/>
        <v/>
      </c>
      <c r="BK463" s="751">
        <v>1769</v>
      </c>
    </row>
    <row r="464" spans="1:63" ht="13">
      <c r="A464" s="549"/>
      <c r="B464" s="724"/>
      <c r="C464" s="577">
        <v>461</v>
      </c>
      <c r="D464" s="578"/>
      <c r="E464" s="578"/>
      <c r="F464" s="553" t="s">
        <v>1952</v>
      </c>
      <c r="G464" s="736" t="s">
        <v>5092</v>
      </c>
      <c r="H464" s="589" t="s">
        <v>5093</v>
      </c>
      <c r="I464" s="589" t="s">
        <v>4280</v>
      </c>
      <c r="J464" s="588" t="s">
        <v>640</v>
      </c>
      <c r="K464" s="594">
        <f>AV464</f>
        <v>1</v>
      </c>
      <c r="L464" s="588">
        <v>0</v>
      </c>
      <c r="M464" s="558"/>
      <c r="N464" s="558"/>
      <c r="O464" s="562">
        <f>SUM(L464+M464-N464)</f>
        <v>0</v>
      </c>
      <c r="P464" s="560"/>
      <c r="Q464" s="558"/>
      <c r="R464" s="562">
        <f>SUM(O464+P464-Q464)</f>
        <v>0</v>
      </c>
      <c r="S464" s="560"/>
      <c r="T464" s="558"/>
      <c r="U464" s="595">
        <f>SUM(R464+S464-T464)</f>
        <v>0</v>
      </c>
      <c r="V464" s="560"/>
      <c r="W464" s="558"/>
      <c r="X464" s="562">
        <f>SUM(U464+V464-W464)</f>
        <v>0</v>
      </c>
      <c r="Y464" s="560"/>
      <c r="Z464" s="558"/>
      <c r="AA464" s="595">
        <f>SUM(X464+Y464-Z464)</f>
        <v>0</v>
      </c>
      <c r="AB464" s="560"/>
      <c r="AC464" s="558"/>
      <c r="AD464" s="562">
        <f>SUM(AA464+AB464-AC464)</f>
        <v>0</v>
      </c>
      <c r="AE464" s="557"/>
      <c r="AF464" s="558"/>
      <c r="AG464" s="672">
        <f>SUM(AD464+AE464-AF464)</f>
        <v>0</v>
      </c>
      <c r="AH464" s="560">
        <v>1</v>
      </c>
      <c r="AI464" s="558"/>
      <c r="AJ464" s="562">
        <f>SUM(AG464+AH464-AI464)</f>
        <v>1</v>
      </c>
      <c r="AK464" s="560"/>
      <c r="AL464" s="558"/>
      <c r="AM464" s="562">
        <f>SUM(AJ464+AK464-AL464)</f>
        <v>1</v>
      </c>
      <c r="AN464" s="560"/>
      <c r="AO464" s="558"/>
      <c r="AP464" s="562">
        <f>SUM(AM464+AN464-AO464)</f>
        <v>1</v>
      </c>
      <c r="AQ464" s="560"/>
      <c r="AR464" s="558"/>
      <c r="AS464" s="562">
        <f>SUM(AP464+AQ464-AR464)</f>
        <v>1</v>
      </c>
      <c r="AT464" s="560"/>
      <c r="AU464" s="558"/>
      <c r="AV464" s="562">
        <f>SUM(AS464+AT464-AU464)</f>
        <v>1</v>
      </c>
      <c r="AW464" s="597">
        <f t="shared" ref="AW464" si="1252">SUM(M464+P464+S464+V464+Y464+AB464+AE464+AH464+AK464+AN464+AQ464+AT464)</f>
        <v>1</v>
      </c>
      <c r="AX464" s="583">
        <f>SUM(N464+Q464+T464+W464+Z464+AC464+AF464+AI464+AL464+AO464+AR464+AU464)</f>
        <v>0</v>
      </c>
      <c r="AY464" s="599">
        <f>SUM(N464,Q464,T464,W464,Z464,AC464,AF464,AI464,AL464,AO464,AR464,AU464)</f>
        <v>0</v>
      </c>
      <c r="AZ464" s="600" t="e">
        <f>AVERAGE(N464,Q464,T464,W464,Z464,AC464,AF464,AI464,AL464,AO464,AR464,AU464)</f>
        <v>#DIV/0!</v>
      </c>
      <c r="BA464" s="601">
        <f>COUNT(N464,Q464,T464,W464,Z464,AC464,AF464,AI464,AL464,AO464,AR464,AU464)</f>
        <v>0</v>
      </c>
      <c r="BB464" s="567">
        <f>MAX(0, Table176252626[[#This Row],[Column6]])</f>
        <v>1</v>
      </c>
      <c r="BC464" s="568">
        <v>0</v>
      </c>
      <c r="BD464" s="584">
        <f>K464</f>
        <v>1</v>
      </c>
      <c r="BE464" s="583">
        <f>SUM(BD464-BC464)</f>
        <v>1</v>
      </c>
      <c r="BF464" s="738">
        <v>2</v>
      </c>
      <c r="BG464" s="586">
        <v>46262</v>
      </c>
      <c r="BH464" s="572">
        <f>BH959</f>
        <v>46265</v>
      </c>
      <c r="BI464" s="587">
        <f>BH464-BG464</f>
        <v>3</v>
      </c>
      <c r="BJ464" s="580" t="str">
        <f>IF(AND(K464&gt;0,BI464&gt;365),"Dead Stock","")</f>
        <v/>
      </c>
      <c r="BK464" s="751">
        <v>9000</v>
      </c>
    </row>
    <row r="465" spans="1:63" ht="13">
      <c r="A465" s="590"/>
      <c r="B465" s="591"/>
      <c r="C465" s="551">
        <v>462</v>
      </c>
      <c r="D465" s="578"/>
      <c r="E465" s="578"/>
      <c r="F465" s="553" t="s">
        <v>1952</v>
      </c>
      <c r="G465" s="736" t="s">
        <v>5094</v>
      </c>
      <c r="H465" s="589" t="s">
        <v>5095</v>
      </c>
      <c r="I465" s="589" t="s">
        <v>5096</v>
      </c>
      <c r="J465" s="588" t="s">
        <v>640</v>
      </c>
      <c r="K465" s="594">
        <f>AV465</f>
        <v>1</v>
      </c>
      <c r="L465" s="580">
        <v>0</v>
      </c>
      <c r="M465" s="558"/>
      <c r="N465" s="558"/>
      <c r="O465" s="562">
        <f>SUM(L465+M465-N465)</f>
        <v>0</v>
      </c>
      <c r="P465" s="560"/>
      <c r="Q465" s="558"/>
      <c r="R465" s="562">
        <f>SUM(O465+P465-Q465)</f>
        <v>0</v>
      </c>
      <c r="S465" s="560"/>
      <c r="T465" s="558"/>
      <c r="U465" s="595">
        <f>SUM(R465+S465-T465)</f>
        <v>0</v>
      </c>
      <c r="V465" s="560"/>
      <c r="W465" s="558"/>
      <c r="X465" s="562">
        <f>SUM(U465+V465-W465)</f>
        <v>0</v>
      </c>
      <c r="Y465" s="560"/>
      <c r="Z465" s="558"/>
      <c r="AA465" s="595">
        <f>SUM(X465+Y465-Z465)</f>
        <v>0</v>
      </c>
      <c r="AB465" s="560"/>
      <c r="AC465" s="558"/>
      <c r="AD465" s="562">
        <f>SUM(AA465+AB465-AC465)</f>
        <v>0</v>
      </c>
      <c r="AE465" s="557"/>
      <c r="AF465" s="558"/>
      <c r="AG465" s="672">
        <f>SUM(AD465+AE465-AF465)</f>
        <v>0</v>
      </c>
      <c r="AH465" s="560">
        <v>1</v>
      </c>
      <c r="AI465" s="558"/>
      <c r="AJ465" s="562">
        <f>SUM(AG465+AH465-AI465)</f>
        <v>1</v>
      </c>
      <c r="AK465" s="560"/>
      <c r="AL465" s="558"/>
      <c r="AM465" s="562">
        <f>SUM(AJ465+AK465-AL465)</f>
        <v>1</v>
      </c>
      <c r="AN465" s="560"/>
      <c r="AO465" s="558"/>
      <c r="AP465" s="562">
        <f>SUM(AM465+AN465-AO465)</f>
        <v>1</v>
      </c>
      <c r="AQ465" s="560"/>
      <c r="AR465" s="558"/>
      <c r="AS465" s="562">
        <f>SUM(AP465+AQ465-AR465)</f>
        <v>1</v>
      </c>
      <c r="AT465" s="560"/>
      <c r="AU465" s="558"/>
      <c r="AV465" s="562">
        <f>SUM(AS465+AT465-AU465)</f>
        <v>1</v>
      </c>
      <c r="AW465" s="597">
        <f>SUM(M465+P465+S465+V465+Y465+AB465+AE465+AH465+AK465+AN465+AQ465+AT465)</f>
        <v>1</v>
      </c>
      <c r="AX465" s="583">
        <f>SUM(N465+Q465+T465+W465+Z465+AC465+AF465+AI465+AL465+AO465+AR465+AU465)</f>
        <v>0</v>
      </c>
      <c r="AY465" s="599">
        <f>SUM(N465,Q465,T465,W465,Z465,AC465,AF465,AI465,AL465,AO465,AR465,AU465)</f>
        <v>0</v>
      </c>
      <c r="AZ465" s="600" t="e">
        <f>AVERAGE(N465,Q465,T465,W465,Z465,AC465,AF465,AI465,AL465,AO465,AR465,AU465)</f>
        <v>#DIV/0!</v>
      </c>
      <c r="BA465" s="601">
        <f>COUNT(N465,Q465,T465,W465,Z465,AC465,AF465,AI465,AL465,AO465,AR465,AU465)</f>
        <v>0</v>
      </c>
      <c r="BB465" s="602">
        <f>MAX(N465,Q465,T465,W465,Z465,AC465,AF465,AI465,AL465,AO465,AR465,AU465)</f>
        <v>0</v>
      </c>
      <c r="BC465" s="568">
        <v>0</v>
      </c>
      <c r="BD465" s="584">
        <f>K465</f>
        <v>1</v>
      </c>
      <c r="BE465" s="583">
        <f>SUM(BD465-BC465)</f>
        <v>1</v>
      </c>
      <c r="BF465" s="738">
        <v>2</v>
      </c>
      <c r="BG465" s="586">
        <v>46262</v>
      </c>
      <c r="BH465" s="572">
        <f>BH464</f>
        <v>46265</v>
      </c>
      <c r="BI465" s="604">
        <f>BH465-BG465</f>
        <v>3</v>
      </c>
      <c r="BJ465" s="580" t="str">
        <f>IF(AND(K465&gt;0,BI465&gt;365),"Dead Stock","")</f>
        <v/>
      </c>
      <c r="BK465" s="751">
        <v>8300</v>
      </c>
    </row>
    <row r="466" spans="1:63" ht="13">
      <c r="A466" s="590"/>
      <c r="B466" s="591"/>
      <c r="C466" s="551">
        <v>463</v>
      </c>
      <c r="D466" s="645" t="s">
        <v>3885</v>
      </c>
      <c r="E466" s="645">
        <v>1</v>
      </c>
      <c r="F466" s="553" t="s">
        <v>1952</v>
      </c>
      <c r="G466" s="580" t="s">
        <v>4547</v>
      </c>
      <c r="H466" s="581" t="s">
        <v>4549</v>
      </c>
      <c r="I466" s="581" t="s">
        <v>2563</v>
      </c>
      <c r="J466" s="580" t="s">
        <v>629</v>
      </c>
      <c r="K466" s="594">
        <f t="shared" ref="K466:K473" si="1253">AV466</f>
        <v>7</v>
      </c>
      <c r="L466" s="588">
        <v>9</v>
      </c>
      <c r="M466" s="558"/>
      <c r="N466" s="558"/>
      <c r="O466" s="562">
        <f t="shared" ref="O466:O473" si="1254">SUM(L466+M466-N466)</f>
        <v>9</v>
      </c>
      <c r="P466" s="560"/>
      <c r="Q466" s="558"/>
      <c r="R466" s="562">
        <f t="shared" ref="R466:R473" si="1255">SUM(O466+P466-Q466)</f>
        <v>9</v>
      </c>
      <c r="S466" s="560"/>
      <c r="T466" s="558"/>
      <c r="U466" s="595">
        <f t="shared" ref="U466:U473" si="1256">SUM(R466+S466-T466)</f>
        <v>9</v>
      </c>
      <c r="V466" s="560"/>
      <c r="W466" s="558"/>
      <c r="X466" s="562">
        <f t="shared" ref="X466:X473" si="1257">SUM(U466+V466-W466)</f>
        <v>9</v>
      </c>
      <c r="Y466" s="560"/>
      <c r="Z466" s="558"/>
      <c r="AA466" s="595">
        <f t="shared" ref="AA466:AA473" si="1258">SUM(X466+Y466-Z466)</f>
        <v>9</v>
      </c>
      <c r="AB466" s="560"/>
      <c r="AC466" s="558"/>
      <c r="AD466" s="562">
        <f t="shared" ref="AD466:AD473" si="1259">SUM(AA466+AB466-AC466)</f>
        <v>9</v>
      </c>
      <c r="AE466" s="557"/>
      <c r="AF466" s="558"/>
      <c r="AG466" s="672">
        <f t="shared" ref="AG466:AG473" si="1260">SUM(AD466+AE466-AF466)</f>
        <v>9</v>
      </c>
      <c r="AH466" s="560"/>
      <c r="AI466" s="558"/>
      <c r="AJ466" s="562">
        <f t="shared" ref="AJ466:AJ473" si="1261">SUM(AG466+AH466-AI466)</f>
        <v>9</v>
      </c>
      <c r="AK466" s="560"/>
      <c r="AL466" s="558">
        <v>2</v>
      </c>
      <c r="AM466" s="562">
        <f t="shared" ref="AM466:AM473" si="1262">SUM(AJ466+AK466-AL466)</f>
        <v>7</v>
      </c>
      <c r="AN466" s="560"/>
      <c r="AO466" s="558"/>
      <c r="AP466" s="562">
        <f t="shared" ref="AP466:AP473" si="1263">SUM(AM466+AN466-AO466)</f>
        <v>7</v>
      </c>
      <c r="AQ466" s="560"/>
      <c r="AR466" s="558"/>
      <c r="AS466" s="562">
        <f t="shared" ref="AS466:AS473" si="1264">SUM(AP466+AQ466-AR466)</f>
        <v>7</v>
      </c>
      <c r="AT466" s="560"/>
      <c r="AU466" s="558"/>
      <c r="AV466" s="562">
        <f t="shared" ref="AV466:AV473" si="1265">SUM(AS466+AT466-AU466)</f>
        <v>7</v>
      </c>
      <c r="AW466" s="597">
        <f t="shared" ref="AW466:AX470" si="1266">SUM(M466+P466+S466+V466+Y466+AB466+AE466+AH466+AK466+AN466+AQ466+AT466)</f>
        <v>0</v>
      </c>
      <c r="AX466" s="583">
        <f t="shared" si="1266"/>
        <v>2</v>
      </c>
      <c r="AY466" s="599">
        <f t="shared" ref="AY466:AY473" si="1267">SUM(N466,Q466,T466,W466,Z466,AC466,AF466,AI466,AL466,AO466,AR466,AU466)</f>
        <v>2</v>
      </c>
      <c r="AZ466" s="600">
        <f t="shared" ref="AZ466:AZ473" si="1268">AVERAGE(N466,Q466,T466,W466,Z466,AC466,AF466,AI466,AL466,AO466,AR466,AU466)</f>
        <v>2</v>
      </c>
      <c r="BA466" s="601">
        <f t="shared" ref="BA466:BA473" si="1269">COUNT(N466,Q466,T466,W466,Z466,AC466,AF466,AI466,AL466,AO466,AR466,AU466)</f>
        <v>1</v>
      </c>
      <c r="BB466" s="602">
        <v>9</v>
      </c>
      <c r="BC466" s="603">
        <v>1</v>
      </c>
      <c r="BD466" s="584">
        <f t="shared" si="1214"/>
        <v>7</v>
      </c>
      <c r="BE466" s="583">
        <f t="shared" si="1199"/>
        <v>6</v>
      </c>
      <c r="BF466" s="585">
        <v>2</v>
      </c>
      <c r="BG466" s="586">
        <v>46010.642858796295</v>
      </c>
      <c r="BH466" s="572">
        <f>BH463</f>
        <v>46265</v>
      </c>
      <c r="BI466" s="610">
        <f t="shared" ref="BI466:BI473" si="1270">BH466-BG466</f>
        <v>254.3571412037054</v>
      </c>
      <c r="BJ466" s="580" t="str">
        <f t="shared" si="1201"/>
        <v/>
      </c>
      <c r="BK466" s="751">
        <v>495</v>
      </c>
    </row>
    <row r="467" spans="1:63" ht="13">
      <c r="A467" s="590"/>
      <c r="B467" s="591"/>
      <c r="C467" s="551">
        <v>464</v>
      </c>
      <c r="D467" s="645" t="s">
        <v>3885</v>
      </c>
      <c r="E467" s="645">
        <v>2</v>
      </c>
      <c r="F467" s="553" t="s">
        <v>1952</v>
      </c>
      <c r="G467" s="580" t="s">
        <v>4546</v>
      </c>
      <c r="H467" s="581" t="s">
        <v>4548</v>
      </c>
      <c r="I467" s="581" t="s">
        <v>2563</v>
      </c>
      <c r="J467" s="580" t="s">
        <v>629</v>
      </c>
      <c r="K467" s="594">
        <f t="shared" si="1253"/>
        <v>8</v>
      </c>
      <c r="L467" s="580">
        <v>8</v>
      </c>
      <c r="M467" s="558"/>
      <c r="N467" s="558"/>
      <c r="O467" s="562">
        <f t="shared" si="1254"/>
        <v>8</v>
      </c>
      <c r="P467" s="560"/>
      <c r="Q467" s="558"/>
      <c r="R467" s="562">
        <f t="shared" si="1255"/>
        <v>8</v>
      </c>
      <c r="S467" s="560"/>
      <c r="T467" s="558"/>
      <c r="U467" s="595">
        <f t="shared" si="1256"/>
        <v>8</v>
      </c>
      <c r="V467" s="560"/>
      <c r="W467" s="558"/>
      <c r="X467" s="562">
        <f t="shared" si="1257"/>
        <v>8</v>
      </c>
      <c r="Y467" s="560"/>
      <c r="Z467" s="558"/>
      <c r="AA467" s="595">
        <f t="shared" si="1258"/>
        <v>8</v>
      </c>
      <c r="AB467" s="560"/>
      <c r="AC467" s="558"/>
      <c r="AD467" s="562">
        <f t="shared" si="1259"/>
        <v>8</v>
      </c>
      <c r="AE467" s="557"/>
      <c r="AF467" s="558"/>
      <c r="AG467" s="672">
        <f t="shared" si="1260"/>
        <v>8</v>
      </c>
      <c r="AH467" s="560"/>
      <c r="AI467" s="558"/>
      <c r="AJ467" s="562">
        <f t="shared" si="1261"/>
        <v>8</v>
      </c>
      <c r="AK467" s="560"/>
      <c r="AL467" s="558"/>
      <c r="AM467" s="562">
        <f t="shared" si="1262"/>
        <v>8</v>
      </c>
      <c r="AN467" s="560"/>
      <c r="AO467" s="558"/>
      <c r="AP467" s="562">
        <f t="shared" si="1263"/>
        <v>8</v>
      </c>
      <c r="AQ467" s="560"/>
      <c r="AR467" s="558"/>
      <c r="AS467" s="562">
        <f t="shared" si="1264"/>
        <v>8</v>
      </c>
      <c r="AT467" s="560"/>
      <c r="AU467" s="558"/>
      <c r="AV467" s="562">
        <f t="shared" si="1265"/>
        <v>8</v>
      </c>
      <c r="AW467" s="597">
        <f t="shared" si="1266"/>
        <v>0</v>
      </c>
      <c r="AX467" s="583">
        <f t="shared" si="1266"/>
        <v>0</v>
      </c>
      <c r="AY467" s="599">
        <f t="shared" si="1267"/>
        <v>0</v>
      </c>
      <c r="AZ467" s="600" t="e">
        <f t="shared" si="1268"/>
        <v>#DIV/0!</v>
      </c>
      <c r="BA467" s="601">
        <f t="shared" si="1269"/>
        <v>0</v>
      </c>
      <c r="BB467" s="602">
        <v>8</v>
      </c>
      <c r="BC467" s="603">
        <v>1</v>
      </c>
      <c r="BD467" s="584">
        <f t="shared" si="1214"/>
        <v>8</v>
      </c>
      <c r="BE467" s="583">
        <f t="shared" si="1199"/>
        <v>7</v>
      </c>
      <c r="BF467" s="585">
        <v>2</v>
      </c>
      <c r="BG467" s="586">
        <v>46010.642858796295</v>
      </c>
      <c r="BH467" s="572">
        <f t="shared" si="1232"/>
        <v>46265</v>
      </c>
      <c r="BI467" s="610">
        <f t="shared" si="1270"/>
        <v>254.3571412037054</v>
      </c>
      <c r="BJ467" s="580" t="str">
        <f t="shared" si="1201"/>
        <v/>
      </c>
      <c r="BK467" s="751">
        <v>225</v>
      </c>
    </row>
    <row r="468" spans="1:63" ht="13">
      <c r="A468" s="549"/>
      <c r="B468" s="550"/>
      <c r="C468" s="577">
        <v>465</v>
      </c>
      <c r="D468" s="645" t="s">
        <v>3885</v>
      </c>
      <c r="E468" s="645">
        <v>3</v>
      </c>
      <c r="F468" s="553" t="s">
        <v>1953</v>
      </c>
      <c r="G468" s="636" t="s">
        <v>2866</v>
      </c>
      <c r="H468" s="633" t="s">
        <v>2867</v>
      </c>
      <c r="I468" s="581" t="s">
        <v>2563</v>
      </c>
      <c r="J468" s="580" t="s">
        <v>629</v>
      </c>
      <c r="K468" s="582">
        <f t="shared" si="1253"/>
        <v>2</v>
      </c>
      <c r="L468" s="580">
        <v>2</v>
      </c>
      <c r="M468" s="557"/>
      <c r="N468" s="558"/>
      <c r="O468" s="559">
        <f t="shared" si="1254"/>
        <v>2</v>
      </c>
      <c r="P468" s="560"/>
      <c r="Q468" s="558"/>
      <c r="R468" s="559">
        <f t="shared" si="1255"/>
        <v>2</v>
      </c>
      <c r="S468" s="560"/>
      <c r="T468" s="558"/>
      <c r="U468" s="561">
        <f t="shared" si="1256"/>
        <v>2</v>
      </c>
      <c r="V468" s="560"/>
      <c r="W468" s="558"/>
      <c r="X468" s="559">
        <f t="shared" si="1257"/>
        <v>2</v>
      </c>
      <c r="Y468" s="560"/>
      <c r="Z468" s="558"/>
      <c r="AA468" s="561">
        <f t="shared" si="1258"/>
        <v>2</v>
      </c>
      <c r="AB468" s="560"/>
      <c r="AC468" s="558"/>
      <c r="AD468" s="559">
        <f t="shared" si="1259"/>
        <v>2</v>
      </c>
      <c r="AE468" s="557"/>
      <c r="AF468" s="558"/>
      <c r="AG468" s="756">
        <f t="shared" si="1260"/>
        <v>2</v>
      </c>
      <c r="AH468" s="560"/>
      <c r="AI468" s="558"/>
      <c r="AJ468" s="562">
        <f t="shared" si="1261"/>
        <v>2</v>
      </c>
      <c r="AK468" s="560"/>
      <c r="AL468" s="558"/>
      <c r="AM468" s="562">
        <f t="shared" si="1262"/>
        <v>2</v>
      </c>
      <c r="AN468" s="560"/>
      <c r="AO468" s="558"/>
      <c r="AP468" s="562">
        <f t="shared" si="1263"/>
        <v>2</v>
      </c>
      <c r="AQ468" s="560"/>
      <c r="AR468" s="558"/>
      <c r="AS468" s="562">
        <f t="shared" si="1264"/>
        <v>2</v>
      </c>
      <c r="AT468" s="560"/>
      <c r="AU468" s="558"/>
      <c r="AV468" s="562">
        <f t="shared" si="1265"/>
        <v>2</v>
      </c>
      <c r="AW468" s="583">
        <f t="shared" si="1266"/>
        <v>0</v>
      </c>
      <c r="AX468" s="583">
        <f t="shared" si="1266"/>
        <v>0</v>
      </c>
      <c r="AY468" s="564">
        <f t="shared" si="1267"/>
        <v>0</v>
      </c>
      <c r="AZ468" s="565" t="e">
        <f t="shared" si="1268"/>
        <v>#DIV/0!</v>
      </c>
      <c r="BA468" s="566">
        <f t="shared" si="1269"/>
        <v>0</v>
      </c>
      <c r="BB468" s="567">
        <f>MAX(0, Table176252626[[#This Row],[Column6]])</f>
        <v>2</v>
      </c>
      <c r="BC468" s="568">
        <v>1</v>
      </c>
      <c r="BD468" s="584">
        <f t="shared" si="1214"/>
        <v>2</v>
      </c>
      <c r="BE468" s="583">
        <f t="shared" si="1199"/>
        <v>1</v>
      </c>
      <c r="BF468" s="585">
        <v>2</v>
      </c>
      <c r="BG468" s="586">
        <v>44802.542233796295</v>
      </c>
      <c r="BH468" s="572">
        <f t="shared" si="1232"/>
        <v>46265</v>
      </c>
      <c r="BI468" s="608">
        <f t="shared" si="1270"/>
        <v>1462.4577662037045</v>
      </c>
      <c r="BJ468" s="580" t="str">
        <f t="shared" si="1201"/>
        <v>Dead Stock</v>
      </c>
      <c r="BK468" s="751">
        <v>1720</v>
      </c>
    </row>
    <row r="469" spans="1:63" ht="13">
      <c r="A469" s="549"/>
      <c r="B469" s="576"/>
      <c r="C469" s="551">
        <v>466</v>
      </c>
      <c r="D469" s="645" t="s">
        <v>3885</v>
      </c>
      <c r="E469" s="645">
        <v>4</v>
      </c>
      <c r="F469" s="553" t="s">
        <v>2573</v>
      </c>
      <c r="G469" s="580" t="s">
        <v>2567</v>
      </c>
      <c r="H469" s="581" t="s">
        <v>2566</v>
      </c>
      <c r="I469" s="581" t="s">
        <v>2563</v>
      </c>
      <c r="J469" s="588" t="s">
        <v>629</v>
      </c>
      <c r="K469" s="582">
        <f t="shared" si="1253"/>
        <v>2</v>
      </c>
      <c r="L469" s="580">
        <v>1</v>
      </c>
      <c r="M469" s="557"/>
      <c r="N469" s="558">
        <v>1</v>
      </c>
      <c r="O469" s="559">
        <f t="shared" si="1254"/>
        <v>0</v>
      </c>
      <c r="P469" s="560"/>
      <c r="Q469" s="558"/>
      <c r="R469" s="559">
        <f t="shared" si="1255"/>
        <v>0</v>
      </c>
      <c r="S469" s="560"/>
      <c r="T469" s="558"/>
      <c r="U469" s="561">
        <f t="shared" si="1256"/>
        <v>0</v>
      </c>
      <c r="V469" s="560">
        <v>2</v>
      </c>
      <c r="W469" s="558"/>
      <c r="X469" s="559">
        <f t="shared" si="1257"/>
        <v>2</v>
      </c>
      <c r="Y469" s="560"/>
      <c r="Z469" s="558"/>
      <c r="AA469" s="561">
        <f t="shared" si="1258"/>
        <v>2</v>
      </c>
      <c r="AB469" s="560"/>
      <c r="AC469" s="558"/>
      <c r="AD469" s="559">
        <f t="shared" si="1259"/>
        <v>2</v>
      </c>
      <c r="AE469" s="557"/>
      <c r="AF469" s="558"/>
      <c r="AG469" s="756">
        <f t="shared" si="1260"/>
        <v>2</v>
      </c>
      <c r="AH469" s="560"/>
      <c r="AI469" s="558"/>
      <c r="AJ469" s="562">
        <f t="shared" si="1261"/>
        <v>2</v>
      </c>
      <c r="AK469" s="560"/>
      <c r="AL469" s="558"/>
      <c r="AM469" s="562">
        <f t="shared" si="1262"/>
        <v>2</v>
      </c>
      <c r="AN469" s="560"/>
      <c r="AO469" s="558"/>
      <c r="AP469" s="562">
        <f t="shared" si="1263"/>
        <v>2</v>
      </c>
      <c r="AQ469" s="560"/>
      <c r="AR469" s="558"/>
      <c r="AS469" s="562">
        <f t="shared" si="1264"/>
        <v>2</v>
      </c>
      <c r="AT469" s="560"/>
      <c r="AU469" s="558"/>
      <c r="AV469" s="562">
        <f t="shared" si="1265"/>
        <v>2</v>
      </c>
      <c r="AW469" s="583">
        <f t="shared" si="1266"/>
        <v>2</v>
      </c>
      <c r="AX469" s="583">
        <f t="shared" si="1266"/>
        <v>1</v>
      </c>
      <c r="AY469" s="564">
        <f t="shared" si="1267"/>
        <v>1</v>
      </c>
      <c r="AZ469" s="565">
        <f t="shared" si="1268"/>
        <v>1</v>
      </c>
      <c r="BA469" s="566">
        <f t="shared" si="1269"/>
        <v>1</v>
      </c>
      <c r="BB469" s="567">
        <f>MAX(0, Table176252626[[#This Row],[Column6]])</f>
        <v>2</v>
      </c>
      <c r="BC469" s="568">
        <v>1</v>
      </c>
      <c r="BD469" s="584">
        <f t="shared" si="1214"/>
        <v>2</v>
      </c>
      <c r="BE469" s="583">
        <f t="shared" si="1199"/>
        <v>1</v>
      </c>
      <c r="BF469" s="585">
        <v>2</v>
      </c>
      <c r="BG469" s="586">
        <v>46114</v>
      </c>
      <c r="BH469" s="572">
        <f t="shared" si="1232"/>
        <v>46265</v>
      </c>
      <c r="BI469" s="587">
        <f t="shared" si="1270"/>
        <v>151</v>
      </c>
      <c r="BJ469" s="580" t="str">
        <f t="shared" si="1201"/>
        <v/>
      </c>
      <c r="BK469" s="751">
        <v>2700</v>
      </c>
    </row>
    <row r="470" spans="1:63" ht="13">
      <c r="A470" s="549"/>
      <c r="B470" s="576"/>
      <c r="C470" s="551">
        <v>467</v>
      </c>
      <c r="D470" s="645" t="s">
        <v>3885</v>
      </c>
      <c r="E470" s="645">
        <v>5</v>
      </c>
      <c r="F470" s="553" t="s">
        <v>1953</v>
      </c>
      <c r="G470" s="580" t="s">
        <v>2568</v>
      </c>
      <c r="H470" s="581" t="s">
        <v>2569</v>
      </c>
      <c r="I470" s="581" t="s">
        <v>2563</v>
      </c>
      <c r="J470" s="588" t="s">
        <v>629</v>
      </c>
      <c r="K470" s="582">
        <f t="shared" si="1253"/>
        <v>2</v>
      </c>
      <c r="L470" s="580">
        <v>2</v>
      </c>
      <c r="M470" s="557"/>
      <c r="N470" s="558"/>
      <c r="O470" s="559">
        <f t="shared" si="1254"/>
        <v>2</v>
      </c>
      <c r="P470" s="560"/>
      <c r="Q470" s="558"/>
      <c r="R470" s="559">
        <f t="shared" si="1255"/>
        <v>2</v>
      </c>
      <c r="S470" s="560"/>
      <c r="T470" s="558"/>
      <c r="U470" s="561">
        <f t="shared" si="1256"/>
        <v>2</v>
      </c>
      <c r="V470" s="560"/>
      <c r="W470" s="558"/>
      <c r="X470" s="559">
        <f t="shared" si="1257"/>
        <v>2</v>
      </c>
      <c r="Y470" s="560"/>
      <c r="Z470" s="558"/>
      <c r="AA470" s="561">
        <f t="shared" si="1258"/>
        <v>2</v>
      </c>
      <c r="AB470" s="560"/>
      <c r="AC470" s="558"/>
      <c r="AD470" s="559">
        <f t="shared" si="1259"/>
        <v>2</v>
      </c>
      <c r="AE470" s="557"/>
      <c r="AF470" s="558"/>
      <c r="AG470" s="756">
        <f t="shared" si="1260"/>
        <v>2</v>
      </c>
      <c r="AH470" s="560"/>
      <c r="AI470" s="558"/>
      <c r="AJ470" s="562">
        <f t="shared" si="1261"/>
        <v>2</v>
      </c>
      <c r="AK470" s="560"/>
      <c r="AL470" s="558"/>
      <c r="AM470" s="562">
        <f t="shared" si="1262"/>
        <v>2</v>
      </c>
      <c r="AN470" s="560"/>
      <c r="AO470" s="558"/>
      <c r="AP470" s="562">
        <f t="shared" si="1263"/>
        <v>2</v>
      </c>
      <c r="AQ470" s="560"/>
      <c r="AR470" s="558"/>
      <c r="AS470" s="562">
        <f t="shared" si="1264"/>
        <v>2</v>
      </c>
      <c r="AT470" s="560"/>
      <c r="AU470" s="558"/>
      <c r="AV470" s="562">
        <f t="shared" si="1265"/>
        <v>2</v>
      </c>
      <c r="AW470" s="583">
        <f t="shared" si="1266"/>
        <v>0</v>
      </c>
      <c r="AX470" s="583">
        <f t="shared" si="1266"/>
        <v>0</v>
      </c>
      <c r="AY470" s="564">
        <f t="shared" si="1267"/>
        <v>0</v>
      </c>
      <c r="AZ470" s="565" t="e">
        <f t="shared" si="1268"/>
        <v>#DIV/0!</v>
      </c>
      <c r="BA470" s="566">
        <f t="shared" si="1269"/>
        <v>0</v>
      </c>
      <c r="BB470" s="567">
        <f>MAX(0, Table176252626[[#This Row],[Column6]])</f>
        <v>2</v>
      </c>
      <c r="BC470" s="568">
        <v>1</v>
      </c>
      <c r="BD470" s="584">
        <f t="shared" si="1214"/>
        <v>2</v>
      </c>
      <c r="BE470" s="583">
        <f t="shared" si="1199"/>
        <v>1</v>
      </c>
      <c r="BF470" s="585">
        <v>2</v>
      </c>
      <c r="BG470" s="586">
        <v>45210.672280092593</v>
      </c>
      <c r="BH470" s="572">
        <f>BH469</f>
        <v>46265</v>
      </c>
      <c r="BI470" s="587">
        <f t="shared" si="1270"/>
        <v>1054.3277199074073</v>
      </c>
      <c r="BJ470" s="580" t="str">
        <f t="shared" si="1201"/>
        <v>Dead Stock</v>
      </c>
      <c r="BK470" s="751">
        <v>1557</v>
      </c>
    </row>
    <row r="471" spans="1:63" ht="13">
      <c r="A471" s="590"/>
      <c r="B471" s="591"/>
      <c r="C471" s="551">
        <v>468</v>
      </c>
      <c r="D471" s="645" t="s">
        <v>3885</v>
      </c>
      <c r="E471" s="645">
        <v>6</v>
      </c>
      <c r="F471" s="553" t="s">
        <v>1952</v>
      </c>
      <c r="G471" s="580" t="s">
        <v>785</v>
      </c>
      <c r="H471" s="581" t="s">
        <v>786</v>
      </c>
      <c r="I471" s="581" t="s">
        <v>431</v>
      </c>
      <c r="J471" s="580" t="s">
        <v>629</v>
      </c>
      <c r="K471" s="582">
        <f t="shared" si="1253"/>
        <v>4</v>
      </c>
      <c r="L471" s="580">
        <v>2</v>
      </c>
      <c r="M471" s="557"/>
      <c r="N471" s="558"/>
      <c r="O471" s="559">
        <f t="shared" si="1254"/>
        <v>2</v>
      </c>
      <c r="P471" s="560"/>
      <c r="Q471" s="558"/>
      <c r="R471" s="559">
        <f t="shared" si="1255"/>
        <v>2</v>
      </c>
      <c r="S471" s="560"/>
      <c r="T471" s="558"/>
      <c r="U471" s="561">
        <f t="shared" si="1256"/>
        <v>2</v>
      </c>
      <c r="V471" s="560"/>
      <c r="W471" s="558"/>
      <c r="X471" s="559">
        <f t="shared" si="1257"/>
        <v>2</v>
      </c>
      <c r="Y471" s="560"/>
      <c r="Z471" s="558"/>
      <c r="AA471" s="561">
        <f t="shared" si="1258"/>
        <v>2</v>
      </c>
      <c r="AB471" s="560"/>
      <c r="AC471" s="558">
        <v>1</v>
      </c>
      <c r="AD471" s="559">
        <f t="shared" si="1259"/>
        <v>1</v>
      </c>
      <c r="AE471" s="557">
        <v>3</v>
      </c>
      <c r="AF471" s="558"/>
      <c r="AG471" s="756">
        <f t="shared" si="1260"/>
        <v>4</v>
      </c>
      <c r="AH471" s="560"/>
      <c r="AI471" s="558"/>
      <c r="AJ471" s="562">
        <f t="shared" si="1261"/>
        <v>4</v>
      </c>
      <c r="AK471" s="560"/>
      <c r="AL471" s="558"/>
      <c r="AM471" s="562">
        <f t="shared" si="1262"/>
        <v>4</v>
      </c>
      <c r="AN471" s="560"/>
      <c r="AO471" s="558"/>
      <c r="AP471" s="562">
        <f t="shared" si="1263"/>
        <v>4</v>
      </c>
      <c r="AQ471" s="560"/>
      <c r="AR471" s="558"/>
      <c r="AS471" s="562">
        <f t="shared" si="1264"/>
        <v>4</v>
      </c>
      <c r="AT471" s="560"/>
      <c r="AU471" s="558"/>
      <c r="AV471" s="562">
        <f t="shared" si="1265"/>
        <v>4</v>
      </c>
      <c r="AW471" s="583">
        <f t="shared" ref="AW471:AX473" si="1271">SUM(M471+P471+S471+V471+Y471+AB471+AE471+AH471+AK471+AN471+AQ471+AT471)</f>
        <v>3</v>
      </c>
      <c r="AX471" s="583">
        <f t="shared" si="1271"/>
        <v>1</v>
      </c>
      <c r="AY471" s="564">
        <f t="shared" si="1267"/>
        <v>1</v>
      </c>
      <c r="AZ471" s="565">
        <f t="shared" si="1268"/>
        <v>1</v>
      </c>
      <c r="BA471" s="566">
        <f t="shared" si="1269"/>
        <v>1</v>
      </c>
      <c r="BB471" s="567">
        <f>MAX(0, Table176252626[[#This Row],[Column6]])</f>
        <v>4</v>
      </c>
      <c r="BC471" s="568">
        <v>1</v>
      </c>
      <c r="BD471" s="584">
        <f>K471</f>
        <v>4</v>
      </c>
      <c r="BE471" s="583">
        <f>SUM(BD471-BC471)</f>
        <v>3</v>
      </c>
      <c r="BF471" s="585">
        <v>2</v>
      </c>
      <c r="BG471" s="586">
        <v>46221</v>
      </c>
      <c r="BH471" s="572">
        <f>BH475</f>
        <v>46265</v>
      </c>
      <c r="BI471" s="587">
        <f t="shared" si="1270"/>
        <v>44</v>
      </c>
      <c r="BJ471" s="580" t="str">
        <f>IF(AND(K471&gt;0,BI471&gt;365),"Dead Stock","")</f>
        <v/>
      </c>
      <c r="BK471" s="751">
        <v>4300</v>
      </c>
    </row>
    <row r="472" spans="1:63" ht="13">
      <c r="A472" s="575"/>
      <c r="B472" s="576"/>
      <c r="C472" s="577">
        <v>469</v>
      </c>
      <c r="D472" s="645" t="s">
        <v>3885</v>
      </c>
      <c r="E472" s="645">
        <v>7</v>
      </c>
      <c r="F472" s="553" t="s">
        <v>1952</v>
      </c>
      <c r="G472" s="580" t="s">
        <v>965</v>
      </c>
      <c r="H472" s="581" t="s">
        <v>966</v>
      </c>
      <c r="I472" s="581" t="s">
        <v>5007</v>
      </c>
      <c r="J472" s="580" t="s">
        <v>629</v>
      </c>
      <c r="K472" s="582">
        <f t="shared" si="1253"/>
        <v>4</v>
      </c>
      <c r="L472" s="580">
        <v>4</v>
      </c>
      <c r="M472" s="557"/>
      <c r="N472" s="558"/>
      <c r="O472" s="559">
        <f t="shared" si="1254"/>
        <v>4</v>
      </c>
      <c r="P472" s="560"/>
      <c r="Q472" s="558"/>
      <c r="R472" s="559">
        <f t="shared" si="1255"/>
        <v>4</v>
      </c>
      <c r="S472" s="560"/>
      <c r="T472" s="558"/>
      <c r="U472" s="561">
        <f t="shared" si="1256"/>
        <v>4</v>
      </c>
      <c r="V472" s="560"/>
      <c r="W472" s="558"/>
      <c r="X472" s="559">
        <f t="shared" si="1257"/>
        <v>4</v>
      </c>
      <c r="Y472" s="560"/>
      <c r="Z472" s="558"/>
      <c r="AA472" s="561">
        <f t="shared" si="1258"/>
        <v>4</v>
      </c>
      <c r="AB472" s="560"/>
      <c r="AC472" s="558"/>
      <c r="AD472" s="559">
        <f t="shared" si="1259"/>
        <v>4</v>
      </c>
      <c r="AE472" s="557"/>
      <c r="AF472" s="558"/>
      <c r="AG472" s="756">
        <f t="shared" si="1260"/>
        <v>4</v>
      </c>
      <c r="AH472" s="560"/>
      <c r="AI472" s="558"/>
      <c r="AJ472" s="562">
        <f t="shared" si="1261"/>
        <v>4</v>
      </c>
      <c r="AK472" s="560"/>
      <c r="AL472" s="558"/>
      <c r="AM472" s="562">
        <f t="shared" si="1262"/>
        <v>4</v>
      </c>
      <c r="AN472" s="560"/>
      <c r="AO472" s="558"/>
      <c r="AP472" s="562">
        <f t="shared" si="1263"/>
        <v>4</v>
      </c>
      <c r="AQ472" s="560"/>
      <c r="AR472" s="558"/>
      <c r="AS472" s="562">
        <f t="shared" si="1264"/>
        <v>4</v>
      </c>
      <c r="AT472" s="560"/>
      <c r="AU472" s="558"/>
      <c r="AV472" s="562">
        <f t="shared" si="1265"/>
        <v>4</v>
      </c>
      <c r="AW472" s="583">
        <f t="shared" si="1271"/>
        <v>0</v>
      </c>
      <c r="AX472" s="583">
        <f t="shared" si="1271"/>
        <v>0</v>
      </c>
      <c r="AY472" s="564">
        <f t="shared" si="1267"/>
        <v>0</v>
      </c>
      <c r="AZ472" s="565" t="e">
        <f t="shared" si="1268"/>
        <v>#DIV/0!</v>
      </c>
      <c r="BA472" s="566">
        <f t="shared" si="1269"/>
        <v>0</v>
      </c>
      <c r="BB472" s="567">
        <f>MAX(0, Table176252626[[#This Row],[Column6]])</f>
        <v>4</v>
      </c>
      <c r="BC472" s="568">
        <v>1</v>
      </c>
      <c r="BD472" s="584">
        <f>K472</f>
        <v>4</v>
      </c>
      <c r="BE472" s="583">
        <f>SUM(BD472-BC472)</f>
        <v>3</v>
      </c>
      <c r="BF472" s="585">
        <v>2</v>
      </c>
      <c r="BG472" s="586">
        <v>45223.704884259256</v>
      </c>
      <c r="BH472" s="572">
        <f>BH471</f>
        <v>46265</v>
      </c>
      <c r="BI472" s="587">
        <f t="shared" si="1270"/>
        <v>1041.2951157407442</v>
      </c>
      <c r="BJ472" s="580" t="str">
        <f>IF(AND(K472&gt;0,BI472&gt;365),"Dead Stock","")</f>
        <v>Dead Stock</v>
      </c>
      <c r="BK472" s="751">
        <v>4200</v>
      </c>
    </row>
    <row r="473" spans="1:63" ht="13">
      <c r="A473" s="549"/>
      <c r="B473" s="550"/>
      <c r="C473" s="551">
        <v>470</v>
      </c>
      <c r="D473" s="645" t="s">
        <v>3885</v>
      </c>
      <c r="E473" s="645">
        <v>8</v>
      </c>
      <c r="F473" s="553" t="s">
        <v>1952</v>
      </c>
      <c r="G473" s="580" t="s">
        <v>787</v>
      </c>
      <c r="H473" s="581" t="s">
        <v>788</v>
      </c>
      <c r="I473" s="581" t="s">
        <v>431</v>
      </c>
      <c r="J473" s="580" t="s">
        <v>629</v>
      </c>
      <c r="K473" s="582">
        <f t="shared" si="1253"/>
        <v>6</v>
      </c>
      <c r="L473" s="580">
        <v>5</v>
      </c>
      <c r="M473" s="557">
        <v>10</v>
      </c>
      <c r="N473" s="558"/>
      <c r="O473" s="559">
        <f t="shared" si="1254"/>
        <v>15</v>
      </c>
      <c r="P473" s="560">
        <v>10</v>
      </c>
      <c r="Q473" s="558"/>
      <c r="R473" s="559">
        <f t="shared" si="1255"/>
        <v>25</v>
      </c>
      <c r="S473" s="560">
        <v>10</v>
      </c>
      <c r="T473" s="558">
        <v>25</v>
      </c>
      <c r="U473" s="561">
        <f t="shared" si="1256"/>
        <v>10</v>
      </c>
      <c r="V473" s="560"/>
      <c r="W473" s="558"/>
      <c r="X473" s="559">
        <f t="shared" si="1257"/>
        <v>10</v>
      </c>
      <c r="Y473" s="560"/>
      <c r="Z473" s="558"/>
      <c r="AA473" s="561">
        <f t="shared" si="1258"/>
        <v>10</v>
      </c>
      <c r="AB473" s="560"/>
      <c r="AC473" s="558">
        <v>1</v>
      </c>
      <c r="AD473" s="559">
        <f t="shared" si="1259"/>
        <v>9</v>
      </c>
      <c r="AE473" s="557"/>
      <c r="AF473" s="558">
        <v>1</v>
      </c>
      <c r="AG473" s="756">
        <f t="shared" si="1260"/>
        <v>8</v>
      </c>
      <c r="AH473" s="560"/>
      <c r="AI473" s="558">
        <v>2</v>
      </c>
      <c r="AJ473" s="562">
        <f t="shared" si="1261"/>
        <v>6</v>
      </c>
      <c r="AK473" s="560"/>
      <c r="AL473" s="558"/>
      <c r="AM473" s="562">
        <f t="shared" si="1262"/>
        <v>6</v>
      </c>
      <c r="AN473" s="560"/>
      <c r="AO473" s="558"/>
      <c r="AP473" s="562">
        <f t="shared" si="1263"/>
        <v>6</v>
      </c>
      <c r="AQ473" s="560"/>
      <c r="AR473" s="558"/>
      <c r="AS473" s="562">
        <f t="shared" si="1264"/>
        <v>6</v>
      </c>
      <c r="AT473" s="560"/>
      <c r="AU473" s="558"/>
      <c r="AV473" s="562">
        <f t="shared" si="1265"/>
        <v>6</v>
      </c>
      <c r="AW473" s="583">
        <f t="shared" si="1271"/>
        <v>30</v>
      </c>
      <c r="AX473" s="583">
        <f t="shared" si="1271"/>
        <v>29</v>
      </c>
      <c r="AY473" s="564">
        <f t="shared" si="1267"/>
        <v>29</v>
      </c>
      <c r="AZ473" s="565">
        <f t="shared" si="1268"/>
        <v>7.25</v>
      </c>
      <c r="BA473" s="566">
        <f t="shared" si="1269"/>
        <v>4</v>
      </c>
      <c r="BB473" s="567">
        <f>MAX(0, Table176252626[[#This Row],[Column6]])</f>
        <v>6</v>
      </c>
      <c r="BC473" s="568">
        <v>1</v>
      </c>
      <c r="BD473" s="584">
        <f>K473</f>
        <v>6</v>
      </c>
      <c r="BE473" s="583">
        <f>SUM(BD473-BC473)</f>
        <v>5</v>
      </c>
      <c r="BF473" s="585">
        <v>2</v>
      </c>
      <c r="BG473" s="586">
        <v>46087</v>
      </c>
      <c r="BH473" s="572">
        <f>BH472</f>
        <v>46265</v>
      </c>
      <c r="BI473" s="608">
        <f t="shared" si="1270"/>
        <v>178</v>
      </c>
      <c r="BJ473" s="580" t="str">
        <f>IF(AND(K473&gt;0,BI473&gt;365),"Dead Stock","")</f>
        <v/>
      </c>
      <c r="BK473" s="751">
        <v>2800</v>
      </c>
    </row>
    <row r="474" spans="1:63" ht="13">
      <c r="A474" s="549"/>
      <c r="B474" s="550"/>
      <c r="C474" s="551">
        <v>471</v>
      </c>
      <c r="D474" s="645" t="s">
        <v>3885</v>
      </c>
      <c r="E474" s="645">
        <v>9</v>
      </c>
      <c r="F474" s="553" t="s">
        <v>1953</v>
      </c>
      <c r="G474" s="580" t="s">
        <v>2571</v>
      </c>
      <c r="H474" s="581" t="s">
        <v>2570</v>
      </c>
      <c r="I474" s="581" t="s">
        <v>2563</v>
      </c>
      <c r="J474" s="588" t="s">
        <v>629</v>
      </c>
      <c r="K474" s="582">
        <f t="shared" ref="K474" si="1272">AV474</f>
        <v>1</v>
      </c>
      <c r="L474" s="580">
        <v>1</v>
      </c>
      <c r="M474" s="557"/>
      <c r="N474" s="558"/>
      <c r="O474" s="559">
        <f t="shared" ref="O474" si="1273">SUM(L474+M474-N474)</f>
        <v>1</v>
      </c>
      <c r="P474" s="560"/>
      <c r="Q474" s="558"/>
      <c r="R474" s="559">
        <f t="shared" ref="R474" si="1274">SUM(O474+P474-Q474)</f>
        <v>1</v>
      </c>
      <c r="S474" s="560"/>
      <c r="T474" s="558"/>
      <c r="U474" s="561">
        <f t="shared" ref="U474" si="1275">SUM(R474+S474-T474)</f>
        <v>1</v>
      </c>
      <c r="V474" s="560"/>
      <c r="W474" s="558"/>
      <c r="X474" s="559">
        <f t="shared" ref="X474" si="1276">SUM(U474+V474-W474)</f>
        <v>1</v>
      </c>
      <c r="Y474" s="560"/>
      <c r="Z474" s="558"/>
      <c r="AA474" s="561">
        <f t="shared" ref="AA474" si="1277">SUM(X474+Y474-Z474)</f>
        <v>1</v>
      </c>
      <c r="AB474" s="560"/>
      <c r="AC474" s="558"/>
      <c r="AD474" s="559">
        <f t="shared" ref="AD474" si="1278">SUM(AA474+AB474-AC474)</f>
        <v>1</v>
      </c>
      <c r="AE474" s="557"/>
      <c r="AF474" s="558"/>
      <c r="AG474" s="756">
        <f t="shared" ref="AG474" si="1279">SUM(AD474+AE474-AF474)</f>
        <v>1</v>
      </c>
      <c r="AH474" s="560"/>
      <c r="AI474" s="558"/>
      <c r="AJ474" s="562">
        <f t="shared" ref="AJ474" si="1280">SUM(AG474+AH474-AI474)</f>
        <v>1</v>
      </c>
      <c r="AK474" s="560"/>
      <c r="AL474" s="558"/>
      <c r="AM474" s="562">
        <f t="shared" ref="AM474" si="1281">SUM(AJ474+AK474-AL474)</f>
        <v>1</v>
      </c>
      <c r="AN474" s="560"/>
      <c r="AO474" s="558"/>
      <c r="AP474" s="562">
        <f t="shared" ref="AP474" si="1282">SUM(AM474+AN474-AO474)</f>
        <v>1</v>
      </c>
      <c r="AQ474" s="560"/>
      <c r="AR474" s="558"/>
      <c r="AS474" s="562">
        <f t="shared" ref="AS474" si="1283">SUM(AP474+AQ474-AR474)</f>
        <v>1</v>
      </c>
      <c r="AT474" s="560"/>
      <c r="AU474" s="558"/>
      <c r="AV474" s="562">
        <f t="shared" ref="AV474" si="1284">SUM(AS474+AT474-AU474)</f>
        <v>1</v>
      </c>
      <c r="AW474" s="583">
        <f t="shared" ref="AW474" si="1285">SUM(M474+P474+S474+V474+Y474+AB474+AE474+AH474+AK474+AN474+AQ474+AT474)</f>
        <v>0</v>
      </c>
      <c r="AX474" s="583">
        <f t="shared" ref="AX474:AX476" si="1286">SUM(N474+Q474+T474+W474+Z474+AC474+AF474+AI474+AL474+AO474+AR474+AU474)</f>
        <v>0</v>
      </c>
      <c r="AY474" s="564">
        <f t="shared" ref="AY474" si="1287">SUM(N474,Q474,T474,W474,Z474,AC474,AF474,AI474,AL474,AO474,AR474,AU474)</f>
        <v>0</v>
      </c>
      <c r="AZ474" s="565" t="e">
        <f t="shared" ref="AZ474" si="1288">AVERAGE(N474,Q474,T474,W474,Z474,AC474,AF474,AI474,AL474,AO474,AR474,AU474)</f>
        <v>#DIV/0!</v>
      </c>
      <c r="BA474" s="566">
        <f t="shared" ref="BA474" si="1289">COUNT(N474,Q474,T474,W474,Z474,AC474,AF474,AI474,AL474,AO474,AR474,AU474)</f>
        <v>0</v>
      </c>
      <c r="BB474" s="567">
        <f>MAX(0, Table176252626[[#This Row],[Column6]])</f>
        <v>1</v>
      </c>
      <c r="BC474" s="568">
        <v>0</v>
      </c>
      <c r="BD474" s="584">
        <f t="shared" si="1214"/>
        <v>1</v>
      </c>
      <c r="BE474" s="583">
        <f t="shared" si="1199"/>
        <v>1</v>
      </c>
      <c r="BF474" s="585">
        <v>2</v>
      </c>
      <c r="BG474" s="586">
        <v>45210.672280092593</v>
      </c>
      <c r="BH474" s="572">
        <f>BH470</f>
        <v>46265</v>
      </c>
      <c r="BI474" s="587">
        <f t="shared" ref="BI474" si="1290">BH474-BG474</f>
        <v>1054.3277199074073</v>
      </c>
      <c r="BJ474" s="580" t="str">
        <f t="shared" si="1201"/>
        <v>Dead Stock</v>
      </c>
      <c r="BK474" s="751">
        <v>1720</v>
      </c>
    </row>
    <row r="475" spans="1:63" ht="13">
      <c r="A475" s="575"/>
      <c r="B475" s="576"/>
      <c r="C475" s="551">
        <v>472</v>
      </c>
      <c r="D475" s="645" t="s">
        <v>3885</v>
      </c>
      <c r="E475" s="645">
        <v>10</v>
      </c>
      <c r="F475" s="553" t="s">
        <v>1953</v>
      </c>
      <c r="G475" s="580" t="s">
        <v>2565</v>
      </c>
      <c r="H475" s="581" t="s">
        <v>2564</v>
      </c>
      <c r="I475" s="581" t="s">
        <v>2563</v>
      </c>
      <c r="J475" s="588" t="s">
        <v>629</v>
      </c>
      <c r="K475" s="582">
        <f>AV475</f>
        <v>1</v>
      </c>
      <c r="L475" s="580">
        <v>1</v>
      </c>
      <c r="M475" s="557"/>
      <c r="N475" s="558"/>
      <c r="O475" s="559">
        <f>SUM(L475+M475-N475)</f>
        <v>1</v>
      </c>
      <c r="P475" s="560"/>
      <c r="Q475" s="558"/>
      <c r="R475" s="559">
        <f>SUM(O475+P475-Q475)</f>
        <v>1</v>
      </c>
      <c r="S475" s="560"/>
      <c r="T475" s="558"/>
      <c r="U475" s="561">
        <f>SUM(R475+S475-T475)</f>
        <v>1</v>
      </c>
      <c r="V475" s="560"/>
      <c r="W475" s="558"/>
      <c r="X475" s="559">
        <f>SUM(U475+V475-W475)</f>
        <v>1</v>
      </c>
      <c r="Y475" s="560"/>
      <c r="Z475" s="558"/>
      <c r="AA475" s="561">
        <f>SUM(X475+Y475-Z475)</f>
        <v>1</v>
      </c>
      <c r="AB475" s="560"/>
      <c r="AC475" s="558"/>
      <c r="AD475" s="559">
        <f>SUM(AA475+AB475-AC475)</f>
        <v>1</v>
      </c>
      <c r="AE475" s="557"/>
      <c r="AF475" s="558"/>
      <c r="AG475" s="756">
        <f>SUM(AD475+AE475-AF475)</f>
        <v>1</v>
      </c>
      <c r="AH475" s="560"/>
      <c r="AI475" s="558"/>
      <c r="AJ475" s="562">
        <f>SUM(AG475+AH475-AI475)</f>
        <v>1</v>
      </c>
      <c r="AK475" s="560"/>
      <c r="AL475" s="558"/>
      <c r="AM475" s="562">
        <f>SUM(AJ475+AK475-AL475)</f>
        <v>1</v>
      </c>
      <c r="AN475" s="560"/>
      <c r="AO475" s="558"/>
      <c r="AP475" s="562">
        <f>SUM(AM475+AN475-AO475)</f>
        <v>1</v>
      </c>
      <c r="AQ475" s="560"/>
      <c r="AR475" s="558"/>
      <c r="AS475" s="562">
        <f>SUM(AP475+AQ475-AR475)</f>
        <v>1</v>
      </c>
      <c r="AT475" s="560"/>
      <c r="AU475" s="558"/>
      <c r="AV475" s="562">
        <f>SUM(AS475+AT475-AU475)</f>
        <v>1</v>
      </c>
      <c r="AW475" s="583">
        <f>SUM(M475+P475+S475+V475+Y475+AB475+AE475+AH475+AK475+AN475+AQ475+AT475)</f>
        <v>0</v>
      </c>
      <c r="AX475" s="583">
        <f t="shared" si="1286"/>
        <v>0</v>
      </c>
      <c r="AY475" s="564">
        <f>SUM(N475,Q475,T475,W475,Z475,AC475,AF475,AI475,AL475,AO475,AR475,AU475)</f>
        <v>0</v>
      </c>
      <c r="AZ475" s="565" t="e">
        <f>AVERAGE(N475,Q475,T475,W475,Z475,AC475,AF475,AI475,AL475,AO475,AR475,AU475)</f>
        <v>#DIV/0!</v>
      </c>
      <c r="BA475" s="566">
        <f>COUNT(N475,Q475,T475,W475,Z475,AC475,AF475,AI475,AL475,AO475,AR475,AU475)</f>
        <v>0</v>
      </c>
      <c r="BB475" s="567">
        <f>MAX(0, Table176252626[[#This Row],[Column6]])</f>
        <v>1</v>
      </c>
      <c r="BC475" s="568">
        <v>0</v>
      </c>
      <c r="BD475" s="584">
        <f t="shared" si="1214"/>
        <v>1</v>
      </c>
      <c r="BE475" s="583">
        <f t="shared" si="1199"/>
        <v>1</v>
      </c>
      <c r="BF475" s="585">
        <v>2</v>
      </c>
      <c r="BG475" s="586">
        <v>45371.649351851855</v>
      </c>
      <c r="BH475" s="572">
        <f t="shared" si="1232"/>
        <v>46265</v>
      </c>
      <c r="BI475" s="587">
        <f>BH475-BG475</f>
        <v>893.35064814814541</v>
      </c>
      <c r="BJ475" s="580" t="str">
        <f t="shared" si="1201"/>
        <v>Dead Stock</v>
      </c>
      <c r="BK475" s="751">
        <v>1550</v>
      </c>
    </row>
    <row r="476" spans="1:63" ht="13">
      <c r="A476" s="549"/>
      <c r="B476" s="576"/>
      <c r="C476" s="577">
        <v>473</v>
      </c>
      <c r="D476" s="645" t="s">
        <v>3885</v>
      </c>
      <c r="E476" s="645">
        <v>11</v>
      </c>
      <c r="F476" s="553" t="s">
        <v>1953</v>
      </c>
      <c r="G476" s="580" t="s">
        <v>2051</v>
      </c>
      <c r="H476" s="581" t="s">
        <v>2052</v>
      </c>
      <c r="I476" s="589" t="s">
        <v>4251</v>
      </c>
      <c r="J476" s="580" t="s">
        <v>629</v>
      </c>
      <c r="K476" s="582">
        <f>AV476</f>
        <v>4</v>
      </c>
      <c r="L476" s="580">
        <v>4</v>
      </c>
      <c r="M476" s="557"/>
      <c r="N476" s="558"/>
      <c r="O476" s="559">
        <f>SUM(L476+M476-N476)</f>
        <v>4</v>
      </c>
      <c r="P476" s="560"/>
      <c r="Q476" s="558"/>
      <c r="R476" s="559">
        <f>SUM(O476+P476-Q476)</f>
        <v>4</v>
      </c>
      <c r="S476" s="560"/>
      <c r="T476" s="558"/>
      <c r="U476" s="561">
        <f>SUM(R476+S476-T476)</f>
        <v>4</v>
      </c>
      <c r="V476" s="560"/>
      <c r="W476" s="558"/>
      <c r="X476" s="559">
        <f>SUM(U476+V476-W476)</f>
        <v>4</v>
      </c>
      <c r="Y476" s="560"/>
      <c r="Z476" s="558"/>
      <c r="AA476" s="561">
        <f>SUM(X476+Y476-Z476)</f>
        <v>4</v>
      </c>
      <c r="AB476" s="560"/>
      <c r="AC476" s="558"/>
      <c r="AD476" s="559">
        <f>SUM(AA476+AB476-AC476)</f>
        <v>4</v>
      </c>
      <c r="AE476" s="557"/>
      <c r="AF476" s="558"/>
      <c r="AG476" s="756">
        <f>SUM(AD476+AE476-AF476)</f>
        <v>4</v>
      </c>
      <c r="AH476" s="560"/>
      <c r="AI476" s="558"/>
      <c r="AJ476" s="562">
        <f>SUM(AG476+AH476-AI476)</f>
        <v>4</v>
      </c>
      <c r="AK476" s="560"/>
      <c r="AL476" s="558"/>
      <c r="AM476" s="562">
        <f>SUM(AJ476+AK476-AL476)</f>
        <v>4</v>
      </c>
      <c r="AN476" s="560"/>
      <c r="AO476" s="558"/>
      <c r="AP476" s="562">
        <f>SUM(AM476+AN476-AO476)</f>
        <v>4</v>
      </c>
      <c r="AQ476" s="560"/>
      <c r="AR476" s="558"/>
      <c r="AS476" s="562">
        <f>SUM(AP476+AQ476-AR476)</f>
        <v>4</v>
      </c>
      <c r="AT476" s="560"/>
      <c r="AU476" s="558"/>
      <c r="AV476" s="562">
        <f>SUM(AS476+AT476-AU476)</f>
        <v>4</v>
      </c>
      <c r="AW476" s="583">
        <f t="shared" ref="AW476" si="1291">SUM(M476+P476+S476+V476+Y476+AB476+AE476+AH476+AK476+AN476+AQ476+AT476)</f>
        <v>0</v>
      </c>
      <c r="AX476" s="583">
        <f t="shared" si="1286"/>
        <v>0</v>
      </c>
      <c r="AY476" s="564">
        <f>SUM(N476,Q476,T476,W476,Z476,AC476,AF476,AI476,AL476,AO476,AR476,AU476)</f>
        <v>0</v>
      </c>
      <c r="AZ476" s="565" t="e">
        <f>AVERAGE(N476,Q476,T476,W476,Z476,AC476,AF476,AI476,AL476,AO476,AR476,AU476)</f>
        <v>#DIV/0!</v>
      </c>
      <c r="BA476" s="566">
        <f>COUNT(N476,Q476,T476,W476,Z476,AC476,AF476,AI476,AL476,AO476,AR476,AU476)</f>
        <v>0</v>
      </c>
      <c r="BB476" s="567">
        <f>MAX(0, Table176252626[[#This Row],[Column6]])</f>
        <v>4</v>
      </c>
      <c r="BC476" s="568">
        <v>1</v>
      </c>
      <c r="BD476" s="584">
        <f t="shared" si="1214"/>
        <v>4</v>
      </c>
      <c r="BE476" s="583">
        <f t="shared" si="1199"/>
        <v>3</v>
      </c>
      <c r="BF476" s="585">
        <v>2</v>
      </c>
      <c r="BG476" s="586">
        <v>44818.601365740738</v>
      </c>
      <c r="BH476" s="572">
        <f>BH473</f>
        <v>46265</v>
      </c>
      <c r="BI476" s="608">
        <f>BH476-BG476</f>
        <v>1446.3986342592616</v>
      </c>
      <c r="BJ476" s="580" t="str">
        <f t="shared" si="1201"/>
        <v>Dead Stock</v>
      </c>
      <c r="BK476" s="751">
        <v>1100</v>
      </c>
    </row>
    <row r="477" spans="1:63" ht="13">
      <c r="A477" s="549"/>
      <c r="B477" s="576"/>
      <c r="C477" s="551">
        <v>474</v>
      </c>
      <c r="D477" s="645" t="s">
        <v>3885</v>
      </c>
      <c r="E477" s="645">
        <v>12</v>
      </c>
      <c r="F477" s="579" t="s">
        <v>1953</v>
      </c>
      <c r="G477" s="580" t="s">
        <v>789</v>
      </c>
      <c r="H477" s="581" t="s">
        <v>790</v>
      </c>
      <c r="I477" s="581" t="s">
        <v>431</v>
      </c>
      <c r="J477" s="580" t="s">
        <v>629</v>
      </c>
      <c r="K477" s="582">
        <f>AV477</f>
        <v>1</v>
      </c>
      <c r="L477" s="580">
        <v>1</v>
      </c>
      <c r="M477" s="557"/>
      <c r="N477" s="558"/>
      <c r="O477" s="562">
        <f>SUM(L477+M477-N477)</f>
        <v>1</v>
      </c>
      <c r="P477" s="560"/>
      <c r="Q477" s="558"/>
      <c r="R477" s="562">
        <f>SUM(O477+P477-Q477)</f>
        <v>1</v>
      </c>
      <c r="S477" s="560"/>
      <c r="T477" s="558"/>
      <c r="U477" s="595">
        <f>SUM(R477+S477-T477)</f>
        <v>1</v>
      </c>
      <c r="V477" s="560"/>
      <c r="W477" s="558"/>
      <c r="X477" s="562">
        <f>SUM(U477+V477-W477)</f>
        <v>1</v>
      </c>
      <c r="Y477" s="560"/>
      <c r="Z477" s="558"/>
      <c r="AA477" s="595">
        <f>SUM(X477+Y477-Z477)</f>
        <v>1</v>
      </c>
      <c r="AB477" s="560"/>
      <c r="AC477" s="558"/>
      <c r="AD477" s="562">
        <f>SUM(AA477+AB477-AC477)</f>
        <v>1</v>
      </c>
      <c r="AE477" s="557"/>
      <c r="AF477" s="558"/>
      <c r="AG477" s="672">
        <f>SUM(AD477+AE477-AF477)</f>
        <v>1</v>
      </c>
      <c r="AH477" s="560"/>
      <c r="AI477" s="558"/>
      <c r="AJ477" s="562">
        <f>SUM(AG477+AH477-AI477)</f>
        <v>1</v>
      </c>
      <c r="AK477" s="560"/>
      <c r="AL477" s="558"/>
      <c r="AM477" s="562">
        <f>SUM(AJ477+AK477-AL477)</f>
        <v>1</v>
      </c>
      <c r="AN477" s="560"/>
      <c r="AO477" s="558"/>
      <c r="AP477" s="562">
        <f>SUM(AM477+AN477-AO477)</f>
        <v>1</v>
      </c>
      <c r="AQ477" s="560"/>
      <c r="AR477" s="558"/>
      <c r="AS477" s="562">
        <f>SUM(AP477+AQ477-AR477)</f>
        <v>1</v>
      </c>
      <c r="AT477" s="560"/>
      <c r="AU477" s="558"/>
      <c r="AV477" s="562">
        <f>SUM(AS477+AT477-AU477)</f>
        <v>1</v>
      </c>
      <c r="AW477" s="583">
        <f>SUM(M477+P477+S477+V477+Y477+AB477+AE477+AH477+AK477+AN477+AQ477+AT477)</f>
        <v>0</v>
      </c>
      <c r="AX477" s="583">
        <f>SUM(N477+Q477+T477+W477+Z477+AC477+AF477+AI477+AL477+AO477+AR477+AU477)</f>
        <v>0</v>
      </c>
      <c r="AY477" s="564">
        <f>SUM(N477,Q477,T477,W477,Z477,AC477,AF477,AI477,AL477,AO477,AR477,AU477)</f>
        <v>0</v>
      </c>
      <c r="AZ477" s="565" t="e">
        <f>AVERAGE(N477,Q477,T477,W477,Z477,AC477,AF477,AI477,AL477,AO477,AR477,AU477)</f>
        <v>#DIV/0!</v>
      </c>
      <c r="BA477" s="566">
        <f>COUNT(N477,Q477,T477,W477,Z477,AC477,AF477,AI477,AL477,AO477,AR477,AU477)</f>
        <v>0</v>
      </c>
      <c r="BB477" s="567">
        <f>MAX(0, Table176252626[[#This Row],[Column6]])</f>
        <v>1</v>
      </c>
      <c r="BC477" s="568">
        <v>0</v>
      </c>
      <c r="BD477" s="584">
        <f t="shared" ref="BD477:BD499" si="1292">K477</f>
        <v>1</v>
      </c>
      <c r="BE477" s="583">
        <f t="shared" ref="BE477:BE499" si="1293">SUM(BD477-BC477)</f>
        <v>1</v>
      </c>
      <c r="BF477" s="585">
        <v>2</v>
      </c>
      <c r="BG477" s="586">
        <v>43145.59646990741</v>
      </c>
      <c r="BH477" s="572">
        <f>BH478</f>
        <v>46265</v>
      </c>
      <c r="BI477" s="587">
        <f>BH477-BG477</f>
        <v>3119.4035300925898</v>
      </c>
      <c r="BJ477" s="580" t="str">
        <f t="shared" ref="BJ477:BJ499" si="1294">IF(AND(K477&gt;0,BI477&gt;365),"Dead Stock","")</f>
        <v>Dead Stock</v>
      </c>
      <c r="BK477" s="751">
        <v>900</v>
      </c>
    </row>
    <row r="478" spans="1:63" ht="13">
      <c r="A478" s="549"/>
      <c r="B478" s="550"/>
      <c r="C478" s="551">
        <v>475</v>
      </c>
      <c r="D478" s="645" t="s">
        <v>3885</v>
      </c>
      <c r="E478" s="645">
        <v>13</v>
      </c>
      <c r="F478" s="553" t="s">
        <v>1953</v>
      </c>
      <c r="G478" s="580" t="s">
        <v>2100</v>
      </c>
      <c r="H478" s="581" t="s">
        <v>2101</v>
      </c>
      <c r="I478" s="589" t="s">
        <v>4251</v>
      </c>
      <c r="J478" s="580" t="s">
        <v>629</v>
      </c>
      <c r="K478" s="582">
        <f t="shared" ref="K478" si="1295">AV478</f>
        <v>1</v>
      </c>
      <c r="L478" s="580">
        <v>2</v>
      </c>
      <c r="M478" s="557"/>
      <c r="N478" s="558"/>
      <c r="O478" s="559">
        <f t="shared" ref="O478" si="1296">SUM(L478+M478-N478)</f>
        <v>2</v>
      </c>
      <c r="P478" s="560"/>
      <c r="Q478" s="558"/>
      <c r="R478" s="559">
        <f t="shared" ref="R478" si="1297">SUM(O478+P478-Q478)</f>
        <v>2</v>
      </c>
      <c r="S478" s="560"/>
      <c r="T478" s="558"/>
      <c r="U478" s="561">
        <f t="shared" ref="U478" si="1298">SUM(R478+S478-T478)</f>
        <v>2</v>
      </c>
      <c r="V478" s="560"/>
      <c r="W478" s="558"/>
      <c r="X478" s="559">
        <f t="shared" ref="X478" si="1299">SUM(U478+V478-W478)</f>
        <v>2</v>
      </c>
      <c r="Y478" s="560"/>
      <c r="Z478" s="558">
        <v>1</v>
      </c>
      <c r="AA478" s="561">
        <f t="shared" ref="AA478" si="1300">SUM(X478+Y478-Z478)</f>
        <v>1</v>
      </c>
      <c r="AB478" s="560"/>
      <c r="AC478" s="558"/>
      <c r="AD478" s="559">
        <f t="shared" ref="AD478" si="1301">SUM(AA478+AB478-AC478)</f>
        <v>1</v>
      </c>
      <c r="AE478" s="557"/>
      <c r="AF478" s="558"/>
      <c r="AG478" s="756">
        <f t="shared" ref="AG478" si="1302">SUM(AD478+AE478-AF478)</f>
        <v>1</v>
      </c>
      <c r="AH478" s="560"/>
      <c r="AI478" s="558"/>
      <c r="AJ478" s="562">
        <f t="shared" ref="AJ478" si="1303">SUM(AG478+AH478-AI478)</f>
        <v>1</v>
      </c>
      <c r="AK478" s="560"/>
      <c r="AL478" s="558"/>
      <c r="AM478" s="562">
        <f t="shared" ref="AM478" si="1304">SUM(AJ478+AK478-AL478)</f>
        <v>1</v>
      </c>
      <c r="AN478" s="560"/>
      <c r="AO478" s="558"/>
      <c r="AP478" s="562">
        <f t="shared" ref="AP478" si="1305">SUM(AM478+AN478-AO478)</f>
        <v>1</v>
      </c>
      <c r="AQ478" s="560"/>
      <c r="AR478" s="558"/>
      <c r="AS478" s="562">
        <f t="shared" ref="AS478" si="1306">SUM(AP478+AQ478-AR478)</f>
        <v>1</v>
      </c>
      <c r="AT478" s="560"/>
      <c r="AU478" s="558"/>
      <c r="AV478" s="562">
        <f t="shared" ref="AV478" si="1307">SUM(AS478+AT478-AU478)</f>
        <v>1</v>
      </c>
      <c r="AW478" s="583">
        <f t="shared" ref="AW478" si="1308">SUM(M478+P478+S478+V478+Y478+AB478+AE478+AH478+AK478+AN478+AQ478+AT478)</f>
        <v>0</v>
      </c>
      <c r="AX478" s="583">
        <f>SUM(N478+Q478+T478+W478+Z478+AC478+AF478+AI478+AL478+AO478+AR478+AU478)</f>
        <v>1</v>
      </c>
      <c r="AY478" s="564">
        <f t="shared" ref="AY478" si="1309">SUM(N478,Q478,T478,W478,Z478,AC478,AF478,AI478,AL478,AO478,AR478,AU478)</f>
        <v>1</v>
      </c>
      <c r="AZ478" s="565">
        <f t="shared" ref="AZ478" si="1310">AVERAGE(N478,Q478,T478,W478,Z478,AC478,AF478,AI478,AL478,AO478,AR478,AU478)</f>
        <v>1</v>
      </c>
      <c r="BA478" s="566">
        <f t="shared" ref="BA478" si="1311">COUNT(N478,Q478,T478,W478,Z478,AC478,AF478,AI478,AL478,AO478,AR478,AU478)</f>
        <v>1</v>
      </c>
      <c r="BB478" s="567">
        <f>MAX(0, Table176252626[[#This Row],[Column6]])</f>
        <v>1</v>
      </c>
      <c r="BC478" s="568">
        <v>0</v>
      </c>
      <c r="BD478" s="584">
        <f>K478</f>
        <v>1</v>
      </c>
      <c r="BE478" s="583">
        <f>SUM(BD478-BC478)</f>
        <v>1</v>
      </c>
      <c r="BF478" s="585">
        <v>2</v>
      </c>
      <c r="BG478" s="586">
        <v>44818.604675925926</v>
      </c>
      <c r="BH478" s="572">
        <f>BH476</f>
        <v>46265</v>
      </c>
      <c r="BI478" s="608">
        <f t="shared" ref="BI478" si="1312">BH478-BG478</f>
        <v>1446.3953240740739</v>
      </c>
      <c r="BJ478" s="580" t="str">
        <f>IF(AND(K478&gt;0,BI478&gt;365),"Dead Stock","")</f>
        <v>Dead Stock</v>
      </c>
      <c r="BK478" s="751">
        <v>1100</v>
      </c>
    </row>
    <row r="479" spans="1:63" ht="13">
      <c r="A479" s="549"/>
      <c r="B479" s="550"/>
      <c r="C479" s="551">
        <v>476</v>
      </c>
      <c r="D479" s="645" t="s">
        <v>3885</v>
      </c>
      <c r="E479" s="645">
        <v>14</v>
      </c>
      <c r="F479" s="553" t="s">
        <v>1953</v>
      </c>
      <c r="G479" s="580" t="s">
        <v>920</v>
      </c>
      <c r="H479" s="581" t="s">
        <v>921</v>
      </c>
      <c r="I479" s="589" t="s">
        <v>422</v>
      </c>
      <c r="J479" s="580" t="s">
        <v>629</v>
      </c>
      <c r="K479" s="582">
        <f>AV479</f>
        <v>3</v>
      </c>
      <c r="L479" s="588">
        <v>5</v>
      </c>
      <c r="M479" s="557"/>
      <c r="N479" s="558"/>
      <c r="O479" s="559">
        <f>SUM(L479+M479-N479)</f>
        <v>5</v>
      </c>
      <c r="P479" s="560"/>
      <c r="Q479" s="558"/>
      <c r="R479" s="559">
        <f>SUM(O479+P479-Q479)</f>
        <v>5</v>
      </c>
      <c r="S479" s="560"/>
      <c r="T479" s="558"/>
      <c r="U479" s="561">
        <f>SUM(R479+S479-T479)</f>
        <v>5</v>
      </c>
      <c r="V479" s="560"/>
      <c r="W479" s="558"/>
      <c r="X479" s="559">
        <f>SUM(U479+V479-W479)</f>
        <v>5</v>
      </c>
      <c r="Y479" s="560"/>
      <c r="Z479" s="558"/>
      <c r="AA479" s="561">
        <f>SUM(X479+Y479-Z479)</f>
        <v>5</v>
      </c>
      <c r="AB479" s="560"/>
      <c r="AC479" s="558"/>
      <c r="AD479" s="559">
        <f>SUM(AA479+AB479-AC479)</f>
        <v>5</v>
      </c>
      <c r="AE479" s="557"/>
      <c r="AF479" s="558">
        <v>2</v>
      </c>
      <c r="AG479" s="756">
        <f>SUM(AD479+AE479-AF479)</f>
        <v>3</v>
      </c>
      <c r="AH479" s="560"/>
      <c r="AI479" s="558"/>
      <c r="AJ479" s="562">
        <f>SUM(AG479+AH479-AI479)</f>
        <v>3</v>
      </c>
      <c r="AK479" s="560"/>
      <c r="AL479" s="558"/>
      <c r="AM479" s="562">
        <f>SUM(AJ479+AK479-AL479)</f>
        <v>3</v>
      </c>
      <c r="AN479" s="560"/>
      <c r="AO479" s="558"/>
      <c r="AP479" s="562">
        <f>SUM(AM479+AN479-AO479)</f>
        <v>3</v>
      </c>
      <c r="AQ479" s="560"/>
      <c r="AR479" s="558"/>
      <c r="AS479" s="562">
        <f>SUM(AP479+AQ479-AR479)</f>
        <v>3</v>
      </c>
      <c r="AT479" s="560"/>
      <c r="AU479" s="558"/>
      <c r="AV479" s="562">
        <f>SUM(AS479+AT479-AU479)</f>
        <v>3</v>
      </c>
      <c r="AW479" s="583">
        <f>SUM(M479+P479+S479+V479+Y479+AB479+AE479+AH479+AK479+AN479+AQ479+AT479)</f>
        <v>0</v>
      </c>
      <c r="AX479" s="583">
        <f>SUM(N479+Q479+T479+W479+Z479+AC479+AF479+AI479+AL479+AO479+AR479+AU479)</f>
        <v>2</v>
      </c>
      <c r="AY479" s="564">
        <f>SUM(N479,Q479,T479,W479,Z479,AC479,AF479,AI479,AL479,AO479,AR479,AU479)</f>
        <v>2</v>
      </c>
      <c r="AZ479" s="565">
        <f>AVERAGE(N479,Q479,T479,W479,Z479,AC479,AF479,AI479,AL479,AO479,AR479,AU479)</f>
        <v>2</v>
      </c>
      <c r="BA479" s="566">
        <f>COUNT(N479,Q479,T479,W479,Z479,AC479,AF479,AI479,AL479,AO479,AR479,AU479)</f>
        <v>1</v>
      </c>
      <c r="BB479" s="567">
        <v>3</v>
      </c>
      <c r="BC479" s="568">
        <v>1</v>
      </c>
      <c r="BD479" s="584">
        <f t="shared" si="1292"/>
        <v>3</v>
      </c>
      <c r="BE479" s="583">
        <f t="shared" si="1293"/>
        <v>2</v>
      </c>
      <c r="BF479" s="585">
        <v>2</v>
      </c>
      <c r="BG479" s="586">
        <v>45358.545474537037</v>
      </c>
      <c r="BH479" s="572">
        <f>BH877</f>
        <v>46265</v>
      </c>
      <c r="BI479" s="587">
        <f>BH479-BG479</f>
        <v>906.45452546296292</v>
      </c>
      <c r="BJ479" s="580" t="str">
        <f t="shared" si="1294"/>
        <v>Dead Stock</v>
      </c>
      <c r="BK479" s="751">
        <v>627.75</v>
      </c>
    </row>
    <row r="480" spans="1:63" ht="13">
      <c r="A480" s="549"/>
      <c r="B480" s="550"/>
      <c r="C480" s="577">
        <v>477</v>
      </c>
      <c r="D480" s="645" t="s">
        <v>3885</v>
      </c>
      <c r="E480" s="645">
        <v>15</v>
      </c>
      <c r="F480" s="553" t="s">
        <v>1952</v>
      </c>
      <c r="G480" s="580" t="s">
        <v>4989</v>
      </c>
      <c r="H480" s="723" t="s">
        <v>4990</v>
      </c>
      <c r="I480" s="581" t="s">
        <v>4991</v>
      </c>
      <c r="J480" s="580" t="s">
        <v>629</v>
      </c>
      <c r="K480" s="582">
        <f t="shared" ref="K480" si="1313">AV480</f>
        <v>1</v>
      </c>
      <c r="L480" s="580">
        <v>0</v>
      </c>
      <c r="M480" s="557"/>
      <c r="N480" s="558"/>
      <c r="O480" s="559">
        <f t="shared" ref="O480" si="1314">SUM(L480+M480-N480)</f>
        <v>0</v>
      </c>
      <c r="P480" s="560"/>
      <c r="Q480" s="558"/>
      <c r="R480" s="559">
        <f t="shared" ref="R480" si="1315">SUM(O480+P480-Q480)</f>
        <v>0</v>
      </c>
      <c r="S480" s="560"/>
      <c r="T480" s="558"/>
      <c r="U480" s="561">
        <f t="shared" ref="U480" si="1316">SUM(R480+S480-T480)</f>
        <v>0</v>
      </c>
      <c r="V480" s="560"/>
      <c r="W480" s="558"/>
      <c r="X480" s="559">
        <f t="shared" ref="X480" si="1317">SUM(U480+V480-W480)</f>
        <v>0</v>
      </c>
      <c r="Y480" s="560"/>
      <c r="Z480" s="558"/>
      <c r="AA480" s="561">
        <f t="shared" ref="AA480" si="1318">SUM(X480+Y480-Z480)</f>
        <v>0</v>
      </c>
      <c r="AB480" s="560"/>
      <c r="AC480" s="558"/>
      <c r="AD480" s="559">
        <f t="shared" ref="AD480" si="1319">SUM(AA480+AB480-AC480)</f>
        <v>0</v>
      </c>
      <c r="AE480" s="557"/>
      <c r="AF480" s="558"/>
      <c r="AG480" s="756">
        <f t="shared" ref="AG480" si="1320">SUM(AD480+AE480-AF480)</f>
        <v>0</v>
      </c>
      <c r="AH480" s="560">
        <v>3</v>
      </c>
      <c r="AI480" s="558">
        <v>2</v>
      </c>
      <c r="AJ480" s="562">
        <f t="shared" ref="AJ480" si="1321">SUM(AG480+AH480-AI480)</f>
        <v>1</v>
      </c>
      <c r="AK480" s="560"/>
      <c r="AL480" s="558"/>
      <c r="AM480" s="562">
        <f t="shared" ref="AM480" si="1322">SUM(AJ480+AK480-AL480)</f>
        <v>1</v>
      </c>
      <c r="AN480" s="560"/>
      <c r="AO480" s="558"/>
      <c r="AP480" s="562">
        <f t="shared" ref="AP480" si="1323">SUM(AM480+AN480-AO480)</f>
        <v>1</v>
      </c>
      <c r="AQ480" s="560"/>
      <c r="AR480" s="558"/>
      <c r="AS480" s="562">
        <f t="shared" ref="AS480" si="1324">SUM(AP480+AQ480-AR480)</f>
        <v>1</v>
      </c>
      <c r="AT480" s="560"/>
      <c r="AU480" s="558"/>
      <c r="AV480" s="562">
        <f t="shared" ref="AV480" si="1325">SUM(AS480+AT480-AU480)</f>
        <v>1</v>
      </c>
      <c r="AW480" s="583">
        <f t="shared" ref="AW480" si="1326">SUM(M480+P480+S480+V480+Y480+AB480+AE480+AH480+AK480+AN480+AQ480+AT480)</f>
        <v>3</v>
      </c>
      <c r="AX480" s="583">
        <f t="shared" ref="AX480:AX499" si="1327">SUM(N480+Q480+T480+W480+Z480+AC480+AF480+AI480+AL480+AO480+AR480+AU480)</f>
        <v>2</v>
      </c>
      <c r="AY480" s="564">
        <f t="shared" ref="AY480" si="1328">SUM(N480,Q480,T480,W480,Z480,AC480,AF480,AI480,AL480,AO480,AR480,AU480)</f>
        <v>2</v>
      </c>
      <c r="AZ480" s="565">
        <f t="shared" ref="AZ480" si="1329">AVERAGE(N480,Q480,T480,W480,Z480,AC480,AF480,AI480,AL480,AO480,AR480,AU480)</f>
        <v>2</v>
      </c>
      <c r="BA480" s="566">
        <f t="shared" ref="BA480" si="1330">COUNT(N480,Q480,T480,W480,Z480,AC480,AF480,AI480,AL480,AO480,AR480,AU480)</f>
        <v>1</v>
      </c>
      <c r="BB480" s="567">
        <v>3</v>
      </c>
      <c r="BC480" s="568">
        <v>1</v>
      </c>
      <c r="BD480" s="584">
        <f t="shared" si="1292"/>
        <v>1</v>
      </c>
      <c r="BE480" s="583">
        <f t="shared" si="1293"/>
        <v>0</v>
      </c>
      <c r="BF480" s="585">
        <v>2</v>
      </c>
      <c r="BG480" s="586">
        <v>46241</v>
      </c>
      <c r="BH480" s="572">
        <f>BH91</f>
        <v>46265</v>
      </c>
      <c r="BI480" s="608">
        <f t="shared" ref="BI480" si="1331">BH480-BG480</f>
        <v>24</v>
      </c>
      <c r="BJ480" s="580" t="str">
        <f t="shared" si="1294"/>
        <v/>
      </c>
      <c r="BK480" s="751">
        <v>5660</v>
      </c>
    </row>
    <row r="481" spans="1:63" ht="13">
      <c r="A481" s="549"/>
      <c r="B481" s="550"/>
      <c r="C481" s="551">
        <v>478</v>
      </c>
      <c r="D481" s="645" t="s">
        <v>3885</v>
      </c>
      <c r="E481" s="645">
        <v>16</v>
      </c>
      <c r="F481" s="579" t="s">
        <v>1953</v>
      </c>
      <c r="G481" s="580" t="s">
        <v>13</v>
      </c>
      <c r="H481" s="581" t="s">
        <v>14</v>
      </c>
      <c r="I481" s="581" t="s">
        <v>422</v>
      </c>
      <c r="J481" s="580" t="s">
        <v>629</v>
      </c>
      <c r="K481" s="582">
        <f t="shared" ref="K481" si="1332">AV481</f>
        <v>1</v>
      </c>
      <c r="L481" s="580">
        <v>1</v>
      </c>
      <c r="M481" s="557"/>
      <c r="N481" s="558"/>
      <c r="O481" s="559">
        <f t="shared" ref="O481" si="1333">SUM(L481+M481-N481)</f>
        <v>1</v>
      </c>
      <c r="P481" s="560"/>
      <c r="Q481" s="558"/>
      <c r="R481" s="559">
        <f t="shared" ref="R481" si="1334">SUM(O481+P481-Q481)</f>
        <v>1</v>
      </c>
      <c r="S481" s="560"/>
      <c r="T481" s="558"/>
      <c r="U481" s="561">
        <f t="shared" ref="U481" si="1335">SUM(R481+S481-T481)</f>
        <v>1</v>
      </c>
      <c r="V481" s="560"/>
      <c r="W481" s="558"/>
      <c r="X481" s="559">
        <f t="shared" ref="X481" si="1336">SUM(U481+V481-W481)</f>
        <v>1</v>
      </c>
      <c r="Y481" s="560"/>
      <c r="Z481" s="558"/>
      <c r="AA481" s="561">
        <f t="shared" ref="AA481" si="1337">SUM(X481+Y481-Z481)</f>
        <v>1</v>
      </c>
      <c r="AB481" s="560"/>
      <c r="AC481" s="558"/>
      <c r="AD481" s="559">
        <f t="shared" ref="AD481" si="1338">SUM(AA481+AB481-AC481)</f>
        <v>1</v>
      </c>
      <c r="AE481" s="557"/>
      <c r="AF481" s="558"/>
      <c r="AG481" s="756">
        <f t="shared" ref="AG481" si="1339">SUM(AD481+AE481-AF481)</f>
        <v>1</v>
      </c>
      <c r="AH481" s="560"/>
      <c r="AI481" s="558"/>
      <c r="AJ481" s="562">
        <f t="shared" ref="AJ481" si="1340">SUM(AG481+AH481-AI481)</f>
        <v>1</v>
      </c>
      <c r="AK481" s="560"/>
      <c r="AL481" s="558"/>
      <c r="AM481" s="562">
        <f t="shared" ref="AM481" si="1341">SUM(AJ481+AK481-AL481)</f>
        <v>1</v>
      </c>
      <c r="AN481" s="560"/>
      <c r="AO481" s="558"/>
      <c r="AP481" s="562">
        <f t="shared" ref="AP481" si="1342">SUM(AM481+AN481-AO481)</f>
        <v>1</v>
      </c>
      <c r="AQ481" s="560"/>
      <c r="AR481" s="558"/>
      <c r="AS481" s="562">
        <f t="shared" ref="AS481" si="1343">SUM(AP481+AQ481-AR481)</f>
        <v>1</v>
      </c>
      <c r="AT481" s="560"/>
      <c r="AU481" s="558"/>
      <c r="AV481" s="562">
        <f t="shared" ref="AV481" si="1344">SUM(AS481+AT481-AU481)</f>
        <v>1</v>
      </c>
      <c r="AW481" s="583">
        <f t="shared" ref="AW481" si="1345">SUM(M481+P481+S481+V481+Y481+AB481+AE481+AH481+AK481+AN481+AQ481+AT481)</f>
        <v>0</v>
      </c>
      <c r="AX481" s="583">
        <f t="shared" si="1327"/>
        <v>0</v>
      </c>
      <c r="AY481" s="564">
        <f t="shared" ref="AY481" si="1346">SUM(N481,Q481,T481,W481,Z481,AC481,AF481,AI481,AL481,AO481,AR481,AU481)</f>
        <v>0</v>
      </c>
      <c r="AZ481" s="565" t="e">
        <f t="shared" ref="AZ481" si="1347">AVERAGE(N481,Q481,T481,W481,Z481,AC481,AF481,AI481,AL481,AO481,AR481,AU481)</f>
        <v>#DIV/0!</v>
      </c>
      <c r="BA481" s="566">
        <f t="shared" ref="BA481" si="1348">COUNT(N481,Q481,T481,W481,Z481,AC481,AF481,AI481,AL481,AO481,AR481,AU481)</f>
        <v>0</v>
      </c>
      <c r="BB481" s="567">
        <f>MAX(0, Table176252626[[#This Row],[Column6]])</f>
        <v>1</v>
      </c>
      <c r="BC481" s="568">
        <v>0</v>
      </c>
      <c r="BD481" s="584">
        <f t="shared" si="1292"/>
        <v>1</v>
      </c>
      <c r="BE481" s="583">
        <f t="shared" si="1293"/>
        <v>1</v>
      </c>
      <c r="BF481" s="585">
        <v>2</v>
      </c>
      <c r="BG481" s="586">
        <v>42955.380162037036</v>
      </c>
      <c r="BH481" s="572">
        <f>BH479</f>
        <v>46265</v>
      </c>
      <c r="BI481" s="587">
        <f t="shared" ref="BI481" si="1349">BH481-BG481</f>
        <v>3309.6198379629641</v>
      </c>
      <c r="BJ481" s="580" t="str">
        <f t="shared" si="1294"/>
        <v>Dead Stock</v>
      </c>
      <c r="BK481" s="751">
        <v>680.25</v>
      </c>
    </row>
    <row r="482" spans="1:63" ht="13">
      <c r="A482" s="590"/>
      <c r="B482" s="591"/>
      <c r="C482" s="551">
        <v>479</v>
      </c>
      <c r="D482" s="645" t="s">
        <v>3885</v>
      </c>
      <c r="E482" s="645">
        <v>17</v>
      </c>
      <c r="F482" s="593" t="s">
        <v>1952</v>
      </c>
      <c r="G482" s="588" t="s">
        <v>2641</v>
      </c>
      <c r="H482" s="589" t="s">
        <v>2642</v>
      </c>
      <c r="I482" s="589" t="s">
        <v>427</v>
      </c>
      <c r="J482" s="580" t="s">
        <v>629</v>
      </c>
      <c r="K482" s="594">
        <f t="shared" ref="K482:K492" si="1350">AV482</f>
        <v>2</v>
      </c>
      <c r="L482" s="588">
        <v>2</v>
      </c>
      <c r="M482" s="558"/>
      <c r="N482" s="558"/>
      <c r="O482" s="562">
        <f>SUM(L482+M482-N482)</f>
        <v>2</v>
      </c>
      <c r="P482" s="560"/>
      <c r="Q482" s="558"/>
      <c r="R482" s="562">
        <f t="shared" ref="R482:R492" si="1351">SUM(O482+P482-Q482)</f>
        <v>2</v>
      </c>
      <c r="S482" s="560"/>
      <c r="T482" s="558"/>
      <c r="U482" s="595">
        <f>SUM(R482+S482-T482)</f>
        <v>2</v>
      </c>
      <c r="V482" s="560"/>
      <c r="W482" s="558"/>
      <c r="X482" s="562">
        <f t="shared" ref="X482:X492" si="1352">SUM(U482+V482-W482)</f>
        <v>2</v>
      </c>
      <c r="Y482" s="560"/>
      <c r="Z482" s="558"/>
      <c r="AA482" s="595">
        <f t="shared" ref="AA482:AA492" si="1353">SUM(X482+Y482-Z482)</f>
        <v>2</v>
      </c>
      <c r="AB482" s="560"/>
      <c r="AC482" s="558"/>
      <c r="AD482" s="562">
        <f t="shared" ref="AD482:AD492" si="1354">SUM(AA482+AB482-AC482)</f>
        <v>2</v>
      </c>
      <c r="AE482" s="557"/>
      <c r="AF482" s="558"/>
      <c r="AG482" s="672">
        <f t="shared" ref="AG482:AG492" si="1355">SUM(AD482+AE482-AF482)</f>
        <v>2</v>
      </c>
      <c r="AH482" s="560"/>
      <c r="AI482" s="558"/>
      <c r="AJ482" s="562">
        <f t="shared" ref="AJ482:AJ492" si="1356">SUM(AG482+AH482-AI482)</f>
        <v>2</v>
      </c>
      <c r="AK482" s="560"/>
      <c r="AL482" s="558"/>
      <c r="AM482" s="562">
        <f t="shared" ref="AM482:AM492" si="1357">SUM(AJ482+AK482-AL482)</f>
        <v>2</v>
      </c>
      <c r="AN482" s="560"/>
      <c r="AO482" s="558"/>
      <c r="AP482" s="562">
        <f t="shared" ref="AP482:AP492" si="1358">SUM(AM482+AN482-AO482)</f>
        <v>2</v>
      </c>
      <c r="AQ482" s="560"/>
      <c r="AR482" s="558"/>
      <c r="AS482" s="562">
        <f t="shared" ref="AS482:AS492" si="1359">SUM(AP482+AQ482-AR482)</f>
        <v>2</v>
      </c>
      <c r="AT482" s="560"/>
      <c r="AU482" s="558"/>
      <c r="AV482" s="562">
        <f t="shared" ref="AV482:AV492" si="1360">SUM(AS482+AT482-AU482)</f>
        <v>2</v>
      </c>
      <c r="AW482" s="597">
        <f>SUM(M482+P482+S482+V482+Y482+AB482+AE482+AH482+AK482+AN482+AQ482+AT482)</f>
        <v>0</v>
      </c>
      <c r="AX482" s="583">
        <f t="shared" si="1327"/>
        <v>0</v>
      </c>
      <c r="AY482" s="599">
        <f t="shared" ref="AY482:AY492" si="1361">SUM(N482,Q482,T482,W482,Z482,AC482,AF482,AI482,AL482,AO482,AR482,AU482)</f>
        <v>0</v>
      </c>
      <c r="AZ482" s="600" t="e">
        <f t="shared" ref="AZ482:AZ492" si="1362">AVERAGE(N482,Q482,T482,W482,Z482,AC482,AF482,AI482,AL482,AO482,AR482,AU482)</f>
        <v>#DIV/0!</v>
      </c>
      <c r="BA482" s="601">
        <f t="shared" ref="BA482:BA492" si="1363">COUNT(N482,Q482,T482,W482,Z482,AC482,AF482,AI482,AL482,AO482,AR482,AU482)</f>
        <v>0</v>
      </c>
      <c r="BB482" s="602">
        <v>2</v>
      </c>
      <c r="BC482" s="603">
        <v>1</v>
      </c>
      <c r="BD482" s="584">
        <f t="shared" si="1292"/>
        <v>2</v>
      </c>
      <c r="BE482" s="583">
        <f t="shared" si="1293"/>
        <v>1</v>
      </c>
      <c r="BF482" s="585">
        <v>2</v>
      </c>
      <c r="BG482" s="586">
        <v>45791.411180555559</v>
      </c>
      <c r="BH482" s="572">
        <f>BH481</f>
        <v>46265</v>
      </c>
      <c r="BI482" s="604">
        <f t="shared" ref="BI482:BI492" si="1364">BH482-BG482</f>
        <v>473.58881944444147</v>
      </c>
      <c r="BJ482" s="580" t="str">
        <f t="shared" si="1294"/>
        <v>Dead Stock</v>
      </c>
      <c r="BK482" s="751">
        <v>5600</v>
      </c>
    </row>
    <row r="483" spans="1:63" ht="13">
      <c r="A483" s="590"/>
      <c r="B483" s="591"/>
      <c r="C483" s="551">
        <v>480</v>
      </c>
      <c r="D483" s="645" t="s">
        <v>3885</v>
      </c>
      <c r="E483" s="645">
        <v>18</v>
      </c>
      <c r="F483" s="553" t="s">
        <v>1952</v>
      </c>
      <c r="G483" s="580" t="s">
        <v>2689</v>
      </c>
      <c r="H483" s="581" t="s">
        <v>2690</v>
      </c>
      <c r="I483" s="581" t="s">
        <v>3973</v>
      </c>
      <c r="J483" s="580" t="s">
        <v>629</v>
      </c>
      <c r="K483" s="582">
        <f t="shared" si="1350"/>
        <v>2</v>
      </c>
      <c r="L483" s="580">
        <v>2</v>
      </c>
      <c r="M483" s="627"/>
      <c r="N483" s="628"/>
      <c r="O483" s="559">
        <f>SUM(L483+M483-N483)</f>
        <v>2</v>
      </c>
      <c r="P483" s="629"/>
      <c r="Q483" s="628"/>
      <c r="R483" s="559">
        <f t="shared" si="1351"/>
        <v>2</v>
      </c>
      <c r="S483" s="629"/>
      <c r="T483" s="628"/>
      <c r="U483" s="561">
        <f>SUM(R483+S483-T483)</f>
        <v>2</v>
      </c>
      <c r="V483" s="629"/>
      <c r="W483" s="628"/>
      <c r="X483" s="559">
        <f t="shared" si="1352"/>
        <v>2</v>
      </c>
      <c r="Y483" s="629"/>
      <c r="Z483" s="628"/>
      <c r="AA483" s="561">
        <f t="shared" si="1353"/>
        <v>2</v>
      </c>
      <c r="AB483" s="629"/>
      <c r="AC483" s="628"/>
      <c r="AD483" s="559">
        <f t="shared" si="1354"/>
        <v>2</v>
      </c>
      <c r="AE483" s="627"/>
      <c r="AF483" s="628"/>
      <c r="AG483" s="756">
        <f t="shared" si="1355"/>
        <v>2</v>
      </c>
      <c r="AH483" s="629"/>
      <c r="AI483" s="628"/>
      <c r="AJ483" s="562">
        <f t="shared" si="1356"/>
        <v>2</v>
      </c>
      <c r="AK483" s="629"/>
      <c r="AL483" s="628"/>
      <c r="AM483" s="562">
        <f t="shared" si="1357"/>
        <v>2</v>
      </c>
      <c r="AN483" s="629"/>
      <c r="AO483" s="628"/>
      <c r="AP483" s="559">
        <f t="shared" si="1358"/>
        <v>2</v>
      </c>
      <c r="AQ483" s="629"/>
      <c r="AR483" s="628"/>
      <c r="AS483" s="559">
        <f t="shared" si="1359"/>
        <v>2</v>
      </c>
      <c r="AT483" s="629"/>
      <c r="AU483" s="628"/>
      <c r="AV483" s="559">
        <f t="shared" si="1360"/>
        <v>2</v>
      </c>
      <c r="AW483" s="583">
        <f>SUM(M483+P483+S483+V483+Y483+AB483+AE483+AH483+AK483+AN483+AQ483+AT483)</f>
        <v>0</v>
      </c>
      <c r="AX483" s="583">
        <f t="shared" si="1327"/>
        <v>0</v>
      </c>
      <c r="AY483" s="564">
        <f t="shared" si="1361"/>
        <v>0</v>
      </c>
      <c r="AZ483" s="565" t="e">
        <f t="shared" si="1362"/>
        <v>#DIV/0!</v>
      </c>
      <c r="BA483" s="566">
        <f t="shared" si="1363"/>
        <v>0</v>
      </c>
      <c r="BB483" s="567">
        <f>MAX(0, Table176252626[[#This Row],[Column6]])</f>
        <v>2</v>
      </c>
      <c r="BC483" s="568">
        <v>1</v>
      </c>
      <c r="BD483" s="584">
        <f t="shared" si="1292"/>
        <v>2</v>
      </c>
      <c r="BE483" s="583">
        <f t="shared" si="1293"/>
        <v>1</v>
      </c>
      <c r="BF483" s="585">
        <v>2</v>
      </c>
      <c r="BG483" s="586">
        <v>44639.708935185183</v>
      </c>
      <c r="BH483" s="572">
        <f>BH482</f>
        <v>46265</v>
      </c>
      <c r="BI483" s="587">
        <f t="shared" si="1364"/>
        <v>1625.2910648148172</v>
      </c>
      <c r="BJ483" s="580" t="str">
        <f t="shared" si="1294"/>
        <v>Dead Stock</v>
      </c>
      <c r="BK483" s="751">
        <v>25500</v>
      </c>
    </row>
    <row r="484" spans="1:63" ht="13">
      <c r="A484" s="549"/>
      <c r="B484" s="550"/>
      <c r="C484" s="577">
        <v>481</v>
      </c>
      <c r="D484" s="645" t="s">
        <v>3885</v>
      </c>
      <c r="E484" s="645">
        <v>19</v>
      </c>
      <c r="F484" s="553" t="s">
        <v>1952</v>
      </c>
      <c r="G484" s="580" t="s">
        <v>3969</v>
      </c>
      <c r="H484" s="581" t="s">
        <v>3970</v>
      </c>
      <c r="I484" s="589" t="s">
        <v>3973</v>
      </c>
      <c r="J484" s="580" t="s">
        <v>629</v>
      </c>
      <c r="K484" s="594">
        <f t="shared" si="1350"/>
        <v>1</v>
      </c>
      <c r="L484" s="588">
        <v>1</v>
      </c>
      <c r="M484" s="558"/>
      <c r="N484" s="558"/>
      <c r="O484" s="562">
        <f>SUM(L484+M484-N484)</f>
        <v>1</v>
      </c>
      <c r="P484" s="560"/>
      <c r="Q484" s="558"/>
      <c r="R484" s="562">
        <f t="shared" si="1351"/>
        <v>1</v>
      </c>
      <c r="S484" s="560"/>
      <c r="T484" s="558"/>
      <c r="U484" s="595">
        <f>SUM(R484+S484-T484)</f>
        <v>1</v>
      </c>
      <c r="V484" s="560"/>
      <c r="W484" s="558"/>
      <c r="X484" s="562">
        <f t="shared" si="1352"/>
        <v>1</v>
      </c>
      <c r="Y484" s="560"/>
      <c r="Z484" s="558"/>
      <c r="AA484" s="595">
        <f t="shared" si="1353"/>
        <v>1</v>
      </c>
      <c r="AB484" s="560"/>
      <c r="AC484" s="558"/>
      <c r="AD484" s="562">
        <f t="shared" si="1354"/>
        <v>1</v>
      </c>
      <c r="AE484" s="557"/>
      <c r="AF484" s="558"/>
      <c r="AG484" s="672">
        <f t="shared" si="1355"/>
        <v>1</v>
      </c>
      <c r="AH484" s="560"/>
      <c r="AI484" s="558"/>
      <c r="AJ484" s="562">
        <f t="shared" si="1356"/>
        <v>1</v>
      </c>
      <c r="AK484" s="560"/>
      <c r="AL484" s="558"/>
      <c r="AM484" s="562">
        <f t="shared" si="1357"/>
        <v>1</v>
      </c>
      <c r="AN484" s="560"/>
      <c r="AO484" s="558"/>
      <c r="AP484" s="562">
        <f t="shared" si="1358"/>
        <v>1</v>
      </c>
      <c r="AQ484" s="560"/>
      <c r="AR484" s="558"/>
      <c r="AS484" s="562">
        <f t="shared" si="1359"/>
        <v>1</v>
      </c>
      <c r="AT484" s="560"/>
      <c r="AU484" s="558"/>
      <c r="AV484" s="562">
        <f t="shared" si="1360"/>
        <v>1</v>
      </c>
      <c r="AW484" s="597">
        <f>SUM(M484+P484+S484+V484+Y484+AB484+AE484+AH484+AK484+AN484+AQ484+AT484)</f>
        <v>0</v>
      </c>
      <c r="AX484" s="583">
        <f t="shared" si="1327"/>
        <v>0</v>
      </c>
      <c r="AY484" s="599">
        <f t="shared" si="1361"/>
        <v>0</v>
      </c>
      <c r="AZ484" s="600" t="e">
        <f t="shared" si="1362"/>
        <v>#DIV/0!</v>
      </c>
      <c r="BA484" s="601">
        <f t="shared" si="1363"/>
        <v>0</v>
      </c>
      <c r="BB484" s="602">
        <v>1</v>
      </c>
      <c r="BC484" s="603">
        <v>0</v>
      </c>
      <c r="BD484" s="584">
        <f t="shared" si="1292"/>
        <v>1</v>
      </c>
      <c r="BE484" s="583">
        <f t="shared" si="1293"/>
        <v>1</v>
      </c>
      <c r="BF484" s="585">
        <v>2</v>
      </c>
      <c r="BG484" s="586">
        <v>44336.561516203707</v>
      </c>
      <c r="BH484" s="572">
        <f>BH483</f>
        <v>46265</v>
      </c>
      <c r="BI484" s="604">
        <f t="shared" si="1364"/>
        <v>1928.4384837962934</v>
      </c>
      <c r="BJ484" s="580" t="str">
        <f t="shared" si="1294"/>
        <v>Dead Stock</v>
      </c>
      <c r="BK484" s="751">
        <v>24500</v>
      </c>
    </row>
    <row r="485" spans="1:63" ht="13">
      <c r="A485" s="575"/>
      <c r="B485" s="576"/>
      <c r="C485" s="551">
        <v>482</v>
      </c>
      <c r="D485" s="645" t="s">
        <v>3885</v>
      </c>
      <c r="E485" s="645">
        <v>20</v>
      </c>
      <c r="F485" s="593" t="s">
        <v>1953</v>
      </c>
      <c r="G485" s="588" t="s">
        <v>3764</v>
      </c>
      <c r="H485" s="589" t="s">
        <v>3828</v>
      </c>
      <c r="I485" s="581" t="s">
        <v>3829</v>
      </c>
      <c r="J485" s="580" t="s">
        <v>629</v>
      </c>
      <c r="K485" s="594">
        <f t="shared" si="1350"/>
        <v>1</v>
      </c>
      <c r="L485" s="588">
        <v>1</v>
      </c>
      <c r="M485" s="558"/>
      <c r="N485" s="558"/>
      <c r="O485" s="562">
        <f>SUM(L485+M485-N485)</f>
        <v>1</v>
      </c>
      <c r="P485" s="560"/>
      <c r="Q485" s="558"/>
      <c r="R485" s="562">
        <f t="shared" si="1351"/>
        <v>1</v>
      </c>
      <c r="S485" s="560"/>
      <c r="T485" s="558"/>
      <c r="U485" s="595">
        <f>SUM(R485+S485-T485)</f>
        <v>1</v>
      </c>
      <c r="V485" s="560"/>
      <c r="W485" s="558"/>
      <c r="X485" s="562">
        <f t="shared" si="1352"/>
        <v>1</v>
      </c>
      <c r="Y485" s="560"/>
      <c r="Z485" s="558"/>
      <c r="AA485" s="595">
        <f t="shared" si="1353"/>
        <v>1</v>
      </c>
      <c r="AB485" s="560"/>
      <c r="AC485" s="558"/>
      <c r="AD485" s="562">
        <f t="shared" si="1354"/>
        <v>1</v>
      </c>
      <c r="AE485" s="557"/>
      <c r="AF485" s="558"/>
      <c r="AG485" s="672">
        <f t="shared" si="1355"/>
        <v>1</v>
      </c>
      <c r="AH485" s="560"/>
      <c r="AI485" s="558"/>
      <c r="AJ485" s="562">
        <f t="shared" si="1356"/>
        <v>1</v>
      </c>
      <c r="AK485" s="560"/>
      <c r="AL485" s="558"/>
      <c r="AM485" s="562">
        <f t="shared" si="1357"/>
        <v>1</v>
      </c>
      <c r="AN485" s="560"/>
      <c r="AO485" s="558"/>
      <c r="AP485" s="562">
        <f t="shared" si="1358"/>
        <v>1</v>
      </c>
      <c r="AQ485" s="560"/>
      <c r="AR485" s="558"/>
      <c r="AS485" s="562">
        <f t="shared" si="1359"/>
        <v>1</v>
      </c>
      <c r="AT485" s="560"/>
      <c r="AU485" s="558"/>
      <c r="AV485" s="562">
        <f t="shared" si="1360"/>
        <v>1</v>
      </c>
      <c r="AW485" s="597">
        <f t="shared" ref="AW485" si="1365">SUM(M485+P485+S485+V485+Y485+AB485+AE485+AH485+AK485+AN485+AQ485+AT485)</f>
        <v>0</v>
      </c>
      <c r="AX485" s="583">
        <f t="shared" si="1327"/>
        <v>0</v>
      </c>
      <c r="AY485" s="599">
        <f t="shared" si="1361"/>
        <v>0</v>
      </c>
      <c r="AZ485" s="600" t="e">
        <f t="shared" si="1362"/>
        <v>#DIV/0!</v>
      </c>
      <c r="BA485" s="601">
        <f t="shared" si="1363"/>
        <v>0</v>
      </c>
      <c r="BB485" s="602">
        <v>1</v>
      </c>
      <c r="BC485" s="603">
        <v>0</v>
      </c>
      <c r="BD485" s="584">
        <f t="shared" si="1292"/>
        <v>1</v>
      </c>
      <c r="BE485" s="583">
        <f t="shared" si="1293"/>
        <v>1</v>
      </c>
      <c r="BF485" s="585">
        <v>2</v>
      </c>
      <c r="BG485" s="586">
        <v>45280.586099537039</v>
      </c>
      <c r="BH485" s="572">
        <f>BH484</f>
        <v>46265</v>
      </c>
      <c r="BI485" s="604">
        <f t="shared" si="1364"/>
        <v>984.41390046296146</v>
      </c>
      <c r="BJ485" s="580" t="str">
        <f t="shared" si="1294"/>
        <v>Dead Stock</v>
      </c>
      <c r="BK485" s="751">
        <v>24225</v>
      </c>
    </row>
    <row r="486" spans="1:63" ht="13">
      <c r="A486" s="549"/>
      <c r="B486" s="550"/>
      <c r="C486" s="551">
        <v>483</v>
      </c>
      <c r="D486" s="645" t="s">
        <v>3885</v>
      </c>
      <c r="E486" s="645">
        <v>21</v>
      </c>
      <c r="F486" s="553" t="s">
        <v>1952</v>
      </c>
      <c r="G486" s="588" t="s">
        <v>3151</v>
      </c>
      <c r="H486" s="589" t="s">
        <v>4739</v>
      </c>
      <c r="I486" s="589" t="s">
        <v>2909</v>
      </c>
      <c r="J486" s="580" t="s">
        <v>629</v>
      </c>
      <c r="K486" s="594">
        <f t="shared" si="1350"/>
        <v>2</v>
      </c>
      <c r="L486" s="588">
        <v>2</v>
      </c>
      <c r="M486" s="558"/>
      <c r="N486" s="558"/>
      <c r="O486" s="562">
        <f t="shared" ref="O486" si="1366">SUM(L486+M486-N486)</f>
        <v>2</v>
      </c>
      <c r="P486" s="560"/>
      <c r="Q486" s="558"/>
      <c r="R486" s="562">
        <f t="shared" si="1351"/>
        <v>2</v>
      </c>
      <c r="S486" s="560"/>
      <c r="T486" s="558"/>
      <c r="U486" s="595">
        <f t="shared" ref="U486" si="1367">SUM(R486+S486-T486)</f>
        <v>2</v>
      </c>
      <c r="V486" s="560"/>
      <c r="W486" s="558"/>
      <c r="X486" s="562">
        <f t="shared" si="1352"/>
        <v>2</v>
      </c>
      <c r="Y486" s="560"/>
      <c r="Z486" s="558"/>
      <c r="AA486" s="595">
        <f t="shared" si="1353"/>
        <v>2</v>
      </c>
      <c r="AB486" s="560"/>
      <c r="AC486" s="558"/>
      <c r="AD486" s="562">
        <f t="shared" si="1354"/>
        <v>2</v>
      </c>
      <c r="AE486" s="557"/>
      <c r="AF486" s="558"/>
      <c r="AG486" s="672">
        <f t="shared" si="1355"/>
        <v>2</v>
      </c>
      <c r="AH486" s="560"/>
      <c r="AI486" s="558"/>
      <c r="AJ486" s="562">
        <f t="shared" si="1356"/>
        <v>2</v>
      </c>
      <c r="AK486" s="560"/>
      <c r="AL486" s="558"/>
      <c r="AM486" s="562">
        <f t="shared" si="1357"/>
        <v>2</v>
      </c>
      <c r="AN486" s="560"/>
      <c r="AO486" s="558"/>
      <c r="AP486" s="562">
        <f t="shared" si="1358"/>
        <v>2</v>
      </c>
      <c r="AQ486" s="560"/>
      <c r="AR486" s="558"/>
      <c r="AS486" s="562">
        <f t="shared" si="1359"/>
        <v>2</v>
      </c>
      <c r="AT486" s="560"/>
      <c r="AU486" s="558"/>
      <c r="AV486" s="562">
        <f t="shared" si="1360"/>
        <v>2</v>
      </c>
      <c r="AW486" s="597">
        <f t="shared" ref="AW486" si="1368">SUM(M486+P486+S486+V486+Y486+AB486+AE486+AH486+AK486+AN486+AQ486+AT486)</f>
        <v>0</v>
      </c>
      <c r="AX486" s="583">
        <f t="shared" si="1327"/>
        <v>0</v>
      </c>
      <c r="AY486" s="599">
        <f t="shared" si="1361"/>
        <v>0</v>
      </c>
      <c r="AZ486" s="600" t="e">
        <f t="shared" si="1362"/>
        <v>#DIV/0!</v>
      </c>
      <c r="BA486" s="601">
        <f t="shared" si="1363"/>
        <v>0</v>
      </c>
      <c r="BB486" s="602">
        <v>2</v>
      </c>
      <c r="BC486" s="603">
        <v>1</v>
      </c>
      <c r="BD486" s="584">
        <f t="shared" si="1292"/>
        <v>2</v>
      </c>
      <c r="BE486" s="583">
        <f t="shared" si="1293"/>
        <v>1</v>
      </c>
      <c r="BF486" s="585">
        <v>2</v>
      </c>
      <c r="BG486" s="586">
        <v>45085.553576388891</v>
      </c>
      <c r="BH486" s="572">
        <f>BH489</f>
        <v>46265</v>
      </c>
      <c r="BI486" s="604">
        <f t="shared" si="1364"/>
        <v>1179.4464236111089</v>
      </c>
      <c r="BJ486" s="580" t="str">
        <f t="shared" si="1294"/>
        <v>Dead Stock</v>
      </c>
      <c r="BK486" s="751">
        <v>9800</v>
      </c>
    </row>
    <row r="487" spans="1:63" ht="13">
      <c r="A487" s="575"/>
      <c r="B487" s="576"/>
      <c r="C487" s="551">
        <v>484</v>
      </c>
      <c r="D487" s="645" t="s">
        <v>3885</v>
      </c>
      <c r="E487" s="645">
        <v>22</v>
      </c>
      <c r="F487" s="593" t="s">
        <v>1952</v>
      </c>
      <c r="G487" s="588" t="s">
        <v>3971</v>
      </c>
      <c r="H487" s="589" t="s">
        <v>3972</v>
      </c>
      <c r="I487" s="589" t="s">
        <v>3973</v>
      </c>
      <c r="J487" s="580" t="s">
        <v>629</v>
      </c>
      <c r="K487" s="594">
        <f t="shared" si="1350"/>
        <v>2</v>
      </c>
      <c r="L487" s="580">
        <v>2</v>
      </c>
      <c r="M487" s="558"/>
      <c r="N487" s="558"/>
      <c r="O487" s="562">
        <f>SUM(L487+M487-N487)</f>
        <v>2</v>
      </c>
      <c r="P487" s="560"/>
      <c r="Q487" s="558"/>
      <c r="R487" s="562">
        <f t="shared" si="1351"/>
        <v>2</v>
      </c>
      <c r="S487" s="560"/>
      <c r="T487" s="558"/>
      <c r="U487" s="595">
        <f>SUM(R487+S487-T487)</f>
        <v>2</v>
      </c>
      <c r="V487" s="560"/>
      <c r="W487" s="558"/>
      <c r="X487" s="562">
        <f t="shared" si="1352"/>
        <v>2</v>
      </c>
      <c r="Y487" s="560"/>
      <c r="Z487" s="558"/>
      <c r="AA487" s="595">
        <f t="shared" si="1353"/>
        <v>2</v>
      </c>
      <c r="AB487" s="560"/>
      <c r="AC487" s="558"/>
      <c r="AD487" s="562">
        <f t="shared" si="1354"/>
        <v>2</v>
      </c>
      <c r="AE487" s="557"/>
      <c r="AF487" s="558"/>
      <c r="AG487" s="672">
        <f t="shared" si="1355"/>
        <v>2</v>
      </c>
      <c r="AH487" s="560"/>
      <c r="AI487" s="558"/>
      <c r="AJ487" s="562">
        <f t="shared" si="1356"/>
        <v>2</v>
      </c>
      <c r="AK487" s="560"/>
      <c r="AL487" s="558"/>
      <c r="AM487" s="562">
        <f t="shared" si="1357"/>
        <v>2</v>
      </c>
      <c r="AN487" s="560"/>
      <c r="AO487" s="558"/>
      <c r="AP487" s="562">
        <f t="shared" si="1358"/>
        <v>2</v>
      </c>
      <c r="AQ487" s="560"/>
      <c r="AR487" s="558"/>
      <c r="AS487" s="562">
        <f t="shared" si="1359"/>
        <v>2</v>
      </c>
      <c r="AT487" s="560"/>
      <c r="AU487" s="558"/>
      <c r="AV487" s="562">
        <f t="shared" si="1360"/>
        <v>2</v>
      </c>
      <c r="AW487" s="597">
        <f>SUM(M487+P487+S487+V487+Y487+AB487+AE487+AH487+AK487+AN487+AQ487+AT487)</f>
        <v>0</v>
      </c>
      <c r="AX487" s="583">
        <f t="shared" si="1327"/>
        <v>0</v>
      </c>
      <c r="AY487" s="599">
        <f t="shared" si="1361"/>
        <v>0</v>
      </c>
      <c r="AZ487" s="600" t="e">
        <f t="shared" si="1362"/>
        <v>#DIV/0!</v>
      </c>
      <c r="BA487" s="601">
        <f t="shared" si="1363"/>
        <v>0</v>
      </c>
      <c r="BB487" s="602">
        <v>2</v>
      </c>
      <c r="BC487" s="603">
        <v>1</v>
      </c>
      <c r="BD487" s="584">
        <f t="shared" si="1292"/>
        <v>2</v>
      </c>
      <c r="BE487" s="583">
        <f t="shared" si="1293"/>
        <v>1</v>
      </c>
      <c r="BF487" s="585">
        <v>2</v>
      </c>
      <c r="BG487" s="586">
        <v>45470.636550925927</v>
      </c>
      <c r="BH487" s="572">
        <f>BH485</f>
        <v>46265</v>
      </c>
      <c r="BI487" s="604">
        <f t="shared" si="1364"/>
        <v>794.36344907407329</v>
      </c>
      <c r="BJ487" s="580" t="str">
        <f t="shared" si="1294"/>
        <v>Dead Stock</v>
      </c>
      <c r="BK487" s="751">
        <v>15000</v>
      </c>
    </row>
    <row r="488" spans="1:63" ht="13">
      <c r="A488" s="590"/>
      <c r="B488" s="591"/>
      <c r="C488" s="577">
        <v>485</v>
      </c>
      <c r="D488" s="645" t="s">
        <v>3885</v>
      </c>
      <c r="E488" s="645">
        <v>23</v>
      </c>
      <c r="F488" s="553" t="s">
        <v>1953</v>
      </c>
      <c r="G488" s="580" t="s">
        <v>2555</v>
      </c>
      <c r="H488" s="581" t="s">
        <v>2556</v>
      </c>
      <c r="I488" s="581" t="s">
        <v>2909</v>
      </c>
      <c r="J488" s="580" t="s">
        <v>629</v>
      </c>
      <c r="K488" s="582">
        <f t="shared" si="1350"/>
        <v>1</v>
      </c>
      <c r="L488" s="580">
        <v>2</v>
      </c>
      <c r="M488" s="557"/>
      <c r="N488" s="558"/>
      <c r="O488" s="559">
        <f t="shared" ref="O488" si="1369">SUM(L488+M488-N488)</f>
        <v>2</v>
      </c>
      <c r="P488" s="560"/>
      <c r="Q488" s="558"/>
      <c r="R488" s="559">
        <f t="shared" si="1351"/>
        <v>2</v>
      </c>
      <c r="S488" s="560"/>
      <c r="T488" s="558"/>
      <c r="U488" s="561">
        <f t="shared" ref="U488" si="1370">SUM(R488+S488-T488)</f>
        <v>2</v>
      </c>
      <c r="V488" s="560"/>
      <c r="W488" s="558"/>
      <c r="X488" s="559">
        <f t="shared" si="1352"/>
        <v>2</v>
      </c>
      <c r="Y488" s="560"/>
      <c r="Z488" s="558"/>
      <c r="AA488" s="561">
        <f t="shared" si="1353"/>
        <v>2</v>
      </c>
      <c r="AB488" s="560"/>
      <c r="AC488" s="558">
        <v>1</v>
      </c>
      <c r="AD488" s="559">
        <f t="shared" si="1354"/>
        <v>1</v>
      </c>
      <c r="AE488" s="557"/>
      <c r="AF488" s="558"/>
      <c r="AG488" s="756">
        <f t="shared" si="1355"/>
        <v>1</v>
      </c>
      <c r="AH488" s="560"/>
      <c r="AI488" s="558"/>
      <c r="AJ488" s="562">
        <f t="shared" si="1356"/>
        <v>1</v>
      </c>
      <c r="AK488" s="560"/>
      <c r="AL488" s="558"/>
      <c r="AM488" s="562">
        <f t="shared" si="1357"/>
        <v>1</v>
      </c>
      <c r="AN488" s="560"/>
      <c r="AO488" s="558"/>
      <c r="AP488" s="562">
        <f t="shared" si="1358"/>
        <v>1</v>
      </c>
      <c r="AQ488" s="560"/>
      <c r="AR488" s="558"/>
      <c r="AS488" s="562">
        <f t="shared" si="1359"/>
        <v>1</v>
      </c>
      <c r="AT488" s="560"/>
      <c r="AU488" s="558"/>
      <c r="AV488" s="562">
        <f t="shared" si="1360"/>
        <v>1</v>
      </c>
      <c r="AW488" s="583">
        <f>SUM(M488+P488+S488+V488+Y488+AB488+AE488+AH488+AK488+AN488+AQ488+AT488)</f>
        <v>0</v>
      </c>
      <c r="AX488" s="583">
        <f t="shared" si="1327"/>
        <v>1</v>
      </c>
      <c r="AY488" s="564">
        <f t="shared" si="1361"/>
        <v>1</v>
      </c>
      <c r="AZ488" s="565">
        <f t="shared" si="1362"/>
        <v>1</v>
      </c>
      <c r="BA488" s="566">
        <f t="shared" si="1363"/>
        <v>1</v>
      </c>
      <c r="BB488" s="567">
        <v>1</v>
      </c>
      <c r="BC488" s="568">
        <v>0</v>
      </c>
      <c r="BD488" s="584">
        <f t="shared" si="1292"/>
        <v>1</v>
      </c>
      <c r="BE488" s="583">
        <f t="shared" si="1293"/>
        <v>1</v>
      </c>
      <c r="BF488" s="585">
        <v>2</v>
      </c>
      <c r="BG488" s="586">
        <v>45220.557812500003</v>
      </c>
      <c r="BH488" s="572">
        <f>BH487</f>
        <v>46265</v>
      </c>
      <c r="BI488" s="608">
        <f t="shared" si="1364"/>
        <v>1044.4421874999971</v>
      </c>
      <c r="BJ488" s="580" t="str">
        <f t="shared" si="1294"/>
        <v>Dead Stock</v>
      </c>
      <c r="BK488" s="751">
        <v>2550</v>
      </c>
    </row>
    <row r="489" spans="1:63" ht="13">
      <c r="A489" s="575"/>
      <c r="B489" s="576"/>
      <c r="C489" s="551">
        <v>486</v>
      </c>
      <c r="D489" s="645" t="s">
        <v>3885</v>
      </c>
      <c r="E489" s="645">
        <v>24</v>
      </c>
      <c r="F489" s="579" t="s">
        <v>1953</v>
      </c>
      <c r="G489" s="580" t="s">
        <v>625</v>
      </c>
      <c r="H489" s="581" t="s">
        <v>3051</v>
      </c>
      <c r="I489" s="581" t="s">
        <v>4300</v>
      </c>
      <c r="J489" s="580" t="s">
        <v>629</v>
      </c>
      <c r="K489" s="582">
        <f t="shared" si="1350"/>
        <v>9</v>
      </c>
      <c r="L489" s="580">
        <v>9</v>
      </c>
      <c r="M489" s="557"/>
      <c r="N489" s="558"/>
      <c r="O489" s="559">
        <f>SUM(L489+M489-N489)</f>
        <v>9</v>
      </c>
      <c r="P489" s="560"/>
      <c r="Q489" s="558"/>
      <c r="R489" s="559">
        <f t="shared" si="1351"/>
        <v>9</v>
      </c>
      <c r="S489" s="560"/>
      <c r="T489" s="558"/>
      <c r="U489" s="561">
        <f>SUM(R489+S489-T489)</f>
        <v>9</v>
      </c>
      <c r="V489" s="560"/>
      <c r="W489" s="558"/>
      <c r="X489" s="559">
        <f t="shared" si="1352"/>
        <v>9</v>
      </c>
      <c r="Y489" s="560"/>
      <c r="Z489" s="558"/>
      <c r="AA489" s="561">
        <f t="shared" si="1353"/>
        <v>9</v>
      </c>
      <c r="AB489" s="560"/>
      <c r="AC489" s="558"/>
      <c r="AD489" s="559">
        <f t="shared" si="1354"/>
        <v>9</v>
      </c>
      <c r="AE489" s="557"/>
      <c r="AF489" s="558"/>
      <c r="AG489" s="756">
        <f t="shared" si="1355"/>
        <v>9</v>
      </c>
      <c r="AH489" s="560"/>
      <c r="AI489" s="558"/>
      <c r="AJ489" s="562">
        <f t="shared" si="1356"/>
        <v>9</v>
      </c>
      <c r="AK489" s="560"/>
      <c r="AL489" s="558"/>
      <c r="AM489" s="562">
        <f t="shared" si="1357"/>
        <v>9</v>
      </c>
      <c r="AN489" s="560"/>
      <c r="AO489" s="558"/>
      <c r="AP489" s="562">
        <f t="shared" si="1358"/>
        <v>9</v>
      </c>
      <c r="AQ489" s="560"/>
      <c r="AR489" s="558"/>
      <c r="AS489" s="562">
        <f t="shared" si="1359"/>
        <v>9</v>
      </c>
      <c r="AT489" s="560"/>
      <c r="AU489" s="558"/>
      <c r="AV489" s="562">
        <f t="shared" si="1360"/>
        <v>9</v>
      </c>
      <c r="AW489" s="583">
        <f t="shared" ref="AW489" si="1371">SUM(M489+P489+S489+V489+Y489+AB489+AE489+AH489+AK489+AN489+AQ489+AT489)</f>
        <v>0</v>
      </c>
      <c r="AX489" s="583">
        <f t="shared" si="1327"/>
        <v>0</v>
      </c>
      <c r="AY489" s="564">
        <f t="shared" si="1361"/>
        <v>0</v>
      </c>
      <c r="AZ489" s="565" t="e">
        <f t="shared" si="1362"/>
        <v>#DIV/0!</v>
      </c>
      <c r="BA489" s="566">
        <f t="shared" si="1363"/>
        <v>0</v>
      </c>
      <c r="BB489" s="567">
        <f>MAX(0, Table176252626[[#This Row],[Column6]])</f>
        <v>9</v>
      </c>
      <c r="BC489" s="568">
        <v>1</v>
      </c>
      <c r="BD489" s="584">
        <f t="shared" si="1292"/>
        <v>9</v>
      </c>
      <c r="BE489" s="583">
        <f t="shared" si="1293"/>
        <v>8</v>
      </c>
      <c r="BF489" s="585">
        <v>2</v>
      </c>
      <c r="BG489" s="586">
        <v>43145.59646990741</v>
      </c>
      <c r="BH489" s="572">
        <f>BH488</f>
        <v>46265</v>
      </c>
      <c r="BI489" s="587">
        <f t="shared" si="1364"/>
        <v>3119.4035300925898</v>
      </c>
      <c r="BJ489" s="580" t="str">
        <f t="shared" si="1294"/>
        <v>Dead Stock</v>
      </c>
      <c r="BK489" s="751">
        <v>593.25</v>
      </c>
    </row>
    <row r="490" spans="1:63" ht="13">
      <c r="A490" s="590"/>
      <c r="B490" s="591"/>
      <c r="C490" s="551">
        <v>487</v>
      </c>
      <c r="D490" s="645" t="s">
        <v>3885</v>
      </c>
      <c r="E490" s="645">
        <v>25</v>
      </c>
      <c r="F490" s="553" t="s">
        <v>1952</v>
      </c>
      <c r="G490" s="588" t="s">
        <v>4348</v>
      </c>
      <c r="H490" s="589" t="s">
        <v>4349</v>
      </c>
      <c r="I490" s="589" t="s">
        <v>423</v>
      </c>
      <c r="J490" s="580" t="s">
        <v>629</v>
      </c>
      <c r="K490" s="594">
        <f t="shared" si="1350"/>
        <v>5</v>
      </c>
      <c r="L490" s="588">
        <v>5</v>
      </c>
      <c r="M490" s="558"/>
      <c r="N490" s="558"/>
      <c r="O490" s="562">
        <f>SUM(L490+M490-N490)</f>
        <v>5</v>
      </c>
      <c r="P490" s="560"/>
      <c r="Q490" s="558"/>
      <c r="R490" s="562">
        <f t="shared" si="1351"/>
        <v>5</v>
      </c>
      <c r="S490" s="560"/>
      <c r="T490" s="558"/>
      <c r="U490" s="595">
        <f>SUM(R490+S490-T490)</f>
        <v>5</v>
      </c>
      <c r="V490" s="560"/>
      <c r="W490" s="558"/>
      <c r="X490" s="562">
        <f t="shared" si="1352"/>
        <v>5</v>
      </c>
      <c r="Y490" s="560"/>
      <c r="Z490" s="558"/>
      <c r="AA490" s="595">
        <f t="shared" si="1353"/>
        <v>5</v>
      </c>
      <c r="AB490" s="560"/>
      <c r="AC490" s="558"/>
      <c r="AD490" s="562">
        <f t="shared" si="1354"/>
        <v>5</v>
      </c>
      <c r="AE490" s="557"/>
      <c r="AF490" s="558"/>
      <c r="AG490" s="672">
        <f t="shared" si="1355"/>
        <v>5</v>
      </c>
      <c r="AH490" s="560"/>
      <c r="AI490" s="558"/>
      <c r="AJ490" s="562">
        <f t="shared" si="1356"/>
        <v>5</v>
      </c>
      <c r="AK490" s="560"/>
      <c r="AL490" s="558"/>
      <c r="AM490" s="562">
        <f t="shared" si="1357"/>
        <v>5</v>
      </c>
      <c r="AN490" s="560"/>
      <c r="AO490" s="558"/>
      <c r="AP490" s="562">
        <f t="shared" si="1358"/>
        <v>5</v>
      </c>
      <c r="AQ490" s="560"/>
      <c r="AR490" s="558"/>
      <c r="AS490" s="562">
        <f t="shared" si="1359"/>
        <v>5</v>
      </c>
      <c r="AT490" s="560"/>
      <c r="AU490" s="558"/>
      <c r="AV490" s="562">
        <f t="shared" si="1360"/>
        <v>5</v>
      </c>
      <c r="AW490" s="597">
        <f>SUM(M490+P490+S490+V490+Y490+AB490+AE490+AH490+AK490+AN490+AQ490+AT490)</f>
        <v>0</v>
      </c>
      <c r="AX490" s="583">
        <f t="shared" si="1327"/>
        <v>0</v>
      </c>
      <c r="AY490" s="599">
        <f t="shared" si="1361"/>
        <v>0</v>
      </c>
      <c r="AZ490" s="600" t="e">
        <f t="shared" si="1362"/>
        <v>#DIV/0!</v>
      </c>
      <c r="BA490" s="601">
        <f t="shared" si="1363"/>
        <v>0</v>
      </c>
      <c r="BB490" s="567">
        <f>MAX(0, Table176252626[[#This Row],[Column6]])</f>
        <v>5</v>
      </c>
      <c r="BC490" s="568">
        <v>1</v>
      </c>
      <c r="BD490" s="584">
        <f t="shared" si="1292"/>
        <v>5</v>
      </c>
      <c r="BE490" s="583">
        <f t="shared" si="1293"/>
        <v>4</v>
      </c>
      <c r="BF490" s="585">
        <v>2</v>
      </c>
      <c r="BG490" s="586">
        <v>45772.770671296297</v>
      </c>
      <c r="BH490" s="572">
        <f>BH486</f>
        <v>46265</v>
      </c>
      <c r="BI490" s="587">
        <f t="shared" si="1364"/>
        <v>492.22932870370278</v>
      </c>
      <c r="BJ490" s="580" t="str">
        <f t="shared" si="1294"/>
        <v>Dead Stock</v>
      </c>
      <c r="BK490" s="751">
        <v>250</v>
      </c>
    </row>
    <row r="491" spans="1:63" ht="13">
      <c r="A491" s="549"/>
      <c r="B491" s="576"/>
      <c r="C491" s="551">
        <v>488</v>
      </c>
      <c r="D491" s="645" t="s">
        <v>3885</v>
      </c>
      <c r="E491" s="645">
        <v>26</v>
      </c>
      <c r="F491" s="553" t="s">
        <v>1952</v>
      </c>
      <c r="G491" s="554" t="s">
        <v>3746</v>
      </c>
      <c r="H491" s="555" t="s">
        <v>3747</v>
      </c>
      <c r="I491" s="581" t="s">
        <v>4300</v>
      </c>
      <c r="J491" s="580" t="s">
        <v>629</v>
      </c>
      <c r="K491" s="594">
        <f t="shared" si="1350"/>
        <v>15</v>
      </c>
      <c r="L491" s="580">
        <v>20</v>
      </c>
      <c r="M491" s="558"/>
      <c r="N491" s="558"/>
      <c r="O491" s="562">
        <f>SUM(L491+M491-N491)</f>
        <v>20</v>
      </c>
      <c r="P491" s="560"/>
      <c r="Q491" s="558"/>
      <c r="R491" s="562">
        <f t="shared" si="1351"/>
        <v>20</v>
      </c>
      <c r="S491" s="560"/>
      <c r="T491" s="558"/>
      <c r="U491" s="595">
        <f>SUM(R491+S491-T491)</f>
        <v>20</v>
      </c>
      <c r="V491" s="560"/>
      <c r="W491" s="558"/>
      <c r="X491" s="562">
        <f t="shared" si="1352"/>
        <v>20</v>
      </c>
      <c r="Y491" s="560"/>
      <c r="Z491" s="558">
        <v>3</v>
      </c>
      <c r="AA491" s="595">
        <f t="shared" si="1353"/>
        <v>17</v>
      </c>
      <c r="AB491" s="560"/>
      <c r="AC491" s="558">
        <v>2</v>
      </c>
      <c r="AD491" s="562">
        <f t="shared" si="1354"/>
        <v>15</v>
      </c>
      <c r="AE491" s="557"/>
      <c r="AF491" s="558"/>
      <c r="AG491" s="672">
        <f t="shared" si="1355"/>
        <v>15</v>
      </c>
      <c r="AH491" s="560"/>
      <c r="AI491" s="558"/>
      <c r="AJ491" s="562">
        <f t="shared" si="1356"/>
        <v>15</v>
      </c>
      <c r="AK491" s="560"/>
      <c r="AL491" s="558"/>
      <c r="AM491" s="562">
        <f t="shared" si="1357"/>
        <v>15</v>
      </c>
      <c r="AN491" s="560"/>
      <c r="AO491" s="558"/>
      <c r="AP491" s="562">
        <f t="shared" si="1358"/>
        <v>15</v>
      </c>
      <c r="AQ491" s="560"/>
      <c r="AR491" s="558"/>
      <c r="AS491" s="562">
        <f t="shared" si="1359"/>
        <v>15</v>
      </c>
      <c r="AT491" s="560"/>
      <c r="AU491" s="558"/>
      <c r="AV491" s="562">
        <f t="shared" si="1360"/>
        <v>15</v>
      </c>
      <c r="AW491" s="597">
        <f>SUM(M491+P491+S491+V491+Y491+AB491+AE491+AH491+AK491+AN491+AQ491+AT491)</f>
        <v>0</v>
      </c>
      <c r="AX491" s="583">
        <f t="shared" si="1327"/>
        <v>5</v>
      </c>
      <c r="AY491" s="599">
        <f t="shared" si="1361"/>
        <v>5</v>
      </c>
      <c r="AZ491" s="600">
        <f t="shared" si="1362"/>
        <v>2.5</v>
      </c>
      <c r="BA491" s="601">
        <f t="shared" si="1363"/>
        <v>2</v>
      </c>
      <c r="BB491" s="602">
        <v>15</v>
      </c>
      <c r="BC491" s="603">
        <v>1</v>
      </c>
      <c r="BD491" s="584">
        <f t="shared" si="1292"/>
        <v>15</v>
      </c>
      <c r="BE491" s="583">
        <f t="shared" si="1293"/>
        <v>14</v>
      </c>
      <c r="BF491" s="585">
        <v>2</v>
      </c>
      <c r="BG491" s="586">
        <v>45220.762627314813</v>
      </c>
      <c r="BH491" s="572">
        <f>BH490</f>
        <v>46265</v>
      </c>
      <c r="BI491" s="610">
        <f t="shared" si="1364"/>
        <v>1044.2373726851874</v>
      </c>
      <c r="BJ491" s="580" t="str">
        <f t="shared" si="1294"/>
        <v>Dead Stock</v>
      </c>
      <c r="BK491" s="751">
        <v>350</v>
      </c>
    </row>
    <row r="492" spans="1:63" ht="13">
      <c r="A492" s="549"/>
      <c r="B492" s="550"/>
      <c r="C492" s="577">
        <v>489</v>
      </c>
      <c r="D492" s="645" t="s">
        <v>3885</v>
      </c>
      <c r="E492" s="645">
        <v>27</v>
      </c>
      <c r="F492" s="553" t="s">
        <v>1952</v>
      </c>
      <c r="G492" s="580" t="s">
        <v>3756</v>
      </c>
      <c r="H492" s="581" t="s">
        <v>3757</v>
      </c>
      <c r="I492" s="581" t="s">
        <v>4300</v>
      </c>
      <c r="J492" s="580" t="s">
        <v>629</v>
      </c>
      <c r="K492" s="594">
        <f t="shared" si="1350"/>
        <v>14</v>
      </c>
      <c r="L492" s="588">
        <v>14</v>
      </c>
      <c r="M492" s="558"/>
      <c r="N492" s="558"/>
      <c r="O492" s="562">
        <f>SUM(L492+M492-N492)</f>
        <v>14</v>
      </c>
      <c r="P492" s="560"/>
      <c r="Q492" s="558"/>
      <c r="R492" s="562">
        <f t="shared" si="1351"/>
        <v>14</v>
      </c>
      <c r="S492" s="560"/>
      <c r="T492" s="558"/>
      <c r="U492" s="595">
        <f>SUM(R492+S492-T492)</f>
        <v>14</v>
      </c>
      <c r="V492" s="560"/>
      <c r="W492" s="558"/>
      <c r="X492" s="562">
        <f t="shared" si="1352"/>
        <v>14</v>
      </c>
      <c r="Y492" s="560"/>
      <c r="Z492" s="558"/>
      <c r="AA492" s="595">
        <f t="shared" si="1353"/>
        <v>14</v>
      </c>
      <c r="AB492" s="560"/>
      <c r="AC492" s="558"/>
      <c r="AD492" s="562">
        <f t="shared" si="1354"/>
        <v>14</v>
      </c>
      <c r="AE492" s="557"/>
      <c r="AF492" s="558"/>
      <c r="AG492" s="672">
        <f t="shared" si="1355"/>
        <v>14</v>
      </c>
      <c r="AH492" s="560"/>
      <c r="AI492" s="558"/>
      <c r="AJ492" s="562">
        <f t="shared" si="1356"/>
        <v>14</v>
      </c>
      <c r="AK492" s="560"/>
      <c r="AL492" s="558"/>
      <c r="AM492" s="562">
        <f t="shared" si="1357"/>
        <v>14</v>
      </c>
      <c r="AN492" s="560"/>
      <c r="AO492" s="558"/>
      <c r="AP492" s="562">
        <f t="shared" si="1358"/>
        <v>14</v>
      </c>
      <c r="AQ492" s="560"/>
      <c r="AR492" s="558"/>
      <c r="AS492" s="562">
        <f t="shared" si="1359"/>
        <v>14</v>
      </c>
      <c r="AT492" s="560"/>
      <c r="AU492" s="558"/>
      <c r="AV492" s="562">
        <f t="shared" si="1360"/>
        <v>14</v>
      </c>
      <c r="AW492" s="597">
        <f>SUM(M492+P492+S492+V492+Y492+AB492+AE492+AH492+AK492+AN492+AQ492+AT492)</f>
        <v>0</v>
      </c>
      <c r="AX492" s="583">
        <f t="shared" si="1327"/>
        <v>0</v>
      </c>
      <c r="AY492" s="599">
        <f t="shared" si="1361"/>
        <v>0</v>
      </c>
      <c r="AZ492" s="600" t="e">
        <f t="shared" si="1362"/>
        <v>#DIV/0!</v>
      </c>
      <c r="BA492" s="601">
        <f t="shared" si="1363"/>
        <v>0</v>
      </c>
      <c r="BB492" s="602">
        <v>14</v>
      </c>
      <c r="BC492" s="603">
        <v>1</v>
      </c>
      <c r="BD492" s="584">
        <f t="shared" si="1292"/>
        <v>14</v>
      </c>
      <c r="BE492" s="583">
        <f t="shared" si="1293"/>
        <v>13</v>
      </c>
      <c r="BF492" s="585">
        <v>2</v>
      </c>
      <c r="BG492" s="586">
        <v>45220.769432870373</v>
      </c>
      <c r="BH492" s="572">
        <f>BH491</f>
        <v>46265</v>
      </c>
      <c r="BI492" s="610">
        <f t="shared" si="1364"/>
        <v>1044.2305671296272</v>
      </c>
      <c r="BJ492" s="580" t="str">
        <f t="shared" si="1294"/>
        <v>Dead Stock</v>
      </c>
      <c r="BK492" s="751">
        <v>333</v>
      </c>
    </row>
    <row r="493" spans="1:63" ht="13">
      <c r="A493" s="575"/>
      <c r="B493" s="576"/>
      <c r="C493" s="551">
        <v>490</v>
      </c>
      <c r="D493" s="645" t="s">
        <v>3885</v>
      </c>
      <c r="E493" s="645">
        <v>28</v>
      </c>
      <c r="F493" s="553" t="s">
        <v>1952</v>
      </c>
      <c r="G493" s="580" t="s">
        <v>3740</v>
      </c>
      <c r="H493" s="581" t="s">
        <v>3741</v>
      </c>
      <c r="I493" s="581" t="s">
        <v>4300</v>
      </c>
      <c r="J493" s="580" t="s">
        <v>629</v>
      </c>
      <c r="K493" s="594">
        <f t="shared" ref="K493" si="1372">AV493</f>
        <v>10</v>
      </c>
      <c r="L493" s="588">
        <v>10</v>
      </c>
      <c r="M493" s="558"/>
      <c r="N493" s="558"/>
      <c r="O493" s="562">
        <f>SUM(L493+M493-N493)</f>
        <v>10</v>
      </c>
      <c r="P493" s="560"/>
      <c r="Q493" s="558"/>
      <c r="R493" s="562">
        <f t="shared" ref="R493" si="1373">SUM(O493+P493-Q493)</f>
        <v>10</v>
      </c>
      <c r="S493" s="560"/>
      <c r="T493" s="558"/>
      <c r="U493" s="595">
        <f>SUM(R493+S493-T493)</f>
        <v>10</v>
      </c>
      <c r="V493" s="560"/>
      <c r="W493" s="558"/>
      <c r="X493" s="562">
        <f t="shared" ref="X493" si="1374">SUM(U493+V493-W493)</f>
        <v>10</v>
      </c>
      <c r="Y493" s="560"/>
      <c r="Z493" s="558"/>
      <c r="AA493" s="595">
        <f t="shared" ref="AA493" si="1375">SUM(X493+Y493-Z493)</f>
        <v>10</v>
      </c>
      <c r="AB493" s="560"/>
      <c r="AC493" s="558"/>
      <c r="AD493" s="562">
        <f t="shared" ref="AD493" si="1376">SUM(AA493+AB493-AC493)</f>
        <v>10</v>
      </c>
      <c r="AE493" s="557"/>
      <c r="AF493" s="558"/>
      <c r="AG493" s="672">
        <f t="shared" ref="AG493" si="1377">SUM(AD493+AE493-AF493)</f>
        <v>10</v>
      </c>
      <c r="AH493" s="560"/>
      <c r="AI493" s="558"/>
      <c r="AJ493" s="562">
        <f t="shared" ref="AJ493" si="1378">SUM(AG493+AH493-AI493)</f>
        <v>10</v>
      </c>
      <c r="AK493" s="560"/>
      <c r="AL493" s="558"/>
      <c r="AM493" s="562">
        <f t="shared" ref="AM493" si="1379">SUM(AJ493+AK493-AL493)</f>
        <v>10</v>
      </c>
      <c r="AN493" s="560"/>
      <c r="AO493" s="558"/>
      <c r="AP493" s="562">
        <f t="shared" ref="AP493" si="1380">SUM(AM493+AN493-AO493)</f>
        <v>10</v>
      </c>
      <c r="AQ493" s="560"/>
      <c r="AR493" s="558"/>
      <c r="AS493" s="562">
        <f t="shared" ref="AS493" si="1381">SUM(AP493+AQ493-AR493)</f>
        <v>10</v>
      </c>
      <c r="AT493" s="560"/>
      <c r="AU493" s="558"/>
      <c r="AV493" s="562">
        <f t="shared" ref="AV493" si="1382">SUM(AS493+AT493-AU493)</f>
        <v>10</v>
      </c>
      <c r="AW493" s="597">
        <f>SUM(M493+P493+S493+V493+Y493+AB493+AE493+AH493+AK493+AN493+AQ493+AT493)</f>
        <v>0</v>
      </c>
      <c r="AX493" s="583">
        <f t="shared" si="1327"/>
        <v>0</v>
      </c>
      <c r="AY493" s="599">
        <f t="shared" ref="AY493" si="1383">SUM(N493,Q493,T493,W493,Z493,AC493,AF493,AI493,AL493,AO493,AR493,AU493)</f>
        <v>0</v>
      </c>
      <c r="AZ493" s="600" t="e">
        <f t="shared" ref="AZ493" si="1384">AVERAGE(N493,Q493,T493,W493,Z493,AC493,AF493,AI493,AL493,AO493,AR493,AU493)</f>
        <v>#DIV/0!</v>
      </c>
      <c r="BA493" s="601">
        <f t="shared" ref="BA493" si="1385">COUNT(N493,Q493,T493,W493,Z493,AC493,AF493,AI493,AL493,AO493,AR493,AU493)</f>
        <v>0</v>
      </c>
      <c r="BB493" s="602">
        <v>10</v>
      </c>
      <c r="BC493" s="603">
        <v>1</v>
      </c>
      <c r="BD493" s="584">
        <f t="shared" si="1292"/>
        <v>10</v>
      </c>
      <c r="BE493" s="583">
        <f t="shared" si="1293"/>
        <v>9</v>
      </c>
      <c r="BF493" s="585">
        <v>2</v>
      </c>
      <c r="BG493" s="586">
        <v>45220.762627314813</v>
      </c>
      <c r="BH493" s="572">
        <f>BH492</f>
        <v>46265</v>
      </c>
      <c r="BI493" s="610">
        <f t="shared" ref="BI493" si="1386">BH493-BG493</f>
        <v>1044.2373726851874</v>
      </c>
      <c r="BJ493" s="580" t="str">
        <f t="shared" si="1294"/>
        <v>Dead Stock</v>
      </c>
      <c r="BK493" s="751">
        <v>427</v>
      </c>
    </row>
    <row r="494" spans="1:63" ht="13">
      <c r="A494" s="590"/>
      <c r="B494" s="591"/>
      <c r="C494" s="551">
        <v>491</v>
      </c>
      <c r="D494" s="645" t="s">
        <v>3885</v>
      </c>
      <c r="E494" s="645">
        <v>29</v>
      </c>
      <c r="F494" s="553" t="s">
        <v>1953</v>
      </c>
      <c r="G494" s="580" t="s">
        <v>4821</v>
      </c>
      <c r="H494" s="581" t="s">
        <v>4820</v>
      </c>
      <c r="I494" s="581" t="s">
        <v>4873</v>
      </c>
      <c r="J494" s="580" t="s">
        <v>629</v>
      </c>
      <c r="K494" s="594">
        <f t="shared" ref="K494" si="1387">AV494</f>
        <v>9</v>
      </c>
      <c r="L494" s="580">
        <v>9</v>
      </c>
      <c r="M494" s="558"/>
      <c r="N494" s="558"/>
      <c r="O494" s="562">
        <f t="shared" ref="O494" si="1388">SUM(L494+M494-N494)</f>
        <v>9</v>
      </c>
      <c r="P494" s="560"/>
      <c r="Q494" s="558"/>
      <c r="R494" s="562">
        <f t="shared" ref="R494" si="1389">SUM(O494+P494-Q494)</f>
        <v>9</v>
      </c>
      <c r="S494" s="560"/>
      <c r="T494" s="558"/>
      <c r="U494" s="595">
        <f t="shared" ref="U494" si="1390">SUM(R494+S494-T494)</f>
        <v>9</v>
      </c>
      <c r="V494" s="560"/>
      <c r="W494" s="558"/>
      <c r="X494" s="562">
        <f t="shared" ref="X494" si="1391">SUM(U494+V494-W494)</f>
        <v>9</v>
      </c>
      <c r="Y494" s="560"/>
      <c r="Z494" s="558"/>
      <c r="AA494" s="595">
        <f t="shared" ref="AA494" si="1392">SUM(X494+Y494-Z494)</f>
        <v>9</v>
      </c>
      <c r="AB494" s="560"/>
      <c r="AC494" s="558"/>
      <c r="AD494" s="562">
        <f t="shared" ref="AD494" si="1393">SUM(AA494+AB494-AC494)</f>
        <v>9</v>
      </c>
      <c r="AE494" s="557"/>
      <c r="AF494" s="558"/>
      <c r="AG494" s="672">
        <f t="shared" ref="AG494" si="1394">SUM(AD494+AE494-AF494)</f>
        <v>9</v>
      </c>
      <c r="AH494" s="560"/>
      <c r="AI494" s="558"/>
      <c r="AJ494" s="562">
        <f t="shared" ref="AJ494" si="1395">SUM(AG494+AH494-AI494)</f>
        <v>9</v>
      </c>
      <c r="AK494" s="560"/>
      <c r="AL494" s="558"/>
      <c r="AM494" s="562">
        <f t="shared" ref="AM494" si="1396">SUM(AJ494+AK494-AL494)</f>
        <v>9</v>
      </c>
      <c r="AN494" s="560"/>
      <c r="AO494" s="558"/>
      <c r="AP494" s="562">
        <f t="shared" ref="AP494" si="1397">SUM(AM494+AN494-AO494)</f>
        <v>9</v>
      </c>
      <c r="AQ494" s="560"/>
      <c r="AR494" s="558"/>
      <c r="AS494" s="562">
        <f t="shared" ref="AS494" si="1398">SUM(AP494+AQ494-AR494)</f>
        <v>9</v>
      </c>
      <c r="AT494" s="560"/>
      <c r="AU494" s="558"/>
      <c r="AV494" s="562">
        <f t="shared" ref="AV494" si="1399">SUM(AS494+AT494-AU494)</f>
        <v>9</v>
      </c>
      <c r="AW494" s="597">
        <f t="shared" ref="AW494" si="1400">SUM(M494+P494+S494+V494+Y494+AB494+AE494+AH494+AK494+AN494+AQ494+AT494)</f>
        <v>0</v>
      </c>
      <c r="AX494" s="583">
        <f t="shared" si="1327"/>
        <v>0</v>
      </c>
      <c r="AY494" s="599">
        <f t="shared" ref="AY494" si="1401">SUM(N494,Q494,T494,W494,Z494,AC494,AF494,AI494,AL494,AO494,AR494,AU494)</f>
        <v>0</v>
      </c>
      <c r="AZ494" s="600" t="e">
        <f t="shared" ref="AZ494" si="1402">AVERAGE(N494,Q494,T494,W494,Z494,AC494,AF494,AI494,AL494,AO494,AR494,AU494)</f>
        <v>#DIV/0!</v>
      </c>
      <c r="BA494" s="601">
        <f t="shared" ref="BA494" si="1403">COUNT(N494,Q494,T494,W494,Z494,AC494,AF494,AI494,AL494,AO494,AR494,AU494)</f>
        <v>0</v>
      </c>
      <c r="BB494" s="602">
        <v>9</v>
      </c>
      <c r="BC494" s="603">
        <v>1</v>
      </c>
      <c r="BD494" s="584">
        <f t="shared" si="1292"/>
        <v>9</v>
      </c>
      <c r="BE494" s="583">
        <f t="shared" si="1293"/>
        <v>8</v>
      </c>
      <c r="BF494" s="585">
        <v>2</v>
      </c>
      <c r="BG494" s="586">
        <v>46007.589178240742</v>
      </c>
      <c r="BH494" s="572">
        <f>BH493</f>
        <v>46265</v>
      </c>
      <c r="BI494" s="610">
        <f t="shared" ref="BI494" si="1404">BH494-BG494</f>
        <v>257.4108217592584</v>
      </c>
      <c r="BJ494" s="580" t="str">
        <f t="shared" si="1294"/>
        <v/>
      </c>
      <c r="BK494" s="751">
        <v>192</v>
      </c>
    </row>
    <row r="495" spans="1:63" ht="13">
      <c r="A495" s="590"/>
      <c r="B495" s="591"/>
      <c r="C495" s="551">
        <v>492</v>
      </c>
      <c r="D495" s="645" t="s">
        <v>3885</v>
      </c>
      <c r="E495" s="645">
        <v>30</v>
      </c>
      <c r="F495" s="553" t="s">
        <v>1953</v>
      </c>
      <c r="G495" s="580" t="s">
        <v>4823</v>
      </c>
      <c r="H495" s="581" t="s">
        <v>4822</v>
      </c>
      <c r="I495" s="581" t="s">
        <v>4873</v>
      </c>
      <c r="J495" s="580" t="s">
        <v>629</v>
      </c>
      <c r="K495" s="594">
        <f>AV495</f>
        <v>9</v>
      </c>
      <c r="L495" s="588">
        <v>9</v>
      </c>
      <c r="M495" s="558"/>
      <c r="N495" s="558"/>
      <c r="O495" s="562">
        <f>SUM(L495+M495-N495)</f>
        <v>9</v>
      </c>
      <c r="P495" s="560"/>
      <c r="Q495" s="558"/>
      <c r="R495" s="562">
        <f>SUM(O495+P495-Q495)</f>
        <v>9</v>
      </c>
      <c r="S495" s="560"/>
      <c r="T495" s="558"/>
      <c r="U495" s="595">
        <f>SUM(R495+S495-T495)</f>
        <v>9</v>
      </c>
      <c r="V495" s="560"/>
      <c r="W495" s="558"/>
      <c r="X495" s="562">
        <f>SUM(U495+V495-W495)</f>
        <v>9</v>
      </c>
      <c r="Y495" s="560"/>
      <c r="Z495" s="558"/>
      <c r="AA495" s="595">
        <f>SUM(X495+Y495-Z495)</f>
        <v>9</v>
      </c>
      <c r="AB495" s="560"/>
      <c r="AC495" s="558"/>
      <c r="AD495" s="562">
        <f>SUM(AA495+AB495-AC495)</f>
        <v>9</v>
      </c>
      <c r="AE495" s="557"/>
      <c r="AF495" s="558"/>
      <c r="AG495" s="672">
        <f>SUM(AD495+AE495-AF495)</f>
        <v>9</v>
      </c>
      <c r="AH495" s="560"/>
      <c r="AI495" s="558"/>
      <c r="AJ495" s="562">
        <f>SUM(AG495+AH495-AI495)</f>
        <v>9</v>
      </c>
      <c r="AK495" s="560"/>
      <c r="AL495" s="558"/>
      <c r="AM495" s="562">
        <f>SUM(AJ495+AK495-AL495)</f>
        <v>9</v>
      </c>
      <c r="AN495" s="560"/>
      <c r="AO495" s="558"/>
      <c r="AP495" s="562">
        <f>SUM(AM495+AN495-AO495)</f>
        <v>9</v>
      </c>
      <c r="AQ495" s="560"/>
      <c r="AR495" s="558"/>
      <c r="AS495" s="562">
        <f>SUM(AP495+AQ495-AR495)</f>
        <v>9</v>
      </c>
      <c r="AT495" s="560"/>
      <c r="AU495" s="558"/>
      <c r="AV495" s="562">
        <f>SUM(AS495+AT495-AU495)</f>
        <v>9</v>
      </c>
      <c r="AW495" s="597">
        <f>SUM(M495+P495+S495+V495+Y495+AB495+AE495+AH495+AK495+AN495+AQ495+AT495)</f>
        <v>0</v>
      </c>
      <c r="AX495" s="583">
        <f t="shared" si="1327"/>
        <v>0</v>
      </c>
      <c r="AY495" s="599">
        <f>SUM(N495,Q495,T495,W495,Z495,AC495,AF495,AI495,AL495,AO495,AR495,AU495)</f>
        <v>0</v>
      </c>
      <c r="AZ495" s="600" t="e">
        <f>AVERAGE(N495,Q495,T495,W495,Z495,AC495,AF495,AI495,AL495,AO495,AR495,AU495)</f>
        <v>#DIV/0!</v>
      </c>
      <c r="BA495" s="601">
        <f>COUNT(N495,Q495,T495,W495,Z495,AC495,AF495,AI495,AL495,AO495,AR495,AU495)</f>
        <v>0</v>
      </c>
      <c r="BB495" s="602">
        <v>9</v>
      </c>
      <c r="BC495" s="603">
        <v>1</v>
      </c>
      <c r="BD495" s="584">
        <f t="shared" si="1292"/>
        <v>9</v>
      </c>
      <c r="BE495" s="583">
        <f t="shared" si="1293"/>
        <v>8</v>
      </c>
      <c r="BF495" s="585">
        <v>2</v>
      </c>
      <c r="BG495" s="586">
        <v>46007.589178240742</v>
      </c>
      <c r="BH495" s="572">
        <f>BH494</f>
        <v>46265</v>
      </c>
      <c r="BI495" s="610">
        <f>BH495-BG495</f>
        <v>257.4108217592584</v>
      </c>
      <c r="BJ495" s="580" t="str">
        <f t="shared" si="1294"/>
        <v/>
      </c>
      <c r="BK495" s="751">
        <v>199</v>
      </c>
    </row>
    <row r="496" spans="1:63" ht="13">
      <c r="A496" s="575"/>
      <c r="B496" s="737"/>
      <c r="C496" s="577">
        <v>493</v>
      </c>
      <c r="D496" s="645" t="s">
        <v>3885</v>
      </c>
      <c r="E496" s="645">
        <v>31</v>
      </c>
      <c r="F496" s="553" t="s">
        <v>1952</v>
      </c>
      <c r="G496" s="736" t="s">
        <v>5075</v>
      </c>
      <c r="H496" s="589" t="s">
        <v>5076</v>
      </c>
      <c r="I496" s="589" t="s">
        <v>4830</v>
      </c>
      <c r="J496" s="580" t="s">
        <v>640</v>
      </c>
      <c r="K496" s="594">
        <f>AV496</f>
        <v>1</v>
      </c>
      <c r="L496" s="588">
        <v>0</v>
      </c>
      <c r="M496" s="558"/>
      <c r="N496" s="558"/>
      <c r="O496" s="562">
        <f>SUM(L496+M496-N496)</f>
        <v>0</v>
      </c>
      <c r="P496" s="560"/>
      <c r="Q496" s="558"/>
      <c r="R496" s="562">
        <f t="shared" ref="R496" si="1405">SUM(O496+P496-Q496)</f>
        <v>0</v>
      </c>
      <c r="S496" s="560"/>
      <c r="T496" s="558"/>
      <c r="U496" s="595">
        <f>SUM(R496+S496-T496)</f>
        <v>0</v>
      </c>
      <c r="V496" s="560">
        <v>1</v>
      </c>
      <c r="W496" s="558"/>
      <c r="X496" s="562">
        <f t="shared" ref="X496" si="1406">SUM(U496+V496-W496)</f>
        <v>1</v>
      </c>
      <c r="Y496" s="560"/>
      <c r="Z496" s="558"/>
      <c r="AA496" s="595">
        <f>SUM(X496+Y496-Z496)</f>
        <v>1</v>
      </c>
      <c r="AB496" s="560"/>
      <c r="AC496" s="558"/>
      <c r="AD496" s="562">
        <f>SUM(AA496+AB496-AC496)</f>
        <v>1</v>
      </c>
      <c r="AE496" s="557"/>
      <c r="AF496" s="558"/>
      <c r="AG496" s="672">
        <f>SUM(AD496+AE496-AF496)</f>
        <v>1</v>
      </c>
      <c r="AH496" s="560"/>
      <c r="AI496" s="558"/>
      <c r="AJ496" s="562">
        <f>SUM(AG496+AH496-AI496)</f>
        <v>1</v>
      </c>
      <c r="AK496" s="560"/>
      <c r="AL496" s="558"/>
      <c r="AM496" s="562">
        <f>SUM(AJ496+AK496-AL496)</f>
        <v>1</v>
      </c>
      <c r="AN496" s="560"/>
      <c r="AO496" s="558"/>
      <c r="AP496" s="562">
        <f>SUM(AM496+AN496-AO496)</f>
        <v>1</v>
      </c>
      <c r="AQ496" s="560"/>
      <c r="AR496" s="558"/>
      <c r="AS496" s="562">
        <f>SUM(AP496+AQ496-AR496)</f>
        <v>1</v>
      </c>
      <c r="AT496" s="560"/>
      <c r="AU496" s="558"/>
      <c r="AV496" s="562">
        <f t="shared" ref="AV496" si="1407">SUM(AS496+AT496-AU496)</f>
        <v>1</v>
      </c>
      <c r="AW496" s="597">
        <f t="shared" ref="AW496" si="1408">SUM(M496+P496+S496+V496+Y496+AB496+AE496+AH496+AK496+AN496+AQ496+AT496)</f>
        <v>1</v>
      </c>
      <c r="AX496" s="583">
        <f t="shared" si="1327"/>
        <v>0</v>
      </c>
      <c r="AY496" s="599">
        <f t="shared" ref="AY496" si="1409">SUM(N496,Q496,T496,W496,Z496,AC496,AF496,AI496,AL496,AO496,AR496,AU496)</f>
        <v>0</v>
      </c>
      <c r="AZ496" s="600" t="e">
        <f t="shared" ref="AZ496" si="1410">AVERAGE(N496,Q496,T496,W496,Z496,AC496,AF496,AI496,AL496,AO496,AR496,AU496)</f>
        <v>#DIV/0!</v>
      </c>
      <c r="BA496" s="601">
        <f t="shared" ref="BA496" si="1411">COUNT(N496,Q496,T496,W496,Z496,AC496,AF496,AI496,AL496,AO496,AR496,AU496)</f>
        <v>0</v>
      </c>
      <c r="BB496" s="602">
        <f>MAX(N496,Q496,T496,W496,Z496,AC496,AF496,AI496,AL496,AO496,AR496,AU496)</f>
        <v>0</v>
      </c>
      <c r="BC496" s="568">
        <v>0</v>
      </c>
      <c r="BD496" s="584">
        <f t="shared" si="1292"/>
        <v>1</v>
      </c>
      <c r="BE496" s="583">
        <f t="shared" si="1293"/>
        <v>1</v>
      </c>
      <c r="BF496" s="585">
        <v>2</v>
      </c>
      <c r="BG496" s="586">
        <v>46119.491354166668</v>
      </c>
      <c r="BH496" s="572">
        <f>BH661</f>
        <v>46265</v>
      </c>
      <c r="BI496" s="610">
        <f>BH496-BG496</f>
        <v>145.50864583333168</v>
      </c>
      <c r="BJ496" s="580" t="str">
        <f t="shared" si="1294"/>
        <v/>
      </c>
      <c r="BK496" s="751">
        <v>3468</v>
      </c>
    </row>
    <row r="497" spans="1:294" ht="13">
      <c r="A497" s="590"/>
      <c r="B497" s="591"/>
      <c r="C497" s="551">
        <v>494</v>
      </c>
      <c r="D497" s="645" t="s">
        <v>3885</v>
      </c>
      <c r="E497" s="645">
        <v>32</v>
      </c>
      <c r="F497" s="553" t="s">
        <v>1952</v>
      </c>
      <c r="G497" s="580" t="s">
        <v>4622</v>
      </c>
      <c r="H497" s="581" t="s">
        <v>4623</v>
      </c>
      <c r="I497" s="581" t="s">
        <v>4830</v>
      </c>
      <c r="J497" s="580" t="s">
        <v>629</v>
      </c>
      <c r="K497" s="594">
        <f>AV497</f>
        <v>2</v>
      </c>
      <c r="L497" s="588">
        <v>2</v>
      </c>
      <c r="M497" s="558"/>
      <c r="N497" s="558"/>
      <c r="O497" s="562">
        <f>SUM(L497+M497-N497)</f>
        <v>2</v>
      </c>
      <c r="P497" s="560"/>
      <c r="Q497" s="558"/>
      <c r="R497" s="562">
        <f>SUM(O497+P497-Q497)</f>
        <v>2</v>
      </c>
      <c r="S497" s="560"/>
      <c r="T497" s="558"/>
      <c r="U497" s="595">
        <f>SUM(R497+S497-T497)</f>
        <v>2</v>
      </c>
      <c r="V497" s="560"/>
      <c r="W497" s="558"/>
      <c r="X497" s="562">
        <f>SUM(U497+V497-W497)</f>
        <v>2</v>
      </c>
      <c r="Y497" s="560"/>
      <c r="Z497" s="558"/>
      <c r="AA497" s="595">
        <f>SUM(X497+Y497-Z497)</f>
        <v>2</v>
      </c>
      <c r="AB497" s="560"/>
      <c r="AC497" s="558"/>
      <c r="AD497" s="562">
        <f>SUM(AA497+AB497-AC497)</f>
        <v>2</v>
      </c>
      <c r="AE497" s="557"/>
      <c r="AF497" s="558"/>
      <c r="AG497" s="672">
        <f>SUM(AD497+AE497-AF497)</f>
        <v>2</v>
      </c>
      <c r="AH497" s="560"/>
      <c r="AI497" s="558"/>
      <c r="AJ497" s="562">
        <f>SUM(AG497+AH497-AI497)</f>
        <v>2</v>
      </c>
      <c r="AK497" s="560"/>
      <c r="AL497" s="558"/>
      <c r="AM497" s="562">
        <f>SUM(AJ497+AK497-AL497)</f>
        <v>2</v>
      </c>
      <c r="AN497" s="560"/>
      <c r="AO497" s="558"/>
      <c r="AP497" s="562">
        <f>SUM(AM497+AN497-AO497)</f>
        <v>2</v>
      </c>
      <c r="AQ497" s="560"/>
      <c r="AR497" s="558"/>
      <c r="AS497" s="562">
        <f>SUM(AP497+AQ497-AR497)</f>
        <v>2</v>
      </c>
      <c r="AT497" s="560"/>
      <c r="AU497" s="558"/>
      <c r="AV497" s="562">
        <f>SUM(AS497+AT497-AU497)</f>
        <v>2</v>
      </c>
      <c r="AW497" s="597">
        <f>SUM(M497+P497+S497+V497+Y497+AB497+AE497+AH497+AK497+AN497+AQ497+AT497)</f>
        <v>0</v>
      </c>
      <c r="AX497" s="583">
        <f t="shared" si="1327"/>
        <v>0</v>
      </c>
      <c r="AY497" s="599">
        <f>SUM(N497,Q497,T497,W497,Z497,AC497,AF497,AI497,AL497,AO497,AR497,AU497)</f>
        <v>0</v>
      </c>
      <c r="AZ497" s="600" t="e">
        <f>AVERAGE(N497,Q497,T497,W497,Z497,AC497,AF497,AI497,AL497,AO497,AR497,AU497)</f>
        <v>#DIV/0!</v>
      </c>
      <c r="BA497" s="601">
        <f>COUNT(N497,Q497,T497,W497,Z497,AC497,AF497,AI497,AL497,AO497,AR497,AU497)</f>
        <v>0</v>
      </c>
      <c r="BB497" s="602">
        <v>2</v>
      </c>
      <c r="BC497" s="603">
        <v>1</v>
      </c>
      <c r="BD497" s="584">
        <f t="shared" si="1292"/>
        <v>2</v>
      </c>
      <c r="BE497" s="583">
        <f t="shared" si="1293"/>
        <v>1</v>
      </c>
      <c r="BF497" s="585">
        <v>2</v>
      </c>
      <c r="BG497" s="586">
        <v>45951.640150462961</v>
      </c>
      <c r="BH497" s="572">
        <f>BH495</f>
        <v>46265</v>
      </c>
      <c r="BI497" s="610">
        <f>BH497-BG497</f>
        <v>313.35984953703883</v>
      </c>
      <c r="BJ497" s="580" t="str">
        <f t="shared" si="1294"/>
        <v/>
      </c>
      <c r="BK497" s="751">
        <v>2400</v>
      </c>
    </row>
    <row r="498" spans="1:294" ht="13">
      <c r="A498" s="590"/>
      <c r="B498" s="591"/>
      <c r="C498" s="551">
        <v>495</v>
      </c>
      <c r="D498" s="645" t="s">
        <v>3885</v>
      </c>
      <c r="E498" s="645">
        <v>33</v>
      </c>
      <c r="F498" s="553" t="s">
        <v>1953</v>
      </c>
      <c r="G498" s="580" t="s">
        <v>4751</v>
      </c>
      <c r="H498" s="581" t="s">
        <v>4752</v>
      </c>
      <c r="I498" s="589" t="s">
        <v>421</v>
      </c>
      <c r="J498" s="580" t="s">
        <v>629</v>
      </c>
      <c r="K498" s="594">
        <f>AV498</f>
        <v>5</v>
      </c>
      <c r="L498" s="588">
        <v>5</v>
      </c>
      <c r="M498" s="558"/>
      <c r="N498" s="558"/>
      <c r="O498" s="562">
        <f>SUM(L498+M498-N498)</f>
        <v>5</v>
      </c>
      <c r="P498" s="560"/>
      <c r="Q498" s="558"/>
      <c r="R498" s="562">
        <f>SUM(O498+P498-Q498)</f>
        <v>5</v>
      </c>
      <c r="S498" s="560"/>
      <c r="T498" s="558"/>
      <c r="U498" s="595">
        <f>SUM(R498+S498-T498)</f>
        <v>5</v>
      </c>
      <c r="V498" s="560"/>
      <c r="W498" s="558"/>
      <c r="X498" s="562">
        <f>SUM(U498+V498-W498)</f>
        <v>5</v>
      </c>
      <c r="Y498" s="560"/>
      <c r="Z498" s="558"/>
      <c r="AA498" s="595">
        <f>SUM(X498+Y498-Z498)</f>
        <v>5</v>
      </c>
      <c r="AB498" s="560"/>
      <c r="AC498" s="558"/>
      <c r="AD498" s="562">
        <f>SUM(AA498+AB498-AC498)</f>
        <v>5</v>
      </c>
      <c r="AE498" s="557"/>
      <c r="AF498" s="558"/>
      <c r="AG498" s="672">
        <f>SUM(AD498+AE498-AF498)</f>
        <v>5</v>
      </c>
      <c r="AH498" s="560"/>
      <c r="AI498" s="558"/>
      <c r="AJ498" s="562">
        <f>SUM(AG498+AH498-AI498)</f>
        <v>5</v>
      </c>
      <c r="AK498" s="560"/>
      <c r="AL498" s="558"/>
      <c r="AM498" s="562">
        <f>SUM(AJ498+AK498-AL498)</f>
        <v>5</v>
      </c>
      <c r="AN498" s="560"/>
      <c r="AO498" s="558"/>
      <c r="AP498" s="562">
        <f>SUM(AM498+AN498-AO498)</f>
        <v>5</v>
      </c>
      <c r="AQ498" s="560"/>
      <c r="AR498" s="558"/>
      <c r="AS498" s="562">
        <f>SUM(AP498+AQ498-AR498)</f>
        <v>5</v>
      </c>
      <c r="AT498" s="560"/>
      <c r="AU498" s="558"/>
      <c r="AV498" s="562">
        <f>SUM(AS498+AT498-AU498)</f>
        <v>5</v>
      </c>
      <c r="AW498" s="597">
        <f>SUM(M498+P498+S498+V498+Y498+AB498+AE498+AH498+AK498+AN498+AQ498+AT498)</f>
        <v>0</v>
      </c>
      <c r="AX498" s="583">
        <f t="shared" si="1327"/>
        <v>0</v>
      </c>
      <c r="AY498" s="599">
        <f>SUM(N498,Q498,T498,W498,Z498,AC498,AF498,AI498,AL498,AO498,AR498,AU498)</f>
        <v>0</v>
      </c>
      <c r="AZ498" s="600" t="e">
        <f>AVERAGE(N498,Q498,T498,W498,Z498,AC498,AF498,AI498,AL498,AO498,AR498,AU498)</f>
        <v>#DIV/0!</v>
      </c>
      <c r="BA498" s="601">
        <f>COUNT(N498,Q498,T498,W498,Z498,AC498,AF498,AI498,AL498,AO498,AR498,AU498)</f>
        <v>0</v>
      </c>
      <c r="BB498" s="602">
        <v>5</v>
      </c>
      <c r="BC498" s="603">
        <v>1</v>
      </c>
      <c r="BD498" s="584">
        <f t="shared" si="1292"/>
        <v>5</v>
      </c>
      <c r="BE498" s="583">
        <f t="shared" si="1293"/>
        <v>4</v>
      </c>
      <c r="BF498" s="585">
        <v>2</v>
      </c>
      <c r="BG498" s="586">
        <v>45999.426863425928</v>
      </c>
      <c r="BH498" s="572">
        <f>BH497</f>
        <v>46265</v>
      </c>
      <c r="BI498" s="604">
        <f>BH498-BG498</f>
        <v>265.57313657407212</v>
      </c>
      <c r="BJ498" s="580" t="str">
        <f t="shared" si="1294"/>
        <v/>
      </c>
      <c r="BK498" s="751">
        <v>128.69999999999999</v>
      </c>
    </row>
    <row r="499" spans="1:294" ht="13">
      <c r="A499" s="590"/>
      <c r="B499" s="591"/>
      <c r="C499" s="551">
        <v>496</v>
      </c>
      <c r="D499" s="645" t="s">
        <v>3885</v>
      </c>
      <c r="E499" s="645">
        <v>34</v>
      </c>
      <c r="F499" s="553" t="s">
        <v>1952</v>
      </c>
      <c r="G499" s="588" t="s">
        <v>4747</v>
      </c>
      <c r="H499" s="589" t="s">
        <v>4748</v>
      </c>
      <c r="I499" s="589" t="s">
        <v>421</v>
      </c>
      <c r="J499" s="580" t="s">
        <v>629</v>
      </c>
      <c r="K499" s="594">
        <f>AV499</f>
        <v>1</v>
      </c>
      <c r="L499" s="588">
        <v>1</v>
      </c>
      <c r="M499" s="558"/>
      <c r="N499" s="558"/>
      <c r="O499" s="562">
        <f>SUM(L499+M499-N499)</f>
        <v>1</v>
      </c>
      <c r="P499" s="560"/>
      <c r="Q499" s="558"/>
      <c r="R499" s="562">
        <f>SUM(O499+P499-Q499)</f>
        <v>1</v>
      </c>
      <c r="S499" s="560"/>
      <c r="T499" s="558"/>
      <c r="U499" s="595">
        <f>SUM(R499+S499-T499)</f>
        <v>1</v>
      </c>
      <c r="V499" s="560"/>
      <c r="W499" s="558"/>
      <c r="X499" s="562">
        <f>SUM(U499+V499-W499)</f>
        <v>1</v>
      </c>
      <c r="Y499" s="560"/>
      <c r="Z499" s="558"/>
      <c r="AA499" s="595">
        <f>SUM(X499+Y499-Z499)</f>
        <v>1</v>
      </c>
      <c r="AB499" s="560"/>
      <c r="AC499" s="558"/>
      <c r="AD499" s="562">
        <f>SUM(AA499+AB499-AC499)</f>
        <v>1</v>
      </c>
      <c r="AE499" s="557"/>
      <c r="AF499" s="558"/>
      <c r="AG499" s="672">
        <f>SUM(AD499+AE499-AF499)</f>
        <v>1</v>
      </c>
      <c r="AH499" s="560"/>
      <c r="AI499" s="558"/>
      <c r="AJ499" s="562">
        <f>SUM(AG499+AH499-AI499)</f>
        <v>1</v>
      </c>
      <c r="AK499" s="560"/>
      <c r="AL499" s="558"/>
      <c r="AM499" s="562">
        <f>SUM(AJ499+AK499-AL499)</f>
        <v>1</v>
      </c>
      <c r="AN499" s="560"/>
      <c r="AO499" s="558"/>
      <c r="AP499" s="562">
        <f>SUM(AM499+AN499-AO499)</f>
        <v>1</v>
      </c>
      <c r="AQ499" s="560"/>
      <c r="AR499" s="558"/>
      <c r="AS499" s="562">
        <f>SUM(AP499+AQ499-AR499)</f>
        <v>1</v>
      </c>
      <c r="AT499" s="560"/>
      <c r="AU499" s="558"/>
      <c r="AV499" s="562">
        <f>SUM(AS499+AT499-AU499)</f>
        <v>1</v>
      </c>
      <c r="AW499" s="597">
        <f t="shared" ref="AW499" si="1412">SUM(M499+P499+S499+V499+Y499+AB499+AE499+AH499+AK499+AN499+AQ499+AT499)</f>
        <v>0</v>
      </c>
      <c r="AX499" s="583">
        <f t="shared" si="1327"/>
        <v>0</v>
      </c>
      <c r="AY499" s="599">
        <f>SUM(N499,Q499,T499,W499,Z499,AC499,AF499,AI499,AL499,AO499,AR499,AU499)</f>
        <v>0</v>
      </c>
      <c r="AZ499" s="600" t="e">
        <f>AVERAGE(N499,Q499,T499,W499,Z499,AC499,AF499,AI499,AL499,AO499,AR499,AU499)</f>
        <v>#DIV/0!</v>
      </c>
      <c r="BA499" s="601">
        <f>COUNT(N499,Q499,T499,W499,Z499,AC499,AF499,AI499,AL499,AO499,AR499,AU499)</f>
        <v>0</v>
      </c>
      <c r="BB499" s="602">
        <v>1</v>
      </c>
      <c r="BC499" s="603">
        <v>0</v>
      </c>
      <c r="BD499" s="584">
        <f t="shared" si="1292"/>
        <v>1</v>
      </c>
      <c r="BE499" s="583">
        <f t="shared" si="1293"/>
        <v>1</v>
      </c>
      <c r="BF499" s="585">
        <v>2</v>
      </c>
      <c r="BG499" s="586">
        <v>45999.416400462964</v>
      </c>
      <c r="BH499" s="572">
        <f>BH981</f>
        <v>46265</v>
      </c>
      <c r="BI499" s="604">
        <f>BH499-BG499</f>
        <v>265.58359953703621</v>
      </c>
      <c r="BJ499" s="580" t="str">
        <f t="shared" si="1294"/>
        <v/>
      </c>
      <c r="BK499" s="751">
        <v>854.15</v>
      </c>
    </row>
    <row r="500" spans="1:294" ht="13">
      <c r="A500" s="549"/>
      <c r="B500" s="550"/>
      <c r="C500" s="577">
        <v>497</v>
      </c>
      <c r="D500" s="648" t="s">
        <v>3886</v>
      </c>
      <c r="E500" s="648">
        <v>1</v>
      </c>
      <c r="F500" s="593" t="s">
        <v>1952</v>
      </c>
      <c r="G500" s="588" t="s">
        <v>4198</v>
      </c>
      <c r="H500" s="589" t="s">
        <v>4199</v>
      </c>
      <c r="I500" s="589" t="s">
        <v>2768</v>
      </c>
      <c r="J500" s="580" t="s">
        <v>629</v>
      </c>
      <c r="K500" s="594">
        <f t="shared" ref="K500" si="1413">AV500</f>
        <v>1</v>
      </c>
      <c r="L500" s="588">
        <v>2</v>
      </c>
      <c r="M500" s="558"/>
      <c r="N500" s="558"/>
      <c r="O500" s="562">
        <f t="shared" ref="O500" si="1414">SUM(L500+M500-N500)</f>
        <v>2</v>
      </c>
      <c r="P500" s="560"/>
      <c r="Q500" s="558">
        <v>1</v>
      </c>
      <c r="R500" s="562">
        <f t="shared" ref="R500" si="1415">SUM(O500+P500-Q500)</f>
        <v>1</v>
      </c>
      <c r="S500" s="560"/>
      <c r="T500" s="558"/>
      <c r="U500" s="595">
        <f t="shared" ref="U500" si="1416">SUM(R500+S500-T500)</f>
        <v>1</v>
      </c>
      <c r="V500" s="560"/>
      <c r="W500" s="558"/>
      <c r="X500" s="562">
        <f t="shared" ref="X500" si="1417">SUM(U500+V500-W500)</f>
        <v>1</v>
      </c>
      <c r="Y500" s="560"/>
      <c r="Z500" s="558"/>
      <c r="AA500" s="595">
        <f t="shared" ref="AA500" si="1418">SUM(X500+Y500-Z500)</f>
        <v>1</v>
      </c>
      <c r="AB500" s="560"/>
      <c r="AC500" s="558"/>
      <c r="AD500" s="562">
        <f t="shared" ref="AD500" si="1419">SUM(AA500+AB500-AC500)</f>
        <v>1</v>
      </c>
      <c r="AE500" s="557"/>
      <c r="AF500" s="558"/>
      <c r="AG500" s="672">
        <f t="shared" ref="AG500" si="1420">SUM(AD500+AE500-AF500)</f>
        <v>1</v>
      </c>
      <c r="AH500" s="560"/>
      <c r="AI500" s="558"/>
      <c r="AJ500" s="562">
        <f t="shared" ref="AJ500" si="1421">SUM(AG500+AH500-AI500)</f>
        <v>1</v>
      </c>
      <c r="AK500" s="560"/>
      <c r="AL500" s="558"/>
      <c r="AM500" s="562">
        <f t="shared" ref="AM500" si="1422">SUM(AJ500+AK500-AL500)</f>
        <v>1</v>
      </c>
      <c r="AN500" s="560"/>
      <c r="AO500" s="558"/>
      <c r="AP500" s="562">
        <f t="shared" ref="AP500" si="1423">SUM(AM500+AN500-AO500)</f>
        <v>1</v>
      </c>
      <c r="AQ500" s="560"/>
      <c r="AR500" s="558"/>
      <c r="AS500" s="562">
        <f t="shared" ref="AS500" si="1424">SUM(AP500+AQ500-AR500)</f>
        <v>1</v>
      </c>
      <c r="AT500" s="560"/>
      <c r="AU500" s="558"/>
      <c r="AV500" s="562">
        <f t="shared" ref="AV500" si="1425">SUM(AS500+AT500-AU500)</f>
        <v>1</v>
      </c>
      <c r="AW500" s="597">
        <f t="shared" ref="AW500:AW501" si="1426">SUM(M500+P500+S500+V500+Y500+AB500+AE500+AH500+AK500+AN500+AQ500+AT500)</f>
        <v>0</v>
      </c>
      <c r="AX500" s="583">
        <f t="shared" si="1159"/>
        <v>1</v>
      </c>
      <c r="AY500" s="599">
        <f t="shared" ref="AY500" si="1427">SUM(N500,Q500,T500,W500,Z500,AC500,AF500,AI500,AL500,AO500,AR500,AU500)</f>
        <v>1</v>
      </c>
      <c r="AZ500" s="600">
        <f t="shared" ref="AZ500" si="1428">AVERAGE(N500,Q500,T500,W500,Z500,AC500,AF500,AI500,AL500,AO500,AR500,AU500)</f>
        <v>1</v>
      </c>
      <c r="BA500" s="601">
        <f t="shared" ref="BA500" si="1429">COUNT(N500,Q500,T500,W500,Z500,AC500,AF500,AI500,AL500,AO500,AR500,AU500)</f>
        <v>1</v>
      </c>
      <c r="BB500" s="602">
        <f>MAX(N500,Q500,T500,W500,Z500,AC500,AF500,AI500,AL500,AO500,AR500,AU500)</f>
        <v>1</v>
      </c>
      <c r="BC500" s="603">
        <v>0</v>
      </c>
      <c r="BD500" s="584">
        <f t="shared" si="1214"/>
        <v>1</v>
      </c>
      <c r="BE500" s="583">
        <f t="shared" si="1199"/>
        <v>1</v>
      </c>
      <c r="BF500" s="585">
        <v>2</v>
      </c>
      <c r="BG500" s="586">
        <v>45602.464814814812</v>
      </c>
      <c r="BH500" s="572">
        <f>BH499</f>
        <v>46265</v>
      </c>
      <c r="BI500" s="604">
        <f t="shared" ref="BI500" si="1430">BH500-BG500</f>
        <v>662.53518518518831</v>
      </c>
      <c r="BJ500" s="580" t="str">
        <f t="shared" si="1201"/>
        <v>Dead Stock</v>
      </c>
      <c r="BK500" s="751">
        <v>13669</v>
      </c>
    </row>
    <row r="501" spans="1:294" ht="13">
      <c r="A501" s="590"/>
      <c r="B501" s="591"/>
      <c r="C501" s="551">
        <v>498</v>
      </c>
      <c r="D501" s="648" t="s">
        <v>3886</v>
      </c>
      <c r="E501" s="648">
        <v>2</v>
      </c>
      <c r="F501" s="593" t="s">
        <v>1952</v>
      </c>
      <c r="G501" s="588" t="s">
        <v>4782</v>
      </c>
      <c r="H501" s="589" t="s">
        <v>4783</v>
      </c>
      <c r="I501" s="589" t="s">
        <v>2768</v>
      </c>
      <c r="J501" s="580" t="s">
        <v>629</v>
      </c>
      <c r="K501" s="594">
        <f t="shared" si="1234"/>
        <v>2</v>
      </c>
      <c r="L501" s="588">
        <v>2</v>
      </c>
      <c r="M501" s="558"/>
      <c r="N501" s="558"/>
      <c r="O501" s="562">
        <f t="shared" si="1235"/>
        <v>2</v>
      </c>
      <c r="P501" s="560"/>
      <c r="Q501" s="558"/>
      <c r="R501" s="562">
        <f t="shared" si="1236"/>
        <v>2</v>
      </c>
      <c r="S501" s="560"/>
      <c r="T501" s="558"/>
      <c r="U501" s="595">
        <f t="shared" si="1237"/>
        <v>2</v>
      </c>
      <c r="V501" s="560"/>
      <c r="W501" s="558"/>
      <c r="X501" s="562">
        <f t="shared" si="1238"/>
        <v>2</v>
      </c>
      <c r="Y501" s="560"/>
      <c r="Z501" s="558"/>
      <c r="AA501" s="595">
        <f t="shared" si="1239"/>
        <v>2</v>
      </c>
      <c r="AB501" s="560"/>
      <c r="AC501" s="558"/>
      <c r="AD501" s="562">
        <f t="shared" si="1240"/>
        <v>2</v>
      </c>
      <c r="AE501" s="557"/>
      <c r="AF501" s="558"/>
      <c r="AG501" s="672">
        <f t="shared" si="1241"/>
        <v>2</v>
      </c>
      <c r="AH501" s="560"/>
      <c r="AI501" s="558"/>
      <c r="AJ501" s="562">
        <f t="shared" si="1242"/>
        <v>2</v>
      </c>
      <c r="AK501" s="560"/>
      <c r="AL501" s="558"/>
      <c r="AM501" s="562">
        <f t="shared" si="1243"/>
        <v>2</v>
      </c>
      <c r="AN501" s="560"/>
      <c r="AO501" s="558"/>
      <c r="AP501" s="562">
        <f t="shared" si="1244"/>
        <v>2</v>
      </c>
      <c r="AQ501" s="560"/>
      <c r="AR501" s="558"/>
      <c r="AS501" s="562">
        <f t="shared" si="1245"/>
        <v>2</v>
      </c>
      <c r="AT501" s="560"/>
      <c r="AU501" s="558"/>
      <c r="AV501" s="562">
        <f t="shared" si="1246"/>
        <v>2</v>
      </c>
      <c r="AW501" s="597">
        <f t="shared" si="1426"/>
        <v>0</v>
      </c>
      <c r="AX501" s="583">
        <f t="shared" si="1159"/>
        <v>0</v>
      </c>
      <c r="AY501" s="599">
        <f t="shared" si="1248"/>
        <v>0</v>
      </c>
      <c r="AZ501" s="600" t="e">
        <f t="shared" si="1249"/>
        <v>#DIV/0!</v>
      </c>
      <c r="BA501" s="601">
        <f t="shared" si="1250"/>
        <v>0</v>
      </c>
      <c r="BB501" s="602">
        <v>2</v>
      </c>
      <c r="BC501" s="603">
        <v>1</v>
      </c>
      <c r="BD501" s="584">
        <f t="shared" si="1214"/>
        <v>2</v>
      </c>
      <c r="BE501" s="583">
        <f t="shared" si="1199"/>
        <v>1</v>
      </c>
      <c r="BF501" s="585">
        <v>2</v>
      </c>
      <c r="BG501" s="586">
        <v>46006</v>
      </c>
      <c r="BH501" s="572">
        <f>BH982</f>
        <v>46265</v>
      </c>
      <c r="BI501" s="604">
        <f t="shared" si="1251"/>
        <v>259</v>
      </c>
      <c r="BJ501" s="580" t="str">
        <f t="shared" si="1201"/>
        <v/>
      </c>
      <c r="BK501" s="751">
        <v>2656</v>
      </c>
    </row>
    <row r="502" spans="1:294" ht="13">
      <c r="A502" s="549"/>
      <c r="B502" s="576"/>
      <c r="C502" s="551">
        <v>499</v>
      </c>
      <c r="D502" s="648" t="s">
        <v>3886</v>
      </c>
      <c r="E502" s="648">
        <v>3</v>
      </c>
      <c r="F502" s="553" t="s">
        <v>1953</v>
      </c>
      <c r="G502" s="580" t="s">
        <v>2503</v>
      </c>
      <c r="H502" s="581" t="s">
        <v>2502</v>
      </c>
      <c r="I502" s="581" t="s">
        <v>421</v>
      </c>
      <c r="J502" s="580" t="s">
        <v>629</v>
      </c>
      <c r="K502" s="582">
        <f t="shared" si="1234"/>
        <v>1</v>
      </c>
      <c r="L502" s="580">
        <v>1</v>
      </c>
      <c r="M502" s="557"/>
      <c r="N502" s="558"/>
      <c r="O502" s="559">
        <f t="shared" si="1235"/>
        <v>1</v>
      </c>
      <c r="P502" s="560"/>
      <c r="Q502" s="558"/>
      <c r="R502" s="559">
        <f t="shared" si="1236"/>
        <v>1</v>
      </c>
      <c r="S502" s="560"/>
      <c r="T502" s="558"/>
      <c r="U502" s="561">
        <f t="shared" si="1237"/>
        <v>1</v>
      </c>
      <c r="V502" s="560"/>
      <c r="W502" s="558"/>
      <c r="X502" s="559">
        <f t="shared" si="1238"/>
        <v>1</v>
      </c>
      <c r="Y502" s="560"/>
      <c r="Z502" s="558"/>
      <c r="AA502" s="561">
        <f t="shared" si="1239"/>
        <v>1</v>
      </c>
      <c r="AB502" s="560"/>
      <c r="AC502" s="558"/>
      <c r="AD502" s="559">
        <f t="shared" si="1240"/>
        <v>1</v>
      </c>
      <c r="AE502" s="557"/>
      <c r="AF502" s="558"/>
      <c r="AG502" s="756">
        <f t="shared" si="1241"/>
        <v>1</v>
      </c>
      <c r="AH502" s="560"/>
      <c r="AI502" s="558"/>
      <c r="AJ502" s="562">
        <f t="shared" si="1242"/>
        <v>1</v>
      </c>
      <c r="AK502" s="560"/>
      <c r="AL502" s="558"/>
      <c r="AM502" s="562">
        <f t="shared" si="1243"/>
        <v>1</v>
      </c>
      <c r="AN502" s="560"/>
      <c r="AO502" s="558"/>
      <c r="AP502" s="562">
        <f t="shared" si="1244"/>
        <v>1</v>
      </c>
      <c r="AQ502" s="560"/>
      <c r="AR502" s="558"/>
      <c r="AS502" s="562">
        <f t="shared" si="1245"/>
        <v>1</v>
      </c>
      <c r="AT502" s="560"/>
      <c r="AU502" s="558"/>
      <c r="AV502" s="562">
        <f t="shared" si="1246"/>
        <v>1</v>
      </c>
      <c r="AW502" s="583">
        <f t="shared" ref="AW502" si="1431">SUM(M502+P502+S502+V502+Y502+AB502+AE502+AH502+AK502+AN502+AQ502+AT502)</f>
        <v>0</v>
      </c>
      <c r="AX502" s="583">
        <f t="shared" si="1159"/>
        <v>0</v>
      </c>
      <c r="AY502" s="564">
        <f t="shared" si="1248"/>
        <v>0</v>
      </c>
      <c r="AZ502" s="565" t="e">
        <f t="shared" si="1249"/>
        <v>#DIV/0!</v>
      </c>
      <c r="BA502" s="566">
        <f t="shared" si="1250"/>
        <v>0</v>
      </c>
      <c r="BB502" s="567">
        <f>MAX(0, Table176252626[[#This Row],[Column6]])</f>
        <v>1</v>
      </c>
      <c r="BC502" s="568">
        <v>0</v>
      </c>
      <c r="BD502" s="584">
        <f t="shared" si="1214"/>
        <v>1</v>
      </c>
      <c r="BE502" s="583">
        <f t="shared" si="1199"/>
        <v>1</v>
      </c>
      <c r="BF502" s="585">
        <v>2</v>
      </c>
      <c r="BG502" s="586">
        <v>44357.429583333331</v>
      </c>
      <c r="BH502" s="572">
        <f t="shared" si="1232"/>
        <v>46265</v>
      </c>
      <c r="BI502" s="587">
        <f t="shared" si="1251"/>
        <v>1907.5704166666692</v>
      </c>
      <c r="BJ502" s="580" t="str">
        <f t="shared" si="1201"/>
        <v>Dead Stock</v>
      </c>
      <c r="BK502" s="751">
        <v>13446</v>
      </c>
    </row>
    <row r="503" spans="1:294" ht="13">
      <c r="A503" s="549"/>
      <c r="B503" s="550"/>
      <c r="C503" s="551">
        <v>500</v>
      </c>
      <c r="D503" s="648" t="s">
        <v>3886</v>
      </c>
      <c r="E503" s="648">
        <v>4</v>
      </c>
      <c r="F503" s="593" t="s">
        <v>1952</v>
      </c>
      <c r="G503" s="588" t="s">
        <v>4406</v>
      </c>
      <c r="H503" s="589" t="s">
        <v>4407</v>
      </c>
      <c r="I503" s="589" t="s">
        <v>424</v>
      </c>
      <c r="J503" s="580" t="s">
        <v>629</v>
      </c>
      <c r="K503" s="594">
        <f t="shared" si="1234"/>
        <v>1</v>
      </c>
      <c r="L503" s="588">
        <v>1</v>
      </c>
      <c r="M503" s="558"/>
      <c r="N503" s="558"/>
      <c r="O503" s="562">
        <f t="shared" si="1235"/>
        <v>1</v>
      </c>
      <c r="P503" s="560"/>
      <c r="Q503" s="558"/>
      <c r="R503" s="562">
        <f t="shared" si="1236"/>
        <v>1</v>
      </c>
      <c r="S503" s="560"/>
      <c r="T503" s="558"/>
      <c r="U503" s="595">
        <f t="shared" si="1237"/>
        <v>1</v>
      </c>
      <c r="V503" s="560"/>
      <c r="W503" s="558"/>
      <c r="X503" s="562">
        <f t="shared" si="1238"/>
        <v>1</v>
      </c>
      <c r="Y503" s="560"/>
      <c r="Z503" s="558"/>
      <c r="AA503" s="595">
        <f t="shared" si="1239"/>
        <v>1</v>
      </c>
      <c r="AB503" s="560"/>
      <c r="AC503" s="558"/>
      <c r="AD503" s="562">
        <f t="shared" si="1240"/>
        <v>1</v>
      </c>
      <c r="AE503" s="557"/>
      <c r="AF503" s="558"/>
      <c r="AG503" s="672">
        <f t="shared" si="1241"/>
        <v>1</v>
      </c>
      <c r="AH503" s="560"/>
      <c r="AI503" s="558"/>
      <c r="AJ503" s="562">
        <f t="shared" si="1242"/>
        <v>1</v>
      </c>
      <c r="AK503" s="560"/>
      <c r="AL503" s="558"/>
      <c r="AM503" s="562">
        <f t="shared" si="1243"/>
        <v>1</v>
      </c>
      <c r="AN503" s="560"/>
      <c r="AO503" s="558"/>
      <c r="AP503" s="562">
        <f t="shared" si="1244"/>
        <v>1</v>
      </c>
      <c r="AQ503" s="560"/>
      <c r="AR503" s="558"/>
      <c r="AS503" s="562">
        <f t="shared" si="1245"/>
        <v>1</v>
      </c>
      <c r="AT503" s="560"/>
      <c r="AU503" s="558"/>
      <c r="AV503" s="562">
        <f t="shared" si="1246"/>
        <v>1</v>
      </c>
      <c r="AW503" s="597">
        <f>SUM(M503+P503+S503+V503+Y503+AB503+AE503+AH503+AK503+AN503+AQ503+AT503)</f>
        <v>0</v>
      </c>
      <c r="AX503" s="583">
        <f t="shared" si="1159"/>
        <v>0</v>
      </c>
      <c r="AY503" s="599">
        <f t="shared" si="1248"/>
        <v>0</v>
      </c>
      <c r="AZ503" s="600" t="e">
        <f t="shared" si="1249"/>
        <v>#DIV/0!</v>
      </c>
      <c r="BA503" s="601">
        <f t="shared" si="1250"/>
        <v>0</v>
      </c>
      <c r="BB503" s="602">
        <v>1</v>
      </c>
      <c r="BC503" s="603">
        <v>0</v>
      </c>
      <c r="BD503" s="584">
        <f t="shared" si="1214"/>
        <v>1</v>
      </c>
      <c r="BE503" s="583">
        <f t="shared" si="1199"/>
        <v>1</v>
      </c>
      <c r="BF503" s="585">
        <v>2</v>
      </c>
      <c r="BG503" s="586">
        <v>45827</v>
      </c>
      <c r="BH503" s="572">
        <f t="shared" si="1232"/>
        <v>46265</v>
      </c>
      <c r="BI503" s="604">
        <f t="shared" si="1251"/>
        <v>438</v>
      </c>
      <c r="BJ503" s="580" t="str">
        <f t="shared" si="1201"/>
        <v>Dead Stock</v>
      </c>
      <c r="BK503" s="751">
        <v>7335</v>
      </c>
    </row>
    <row r="504" spans="1:294" ht="13">
      <c r="A504" s="549"/>
      <c r="B504" s="550"/>
      <c r="C504" s="577">
        <v>501</v>
      </c>
      <c r="D504" s="648" t="s">
        <v>3886</v>
      </c>
      <c r="E504" s="648">
        <v>5</v>
      </c>
      <c r="F504" s="553" t="s">
        <v>1953</v>
      </c>
      <c r="G504" s="554" t="s">
        <v>4287</v>
      </c>
      <c r="H504" s="555" t="s">
        <v>4288</v>
      </c>
      <c r="I504" s="581" t="s">
        <v>4226</v>
      </c>
      <c r="J504" s="580" t="s">
        <v>629</v>
      </c>
      <c r="K504" s="582">
        <f t="shared" si="1234"/>
        <v>0</v>
      </c>
      <c r="L504" s="632">
        <v>2</v>
      </c>
      <c r="M504" s="627"/>
      <c r="N504" s="628"/>
      <c r="O504" s="559">
        <f t="shared" si="1235"/>
        <v>2</v>
      </c>
      <c r="P504" s="629"/>
      <c r="Q504" s="628">
        <v>2</v>
      </c>
      <c r="R504" s="559">
        <f t="shared" si="1236"/>
        <v>0</v>
      </c>
      <c r="S504" s="629"/>
      <c r="T504" s="628"/>
      <c r="U504" s="561">
        <f t="shared" si="1237"/>
        <v>0</v>
      </c>
      <c r="V504" s="629"/>
      <c r="W504" s="628"/>
      <c r="X504" s="559">
        <f t="shared" si="1238"/>
        <v>0</v>
      </c>
      <c r="Y504" s="629"/>
      <c r="Z504" s="628"/>
      <c r="AA504" s="561">
        <f t="shared" si="1239"/>
        <v>0</v>
      </c>
      <c r="AB504" s="629"/>
      <c r="AC504" s="628"/>
      <c r="AD504" s="559">
        <f t="shared" si="1240"/>
        <v>0</v>
      </c>
      <c r="AE504" s="627"/>
      <c r="AF504" s="628"/>
      <c r="AG504" s="756">
        <f t="shared" si="1241"/>
        <v>0</v>
      </c>
      <c r="AH504" s="629"/>
      <c r="AI504" s="628"/>
      <c r="AJ504" s="562">
        <f t="shared" si="1242"/>
        <v>0</v>
      </c>
      <c r="AK504" s="629"/>
      <c r="AL504" s="628"/>
      <c r="AM504" s="562">
        <f t="shared" si="1243"/>
        <v>0</v>
      </c>
      <c r="AN504" s="629"/>
      <c r="AO504" s="628"/>
      <c r="AP504" s="559">
        <f t="shared" si="1244"/>
        <v>0</v>
      </c>
      <c r="AQ504" s="629"/>
      <c r="AR504" s="628"/>
      <c r="AS504" s="559">
        <f t="shared" si="1245"/>
        <v>0</v>
      </c>
      <c r="AT504" s="629"/>
      <c r="AU504" s="628"/>
      <c r="AV504" s="559">
        <f t="shared" si="1246"/>
        <v>0</v>
      </c>
      <c r="AW504" s="583">
        <f>SUM(M504+P504+S504+V504+Y504+AB504+AE504+AH504+AK504+AN504+AQ504+AT504)</f>
        <v>0</v>
      </c>
      <c r="AX504" s="583">
        <f t="shared" si="1159"/>
        <v>2</v>
      </c>
      <c r="AY504" s="564">
        <f t="shared" si="1248"/>
        <v>2</v>
      </c>
      <c r="AZ504" s="565">
        <f t="shared" si="1249"/>
        <v>2</v>
      </c>
      <c r="BA504" s="566">
        <f t="shared" si="1250"/>
        <v>1</v>
      </c>
      <c r="BB504" s="567">
        <v>1</v>
      </c>
      <c r="BC504" s="568">
        <v>0</v>
      </c>
      <c r="BD504" s="584">
        <f t="shared" si="1214"/>
        <v>0</v>
      </c>
      <c r="BE504" s="583">
        <f t="shared" si="1199"/>
        <v>0</v>
      </c>
      <c r="BF504" s="585">
        <v>2</v>
      </c>
      <c r="BG504" s="586"/>
      <c r="BH504" s="572">
        <f t="shared" si="1232"/>
        <v>46265</v>
      </c>
      <c r="BI504" s="587">
        <f t="shared" si="1251"/>
        <v>46265</v>
      </c>
      <c r="BJ504" s="580" t="str">
        <f t="shared" si="1201"/>
        <v/>
      </c>
      <c r="BK504" s="751">
        <v>17350</v>
      </c>
    </row>
    <row r="505" spans="1:294" ht="13">
      <c r="A505" s="549"/>
      <c r="B505" s="550"/>
      <c r="C505" s="551">
        <v>502</v>
      </c>
      <c r="D505" s="648" t="s">
        <v>3886</v>
      </c>
      <c r="E505" s="648">
        <v>6</v>
      </c>
      <c r="F505" s="593" t="s">
        <v>1952</v>
      </c>
      <c r="G505" s="588" t="s">
        <v>4155</v>
      </c>
      <c r="H505" s="589" t="s">
        <v>4158</v>
      </c>
      <c r="I505" s="589" t="s">
        <v>423</v>
      </c>
      <c r="J505" s="580" t="s">
        <v>629</v>
      </c>
      <c r="K505" s="594">
        <f t="shared" si="1234"/>
        <v>1</v>
      </c>
      <c r="L505" s="588">
        <v>1</v>
      </c>
      <c r="M505" s="558"/>
      <c r="N505" s="558"/>
      <c r="O505" s="562">
        <f t="shared" si="1235"/>
        <v>1</v>
      </c>
      <c r="P505" s="560"/>
      <c r="Q505" s="558"/>
      <c r="R505" s="562">
        <f t="shared" si="1236"/>
        <v>1</v>
      </c>
      <c r="S505" s="560"/>
      <c r="T505" s="558"/>
      <c r="U505" s="595">
        <f t="shared" si="1237"/>
        <v>1</v>
      </c>
      <c r="V505" s="560"/>
      <c r="W505" s="558"/>
      <c r="X505" s="562">
        <f t="shared" si="1238"/>
        <v>1</v>
      </c>
      <c r="Y505" s="560"/>
      <c r="Z505" s="558"/>
      <c r="AA505" s="595">
        <f t="shared" si="1239"/>
        <v>1</v>
      </c>
      <c r="AB505" s="560"/>
      <c r="AC505" s="558"/>
      <c r="AD505" s="562">
        <f t="shared" si="1240"/>
        <v>1</v>
      </c>
      <c r="AE505" s="557"/>
      <c r="AF505" s="558"/>
      <c r="AG505" s="672">
        <f t="shared" si="1241"/>
        <v>1</v>
      </c>
      <c r="AH505" s="560"/>
      <c r="AI505" s="558"/>
      <c r="AJ505" s="562">
        <f t="shared" si="1242"/>
        <v>1</v>
      </c>
      <c r="AK505" s="560"/>
      <c r="AL505" s="558"/>
      <c r="AM505" s="562">
        <f t="shared" si="1243"/>
        <v>1</v>
      </c>
      <c r="AN505" s="560"/>
      <c r="AO505" s="558"/>
      <c r="AP505" s="562">
        <f t="shared" si="1244"/>
        <v>1</v>
      </c>
      <c r="AQ505" s="560"/>
      <c r="AR505" s="558"/>
      <c r="AS505" s="562">
        <f t="shared" si="1245"/>
        <v>1</v>
      </c>
      <c r="AT505" s="560"/>
      <c r="AU505" s="558"/>
      <c r="AV505" s="562">
        <f t="shared" si="1246"/>
        <v>1</v>
      </c>
      <c r="AW505" s="597">
        <f t="shared" ref="AW505" si="1432">SUM(M505+P505+S505+V505+Y505+AB505+AE505+AH505+AK505+AN505+AQ505+AT505)</f>
        <v>0</v>
      </c>
      <c r="AX505" s="583">
        <f t="shared" si="1159"/>
        <v>0</v>
      </c>
      <c r="AY505" s="599">
        <f t="shared" si="1248"/>
        <v>0</v>
      </c>
      <c r="AZ505" s="600" t="e">
        <f t="shared" si="1249"/>
        <v>#DIV/0!</v>
      </c>
      <c r="BA505" s="601">
        <f t="shared" si="1250"/>
        <v>0</v>
      </c>
      <c r="BB505" s="602">
        <v>1</v>
      </c>
      <c r="BC505" s="603">
        <v>0</v>
      </c>
      <c r="BD505" s="584">
        <f t="shared" si="1214"/>
        <v>1</v>
      </c>
      <c r="BE505" s="583">
        <f t="shared" si="1199"/>
        <v>1</v>
      </c>
      <c r="BF505" s="585">
        <v>2</v>
      </c>
      <c r="BG505" s="586">
        <v>45558.768078703702</v>
      </c>
      <c r="BH505" s="572">
        <f t="shared" si="1232"/>
        <v>46265</v>
      </c>
      <c r="BI505" s="604">
        <f t="shared" si="1251"/>
        <v>706.23192129629751</v>
      </c>
      <c r="BJ505" s="580" t="str">
        <f t="shared" si="1201"/>
        <v>Dead Stock</v>
      </c>
      <c r="BK505" s="751">
        <v>4976</v>
      </c>
    </row>
    <row r="506" spans="1:294" ht="13">
      <c r="A506" s="549"/>
      <c r="B506" s="576"/>
      <c r="C506" s="551">
        <v>503</v>
      </c>
      <c r="D506" s="648" t="s">
        <v>3886</v>
      </c>
      <c r="E506" s="648">
        <v>7</v>
      </c>
      <c r="F506" s="593" t="s">
        <v>1952</v>
      </c>
      <c r="G506" s="588" t="s">
        <v>4156</v>
      </c>
      <c r="H506" s="589" t="s">
        <v>4159</v>
      </c>
      <c r="I506" s="589" t="s">
        <v>423</v>
      </c>
      <c r="J506" s="580" t="s">
        <v>629</v>
      </c>
      <c r="K506" s="594">
        <f t="shared" si="1234"/>
        <v>1</v>
      </c>
      <c r="L506" s="580">
        <v>1</v>
      </c>
      <c r="M506" s="558"/>
      <c r="N506" s="558"/>
      <c r="O506" s="562">
        <f t="shared" si="1235"/>
        <v>1</v>
      </c>
      <c r="P506" s="560"/>
      <c r="Q506" s="558"/>
      <c r="R506" s="562">
        <f t="shared" si="1236"/>
        <v>1</v>
      </c>
      <c r="S506" s="560"/>
      <c r="T506" s="558"/>
      <c r="U506" s="595">
        <f t="shared" si="1237"/>
        <v>1</v>
      </c>
      <c r="V506" s="560"/>
      <c r="W506" s="558"/>
      <c r="X506" s="562">
        <f t="shared" si="1238"/>
        <v>1</v>
      </c>
      <c r="Y506" s="560"/>
      <c r="Z506" s="558"/>
      <c r="AA506" s="595">
        <f t="shared" si="1239"/>
        <v>1</v>
      </c>
      <c r="AB506" s="560"/>
      <c r="AC506" s="558"/>
      <c r="AD506" s="562">
        <f t="shared" si="1240"/>
        <v>1</v>
      </c>
      <c r="AE506" s="557"/>
      <c r="AF506" s="558"/>
      <c r="AG506" s="672">
        <f t="shared" si="1241"/>
        <v>1</v>
      </c>
      <c r="AH506" s="560"/>
      <c r="AI506" s="558"/>
      <c r="AJ506" s="562">
        <f t="shared" si="1242"/>
        <v>1</v>
      </c>
      <c r="AK506" s="560"/>
      <c r="AL506" s="558"/>
      <c r="AM506" s="562">
        <f t="shared" si="1243"/>
        <v>1</v>
      </c>
      <c r="AN506" s="560"/>
      <c r="AO506" s="558"/>
      <c r="AP506" s="562">
        <f t="shared" si="1244"/>
        <v>1</v>
      </c>
      <c r="AQ506" s="560"/>
      <c r="AR506" s="558"/>
      <c r="AS506" s="562">
        <f t="shared" si="1245"/>
        <v>1</v>
      </c>
      <c r="AT506" s="560"/>
      <c r="AU506" s="558"/>
      <c r="AV506" s="562">
        <f t="shared" si="1246"/>
        <v>1</v>
      </c>
      <c r="AW506" s="597">
        <f>SUM(M506+P506+S506+V506+Y506+AB506+AE506+AH506+AK506+AN506+AQ506+AT506)</f>
        <v>0</v>
      </c>
      <c r="AX506" s="583">
        <f t="shared" si="1159"/>
        <v>0</v>
      </c>
      <c r="AY506" s="599">
        <f t="shared" si="1248"/>
        <v>0</v>
      </c>
      <c r="AZ506" s="600" t="e">
        <f t="shared" si="1249"/>
        <v>#DIV/0!</v>
      </c>
      <c r="BA506" s="601">
        <f t="shared" si="1250"/>
        <v>0</v>
      </c>
      <c r="BB506" s="602">
        <v>1</v>
      </c>
      <c r="BC506" s="603">
        <v>0</v>
      </c>
      <c r="BD506" s="584">
        <f t="shared" si="1214"/>
        <v>1</v>
      </c>
      <c r="BE506" s="583">
        <f t="shared" si="1199"/>
        <v>1</v>
      </c>
      <c r="BF506" s="585">
        <v>2</v>
      </c>
      <c r="BG506" s="586">
        <v>45558.768078703702</v>
      </c>
      <c r="BH506" s="572">
        <f t="shared" si="1232"/>
        <v>46265</v>
      </c>
      <c r="BI506" s="604">
        <f t="shared" si="1251"/>
        <v>706.23192129629751</v>
      </c>
      <c r="BJ506" s="580" t="str">
        <f t="shared" si="1201"/>
        <v>Dead Stock</v>
      </c>
      <c r="BK506" s="751">
        <v>5216</v>
      </c>
    </row>
    <row r="507" spans="1:294" ht="13">
      <c r="A507" s="549"/>
      <c r="B507" s="550"/>
      <c r="C507" s="551">
        <v>504</v>
      </c>
      <c r="D507" s="648" t="s">
        <v>3886</v>
      </c>
      <c r="E507" s="648">
        <v>8</v>
      </c>
      <c r="F507" s="593" t="s">
        <v>1952</v>
      </c>
      <c r="G507" s="588" t="s">
        <v>4157</v>
      </c>
      <c r="H507" s="589" t="s">
        <v>4160</v>
      </c>
      <c r="I507" s="589" t="s">
        <v>423</v>
      </c>
      <c r="J507" s="580" t="s">
        <v>629</v>
      </c>
      <c r="K507" s="594">
        <f t="shared" si="1234"/>
        <v>1</v>
      </c>
      <c r="L507" s="588">
        <v>1</v>
      </c>
      <c r="M507" s="558"/>
      <c r="N507" s="558"/>
      <c r="O507" s="562">
        <f t="shared" si="1235"/>
        <v>1</v>
      </c>
      <c r="P507" s="560"/>
      <c r="Q507" s="558"/>
      <c r="R507" s="562">
        <f t="shared" si="1236"/>
        <v>1</v>
      </c>
      <c r="S507" s="560"/>
      <c r="T507" s="558"/>
      <c r="U507" s="595">
        <f t="shared" si="1237"/>
        <v>1</v>
      </c>
      <c r="V507" s="560"/>
      <c r="W507" s="558"/>
      <c r="X507" s="562">
        <f t="shared" si="1238"/>
        <v>1</v>
      </c>
      <c r="Y507" s="560"/>
      <c r="Z507" s="558"/>
      <c r="AA507" s="595">
        <f t="shared" si="1239"/>
        <v>1</v>
      </c>
      <c r="AB507" s="560"/>
      <c r="AC507" s="558"/>
      <c r="AD507" s="562">
        <f t="shared" si="1240"/>
        <v>1</v>
      </c>
      <c r="AE507" s="557"/>
      <c r="AF507" s="558"/>
      <c r="AG507" s="672">
        <f t="shared" si="1241"/>
        <v>1</v>
      </c>
      <c r="AH507" s="560"/>
      <c r="AI507" s="558"/>
      <c r="AJ507" s="562">
        <f t="shared" si="1242"/>
        <v>1</v>
      </c>
      <c r="AK507" s="560"/>
      <c r="AL507" s="558"/>
      <c r="AM507" s="562">
        <f t="shared" si="1243"/>
        <v>1</v>
      </c>
      <c r="AN507" s="560"/>
      <c r="AO507" s="558"/>
      <c r="AP507" s="562">
        <f t="shared" si="1244"/>
        <v>1</v>
      </c>
      <c r="AQ507" s="560"/>
      <c r="AR507" s="558"/>
      <c r="AS507" s="562">
        <f t="shared" si="1245"/>
        <v>1</v>
      </c>
      <c r="AT507" s="560"/>
      <c r="AU507" s="558"/>
      <c r="AV507" s="562">
        <f t="shared" si="1246"/>
        <v>1</v>
      </c>
      <c r="AW507" s="597">
        <f>SUM(M507+P507+S507+V507+Y507+AB507+AE507+AH507+AK507+AN507+AQ507+AT507)</f>
        <v>0</v>
      </c>
      <c r="AX507" s="583">
        <f t="shared" si="1159"/>
        <v>0</v>
      </c>
      <c r="AY507" s="599">
        <f t="shared" si="1248"/>
        <v>0</v>
      </c>
      <c r="AZ507" s="600" t="e">
        <f t="shared" si="1249"/>
        <v>#DIV/0!</v>
      </c>
      <c r="BA507" s="601">
        <f t="shared" si="1250"/>
        <v>0</v>
      </c>
      <c r="BB507" s="602">
        <v>1</v>
      </c>
      <c r="BC507" s="603">
        <v>0</v>
      </c>
      <c r="BD507" s="584">
        <f t="shared" si="1214"/>
        <v>1</v>
      </c>
      <c r="BE507" s="583">
        <f t="shared" si="1199"/>
        <v>1</v>
      </c>
      <c r="BF507" s="585">
        <v>2</v>
      </c>
      <c r="BG507" s="586">
        <v>45558.768078703702</v>
      </c>
      <c r="BH507" s="572">
        <f t="shared" si="1232"/>
        <v>46265</v>
      </c>
      <c r="BI507" s="604">
        <f t="shared" si="1251"/>
        <v>706.23192129629751</v>
      </c>
      <c r="BJ507" s="580" t="str">
        <f t="shared" si="1201"/>
        <v>Dead Stock</v>
      </c>
      <c r="BK507" s="751">
        <v>2998</v>
      </c>
    </row>
    <row r="508" spans="1:294" ht="13">
      <c r="A508" s="575"/>
      <c r="B508" s="576"/>
      <c r="C508" s="577">
        <v>505</v>
      </c>
      <c r="D508" s="648" t="s">
        <v>3886</v>
      </c>
      <c r="E508" s="648">
        <v>9</v>
      </c>
      <c r="F508" s="553" t="s">
        <v>1952</v>
      </c>
      <c r="G508" s="580" t="s">
        <v>2183</v>
      </c>
      <c r="H508" s="581" t="s">
        <v>2184</v>
      </c>
      <c r="I508" s="581" t="s">
        <v>430</v>
      </c>
      <c r="J508" s="580" t="s">
        <v>2</v>
      </c>
      <c r="K508" s="582">
        <f t="shared" ref="K508:K517" si="1433">AV508</f>
        <v>1</v>
      </c>
      <c r="L508" s="580">
        <v>1</v>
      </c>
      <c r="M508" s="557"/>
      <c r="N508" s="558"/>
      <c r="O508" s="559">
        <f t="shared" ref="O508:O517" si="1434">SUM(L508+M508-N508)</f>
        <v>1</v>
      </c>
      <c r="P508" s="560"/>
      <c r="Q508" s="558"/>
      <c r="R508" s="559">
        <f t="shared" ref="R508:R517" si="1435">SUM(O508+P508-Q508)</f>
        <v>1</v>
      </c>
      <c r="S508" s="560"/>
      <c r="T508" s="558"/>
      <c r="U508" s="561">
        <f t="shared" ref="U508:U517" si="1436">SUM(R508+S508-T508)</f>
        <v>1</v>
      </c>
      <c r="V508" s="560"/>
      <c r="W508" s="558"/>
      <c r="X508" s="559">
        <f t="shared" ref="X508:X517" si="1437">SUM(U508+V508-W508)</f>
        <v>1</v>
      </c>
      <c r="Y508" s="560"/>
      <c r="Z508" s="558"/>
      <c r="AA508" s="561">
        <f t="shared" ref="AA508:AA517" si="1438">SUM(X508+Y508-Z508)</f>
        <v>1</v>
      </c>
      <c r="AB508" s="560"/>
      <c r="AC508" s="558"/>
      <c r="AD508" s="559">
        <f t="shared" ref="AD508:AD517" si="1439">SUM(AA508+AB508-AC508)</f>
        <v>1</v>
      </c>
      <c r="AE508" s="557"/>
      <c r="AF508" s="558"/>
      <c r="AG508" s="756">
        <f t="shared" ref="AG508:AG517" si="1440">SUM(AD508+AE508-AF508)</f>
        <v>1</v>
      </c>
      <c r="AH508" s="560"/>
      <c r="AI508" s="558"/>
      <c r="AJ508" s="562">
        <f t="shared" ref="AJ508:AJ517" si="1441">SUM(AG508+AH508-AI508)</f>
        <v>1</v>
      </c>
      <c r="AK508" s="560"/>
      <c r="AL508" s="558"/>
      <c r="AM508" s="562">
        <f t="shared" ref="AM508:AM517" si="1442">SUM(AJ508+AK508-AL508)</f>
        <v>1</v>
      </c>
      <c r="AN508" s="560"/>
      <c r="AO508" s="558"/>
      <c r="AP508" s="562">
        <f t="shared" ref="AP508" si="1443">SUM(AM508+AN508-AO508)</f>
        <v>1</v>
      </c>
      <c r="AQ508" s="560"/>
      <c r="AR508" s="558"/>
      <c r="AS508" s="562">
        <f t="shared" ref="AS508" si="1444">SUM(AP508+AQ508-AR508)</f>
        <v>1</v>
      </c>
      <c r="AT508" s="560"/>
      <c r="AU508" s="558"/>
      <c r="AV508" s="562">
        <f t="shared" ref="AV508:AV517" si="1445">SUM(AS508+AT508-AU508)</f>
        <v>1</v>
      </c>
      <c r="AW508" s="583">
        <f t="shared" ref="AW508" si="1446">SUM(M508+P508+S508+V508+Y508+AB508+AE508+AH508+AK508+AN508+AQ508+AT508)</f>
        <v>0</v>
      </c>
      <c r="AX508" s="583">
        <f t="shared" si="1159"/>
        <v>0</v>
      </c>
      <c r="AY508" s="564">
        <f t="shared" ref="AY508:AY517" si="1447">SUM(N508,Q508,T508,W508,Z508,AC508,AF508,AI508,AL508,AO508,AR508,AU508)</f>
        <v>0</v>
      </c>
      <c r="AZ508" s="565" t="e">
        <f t="shared" ref="AZ508:AZ517" si="1448">AVERAGE(N508,Q508,T508,W508,Z508,AC508,AF508,AI508,AL508,AO508,AR508,AU508)</f>
        <v>#DIV/0!</v>
      </c>
      <c r="BA508" s="566">
        <f t="shared" ref="BA508:BA517" si="1449">COUNT(N508,Q508,T508,W508,Z508,AC508,AF508,AI508,AL508,AO508,AR508,AU508)</f>
        <v>0</v>
      </c>
      <c r="BB508" s="567">
        <f>MAX(0, Table176252626[[#This Row],[Column6]])</f>
        <v>1</v>
      </c>
      <c r="BC508" s="568">
        <v>0</v>
      </c>
      <c r="BD508" s="584">
        <f t="shared" si="1214"/>
        <v>1</v>
      </c>
      <c r="BE508" s="583">
        <f t="shared" si="1199"/>
        <v>1</v>
      </c>
      <c r="BF508" s="585">
        <v>2</v>
      </c>
      <c r="BG508" s="586">
        <v>45329.411076388889</v>
      </c>
      <c r="BH508" s="572">
        <f t="shared" si="1232"/>
        <v>46265</v>
      </c>
      <c r="BI508" s="587">
        <f t="shared" ref="BI508:BI517" si="1450">BH508-BG508</f>
        <v>935.58892361111066</v>
      </c>
      <c r="BJ508" s="580" t="str">
        <f t="shared" si="1201"/>
        <v>Dead Stock</v>
      </c>
      <c r="BK508" s="751">
        <v>20000</v>
      </c>
    </row>
    <row r="509" spans="1:294" ht="13">
      <c r="A509" s="549"/>
      <c r="B509" s="576"/>
      <c r="C509" s="551">
        <v>506</v>
      </c>
      <c r="D509" s="648" t="s">
        <v>3886</v>
      </c>
      <c r="E509" s="648">
        <v>10</v>
      </c>
      <c r="F509" s="553" t="s">
        <v>1953</v>
      </c>
      <c r="G509" s="580" t="s">
        <v>1055</v>
      </c>
      <c r="H509" s="581" t="s">
        <v>2127</v>
      </c>
      <c r="I509" s="581" t="s">
        <v>419</v>
      </c>
      <c r="J509" s="580" t="s">
        <v>629</v>
      </c>
      <c r="K509" s="582">
        <f>AV509</f>
        <v>2</v>
      </c>
      <c r="L509" s="580">
        <v>2</v>
      </c>
      <c r="M509" s="557"/>
      <c r="N509" s="558"/>
      <c r="O509" s="559">
        <f>SUM(L509+M509-N509)</f>
        <v>2</v>
      </c>
      <c r="P509" s="560"/>
      <c r="Q509" s="558"/>
      <c r="R509" s="559">
        <f>SUM(O509+P509-Q509)</f>
        <v>2</v>
      </c>
      <c r="S509" s="560"/>
      <c r="T509" s="558"/>
      <c r="U509" s="561">
        <f>SUM(R509+S509-T509)</f>
        <v>2</v>
      </c>
      <c r="V509" s="560"/>
      <c r="W509" s="558"/>
      <c r="X509" s="559">
        <f>SUM(U509+V509-W509)</f>
        <v>2</v>
      </c>
      <c r="Y509" s="560"/>
      <c r="Z509" s="558"/>
      <c r="AA509" s="561">
        <f>SUM(X509+Y509-Z509)</f>
        <v>2</v>
      </c>
      <c r="AB509" s="560"/>
      <c r="AC509" s="558"/>
      <c r="AD509" s="559">
        <f>SUM(AA509+AB509-AC509)</f>
        <v>2</v>
      </c>
      <c r="AE509" s="557"/>
      <c r="AF509" s="558"/>
      <c r="AG509" s="756">
        <f>SUM(AD509+AE509-AF509)</f>
        <v>2</v>
      </c>
      <c r="AH509" s="560"/>
      <c r="AI509" s="558"/>
      <c r="AJ509" s="562">
        <f>SUM(AG509+AH509-AI509)</f>
        <v>2</v>
      </c>
      <c r="AK509" s="560"/>
      <c r="AL509" s="558"/>
      <c r="AM509" s="562">
        <f>SUM(AJ509+AK509-AL509)</f>
        <v>2</v>
      </c>
      <c r="AN509" s="560"/>
      <c r="AO509" s="558"/>
      <c r="AP509" s="562">
        <f>SUM(AM509+AN509-AO509)</f>
        <v>2</v>
      </c>
      <c r="AQ509" s="560"/>
      <c r="AR509" s="558"/>
      <c r="AS509" s="562">
        <f>SUM(AP509+AQ509-AR509)</f>
        <v>2</v>
      </c>
      <c r="AT509" s="560"/>
      <c r="AU509" s="558"/>
      <c r="AV509" s="562">
        <f>SUM(AS509+AT509-AU509)</f>
        <v>2</v>
      </c>
      <c r="AW509" s="583">
        <f t="shared" ref="AW509:AW516" si="1451">SUM(M509+P509+S509+V509+Y509+AB509+AE509+AH509+AK509+AN509+AQ509+AT509)</f>
        <v>0</v>
      </c>
      <c r="AX509" s="583">
        <f t="shared" si="1159"/>
        <v>0</v>
      </c>
      <c r="AY509" s="564">
        <f>SUM(N509,Q509,T509,W509,Z509,AC509,AF509,AI509,AL509,AO509,AR509,AU509)</f>
        <v>0</v>
      </c>
      <c r="AZ509" s="565" t="e">
        <f>AVERAGE(N509,Q509,T509,W509,Z509,AC509,AF509,AI509,AL509,AO509,AR509,AU509)</f>
        <v>#DIV/0!</v>
      </c>
      <c r="BA509" s="566">
        <f>COUNT(N509,Q509,T509,W509,Z509,AC509,AF509,AI509,AL509,AO509,AR509,AU509)</f>
        <v>0</v>
      </c>
      <c r="BB509" s="567">
        <f>MAX(0, Table176252626[[#This Row],[Column6]])</f>
        <v>2</v>
      </c>
      <c r="BC509" s="568">
        <v>1</v>
      </c>
      <c r="BD509" s="584">
        <f t="shared" si="1214"/>
        <v>2</v>
      </c>
      <c r="BE509" s="583">
        <f t="shared" si="1199"/>
        <v>1</v>
      </c>
      <c r="BF509" s="585">
        <v>2</v>
      </c>
      <c r="BG509" s="586">
        <v>44753.528668981482</v>
      </c>
      <c r="BH509" s="572">
        <f t="shared" si="1232"/>
        <v>46265</v>
      </c>
      <c r="BI509" s="608">
        <f>BH509-BG509</f>
        <v>1511.471331018518</v>
      </c>
      <c r="BJ509" s="580" t="str">
        <f t="shared" si="1201"/>
        <v>Dead Stock</v>
      </c>
      <c r="BK509" s="751">
        <v>1450</v>
      </c>
    </row>
    <row r="510" spans="1:294" ht="13">
      <c r="A510" s="590"/>
      <c r="B510" s="591"/>
      <c r="C510" s="551">
        <v>507</v>
      </c>
      <c r="D510" s="648" t="s">
        <v>3886</v>
      </c>
      <c r="E510" s="648">
        <v>11</v>
      </c>
      <c r="F510" s="553" t="s">
        <v>1952</v>
      </c>
      <c r="G510" s="588" t="s">
        <v>4848</v>
      </c>
      <c r="H510" s="589" t="s">
        <v>4849</v>
      </c>
      <c r="I510" s="581" t="s">
        <v>4306</v>
      </c>
      <c r="J510" s="580" t="s">
        <v>629</v>
      </c>
      <c r="K510" s="594">
        <f>AV510</f>
        <v>2</v>
      </c>
      <c r="L510" s="588">
        <v>0</v>
      </c>
      <c r="M510" s="558"/>
      <c r="N510" s="558"/>
      <c r="O510" s="562">
        <f>SUM(L510+M510-N510)</f>
        <v>0</v>
      </c>
      <c r="P510" s="560">
        <v>2</v>
      </c>
      <c r="Q510" s="558"/>
      <c r="R510" s="562">
        <f>SUM(O510+P510-Q510)</f>
        <v>2</v>
      </c>
      <c r="S510" s="560"/>
      <c r="T510" s="558"/>
      <c r="U510" s="595">
        <f>SUM(R510+S510-T510)</f>
        <v>2</v>
      </c>
      <c r="V510" s="560"/>
      <c r="W510" s="558"/>
      <c r="X510" s="562">
        <f>SUM(U510+V510-W510)</f>
        <v>2</v>
      </c>
      <c r="Y510" s="560"/>
      <c r="Z510" s="558"/>
      <c r="AA510" s="595">
        <f>SUM(X510+Y510-Z510)</f>
        <v>2</v>
      </c>
      <c r="AB510" s="560"/>
      <c r="AC510" s="558"/>
      <c r="AD510" s="562">
        <f>SUM(AA510+AB510-AC510)</f>
        <v>2</v>
      </c>
      <c r="AE510" s="557"/>
      <c r="AF510" s="558"/>
      <c r="AG510" s="672">
        <f>SUM(AD510+AE510-AF510)</f>
        <v>2</v>
      </c>
      <c r="AH510" s="560"/>
      <c r="AI510" s="558"/>
      <c r="AJ510" s="562">
        <f>SUM(AG510+AH510-AI510)</f>
        <v>2</v>
      </c>
      <c r="AK510" s="560"/>
      <c r="AL510" s="558"/>
      <c r="AM510" s="562">
        <f>SUM(AJ510+AK510-AL510)</f>
        <v>2</v>
      </c>
      <c r="AN510" s="560"/>
      <c r="AO510" s="558"/>
      <c r="AP510" s="562">
        <f>SUM(AM510+AN510-AO510)</f>
        <v>2</v>
      </c>
      <c r="AQ510" s="560"/>
      <c r="AR510" s="558"/>
      <c r="AS510" s="562">
        <f>SUM(AP510+AQ510-AR510)</f>
        <v>2</v>
      </c>
      <c r="AT510" s="560"/>
      <c r="AU510" s="558"/>
      <c r="AV510" s="562">
        <f>SUM(AS510+AT510-AU510)</f>
        <v>2</v>
      </c>
      <c r="AW510" s="597">
        <f>SUM(M510+P510+S510+V510+Y510+AB510+AE510+AH510+AK510+AN510+AQ510+AT510)</f>
        <v>2</v>
      </c>
      <c r="AX510" s="583">
        <f>SUM(N510+Q510+T510+W510+Z510+AC510+AF510+AI510+AL510+AO510+AR510+AU510)</f>
        <v>0</v>
      </c>
      <c r="AY510" s="599">
        <f>SUM(N510,Q510,T510,W510,Z510,AC510,AF510,AI510,AL510,AO510,AR510,AU510)</f>
        <v>0</v>
      </c>
      <c r="AZ510" s="600" t="e">
        <f>AVERAGE(N510,Q510,T510,W510,Z510,AC510,AF510,AI510,AL510,AO510,AR510,AU510)</f>
        <v>#DIV/0!</v>
      </c>
      <c r="BA510" s="601">
        <f>COUNT(N510,Q510,T510,W510,Z510,AC510,AF510,AI510,AL510,AO510,AR510,AU510)</f>
        <v>0</v>
      </c>
      <c r="BB510" s="602">
        <v>2</v>
      </c>
      <c r="BC510" s="603">
        <v>1</v>
      </c>
      <c r="BD510" s="584">
        <f>K510</f>
        <v>2</v>
      </c>
      <c r="BE510" s="583">
        <f>SUM(BD510-BC510)</f>
        <v>1</v>
      </c>
      <c r="BF510" s="585">
        <v>2</v>
      </c>
      <c r="BG510" s="586">
        <v>46063</v>
      </c>
      <c r="BH510" s="572">
        <f>BH513</f>
        <v>46265</v>
      </c>
      <c r="BI510" s="610">
        <f t="shared" ref="BI510" si="1452">BH510-BG510</f>
        <v>202</v>
      </c>
      <c r="BJ510" s="580" t="str">
        <f>IF(AND(K510&gt;0,BI510&gt;365),"Dead Stock","")</f>
        <v/>
      </c>
      <c r="BK510" s="751">
        <v>16200</v>
      </c>
    </row>
    <row r="511" spans="1:294" s="548" customFormat="1" ht="13">
      <c r="A511" s="575"/>
      <c r="B511" s="576"/>
      <c r="C511" s="551">
        <v>508</v>
      </c>
      <c r="D511" s="648" t="s">
        <v>3886</v>
      </c>
      <c r="E511" s="648">
        <v>12</v>
      </c>
      <c r="F511" s="553" t="s">
        <v>1953</v>
      </c>
      <c r="G511" s="588" t="s">
        <v>382</v>
      </c>
      <c r="H511" s="589" t="s">
        <v>383</v>
      </c>
      <c r="I511" s="581" t="s">
        <v>426</v>
      </c>
      <c r="J511" s="580" t="s">
        <v>629</v>
      </c>
      <c r="K511" s="582">
        <f>AV511</f>
        <v>2</v>
      </c>
      <c r="L511" s="580">
        <v>2</v>
      </c>
      <c r="M511" s="557"/>
      <c r="N511" s="558"/>
      <c r="O511" s="559">
        <f>SUM(L511+M511-N511)</f>
        <v>2</v>
      </c>
      <c r="P511" s="560"/>
      <c r="Q511" s="558"/>
      <c r="R511" s="559">
        <f>SUM(O511+P511-Q511)</f>
        <v>2</v>
      </c>
      <c r="S511" s="560"/>
      <c r="T511" s="558"/>
      <c r="U511" s="561">
        <f>SUM(R511+S511-T511)</f>
        <v>2</v>
      </c>
      <c r="V511" s="560"/>
      <c r="W511" s="558"/>
      <c r="X511" s="559">
        <f>SUM(U511+V511-W511)</f>
        <v>2</v>
      </c>
      <c r="Y511" s="560"/>
      <c r="Z511" s="558"/>
      <c r="AA511" s="561">
        <f>SUM(X511+Y511-Z511)</f>
        <v>2</v>
      </c>
      <c r="AB511" s="560"/>
      <c r="AC511" s="558"/>
      <c r="AD511" s="559">
        <f>SUM(AA511+AB511-AC511)</f>
        <v>2</v>
      </c>
      <c r="AE511" s="557"/>
      <c r="AF511" s="558"/>
      <c r="AG511" s="756">
        <f>SUM(AD511+AE511-AF511)</f>
        <v>2</v>
      </c>
      <c r="AH511" s="560"/>
      <c r="AI511" s="558"/>
      <c r="AJ511" s="562">
        <f>SUM(AG511+AH511-AI511)</f>
        <v>2</v>
      </c>
      <c r="AK511" s="560"/>
      <c r="AL511" s="558"/>
      <c r="AM511" s="562">
        <f>SUM(AJ511+AK511-AL511)</f>
        <v>2</v>
      </c>
      <c r="AN511" s="560"/>
      <c r="AO511" s="558"/>
      <c r="AP511" s="562">
        <f>SUM(AM511+AN511-AO511)</f>
        <v>2</v>
      </c>
      <c r="AQ511" s="560"/>
      <c r="AR511" s="558"/>
      <c r="AS511" s="562">
        <f>SUM(AP511+AQ511-AR511)</f>
        <v>2</v>
      </c>
      <c r="AT511" s="560"/>
      <c r="AU511" s="558"/>
      <c r="AV511" s="562">
        <f>SUM(AS511+AT511-AU511)</f>
        <v>2</v>
      </c>
      <c r="AW511" s="583">
        <f t="shared" si="1451"/>
        <v>0</v>
      </c>
      <c r="AX511" s="583">
        <f t="shared" si="1159"/>
        <v>0</v>
      </c>
      <c r="AY511" s="564">
        <f>SUM(N511,Q511,T511,W511,Z511,AC511,AF511,AI511,AL511,AO511,AR511,AU511)</f>
        <v>0</v>
      </c>
      <c r="AZ511" s="565" t="e">
        <f>AVERAGE(N511,Q511,T511,W511,Z511,AC511,AF511,AI511,AL511,AO511,AR511,AU511)</f>
        <v>#DIV/0!</v>
      </c>
      <c r="BA511" s="566">
        <f>COUNT(N511,Q511,T511,W511,Z511,AC511,AF511,AI511,AL511,AO511,AR511,AU511)</f>
        <v>0</v>
      </c>
      <c r="BB511" s="567">
        <f>MAX(0, Table176252626[[#This Row],[Column6]])</f>
        <v>2</v>
      </c>
      <c r="BC511" s="568">
        <v>1</v>
      </c>
      <c r="BD511" s="584">
        <f t="shared" si="1214"/>
        <v>2</v>
      </c>
      <c r="BE511" s="583">
        <f t="shared" si="1199"/>
        <v>1</v>
      </c>
      <c r="BF511" s="585">
        <v>2</v>
      </c>
      <c r="BG511" s="586">
        <v>42955.373310185183</v>
      </c>
      <c r="BH511" s="572">
        <f>BH509</f>
        <v>46265</v>
      </c>
      <c r="BI511" s="587">
        <f>BH511-BG511</f>
        <v>3309.6266898148169</v>
      </c>
      <c r="BJ511" s="580" t="str">
        <f t="shared" si="1201"/>
        <v>Dead Stock</v>
      </c>
      <c r="BK511" s="751">
        <v>3905</v>
      </c>
      <c r="BL511" s="530"/>
      <c r="BM511" s="530"/>
      <c r="BN511" s="530"/>
      <c r="BO511" s="530"/>
      <c r="BP511" s="530"/>
      <c r="BQ511" s="530"/>
      <c r="BR511" s="530"/>
      <c r="BS511" s="530"/>
      <c r="BT511" s="530"/>
      <c r="BU511" s="530"/>
      <c r="BV511" s="530"/>
      <c r="BW511" s="530"/>
      <c r="BX511" s="530"/>
      <c r="BY511" s="530"/>
      <c r="BZ511" s="530"/>
      <c r="CA511" s="530"/>
      <c r="CB511" s="530"/>
      <c r="CC511" s="530"/>
      <c r="CD511" s="530"/>
      <c r="CE511" s="530"/>
      <c r="CF511" s="530"/>
      <c r="CG511" s="530"/>
      <c r="CH511" s="530"/>
      <c r="CI511" s="530"/>
      <c r="CJ511" s="530"/>
      <c r="CK511" s="530"/>
      <c r="CL511" s="530"/>
      <c r="CM511" s="530"/>
      <c r="CN511" s="530"/>
      <c r="CO511" s="530"/>
      <c r="CP511" s="530"/>
      <c r="CQ511" s="530"/>
      <c r="CR511" s="530"/>
      <c r="CS511" s="530"/>
      <c r="CT511" s="530"/>
      <c r="CU511" s="530"/>
      <c r="CV511" s="530"/>
      <c r="CW511" s="530"/>
      <c r="CX511" s="530"/>
      <c r="CY511" s="530"/>
      <c r="CZ511" s="530"/>
      <c r="DA511" s="530"/>
      <c r="DB511" s="530"/>
      <c r="DC511" s="530"/>
      <c r="DD511" s="530"/>
      <c r="DE511" s="530"/>
      <c r="DF511" s="530"/>
      <c r="DG511" s="530"/>
      <c r="DH511" s="530"/>
      <c r="DI511" s="530"/>
      <c r="DJ511" s="530"/>
      <c r="DK511" s="530"/>
      <c r="DL511" s="530"/>
      <c r="DM511" s="530"/>
      <c r="DN511" s="530"/>
      <c r="DO511" s="530"/>
      <c r="DP511" s="530"/>
      <c r="DQ511" s="530"/>
      <c r="DR511" s="530"/>
      <c r="DS511" s="530"/>
      <c r="DT511" s="530"/>
      <c r="DU511" s="530"/>
      <c r="DV511" s="530"/>
      <c r="DW511" s="530"/>
      <c r="DX511" s="530"/>
      <c r="DY511" s="530"/>
      <c r="DZ511" s="530"/>
      <c r="EA511" s="530"/>
      <c r="EB511" s="530"/>
      <c r="EC511" s="530"/>
      <c r="ED511" s="530"/>
      <c r="EE511" s="530"/>
      <c r="EF511" s="530"/>
      <c r="EG511" s="530"/>
      <c r="EH511" s="530"/>
      <c r="EI511" s="530"/>
      <c r="EJ511" s="530"/>
      <c r="EK511" s="530"/>
      <c r="EL511" s="530"/>
      <c r="EM511" s="530"/>
      <c r="EN511" s="530"/>
      <c r="EO511" s="530"/>
      <c r="EP511" s="530"/>
      <c r="EQ511" s="530"/>
      <c r="ER511" s="530"/>
      <c r="ES511" s="530"/>
      <c r="ET511" s="530"/>
      <c r="EU511" s="530"/>
      <c r="EV511" s="530"/>
      <c r="EW511" s="530"/>
      <c r="EX511" s="530"/>
      <c r="EY511" s="530"/>
      <c r="EZ511" s="530"/>
      <c r="FA511" s="530"/>
      <c r="FB511" s="530"/>
      <c r="FC511" s="530"/>
      <c r="FD511" s="530"/>
      <c r="FE511" s="530"/>
      <c r="FF511" s="530"/>
      <c r="FG511" s="530"/>
      <c r="FH511" s="530"/>
      <c r="FI511" s="530"/>
      <c r="FJ511" s="530"/>
      <c r="FK511" s="530"/>
      <c r="FL511" s="530"/>
      <c r="FM511" s="530"/>
      <c r="FN511" s="530"/>
      <c r="FO511" s="530"/>
      <c r="FP511" s="530"/>
      <c r="FQ511" s="530"/>
      <c r="FR511" s="530"/>
      <c r="FS511" s="530"/>
      <c r="FT511" s="530"/>
      <c r="FU511" s="530"/>
      <c r="FV511" s="530"/>
      <c r="FW511" s="530"/>
      <c r="FX511" s="530"/>
      <c r="FY511" s="530"/>
      <c r="FZ511" s="530"/>
      <c r="GA511" s="530"/>
      <c r="GB511" s="530"/>
      <c r="GC511" s="530"/>
      <c r="GD511" s="530"/>
      <c r="GE511" s="530"/>
      <c r="GF511" s="530"/>
      <c r="GG511" s="530"/>
      <c r="GH511" s="530"/>
      <c r="GI511" s="530"/>
      <c r="GJ511" s="530"/>
      <c r="GK511" s="530"/>
      <c r="GL511" s="530"/>
      <c r="GM511" s="530"/>
      <c r="GN511" s="530"/>
      <c r="GO511" s="530"/>
      <c r="GP511" s="530"/>
      <c r="GQ511" s="530"/>
      <c r="GR511" s="530"/>
      <c r="GS511" s="530"/>
      <c r="GT511" s="530"/>
      <c r="GU511" s="530"/>
      <c r="GV511" s="530"/>
      <c r="GW511" s="530"/>
      <c r="GX511" s="530"/>
      <c r="GY511" s="530"/>
      <c r="GZ511" s="530"/>
      <c r="HA511" s="530"/>
      <c r="HB511" s="530"/>
      <c r="HC511" s="530"/>
      <c r="HD511" s="530"/>
      <c r="HE511" s="530"/>
      <c r="HF511" s="530"/>
      <c r="HG511" s="530"/>
      <c r="HH511" s="530"/>
      <c r="HI511" s="530"/>
      <c r="HJ511" s="530"/>
      <c r="HK511" s="530"/>
      <c r="HL511" s="530"/>
      <c r="HM511" s="530"/>
      <c r="HN511" s="530"/>
      <c r="HO511" s="530"/>
      <c r="HP511" s="530"/>
      <c r="HQ511" s="530"/>
      <c r="HR511" s="530"/>
      <c r="HS511" s="530"/>
      <c r="HT511" s="530"/>
      <c r="HU511" s="530"/>
      <c r="HV511" s="530"/>
      <c r="HW511" s="530"/>
      <c r="HX511" s="530"/>
      <c r="HY511" s="530"/>
      <c r="HZ511" s="530"/>
      <c r="IA511" s="530"/>
      <c r="IB511" s="530"/>
      <c r="IC511" s="530"/>
      <c r="ID511" s="530"/>
      <c r="IE511" s="530"/>
      <c r="IF511" s="530"/>
      <c r="IG511" s="530"/>
      <c r="IH511" s="530"/>
      <c r="II511" s="530"/>
      <c r="IJ511" s="530"/>
      <c r="IK511" s="530"/>
      <c r="IL511" s="530"/>
      <c r="IM511" s="530"/>
      <c r="IN511" s="530"/>
      <c r="IO511" s="530"/>
      <c r="IP511" s="530"/>
      <c r="IQ511" s="530"/>
      <c r="IR511" s="530"/>
      <c r="IS511" s="530"/>
      <c r="IT511" s="530"/>
      <c r="IU511" s="530"/>
      <c r="IV511" s="530"/>
      <c r="IW511" s="530"/>
      <c r="IX511" s="530"/>
      <c r="IY511" s="530"/>
      <c r="IZ511" s="530"/>
      <c r="JA511" s="530"/>
      <c r="JB511" s="530"/>
      <c r="JC511" s="530"/>
      <c r="JD511" s="530"/>
      <c r="JE511" s="530"/>
      <c r="JF511" s="530"/>
      <c r="JG511" s="530"/>
      <c r="JH511" s="530"/>
      <c r="JI511" s="530"/>
      <c r="JJ511" s="530"/>
      <c r="JK511" s="530"/>
      <c r="JL511" s="530"/>
      <c r="JM511" s="530"/>
      <c r="JN511" s="530"/>
      <c r="JO511" s="530"/>
      <c r="JP511" s="530"/>
      <c r="JQ511" s="530"/>
      <c r="JR511" s="530"/>
      <c r="JS511" s="530"/>
      <c r="JT511" s="530"/>
      <c r="JU511" s="530"/>
      <c r="JV511" s="530"/>
      <c r="JW511" s="530"/>
      <c r="JX511" s="530"/>
      <c r="JY511" s="530"/>
      <c r="JZ511" s="530"/>
      <c r="KA511" s="530"/>
      <c r="KB511" s="530"/>
      <c r="KC511" s="530"/>
      <c r="KD511" s="530"/>
      <c r="KE511" s="530"/>
      <c r="KF511" s="530"/>
      <c r="KG511" s="530"/>
      <c r="KH511" s="530"/>
    </row>
    <row r="512" spans="1:294" ht="13">
      <c r="A512" s="590"/>
      <c r="B512" s="591"/>
      <c r="C512" s="577">
        <v>509</v>
      </c>
      <c r="D512" s="648" t="s">
        <v>3886</v>
      </c>
      <c r="E512" s="648">
        <v>14</v>
      </c>
      <c r="F512" s="553" t="s">
        <v>1953</v>
      </c>
      <c r="G512" s="580" t="s">
        <v>2766</v>
      </c>
      <c r="H512" s="581" t="s">
        <v>2767</v>
      </c>
      <c r="I512" s="581" t="s">
        <v>2768</v>
      </c>
      <c r="J512" s="580" t="s">
        <v>629</v>
      </c>
      <c r="K512" s="582">
        <f>AV512</f>
        <v>0</v>
      </c>
      <c r="L512" s="580">
        <v>1</v>
      </c>
      <c r="M512" s="557"/>
      <c r="N512" s="558">
        <v>1</v>
      </c>
      <c r="O512" s="559">
        <f>SUM(L512+M512-N512)</f>
        <v>0</v>
      </c>
      <c r="P512" s="560"/>
      <c r="Q512" s="558"/>
      <c r="R512" s="559">
        <f>SUM(O512+P512-Q512)</f>
        <v>0</v>
      </c>
      <c r="S512" s="560"/>
      <c r="T512" s="558"/>
      <c r="U512" s="561">
        <f>SUM(R512+S512-T512)</f>
        <v>0</v>
      </c>
      <c r="V512" s="560"/>
      <c r="W512" s="558"/>
      <c r="X512" s="559">
        <f>SUM(U512+V512-W512)</f>
        <v>0</v>
      </c>
      <c r="Y512" s="560"/>
      <c r="Z512" s="558"/>
      <c r="AA512" s="561">
        <f>SUM(X512+Y512-Z512)</f>
        <v>0</v>
      </c>
      <c r="AB512" s="560"/>
      <c r="AC512" s="558"/>
      <c r="AD512" s="559">
        <f>SUM(AA512+AB512-AC512)</f>
        <v>0</v>
      </c>
      <c r="AE512" s="557"/>
      <c r="AF512" s="558"/>
      <c r="AG512" s="756">
        <f>SUM(AD512+AE512-AF512)</f>
        <v>0</v>
      </c>
      <c r="AH512" s="560"/>
      <c r="AI512" s="558"/>
      <c r="AJ512" s="562">
        <f>SUM(AG512+AH512-AI512)</f>
        <v>0</v>
      </c>
      <c r="AK512" s="560"/>
      <c r="AL512" s="558"/>
      <c r="AM512" s="562">
        <f>SUM(AJ512+AK512-AL512)</f>
        <v>0</v>
      </c>
      <c r="AN512" s="560"/>
      <c r="AO512" s="558"/>
      <c r="AP512" s="562">
        <f>SUM(AM512+AN512-AO512)</f>
        <v>0</v>
      </c>
      <c r="AQ512" s="560"/>
      <c r="AR512" s="558"/>
      <c r="AS512" s="605">
        <f>SUM(AP512+AQ512-AR512)</f>
        <v>0</v>
      </c>
      <c r="AT512" s="557"/>
      <c r="AU512" s="558"/>
      <c r="AV512" s="562">
        <f>SUM(AS512+AT512-AU512)</f>
        <v>0</v>
      </c>
      <c r="AW512" s="584">
        <f t="shared" si="1451"/>
        <v>0</v>
      </c>
      <c r="AX512" s="583">
        <f t="shared" si="1159"/>
        <v>1</v>
      </c>
      <c r="AY512" s="564">
        <f>SUM(N512,Q512,T512,W512,Z512,AC512,AF512,AI512,AL512,AO512,AR512,AU512)</f>
        <v>1</v>
      </c>
      <c r="AZ512" s="565">
        <f>AVERAGE(N512,Q512,T512,W512,Z512,AC512,AF512,AI512,AL512,AO512,AR512,AU512)</f>
        <v>1</v>
      </c>
      <c r="BA512" s="566">
        <f>COUNT(N512,Q512,T512,W512,Z512,AC512,AF512,AI512,AL512,AO512,AR512,AU512)</f>
        <v>1</v>
      </c>
      <c r="BB512" s="567">
        <v>1</v>
      </c>
      <c r="BC512" s="568">
        <v>0</v>
      </c>
      <c r="BD512" s="584">
        <f t="shared" si="1214"/>
        <v>0</v>
      </c>
      <c r="BE512" s="583">
        <f t="shared" si="1199"/>
        <v>0</v>
      </c>
      <c r="BF512" s="585">
        <v>2</v>
      </c>
      <c r="BG512" s="586"/>
      <c r="BH512" s="572">
        <f>BH525</f>
        <v>46265</v>
      </c>
      <c r="BI512" s="587">
        <f>BH512-BG512</f>
        <v>46265</v>
      </c>
      <c r="BJ512" s="580" t="str">
        <f t="shared" si="1201"/>
        <v/>
      </c>
      <c r="BK512" s="751">
        <v>2633</v>
      </c>
    </row>
    <row r="513" spans="1:63" ht="13">
      <c r="A513" s="575"/>
      <c r="B513" s="576"/>
      <c r="C513" s="551">
        <v>510</v>
      </c>
      <c r="D513" s="553" t="s">
        <v>5081</v>
      </c>
      <c r="E513" s="553">
        <v>1</v>
      </c>
      <c r="F513" s="553" t="s">
        <v>1952</v>
      </c>
      <c r="G513" s="580" t="s">
        <v>4304</v>
      </c>
      <c r="H513" s="581" t="s">
        <v>4305</v>
      </c>
      <c r="I513" s="581" t="s">
        <v>4306</v>
      </c>
      <c r="J513" s="580" t="s">
        <v>629</v>
      </c>
      <c r="K513" s="582">
        <f t="shared" ref="K513" si="1453">AV513</f>
        <v>1</v>
      </c>
      <c r="L513" s="588">
        <v>0</v>
      </c>
      <c r="M513" s="557"/>
      <c r="N513" s="558"/>
      <c r="O513" s="559">
        <f t="shared" ref="O513" si="1454">SUM(L513+M513-N513)</f>
        <v>0</v>
      </c>
      <c r="P513" s="560">
        <v>1</v>
      </c>
      <c r="Q513" s="558"/>
      <c r="R513" s="559">
        <f t="shared" ref="R513" si="1455">SUM(O513+P513-Q513)</f>
        <v>1</v>
      </c>
      <c r="S513" s="560"/>
      <c r="T513" s="558"/>
      <c r="U513" s="561">
        <f t="shared" ref="U513" si="1456">SUM(R513+S513-T513)</f>
        <v>1</v>
      </c>
      <c r="V513" s="560"/>
      <c r="W513" s="558"/>
      <c r="X513" s="559">
        <f t="shared" ref="X513" si="1457">SUM(U513+V513-W513)</f>
        <v>1</v>
      </c>
      <c r="Y513" s="560"/>
      <c r="Z513" s="558"/>
      <c r="AA513" s="561">
        <f t="shared" ref="AA513" si="1458">SUM(X513+Y513-Z513)</f>
        <v>1</v>
      </c>
      <c r="AB513" s="560"/>
      <c r="AC513" s="558"/>
      <c r="AD513" s="559">
        <f t="shared" ref="AD513" si="1459">SUM(AA513+AB513-AC513)</f>
        <v>1</v>
      </c>
      <c r="AE513" s="557"/>
      <c r="AF513" s="558"/>
      <c r="AG513" s="756">
        <f t="shared" ref="AG513" si="1460">SUM(AD513+AE513-AF513)</f>
        <v>1</v>
      </c>
      <c r="AH513" s="560"/>
      <c r="AI513" s="558"/>
      <c r="AJ513" s="562">
        <f t="shared" ref="AJ513" si="1461">SUM(AG513+AH513-AI513)</f>
        <v>1</v>
      </c>
      <c r="AK513" s="560"/>
      <c r="AL513" s="558"/>
      <c r="AM513" s="562">
        <f t="shared" ref="AM513" si="1462">SUM(AJ513+AK513-AL513)</f>
        <v>1</v>
      </c>
      <c r="AN513" s="560"/>
      <c r="AO513" s="558"/>
      <c r="AP513" s="562">
        <f t="shared" ref="AP513" si="1463">SUM(AM513+AN513-AO513)</f>
        <v>1</v>
      </c>
      <c r="AQ513" s="560"/>
      <c r="AR513" s="558"/>
      <c r="AS513" s="562">
        <f t="shared" ref="AS513" si="1464">SUM(AP513+AQ513-AR513)</f>
        <v>1</v>
      </c>
      <c r="AT513" s="560"/>
      <c r="AU513" s="558"/>
      <c r="AV513" s="562">
        <f t="shared" ref="AV513" si="1465">SUM(AS513+AT513-AU513)</f>
        <v>1</v>
      </c>
      <c r="AW513" s="583">
        <f t="shared" ref="AW513" si="1466">SUM(M513+P513+S513+V513+Y513+AB513+AE513+AH513+AK513+AN513+AQ513+AT513)</f>
        <v>1</v>
      </c>
      <c r="AX513" s="583">
        <f t="shared" ref="AX513" si="1467">SUM(N513+Q513+T513+W513+Z513+AC513+AF513+AI513+AL513+AO513+AR513+AU513)</f>
        <v>0</v>
      </c>
      <c r="AY513" s="564">
        <f t="shared" ref="AY513" si="1468">SUM(N513,Q513,T513,W513,Z513,AC513,AF513,AI513,AL513,AO513,AR513,AU513)</f>
        <v>0</v>
      </c>
      <c r="AZ513" s="565" t="e">
        <f t="shared" ref="AZ513" si="1469">AVERAGE(N513,Q513,T513,W513,Z513,AC513,AF513,AI513,AL513,AO513,AR513,AU513)</f>
        <v>#DIV/0!</v>
      </c>
      <c r="BA513" s="566">
        <f t="shared" ref="BA513" si="1470">COUNT(N513,Q513,T513,W513,Z513,AC513,AF513,AI513,AL513,AO513,AR513,AU513)</f>
        <v>0</v>
      </c>
      <c r="BB513" s="567">
        <v>1</v>
      </c>
      <c r="BC513" s="568">
        <v>0</v>
      </c>
      <c r="BD513" s="584">
        <f>K513</f>
        <v>1</v>
      </c>
      <c r="BE513" s="583">
        <f>SUM(BD513-BC513)</f>
        <v>1</v>
      </c>
      <c r="BF513" s="585">
        <v>2</v>
      </c>
      <c r="BG513" s="586">
        <v>46063</v>
      </c>
      <c r="BH513" s="572">
        <f>BH40</f>
        <v>46265</v>
      </c>
      <c r="BI513" s="587">
        <f>BH513-BG513</f>
        <v>202</v>
      </c>
      <c r="BJ513" s="580" t="str">
        <f>IF(AND(K513&gt;0,BI513&gt;365),"Dead Stock","")</f>
        <v/>
      </c>
      <c r="BK513" s="751">
        <v>7200</v>
      </c>
    </row>
    <row r="514" spans="1:63" ht="13">
      <c r="A514" s="575"/>
      <c r="B514" s="576"/>
      <c r="C514" s="551">
        <v>511</v>
      </c>
      <c r="D514" s="553" t="s">
        <v>5081</v>
      </c>
      <c r="E514" s="553">
        <v>2</v>
      </c>
      <c r="F514" s="553" t="s">
        <v>1953</v>
      </c>
      <c r="G514" s="588" t="s">
        <v>1869</v>
      </c>
      <c r="H514" s="589" t="s">
        <v>2121</v>
      </c>
      <c r="I514" s="581" t="s">
        <v>431</v>
      </c>
      <c r="J514" s="580" t="s">
        <v>629</v>
      </c>
      <c r="K514" s="582">
        <f t="shared" ref="K514" si="1471">AV514</f>
        <v>1</v>
      </c>
      <c r="L514" s="580">
        <v>0</v>
      </c>
      <c r="M514" s="557"/>
      <c r="N514" s="558"/>
      <c r="O514" s="559">
        <f t="shared" ref="O514" si="1472">SUM(L514+M514-N514)</f>
        <v>0</v>
      </c>
      <c r="P514" s="560"/>
      <c r="Q514" s="558"/>
      <c r="R514" s="559">
        <f t="shared" ref="R514" si="1473">SUM(O514+P514-Q514)</f>
        <v>0</v>
      </c>
      <c r="S514" s="560"/>
      <c r="T514" s="558"/>
      <c r="U514" s="561">
        <f t="shared" ref="U514" si="1474">SUM(R514+S514-T514)</f>
        <v>0</v>
      </c>
      <c r="V514" s="560"/>
      <c r="W514" s="558"/>
      <c r="X514" s="559">
        <f t="shared" ref="X514" si="1475">SUM(U514+V514-W514)</f>
        <v>0</v>
      </c>
      <c r="Y514" s="560">
        <v>2</v>
      </c>
      <c r="Z514" s="558"/>
      <c r="AA514" s="561">
        <f t="shared" ref="AA514" si="1476">SUM(X514+Y514-Z514)</f>
        <v>2</v>
      </c>
      <c r="AB514" s="560"/>
      <c r="AC514" s="558"/>
      <c r="AD514" s="559">
        <f t="shared" ref="AD514" si="1477">SUM(AA514+AB514-AC514)</f>
        <v>2</v>
      </c>
      <c r="AE514" s="557"/>
      <c r="AF514" s="558"/>
      <c r="AG514" s="756">
        <f t="shared" ref="AG514" si="1478">SUM(AD514+AE514-AF514)</f>
        <v>2</v>
      </c>
      <c r="AH514" s="560"/>
      <c r="AI514" s="558"/>
      <c r="AJ514" s="562">
        <f t="shared" ref="AJ514" si="1479">SUM(AG514+AH514-AI514)</f>
        <v>2</v>
      </c>
      <c r="AK514" s="560"/>
      <c r="AL514" s="558">
        <v>1</v>
      </c>
      <c r="AM514" s="562">
        <f t="shared" ref="AM514" si="1480">SUM(AJ514+AK514-AL514)</f>
        <v>1</v>
      </c>
      <c r="AN514" s="560"/>
      <c r="AO514" s="558"/>
      <c r="AP514" s="562">
        <f t="shared" ref="AP514" si="1481">SUM(AM514+AN514-AO514)</f>
        <v>1</v>
      </c>
      <c r="AQ514" s="560"/>
      <c r="AR514" s="558"/>
      <c r="AS514" s="562">
        <f t="shared" ref="AS514" si="1482">SUM(AP514+AQ514-AR514)</f>
        <v>1</v>
      </c>
      <c r="AT514" s="560"/>
      <c r="AU514" s="558"/>
      <c r="AV514" s="562">
        <f t="shared" ref="AV514" si="1483">SUM(AS514+AT514-AU514)</f>
        <v>1</v>
      </c>
      <c r="AW514" s="583">
        <f t="shared" ref="AW514" si="1484">SUM(M514+P514+S514+V514+Y514+AB514+AE514+AH514+AK514+AN514+AQ514+AT514)</f>
        <v>2</v>
      </c>
      <c r="AX514" s="583">
        <f>SUM(N514+Q514+T514+W514+Z514+AC514+AF514+AI514+AL514+AO514+AR514+AU514)</f>
        <v>1</v>
      </c>
      <c r="AY514" s="564">
        <f t="shared" ref="AY514" si="1485">SUM(N514,Q514,T514,W514,Z514,AC514,AF514,AI514,AL514,AO514,AR514,AU514)</f>
        <v>1</v>
      </c>
      <c r="AZ514" s="565">
        <f t="shared" ref="AZ514" si="1486">AVERAGE(N514,Q514,T514,W514,Z514,AC514,AF514,AI514,AL514,AO514,AR514,AU514)</f>
        <v>1</v>
      </c>
      <c r="BA514" s="566">
        <f t="shared" ref="BA514" si="1487">COUNT(N514,Q514,T514,W514,Z514,AC514,AF514,AI514,AL514,AO514,AR514,AU514)</f>
        <v>1</v>
      </c>
      <c r="BB514" s="567">
        <v>2</v>
      </c>
      <c r="BC514" s="568">
        <v>1</v>
      </c>
      <c r="BD514" s="584">
        <f>K514</f>
        <v>1</v>
      </c>
      <c r="BE514" s="583">
        <f>SUM(BD514-BC514)</f>
        <v>0</v>
      </c>
      <c r="BF514" s="585">
        <v>2</v>
      </c>
      <c r="BG514" s="586" t="s">
        <v>2747</v>
      </c>
      <c r="BH514" s="572">
        <f>BH524</f>
        <v>46265</v>
      </c>
      <c r="BI514" s="587" t="e">
        <f t="shared" ref="BI514" si="1488">BH514-BG514</f>
        <v>#VALUE!</v>
      </c>
      <c r="BJ514" s="580" t="e">
        <f>IF(AND(K514&gt;0,BI514&gt;365),"Dead Stock","")</f>
        <v>#VALUE!</v>
      </c>
      <c r="BK514" s="751">
        <v>1500</v>
      </c>
    </row>
    <row r="515" spans="1:63" ht="13">
      <c r="A515" s="590"/>
      <c r="B515" s="591"/>
      <c r="C515" s="551">
        <v>512</v>
      </c>
      <c r="D515" s="649" t="s">
        <v>5080</v>
      </c>
      <c r="E515" s="649">
        <v>1</v>
      </c>
      <c r="F515" s="553" t="s">
        <v>1953</v>
      </c>
      <c r="G515" s="588" t="s">
        <v>4669</v>
      </c>
      <c r="H515" s="589" t="s">
        <v>4668</v>
      </c>
      <c r="I515" s="589" t="s">
        <v>2563</v>
      </c>
      <c r="J515" s="588" t="s">
        <v>629</v>
      </c>
      <c r="K515" s="594">
        <f t="shared" ref="K515" si="1489">AV515</f>
        <v>3</v>
      </c>
      <c r="L515" s="588">
        <v>3</v>
      </c>
      <c r="M515" s="558"/>
      <c r="N515" s="558"/>
      <c r="O515" s="562">
        <f t="shared" ref="O515" si="1490">SUM(L515+M515-N515)</f>
        <v>3</v>
      </c>
      <c r="P515" s="560"/>
      <c r="Q515" s="558"/>
      <c r="R515" s="562">
        <f t="shared" ref="R515" si="1491">SUM(O515+P515-Q515)</f>
        <v>3</v>
      </c>
      <c r="S515" s="560"/>
      <c r="T515" s="558"/>
      <c r="U515" s="595">
        <f t="shared" ref="U515" si="1492">SUM(R515+S515-T515)</f>
        <v>3</v>
      </c>
      <c r="V515" s="560"/>
      <c r="W515" s="558"/>
      <c r="X515" s="562">
        <f t="shared" ref="X515" si="1493">SUM(U515+V515-W515)</f>
        <v>3</v>
      </c>
      <c r="Y515" s="560"/>
      <c r="Z515" s="558"/>
      <c r="AA515" s="595">
        <f t="shared" ref="AA515" si="1494">SUM(X515+Y515-Z515)</f>
        <v>3</v>
      </c>
      <c r="AB515" s="560"/>
      <c r="AC515" s="558"/>
      <c r="AD515" s="562">
        <f t="shared" ref="AD515" si="1495">SUM(AA515+AB515-AC515)</f>
        <v>3</v>
      </c>
      <c r="AE515" s="557"/>
      <c r="AF515" s="558"/>
      <c r="AG515" s="672">
        <f t="shared" ref="AG515" si="1496">SUM(AD515+AE515-AF515)</f>
        <v>3</v>
      </c>
      <c r="AH515" s="560"/>
      <c r="AI515" s="558"/>
      <c r="AJ515" s="562">
        <f t="shared" ref="AJ515" si="1497">SUM(AG515+AH515-AI515)</f>
        <v>3</v>
      </c>
      <c r="AK515" s="560"/>
      <c r="AL515" s="558"/>
      <c r="AM515" s="562">
        <f t="shared" ref="AM515" si="1498">SUM(AJ515+AK515-AL515)</f>
        <v>3</v>
      </c>
      <c r="AN515" s="560"/>
      <c r="AO515" s="558"/>
      <c r="AP515" s="562">
        <f t="shared" ref="AP515" si="1499">SUM(AM515+AN515-AO515)</f>
        <v>3</v>
      </c>
      <c r="AQ515" s="560"/>
      <c r="AR515" s="558"/>
      <c r="AS515" s="562">
        <f t="shared" ref="AS515" si="1500">SUM(AP515+AQ515-AR515)</f>
        <v>3</v>
      </c>
      <c r="AT515" s="560"/>
      <c r="AU515" s="558"/>
      <c r="AV515" s="562">
        <f t="shared" ref="AV515" si="1501">SUM(AS515+AT515-AU515)</f>
        <v>3</v>
      </c>
      <c r="AW515" s="597">
        <f t="shared" ref="AW515" si="1502">SUM(M515+P515+S515+V515+Y515+AB515+AE515+AH515+AK515+AN515+AQ515+AT515)</f>
        <v>0</v>
      </c>
      <c r="AX515" s="583">
        <f>SUM(N515+Q515+T515+W515+Z515+AC515+AF515+AI515+AL515+AO515+AR515+AU515)</f>
        <v>0</v>
      </c>
      <c r="AY515" s="599">
        <f t="shared" ref="AY515" si="1503">SUM(N515,Q515,T515,W515,Z515,AC515,AF515,AI515,AL515,AO515,AR515,AU515)</f>
        <v>0</v>
      </c>
      <c r="AZ515" s="600" t="e">
        <f t="shared" ref="AZ515" si="1504">AVERAGE(N515,Q515,T515,W515,Z515,AC515,AF515,AI515,AL515,AO515,AR515,AU515)</f>
        <v>#DIV/0!</v>
      </c>
      <c r="BA515" s="601">
        <f t="shared" ref="BA515" si="1505">COUNT(N515,Q515,T515,W515,Z515,AC515,AF515,AI515,AL515,AO515,AR515,AU515)</f>
        <v>0</v>
      </c>
      <c r="BB515" s="602">
        <v>3</v>
      </c>
      <c r="BC515" s="603">
        <v>1</v>
      </c>
      <c r="BD515" s="584">
        <f>K515</f>
        <v>3</v>
      </c>
      <c r="BE515" s="583">
        <f>SUM(BD515-BC515)</f>
        <v>2</v>
      </c>
      <c r="BF515" s="585">
        <v>2</v>
      </c>
      <c r="BG515" s="586" t="s">
        <v>2747</v>
      </c>
      <c r="BH515" s="572">
        <f>BH962</f>
        <v>46265</v>
      </c>
      <c r="BI515" s="604" t="e">
        <f t="shared" ref="BI515" si="1506">BH515-BG515</f>
        <v>#VALUE!</v>
      </c>
      <c r="BJ515" s="580" t="e">
        <f>IF(AND(K515&gt;0,BI515&gt;365),"Dead Stock","")</f>
        <v>#VALUE!</v>
      </c>
      <c r="BK515" s="751">
        <v>2000</v>
      </c>
    </row>
    <row r="516" spans="1:63" ht="13">
      <c r="A516" s="575"/>
      <c r="B516" s="576"/>
      <c r="C516" s="577">
        <v>513</v>
      </c>
      <c r="D516" s="630" t="s">
        <v>4257</v>
      </c>
      <c r="E516" s="630">
        <v>1</v>
      </c>
      <c r="F516" s="553" t="s">
        <v>1952</v>
      </c>
      <c r="G516" s="580" t="s">
        <v>2769</v>
      </c>
      <c r="H516" s="581" t="s">
        <v>5051</v>
      </c>
      <c r="I516" s="581" t="s">
        <v>421</v>
      </c>
      <c r="J516" s="580" t="s">
        <v>629</v>
      </c>
      <c r="K516" s="582">
        <f>AV516</f>
        <v>17</v>
      </c>
      <c r="L516" s="580">
        <v>24</v>
      </c>
      <c r="M516" s="557"/>
      <c r="N516" s="558">
        <f>1+1+1+1+2+2</f>
        <v>8</v>
      </c>
      <c r="O516" s="559">
        <f>SUM(L516+M516-N516)</f>
        <v>16</v>
      </c>
      <c r="P516" s="560"/>
      <c r="Q516" s="558">
        <f>2+1+6+1</f>
        <v>10</v>
      </c>
      <c r="R516" s="559">
        <f>SUM(O516+P516-Q516)</f>
        <v>6</v>
      </c>
      <c r="S516" s="560">
        <v>10</v>
      </c>
      <c r="T516" s="558">
        <f>1+4+1</f>
        <v>6</v>
      </c>
      <c r="U516" s="561">
        <f>SUM(R516+S516-T516)</f>
        <v>10</v>
      </c>
      <c r="V516" s="560"/>
      <c r="W516" s="558">
        <f>1+1</f>
        <v>2</v>
      </c>
      <c r="X516" s="559">
        <f>SUM(U516+V516-W516)</f>
        <v>8</v>
      </c>
      <c r="Y516" s="560">
        <v>20</v>
      </c>
      <c r="Z516" s="558">
        <f>1+1+1+1</f>
        <v>4</v>
      </c>
      <c r="AA516" s="561">
        <f>SUM(X516+Y516-Z516)</f>
        <v>24</v>
      </c>
      <c r="AB516" s="560"/>
      <c r="AC516" s="558">
        <f>5+2+1+1+2</f>
        <v>11</v>
      </c>
      <c r="AD516" s="559">
        <f>SUM(AA516+AB516-AC516)</f>
        <v>13</v>
      </c>
      <c r="AE516" s="557">
        <v>20</v>
      </c>
      <c r="AF516" s="558">
        <f>1+1+1+1+1</f>
        <v>5</v>
      </c>
      <c r="AG516" s="756">
        <f>SUM(AD516+AE516-AF516)</f>
        <v>28</v>
      </c>
      <c r="AH516" s="560"/>
      <c r="AI516" s="558">
        <f>3+1+1+6</f>
        <v>11</v>
      </c>
      <c r="AJ516" s="562">
        <f>SUM(AG516+AH516-AI516)</f>
        <v>17</v>
      </c>
      <c r="AK516" s="560"/>
      <c r="AL516" s="558"/>
      <c r="AM516" s="562">
        <f>SUM(AJ516+AK516-AL516)</f>
        <v>17</v>
      </c>
      <c r="AN516" s="560"/>
      <c r="AO516" s="558"/>
      <c r="AP516" s="562">
        <f t="shared" ref="AP516:AP521" si="1507">SUM(AM516+AN516-AO516)</f>
        <v>17</v>
      </c>
      <c r="AQ516" s="560"/>
      <c r="AR516" s="558"/>
      <c r="AS516" s="562">
        <f t="shared" ref="AS516:AS521" si="1508">SUM(AP516+AQ516-AR516)</f>
        <v>17</v>
      </c>
      <c r="AT516" s="560"/>
      <c r="AU516" s="558"/>
      <c r="AV516" s="562">
        <f>SUM(AS516+AT516-AU516)</f>
        <v>17</v>
      </c>
      <c r="AW516" s="583">
        <f t="shared" si="1451"/>
        <v>50</v>
      </c>
      <c r="AX516" s="583">
        <f t="shared" si="1159"/>
        <v>57</v>
      </c>
      <c r="AY516" s="564">
        <f>SUM(N516,Q516,T516,W516,Z516,AC516,AF516,AI516,AL516,AO516,AR516,AU516)</f>
        <v>57</v>
      </c>
      <c r="AZ516" s="565">
        <f>AVERAGE(N516,Q516,T516,W516,Z516,AC516,AF516,AI516,AL516,AO516,AR516,AU516)</f>
        <v>7.125</v>
      </c>
      <c r="BA516" s="566">
        <f>COUNT(N516,Q516,T516,W516,Z516,AC516,AF516,AI516,AL516,AO516,AR516,AU516)</f>
        <v>8</v>
      </c>
      <c r="BB516" s="567">
        <f>MAX(0, Table176252626[[#This Row],[Column6]])</f>
        <v>17</v>
      </c>
      <c r="BC516" s="568">
        <v>1</v>
      </c>
      <c r="BD516" s="584">
        <f t="shared" si="1214"/>
        <v>17</v>
      </c>
      <c r="BE516" s="583">
        <f t="shared" si="1199"/>
        <v>16</v>
      </c>
      <c r="BF516" s="585">
        <v>2</v>
      </c>
      <c r="BG516" s="586">
        <v>46212</v>
      </c>
      <c r="BH516" s="572">
        <f>BH512</f>
        <v>46265</v>
      </c>
      <c r="BI516" s="587">
        <f>BH516-BG516</f>
        <v>53</v>
      </c>
      <c r="BJ516" s="580" t="str">
        <f t="shared" si="1201"/>
        <v/>
      </c>
      <c r="BK516" s="751">
        <v>1850</v>
      </c>
    </row>
    <row r="517" spans="1:63" ht="13">
      <c r="A517" s="549"/>
      <c r="B517" s="550"/>
      <c r="C517" s="551">
        <v>514</v>
      </c>
      <c r="D517" s="630" t="s">
        <v>4257</v>
      </c>
      <c r="E517" s="630">
        <v>2</v>
      </c>
      <c r="F517" s="553" t="s">
        <v>1952</v>
      </c>
      <c r="G517" s="580" t="s">
        <v>580</v>
      </c>
      <c r="H517" s="581" t="s">
        <v>5052</v>
      </c>
      <c r="I517" s="581" t="s">
        <v>421</v>
      </c>
      <c r="J517" s="580" t="s">
        <v>629</v>
      </c>
      <c r="K517" s="582">
        <f t="shared" si="1433"/>
        <v>12</v>
      </c>
      <c r="L517" s="580">
        <v>21</v>
      </c>
      <c r="M517" s="557"/>
      <c r="N517" s="558">
        <f>1+2+2+1+2</f>
        <v>8</v>
      </c>
      <c r="O517" s="559">
        <f t="shared" si="1434"/>
        <v>13</v>
      </c>
      <c r="P517" s="560"/>
      <c r="Q517" s="558">
        <f>4</f>
        <v>4</v>
      </c>
      <c r="R517" s="559">
        <f t="shared" si="1435"/>
        <v>9</v>
      </c>
      <c r="S517" s="560">
        <v>10</v>
      </c>
      <c r="T517" s="558">
        <f>8+1+1</f>
        <v>10</v>
      </c>
      <c r="U517" s="561">
        <f t="shared" si="1436"/>
        <v>9</v>
      </c>
      <c r="V517" s="560"/>
      <c r="W517" s="558">
        <f>1+3+1</f>
        <v>5</v>
      </c>
      <c r="X517" s="559">
        <f t="shared" si="1437"/>
        <v>4</v>
      </c>
      <c r="Y517" s="560">
        <f>10+20</f>
        <v>30</v>
      </c>
      <c r="Z517" s="558">
        <f>4+1+2+3+1</f>
        <v>11</v>
      </c>
      <c r="AA517" s="561">
        <f t="shared" si="1438"/>
        <v>23</v>
      </c>
      <c r="AB517" s="560"/>
      <c r="AC517" s="558">
        <f>1+2+1</f>
        <v>4</v>
      </c>
      <c r="AD517" s="559">
        <f t="shared" si="1439"/>
        <v>19</v>
      </c>
      <c r="AE517" s="557"/>
      <c r="AF517" s="558">
        <f>1+5</f>
        <v>6</v>
      </c>
      <c r="AG517" s="756">
        <f t="shared" si="1440"/>
        <v>13</v>
      </c>
      <c r="AH517" s="560"/>
      <c r="AI517" s="558">
        <v>1</v>
      </c>
      <c r="AJ517" s="562">
        <f t="shared" si="1441"/>
        <v>12</v>
      </c>
      <c r="AK517" s="560"/>
      <c r="AL517" s="558"/>
      <c r="AM517" s="562">
        <f t="shared" si="1442"/>
        <v>12</v>
      </c>
      <c r="AN517" s="560"/>
      <c r="AO517" s="558"/>
      <c r="AP517" s="562">
        <f t="shared" si="1507"/>
        <v>12</v>
      </c>
      <c r="AQ517" s="560"/>
      <c r="AR517" s="558"/>
      <c r="AS517" s="562">
        <f t="shared" si="1508"/>
        <v>12</v>
      </c>
      <c r="AT517" s="560"/>
      <c r="AU517" s="558"/>
      <c r="AV517" s="562">
        <f t="shared" si="1445"/>
        <v>12</v>
      </c>
      <c r="AW517" s="583">
        <f t="shared" ref="AW517" si="1509">SUM(M517+P517+S517+V517+Y517+AB517+AE517+AH517+AK517+AN517+AQ517+AT517)</f>
        <v>40</v>
      </c>
      <c r="AX517" s="583">
        <f t="shared" si="1159"/>
        <v>49</v>
      </c>
      <c r="AY517" s="564">
        <f t="shared" si="1447"/>
        <v>49</v>
      </c>
      <c r="AZ517" s="565">
        <f t="shared" si="1448"/>
        <v>6.125</v>
      </c>
      <c r="BA517" s="566">
        <f t="shared" si="1449"/>
        <v>8</v>
      </c>
      <c r="BB517" s="567">
        <f>MAX(0, Table176252626[[#This Row],[Column6]])</f>
        <v>12</v>
      </c>
      <c r="BC517" s="568">
        <v>1</v>
      </c>
      <c r="BD517" s="584">
        <f t="shared" si="1214"/>
        <v>12</v>
      </c>
      <c r="BE517" s="583">
        <f t="shared" si="1199"/>
        <v>11</v>
      </c>
      <c r="BF517" s="585">
        <v>2</v>
      </c>
      <c r="BG517" s="586">
        <v>46167</v>
      </c>
      <c r="BH517" s="572">
        <f t="shared" si="1232"/>
        <v>46265</v>
      </c>
      <c r="BI517" s="587">
        <f t="shared" si="1450"/>
        <v>98</v>
      </c>
      <c r="BJ517" s="580" t="str">
        <f t="shared" si="1201"/>
        <v/>
      </c>
      <c r="BK517" s="751">
        <v>1900</v>
      </c>
    </row>
    <row r="518" spans="1:63" ht="13">
      <c r="A518" s="590"/>
      <c r="B518" s="591"/>
      <c r="C518" s="551">
        <v>515</v>
      </c>
      <c r="D518" s="630" t="s">
        <v>4257</v>
      </c>
      <c r="E518" s="630">
        <v>3</v>
      </c>
      <c r="F518" s="593" t="s">
        <v>1952</v>
      </c>
      <c r="G518" s="588" t="s">
        <v>4761</v>
      </c>
      <c r="H518" s="589" t="s">
        <v>4762</v>
      </c>
      <c r="I518" s="589" t="s">
        <v>4280</v>
      </c>
      <c r="J518" s="580" t="s">
        <v>629</v>
      </c>
      <c r="K518" s="594">
        <f t="shared" ref="K518:K524" si="1510">AV518</f>
        <v>10</v>
      </c>
      <c r="L518" s="588">
        <v>10</v>
      </c>
      <c r="M518" s="558"/>
      <c r="N518" s="558"/>
      <c r="O518" s="562">
        <f t="shared" ref="O518:O524" si="1511">SUM(L518+M518-N518)</f>
        <v>10</v>
      </c>
      <c r="P518" s="560"/>
      <c r="Q518" s="558"/>
      <c r="R518" s="562">
        <f t="shared" ref="R518:R524" si="1512">SUM(O518+P518-Q518)</f>
        <v>10</v>
      </c>
      <c r="S518" s="560"/>
      <c r="T518" s="558"/>
      <c r="U518" s="595">
        <f t="shared" ref="U518:U524" si="1513">SUM(R518+S518-T518)</f>
        <v>10</v>
      </c>
      <c r="V518" s="560"/>
      <c r="W518" s="558"/>
      <c r="X518" s="562">
        <f t="shared" ref="X518:X524" si="1514">SUM(U518+V518-W518)</f>
        <v>10</v>
      </c>
      <c r="Y518" s="560"/>
      <c r="Z518" s="558"/>
      <c r="AA518" s="595">
        <f t="shared" ref="AA518:AA524" si="1515">SUM(X518+Y518-Z518)</f>
        <v>10</v>
      </c>
      <c r="AB518" s="560"/>
      <c r="AC518" s="558"/>
      <c r="AD518" s="562">
        <f t="shared" ref="AD518:AD524" si="1516">SUM(AA518+AB518-AC518)</f>
        <v>10</v>
      </c>
      <c r="AE518" s="557"/>
      <c r="AF518" s="558"/>
      <c r="AG518" s="672">
        <f t="shared" ref="AG518:AG524" si="1517">SUM(AD518+AE518-AF518)</f>
        <v>10</v>
      </c>
      <c r="AH518" s="560"/>
      <c r="AI518" s="558"/>
      <c r="AJ518" s="562">
        <f t="shared" ref="AJ518:AJ524" si="1518">SUM(AG518+AH518-AI518)</f>
        <v>10</v>
      </c>
      <c r="AK518" s="560"/>
      <c r="AL518" s="558"/>
      <c r="AM518" s="562">
        <f t="shared" ref="AM518:AM524" si="1519">SUM(AJ518+AK518-AL518)</f>
        <v>10</v>
      </c>
      <c r="AN518" s="560"/>
      <c r="AO518" s="558"/>
      <c r="AP518" s="562">
        <f>SUM(AM518+AN518-AO518)</f>
        <v>10</v>
      </c>
      <c r="AQ518" s="560"/>
      <c r="AR518" s="558"/>
      <c r="AS518" s="562">
        <f>SUM(AP518+AQ518-AR518)</f>
        <v>10</v>
      </c>
      <c r="AT518" s="560"/>
      <c r="AU518" s="558"/>
      <c r="AV518" s="562">
        <f t="shared" ref="AV518:AV524" si="1520">SUM(AS518+AT518-AU518)</f>
        <v>10</v>
      </c>
      <c r="AW518" s="597">
        <f t="shared" ref="AW518:AW520" si="1521">SUM(M518+P518+S518+V518+Y518+AB518+AE518+AH518+AK518+AN518+AQ518+AT518)</f>
        <v>0</v>
      </c>
      <c r="AX518" s="583">
        <f t="shared" si="1159"/>
        <v>0</v>
      </c>
      <c r="AY518" s="599">
        <f t="shared" ref="AY518:AY524" si="1522">SUM(N518,Q518,T518,W518,Z518,AC518,AF518,AI518,AL518,AO518,AR518,AU518)</f>
        <v>0</v>
      </c>
      <c r="AZ518" s="600" t="e">
        <f t="shared" ref="AZ518:AZ524" si="1523">AVERAGE(N518,Q518,T518,W518,Z518,AC518,AF518,AI518,AL518,AO518,AR518,AU518)</f>
        <v>#DIV/0!</v>
      </c>
      <c r="BA518" s="601">
        <f t="shared" ref="BA518:BA524" si="1524">COUNT(N518,Q518,T518,W518,Z518,AC518,AF518,AI518,AL518,AO518,AR518,AU518)</f>
        <v>0</v>
      </c>
      <c r="BB518" s="602">
        <v>9</v>
      </c>
      <c r="BC518" s="603">
        <f>MIN(N518,Q518,T518,W518,Z518,AC518,AF518,AI518,AL518,AO518,AR518,AU518)</f>
        <v>0</v>
      </c>
      <c r="BD518" s="584">
        <f t="shared" si="1214"/>
        <v>10</v>
      </c>
      <c r="BE518" s="583">
        <f t="shared" si="1199"/>
        <v>10</v>
      </c>
      <c r="BF518" s="585">
        <v>2</v>
      </c>
      <c r="BG518" s="586">
        <v>45973</v>
      </c>
      <c r="BH518" s="572">
        <f t="shared" si="1232"/>
        <v>46265</v>
      </c>
      <c r="BI518" s="604">
        <f t="shared" ref="BI518:BI524" si="1525">BH518-BG518</f>
        <v>292</v>
      </c>
      <c r="BJ518" s="580" t="str">
        <f t="shared" si="1201"/>
        <v/>
      </c>
      <c r="BK518" s="751">
        <v>620</v>
      </c>
    </row>
    <row r="519" spans="1:63" ht="13">
      <c r="A519" s="590"/>
      <c r="B519" s="591"/>
      <c r="C519" s="551">
        <v>516</v>
      </c>
      <c r="D519" s="630" t="s">
        <v>4257</v>
      </c>
      <c r="E519" s="630">
        <v>4</v>
      </c>
      <c r="F519" s="593" t="s">
        <v>1952</v>
      </c>
      <c r="G519" s="588" t="s">
        <v>4763</v>
      </c>
      <c r="H519" s="589" t="s">
        <v>4764</v>
      </c>
      <c r="I519" s="589" t="s">
        <v>4280</v>
      </c>
      <c r="J519" s="580" t="s">
        <v>629</v>
      </c>
      <c r="K519" s="594">
        <f t="shared" si="1510"/>
        <v>9</v>
      </c>
      <c r="L519" s="580">
        <v>10</v>
      </c>
      <c r="M519" s="558"/>
      <c r="N519" s="558"/>
      <c r="O519" s="562">
        <f t="shared" si="1511"/>
        <v>10</v>
      </c>
      <c r="P519" s="560"/>
      <c r="Q519" s="558"/>
      <c r="R519" s="562">
        <f t="shared" si="1512"/>
        <v>10</v>
      </c>
      <c r="S519" s="560"/>
      <c r="T519" s="558"/>
      <c r="U519" s="595">
        <f t="shared" si="1513"/>
        <v>10</v>
      </c>
      <c r="V519" s="560"/>
      <c r="W519" s="558"/>
      <c r="X519" s="562">
        <f t="shared" si="1514"/>
        <v>10</v>
      </c>
      <c r="Y519" s="560"/>
      <c r="Z519" s="558"/>
      <c r="AA519" s="595">
        <f t="shared" si="1515"/>
        <v>10</v>
      </c>
      <c r="AB519" s="560"/>
      <c r="AC519" s="558"/>
      <c r="AD519" s="562">
        <f t="shared" si="1516"/>
        <v>10</v>
      </c>
      <c r="AE519" s="557"/>
      <c r="AF519" s="558"/>
      <c r="AG519" s="672">
        <f t="shared" si="1517"/>
        <v>10</v>
      </c>
      <c r="AH519" s="560"/>
      <c r="AI519" s="558">
        <v>1</v>
      </c>
      <c r="AJ519" s="562">
        <f t="shared" si="1518"/>
        <v>9</v>
      </c>
      <c r="AK519" s="560"/>
      <c r="AL519" s="558"/>
      <c r="AM519" s="562">
        <f t="shared" si="1519"/>
        <v>9</v>
      </c>
      <c r="AN519" s="560"/>
      <c r="AO519" s="558"/>
      <c r="AP519" s="562">
        <f>SUM(AM519+AN519-AO519)</f>
        <v>9</v>
      </c>
      <c r="AQ519" s="560"/>
      <c r="AR519" s="558"/>
      <c r="AS519" s="562">
        <f>SUM(AP519+AQ519-AR519)</f>
        <v>9</v>
      </c>
      <c r="AT519" s="560"/>
      <c r="AU519" s="558"/>
      <c r="AV519" s="562">
        <f t="shared" si="1520"/>
        <v>9</v>
      </c>
      <c r="AW519" s="597">
        <f t="shared" si="1521"/>
        <v>0</v>
      </c>
      <c r="AX519" s="583">
        <f t="shared" si="1159"/>
        <v>1</v>
      </c>
      <c r="AY519" s="599">
        <f t="shared" si="1522"/>
        <v>1</v>
      </c>
      <c r="AZ519" s="600">
        <f t="shared" si="1523"/>
        <v>1</v>
      </c>
      <c r="BA519" s="601">
        <f t="shared" si="1524"/>
        <v>1</v>
      </c>
      <c r="BB519" s="602">
        <v>10</v>
      </c>
      <c r="BC519" s="603">
        <v>1</v>
      </c>
      <c r="BD519" s="584">
        <f t="shared" si="1214"/>
        <v>9</v>
      </c>
      <c r="BE519" s="583">
        <f t="shared" si="1199"/>
        <v>8</v>
      </c>
      <c r="BF519" s="585">
        <v>2</v>
      </c>
      <c r="BG519" s="586">
        <v>45973</v>
      </c>
      <c r="BH519" s="572">
        <f t="shared" si="1232"/>
        <v>46265</v>
      </c>
      <c r="BI519" s="604">
        <f t="shared" si="1525"/>
        <v>292</v>
      </c>
      <c r="BJ519" s="580" t="str">
        <f t="shared" si="1201"/>
        <v/>
      </c>
      <c r="BK519" s="751">
        <v>669.3</v>
      </c>
    </row>
    <row r="520" spans="1:63" ht="13">
      <c r="A520" s="590"/>
      <c r="B520" s="591"/>
      <c r="C520" s="577">
        <v>517</v>
      </c>
      <c r="D520" s="630" t="s">
        <v>4257</v>
      </c>
      <c r="E520" s="630">
        <v>5</v>
      </c>
      <c r="F520" s="593" t="s">
        <v>1952</v>
      </c>
      <c r="G520" s="588" t="s">
        <v>4784</v>
      </c>
      <c r="H520" s="589" t="s">
        <v>4785</v>
      </c>
      <c r="I520" s="589" t="s">
        <v>4280</v>
      </c>
      <c r="J520" s="580" t="s">
        <v>629</v>
      </c>
      <c r="K520" s="594">
        <f t="shared" si="1510"/>
        <v>6</v>
      </c>
      <c r="L520" s="580">
        <v>10</v>
      </c>
      <c r="M520" s="558"/>
      <c r="N520" s="558"/>
      <c r="O520" s="562">
        <f t="shared" si="1511"/>
        <v>10</v>
      </c>
      <c r="P520" s="560"/>
      <c r="Q520" s="558"/>
      <c r="R520" s="562">
        <f t="shared" si="1512"/>
        <v>10</v>
      </c>
      <c r="S520" s="560"/>
      <c r="T520" s="558"/>
      <c r="U520" s="595">
        <f t="shared" si="1513"/>
        <v>10</v>
      </c>
      <c r="V520" s="560"/>
      <c r="W520" s="558">
        <v>1</v>
      </c>
      <c r="X520" s="562">
        <f t="shared" si="1514"/>
        <v>9</v>
      </c>
      <c r="Y520" s="560"/>
      <c r="Z520" s="558">
        <v>2</v>
      </c>
      <c r="AA520" s="595">
        <f t="shared" si="1515"/>
        <v>7</v>
      </c>
      <c r="AB520" s="560"/>
      <c r="AC520" s="558"/>
      <c r="AD520" s="562">
        <f t="shared" si="1516"/>
        <v>7</v>
      </c>
      <c r="AE520" s="557"/>
      <c r="AF520" s="558"/>
      <c r="AG520" s="672">
        <f t="shared" si="1517"/>
        <v>7</v>
      </c>
      <c r="AH520" s="560"/>
      <c r="AI520" s="558">
        <v>1</v>
      </c>
      <c r="AJ520" s="562">
        <f t="shared" si="1518"/>
        <v>6</v>
      </c>
      <c r="AK520" s="560"/>
      <c r="AL520" s="558"/>
      <c r="AM520" s="562">
        <f t="shared" si="1519"/>
        <v>6</v>
      </c>
      <c r="AN520" s="560"/>
      <c r="AO520" s="558"/>
      <c r="AP520" s="562">
        <f>SUM(AM520+AN520-AO520)</f>
        <v>6</v>
      </c>
      <c r="AQ520" s="560"/>
      <c r="AR520" s="558"/>
      <c r="AS520" s="562">
        <f>SUM(AP520+AQ520-AR520)</f>
        <v>6</v>
      </c>
      <c r="AT520" s="560"/>
      <c r="AU520" s="558"/>
      <c r="AV520" s="562">
        <f t="shared" si="1520"/>
        <v>6</v>
      </c>
      <c r="AW520" s="597">
        <f t="shared" si="1521"/>
        <v>0</v>
      </c>
      <c r="AX520" s="583">
        <f t="shared" si="1159"/>
        <v>4</v>
      </c>
      <c r="AY520" s="599">
        <f t="shared" si="1522"/>
        <v>4</v>
      </c>
      <c r="AZ520" s="600">
        <f t="shared" si="1523"/>
        <v>1.3333333333333333</v>
      </c>
      <c r="BA520" s="601">
        <f t="shared" si="1524"/>
        <v>3</v>
      </c>
      <c r="BB520" s="602">
        <v>7</v>
      </c>
      <c r="BC520" s="603">
        <f>MIN(N520,Q520,T520,W520,Z520,AC520,AF520,AI520,AL520,AO520,AR520,AU520)</f>
        <v>1</v>
      </c>
      <c r="BD520" s="584">
        <f t="shared" si="1214"/>
        <v>6</v>
      </c>
      <c r="BE520" s="583">
        <f t="shared" si="1199"/>
        <v>5</v>
      </c>
      <c r="BF520" s="585">
        <v>2</v>
      </c>
      <c r="BG520" s="586">
        <v>45973</v>
      </c>
      <c r="BH520" s="572">
        <f t="shared" si="1232"/>
        <v>46265</v>
      </c>
      <c r="BI520" s="604">
        <f t="shared" si="1525"/>
        <v>292</v>
      </c>
      <c r="BJ520" s="580" t="str">
        <f t="shared" si="1201"/>
        <v/>
      </c>
      <c r="BK520" s="751">
        <v>340</v>
      </c>
    </row>
    <row r="521" spans="1:63" ht="13">
      <c r="A521" s="549"/>
      <c r="B521" s="576"/>
      <c r="C521" s="551">
        <v>518</v>
      </c>
      <c r="D521" s="630" t="s">
        <v>4257</v>
      </c>
      <c r="E521" s="630">
        <v>6</v>
      </c>
      <c r="F521" s="553" t="s">
        <v>1952</v>
      </c>
      <c r="G521" s="580" t="s">
        <v>994</v>
      </c>
      <c r="H521" s="581" t="s">
        <v>2856</v>
      </c>
      <c r="I521" s="581" t="s">
        <v>421</v>
      </c>
      <c r="J521" s="580" t="s">
        <v>629</v>
      </c>
      <c r="K521" s="582">
        <f t="shared" si="1510"/>
        <v>10</v>
      </c>
      <c r="L521" s="580">
        <v>17</v>
      </c>
      <c r="M521" s="557"/>
      <c r="N521" s="558"/>
      <c r="O521" s="559">
        <f t="shared" si="1511"/>
        <v>17</v>
      </c>
      <c r="P521" s="560"/>
      <c r="Q521" s="558">
        <f>17-13</f>
        <v>4</v>
      </c>
      <c r="R521" s="559">
        <f t="shared" si="1512"/>
        <v>13</v>
      </c>
      <c r="S521" s="560"/>
      <c r="T521" s="558"/>
      <c r="U521" s="561">
        <f t="shared" si="1513"/>
        <v>13</v>
      </c>
      <c r="V521" s="560"/>
      <c r="W521" s="558">
        <v>2</v>
      </c>
      <c r="X521" s="559">
        <f t="shared" si="1514"/>
        <v>11</v>
      </c>
      <c r="Y521" s="560"/>
      <c r="Z521" s="558"/>
      <c r="AA521" s="561">
        <f t="shared" si="1515"/>
        <v>11</v>
      </c>
      <c r="AB521" s="560"/>
      <c r="AC521" s="558"/>
      <c r="AD521" s="559">
        <f t="shared" si="1516"/>
        <v>11</v>
      </c>
      <c r="AE521" s="557"/>
      <c r="AF521" s="558">
        <v>1</v>
      </c>
      <c r="AG521" s="756">
        <f t="shared" si="1517"/>
        <v>10</v>
      </c>
      <c r="AH521" s="560"/>
      <c r="AI521" s="558"/>
      <c r="AJ521" s="562">
        <f t="shared" si="1518"/>
        <v>10</v>
      </c>
      <c r="AK521" s="560"/>
      <c r="AL521" s="558"/>
      <c r="AM521" s="562">
        <f t="shared" si="1519"/>
        <v>10</v>
      </c>
      <c r="AN521" s="560"/>
      <c r="AO521" s="558"/>
      <c r="AP521" s="562">
        <f t="shared" si="1507"/>
        <v>10</v>
      </c>
      <c r="AQ521" s="560"/>
      <c r="AR521" s="558"/>
      <c r="AS521" s="562">
        <f t="shared" si="1508"/>
        <v>10</v>
      </c>
      <c r="AT521" s="560"/>
      <c r="AU521" s="558"/>
      <c r="AV521" s="562">
        <f t="shared" si="1520"/>
        <v>10</v>
      </c>
      <c r="AW521" s="583">
        <f t="shared" ref="AW521" si="1526">SUM(M521+P521+S521+V521+Y521+AB521+AE521+AH521+AK521+AN521+AQ521+AT521)</f>
        <v>0</v>
      </c>
      <c r="AX521" s="583">
        <f t="shared" si="1159"/>
        <v>7</v>
      </c>
      <c r="AY521" s="564">
        <f t="shared" si="1522"/>
        <v>7</v>
      </c>
      <c r="AZ521" s="565">
        <f t="shared" si="1523"/>
        <v>2.3333333333333335</v>
      </c>
      <c r="BA521" s="566">
        <f t="shared" si="1524"/>
        <v>3</v>
      </c>
      <c r="BB521" s="567">
        <f>MAX(0, Table176252626[[#This Row],[Column6]])</f>
        <v>10</v>
      </c>
      <c r="BC521" s="568">
        <v>1</v>
      </c>
      <c r="BD521" s="584">
        <f t="shared" si="1214"/>
        <v>10</v>
      </c>
      <c r="BE521" s="583">
        <f t="shared" si="1199"/>
        <v>9</v>
      </c>
      <c r="BF521" s="585">
        <v>2</v>
      </c>
      <c r="BG521" s="586">
        <v>45685.696782407409</v>
      </c>
      <c r="BH521" s="572">
        <f t="shared" si="1232"/>
        <v>46265</v>
      </c>
      <c r="BI521" s="587">
        <f t="shared" si="1525"/>
        <v>579.30321759259095</v>
      </c>
      <c r="BJ521" s="580" t="str">
        <f t="shared" si="1201"/>
        <v>Dead Stock</v>
      </c>
      <c r="BK521" s="751">
        <v>3200</v>
      </c>
    </row>
    <row r="522" spans="1:63" ht="13">
      <c r="A522" s="590"/>
      <c r="B522" s="591"/>
      <c r="C522" s="551">
        <v>519</v>
      </c>
      <c r="D522" s="630" t="s">
        <v>4257</v>
      </c>
      <c r="E522" s="630">
        <v>7</v>
      </c>
      <c r="F522" s="593" t="s">
        <v>1952</v>
      </c>
      <c r="G522" s="588" t="s">
        <v>4765</v>
      </c>
      <c r="H522" s="589" t="s">
        <v>4766</v>
      </c>
      <c r="I522" s="589" t="s">
        <v>4280</v>
      </c>
      <c r="J522" s="580" t="s">
        <v>629</v>
      </c>
      <c r="K522" s="594">
        <f t="shared" si="1510"/>
        <v>8</v>
      </c>
      <c r="L522" s="588">
        <v>10</v>
      </c>
      <c r="M522" s="558"/>
      <c r="N522" s="558"/>
      <c r="O522" s="562">
        <f t="shared" si="1511"/>
        <v>10</v>
      </c>
      <c r="P522" s="560"/>
      <c r="Q522" s="558"/>
      <c r="R522" s="562">
        <f t="shared" si="1512"/>
        <v>10</v>
      </c>
      <c r="S522" s="560"/>
      <c r="T522" s="558"/>
      <c r="U522" s="595">
        <f t="shared" si="1513"/>
        <v>10</v>
      </c>
      <c r="V522" s="560"/>
      <c r="W522" s="558"/>
      <c r="X522" s="562">
        <f t="shared" si="1514"/>
        <v>10</v>
      </c>
      <c r="Y522" s="560"/>
      <c r="Z522" s="558"/>
      <c r="AA522" s="595">
        <f t="shared" si="1515"/>
        <v>10</v>
      </c>
      <c r="AB522" s="560"/>
      <c r="AC522" s="558"/>
      <c r="AD522" s="562">
        <f t="shared" si="1516"/>
        <v>10</v>
      </c>
      <c r="AE522" s="557"/>
      <c r="AF522" s="558">
        <v>2</v>
      </c>
      <c r="AG522" s="672">
        <f t="shared" si="1517"/>
        <v>8</v>
      </c>
      <c r="AH522" s="560"/>
      <c r="AI522" s="558"/>
      <c r="AJ522" s="562">
        <f t="shared" si="1518"/>
        <v>8</v>
      </c>
      <c r="AK522" s="560"/>
      <c r="AL522" s="558"/>
      <c r="AM522" s="562">
        <f t="shared" si="1519"/>
        <v>8</v>
      </c>
      <c r="AN522" s="560"/>
      <c r="AO522" s="558"/>
      <c r="AP522" s="562">
        <f t="shared" ref="AP522:AP531" si="1527">SUM(AM522+AN522-AO522)</f>
        <v>8</v>
      </c>
      <c r="AQ522" s="560"/>
      <c r="AR522" s="558"/>
      <c r="AS522" s="562">
        <f t="shared" ref="AS522:AS531" si="1528">SUM(AP522+AQ522-AR522)</f>
        <v>8</v>
      </c>
      <c r="AT522" s="560"/>
      <c r="AU522" s="558"/>
      <c r="AV522" s="562">
        <f t="shared" si="1520"/>
        <v>8</v>
      </c>
      <c r="AW522" s="597">
        <f>SUM(M522+P522+S522+V522+Y522+AB522+AE522+AH522+AK522+AN522+AQ522+AT522)</f>
        <v>0</v>
      </c>
      <c r="AX522" s="583">
        <f t="shared" si="1159"/>
        <v>2</v>
      </c>
      <c r="AY522" s="599">
        <f t="shared" si="1522"/>
        <v>2</v>
      </c>
      <c r="AZ522" s="600">
        <f t="shared" si="1523"/>
        <v>2</v>
      </c>
      <c r="BA522" s="601">
        <f t="shared" si="1524"/>
        <v>1</v>
      </c>
      <c r="BB522" s="602">
        <v>8</v>
      </c>
      <c r="BC522" s="603">
        <v>1</v>
      </c>
      <c r="BD522" s="584">
        <f t="shared" si="1214"/>
        <v>8</v>
      </c>
      <c r="BE522" s="583">
        <f t="shared" si="1199"/>
        <v>7</v>
      </c>
      <c r="BF522" s="585">
        <v>2</v>
      </c>
      <c r="BG522" s="586">
        <v>45973</v>
      </c>
      <c r="BH522" s="572">
        <f t="shared" si="1232"/>
        <v>46265</v>
      </c>
      <c r="BI522" s="604">
        <f t="shared" si="1525"/>
        <v>292</v>
      </c>
      <c r="BJ522" s="580" t="str">
        <f t="shared" si="1201"/>
        <v/>
      </c>
      <c r="BK522" s="751">
        <v>895</v>
      </c>
    </row>
    <row r="523" spans="1:63" ht="13">
      <c r="A523" s="549"/>
      <c r="B523" s="576"/>
      <c r="C523" s="551">
        <v>520</v>
      </c>
      <c r="D523" s="630" t="s">
        <v>4257</v>
      </c>
      <c r="E523" s="630">
        <v>8</v>
      </c>
      <c r="F523" s="553" t="s">
        <v>1953</v>
      </c>
      <c r="G523" s="580" t="s">
        <v>999</v>
      </c>
      <c r="H523" s="581" t="s">
        <v>997</v>
      </c>
      <c r="I523" s="589" t="s">
        <v>422</v>
      </c>
      <c r="J523" s="580" t="s">
        <v>629</v>
      </c>
      <c r="K523" s="594">
        <f t="shared" si="1510"/>
        <v>9</v>
      </c>
      <c r="L523" s="580">
        <v>15</v>
      </c>
      <c r="M523" s="557"/>
      <c r="N523" s="558"/>
      <c r="O523" s="559">
        <f t="shared" si="1511"/>
        <v>15</v>
      </c>
      <c r="P523" s="560"/>
      <c r="Q523" s="558">
        <f>1+1</f>
        <v>2</v>
      </c>
      <c r="R523" s="559">
        <f t="shared" si="1512"/>
        <v>13</v>
      </c>
      <c r="S523" s="560"/>
      <c r="T523" s="558">
        <v>2</v>
      </c>
      <c r="U523" s="561">
        <f t="shared" si="1513"/>
        <v>11</v>
      </c>
      <c r="V523" s="560"/>
      <c r="W523" s="558">
        <v>1</v>
      </c>
      <c r="X523" s="559">
        <f t="shared" si="1514"/>
        <v>10</v>
      </c>
      <c r="Y523" s="560"/>
      <c r="Z523" s="558"/>
      <c r="AA523" s="561">
        <f t="shared" si="1515"/>
        <v>10</v>
      </c>
      <c r="AB523" s="560"/>
      <c r="AC523" s="558"/>
      <c r="AD523" s="559">
        <f t="shared" si="1516"/>
        <v>10</v>
      </c>
      <c r="AE523" s="557"/>
      <c r="AF523" s="558"/>
      <c r="AG523" s="756">
        <f t="shared" si="1517"/>
        <v>10</v>
      </c>
      <c r="AH523" s="560"/>
      <c r="AI523" s="558"/>
      <c r="AJ523" s="562">
        <f t="shared" si="1518"/>
        <v>10</v>
      </c>
      <c r="AK523" s="560"/>
      <c r="AL523" s="558">
        <v>1</v>
      </c>
      <c r="AM523" s="562">
        <f t="shared" si="1519"/>
        <v>9</v>
      </c>
      <c r="AN523" s="560"/>
      <c r="AO523" s="558"/>
      <c r="AP523" s="562">
        <f t="shared" si="1527"/>
        <v>9</v>
      </c>
      <c r="AQ523" s="560"/>
      <c r="AR523" s="558"/>
      <c r="AS523" s="562">
        <f t="shared" si="1528"/>
        <v>9</v>
      </c>
      <c r="AT523" s="560"/>
      <c r="AU523" s="558"/>
      <c r="AV523" s="562">
        <f t="shared" si="1520"/>
        <v>9</v>
      </c>
      <c r="AW523" s="583">
        <f t="shared" ref="AW523" si="1529">SUM(M523+P523+S523+V523+Y523+AB523+AE523+AH523+AK523+AN523+AQ523+AT523)</f>
        <v>0</v>
      </c>
      <c r="AX523" s="583">
        <f t="shared" si="1159"/>
        <v>6</v>
      </c>
      <c r="AY523" s="564">
        <f t="shared" si="1522"/>
        <v>6</v>
      </c>
      <c r="AZ523" s="565">
        <f t="shared" si="1523"/>
        <v>1.5</v>
      </c>
      <c r="BA523" s="566">
        <f t="shared" si="1524"/>
        <v>4</v>
      </c>
      <c r="BB523" s="567">
        <f>MAX(0, Table176252626[[#This Row],[Column6]])</f>
        <v>9</v>
      </c>
      <c r="BC523" s="568">
        <v>1</v>
      </c>
      <c r="BD523" s="584">
        <f t="shared" si="1214"/>
        <v>9</v>
      </c>
      <c r="BE523" s="583">
        <f t="shared" si="1199"/>
        <v>8</v>
      </c>
      <c r="BF523" s="585">
        <v>2</v>
      </c>
      <c r="BG523" s="586">
        <v>45643.404652777775</v>
      </c>
      <c r="BH523" s="572">
        <f t="shared" si="1232"/>
        <v>46265</v>
      </c>
      <c r="BI523" s="587">
        <f t="shared" si="1525"/>
        <v>621.59534722222452</v>
      </c>
      <c r="BJ523" s="580" t="str">
        <f t="shared" si="1201"/>
        <v>Dead Stock</v>
      </c>
      <c r="BK523" s="751">
        <v>1913</v>
      </c>
    </row>
    <row r="524" spans="1:63" ht="13">
      <c r="A524" s="575"/>
      <c r="B524" s="576"/>
      <c r="C524" s="577">
        <v>521</v>
      </c>
      <c r="D524" s="630" t="s">
        <v>4257</v>
      </c>
      <c r="E524" s="630">
        <v>9</v>
      </c>
      <c r="F524" s="553" t="s">
        <v>1952</v>
      </c>
      <c r="G524" s="580" t="s">
        <v>2737</v>
      </c>
      <c r="H524" s="581" t="s">
        <v>2736</v>
      </c>
      <c r="I524" s="581" t="s">
        <v>422</v>
      </c>
      <c r="J524" s="580" t="s">
        <v>629</v>
      </c>
      <c r="K524" s="582">
        <f t="shared" si="1510"/>
        <v>5</v>
      </c>
      <c r="L524" s="580">
        <v>5</v>
      </c>
      <c r="M524" s="557"/>
      <c r="N524" s="558"/>
      <c r="O524" s="559">
        <f t="shared" si="1511"/>
        <v>5</v>
      </c>
      <c r="P524" s="560"/>
      <c r="Q524" s="558"/>
      <c r="R524" s="559">
        <f t="shared" si="1512"/>
        <v>5</v>
      </c>
      <c r="S524" s="560"/>
      <c r="T524" s="558"/>
      <c r="U524" s="561">
        <f t="shared" si="1513"/>
        <v>5</v>
      </c>
      <c r="V524" s="560"/>
      <c r="W524" s="558"/>
      <c r="X524" s="559">
        <f t="shared" si="1514"/>
        <v>5</v>
      </c>
      <c r="Y524" s="560"/>
      <c r="Z524" s="558"/>
      <c r="AA524" s="561">
        <f t="shared" si="1515"/>
        <v>5</v>
      </c>
      <c r="AB524" s="560"/>
      <c r="AC524" s="558"/>
      <c r="AD524" s="559">
        <f t="shared" si="1516"/>
        <v>5</v>
      </c>
      <c r="AE524" s="557"/>
      <c r="AF524" s="558"/>
      <c r="AG524" s="756">
        <f t="shared" si="1517"/>
        <v>5</v>
      </c>
      <c r="AH524" s="560"/>
      <c r="AI524" s="558"/>
      <c r="AJ524" s="562">
        <f t="shared" si="1518"/>
        <v>5</v>
      </c>
      <c r="AK524" s="560"/>
      <c r="AL524" s="558"/>
      <c r="AM524" s="562">
        <f t="shared" si="1519"/>
        <v>5</v>
      </c>
      <c r="AN524" s="560"/>
      <c r="AO524" s="558"/>
      <c r="AP524" s="562">
        <f t="shared" si="1527"/>
        <v>5</v>
      </c>
      <c r="AQ524" s="560"/>
      <c r="AR524" s="558"/>
      <c r="AS524" s="605">
        <f t="shared" si="1528"/>
        <v>5</v>
      </c>
      <c r="AT524" s="557"/>
      <c r="AU524" s="558"/>
      <c r="AV524" s="562">
        <f t="shared" si="1520"/>
        <v>5</v>
      </c>
      <c r="AW524" s="584">
        <f>SUM(M524+P524+S524+V524+Y524+AB524+AE524+AH524+AK524+AN524+AQ524+AT524)</f>
        <v>0</v>
      </c>
      <c r="AX524" s="583">
        <f t="shared" si="1159"/>
        <v>0</v>
      </c>
      <c r="AY524" s="564">
        <f t="shared" si="1522"/>
        <v>0</v>
      </c>
      <c r="AZ524" s="565" t="e">
        <f t="shared" si="1523"/>
        <v>#DIV/0!</v>
      </c>
      <c r="BA524" s="566">
        <f t="shared" si="1524"/>
        <v>0</v>
      </c>
      <c r="BB524" s="567">
        <f>MAX(0, Table176252626[[#This Row],[Column6]])</f>
        <v>5</v>
      </c>
      <c r="BC524" s="568">
        <v>1</v>
      </c>
      <c r="BD524" s="584">
        <f t="shared" si="1214"/>
        <v>5</v>
      </c>
      <c r="BE524" s="583">
        <f t="shared" si="1199"/>
        <v>4</v>
      </c>
      <c r="BF524" s="585">
        <v>2</v>
      </c>
      <c r="BG524" s="586">
        <v>45693.496481481481</v>
      </c>
      <c r="BH524" s="572">
        <f t="shared" si="1232"/>
        <v>46265</v>
      </c>
      <c r="BI524" s="608">
        <f t="shared" si="1525"/>
        <v>571.50351851851883</v>
      </c>
      <c r="BJ524" s="580" t="str">
        <f t="shared" si="1201"/>
        <v>Dead Stock</v>
      </c>
      <c r="BK524" s="751">
        <v>12000</v>
      </c>
    </row>
    <row r="525" spans="1:63" ht="13">
      <c r="A525" s="549"/>
      <c r="B525" s="550"/>
      <c r="C525" s="551">
        <v>522</v>
      </c>
      <c r="D525" s="648" t="s">
        <v>3892</v>
      </c>
      <c r="E525" s="648">
        <v>1</v>
      </c>
      <c r="F525" s="553" t="s">
        <v>1952</v>
      </c>
      <c r="G525" s="580" t="s">
        <v>658</v>
      </c>
      <c r="H525" s="581" t="s">
        <v>2122</v>
      </c>
      <c r="I525" s="581" t="s">
        <v>422</v>
      </c>
      <c r="J525" s="580" t="s">
        <v>629</v>
      </c>
      <c r="K525" s="582">
        <f t="shared" ref="K525:K533" si="1530">AV525</f>
        <v>2</v>
      </c>
      <c r="L525" s="580">
        <v>1</v>
      </c>
      <c r="M525" s="557"/>
      <c r="N525" s="558"/>
      <c r="O525" s="559">
        <f>SUM(L525+M525-N525)</f>
        <v>1</v>
      </c>
      <c r="P525" s="560">
        <v>2</v>
      </c>
      <c r="Q525" s="558"/>
      <c r="R525" s="559">
        <f>SUM(O525+P525-Q525)</f>
        <v>3</v>
      </c>
      <c r="S525" s="560"/>
      <c r="T525" s="558"/>
      <c r="U525" s="561">
        <f t="shared" ref="U525:U531" si="1531">SUM(R525+S525-T525)</f>
        <v>3</v>
      </c>
      <c r="V525" s="560"/>
      <c r="W525" s="558"/>
      <c r="X525" s="559">
        <f t="shared" ref="X525:X531" si="1532">SUM(U525+V525-W525)</f>
        <v>3</v>
      </c>
      <c r="Y525" s="560"/>
      <c r="Z525" s="558"/>
      <c r="AA525" s="561">
        <f t="shared" ref="AA525:AA531" si="1533">SUM(X525+Y525-Z525)</f>
        <v>3</v>
      </c>
      <c r="AB525" s="560"/>
      <c r="AC525" s="558"/>
      <c r="AD525" s="559">
        <f t="shared" ref="AD525:AD531" si="1534">SUM(AA525+AB525-AC525)</f>
        <v>3</v>
      </c>
      <c r="AE525" s="557"/>
      <c r="AF525" s="558">
        <v>1</v>
      </c>
      <c r="AG525" s="756">
        <f t="shared" ref="AG525:AG531" si="1535">SUM(AD525+AE525-AF525)</f>
        <v>2</v>
      </c>
      <c r="AH525" s="560"/>
      <c r="AI525" s="558"/>
      <c r="AJ525" s="562">
        <f>SUM(AG525+AH525-AI525)</f>
        <v>2</v>
      </c>
      <c r="AK525" s="560"/>
      <c r="AL525" s="558"/>
      <c r="AM525" s="562">
        <f>SUM(AJ525+AK525-AL525)</f>
        <v>2</v>
      </c>
      <c r="AN525" s="560"/>
      <c r="AO525" s="558"/>
      <c r="AP525" s="562">
        <f t="shared" si="1527"/>
        <v>2</v>
      </c>
      <c r="AQ525" s="560"/>
      <c r="AR525" s="558"/>
      <c r="AS525" s="562">
        <f t="shared" si="1528"/>
        <v>2</v>
      </c>
      <c r="AT525" s="560"/>
      <c r="AU525" s="558"/>
      <c r="AV525" s="562">
        <f>SUM(AS525+AT525-AU525)</f>
        <v>2</v>
      </c>
      <c r="AW525" s="583">
        <f>SUM(M525+P525+S525+V525+Y525+AB525+AE525+AH525+AK525+AN525+AQ525+AT525)</f>
        <v>2</v>
      </c>
      <c r="AX525" s="583">
        <f>SUM(N525+Q525+T525+W525+Z525+AC525+AF525+AI525+AL525+AO525+AR525+AU525)</f>
        <v>1</v>
      </c>
      <c r="AY525" s="564">
        <f>SUM(N525,Q525,T525,W525,Z525,AC525,AF525,AI525,AL525,AO525,AR525,AU525)</f>
        <v>1</v>
      </c>
      <c r="AZ525" s="565">
        <f>AVERAGE(N525,Q525,T525,W525,Z525,AC525,AF525,AI525,AL525,AO525,AR525,AU525)</f>
        <v>1</v>
      </c>
      <c r="BA525" s="566">
        <f>COUNT(N525,Q525,T525,W525,Z525,AC525,AF525,AI525,AL525,AO525,AR525,AU525)</f>
        <v>1</v>
      </c>
      <c r="BB525" s="567">
        <f>MAX(0, Table176252626[[#This Row],[Column6]])</f>
        <v>2</v>
      </c>
      <c r="BC525" s="568">
        <v>1</v>
      </c>
      <c r="BD525" s="584">
        <f>K525</f>
        <v>2</v>
      </c>
      <c r="BE525" s="583">
        <f>SUM(BD525-BC525)</f>
        <v>1</v>
      </c>
      <c r="BF525" s="585">
        <v>2</v>
      </c>
      <c r="BG525" s="586">
        <v>46060</v>
      </c>
      <c r="BH525" s="572">
        <f>BH511</f>
        <v>46265</v>
      </c>
      <c r="BI525" s="587">
        <f>BH525-BG525</f>
        <v>205</v>
      </c>
      <c r="BJ525" s="580" t="str">
        <f>IF(AND(K525&gt;0,BI525&gt;365),"Dead Stock","")</f>
        <v/>
      </c>
      <c r="BK525" s="751">
        <v>3346</v>
      </c>
    </row>
    <row r="526" spans="1:63" ht="13">
      <c r="A526" s="549"/>
      <c r="B526" s="550"/>
      <c r="C526" s="551">
        <v>523</v>
      </c>
      <c r="D526" s="648" t="s">
        <v>3892</v>
      </c>
      <c r="E526" s="648">
        <v>2</v>
      </c>
      <c r="F526" s="593" t="s">
        <v>1952</v>
      </c>
      <c r="G526" s="580" t="s">
        <v>3031</v>
      </c>
      <c r="H526" s="581" t="s">
        <v>5053</v>
      </c>
      <c r="I526" s="581" t="s">
        <v>419</v>
      </c>
      <c r="J526" s="580" t="s">
        <v>629</v>
      </c>
      <c r="K526" s="556">
        <f t="shared" si="1530"/>
        <v>1</v>
      </c>
      <c r="L526" s="554">
        <v>1</v>
      </c>
      <c r="M526" s="558"/>
      <c r="N526" s="558"/>
      <c r="O526" s="562">
        <f t="shared" ref="O526:O528" si="1536">SUM(L526+M526-N526)</f>
        <v>1</v>
      </c>
      <c r="P526" s="560"/>
      <c r="Q526" s="558"/>
      <c r="R526" s="562">
        <f t="shared" ref="R526:R528" si="1537">SUM(O526+P526-Q526)</f>
        <v>1</v>
      </c>
      <c r="S526" s="560"/>
      <c r="T526" s="558">
        <v>1</v>
      </c>
      <c r="U526" s="595">
        <f t="shared" si="1531"/>
        <v>0</v>
      </c>
      <c r="V526" s="560"/>
      <c r="W526" s="558"/>
      <c r="X526" s="562">
        <f t="shared" si="1532"/>
        <v>0</v>
      </c>
      <c r="Y526" s="560">
        <v>1</v>
      </c>
      <c r="Z526" s="558"/>
      <c r="AA526" s="595">
        <f t="shared" si="1533"/>
        <v>1</v>
      </c>
      <c r="AB526" s="560"/>
      <c r="AC526" s="558"/>
      <c r="AD526" s="562">
        <f t="shared" si="1534"/>
        <v>1</v>
      </c>
      <c r="AE526" s="557">
        <v>1</v>
      </c>
      <c r="AF526" s="558">
        <v>1</v>
      </c>
      <c r="AG526" s="672">
        <f t="shared" si="1535"/>
        <v>1</v>
      </c>
      <c r="AH526" s="560"/>
      <c r="AI526" s="558"/>
      <c r="AJ526" s="562">
        <f t="shared" ref="AJ526:AJ528" si="1538">SUM(AG526+AH526-AI526)</f>
        <v>1</v>
      </c>
      <c r="AK526" s="560"/>
      <c r="AL526" s="558"/>
      <c r="AM526" s="562">
        <f t="shared" ref="AM526:AM528" si="1539">SUM(AJ526+AK526-AL526)</f>
        <v>1</v>
      </c>
      <c r="AN526" s="560"/>
      <c r="AO526" s="558"/>
      <c r="AP526" s="562">
        <f t="shared" si="1527"/>
        <v>1</v>
      </c>
      <c r="AQ526" s="560"/>
      <c r="AR526" s="558"/>
      <c r="AS526" s="562">
        <f t="shared" si="1528"/>
        <v>1</v>
      </c>
      <c r="AT526" s="560"/>
      <c r="AU526" s="558"/>
      <c r="AV526" s="562">
        <f t="shared" ref="AV526:AV528" si="1540">SUM(AS526+AT526-AU526)</f>
        <v>1</v>
      </c>
      <c r="AW526" s="626">
        <f t="shared" ref="AW526" si="1541">SUM(M526+P526+S526+V526+Y526+AB526+AE526+AH526+AK526+AN526+AQ526+AT526)</f>
        <v>2</v>
      </c>
      <c r="AX526" s="583">
        <f t="shared" si="1159"/>
        <v>2</v>
      </c>
      <c r="AY526" s="564">
        <f t="shared" ref="AY526:AY528" si="1542">SUM(N526,Q526,T526,W526,Z526,AC526,AF526,AI526,AL526,AO526,AR526,AU526)</f>
        <v>2</v>
      </c>
      <c r="AZ526" s="565">
        <f t="shared" ref="AZ526:AZ528" si="1543">AVERAGE(N526,Q526,T526,W526,Z526,AC526,AF526,AI526,AL526,AO526,AR526,AU526)</f>
        <v>1</v>
      </c>
      <c r="BA526" s="566">
        <f t="shared" ref="BA526:BA528" si="1544">COUNT(N526,Q526,T526,W526,Z526,AC526,AF526,AI526,AL526,AO526,AR526,AU526)</f>
        <v>2</v>
      </c>
      <c r="BB526" s="567">
        <f>MAX(0, Table176252626[[#This Row],[Column6]])</f>
        <v>1</v>
      </c>
      <c r="BC526" s="568">
        <v>0</v>
      </c>
      <c r="BD526" s="584">
        <f t="shared" ref="BD526:BD590" si="1545">K526</f>
        <v>1</v>
      </c>
      <c r="BE526" s="583">
        <f t="shared" ref="BE526:BE589" si="1546">SUM(BD526-BC526)</f>
        <v>1</v>
      </c>
      <c r="BF526" s="585">
        <v>2</v>
      </c>
      <c r="BG526" s="586">
        <v>46227</v>
      </c>
      <c r="BH526" s="572">
        <f>BH514</f>
        <v>46265</v>
      </c>
      <c r="BI526" s="608">
        <f t="shared" ref="BI526:BI528" si="1547">BH526-BG526</f>
        <v>38</v>
      </c>
      <c r="BJ526" s="580" t="str">
        <f t="shared" ref="BJ526:BJ589" si="1548">IF(AND(K526&gt;0,BI526&gt;365),"Dead Stock","")</f>
        <v/>
      </c>
      <c r="BK526" s="751">
        <v>1870</v>
      </c>
    </row>
    <row r="527" spans="1:63" ht="13">
      <c r="A527" s="549"/>
      <c r="B527" s="550"/>
      <c r="C527" s="551">
        <v>524</v>
      </c>
      <c r="D527" s="648" t="s">
        <v>3892</v>
      </c>
      <c r="E527" s="648">
        <v>3</v>
      </c>
      <c r="F527" s="593" t="s">
        <v>1952</v>
      </c>
      <c r="G527" s="588" t="s">
        <v>4540</v>
      </c>
      <c r="H527" s="589" t="s">
        <v>4541</v>
      </c>
      <c r="I527" s="589" t="s">
        <v>4542</v>
      </c>
      <c r="J527" s="580" t="s">
        <v>629</v>
      </c>
      <c r="K527" s="594">
        <f t="shared" si="1530"/>
        <v>2</v>
      </c>
      <c r="L527" s="580">
        <v>2</v>
      </c>
      <c r="M527" s="558"/>
      <c r="N527" s="558"/>
      <c r="O527" s="562">
        <f t="shared" si="1536"/>
        <v>2</v>
      </c>
      <c r="P527" s="560"/>
      <c r="Q527" s="558"/>
      <c r="R527" s="562">
        <f t="shared" si="1537"/>
        <v>2</v>
      </c>
      <c r="S527" s="560"/>
      <c r="T527" s="558"/>
      <c r="U527" s="595">
        <f t="shared" si="1531"/>
        <v>2</v>
      </c>
      <c r="V527" s="560"/>
      <c r="W527" s="558"/>
      <c r="X527" s="562">
        <f t="shared" si="1532"/>
        <v>2</v>
      </c>
      <c r="Y527" s="560"/>
      <c r="Z527" s="558"/>
      <c r="AA527" s="595">
        <f t="shared" si="1533"/>
        <v>2</v>
      </c>
      <c r="AB527" s="560"/>
      <c r="AC527" s="558"/>
      <c r="AD527" s="562">
        <f t="shared" si="1534"/>
        <v>2</v>
      </c>
      <c r="AE527" s="557"/>
      <c r="AF527" s="558"/>
      <c r="AG527" s="672">
        <f t="shared" si="1535"/>
        <v>2</v>
      </c>
      <c r="AH527" s="560"/>
      <c r="AI527" s="558"/>
      <c r="AJ527" s="562">
        <f t="shared" si="1538"/>
        <v>2</v>
      </c>
      <c r="AK527" s="560"/>
      <c r="AL527" s="558"/>
      <c r="AM527" s="562">
        <f t="shared" si="1539"/>
        <v>2</v>
      </c>
      <c r="AN527" s="560"/>
      <c r="AO527" s="558"/>
      <c r="AP527" s="562">
        <f t="shared" si="1527"/>
        <v>2</v>
      </c>
      <c r="AQ527" s="560"/>
      <c r="AR527" s="558"/>
      <c r="AS527" s="562">
        <f t="shared" si="1528"/>
        <v>2</v>
      </c>
      <c r="AT527" s="560"/>
      <c r="AU527" s="558"/>
      <c r="AV527" s="562">
        <f t="shared" si="1540"/>
        <v>2</v>
      </c>
      <c r="AW527" s="597">
        <f t="shared" ref="AW527:AW542" si="1549">SUM(M527+P527+S527+V527+Y527+AB527+AE527+AH527+AK527+AN527+AQ527+AT527)</f>
        <v>0</v>
      </c>
      <c r="AX527" s="583">
        <f t="shared" si="1159"/>
        <v>0</v>
      </c>
      <c r="AY527" s="599">
        <f t="shared" si="1542"/>
        <v>0</v>
      </c>
      <c r="AZ527" s="600" t="e">
        <f t="shared" si="1543"/>
        <v>#DIV/0!</v>
      </c>
      <c r="BA527" s="601">
        <f t="shared" si="1544"/>
        <v>0</v>
      </c>
      <c r="BB527" s="602">
        <v>2</v>
      </c>
      <c r="BC527" s="603">
        <v>1</v>
      </c>
      <c r="BD527" s="584">
        <f t="shared" si="1545"/>
        <v>2</v>
      </c>
      <c r="BE527" s="583">
        <f t="shared" si="1546"/>
        <v>1</v>
      </c>
      <c r="BF527" s="585">
        <v>2</v>
      </c>
      <c r="BG527" s="586">
        <v>45423.403287037036</v>
      </c>
      <c r="BH527" s="572">
        <f t="shared" si="1232"/>
        <v>46265</v>
      </c>
      <c r="BI527" s="604">
        <f t="shared" si="1547"/>
        <v>841.59671296296438</v>
      </c>
      <c r="BJ527" s="580" t="str">
        <f t="shared" si="1548"/>
        <v>Dead Stock</v>
      </c>
      <c r="BK527" s="751">
        <v>1100</v>
      </c>
    </row>
    <row r="528" spans="1:63" ht="13">
      <c r="A528" s="590"/>
      <c r="B528" s="591"/>
      <c r="C528" s="577">
        <v>525</v>
      </c>
      <c r="D528" s="648" t="s">
        <v>3892</v>
      </c>
      <c r="E528" s="648">
        <v>4</v>
      </c>
      <c r="F528" s="593" t="s">
        <v>1952</v>
      </c>
      <c r="G528" s="588" t="s">
        <v>4734</v>
      </c>
      <c r="H528" s="589" t="s">
        <v>4735</v>
      </c>
      <c r="I528" s="581" t="s">
        <v>4300</v>
      </c>
      <c r="J528" s="580" t="s">
        <v>629</v>
      </c>
      <c r="K528" s="594">
        <f t="shared" si="1530"/>
        <v>1</v>
      </c>
      <c r="L528" s="588">
        <v>1</v>
      </c>
      <c r="M528" s="558"/>
      <c r="N528" s="558"/>
      <c r="O528" s="562">
        <f t="shared" si="1536"/>
        <v>1</v>
      </c>
      <c r="P528" s="560"/>
      <c r="Q528" s="558"/>
      <c r="R528" s="562">
        <f t="shared" si="1537"/>
        <v>1</v>
      </c>
      <c r="S528" s="560"/>
      <c r="T528" s="558"/>
      <c r="U528" s="595">
        <f t="shared" si="1531"/>
        <v>1</v>
      </c>
      <c r="V528" s="560"/>
      <c r="W528" s="558"/>
      <c r="X528" s="562">
        <f t="shared" si="1532"/>
        <v>1</v>
      </c>
      <c r="Y528" s="560"/>
      <c r="Z528" s="558"/>
      <c r="AA528" s="595">
        <f t="shared" si="1533"/>
        <v>1</v>
      </c>
      <c r="AB528" s="560"/>
      <c r="AC528" s="558"/>
      <c r="AD528" s="562">
        <f t="shared" si="1534"/>
        <v>1</v>
      </c>
      <c r="AE528" s="557"/>
      <c r="AF528" s="558"/>
      <c r="AG528" s="672">
        <f t="shared" si="1535"/>
        <v>1</v>
      </c>
      <c r="AH528" s="560"/>
      <c r="AI528" s="558"/>
      <c r="AJ528" s="562">
        <f t="shared" si="1538"/>
        <v>1</v>
      </c>
      <c r="AK528" s="560"/>
      <c r="AL528" s="558"/>
      <c r="AM528" s="562">
        <f t="shared" si="1539"/>
        <v>1</v>
      </c>
      <c r="AN528" s="560"/>
      <c r="AO528" s="558"/>
      <c r="AP528" s="562">
        <f t="shared" si="1527"/>
        <v>1</v>
      </c>
      <c r="AQ528" s="560"/>
      <c r="AR528" s="558"/>
      <c r="AS528" s="562">
        <f t="shared" si="1528"/>
        <v>1</v>
      </c>
      <c r="AT528" s="560"/>
      <c r="AU528" s="558"/>
      <c r="AV528" s="562">
        <f t="shared" si="1540"/>
        <v>1</v>
      </c>
      <c r="AW528" s="597">
        <f t="shared" si="1549"/>
        <v>0</v>
      </c>
      <c r="AX528" s="583">
        <f t="shared" si="1159"/>
        <v>0</v>
      </c>
      <c r="AY528" s="599">
        <f t="shared" si="1542"/>
        <v>0</v>
      </c>
      <c r="AZ528" s="600" t="e">
        <f t="shared" si="1543"/>
        <v>#DIV/0!</v>
      </c>
      <c r="BA528" s="601">
        <f t="shared" si="1544"/>
        <v>0</v>
      </c>
      <c r="BB528" s="602">
        <v>1</v>
      </c>
      <c r="BC528" s="603">
        <v>0</v>
      </c>
      <c r="BD528" s="584">
        <f t="shared" si="1545"/>
        <v>1</v>
      </c>
      <c r="BE528" s="583">
        <f t="shared" si="1546"/>
        <v>1</v>
      </c>
      <c r="BF528" s="585">
        <v>2</v>
      </c>
      <c r="BG528" s="586">
        <v>45980</v>
      </c>
      <c r="BH528" s="572">
        <f t="shared" si="1232"/>
        <v>46265</v>
      </c>
      <c r="BI528" s="604">
        <f t="shared" si="1547"/>
        <v>285</v>
      </c>
      <c r="BJ528" s="580" t="str">
        <f t="shared" si="1548"/>
        <v/>
      </c>
      <c r="BK528" s="751">
        <v>4800</v>
      </c>
    </row>
    <row r="529" spans="1:63" ht="13">
      <c r="A529" s="575"/>
      <c r="B529" s="576"/>
      <c r="C529" s="551">
        <v>526</v>
      </c>
      <c r="D529" s="648" t="s">
        <v>3892</v>
      </c>
      <c r="E529" s="648">
        <v>5</v>
      </c>
      <c r="F529" s="593" t="s">
        <v>1952</v>
      </c>
      <c r="G529" s="588" t="s">
        <v>4184</v>
      </c>
      <c r="H529" s="589" t="s">
        <v>4186</v>
      </c>
      <c r="I529" s="589" t="s">
        <v>4188</v>
      </c>
      <c r="J529" s="580" t="s">
        <v>629</v>
      </c>
      <c r="K529" s="594">
        <f t="shared" si="1530"/>
        <v>4</v>
      </c>
      <c r="L529" s="588">
        <v>0</v>
      </c>
      <c r="M529" s="558"/>
      <c r="N529" s="558"/>
      <c r="O529" s="562">
        <f>SUM(L529+M529-N529)</f>
        <v>0</v>
      </c>
      <c r="P529" s="560"/>
      <c r="Q529" s="558"/>
      <c r="R529" s="562">
        <f>SUM(O529+P529-Q529)</f>
        <v>0</v>
      </c>
      <c r="S529" s="560"/>
      <c r="T529" s="558"/>
      <c r="U529" s="595">
        <f t="shared" si="1531"/>
        <v>0</v>
      </c>
      <c r="V529" s="560"/>
      <c r="W529" s="558"/>
      <c r="X529" s="562">
        <f t="shared" si="1532"/>
        <v>0</v>
      </c>
      <c r="Y529" s="560"/>
      <c r="Z529" s="558"/>
      <c r="AA529" s="595">
        <f t="shared" si="1533"/>
        <v>0</v>
      </c>
      <c r="AB529" s="560">
        <v>4</v>
      </c>
      <c r="AC529" s="558"/>
      <c r="AD529" s="562">
        <f t="shared" si="1534"/>
        <v>4</v>
      </c>
      <c r="AE529" s="557"/>
      <c r="AF529" s="558"/>
      <c r="AG529" s="672">
        <f t="shared" si="1535"/>
        <v>4</v>
      </c>
      <c r="AH529" s="560"/>
      <c r="AI529" s="558"/>
      <c r="AJ529" s="562">
        <f>SUM(AG529+AH529-AI529)</f>
        <v>4</v>
      </c>
      <c r="AK529" s="560"/>
      <c r="AL529" s="558"/>
      <c r="AM529" s="562">
        <f>SUM(AJ529+AK529-AL529)</f>
        <v>4</v>
      </c>
      <c r="AN529" s="560"/>
      <c r="AO529" s="558"/>
      <c r="AP529" s="562">
        <f t="shared" si="1527"/>
        <v>4</v>
      </c>
      <c r="AQ529" s="560"/>
      <c r="AR529" s="558"/>
      <c r="AS529" s="562">
        <f t="shared" si="1528"/>
        <v>4</v>
      </c>
      <c r="AT529" s="560"/>
      <c r="AU529" s="558"/>
      <c r="AV529" s="562">
        <f>SUM(AS529+AT529-AU529)</f>
        <v>4</v>
      </c>
      <c r="AW529" s="597">
        <f>SUM(M529+P529+S529+V529+Y529+AB529+AE529+AH529+AK529+AN529+AQ529+AT529)</f>
        <v>4</v>
      </c>
      <c r="AX529" s="583">
        <f>SUM(N529+Q529+T529+W529+Z529+AC529+AF529+AI529+AL529+AO529+AR529+AU529)</f>
        <v>0</v>
      </c>
      <c r="AY529" s="599">
        <f>SUM(N529,Q529,T529,W529,Z529,AC529,AF529,AI529,AL529,AO529,AR529,AU529)</f>
        <v>0</v>
      </c>
      <c r="AZ529" s="600" t="e">
        <f>AVERAGE(N529,Q529,T529,W529,Z529,AC529,AF529,AI529,AL529,AO529,AR529,AU529)</f>
        <v>#DIV/0!</v>
      </c>
      <c r="BA529" s="601">
        <f>COUNT(N529,Q529,T529,W529,Z529,AC529,AF529,AI529,AL529,AO529,AR529,AU529)</f>
        <v>0</v>
      </c>
      <c r="BB529" s="602">
        <f>MAX(N529,Q529,T529,W529,Z529,AC529,AF529,AI529,AL529,AO529,AR529,AU529)</f>
        <v>0</v>
      </c>
      <c r="BC529" s="603">
        <v>0</v>
      </c>
      <c r="BD529" s="584">
        <f>K529</f>
        <v>4</v>
      </c>
      <c r="BE529" s="583">
        <f>SUM(BD529-BC529)</f>
        <v>4</v>
      </c>
      <c r="BF529" s="585">
        <v>2</v>
      </c>
      <c r="BG529" s="586">
        <v>45573.48914351852</v>
      </c>
      <c r="BH529" s="572">
        <f>BH533</f>
        <v>46265</v>
      </c>
      <c r="BI529" s="610">
        <f>BH529-BG529</f>
        <v>691.51085648148</v>
      </c>
      <c r="BJ529" s="580" t="str">
        <f>IF(AND(K529&gt;0,BI529&gt;365),"Dead Stock","")</f>
        <v>Dead Stock</v>
      </c>
      <c r="BK529" s="751">
        <v>9500</v>
      </c>
    </row>
    <row r="530" spans="1:63" ht="13">
      <c r="A530" s="549"/>
      <c r="B530" s="550"/>
      <c r="C530" s="551">
        <v>527</v>
      </c>
      <c r="D530" s="648" t="s">
        <v>3892</v>
      </c>
      <c r="E530" s="648">
        <v>6</v>
      </c>
      <c r="F530" s="593" t="s">
        <v>1952</v>
      </c>
      <c r="G530" s="588" t="s">
        <v>4185</v>
      </c>
      <c r="H530" s="589" t="s">
        <v>4187</v>
      </c>
      <c r="I530" s="589" t="s">
        <v>4188</v>
      </c>
      <c r="J530" s="580" t="s">
        <v>629</v>
      </c>
      <c r="K530" s="594">
        <f t="shared" si="1530"/>
        <v>4</v>
      </c>
      <c r="L530" s="580">
        <v>0</v>
      </c>
      <c r="M530" s="558"/>
      <c r="N530" s="558"/>
      <c r="O530" s="562">
        <f>SUM(L530+M530-N530)</f>
        <v>0</v>
      </c>
      <c r="P530" s="560"/>
      <c r="Q530" s="558"/>
      <c r="R530" s="562">
        <f>SUM(O530+P530-Q530)</f>
        <v>0</v>
      </c>
      <c r="S530" s="560"/>
      <c r="T530" s="558"/>
      <c r="U530" s="595">
        <f t="shared" si="1531"/>
        <v>0</v>
      </c>
      <c r="V530" s="560"/>
      <c r="W530" s="558"/>
      <c r="X530" s="562">
        <f t="shared" si="1532"/>
        <v>0</v>
      </c>
      <c r="Y530" s="560">
        <v>4</v>
      </c>
      <c r="Z530" s="558"/>
      <c r="AA530" s="595">
        <f t="shared" si="1533"/>
        <v>4</v>
      </c>
      <c r="AB530" s="560"/>
      <c r="AC530" s="558"/>
      <c r="AD530" s="562">
        <f t="shared" si="1534"/>
        <v>4</v>
      </c>
      <c r="AE530" s="557"/>
      <c r="AF530" s="558"/>
      <c r="AG530" s="672">
        <f t="shared" si="1535"/>
        <v>4</v>
      </c>
      <c r="AH530" s="560"/>
      <c r="AI530" s="558"/>
      <c r="AJ530" s="562">
        <f>SUM(AG530+AH530-AI530)</f>
        <v>4</v>
      </c>
      <c r="AK530" s="560"/>
      <c r="AL530" s="558"/>
      <c r="AM530" s="562">
        <f>SUM(AJ530+AK530-AL530)</f>
        <v>4</v>
      </c>
      <c r="AN530" s="560"/>
      <c r="AO530" s="558"/>
      <c r="AP530" s="562">
        <f t="shared" si="1527"/>
        <v>4</v>
      </c>
      <c r="AQ530" s="560"/>
      <c r="AR530" s="558"/>
      <c r="AS530" s="562">
        <f t="shared" si="1528"/>
        <v>4</v>
      </c>
      <c r="AT530" s="560"/>
      <c r="AU530" s="558"/>
      <c r="AV530" s="562">
        <f>SUM(AS530+AT530-AU530)</f>
        <v>4</v>
      </c>
      <c r="AW530" s="597">
        <f t="shared" ref="AW530:AX530" si="1550">SUM(M530+P530+S530+V530+Y530+AB530+AE530+AH530+AK530+AN530+AQ530+AT530)</f>
        <v>4</v>
      </c>
      <c r="AX530" s="583">
        <f t="shared" si="1550"/>
        <v>0</v>
      </c>
      <c r="AY530" s="599">
        <f>SUM(N530,Q530,T530,W530,Z530,AC530,AF530,AI530,AL530,AO530,AR530,AU530)</f>
        <v>0</v>
      </c>
      <c r="AZ530" s="600" t="e">
        <f>AVERAGE(N530,Q530,T530,W530,Z530,AC530,AF530,AI530,AL530,AO530,AR530,AU530)</f>
        <v>#DIV/0!</v>
      </c>
      <c r="BA530" s="601">
        <f>COUNT(N530,Q530,T530,W530,Z530,AC530,AF530,AI530,AL530,AO530,AR530,AU530)</f>
        <v>0</v>
      </c>
      <c r="BB530" s="602">
        <v>4</v>
      </c>
      <c r="BC530" s="603">
        <v>1</v>
      </c>
      <c r="BD530" s="584">
        <f>K530</f>
        <v>4</v>
      </c>
      <c r="BE530" s="583">
        <f>SUM(BD530-BC530)</f>
        <v>3</v>
      </c>
      <c r="BF530" s="585">
        <v>2</v>
      </c>
      <c r="BG530" s="586">
        <v>46153</v>
      </c>
      <c r="BH530" s="572">
        <f>BH529</f>
        <v>46265</v>
      </c>
      <c r="BI530" s="610">
        <f>BH530-BG530</f>
        <v>112</v>
      </c>
      <c r="BJ530" s="580" t="str">
        <f>IF(AND(K530&gt;0,BI530&gt;365),"Dead Stock","")</f>
        <v/>
      </c>
      <c r="BK530" s="751">
        <v>5400</v>
      </c>
    </row>
    <row r="531" spans="1:63" ht="13">
      <c r="A531" s="590"/>
      <c r="B531" s="591"/>
      <c r="C531" s="551">
        <v>528</v>
      </c>
      <c r="D531" s="648" t="s">
        <v>3892</v>
      </c>
      <c r="E531" s="648">
        <v>7</v>
      </c>
      <c r="F531" s="593" t="s">
        <v>1953</v>
      </c>
      <c r="G531" s="588" t="s">
        <v>4628</v>
      </c>
      <c r="H531" s="589" t="s">
        <v>5054</v>
      </c>
      <c r="I531" s="589" t="s">
        <v>421</v>
      </c>
      <c r="J531" s="580" t="s">
        <v>629</v>
      </c>
      <c r="K531" s="594">
        <f t="shared" si="1530"/>
        <v>0</v>
      </c>
      <c r="L531" s="580">
        <v>2</v>
      </c>
      <c r="M531" s="558"/>
      <c r="N531" s="558"/>
      <c r="O531" s="562">
        <f>SUM(L531+M531-N531)</f>
        <v>2</v>
      </c>
      <c r="P531" s="560"/>
      <c r="Q531" s="558">
        <v>1</v>
      </c>
      <c r="R531" s="562">
        <f>SUM(O531+P531-Q531)</f>
        <v>1</v>
      </c>
      <c r="S531" s="560"/>
      <c r="T531" s="558"/>
      <c r="U531" s="595">
        <f t="shared" si="1531"/>
        <v>1</v>
      </c>
      <c r="V531" s="560"/>
      <c r="W531" s="558"/>
      <c r="X531" s="562">
        <f t="shared" si="1532"/>
        <v>1</v>
      </c>
      <c r="Y531" s="560"/>
      <c r="Z531" s="558"/>
      <c r="AA531" s="595">
        <f t="shared" si="1533"/>
        <v>1</v>
      </c>
      <c r="AB531" s="560"/>
      <c r="AC531" s="558"/>
      <c r="AD531" s="562">
        <f t="shared" si="1534"/>
        <v>1</v>
      </c>
      <c r="AE531" s="557"/>
      <c r="AF531" s="558"/>
      <c r="AG531" s="672">
        <f t="shared" si="1535"/>
        <v>1</v>
      </c>
      <c r="AH531" s="560"/>
      <c r="AI531" s="558">
        <v>1</v>
      </c>
      <c r="AJ531" s="562">
        <f>SUM(AG531+AH531-AI531)</f>
        <v>0</v>
      </c>
      <c r="AK531" s="560"/>
      <c r="AL531" s="558"/>
      <c r="AM531" s="562">
        <f>SUM(AJ531+AK531-AL531)</f>
        <v>0</v>
      </c>
      <c r="AN531" s="560"/>
      <c r="AO531" s="558"/>
      <c r="AP531" s="562">
        <f t="shared" si="1527"/>
        <v>0</v>
      </c>
      <c r="AQ531" s="560"/>
      <c r="AR531" s="558"/>
      <c r="AS531" s="562">
        <f t="shared" si="1528"/>
        <v>0</v>
      </c>
      <c r="AT531" s="560"/>
      <c r="AU531" s="558"/>
      <c r="AV531" s="562">
        <f>SUM(AS531+AT531-AU531)</f>
        <v>0</v>
      </c>
      <c r="AW531" s="597">
        <f>SUM(M531+P531+S531+V531+Y531+AB531+AE531+AH531+AK531+AN531+AQ531+AT531)</f>
        <v>0</v>
      </c>
      <c r="AX531" s="583">
        <f>SUM(N531+Q531+T531+W531+Z531+AC531+AF531+AI531+AL531+AO531+AR531+AU531)</f>
        <v>2</v>
      </c>
      <c r="AY531" s="599">
        <f>SUM(N531,Q531,T531,W531,Z531,AC531,AF531,AI531,AL531,AO531,AR531,AU531)</f>
        <v>2</v>
      </c>
      <c r="AZ531" s="600">
        <f>AVERAGE(N531,Q531,T531,W531,Z531,AC531,AF531,AI531,AL531,AO531,AR531,AU531)</f>
        <v>1</v>
      </c>
      <c r="BA531" s="601">
        <f>COUNT(N531,Q531,T531,W531,Z531,AC531,AF531,AI531,AL531,AO531,AR531,AU531)</f>
        <v>2</v>
      </c>
      <c r="BB531" s="602">
        <f>MAX(N531,Q531,T531,W531,Z531,AC531,AF531,AI531,AL531,AO531,AR531,AU531)</f>
        <v>1</v>
      </c>
      <c r="BC531" s="603">
        <v>0</v>
      </c>
      <c r="BD531" s="584">
        <f>K531</f>
        <v>0</v>
      </c>
      <c r="BE531" s="583">
        <f>SUM(BD531-BC531)</f>
        <v>0</v>
      </c>
      <c r="BF531" s="585">
        <v>2</v>
      </c>
      <c r="BG531" s="586">
        <v>45891</v>
      </c>
      <c r="BH531" s="572">
        <f>BH528</f>
        <v>46265</v>
      </c>
      <c r="BI531" s="604">
        <f>BH531-BG531</f>
        <v>374</v>
      </c>
      <c r="BJ531" s="580" t="str">
        <f>IF(AND(K531&gt;0,BI531&gt;365),"Dead Stock","")</f>
        <v/>
      </c>
      <c r="BK531" s="751">
        <v>15000</v>
      </c>
    </row>
    <row r="532" spans="1:63" ht="13">
      <c r="A532" s="590"/>
      <c r="B532" s="591"/>
      <c r="C532" s="577">
        <v>529</v>
      </c>
      <c r="D532" s="648" t="s">
        <v>3892</v>
      </c>
      <c r="E532" s="648">
        <v>7</v>
      </c>
      <c r="F532" s="593" t="s">
        <v>1953</v>
      </c>
      <c r="G532" s="588" t="s">
        <v>4649</v>
      </c>
      <c r="H532" s="589" t="s">
        <v>5055</v>
      </c>
      <c r="I532" s="589" t="s">
        <v>421</v>
      </c>
      <c r="J532" s="580" t="s">
        <v>629</v>
      </c>
      <c r="K532" s="594">
        <f>AV532</f>
        <v>0</v>
      </c>
      <c r="L532" s="588">
        <v>0</v>
      </c>
      <c r="M532" s="558"/>
      <c r="N532" s="558"/>
      <c r="O532" s="562">
        <f>SUM(L532+M532-N532)</f>
        <v>0</v>
      </c>
      <c r="P532" s="560"/>
      <c r="Q532" s="558"/>
      <c r="R532" s="562">
        <f>SUM(O532+P532-Q532)</f>
        <v>0</v>
      </c>
      <c r="S532" s="560"/>
      <c r="T532" s="558"/>
      <c r="U532" s="595">
        <f>SUM(R532+S532-T532)</f>
        <v>0</v>
      </c>
      <c r="V532" s="560"/>
      <c r="W532" s="558"/>
      <c r="X532" s="562">
        <f>SUM(U532+V532-W532)</f>
        <v>0</v>
      </c>
      <c r="Y532" s="560"/>
      <c r="Z532" s="558"/>
      <c r="AA532" s="595">
        <f>SUM(X532+Y532-Z532)</f>
        <v>0</v>
      </c>
      <c r="AB532" s="560"/>
      <c r="AC532" s="558"/>
      <c r="AD532" s="562">
        <f>SUM(AA532+AB532-AC532)</f>
        <v>0</v>
      </c>
      <c r="AE532" s="557"/>
      <c r="AF532" s="558"/>
      <c r="AG532" s="672">
        <f>SUM(AD532+AE532-AF532)</f>
        <v>0</v>
      </c>
      <c r="AH532" s="560"/>
      <c r="AI532" s="558"/>
      <c r="AJ532" s="562">
        <f>SUM(AG532+AH532-AI532)</f>
        <v>0</v>
      </c>
      <c r="AK532" s="560"/>
      <c r="AL532" s="558"/>
      <c r="AM532" s="562">
        <f>SUM(AJ532+AK532-AL532)</f>
        <v>0</v>
      </c>
      <c r="AN532" s="560"/>
      <c r="AO532" s="558"/>
      <c r="AP532" s="562">
        <f>SUM(AM532+AN532-AO532)</f>
        <v>0</v>
      </c>
      <c r="AQ532" s="560"/>
      <c r="AR532" s="558"/>
      <c r="AS532" s="562">
        <f>SUM(AP532+AQ532-AR532)</f>
        <v>0</v>
      </c>
      <c r="AT532" s="560"/>
      <c r="AU532" s="558"/>
      <c r="AV532" s="562">
        <f>SUM(AS532+AT532-AU532)</f>
        <v>0</v>
      </c>
      <c r="AW532" s="597">
        <f t="shared" ref="AW532" si="1551">SUM(M532+P532+S532+V532+Y532+AB532+AE532+AH532+AK532+AN532+AQ532+AT532)</f>
        <v>0</v>
      </c>
      <c r="AX532" s="583">
        <f>SUM(N532+Q532+T532+W532+Z532+AC532+AF532+AI532+AL532+AO532+AR532+AU532)</f>
        <v>0</v>
      </c>
      <c r="AY532" s="599">
        <f>SUM(N532,Q532,T532,W532,Z532,AC532,AF532,AI532,AL532,AO532,AR532,AU532)</f>
        <v>0</v>
      </c>
      <c r="AZ532" s="600" t="e">
        <f>AVERAGE(N532,Q532,T532,W532,Z532,AC532,AF532,AI532,AL532,AO532,AR532,AU532)</f>
        <v>#DIV/0!</v>
      </c>
      <c r="BA532" s="601">
        <f>COUNT(N532,Q532,T532,W532,Z532,AC532,AF532,AI532,AL532,AO532,AR532,AU532)</f>
        <v>0</v>
      </c>
      <c r="BB532" s="602">
        <v>1</v>
      </c>
      <c r="BC532" s="603">
        <v>0</v>
      </c>
      <c r="BD532" s="584">
        <f>K532</f>
        <v>0</v>
      </c>
      <c r="BE532" s="583">
        <f>SUM(BD532-BC532)</f>
        <v>0</v>
      </c>
      <c r="BF532" s="585">
        <v>2</v>
      </c>
      <c r="BG532" s="586"/>
      <c r="BH532" s="572">
        <f>BH561</f>
        <v>46265</v>
      </c>
      <c r="BI532" s="604">
        <f>BH532-BG532</f>
        <v>46265</v>
      </c>
      <c r="BJ532" s="580" t="str">
        <f>IF(AND(K532&gt;0,BI532&gt;365),"Dead Stock","")</f>
        <v/>
      </c>
      <c r="BK532" s="751">
        <v>15000</v>
      </c>
    </row>
    <row r="533" spans="1:63" ht="12.75" customHeight="1">
      <c r="A533" s="549"/>
      <c r="B533" s="576"/>
      <c r="C533" s="551">
        <v>530</v>
      </c>
      <c r="D533" s="648" t="s">
        <v>3892</v>
      </c>
      <c r="E533" s="648">
        <v>8</v>
      </c>
      <c r="F533" s="593" t="s">
        <v>1953</v>
      </c>
      <c r="G533" s="588" t="s">
        <v>3006</v>
      </c>
      <c r="H533" s="589" t="s">
        <v>3007</v>
      </c>
      <c r="I533" s="589" t="s">
        <v>419</v>
      </c>
      <c r="J533" s="588" t="s">
        <v>629</v>
      </c>
      <c r="K533" s="594">
        <f t="shared" si="1530"/>
        <v>2</v>
      </c>
      <c r="L533" s="588">
        <v>2</v>
      </c>
      <c r="M533" s="558"/>
      <c r="N533" s="558"/>
      <c r="O533" s="558">
        <f>SUM(L533+M533-N533)</f>
        <v>2</v>
      </c>
      <c r="P533" s="558"/>
      <c r="Q533" s="558"/>
      <c r="R533" s="562">
        <f>SUM(O533+P533-Q533)</f>
        <v>2</v>
      </c>
      <c r="S533" s="558"/>
      <c r="T533" s="558"/>
      <c r="U533" s="558">
        <f t="shared" ref="U533" si="1552">SUM(R533+S533-T533)</f>
        <v>2</v>
      </c>
      <c r="V533" s="558"/>
      <c r="W533" s="558"/>
      <c r="X533" s="559">
        <f t="shared" ref="X533" si="1553">SUM(U533+V533-W533)</f>
        <v>2</v>
      </c>
      <c r="Y533" s="558"/>
      <c r="Z533" s="558"/>
      <c r="AA533" s="558">
        <f t="shared" ref="AA533" si="1554">SUM(X533+Y533-Z533)</f>
        <v>2</v>
      </c>
      <c r="AB533" s="558"/>
      <c r="AC533" s="558"/>
      <c r="AD533" s="558">
        <f t="shared" ref="AD533" si="1555">SUM(AA533+AB533-AC533)</f>
        <v>2</v>
      </c>
      <c r="AE533" s="558"/>
      <c r="AF533" s="558"/>
      <c r="AG533" s="605">
        <f t="shared" ref="AG533" si="1556">SUM(AD533+AE533-AF533)</f>
        <v>2</v>
      </c>
      <c r="AH533" s="558"/>
      <c r="AI533" s="558"/>
      <c r="AJ533" s="562">
        <f>SUM(AG533+AH533-AI533)</f>
        <v>2</v>
      </c>
      <c r="AK533" s="558"/>
      <c r="AL533" s="558"/>
      <c r="AM533" s="562">
        <f>SUM(AJ533+AK533-AL533)</f>
        <v>2</v>
      </c>
      <c r="AN533" s="558"/>
      <c r="AO533" s="558"/>
      <c r="AP533" s="562">
        <f t="shared" ref="AP533" si="1557">SUM(AM533+AN533-AO533)</f>
        <v>2</v>
      </c>
      <c r="AQ533" s="558"/>
      <c r="AR533" s="558"/>
      <c r="AS533" s="562">
        <f t="shared" ref="AS533" si="1558">SUM(AP533+AQ533-AR533)</f>
        <v>2</v>
      </c>
      <c r="AT533" s="558"/>
      <c r="AU533" s="558"/>
      <c r="AV533" s="562">
        <f>SUM(AS533+AT533-AU533)</f>
        <v>2</v>
      </c>
      <c r="AW533" s="597">
        <f>SUM(M533+P533+S533+V533+Y533+AB533+AE533+AH533+AK533+AN533+AQ533+AT533)</f>
        <v>0</v>
      </c>
      <c r="AX533" s="583">
        <f>SUM(N533+Q533+T533+W533+Z533+AC533+AF533+AI533+AL533+AO533+AR533+AU533)</f>
        <v>0</v>
      </c>
      <c r="AY533" s="564">
        <f>SUM(N533,Q533,T533,W533,Z533,AC533,AF533,AI533,AL533,AO533,AR533,AU533)</f>
        <v>0</v>
      </c>
      <c r="AZ533" s="565" t="e">
        <f>AVERAGE(N533,Q533,T533,W533,Z533,AC533,AF533,AI533,AL533,AO533,AR533,AU533)</f>
        <v>#DIV/0!</v>
      </c>
      <c r="BA533" s="566">
        <f>COUNT(N533,Q533,T533,W533,Z533,AC533,AF533,AI533,AL533,AO533,AR533,AU533)</f>
        <v>0</v>
      </c>
      <c r="BB533" s="567">
        <f>MAX(0, Table176252626[[#This Row],[Column6]])</f>
        <v>2</v>
      </c>
      <c r="BC533" s="568">
        <v>1</v>
      </c>
      <c r="BD533" s="584">
        <f>K533</f>
        <v>2</v>
      </c>
      <c r="BE533" s="583">
        <f>SUM(BD533-BC533)</f>
        <v>1</v>
      </c>
      <c r="BF533" s="585">
        <v>2</v>
      </c>
      <c r="BG533" s="586">
        <v>44936.558923611112</v>
      </c>
      <c r="BH533" s="572">
        <f>BH531</f>
        <v>46265</v>
      </c>
      <c r="BI533" s="587">
        <f>BH533-BG533</f>
        <v>1328.4410763888882</v>
      </c>
      <c r="BJ533" s="580" t="str">
        <f>IF(AND(K533&gt;0,BI533&gt;365),"Dead Stock","")</f>
        <v>Dead Stock</v>
      </c>
      <c r="BK533" s="751">
        <v>12500</v>
      </c>
    </row>
    <row r="534" spans="1:63" ht="13">
      <c r="A534" s="590"/>
      <c r="B534" s="591"/>
      <c r="C534" s="551">
        <v>531</v>
      </c>
      <c r="D534" s="553" t="s">
        <v>4797</v>
      </c>
      <c r="E534" s="553">
        <v>2</v>
      </c>
      <c r="F534" s="553" t="s">
        <v>2573</v>
      </c>
      <c r="G534" s="580" t="s">
        <v>468</v>
      </c>
      <c r="H534" s="581" t="s">
        <v>469</v>
      </c>
      <c r="I534" s="581" t="s">
        <v>425</v>
      </c>
      <c r="J534" s="580" t="s">
        <v>629</v>
      </c>
      <c r="K534" s="582">
        <f t="shared" ref="K534" si="1559">AV534</f>
        <v>1</v>
      </c>
      <c r="L534" s="580">
        <v>0</v>
      </c>
      <c r="M534" s="557">
        <v>1</v>
      </c>
      <c r="N534" s="558"/>
      <c r="O534" s="559">
        <f t="shared" ref="O534" si="1560">SUM(L534+M534-N534)</f>
        <v>1</v>
      </c>
      <c r="P534" s="560"/>
      <c r="Q534" s="558"/>
      <c r="R534" s="559">
        <f t="shared" ref="R534" si="1561">SUM(O534+P534-Q534)</f>
        <v>1</v>
      </c>
      <c r="S534" s="560"/>
      <c r="T534" s="558"/>
      <c r="U534" s="561">
        <f t="shared" ref="U534" si="1562">SUM(R534+S534-T534)</f>
        <v>1</v>
      </c>
      <c r="V534" s="560"/>
      <c r="W534" s="558"/>
      <c r="X534" s="559">
        <f t="shared" ref="X534" si="1563">SUM(U534+V534-W534)</f>
        <v>1</v>
      </c>
      <c r="Y534" s="560"/>
      <c r="Z534" s="558"/>
      <c r="AA534" s="561">
        <f t="shared" ref="AA534" si="1564">SUM(X534+Y534-Z534)</f>
        <v>1</v>
      </c>
      <c r="AB534" s="560"/>
      <c r="AC534" s="558"/>
      <c r="AD534" s="559">
        <f t="shared" ref="AD534" si="1565">SUM(AA534+AB534-AC534)</f>
        <v>1</v>
      </c>
      <c r="AE534" s="557"/>
      <c r="AF534" s="558"/>
      <c r="AG534" s="756">
        <f t="shared" ref="AG534" si="1566">SUM(AD534+AE534-AF534)</f>
        <v>1</v>
      </c>
      <c r="AH534" s="560"/>
      <c r="AI534" s="558"/>
      <c r="AJ534" s="562">
        <f t="shared" ref="AJ534" si="1567">SUM(AG534+AH534-AI534)</f>
        <v>1</v>
      </c>
      <c r="AK534" s="560"/>
      <c r="AL534" s="558"/>
      <c r="AM534" s="562">
        <f t="shared" ref="AM534" si="1568">SUM(AJ534+AK534-AL534)</f>
        <v>1</v>
      </c>
      <c r="AN534" s="560"/>
      <c r="AO534" s="558"/>
      <c r="AP534" s="562">
        <f t="shared" ref="AP534" si="1569">SUM(AM534+AN534-AO534)</f>
        <v>1</v>
      </c>
      <c r="AQ534" s="560"/>
      <c r="AR534" s="558"/>
      <c r="AS534" s="562">
        <f t="shared" ref="AS534" si="1570">SUM(AP534+AQ534-AR534)</f>
        <v>1</v>
      </c>
      <c r="AT534" s="560"/>
      <c r="AU534" s="558"/>
      <c r="AV534" s="562">
        <f t="shared" ref="AV534" si="1571">SUM(AS534+AT534-AU534)</f>
        <v>1</v>
      </c>
      <c r="AW534" s="583">
        <f>SUM(M534+P534+S534+V534+Y534+AB534+AE534+AH534+AK534+AN534+AQ534+AT534)</f>
        <v>1</v>
      </c>
      <c r="AX534" s="583">
        <f t="shared" ref="AX534:AX541" si="1572">SUM(N534+Q534+T534+W534+Z534+AC534+AF534+AI534+AL534+AO534+AR534+AU534)</f>
        <v>0</v>
      </c>
      <c r="AY534" s="564">
        <f t="shared" ref="AY534" si="1573">SUM(N534,Q534,T534,W534,Z534,AC534,AF534,AI534,AL534,AO534,AR534,AU534)</f>
        <v>0</v>
      </c>
      <c r="AZ534" s="565" t="e">
        <f t="shared" ref="AZ534" si="1574">AVERAGE(N534,Q534,T534,W534,Z534,AC534,AF534,AI534,AL534,AO534,AR534,AU534)</f>
        <v>#DIV/0!</v>
      </c>
      <c r="BA534" s="566">
        <f t="shared" ref="BA534" si="1575">COUNT(N534,Q534,T534,W534,Z534,AC534,AF534,AI534,AL534,AO534,AR534,AU534)</f>
        <v>0</v>
      </c>
      <c r="BB534" s="567">
        <f>MAX(0, Table176252626[[#This Row],[Column6]])</f>
        <v>1</v>
      </c>
      <c r="BC534" s="568">
        <v>0</v>
      </c>
      <c r="BD534" s="584">
        <f t="shared" ref="BD534:BD541" si="1576">K534</f>
        <v>1</v>
      </c>
      <c r="BE534" s="583">
        <f t="shared" si="1546"/>
        <v>1</v>
      </c>
      <c r="BF534" s="585">
        <v>2</v>
      </c>
      <c r="BG534" s="586">
        <v>46038</v>
      </c>
      <c r="BH534" s="572">
        <f>BH532</f>
        <v>46265</v>
      </c>
      <c r="BI534" s="608">
        <f t="shared" ref="BI534" si="1577">BH534-BG534</f>
        <v>227</v>
      </c>
      <c r="BJ534" s="580" t="str">
        <f t="shared" si="1548"/>
        <v/>
      </c>
      <c r="BK534" s="751">
        <v>109000</v>
      </c>
    </row>
    <row r="535" spans="1:63" ht="12" customHeight="1">
      <c r="A535" s="549"/>
      <c r="B535" s="550"/>
      <c r="C535" s="551">
        <v>532</v>
      </c>
      <c r="D535" s="553" t="s">
        <v>4797</v>
      </c>
      <c r="E535" s="553">
        <v>3</v>
      </c>
      <c r="F535" s="553" t="s">
        <v>2573</v>
      </c>
      <c r="G535" s="580" t="s">
        <v>533</v>
      </c>
      <c r="H535" s="581" t="s">
        <v>633</v>
      </c>
      <c r="I535" s="581" t="s">
        <v>425</v>
      </c>
      <c r="J535" s="580" t="s">
        <v>629</v>
      </c>
      <c r="K535" s="582">
        <f>AV535</f>
        <v>1</v>
      </c>
      <c r="L535" s="580">
        <v>1</v>
      </c>
      <c r="M535" s="557"/>
      <c r="N535" s="558"/>
      <c r="O535" s="559">
        <f>SUM(L535+M535-N535)</f>
        <v>1</v>
      </c>
      <c r="P535" s="560"/>
      <c r="Q535" s="558"/>
      <c r="R535" s="559">
        <f t="shared" ref="R535:R541" si="1578">SUM(O535+P535-Q535)</f>
        <v>1</v>
      </c>
      <c r="S535" s="560"/>
      <c r="T535" s="558"/>
      <c r="U535" s="561">
        <f>SUM(R535+S535-T535)</f>
        <v>1</v>
      </c>
      <c r="V535" s="560"/>
      <c r="W535" s="558"/>
      <c r="X535" s="559">
        <f t="shared" ref="X535:X541" si="1579">SUM(U535+V535-W535)</f>
        <v>1</v>
      </c>
      <c r="Y535" s="560"/>
      <c r="Z535" s="558"/>
      <c r="AA535" s="561">
        <f>SUM(X535+Y535-Z535)</f>
        <v>1</v>
      </c>
      <c r="AB535" s="560"/>
      <c r="AC535" s="558"/>
      <c r="AD535" s="559">
        <f>SUM(AA535+AB535-AC535)</f>
        <v>1</v>
      </c>
      <c r="AE535" s="557"/>
      <c r="AF535" s="558"/>
      <c r="AG535" s="756">
        <f>SUM(AD535+AE535-AF535)</f>
        <v>1</v>
      </c>
      <c r="AH535" s="560"/>
      <c r="AI535" s="558"/>
      <c r="AJ535" s="562">
        <f>SUM(AG535+AH535-AI535)</f>
        <v>1</v>
      </c>
      <c r="AK535" s="560"/>
      <c r="AL535" s="558"/>
      <c r="AM535" s="562">
        <f>SUM(AJ535+AK535-AL535)</f>
        <v>1</v>
      </c>
      <c r="AN535" s="560"/>
      <c r="AO535" s="558"/>
      <c r="AP535" s="562">
        <f>SUM(AM535+AN535-AO535)</f>
        <v>1</v>
      </c>
      <c r="AQ535" s="560"/>
      <c r="AR535" s="558"/>
      <c r="AS535" s="562">
        <f>SUM(AP535+AQ535-AR535)</f>
        <v>1</v>
      </c>
      <c r="AT535" s="560"/>
      <c r="AU535" s="558"/>
      <c r="AV535" s="562">
        <f>SUM(AS535+AT535-AU535)</f>
        <v>1</v>
      </c>
      <c r="AW535" s="583">
        <f t="shared" ref="AW535" si="1580">SUM(M535+P535+S535+V535+Y535+AB535+AE535+AH535+AK535+AN535+AQ535+AT535)</f>
        <v>0</v>
      </c>
      <c r="AX535" s="583">
        <f t="shared" si="1572"/>
        <v>0</v>
      </c>
      <c r="AY535" s="564">
        <f>SUM(N535,Q535,T535,W535,Z535,AC535,AF535,AI535,AL535,AO535,AR535,AU535)</f>
        <v>0</v>
      </c>
      <c r="AZ535" s="565" t="e">
        <f>AVERAGE(N535,Q535,T535,W535,Z535,AC535,AF535,AI535,AL535,AO535,AR535,AU535)</f>
        <v>#DIV/0!</v>
      </c>
      <c r="BA535" s="566">
        <f>COUNT(N535,Q535,T535,W535,Z535,AC535,AF535,AI535,AL535,AO535,AR535,AU535)</f>
        <v>0</v>
      </c>
      <c r="BB535" s="567">
        <v>1</v>
      </c>
      <c r="BC535" s="568">
        <v>0</v>
      </c>
      <c r="BD535" s="584">
        <f t="shared" si="1576"/>
        <v>1</v>
      </c>
      <c r="BE535" s="583">
        <f t="shared" si="1546"/>
        <v>1</v>
      </c>
      <c r="BF535" s="585">
        <v>2</v>
      </c>
      <c r="BG535" s="586">
        <v>45233.473090277781</v>
      </c>
      <c r="BH535" s="572">
        <f t="shared" ref="BH535:BH541" si="1581">BH534</f>
        <v>46265</v>
      </c>
      <c r="BI535" s="608">
        <f>BH535-BG535</f>
        <v>1031.526909722219</v>
      </c>
      <c r="BJ535" s="580" t="str">
        <f t="shared" si="1548"/>
        <v>Dead Stock</v>
      </c>
      <c r="BK535" s="751">
        <v>113000</v>
      </c>
    </row>
    <row r="536" spans="1:63" ht="13">
      <c r="A536" s="590"/>
      <c r="B536" s="591"/>
      <c r="C536" s="577">
        <v>533</v>
      </c>
      <c r="D536" s="553" t="s">
        <v>4797</v>
      </c>
      <c r="E536" s="553">
        <v>4</v>
      </c>
      <c r="F536" s="553" t="s">
        <v>1952</v>
      </c>
      <c r="G536" s="588" t="s">
        <v>4962</v>
      </c>
      <c r="H536" s="589" t="s">
        <v>4963</v>
      </c>
      <c r="I536" s="589" t="s">
        <v>421</v>
      </c>
      <c r="J536" s="580" t="s">
        <v>629</v>
      </c>
      <c r="K536" s="594">
        <f>AV536</f>
        <v>1</v>
      </c>
      <c r="L536" s="588">
        <v>0</v>
      </c>
      <c r="M536" s="558"/>
      <c r="N536" s="558"/>
      <c r="O536" s="562">
        <f>SUM(L536+M536-N536)</f>
        <v>0</v>
      </c>
      <c r="P536" s="560"/>
      <c r="Q536" s="558"/>
      <c r="R536" s="562">
        <f>SUM(O536+P536-Q536)</f>
        <v>0</v>
      </c>
      <c r="S536" s="560"/>
      <c r="T536" s="558"/>
      <c r="U536" s="595">
        <f>SUM(R536+S536-T536)</f>
        <v>0</v>
      </c>
      <c r="V536" s="560"/>
      <c r="W536" s="558"/>
      <c r="X536" s="562">
        <f>SUM(U536+V536-W536)</f>
        <v>0</v>
      </c>
      <c r="Y536" s="560"/>
      <c r="Z536" s="558"/>
      <c r="AA536" s="595">
        <f>SUM(X536+Y536-Z536)</f>
        <v>0</v>
      </c>
      <c r="AB536" s="560"/>
      <c r="AC536" s="558"/>
      <c r="AD536" s="562">
        <f>SUM(AA536+AB536-AC536)</f>
        <v>0</v>
      </c>
      <c r="AE536" s="557">
        <v>1</v>
      </c>
      <c r="AF536" s="558"/>
      <c r="AG536" s="672">
        <f>SUM(AD536+AE536-AF536)</f>
        <v>1</v>
      </c>
      <c r="AH536" s="560"/>
      <c r="AI536" s="558"/>
      <c r="AJ536" s="562">
        <f>SUM(AG536+AH536-AI536)</f>
        <v>1</v>
      </c>
      <c r="AK536" s="560"/>
      <c r="AL536" s="558"/>
      <c r="AM536" s="562">
        <f>SUM(AJ536+AK536-AL536)</f>
        <v>1</v>
      </c>
      <c r="AN536" s="560"/>
      <c r="AO536" s="558"/>
      <c r="AP536" s="562">
        <f>SUM(AM536+AN536-AO536)</f>
        <v>1</v>
      </c>
      <c r="AQ536" s="560"/>
      <c r="AR536" s="558"/>
      <c r="AS536" s="562">
        <f>SUM(AP536+AQ536-AR536)</f>
        <v>1</v>
      </c>
      <c r="AT536" s="560"/>
      <c r="AU536" s="558"/>
      <c r="AV536" s="562">
        <f>SUM(AS536+AT536-AU536)</f>
        <v>1</v>
      </c>
      <c r="AW536" s="597">
        <f t="shared" ref="AW536" si="1582">SUM(M536+P536+S536+V536+Y536+AB536+AE536+AH536+AK536+AN536+AQ536+AT536)</f>
        <v>1</v>
      </c>
      <c r="AX536" s="583">
        <f>SUM(N536+Q536+T536+W536+Z536+AC536+AF536+AI536+AL536+AO536+AR536+AU536)</f>
        <v>0</v>
      </c>
      <c r="AY536" s="599">
        <f>SUM(N536,Q536,T536,W536,Z536,AC536,AF536,AI536,AL536,AO536,AR536,AU536)</f>
        <v>0</v>
      </c>
      <c r="AZ536" s="600" t="e">
        <f>AVERAGE(N536,Q536,T536,W536,Z536,AC536,AF536,AI536,AL536,AO536,AR536,AU536)</f>
        <v>#DIV/0!</v>
      </c>
      <c r="BA536" s="601">
        <f>COUNT(N536,Q536,T536,W536,Z536,AC536,AF536,AI536,AL536,AO536,AR536,AU536)</f>
        <v>0</v>
      </c>
      <c r="BB536" s="602">
        <v>1</v>
      </c>
      <c r="BC536" s="603">
        <v>0</v>
      </c>
      <c r="BD536" s="584">
        <f>K536</f>
        <v>1</v>
      </c>
      <c r="BE536" s="583">
        <f t="shared" si="1546"/>
        <v>1</v>
      </c>
      <c r="BF536" s="585">
        <v>2</v>
      </c>
      <c r="BG536" s="586">
        <v>46220</v>
      </c>
      <c r="BH536" s="572">
        <f>BH955</f>
        <v>46265</v>
      </c>
      <c r="BI536" s="604">
        <f>BH536-BG536</f>
        <v>45</v>
      </c>
      <c r="BJ536" s="580" t="str">
        <f t="shared" si="1548"/>
        <v/>
      </c>
      <c r="BK536" s="751">
        <v>4610.3999999999996</v>
      </c>
    </row>
    <row r="537" spans="1:63" ht="13">
      <c r="A537" s="549"/>
      <c r="B537" s="576"/>
      <c r="C537" s="551">
        <v>534</v>
      </c>
      <c r="D537" s="553" t="s">
        <v>4797</v>
      </c>
      <c r="E537" s="553">
        <v>5</v>
      </c>
      <c r="F537" s="553" t="s">
        <v>1952</v>
      </c>
      <c r="G537" s="588" t="s">
        <v>4914</v>
      </c>
      <c r="H537" s="589" t="s">
        <v>4915</v>
      </c>
      <c r="I537" s="589" t="s">
        <v>4916</v>
      </c>
      <c r="J537" s="580" t="s">
        <v>629</v>
      </c>
      <c r="K537" s="594">
        <f t="shared" ref="K537" si="1583">AV537</f>
        <v>1</v>
      </c>
      <c r="L537" s="580">
        <v>0</v>
      </c>
      <c r="M537" s="558"/>
      <c r="N537" s="558"/>
      <c r="O537" s="562">
        <f t="shared" ref="O537" si="1584">SUM(L537+M537-N537)</f>
        <v>0</v>
      </c>
      <c r="P537" s="560"/>
      <c r="Q537" s="558"/>
      <c r="R537" s="562">
        <f t="shared" ref="R537" si="1585">SUM(O537+P537-Q537)</f>
        <v>0</v>
      </c>
      <c r="S537" s="560"/>
      <c r="T537" s="558"/>
      <c r="U537" s="595">
        <f t="shared" ref="U537" si="1586">SUM(R537+S537-T537)</f>
        <v>0</v>
      </c>
      <c r="V537" s="560"/>
      <c r="W537" s="558"/>
      <c r="X537" s="562">
        <f t="shared" ref="X537" si="1587">SUM(U537+V537-W537)</f>
        <v>0</v>
      </c>
      <c r="Y537" s="560">
        <v>1</v>
      </c>
      <c r="Z537" s="558"/>
      <c r="AA537" s="595">
        <f t="shared" ref="AA537" si="1588">SUM(X537+Y537-Z537)</f>
        <v>1</v>
      </c>
      <c r="AB537" s="560"/>
      <c r="AC537" s="558"/>
      <c r="AD537" s="562">
        <f t="shared" ref="AD537" si="1589">SUM(AA537+AB537-AC537)</f>
        <v>1</v>
      </c>
      <c r="AE537" s="557"/>
      <c r="AF537" s="558"/>
      <c r="AG537" s="672">
        <f t="shared" ref="AG537" si="1590">SUM(AD537+AE537-AF537)</f>
        <v>1</v>
      </c>
      <c r="AH537" s="560"/>
      <c r="AI537" s="558"/>
      <c r="AJ537" s="562">
        <f t="shared" ref="AJ537" si="1591">SUM(AG537+AH537-AI537)</f>
        <v>1</v>
      </c>
      <c r="AK537" s="560"/>
      <c r="AL537" s="558"/>
      <c r="AM537" s="562">
        <f t="shared" ref="AM537" si="1592">SUM(AJ537+AK537-AL537)</f>
        <v>1</v>
      </c>
      <c r="AN537" s="560"/>
      <c r="AO537" s="558"/>
      <c r="AP537" s="562">
        <f t="shared" ref="AP537" si="1593">SUM(AM537+AN537-AO537)</f>
        <v>1</v>
      </c>
      <c r="AQ537" s="560"/>
      <c r="AR537" s="558"/>
      <c r="AS537" s="562">
        <f t="shared" ref="AS537" si="1594">SUM(AP537+AQ537-AR537)</f>
        <v>1</v>
      </c>
      <c r="AT537" s="560"/>
      <c r="AU537" s="558"/>
      <c r="AV537" s="562">
        <f t="shared" ref="AV537" si="1595">SUM(AS537+AT537-AU537)</f>
        <v>1</v>
      </c>
      <c r="AW537" s="597">
        <f t="shared" ref="AW537" si="1596">SUM(M537+P537+S537+V537+Y537+AB537+AE537+AH537+AK537+AN537+AQ537+AT537)</f>
        <v>1</v>
      </c>
      <c r="AX537" s="583">
        <f t="shared" ref="AX537" si="1597">SUM(N537+Q537+T537+W537+Z537+AC537+AF537+AI537+AL537+AO537+AR537+AU537)</f>
        <v>0</v>
      </c>
      <c r="AY537" s="599">
        <f t="shared" ref="AY537" si="1598">SUM(N537,Q537,T537,W537,Z537,AC537,AF537,AI537,AL537,AO537,AR537,AU537)</f>
        <v>0</v>
      </c>
      <c r="AZ537" s="600" t="e">
        <f t="shared" ref="AZ537" si="1599">AVERAGE(N537,Q537,T537,W537,Z537,AC537,AF537,AI537,AL537,AO537,AR537,AU537)</f>
        <v>#DIV/0!</v>
      </c>
      <c r="BA537" s="601">
        <f t="shared" ref="BA537" si="1600">COUNT(N537,Q537,T537,W537,Z537,AC537,AF537,AI537,AL537,AO537,AR537,AU537)</f>
        <v>0</v>
      </c>
      <c r="BB537" s="602">
        <v>1</v>
      </c>
      <c r="BC537" s="603">
        <v>0</v>
      </c>
      <c r="BD537" s="584">
        <f>K537</f>
        <v>1</v>
      </c>
      <c r="BE537" s="583">
        <f>SUM(BD537-BC537)</f>
        <v>1</v>
      </c>
      <c r="BF537" s="585">
        <v>2</v>
      </c>
      <c r="BG537" s="586">
        <v>46169</v>
      </c>
      <c r="BH537" s="572">
        <f>BH689</f>
        <v>46265</v>
      </c>
      <c r="BI537" s="604">
        <f t="shared" ref="BI537" si="1601">BH537-BG537</f>
        <v>96</v>
      </c>
      <c r="BJ537" s="580" t="str">
        <f>IF(AND(K537&gt;0,BI537&gt;365),"Dead Stock","")</f>
        <v/>
      </c>
      <c r="BK537" s="751">
        <v>8800.7999999999993</v>
      </c>
    </row>
    <row r="538" spans="1:63" ht="13">
      <c r="A538" s="575"/>
      <c r="B538" s="576"/>
      <c r="C538" s="551">
        <v>535</v>
      </c>
      <c r="D538" s="579" t="s">
        <v>5082</v>
      </c>
      <c r="E538" s="579">
        <v>1</v>
      </c>
      <c r="F538" s="553" t="s">
        <v>1953</v>
      </c>
      <c r="G538" s="588" t="s">
        <v>668</v>
      </c>
      <c r="H538" s="581" t="s">
        <v>669</v>
      </c>
      <c r="I538" s="581" t="s">
        <v>635</v>
      </c>
      <c r="J538" s="588" t="s">
        <v>629</v>
      </c>
      <c r="K538" s="582">
        <f>AV538</f>
        <v>1</v>
      </c>
      <c r="L538" s="580">
        <v>1</v>
      </c>
      <c r="M538" s="557"/>
      <c r="N538" s="558"/>
      <c r="O538" s="559">
        <f>SUM(L538+M538-N538)</f>
        <v>1</v>
      </c>
      <c r="P538" s="560"/>
      <c r="Q538" s="558"/>
      <c r="R538" s="559">
        <f>SUM(O538+P538-Q538)</f>
        <v>1</v>
      </c>
      <c r="S538" s="560"/>
      <c r="T538" s="558"/>
      <c r="U538" s="561">
        <f>SUM(R538+S538-T538)</f>
        <v>1</v>
      </c>
      <c r="V538" s="560"/>
      <c r="W538" s="558"/>
      <c r="X538" s="559">
        <f>SUM(U538+V538-W538)</f>
        <v>1</v>
      </c>
      <c r="Y538" s="560"/>
      <c r="Z538" s="558"/>
      <c r="AA538" s="561">
        <f>SUM(X538+Y538-Z538)</f>
        <v>1</v>
      </c>
      <c r="AB538" s="560"/>
      <c r="AC538" s="558"/>
      <c r="AD538" s="559">
        <f>SUM(AA538+AB538-AC538)</f>
        <v>1</v>
      </c>
      <c r="AE538" s="557"/>
      <c r="AF538" s="558"/>
      <c r="AG538" s="756">
        <f>SUM(AD538+AE538-AF538)</f>
        <v>1</v>
      </c>
      <c r="AH538" s="560"/>
      <c r="AI538" s="558"/>
      <c r="AJ538" s="562">
        <f>SUM(AG538+AH538-AI538)</f>
        <v>1</v>
      </c>
      <c r="AK538" s="560"/>
      <c r="AL538" s="558"/>
      <c r="AM538" s="562">
        <f>SUM(AJ538+AK538-AL538)</f>
        <v>1</v>
      </c>
      <c r="AN538" s="560"/>
      <c r="AO538" s="558"/>
      <c r="AP538" s="562">
        <f>SUM(AM538+AN538-AO538)</f>
        <v>1</v>
      </c>
      <c r="AQ538" s="560"/>
      <c r="AR538" s="558"/>
      <c r="AS538" s="562">
        <f>SUM(AP538+AQ538-AR538)</f>
        <v>1</v>
      </c>
      <c r="AT538" s="560"/>
      <c r="AU538" s="558"/>
      <c r="AV538" s="562">
        <f>SUM(AS538+AT538-AU538)</f>
        <v>1</v>
      </c>
      <c r="AW538" s="583">
        <f>SUM(M538+P538+S538+V538+Y538+AB538+AE538+AH538+AK538+AN538+AQ538+AT538)</f>
        <v>0</v>
      </c>
      <c r="AX538" s="583">
        <f t="shared" si="1572"/>
        <v>0</v>
      </c>
      <c r="AY538" s="564">
        <f>SUM(N538,Q538,T538,W538,Z538,AC538,AF538,AI538,AL538,AO538,AR538,AU538)</f>
        <v>0</v>
      </c>
      <c r="AZ538" s="565" t="e">
        <f>AVERAGE(N538,Q538,T538,W538,Z538,AC538,AF538,AI538,AL538,AO538,AR538,AU538)</f>
        <v>#DIV/0!</v>
      </c>
      <c r="BA538" s="566">
        <f>COUNT(N538,Q538,T538,W538,Z538,AC538,AF538,AI538,AL538,AO538,AR538,AU538)</f>
        <v>0</v>
      </c>
      <c r="BB538" s="567">
        <f>MAX(0, Table176252626[[#This Row],[Column6]])</f>
        <v>1</v>
      </c>
      <c r="BC538" s="568">
        <v>0</v>
      </c>
      <c r="BD538" s="584">
        <f t="shared" si="1576"/>
        <v>1</v>
      </c>
      <c r="BE538" s="583">
        <f t="shared" si="1546"/>
        <v>1</v>
      </c>
      <c r="BF538" s="585">
        <v>2</v>
      </c>
      <c r="BG538" s="586">
        <v>43327.689189814817</v>
      </c>
      <c r="BH538" s="572">
        <f>BH535</f>
        <v>46265</v>
      </c>
      <c r="BI538" s="608">
        <f>BH538-BG538</f>
        <v>2937.3108101851831</v>
      </c>
      <c r="BJ538" s="580" t="str">
        <f t="shared" si="1548"/>
        <v>Dead Stock</v>
      </c>
      <c r="BK538" s="751">
        <v>197000</v>
      </c>
    </row>
    <row r="539" spans="1:63" ht="13">
      <c r="A539" s="549"/>
      <c r="B539" s="550"/>
      <c r="C539" s="551">
        <v>536</v>
      </c>
      <c r="D539" s="579" t="s">
        <v>5082</v>
      </c>
      <c r="E539" s="579">
        <v>2</v>
      </c>
      <c r="F539" s="553" t="s">
        <v>1953</v>
      </c>
      <c r="G539" s="580" t="s">
        <v>520</v>
      </c>
      <c r="H539" s="581" t="s">
        <v>4794</v>
      </c>
      <c r="I539" s="581" t="s">
        <v>635</v>
      </c>
      <c r="J539" s="580" t="s">
        <v>629</v>
      </c>
      <c r="K539" s="582">
        <f t="shared" ref="K539:K541" si="1602">AV539</f>
        <v>1</v>
      </c>
      <c r="L539" s="588">
        <v>1</v>
      </c>
      <c r="M539" s="557"/>
      <c r="N539" s="558"/>
      <c r="O539" s="559">
        <f t="shared" ref="O539:O541" si="1603">SUM(L539+M539-N539)</f>
        <v>1</v>
      </c>
      <c r="P539" s="560"/>
      <c r="Q539" s="558"/>
      <c r="R539" s="559">
        <f t="shared" si="1578"/>
        <v>1</v>
      </c>
      <c r="S539" s="560"/>
      <c r="T539" s="558"/>
      <c r="U539" s="561">
        <f t="shared" ref="U539:U541" si="1604">SUM(R539+S539-T539)</f>
        <v>1</v>
      </c>
      <c r="V539" s="560"/>
      <c r="W539" s="558"/>
      <c r="X539" s="559">
        <f t="shared" si="1579"/>
        <v>1</v>
      </c>
      <c r="Y539" s="560"/>
      <c r="Z539" s="558"/>
      <c r="AA539" s="561">
        <f t="shared" ref="AA539:AA541" si="1605">SUM(X539+Y539-Z539)</f>
        <v>1</v>
      </c>
      <c r="AB539" s="560"/>
      <c r="AC539" s="558"/>
      <c r="AD539" s="559">
        <f t="shared" ref="AD539:AD541" si="1606">SUM(AA539+AB539-AC539)</f>
        <v>1</v>
      </c>
      <c r="AE539" s="557"/>
      <c r="AF539" s="558"/>
      <c r="AG539" s="756">
        <f t="shared" ref="AG539:AG541" si="1607">SUM(AD539+AE539-AF539)</f>
        <v>1</v>
      </c>
      <c r="AH539" s="560"/>
      <c r="AI539" s="558"/>
      <c r="AJ539" s="562">
        <f t="shared" ref="AJ539:AJ541" si="1608">SUM(AG539+AH539-AI539)</f>
        <v>1</v>
      </c>
      <c r="AK539" s="560"/>
      <c r="AL539" s="558"/>
      <c r="AM539" s="562">
        <f t="shared" ref="AM539:AM541" si="1609">SUM(AJ539+AK539-AL539)</f>
        <v>1</v>
      </c>
      <c r="AN539" s="560"/>
      <c r="AO539" s="558"/>
      <c r="AP539" s="562">
        <f t="shared" ref="AP539:AP541" si="1610">SUM(AM539+AN539-AO539)</f>
        <v>1</v>
      </c>
      <c r="AQ539" s="560"/>
      <c r="AR539" s="558"/>
      <c r="AS539" s="562">
        <f t="shared" ref="AS539:AS541" si="1611">SUM(AP539+AQ539-AR539)</f>
        <v>1</v>
      </c>
      <c r="AT539" s="560"/>
      <c r="AU539" s="558"/>
      <c r="AV539" s="562">
        <f t="shared" ref="AV539:AV541" si="1612">SUM(AS539+AT539-AU539)</f>
        <v>1</v>
      </c>
      <c r="AW539" s="583">
        <f t="shared" ref="AW539:AW541" si="1613">SUM(M539+P539+S539+V539+Y539+AB539+AE539+AH539+AK539+AN539+AQ539+AT539)</f>
        <v>0</v>
      </c>
      <c r="AX539" s="583">
        <f t="shared" si="1572"/>
        <v>0</v>
      </c>
      <c r="AY539" s="564">
        <f t="shared" ref="AY539:AY541" si="1614">SUM(N539,Q539,T539,W539,Z539,AC539,AF539,AI539,AL539,AO539,AR539,AU539)</f>
        <v>0</v>
      </c>
      <c r="AZ539" s="565" t="e">
        <f t="shared" ref="AZ539:AZ541" si="1615">AVERAGE(N539,Q539,T539,W539,Z539,AC539,AF539,AI539,AL539,AO539,AR539,AU539)</f>
        <v>#DIV/0!</v>
      </c>
      <c r="BA539" s="566">
        <f t="shared" ref="BA539:BA541" si="1616">COUNT(N539,Q539,T539,W539,Z539,AC539,AF539,AI539,AL539,AO539,AR539,AU539)</f>
        <v>0</v>
      </c>
      <c r="BB539" s="567">
        <f>MAX(0, Table176252626[[#This Row],[Column6]])</f>
        <v>1</v>
      </c>
      <c r="BC539" s="568">
        <v>0</v>
      </c>
      <c r="BD539" s="584">
        <f t="shared" si="1576"/>
        <v>1</v>
      </c>
      <c r="BE539" s="583">
        <f t="shared" si="1546"/>
        <v>1</v>
      </c>
      <c r="BF539" s="585">
        <v>2</v>
      </c>
      <c r="BG539" s="586">
        <v>43409.554814814815</v>
      </c>
      <c r="BH539" s="572">
        <f t="shared" si="1581"/>
        <v>46265</v>
      </c>
      <c r="BI539" s="587">
        <f t="shared" ref="BI539:BI541" si="1617">BH539-BG539</f>
        <v>2855.4451851851845</v>
      </c>
      <c r="BJ539" s="580" t="str">
        <f t="shared" si="1548"/>
        <v>Dead Stock</v>
      </c>
      <c r="BK539" s="751">
        <v>50000</v>
      </c>
    </row>
    <row r="540" spans="1:63" ht="13">
      <c r="A540" s="575"/>
      <c r="B540" s="576"/>
      <c r="C540" s="577">
        <v>537</v>
      </c>
      <c r="D540" s="579" t="s">
        <v>5082</v>
      </c>
      <c r="E540" s="579">
        <v>3</v>
      </c>
      <c r="F540" s="553" t="s">
        <v>1953</v>
      </c>
      <c r="G540" s="574" t="s">
        <v>815</v>
      </c>
      <c r="H540" s="581" t="s">
        <v>816</v>
      </c>
      <c r="I540" s="581" t="s">
        <v>635</v>
      </c>
      <c r="J540" s="580" t="s">
        <v>629</v>
      </c>
      <c r="K540" s="582">
        <f t="shared" si="1602"/>
        <v>1</v>
      </c>
      <c r="L540" s="580">
        <v>1</v>
      </c>
      <c r="M540" s="557"/>
      <c r="N540" s="558"/>
      <c r="O540" s="559">
        <f t="shared" si="1603"/>
        <v>1</v>
      </c>
      <c r="P540" s="560"/>
      <c r="Q540" s="558"/>
      <c r="R540" s="559">
        <f t="shared" si="1578"/>
        <v>1</v>
      </c>
      <c r="S540" s="560"/>
      <c r="T540" s="558"/>
      <c r="U540" s="561">
        <f t="shared" si="1604"/>
        <v>1</v>
      </c>
      <c r="V540" s="560"/>
      <c r="W540" s="558"/>
      <c r="X540" s="559">
        <f t="shared" si="1579"/>
        <v>1</v>
      </c>
      <c r="Y540" s="560"/>
      <c r="Z540" s="558"/>
      <c r="AA540" s="561">
        <f t="shared" si="1605"/>
        <v>1</v>
      </c>
      <c r="AB540" s="560"/>
      <c r="AC540" s="558"/>
      <c r="AD540" s="559">
        <f t="shared" si="1606"/>
        <v>1</v>
      </c>
      <c r="AE540" s="557"/>
      <c r="AF540" s="558"/>
      <c r="AG540" s="756">
        <f t="shared" si="1607"/>
        <v>1</v>
      </c>
      <c r="AH540" s="560"/>
      <c r="AI540" s="558"/>
      <c r="AJ540" s="562">
        <f t="shared" si="1608"/>
        <v>1</v>
      </c>
      <c r="AK540" s="560"/>
      <c r="AL540" s="558"/>
      <c r="AM540" s="562">
        <f t="shared" si="1609"/>
        <v>1</v>
      </c>
      <c r="AN540" s="560"/>
      <c r="AO540" s="558"/>
      <c r="AP540" s="562">
        <f t="shared" si="1610"/>
        <v>1</v>
      </c>
      <c r="AQ540" s="560"/>
      <c r="AR540" s="558"/>
      <c r="AS540" s="562">
        <f t="shared" si="1611"/>
        <v>1</v>
      </c>
      <c r="AT540" s="560"/>
      <c r="AU540" s="558"/>
      <c r="AV540" s="562">
        <f t="shared" si="1612"/>
        <v>1</v>
      </c>
      <c r="AW540" s="583">
        <f t="shared" si="1613"/>
        <v>0</v>
      </c>
      <c r="AX540" s="583">
        <f t="shared" si="1572"/>
        <v>0</v>
      </c>
      <c r="AY540" s="564">
        <f t="shared" si="1614"/>
        <v>0</v>
      </c>
      <c r="AZ540" s="565" t="e">
        <f t="shared" si="1615"/>
        <v>#DIV/0!</v>
      </c>
      <c r="BA540" s="566">
        <f t="shared" si="1616"/>
        <v>0</v>
      </c>
      <c r="BB540" s="567">
        <f>MAX(0, Table176252626[[#This Row],[Column6]])</f>
        <v>1</v>
      </c>
      <c r="BC540" s="568">
        <v>0</v>
      </c>
      <c r="BD540" s="584">
        <f t="shared" si="1576"/>
        <v>1</v>
      </c>
      <c r="BE540" s="583">
        <f t="shared" si="1546"/>
        <v>1</v>
      </c>
      <c r="BF540" s="585">
        <v>2</v>
      </c>
      <c r="BG540" s="586">
        <v>43350.460081018522</v>
      </c>
      <c r="BH540" s="572">
        <f t="shared" si="1581"/>
        <v>46265</v>
      </c>
      <c r="BI540" s="587">
        <f t="shared" si="1617"/>
        <v>2914.539918981478</v>
      </c>
      <c r="BJ540" s="580" t="str">
        <f t="shared" si="1548"/>
        <v>Dead Stock</v>
      </c>
      <c r="BK540" s="751">
        <v>78000</v>
      </c>
    </row>
    <row r="541" spans="1:63" ht="13">
      <c r="A541" s="549"/>
      <c r="B541" s="550"/>
      <c r="C541" s="551">
        <v>538</v>
      </c>
      <c r="D541" s="579" t="s">
        <v>5082</v>
      </c>
      <c r="E541" s="579">
        <v>4</v>
      </c>
      <c r="F541" s="553" t="s">
        <v>1953</v>
      </c>
      <c r="G541" s="590" t="s">
        <v>3071</v>
      </c>
      <c r="H541" s="637" t="s">
        <v>3072</v>
      </c>
      <c r="I541" s="637" t="s">
        <v>635</v>
      </c>
      <c r="J541" s="590" t="s">
        <v>629</v>
      </c>
      <c r="K541" s="556">
        <f t="shared" si="1602"/>
        <v>1</v>
      </c>
      <c r="L541" s="554">
        <v>1</v>
      </c>
      <c r="M541" s="558"/>
      <c r="N541" s="558"/>
      <c r="O541" s="562">
        <f t="shared" si="1603"/>
        <v>1</v>
      </c>
      <c r="P541" s="560"/>
      <c r="Q541" s="558"/>
      <c r="R541" s="562">
        <f t="shared" si="1578"/>
        <v>1</v>
      </c>
      <c r="S541" s="560"/>
      <c r="T541" s="558"/>
      <c r="U541" s="595">
        <f t="shared" si="1604"/>
        <v>1</v>
      </c>
      <c r="V541" s="560"/>
      <c r="W541" s="558"/>
      <c r="X541" s="562">
        <f t="shared" si="1579"/>
        <v>1</v>
      </c>
      <c r="Y541" s="560"/>
      <c r="Z541" s="558"/>
      <c r="AA541" s="595">
        <f t="shared" si="1605"/>
        <v>1</v>
      </c>
      <c r="AB541" s="560"/>
      <c r="AC541" s="558"/>
      <c r="AD541" s="562">
        <f t="shared" si="1606"/>
        <v>1</v>
      </c>
      <c r="AE541" s="557"/>
      <c r="AF541" s="558"/>
      <c r="AG541" s="672">
        <f t="shared" si="1607"/>
        <v>1</v>
      </c>
      <c r="AH541" s="560"/>
      <c r="AI541" s="558"/>
      <c r="AJ541" s="562">
        <f t="shared" si="1608"/>
        <v>1</v>
      </c>
      <c r="AK541" s="560"/>
      <c r="AL541" s="558"/>
      <c r="AM541" s="562">
        <f t="shared" si="1609"/>
        <v>1</v>
      </c>
      <c r="AN541" s="560"/>
      <c r="AO541" s="558"/>
      <c r="AP541" s="562">
        <f t="shared" si="1610"/>
        <v>1</v>
      </c>
      <c r="AQ541" s="560"/>
      <c r="AR541" s="558"/>
      <c r="AS541" s="562">
        <f t="shared" si="1611"/>
        <v>1</v>
      </c>
      <c r="AT541" s="560"/>
      <c r="AU541" s="558"/>
      <c r="AV541" s="562">
        <f t="shared" si="1612"/>
        <v>1</v>
      </c>
      <c r="AW541" s="626">
        <f t="shared" si="1613"/>
        <v>0</v>
      </c>
      <c r="AX541" s="583">
        <f t="shared" si="1572"/>
        <v>0</v>
      </c>
      <c r="AY541" s="564">
        <f t="shared" si="1614"/>
        <v>0</v>
      </c>
      <c r="AZ541" s="565" t="e">
        <f t="shared" si="1615"/>
        <v>#DIV/0!</v>
      </c>
      <c r="BA541" s="566">
        <f t="shared" si="1616"/>
        <v>0</v>
      </c>
      <c r="BB541" s="567">
        <f>MAX(0, Table176252626[[#This Row],[Column6]])</f>
        <v>1</v>
      </c>
      <c r="BC541" s="568">
        <v>0</v>
      </c>
      <c r="BD541" s="584">
        <f t="shared" si="1576"/>
        <v>1</v>
      </c>
      <c r="BE541" s="583">
        <f t="shared" si="1546"/>
        <v>1</v>
      </c>
      <c r="BF541" s="585">
        <v>2</v>
      </c>
      <c r="BG541" s="586">
        <v>45000.568252314813</v>
      </c>
      <c r="BH541" s="572">
        <f t="shared" si="1581"/>
        <v>46265</v>
      </c>
      <c r="BI541" s="587">
        <f t="shared" si="1617"/>
        <v>1264.4317476851866</v>
      </c>
      <c r="BJ541" s="580" t="str">
        <f t="shared" si="1548"/>
        <v>Dead Stock</v>
      </c>
      <c r="BK541" s="751">
        <v>65700</v>
      </c>
    </row>
    <row r="542" spans="1:63" ht="13">
      <c r="A542" s="575"/>
      <c r="B542" s="576"/>
      <c r="C542" s="551">
        <v>539</v>
      </c>
      <c r="D542" s="638" t="s">
        <v>5083</v>
      </c>
      <c r="E542" s="611">
        <v>1</v>
      </c>
      <c r="F542" s="593" t="s">
        <v>1953</v>
      </c>
      <c r="G542" s="588" t="s">
        <v>3700</v>
      </c>
      <c r="H542" s="589" t="s">
        <v>3701</v>
      </c>
      <c r="I542" s="581" t="s">
        <v>4301</v>
      </c>
      <c r="J542" s="580" t="s">
        <v>629</v>
      </c>
      <c r="K542" s="594">
        <f t="shared" ref="K542:K544" si="1618">AV542</f>
        <v>9</v>
      </c>
      <c r="L542" s="588">
        <v>10</v>
      </c>
      <c r="M542" s="558"/>
      <c r="N542" s="558"/>
      <c r="O542" s="562">
        <f t="shared" ref="O542:O553" si="1619">SUM(L542+M542-N542)</f>
        <v>10</v>
      </c>
      <c r="P542" s="560"/>
      <c r="Q542" s="558"/>
      <c r="R542" s="562">
        <f t="shared" ref="R542:R553" si="1620">SUM(O542+P542-Q542)</f>
        <v>10</v>
      </c>
      <c r="S542" s="560"/>
      <c r="T542" s="558"/>
      <c r="U542" s="595">
        <f t="shared" ref="U542:U553" si="1621">SUM(R542+S542-T542)</f>
        <v>10</v>
      </c>
      <c r="V542" s="560"/>
      <c r="W542" s="558"/>
      <c r="X542" s="562">
        <f t="shared" ref="X542:X553" si="1622">SUM(U542+V542-W542)</f>
        <v>10</v>
      </c>
      <c r="Y542" s="560"/>
      <c r="Z542" s="558"/>
      <c r="AA542" s="595">
        <f t="shared" ref="AA542:AA553" si="1623">SUM(X542+Y542-Z542)</f>
        <v>10</v>
      </c>
      <c r="AB542" s="560"/>
      <c r="AC542" s="558"/>
      <c r="AD542" s="562">
        <f t="shared" ref="AD542:AD553" si="1624">SUM(AA542+AB542-AC542)</f>
        <v>10</v>
      </c>
      <c r="AE542" s="557"/>
      <c r="AF542" s="558"/>
      <c r="AG542" s="672">
        <f t="shared" ref="AG542:AG553" si="1625">SUM(AD542+AE542-AF542)</f>
        <v>10</v>
      </c>
      <c r="AH542" s="560"/>
      <c r="AI542" s="558"/>
      <c r="AJ542" s="562">
        <f t="shared" ref="AJ542:AJ553" si="1626">SUM(AG542+AH542-AI542)</f>
        <v>10</v>
      </c>
      <c r="AK542" s="560"/>
      <c r="AL542" s="558">
        <v>1</v>
      </c>
      <c r="AM542" s="562">
        <f t="shared" ref="AM542:AM553" si="1627">SUM(AJ542+AK542-AL542)</f>
        <v>9</v>
      </c>
      <c r="AN542" s="560"/>
      <c r="AO542" s="558"/>
      <c r="AP542" s="562">
        <f t="shared" ref="AP542:AP553" si="1628">SUM(AM542+AN542-AO542)</f>
        <v>9</v>
      </c>
      <c r="AQ542" s="560"/>
      <c r="AR542" s="558"/>
      <c r="AS542" s="562">
        <f t="shared" ref="AS542:AS553" si="1629">SUM(AP542+AQ542-AR542)</f>
        <v>9</v>
      </c>
      <c r="AT542" s="560"/>
      <c r="AU542" s="558"/>
      <c r="AV542" s="562">
        <f t="shared" ref="AV542:AV553" si="1630">SUM(AS542+AT542-AU542)</f>
        <v>9</v>
      </c>
      <c r="AW542" s="597">
        <f t="shared" si="1549"/>
        <v>0</v>
      </c>
      <c r="AX542" s="583">
        <f t="shared" si="1159"/>
        <v>1</v>
      </c>
      <c r="AY542" s="599">
        <f t="shared" ref="AY542:AY553" si="1631">SUM(N542,Q542,T542,W542,Z542,AC542,AF542,AI542,AL542,AO542,AR542,AU542)</f>
        <v>1</v>
      </c>
      <c r="AZ542" s="600">
        <f t="shared" ref="AZ542:AZ553" si="1632">AVERAGE(N542,Q542,T542,W542,Z542,AC542,AF542,AI542,AL542,AO542,AR542,AU542)</f>
        <v>1</v>
      </c>
      <c r="BA542" s="601">
        <f t="shared" ref="BA542:BA553" si="1633">COUNT(N542,Q542,T542,W542,Z542,AC542,AF542,AI542,AL542,AO542,AR542,AU542)</f>
        <v>1</v>
      </c>
      <c r="BB542" s="602">
        <v>10</v>
      </c>
      <c r="BC542" s="603">
        <v>1</v>
      </c>
      <c r="BD542" s="584">
        <f t="shared" si="1545"/>
        <v>9</v>
      </c>
      <c r="BE542" s="583">
        <f t="shared" si="1546"/>
        <v>8</v>
      </c>
      <c r="BF542" s="585">
        <v>2</v>
      </c>
      <c r="BG542" s="586">
        <v>44964.652881944443</v>
      </c>
      <c r="BH542" s="572">
        <f>BH739</f>
        <v>46265</v>
      </c>
      <c r="BI542" s="610">
        <f t="shared" ref="BI542:BI553" si="1634">BH542-BG542</f>
        <v>1300.3471180555571</v>
      </c>
      <c r="BJ542" s="580" t="str">
        <f t="shared" si="1548"/>
        <v>Dead Stock</v>
      </c>
      <c r="BK542" s="751">
        <v>550</v>
      </c>
    </row>
    <row r="543" spans="1:63" ht="13">
      <c r="A543" s="549"/>
      <c r="B543" s="576"/>
      <c r="C543" s="551">
        <v>540</v>
      </c>
      <c r="D543" s="638" t="s">
        <v>5083</v>
      </c>
      <c r="E543" s="611">
        <v>2</v>
      </c>
      <c r="F543" s="593" t="s">
        <v>1953</v>
      </c>
      <c r="G543" s="588" t="s">
        <v>3712</v>
      </c>
      <c r="H543" s="589" t="s">
        <v>3713</v>
      </c>
      <c r="I543" s="581" t="s">
        <v>4301</v>
      </c>
      <c r="J543" s="580" t="s">
        <v>629</v>
      </c>
      <c r="K543" s="594">
        <f t="shared" si="1618"/>
        <v>10</v>
      </c>
      <c r="L543" s="588">
        <v>10</v>
      </c>
      <c r="M543" s="558"/>
      <c r="N543" s="558"/>
      <c r="O543" s="562">
        <f t="shared" si="1619"/>
        <v>10</v>
      </c>
      <c r="P543" s="560"/>
      <c r="Q543" s="558"/>
      <c r="R543" s="562">
        <f t="shared" si="1620"/>
        <v>10</v>
      </c>
      <c r="S543" s="560"/>
      <c r="T543" s="558"/>
      <c r="U543" s="595">
        <f t="shared" si="1621"/>
        <v>10</v>
      </c>
      <c r="V543" s="560"/>
      <c r="W543" s="558"/>
      <c r="X543" s="562">
        <f t="shared" si="1622"/>
        <v>10</v>
      </c>
      <c r="Y543" s="560"/>
      <c r="Z543" s="558"/>
      <c r="AA543" s="595">
        <f t="shared" si="1623"/>
        <v>10</v>
      </c>
      <c r="AB543" s="560"/>
      <c r="AC543" s="558"/>
      <c r="AD543" s="562">
        <f t="shared" si="1624"/>
        <v>10</v>
      </c>
      <c r="AE543" s="557"/>
      <c r="AF543" s="558"/>
      <c r="AG543" s="672">
        <f t="shared" si="1625"/>
        <v>10</v>
      </c>
      <c r="AH543" s="560"/>
      <c r="AI543" s="558"/>
      <c r="AJ543" s="562">
        <f t="shared" si="1626"/>
        <v>10</v>
      </c>
      <c r="AK543" s="560"/>
      <c r="AL543" s="558"/>
      <c r="AM543" s="562">
        <f t="shared" si="1627"/>
        <v>10</v>
      </c>
      <c r="AN543" s="560"/>
      <c r="AO543" s="558"/>
      <c r="AP543" s="562">
        <f t="shared" si="1628"/>
        <v>10</v>
      </c>
      <c r="AQ543" s="560"/>
      <c r="AR543" s="558"/>
      <c r="AS543" s="562">
        <f t="shared" si="1629"/>
        <v>10</v>
      </c>
      <c r="AT543" s="560"/>
      <c r="AU543" s="558"/>
      <c r="AV543" s="562">
        <f t="shared" si="1630"/>
        <v>10</v>
      </c>
      <c r="AW543" s="597">
        <f t="shared" ref="AW543:AW546" si="1635">SUM(M543+P543+S543+V543+Y543+AB543+AE543+AH543+AK543+AN543+AQ543+AT543)</f>
        <v>0</v>
      </c>
      <c r="AX543" s="583">
        <f t="shared" si="1159"/>
        <v>0</v>
      </c>
      <c r="AY543" s="599">
        <f t="shared" si="1631"/>
        <v>0</v>
      </c>
      <c r="AZ543" s="600" t="e">
        <f t="shared" si="1632"/>
        <v>#DIV/0!</v>
      </c>
      <c r="BA543" s="601">
        <f t="shared" si="1633"/>
        <v>0</v>
      </c>
      <c r="BB543" s="602">
        <v>10</v>
      </c>
      <c r="BC543" s="603">
        <v>1</v>
      </c>
      <c r="BD543" s="584">
        <f t="shared" si="1545"/>
        <v>10</v>
      </c>
      <c r="BE543" s="583">
        <f t="shared" si="1546"/>
        <v>9</v>
      </c>
      <c r="BF543" s="585">
        <v>2</v>
      </c>
      <c r="BG543" s="586">
        <v>44964.652881944443</v>
      </c>
      <c r="BH543" s="572">
        <f t="shared" ref="BH543:BH594" si="1636">BH542</f>
        <v>46265</v>
      </c>
      <c r="BI543" s="610">
        <f t="shared" si="1634"/>
        <v>1300.3471180555571</v>
      </c>
      <c r="BJ543" s="580" t="str">
        <f t="shared" si="1548"/>
        <v>Dead Stock</v>
      </c>
      <c r="BK543" s="751">
        <v>550</v>
      </c>
    </row>
    <row r="544" spans="1:63" ht="13">
      <c r="A544" s="549"/>
      <c r="B544" s="576"/>
      <c r="C544" s="577">
        <v>541</v>
      </c>
      <c r="D544" s="638" t="s">
        <v>5083</v>
      </c>
      <c r="E544" s="611">
        <v>3</v>
      </c>
      <c r="F544" s="593" t="s">
        <v>1953</v>
      </c>
      <c r="G544" s="588" t="s">
        <v>3702</v>
      </c>
      <c r="H544" s="589" t="s">
        <v>3703</v>
      </c>
      <c r="I544" s="581" t="s">
        <v>4301</v>
      </c>
      <c r="J544" s="580" t="s">
        <v>629</v>
      </c>
      <c r="K544" s="594">
        <f t="shared" si="1618"/>
        <v>10</v>
      </c>
      <c r="L544" s="580">
        <v>10</v>
      </c>
      <c r="M544" s="558"/>
      <c r="N544" s="558"/>
      <c r="O544" s="562">
        <f t="shared" si="1619"/>
        <v>10</v>
      </c>
      <c r="P544" s="560"/>
      <c r="Q544" s="558"/>
      <c r="R544" s="562">
        <f t="shared" si="1620"/>
        <v>10</v>
      </c>
      <c r="S544" s="560"/>
      <c r="T544" s="558"/>
      <c r="U544" s="595">
        <f t="shared" si="1621"/>
        <v>10</v>
      </c>
      <c r="V544" s="560"/>
      <c r="W544" s="558"/>
      <c r="X544" s="562">
        <f t="shared" si="1622"/>
        <v>10</v>
      </c>
      <c r="Y544" s="560"/>
      <c r="Z544" s="558"/>
      <c r="AA544" s="595">
        <f t="shared" si="1623"/>
        <v>10</v>
      </c>
      <c r="AB544" s="560"/>
      <c r="AC544" s="558"/>
      <c r="AD544" s="562">
        <f t="shared" si="1624"/>
        <v>10</v>
      </c>
      <c r="AE544" s="557"/>
      <c r="AF544" s="558"/>
      <c r="AG544" s="672">
        <f t="shared" si="1625"/>
        <v>10</v>
      </c>
      <c r="AH544" s="560"/>
      <c r="AI544" s="558"/>
      <c r="AJ544" s="562">
        <f t="shared" si="1626"/>
        <v>10</v>
      </c>
      <c r="AK544" s="560"/>
      <c r="AL544" s="558"/>
      <c r="AM544" s="562">
        <f t="shared" si="1627"/>
        <v>10</v>
      </c>
      <c r="AN544" s="560"/>
      <c r="AO544" s="558"/>
      <c r="AP544" s="562">
        <f t="shared" si="1628"/>
        <v>10</v>
      </c>
      <c r="AQ544" s="560"/>
      <c r="AR544" s="558"/>
      <c r="AS544" s="562">
        <f t="shared" si="1629"/>
        <v>10</v>
      </c>
      <c r="AT544" s="560"/>
      <c r="AU544" s="558"/>
      <c r="AV544" s="562">
        <f t="shared" si="1630"/>
        <v>10</v>
      </c>
      <c r="AW544" s="597">
        <f t="shared" si="1635"/>
        <v>0</v>
      </c>
      <c r="AX544" s="583">
        <f t="shared" si="1159"/>
        <v>0</v>
      </c>
      <c r="AY544" s="599">
        <f t="shared" si="1631"/>
        <v>0</v>
      </c>
      <c r="AZ544" s="600" t="e">
        <f t="shared" si="1632"/>
        <v>#DIV/0!</v>
      </c>
      <c r="BA544" s="601">
        <f t="shared" si="1633"/>
        <v>0</v>
      </c>
      <c r="BB544" s="602">
        <v>10</v>
      </c>
      <c r="BC544" s="603">
        <v>1</v>
      </c>
      <c r="BD544" s="584">
        <f t="shared" si="1545"/>
        <v>10</v>
      </c>
      <c r="BE544" s="583">
        <f t="shared" si="1546"/>
        <v>9</v>
      </c>
      <c r="BF544" s="585">
        <v>2</v>
      </c>
      <c r="BG544" s="586">
        <v>44964.652881944443</v>
      </c>
      <c r="BH544" s="572">
        <f t="shared" si="1636"/>
        <v>46265</v>
      </c>
      <c r="BI544" s="610">
        <f t="shared" si="1634"/>
        <v>1300.3471180555571</v>
      </c>
      <c r="BJ544" s="580" t="str">
        <f t="shared" si="1548"/>
        <v>Dead Stock</v>
      </c>
      <c r="BK544" s="751">
        <v>550</v>
      </c>
    </row>
    <row r="545" spans="1:63" ht="13">
      <c r="A545" s="549"/>
      <c r="B545" s="550"/>
      <c r="C545" s="551">
        <v>542</v>
      </c>
      <c r="D545" s="638" t="s">
        <v>5083</v>
      </c>
      <c r="E545" s="611">
        <v>4</v>
      </c>
      <c r="F545" s="593" t="s">
        <v>1953</v>
      </c>
      <c r="G545" s="588" t="s">
        <v>3710</v>
      </c>
      <c r="H545" s="589" t="s">
        <v>3711</v>
      </c>
      <c r="I545" s="581" t="s">
        <v>4301</v>
      </c>
      <c r="J545" s="580" t="s">
        <v>629</v>
      </c>
      <c r="K545" s="594">
        <f t="shared" ref="K545:K553" si="1637">AV545</f>
        <v>10</v>
      </c>
      <c r="L545" s="580">
        <v>10</v>
      </c>
      <c r="M545" s="558"/>
      <c r="N545" s="558"/>
      <c r="O545" s="562">
        <f t="shared" si="1619"/>
        <v>10</v>
      </c>
      <c r="P545" s="560"/>
      <c r="Q545" s="558"/>
      <c r="R545" s="562">
        <f t="shared" si="1620"/>
        <v>10</v>
      </c>
      <c r="S545" s="560"/>
      <c r="T545" s="558"/>
      <c r="U545" s="595">
        <f t="shared" si="1621"/>
        <v>10</v>
      </c>
      <c r="V545" s="560"/>
      <c r="W545" s="558"/>
      <c r="X545" s="562">
        <f t="shared" si="1622"/>
        <v>10</v>
      </c>
      <c r="Y545" s="560"/>
      <c r="Z545" s="558"/>
      <c r="AA545" s="595">
        <f t="shared" si="1623"/>
        <v>10</v>
      </c>
      <c r="AB545" s="560"/>
      <c r="AC545" s="558"/>
      <c r="AD545" s="562">
        <f t="shared" si="1624"/>
        <v>10</v>
      </c>
      <c r="AE545" s="557"/>
      <c r="AF545" s="558"/>
      <c r="AG545" s="672">
        <f t="shared" si="1625"/>
        <v>10</v>
      </c>
      <c r="AH545" s="560"/>
      <c r="AI545" s="558"/>
      <c r="AJ545" s="562">
        <f t="shared" si="1626"/>
        <v>10</v>
      </c>
      <c r="AK545" s="560"/>
      <c r="AL545" s="558"/>
      <c r="AM545" s="562">
        <f t="shared" si="1627"/>
        <v>10</v>
      </c>
      <c r="AN545" s="560"/>
      <c r="AO545" s="558"/>
      <c r="AP545" s="562">
        <f t="shared" si="1628"/>
        <v>10</v>
      </c>
      <c r="AQ545" s="560"/>
      <c r="AR545" s="558"/>
      <c r="AS545" s="562">
        <f t="shared" si="1629"/>
        <v>10</v>
      </c>
      <c r="AT545" s="560"/>
      <c r="AU545" s="558"/>
      <c r="AV545" s="562">
        <f t="shared" si="1630"/>
        <v>10</v>
      </c>
      <c r="AW545" s="597">
        <f t="shared" si="1635"/>
        <v>0</v>
      </c>
      <c r="AX545" s="583">
        <f t="shared" si="1159"/>
        <v>0</v>
      </c>
      <c r="AY545" s="599">
        <f t="shared" si="1631"/>
        <v>0</v>
      </c>
      <c r="AZ545" s="600" t="e">
        <f t="shared" si="1632"/>
        <v>#DIV/0!</v>
      </c>
      <c r="BA545" s="601">
        <f t="shared" si="1633"/>
        <v>0</v>
      </c>
      <c r="BB545" s="602">
        <v>10</v>
      </c>
      <c r="BC545" s="603">
        <v>1</v>
      </c>
      <c r="BD545" s="584">
        <f t="shared" si="1545"/>
        <v>10</v>
      </c>
      <c r="BE545" s="583">
        <f t="shared" si="1546"/>
        <v>9</v>
      </c>
      <c r="BF545" s="585">
        <v>2</v>
      </c>
      <c r="BG545" s="586">
        <v>44964.62777777778</v>
      </c>
      <c r="BH545" s="572">
        <f t="shared" si="1636"/>
        <v>46265</v>
      </c>
      <c r="BI545" s="610">
        <f t="shared" si="1634"/>
        <v>1300.3722222222204</v>
      </c>
      <c r="BJ545" s="580" t="str">
        <f t="shared" si="1548"/>
        <v>Dead Stock</v>
      </c>
      <c r="BK545" s="751">
        <v>550</v>
      </c>
    </row>
    <row r="546" spans="1:63" ht="13">
      <c r="A546" s="575"/>
      <c r="B546" s="576"/>
      <c r="C546" s="551">
        <v>543</v>
      </c>
      <c r="D546" s="638" t="s">
        <v>5083</v>
      </c>
      <c r="E546" s="611">
        <v>5</v>
      </c>
      <c r="F546" s="593" t="s">
        <v>1953</v>
      </c>
      <c r="G546" s="606" t="s">
        <v>3698</v>
      </c>
      <c r="H546" s="613" t="s">
        <v>3699</v>
      </c>
      <c r="I546" s="581" t="s">
        <v>4301</v>
      </c>
      <c r="J546" s="580" t="s">
        <v>629</v>
      </c>
      <c r="K546" s="582">
        <f t="shared" si="1637"/>
        <v>0</v>
      </c>
      <c r="L546" s="580">
        <v>1</v>
      </c>
      <c r="M546" s="557"/>
      <c r="N546" s="558"/>
      <c r="O546" s="559">
        <f t="shared" si="1619"/>
        <v>1</v>
      </c>
      <c r="P546" s="560"/>
      <c r="Q546" s="558"/>
      <c r="R546" s="559">
        <f t="shared" si="1620"/>
        <v>1</v>
      </c>
      <c r="S546" s="560"/>
      <c r="T546" s="558"/>
      <c r="U546" s="561">
        <f t="shared" si="1621"/>
        <v>1</v>
      </c>
      <c r="V546" s="560"/>
      <c r="W546" s="558"/>
      <c r="X546" s="559">
        <f t="shared" si="1622"/>
        <v>1</v>
      </c>
      <c r="Y546" s="560"/>
      <c r="Z546" s="558">
        <v>1</v>
      </c>
      <c r="AA546" s="561">
        <f t="shared" si="1623"/>
        <v>0</v>
      </c>
      <c r="AB546" s="560"/>
      <c r="AC546" s="558"/>
      <c r="AD546" s="559">
        <f t="shared" si="1624"/>
        <v>0</v>
      </c>
      <c r="AE546" s="557"/>
      <c r="AF546" s="558"/>
      <c r="AG546" s="756">
        <f t="shared" si="1625"/>
        <v>0</v>
      </c>
      <c r="AH546" s="560"/>
      <c r="AI546" s="558"/>
      <c r="AJ546" s="562">
        <f t="shared" si="1626"/>
        <v>0</v>
      </c>
      <c r="AK546" s="560"/>
      <c r="AL546" s="558"/>
      <c r="AM546" s="562">
        <f t="shared" si="1627"/>
        <v>0</v>
      </c>
      <c r="AN546" s="560"/>
      <c r="AO546" s="558"/>
      <c r="AP546" s="562">
        <f t="shared" si="1628"/>
        <v>0</v>
      </c>
      <c r="AQ546" s="560"/>
      <c r="AR546" s="558"/>
      <c r="AS546" s="562">
        <f t="shared" si="1629"/>
        <v>0</v>
      </c>
      <c r="AT546" s="560"/>
      <c r="AU546" s="558"/>
      <c r="AV546" s="562">
        <f t="shared" si="1630"/>
        <v>0</v>
      </c>
      <c r="AW546" s="583">
        <f t="shared" si="1635"/>
        <v>0</v>
      </c>
      <c r="AX546" s="583">
        <f t="shared" si="1159"/>
        <v>1</v>
      </c>
      <c r="AY546" s="564">
        <f t="shared" si="1631"/>
        <v>1</v>
      </c>
      <c r="AZ546" s="565">
        <f t="shared" si="1632"/>
        <v>1</v>
      </c>
      <c r="BA546" s="566">
        <f t="shared" si="1633"/>
        <v>1</v>
      </c>
      <c r="BB546" s="567">
        <v>1</v>
      </c>
      <c r="BC546" s="568">
        <v>0</v>
      </c>
      <c r="BD546" s="584">
        <f t="shared" si="1545"/>
        <v>0</v>
      </c>
      <c r="BE546" s="583">
        <f t="shared" si="1546"/>
        <v>0</v>
      </c>
      <c r="BF546" s="585">
        <v>2</v>
      </c>
      <c r="BG546" s="586"/>
      <c r="BH546" s="572">
        <f t="shared" si="1636"/>
        <v>46265</v>
      </c>
      <c r="BI546" s="608">
        <f t="shared" si="1634"/>
        <v>46265</v>
      </c>
      <c r="BJ546" s="580" t="str">
        <f t="shared" si="1548"/>
        <v/>
      </c>
      <c r="BK546" s="751">
        <v>5700</v>
      </c>
    </row>
    <row r="547" spans="1:63" ht="13">
      <c r="A547" s="549"/>
      <c r="B547" s="550"/>
      <c r="C547" s="551">
        <v>544</v>
      </c>
      <c r="D547" s="638" t="s">
        <v>5083</v>
      </c>
      <c r="E547" s="611">
        <v>6</v>
      </c>
      <c r="F547" s="593" t="s">
        <v>1953</v>
      </c>
      <c r="G547" s="588" t="s">
        <v>3718</v>
      </c>
      <c r="H547" s="589" t="s">
        <v>3719</v>
      </c>
      <c r="I547" s="581" t="s">
        <v>4301</v>
      </c>
      <c r="J547" s="580" t="s">
        <v>629</v>
      </c>
      <c r="K547" s="594">
        <f t="shared" si="1637"/>
        <v>1</v>
      </c>
      <c r="L547" s="580">
        <v>1</v>
      </c>
      <c r="M547" s="558"/>
      <c r="N547" s="558"/>
      <c r="O547" s="562">
        <f t="shared" si="1619"/>
        <v>1</v>
      </c>
      <c r="P547" s="560"/>
      <c r="Q547" s="558"/>
      <c r="R547" s="562">
        <f t="shared" si="1620"/>
        <v>1</v>
      </c>
      <c r="S547" s="560"/>
      <c r="T547" s="558"/>
      <c r="U547" s="595">
        <f t="shared" si="1621"/>
        <v>1</v>
      </c>
      <c r="V547" s="560"/>
      <c r="W547" s="558"/>
      <c r="X547" s="562">
        <f t="shared" si="1622"/>
        <v>1</v>
      </c>
      <c r="Y547" s="560"/>
      <c r="Z547" s="558"/>
      <c r="AA547" s="595">
        <f t="shared" si="1623"/>
        <v>1</v>
      </c>
      <c r="AB547" s="560"/>
      <c r="AC547" s="558"/>
      <c r="AD547" s="562">
        <f t="shared" si="1624"/>
        <v>1</v>
      </c>
      <c r="AE547" s="557"/>
      <c r="AF547" s="558"/>
      <c r="AG547" s="672">
        <f t="shared" si="1625"/>
        <v>1</v>
      </c>
      <c r="AH547" s="560"/>
      <c r="AI547" s="558"/>
      <c r="AJ547" s="562">
        <f t="shared" si="1626"/>
        <v>1</v>
      </c>
      <c r="AK547" s="560"/>
      <c r="AL547" s="558"/>
      <c r="AM547" s="562">
        <f t="shared" si="1627"/>
        <v>1</v>
      </c>
      <c r="AN547" s="560"/>
      <c r="AO547" s="558"/>
      <c r="AP547" s="562">
        <f t="shared" si="1628"/>
        <v>1</v>
      </c>
      <c r="AQ547" s="560"/>
      <c r="AR547" s="558"/>
      <c r="AS547" s="562">
        <f t="shared" si="1629"/>
        <v>1</v>
      </c>
      <c r="AT547" s="560"/>
      <c r="AU547" s="558"/>
      <c r="AV547" s="562">
        <f t="shared" si="1630"/>
        <v>1</v>
      </c>
      <c r="AW547" s="597">
        <f t="shared" ref="AW547:AX561" si="1638">SUM(M547+P547+S547+V547+Y547+AB547+AE547+AH547+AK547+AN547+AQ547+AT547)</f>
        <v>0</v>
      </c>
      <c r="AX547" s="583">
        <f t="shared" si="1159"/>
        <v>0</v>
      </c>
      <c r="AY547" s="599">
        <f t="shared" si="1631"/>
        <v>0</v>
      </c>
      <c r="AZ547" s="600" t="e">
        <f t="shared" si="1632"/>
        <v>#DIV/0!</v>
      </c>
      <c r="BA547" s="601">
        <f t="shared" si="1633"/>
        <v>0</v>
      </c>
      <c r="BB547" s="602">
        <v>1</v>
      </c>
      <c r="BC547" s="603">
        <v>0</v>
      </c>
      <c r="BD547" s="584">
        <f t="shared" si="1545"/>
        <v>1</v>
      </c>
      <c r="BE547" s="583">
        <f t="shared" si="1546"/>
        <v>1</v>
      </c>
      <c r="BF547" s="585">
        <v>2</v>
      </c>
      <c r="BG547" s="586">
        <v>44964.652881944443</v>
      </c>
      <c r="BH547" s="572">
        <f t="shared" si="1636"/>
        <v>46265</v>
      </c>
      <c r="BI547" s="610">
        <f t="shared" si="1634"/>
        <v>1300.3471180555571</v>
      </c>
      <c r="BJ547" s="580" t="str">
        <f t="shared" si="1548"/>
        <v>Dead Stock</v>
      </c>
      <c r="BK547" s="751">
        <v>5700</v>
      </c>
    </row>
    <row r="548" spans="1:63" ht="13">
      <c r="A548" s="590"/>
      <c r="B548" s="591"/>
      <c r="C548" s="577">
        <v>545</v>
      </c>
      <c r="D548" s="638" t="s">
        <v>5083</v>
      </c>
      <c r="E548" s="611">
        <v>7</v>
      </c>
      <c r="F548" s="593" t="s">
        <v>1953</v>
      </c>
      <c r="G548" s="588" t="s">
        <v>3724</v>
      </c>
      <c r="H548" s="589" t="s">
        <v>3725</v>
      </c>
      <c r="I548" s="581" t="s">
        <v>4301</v>
      </c>
      <c r="J548" s="580" t="s">
        <v>629</v>
      </c>
      <c r="K548" s="594">
        <f t="shared" si="1637"/>
        <v>1</v>
      </c>
      <c r="L548" s="588">
        <v>1</v>
      </c>
      <c r="M548" s="558"/>
      <c r="N548" s="558"/>
      <c r="O548" s="562">
        <f t="shared" si="1619"/>
        <v>1</v>
      </c>
      <c r="P548" s="560"/>
      <c r="Q548" s="558"/>
      <c r="R548" s="562">
        <f t="shared" si="1620"/>
        <v>1</v>
      </c>
      <c r="S548" s="560"/>
      <c r="T548" s="558"/>
      <c r="U548" s="595">
        <f t="shared" si="1621"/>
        <v>1</v>
      </c>
      <c r="V548" s="560"/>
      <c r="W548" s="558"/>
      <c r="X548" s="562">
        <f t="shared" si="1622"/>
        <v>1</v>
      </c>
      <c r="Y548" s="560"/>
      <c r="Z548" s="558"/>
      <c r="AA548" s="595">
        <f t="shared" si="1623"/>
        <v>1</v>
      </c>
      <c r="AB548" s="560"/>
      <c r="AC548" s="558"/>
      <c r="AD548" s="562">
        <f t="shared" si="1624"/>
        <v>1</v>
      </c>
      <c r="AE548" s="557"/>
      <c r="AF548" s="558"/>
      <c r="AG548" s="672">
        <f t="shared" si="1625"/>
        <v>1</v>
      </c>
      <c r="AH548" s="560"/>
      <c r="AI548" s="558"/>
      <c r="AJ548" s="562">
        <f t="shared" si="1626"/>
        <v>1</v>
      </c>
      <c r="AK548" s="560"/>
      <c r="AL548" s="558"/>
      <c r="AM548" s="562">
        <f t="shared" si="1627"/>
        <v>1</v>
      </c>
      <c r="AN548" s="560"/>
      <c r="AO548" s="558"/>
      <c r="AP548" s="562">
        <f t="shared" si="1628"/>
        <v>1</v>
      </c>
      <c r="AQ548" s="560"/>
      <c r="AR548" s="558"/>
      <c r="AS548" s="562">
        <f t="shared" si="1629"/>
        <v>1</v>
      </c>
      <c r="AT548" s="560"/>
      <c r="AU548" s="558"/>
      <c r="AV548" s="562">
        <f t="shared" si="1630"/>
        <v>1</v>
      </c>
      <c r="AW548" s="597">
        <f t="shared" si="1638"/>
        <v>0</v>
      </c>
      <c r="AX548" s="583">
        <f t="shared" si="1638"/>
        <v>0</v>
      </c>
      <c r="AY548" s="599">
        <f t="shared" si="1631"/>
        <v>0</v>
      </c>
      <c r="AZ548" s="600" t="e">
        <f t="shared" si="1632"/>
        <v>#DIV/0!</v>
      </c>
      <c r="BA548" s="601">
        <f t="shared" si="1633"/>
        <v>0</v>
      </c>
      <c r="BB548" s="602">
        <v>1</v>
      </c>
      <c r="BC548" s="603">
        <v>0</v>
      </c>
      <c r="BD548" s="584">
        <f t="shared" si="1545"/>
        <v>1</v>
      </c>
      <c r="BE548" s="583">
        <f t="shared" si="1546"/>
        <v>1</v>
      </c>
      <c r="BF548" s="585">
        <v>2</v>
      </c>
      <c r="BG548" s="586">
        <v>44964.652881944443</v>
      </c>
      <c r="BH548" s="572">
        <f t="shared" si="1636"/>
        <v>46265</v>
      </c>
      <c r="BI548" s="610">
        <f t="shared" si="1634"/>
        <v>1300.3471180555571</v>
      </c>
      <c r="BJ548" s="580" t="str">
        <f t="shared" si="1548"/>
        <v>Dead Stock</v>
      </c>
      <c r="BK548" s="751">
        <v>5700</v>
      </c>
    </row>
    <row r="549" spans="1:63" ht="13">
      <c r="A549" s="549"/>
      <c r="B549" s="550"/>
      <c r="C549" s="551">
        <v>546</v>
      </c>
      <c r="D549" s="638" t="s">
        <v>5083</v>
      </c>
      <c r="E549" s="611">
        <v>8</v>
      </c>
      <c r="F549" s="593" t="s">
        <v>1953</v>
      </c>
      <c r="G549" s="588" t="s">
        <v>3708</v>
      </c>
      <c r="H549" s="589" t="s">
        <v>3709</v>
      </c>
      <c r="I549" s="581" t="s">
        <v>4301</v>
      </c>
      <c r="J549" s="580" t="s">
        <v>629</v>
      </c>
      <c r="K549" s="594">
        <f t="shared" si="1637"/>
        <v>0</v>
      </c>
      <c r="L549" s="588">
        <v>1</v>
      </c>
      <c r="M549" s="558"/>
      <c r="N549" s="558"/>
      <c r="O549" s="562">
        <f t="shared" si="1619"/>
        <v>1</v>
      </c>
      <c r="P549" s="560"/>
      <c r="Q549" s="558"/>
      <c r="R549" s="562">
        <f t="shared" si="1620"/>
        <v>1</v>
      </c>
      <c r="S549" s="560"/>
      <c r="T549" s="558"/>
      <c r="U549" s="595">
        <f t="shared" si="1621"/>
        <v>1</v>
      </c>
      <c r="V549" s="560"/>
      <c r="W549" s="558"/>
      <c r="X549" s="562">
        <f t="shared" si="1622"/>
        <v>1</v>
      </c>
      <c r="Y549" s="560"/>
      <c r="Z549" s="558">
        <v>1</v>
      </c>
      <c r="AA549" s="595">
        <f t="shared" si="1623"/>
        <v>0</v>
      </c>
      <c r="AB549" s="560"/>
      <c r="AC549" s="558"/>
      <c r="AD549" s="562">
        <f t="shared" si="1624"/>
        <v>0</v>
      </c>
      <c r="AE549" s="557"/>
      <c r="AF549" s="558"/>
      <c r="AG549" s="672">
        <f t="shared" si="1625"/>
        <v>0</v>
      </c>
      <c r="AH549" s="560"/>
      <c r="AI549" s="558"/>
      <c r="AJ549" s="562">
        <f t="shared" si="1626"/>
        <v>0</v>
      </c>
      <c r="AK549" s="560"/>
      <c r="AL549" s="558"/>
      <c r="AM549" s="562">
        <f t="shared" si="1627"/>
        <v>0</v>
      </c>
      <c r="AN549" s="560"/>
      <c r="AO549" s="558"/>
      <c r="AP549" s="562">
        <f t="shared" si="1628"/>
        <v>0</v>
      </c>
      <c r="AQ549" s="560"/>
      <c r="AR549" s="558"/>
      <c r="AS549" s="562">
        <f t="shared" si="1629"/>
        <v>0</v>
      </c>
      <c r="AT549" s="560"/>
      <c r="AU549" s="558"/>
      <c r="AV549" s="562">
        <f t="shared" si="1630"/>
        <v>0</v>
      </c>
      <c r="AW549" s="597">
        <f t="shared" si="1638"/>
        <v>0</v>
      </c>
      <c r="AX549" s="583">
        <f t="shared" si="1638"/>
        <v>1</v>
      </c>
      <c r="AY549" s="599">
        <f t="shared" si="1631"/>
        <v>1</v>
      </c>
      <c r="AZ549" s="600">
        <f t="shared" si="1632"/>
        <v>1</v>
      </c>
      <c r="BA549" s="601">
        <f t="shared" si="1633"/>
        <v>1</v>
      </c>
      <c r="BB549" s="602">
        <f t="shared" ref="BB549" si="1639">MAX(N549,Q549,T549,W549,Z549,AC549,AF549,AI549,AL549,AO549,AR549,AU549)</f>
        <v>1</v>
      </c>
      <c r="BC549" s="603">
        <v>0</v>
      </c>
      <c r="BD549" s="584">
        <f t="shared" si="1545"/>
        <v>0</v>
      </c>
      <c r="BE549" s="583">
        <f t="shared" si="1546"/>
        <v>0</v>
      </c>
      <c r="BF549" s="585">
        <v>2</v>
      </c>
      <c r="BG549" s="586"/>
      <c r="BH549" s="572">
        <f t="shared" si="1636"/>
        <v>46265</v>
      </c>
      <c r="BI549" s="610">
        <f t="shared" si="1634"/>
        <v>46265</v>
      </c>
      <c r="BJ549" s="580" t="str">
        <f t="shared" si="1548"/>
        <v/>
      </c>
      <c r="BK549" s="751">
        <v>5700</v>
      </c>
    </row>
    <row r="550" spans="1:63" ht="13.5" customHeight="1">
      <c r="A550" s="575"/>
      <c r="B550" s="576"/>
      <c r="C550" s="551">
        <v>547</v>
      </c>
      <c r="D550" s="638" t="s">
        <v>5083</v>
      </c>
      <c r="E550" s="611">
        <v>9</v>
      </c>
      <c r="F550" s="593" t="s">
        <v>1953</v>
      </c>
      <c r="G550" s="588" t="s">
        <v>3704</v>
      </c>
      <c r="H550" s="589" t="s">
        <v>3705</v>
      </c>
      <c r="I550" s="581" t="s">
        <v>4301</v>
      </c>
      <c r="J550" s="580" t="s">
        <v>629</v>
      </c>
      <c r="K550" s="594">
        <f t="shared" si="1637"/>
        <v>2</v>
      </c>
      <c r="L550" s="588">
        <v>2</v>
      </c>
      <c r="M550" s="558"/>
      <c r="N550" s="558"/>
      <c r="O550" s="562">
        <f t="shared" si="1619"/>
        <v>2</v>
      </c>
      <c r="P550" s="560"/>
      <c r="Q550" s="558"/>
      <c r="R550" s="562">
        <f t="shared" si="1620"/>
        <v>2</v>
      </c>
      <c r="S550" s="560"/>
      <c r="T550" s="558"/>
      <c r="U550" s="595">
        <f t="shared" si="1621"/>
        <v>2</v>
      </c>
      <c r="V550" s="560"/>
      <c r="W550" s="558"/>
      <c r="X550" s="562">
        <f t="shared" si="1622"/>
        <v>2</v>
      </c>
      <c r="Y550" s="560"/>
      <c r="Z550" s="558"/>
      <c r="AA550" s="595">
        <f t="shared" si="1623"/>
        <v>2</v>
      </c>
      <c r="AB550" s="560"/>
      <c r="AC550" s="558"/>
      <c r="AD550" s="562">
        <f t="shared" si="1624"/>
        <v>2</v>
      </c>
      <c r="AE550" s="557"/>
      <c r="AF550" s="558"/>
      <c r="AG550" s="672">
        <f t="shared" si="1625"/>
        <v>2</v>
      </c>
      <c r="AH550" s="560"/>
      <c r="AI550" s="558"/>
      <c r="AJ550" s="562">
        <f t="shared" si="1626"/>
        <v>2</v>
      </c>
      <c r="AK550" s="560"/>
      <c r="AL550" s="558"/>
      <c r="AM550" s="562">
        <f t="shared" si="1627"/>
        <v>2</v>
      </c>
      <c r="AN550" s="560"/>
      <c r="AO550" s="558"/>
      <c r="AP550" s="562">
        <f t="shared" si="1628"/>
        <v>2</v>
      </c>
      <c r="AQ550" s="560"/>
      <c r="AR550" s="558"/>
      <c r="AS550" s="562">
        <f t="shared" si="1629"/>
        <v>2</v>
      </c>
      <c r="AT550" s="560"/>
      <c r="AU550" s="558"/>
      <c r="AV550" s="562">
        <f t="shared" si="1630"/>
        <v>2</v>
      </c>
      <c r="AW550" s="597">
        <f t="shared" si="1638"/>
        <v>0</v>
      </c>
      <c r="AX550" s="583">
        <f t="shared" si="1638"/>
        <v>0</v>
      </c>
      <c r="AY550" s="599">
        <f t="shared" si="1631"/>
        <v>0</v>
      </c>
      <c r="AZ550" s="600" t="e">
        <f t="shared" si="1632"/>
        <v>#DIV/0!</v>
      </c>
      <c r="BA550" s="601">
        <f t="shared" si="1633"/>
        <v>0</v>
      </c>
      <c r="BB550" s="602">
        <v>2</v>
      </c>
      <c r="BC550" s="603">
        <v>1</v>
      </c>
      <c r="BD550" s="584">
        <f t="shared" si="1545"/>
        <v>2</v>
      </c>
      <c r="BE550" s="583">
        <f t="shared" si="1546"/>
        <v>1</v>
      </c>
      <c r="BF550" s="585">
        <v>2</v>
      </c>
      <c r="BG550" s="586">
        <v>44964.652881944443</v>
      </c>
      <c r="BH550" s="572">
        <f t="shared" si="1636"/>
        <v>46265</v>
      </c>
      <c r="BI550" s="610">
        <f t="shared" si="1634"/>
        <v>1300.3471180555571</v>
      </c>
      <c r="BJ550" s="580" t="str">
        <f t="shared" si="1548"/>
        <v>Dead Stock</v>
      </c>
      <c r="BK550" s="751">
        <v>4300</v>
      </c>
    </row>
    <row r="551" spans="1:63" ht="13">
      <c r="A551" s="549"/>
      <c r="B551" s="576"/>
      <c r="C551" s="551">
        <v>548</v>
      </c>
      <c r="D551" s="638" t="s">
        <v>5083</v>
      </c>
      <c r="E551" s="611">
        <v>10</v>
      </c>
      <c r="F551" s="593" t="s">
        <v>1953</v>
      </c>
      <c r="G551" s="588" t="s">
        <v>3714</v>
      </c>
      <c r="H551" s="589" t="s">
        <v>3715</v>
      </c>
      <c r="I551" s="581" t="s">
        <v>4301</v>
      </c>
      <c r="J551" s="580" t="s">
        <v>629</v>
      </c>
      <c r="K551" s="594">
        <f t="shared" si="1637"/>
        <v>2</v>
      </c>
      <c r="L551" s="580">
        <v>2</v>
      </c>
      <c r="M551" s="558"/>
      <c r="N551" s="558"/>
      <c r="O551" s="562">
        <f t="shared" si="1619"/>
        <v>2</v>
      </c>
      <c r="P551" s="560"/>
      <c r="Q551" s="558"/>
      <c r="R551" s="562">
        <f t="shared" si="1620"/>
        <v>2</v>
      </c>
      <c r="S551" s="560"/>
      <c r="T551" s="558"/>
      <c r="U551" s="595">
        <f t="shared" si="1621"/>
        <v>2</v>
      </c>
      <c r="V551" s="560"/>
      <c r="W551" s="558"/>
      <c r="X551" s="562">
        <f t="shared" si="1622"/>
        <v>2</v>
      </c>
      <c r="Y551" s="560"/>
      <c r="Z551" s="558"/>
      <c r="AA551" s="595">
        <f t="shared" si="1623"/>
        <v>2</v>
      </c>
      <c r="AB551" s="560"/>
      <c r="AC551" s="558"/>
      <c r="AD551" s="562">
        <f t="shared" si="1624"/>
        <v>2</v>
      </c>
      <c r="AE551" s="557"/>
      <c r="AF551" s="558"/>
      <c r="AG551" s="672">
        <f t="shared" si="1625"/>
        <v>2</v>
      </c>
      <c r="AH551" s="560"/>
      <c r="AI551" s="558"/>
      <c r="AJ551" s="562">
        <f t="shared" si="1626"/>
        <v>2</v>
      </c>
      <c r="AK551" s="560"/>
      <c r="AL551" s="558"/>
      <c r="AM551" s="562">
        <f t="shared" si="1627"/>
        <v>2</v>
      </c>
      <c r="AN551" s="560"/>
      <c r="AO551" s="558"/>
      <c r="AP551" s="562">
        <f t="shared" si="1628"/>
        <v>2</v>
      </c>
      <c r="AQ551" s="560"/>
      <c r="AR551" s="558"/>
      <c r="AS551" s="562">
        <f t="shared" si="1629"/>
        <v>2</v>
      </c>
      <c r="AT551" s="560"/>
      <c r="AU551" s="558"/>
      <c r="AV551" s="562">
        <f t="shared" si="1630"/>
        <v>2</v>
      </c>
      <c r="AW551" s="597">
        <f t="shared" ref="AW551:AW553" si="1640">SUM(M551+P551+S551+V551+Y551+AB551+AE551+AH551+AK551+AN551+AQ551+AT551)</f>
        <v>0</v>
      </c>
      <c r="AX551" s="583">
        <f t="shared" si="1638"/>
        <v>0</v>
      </c>
      <c r="AY551" s="599">
        <f t="shared" si="1631"/>
        <v>0</v>
      </c>
      <c r="AZ551" s="600" t="e">
        <f t="shared" si="1632"/>
        <v>#DIV/0!</v>
      </c>
      <c r="BA551" s="601">
        <f t="shared" si="1633"/>
        <v>0</v>
      </c>
      <c r="BB551" s="602">
        <v>2</v>
      </c>
      <c r="BC551" s="603">
        <v>1</v>
      </c>
      <c r="BD551" s="584">
        <f t="shared" si="1545"/>
        <v>2</v>
      </c>
      <c r="BE551" s="583">
        <f t="shared" si="1546"/>
        <v>1</v>
      </c>
      <c r="BF551" s="585">
        <v>2</v>
      </c>
      <c r="BG551" s="586">
        <v>44964.652881944443</v>
      </c>
      <c r="BH551" s="572">
        <f t="shared" si="1636"/>
        <v>46265</v>
      </c>
      <c r="BI551" s="610">
        <f t="shared" si="1634"/>
        <v>1300.3471180555571</v>
      </c>
      <c r="BJ551" s="580" t="str">
        <f t="shared" si="1548"/>
        <v>Dead Stock</v>
      </c>
      <c r="BK551" s="751">
        <v>4300</v>
      </c>
    </row>
    <row r="552" spans="1:63" ht="13">
      <c r="A552" s="549"/>
      <c r="B552" s="576"/>
      <c r="C552" s="577">
        <v>549</v>
      </c>
      <c r="D552" s="638" t="s">
        <v>5083</v>
      </c>
      <c r="E552" s="611">
        <v>11</v>
      </c>
      <c r="F552" s="593" t="s">
        <v>1953</v>
      </c>
      <c r="G552" s="588" t="s">
        <v>3720</v>
      </c>
      <c r="H552" s="589" t="s">
        <v>3721</v>
      </c>
      <c r="I552" s="581" t="s">
        <v>4301</v>
      </c>
      <c r="J552" s="580" t="s">
        <v>629</v>
      </c>
      <c r="K552" s="594">
        <f t="shared" si="1637"/>
        <v>2</v>
      </c>
      <c r="L552" s="588">
        <v>2</v>
      </c>
      <c r="M552" s="558"/>
      <c r="N552" s="558"/>
      <c r="O552" s="562">
        <f t="shared" si="1619"/>
        <v>2</v>
      </c>
      <c r="P552" s="560"/>
      <c r="Q552" s="558"/>
      <c r="R552" s="562">
        <f t="shared" si="1620"/>
        <v>2</v>
      </c>
      <c r="S552" s="560"/>
      <c r="T552" s="558"/>
      <c r="U552" s="595">
        <f t="shared" si="1621"/>
        <v>2</v>
      </c>
      <c r="V552" s="560"/>
      <c r="W552" s="558"/>
      <c r="X552" s="562">
        <f t="shared" si="1622"/>
        <v>2</v>
      </c>
      <c r="Y552" s="560"/>
      <c r="Z552" s="558"/>
      <c r="AA552" s="595">
        <f t="shared" si="1623"/>
        <v>2</v>
      </c>
      <c r="AB552" s="560"/>
      <c r="AC552" s="558"/>
      <c r="AD552" s="562">
        <f t="shared" si="1624"/>
        <v>2</v>
      </c>
      <c r="AE552" s="557"/>
      <c r="AF552" s="558"/>
      <c r="AG552" s="672">
        <f t="shared" si="1625"/>
        <v>2</v>
      </c>
      <c r="AH552" s="560"/>
      <c r="AI552" s="558"/>
      <c r="AJ552" s="562">
        <f t="shared" si="1626"/>
        <v>2</v>
      </c>
      <c r="AK552" s="560"/>
      <c r="AL552" s="558"/>
      <c r="AM552" s="562">
        <f t="shared" si="1627"/>
        <v>2</v>
      </c>
      <c r="AN552" s="560"/>
      <c r="AO552" s="558"/>
      <c r="AP552" s="562">
        <f t="shared" si="1628"/>
        <v>2</v>
      </c>
      <c r="AQ552" s="560"/>
      <c r="AR552" s="558"/>
      <c r="AS552" s="562">
        <f t="shared" si="1629"/>
        <v>2</v>
      </c>
      <c r="AT552" s="560"/>
      <c r="AU552" s="558"/>
      <c r="AV552" s="562">
        <f t="shared" si="1630"/>
        <v>2</v>
      </c>
      <c r="AW552" s="597">
        <f t="shared" si="1640"/>
        <v>0</v>
      </c>
      <c r="AX552" s="583">
        <f t="shared" si="1638"/>
        <v>0</v>
      </c>
      <c r="AY552" s="599">
        <f t="shared" si="1631"/>
        <v>0</v>
      </c>
      <c r="AZ552" s="600" t="e">
        <f t="shared" si="1632"/>
        <v>#DIV/0!</v>
      </c>
      <c r="BA552" s="601">
        <f t="shared" si="1633"/>
        <v>0</v>
      </c>
      <c r="BB552" s="602">
        <v>2</v>
      </c>
      <c r="BC552" s="603">
        <v>1</v>
      </c>
      <c r="BD552" s="584">
        <f t="shared" si="1545"/>
        <v>2</v>
      </c>
      <c r="BE552" s="583">
        <f t="shared" si="1546"/>
        <v>1</v>
      </c>
      <c r="BF552" s="585">
        <v>2</v>
      </c>
      <c r="BG552" s="586">
        <v>44964.652881944443</v>
      </c>
      <c r="BH552" s="572">
        <f t="shared" si="1636"/>
        <v>46265</v>
      </c>
      <c r="BI552" s="610">
        <f t="shared" si="1634"/>
        <v>1300.3471180555571</v>
      </c>
      <c r="BJ552" s="580" t="str">
        <f t="shared" si="1548"/>
        <v>Dead Stock</v>
      </c>
      <c r="BK552" s="751">
        <v>4300</v>
      </c>
    </row>
    <row r="553" spans="1:63" ht="13">
      <c r="A553" s="549"/>
      <c r="B553" s="550"/>
      <c r="C553" s="551">
        <v>550</v>
      </c>
      <c r="D553" s="638" t="s">
        <v>5083</v>
      </c>
      <c r="E553" s="611">
        <v>12</v>
      </c>
      <c r="F553" s="593" t="s">
        <v>1953</v>
      </c>
      <c r="G553" s="588" t="s">
        <v>3726</v>
      </c>
      <c r="H553" s="589" t="s">
        <v>3727</v>
      </c>
      <c r="I553" s="581" t="s">
        <v>4301</v>
      </c>
      <c r="J553" s="580" t="s">
        <v>629</v>
      </c>
      <c r="K553" s="594">
        <f t="shared" si="1637"/>
        <v>2</v>
      </c>
      <c r="L553" s="580">
        <v>2</v>
      </c>
      <c r="M553" s="558"/>
      <c r="N553" s="558"/>
      <c r="O553" s="562">
        <f t="shared" si="1619"/>
        <v>2</v>
      </c>
      <c r="P553" s="560"/>
      <c r="Q553" s="558"/>
      <c r="R553" s="562">
        <f t="shared" si="1620"/>
        <v>2</v>
      </c>
      <c r="S553" s="560"/>
      <c r="T553" s="558"/>
      <c r="U553" s="595">
        <f t="shared" si="1621"/>
        <v>2</v>
      </c>
      <c r="V553" s="560"/>
      <c r="W553" s="558"/>
      <c r="X553" s="562">
        <f t="shared" si="1622"/>
        <v>2</v>
      </c>
      <c r="Y553" s="560"/>
      <c r="Z553" s="558"/>
      <c r="AA553" s="595">
        <f t="shared" si="1623"/>
        <v>2</v>
      </c>
      <c r="AB553" s="560"/>
      <c r="AC553" s="558"/>
      <c r="AD553" s="562">
        <f t="shared" si="1624"/>
        <v>2</v>
      </c>
      <c r="AE553" s="557"/>
      <c r="AF553" s="558"/>
      <c r="AG553" s="672">
        <f t="shared" si="1625"/>
        <v>2</v>
      </c>
      <c r="AH553" s="560"/>
      <c r="AI553" s="558"/>
      <c r="AJ553" s="562">
        <f t="shared" si="1626"/>
        <v>2</v>
      </c>
      <c r="AK553" s="560"/>
      <c r="AL553" s="558"/>
      <c r="AM553" s="562">
        <f t="shared" si="1627"/>
        <v>2</v>
      </c>
      <c r="AN553" s="560"/>
      <c r="AO553" s="558"/>
      <c r="AP553" s="562">
        <f t="shared" si="1628"/>
        <v>2</v>
      </c>
      <c r="AQ553" s="560"/>
      <c r="AR553" s="558"/>
      <c r="AS553" s="562">
        <f t="shared" si="1629"/>
        <v>2</v>
      </c>
      <c r="AT553" s="560"/>
      <c r="AU553" s="558"/>
      <c r="AV553" s="562">
        <f t="shared" si="1630"/>
        <v>2</v>
      </c>
      <c r="AW553" s="597">
        <f t="shared" si="1640"/>
        <v>0</v>
      </c>
      <c r="AX553" s="583">
        <f t="shared" si="1638"/>
        <v>0</v>
      </c>
      <c r="AY553" s="599">
        <f t="shared" si="1631"/>
        <v>0</v>
      </c>
      <c r="AZ553" s="600" t="e">
        <f t="shared" si="1632"/>
        <v>#DIV/0!</v>
      </c>
      <c r="BA553" s="601">
        <f t="shared" si="1633"/>
        <v>0</v>
      </c>
      <c r="BB553" s="602">
        <v>2</v>
      </c>
      <c r="BC553" s="603">
        <v>1</v>
      </c>
      <c r="BD553" s="584">
        <f t="shared" si="1545"/>
        <v>2</v>
      </c>
      <c r="BE553" s="583">
        <f t="shared" si="1546"/>
        <v>1</v>
      </c>
      <c r="BF553" s="585">
        <v>2</v>
      </c>
      <c r="BG553" s="586">
        <v>44964.652881944443</v>
      </c>
      <c r="BH553" s="572">
        <f t="shared" si="1636"/>
        <v>46265</v>
      </c>
      <c r="BI553" s="610">
        <f t="shared" si="1634"/>
        <v>1300.3471180555571</v>
      </c>
      <c r="BJ553" s="580" t="str">
        <f t="shared" si="1548"/>
        <v>Dead Stock</v>
      </c>
      <c r="BK553" s="751">
        <v>4300</v>
      </c>
    </row>
    <row r="554" spans="1:63" ht="13">
      <c r="A554" s="575"/>
      <c r="B554" s="576"/>
      <c r="C554" s="551">
        <v>551</v>
      </c>
      <c r="D554" s="638" t="s">
        <v>5083</v>
      </c>
      <c r="E554" s="611">
        <v>13</v>
      </c>
      <c r="F554" s="593" t="s">
        <v>1952</v>
      </c>
      <c r="G554" s="588" t="s">
        <v>3706</v>
      </c>
      <c r="H554" s="589" t="s">
        <v>3707</v>
      </c>
      <c r="I554" s="581" t="s">
        <v>4301</v>
      </c>
      <c r="J554" s="580" t="s">
        <v>629</v>
      </c>
      <c r="K554" s="594">
        <f t="shared" ref="K554:K561" si="1641">AV554</f>
        <v>3</v>
      </c>
      <c r="L554" s="580">
        <v>4</v>
      </c>
      <c r="M554" s="558"/>
      <c r="N554" s="558"/>
      <c r="O554" s="562">
        <f t="shared" ref="O554:O561" si="1642">SUM(L554+M554-N554)</f>
        <v>4</v>
      </c>
      <c r="P554" s="560"/>
      <c r="Q554" s="558"/>
      <c r="R554" s="562">
        <f t="shared" ref="R554:R561" si="1643">SUM(O554+P554-Q554)</f>
        <v>4</v>
      </c>
      <c r="S554" s="560"/>
      <c r="T554" s="558">
        <v>1</v>
      </c>
      <c r="U554" s="595">
        <f t="shared" ref="U554:U561" si="1644">SUM(R554+S554-T554)</f>
        <v>3</v>
      </c>
      <c r="V554" s="560"/>
      <c r="W554" s="558"/>
      <c r="X554" s="562">
        <f t="shared" ref="X554:X561" si="1645">SUM(U554+V554-W554)</f>
        <v>3</v>
      </c>
      <c r="Y554" s="560"/>
      <c r="Z554" s="558"/>
      <c r="AA554" s="595">
        <f t="shared" ref="AA554:AA561" si="1646">SUM(X554+Y554-Z554)</f>
        <v>3</v>
      </c>
      <c r="AB554" s="560"/>
      <c r="AC554" s="558"/>
      <c r="AD554" s="562">
        <f t="shared" ref="AD554:AD561" si="1647">SUM(AA554+AB554-AC554)</f>
        <v>3</v>
      </c>
      <c r="AE554" s="557"/>
      <c r="AF554" s="558"/>
      <c r="AG554" s="672">
        <f t="shared" ref="AG554:AG561" si="1648">SUM(AD554+AE554-AF554)</f>
        <v>3</v>
      </c>
      <c r="AH554" s="560"/>
      <c r="AI554" s="558"/>
      <c r="AJ554" s="562">
        <f t="shared" ref="AJ554:AJ561" si="1649">SUM(AG554+AH554-AI554)</f>
        <v>3</v>
      </c>
      <c r="AK554" s="560"/>
      <c r="AL554" s="558"/>
      <c r="AM554" s="562">
        <f t="shared" ref="AM554:AM561" si="1650">SUM(AJ554+AK554-AL554)</f>
        <v>3</v>
      </c>
      <c r="AN554" s="560"/>
      <c r="AO554" s="558"/>
      <c r="AP554" s="562">
        <f t="shared" ref="AP554:AP561" si="1651">SUM(AM554+AN554-AO554)</f>
        <v>3</v>
      </c>
      <c r="AQ554" s="560"/>
      <c r="AR554" s="558"/>
      <c r="AS554" s="562">
        <f t="shared" ref="AS554:AS561" si="1652">SUM(AP554+AQ554-AR554)</f>
        <v>3</v>
      </c>
      <c r="AT554" s="560"/>
      <c r="AU554" s="558"/>
      <c r="AV554" s="562">
        <f t="shared" ref="AV554:AV561" si="1653">SUM(AS554+AT554-AU554)</f>
        <v>3</v>
      </c>
      <c r="AW554" s="597">
        <f>SUM(M554+P554+S554+V554+Y554+AB554+AE554+AH554+AK554+AN554+AQ554+AT554)</f>
        <v>0</v>
      </c>
      <c r="AX554" s="583">
        <f t="shared" si="1638"/>
        <v>1</v>
      </c>
      <c r="AY554" s="599">
        <f t="shared" ref="AY554:AY561" si="1654">SUM(N554,Q554,T554,W554,Z554,AC554,AF554,AI554,AL554,AO554,AR554,AU554)</f>
        <v>1</v>
      </c>
      <c r="AZ554" s="600">
        <f>AVERAGE(N554,Q554,T554,W554,Z554,AC554,AF554,AI554,AL554,AO554,AR554,AU554)</f>
        <v>1</v>
      </c>
      <c r="BA554" s="601">
        <f>COUNT(N554,Q554,T554,W554,Z554,AC554,AF554,AI554,AL554,AO554,AR554,AU554)</f>
        <v>1</v>
      </c>
      <c r="BB554" s="602">
        <v>3</v>
      </c>
      <c r="BC554" s="603">
        <f>MIN(N554,Q554,T554,W554,Z554,AC554,AF554,AI554,AL554,AO554,AR554,AU554)</f>
        <v>1</v>
      </c>
      <c r="BD554" s="584">
        <f t="shared" si="1545"/>
        <v>3</v>
      </c>
      <c r="BE554" s="583">
        <f t="shared" si="1546"/>
        <v>2</v>
      </c>
      <c r="BF554" s="585">
        <v>2</v>
      </c>
      <c r="BG554" s="586">
        <v>44964.652881944443</v>
      </c>
      <c r="BH554" s="572">
        <f t="shared" si="1636"/>
        <v>46265</v>
      </c>
      <c r="BI554" s="610">
        <f>BH554-BG554</f>
        <v>1300.3471180555571</v>
      </c>
      <c r="BJ554" s="580" t="str">
        <f t="shared" si="1548"/>
        <v>Dead Stock</v>
      </c>
      <c r="BK554" s="751">
        <v>8650</v>
      </c>
    </row>
    <row r="555" spans="1:63" ht="13">
      <c r="A555" s="549"/>
      <c r="B555" s="550"/>
      <c r="C555" s="551">
        <v>552</v>
      </c>
      <c r="D555" s="638" t="s">
        <v>5083</v>
      </c>
      <c r="E555" s="611">
        <v>14</v>
      </c>
      <c r="F555" s="593" t="s">
        <v>1953</v>
      </c>
      <c r="G555" s="588" t="s">
        <v>3716</v>
      </c>
      <c r="H555" s="589" t="s">
        <v>3717</v>
      </c>
      <c r="I555" s="581" t="s">
        <v>4301</v>
      </c>
      <c r="J555" s="580" t="s">
        <v>629</v>
      </c>
      <c r="K555" s="594">
        <f t="shared" si="1641"/>
        <v>2</v>
      </c>
      <c r="L555" s="588">
        <v>2</v>
      </c>
      <c r="M555" s="558"/>
      <c r="N555" s="558"/>
      <c r="O555" s="562">
        <f t="shared" si="1642"/>
        <v>2</v>
      </c>
      <c r="P555" s="560"/>
      <c r="Q555" s="558"/>
      <c r="R555" s="562">
        <f t="shared" si="1643"/>
        <v>2</v>
      </c>
      <c r="S555" s="560"/>
      <c r="T555" s="558"/>
      <c r="U555" s="595">
        <f t="shared" si="1644"/>
        <v>2</v>
      </c>
      <c r="V555" s="560"/>
      <c r="W555" s="558"/>
      <c r="X555" s="562">
        <f t="shared" si="1645"/>
        <v>2</v>
      </c>
      <c r="Y555" s="560"/>
      <c r="Z555" s="558"/>
      <c r="AA555" s="595">
        <f t="shared" si="1646"/>
        <v>2</v>
      </c>
      <c r="AB555" s="560"/>
      <c r="AC555" s="558"/>
      <c r="AD555" s="562">
        <f t="shared" si="1647"/>
        <v>2</v>
      </c>
      <c r="AE555" s="557"/>
      <c r="AF555" s="558"/>
      <c r="AG555" s="672">
        <f t="shared" si="1648"/>
        <v>2</v>
      </c>
      <c r="AH555" s="560"/>
      <c r="AI555" s="558"/>
      <c r="AJ555" s="562">
        <f t="shared" si="1649"/>
        <v>2</v>
      </c>
      <c r="AK555" s="560"/>
      <c r="AL555" s="558"/>
      <c r="AM555" s="562">
        <f t="shared" si="1650"/>
        <v>2</v>
      </c>
      <c r="AN555" s="560"/>
      <c r="AO555" s="558"/>
      <c r="AP555" s="562">
        <f t="shared" si="1651"/>
        <v>2</v>
      </c>
      <c r="AQ555" s="560"/>
      <c r="AR555" s="558"/>
      <c r="AS555" s="562">
        <f t="shared" si="1652"/>
        <v>2</v>
      </c>
      <c r="AT555" s="560"/>
      <c r="AU555" s="558"/>
      <c r="AV555" s="562">
        <f t="shared" si="1653"/>
        <v>2</v>
      </c>
      <c r="AW555" s="597">
        <f t="shared" ref="AW555:AW557" si="1655">SUM(M555+P555+S555+V555+Y555+AB555+AE555+AH555+AK555+AN555+AQ555+AT555)</f>
        <v>0</v>
      </c>
      <c r="AX555" s="583">
        <f t="shared" si="1638"/>
        <v>0</v>
      </c>
      <c r="AY555" s="599">
        <f t="shared" si="1654"/>
        <v>0</v>
      </c>
      <c r="AZ555" s="600" t="e">
        <f>AVERAGE(N555,Q555,T555,W555,Z555,AC555,AF555,AI555,AL555,AO555,AR555,AU555)</f>
        <v>#DIV/0!</v>
      </c>
      <c r="BA555" s="601">
        <f>COUNT(N555,Q555,T555,W555,Z555,AC555,AF555,AI555,AL555,AO555,AR555,AU555)</f>
        <v>0</v>
      </c>
      <c r="BB555" s="602">
        <v>2</v>
      </c>
      <c r="BC555" s="603">
        <v>1</v>
      </c>
      <c r="BD555" s="584">
        <f t="shared" si="1545"/>
        <v>2</v>
      </c>
      <c r="BE555" s="583">
        <f t="shared" si="1546"/>
        <v>1</v>
      </c>
      <c r="BF555" s="585">
        <v>2</v>
      </c>
      <c r="BG555" s="586">
        <v>44964.652881944443</v>
      </c>
      <c r="BH555" s="572">
        <f t="shared" si="1636"/>
        <v>46265</v>
      </c>
      <c r="BI555" s="610">
        <f>BH555-BG555</f>
        <v>1300.3471180555571</v>
      </c>
      <c r="BJ555" s="580" t="str">
        <f t="shared" si="1548"/>
        <v>Dead Stock</v>
      </c>
      <c r="BK555" s="751">
        <v>8650</v>
      </c>
    </row>
    <row r="556" spans="1:63" ht="13">
      <c r="A556" s="590"/>
      <c r="B556" s="591"/>
      <c r="C556" s="577">
        <v>553</v>
      </c>
      <c r="D556" s="638" t="s">
        <v>5083</v>
      </c>
      <c r="E556" s="611">
        <v>15</v>
      </c>
      <c r="F556" s="593" t="s">
        <v>1953</v>
      </c>
      <c r="G556" s="588" t="s">
        <v>3722</v>
      </c>
      <c r="H556" s="589" t="s">
        <v>3723</v>
      </c>
      <c r="I556" s="581" t="s">
        <v>4301</v>
      </c>
      <c r="J556" s="580" t="s">
        <v>629</v>
      </c>
      <c r="K556" s="594">
        <f t="shared" si="1641"/>
        <v>2</v>
      </c>
      <c r="L556" s="580">
        <v>2</v>
      </c>
      <c r="M556" s="558"/>
      <c r="N556" s="558"/>
      <c r="O556" s="562">
        <f t="shared" si="1642"/>
        <v>2</v>
      </c>
      <c r="P556" s="560"/>
      <c r="Q556" s="558"/>
      <c r="R556" s="562">
        <f t="shared" si="1643"/>
        <v>2</v>
      </c>
      <c r="S556" s="560"/>
      <c r="T556" s="558"/>
      <c r="U556" s="595">
        <f t="shared" si="1644"/>
        <v>2</v>
      </c>
      <c r="V556" s="560"/>
      <c r="W556" s="558"/>
      <c r="X556" s="562">
        <f t="shared" si="1645"/>
        <v>2</v>
      </c>
      <c r="Y556" s="560"/>
      <c r="Z556" s="558"/>
      <c r="AA556" s="595">
        <f t="shared" si="1646"/>
        <v>2</v>
      </c>
      <c r="AB556" s="560"/>
      <c r="AC556" s="558"/>
      <c r="AD556" s="562">
        <f t="shared" si="1647"/>
        <v>2</v>
      </c>
      <c r="AE556" s="557"/>
      <c r="AF556" s="558"/>
      <c r="AG556" s="672">
        <f t="shared" si="1648"/>
        <v>2</v>
      </c>
      <c r="AH556" s="560"/>
      <c r="AI556" s="558"/>
      <c r="AJ556" s="562">
        <f t="shared" si="1649"/>
        <v>2</v>
      </c>
      <c r="AK556" s="560"/>
      <c r="AL556" s="558"/>
      <c r="AM556" s="562">
        <f t="shared" si="1650"/>
        <v>2</v>
      </c>
      <c r="AN556" s="560"/>
      <c r="AO556" s="558"/>
      <c r="AP556" s="562">
        <f t="shared" si="1651"/>
        <v>2</v>
      </c>
      <c r="AQ556" s="560"/>
      <c r="AR556" s="558"/>
      <c r="AS556" s="562">
        <f t="shared" si="1652"/>
        <v>2</v>
      </c>
      <c r="AT556" s="560"/>
      <c r="AU556" s="558"/>
      <c r="AV556" s="562">
        <f t="shared" si="1653"/>
        <v>2</v>
      </c>
      <c r="AW556" s="597">
        <f t="shared" si="1655"/>
        <v>0</v>
      </c>
      <c r="AX556" s="583">
        <f t="shared" si="1638"/>
        <v>0</v>
      </c>
      <c r="AY556" s="599">
        <f t="shared" si="1654"/>
        <v>0</v>
      </c>
      <c r="AZ556" s="600" t="e">
        <f>AVERAGE(N556,Q556,T556,W556,Z556,AC556,AF556,AI556,AL556,AO556,AR556,AU556)</f>
        <v>#DIV/0!</v>
      </c>
      <c r="BA556" s="601">
        <f>COUNT(N556,Q556,T556,W556,Z556,AC556,AF556,AI556,AL556,AO556,AR556,AU556)</f>
        <v>0</v>
      </c>
      <c r="BB556" s="602">
        <v>2</v>
      </c>
      <c r="BC556" s="603">
        <v>1</v>
      </c>
      <c r="BD556" s="584">
        <f t="shared" si="1545"/>
        <v>2</v>
      </c>
      <c r="BE556" s="583">
        <f t="shared" si="1546"/>
        <v>1</v>
      </c>
      <c r="BF556" s="585">
        <v>2</v>
      </c>
      <c r="BG556" s="586">
        <v>44964.652881944443</v>
      </c>
      <c r="BH556" s="572">
        <f t="shared" si="1636"/>
        <v>46265</v>
      </c>
      <c r="BI556" s="604">
        <f>BH556-BG556</f>
        <v>1300.3471180555571</v>
      </c>
      <c r="BJ556" s="580" t="str">
        <f t="shared" si="1548"/>
        <v>Dead Stock</v>
      </c>
      <c r="BK556" s="751">
        <v>10300</v>
      </c>
    </row>
    <row r="557" spans="1:63" ht="13">
      <c r="A557" s="549"/>
      <c r="B557" s="550"/>
      <c r="C557" s="551">
        <v>554</v>
      </c>
      <c r="D557" s="638" t="s">
        <v>5083</v>
      </c>
      <c r="E557" s="611">
        <v>16</v>
      </c>
      <c r="F557" s="593" t="s">
        <v>1953</v>
      </c>
      <c r="G557" s="588" t="s">
        <v>3728</v>
      </c>
      <c r="H557" s="589" t="s">
        <v>3729</v>
      </c>
      <c r="I557" s="581" t="s">
        <v>4301</v>
      </c>
      <c r="J557" s="580" t="s">
        <v>629</v>
      </c>
      <c r="K557" s="594">
        <f t="shared" si="1641"/>
        <v>1</v>
      </c>
      <c r="L557" s="588">
        <v>1</v>
      </c>
      <c r="M557" s="558"/>
      <c r="N557" s="558"/>
      <c r="O557" s="562">
        <f t="shared" si="1642"/>
        <v>1</v>
      </c>
      <c r="P557" s="560"/>
      <c r="Q557" s="558"/>
      <c r="R557" s="562">
        <f t="shared" si="1643"/>
        <v>1</v>
      </c>
      <c r="S557" s="560"/>
      <c r="T557" s="558"/>
      <c r="U557" s="595">
        <f t="shared" si="1644"/>
        <v>1</v>
      </c>
      <c r="V557" s="560"/>
      <c r="W557" s="558"/>
      <c r="X557" s="562">
        <f t="shared" si="1645"/>
        <v>1</v>
      </c>
      <c r="Y557" s="560"/>
      <c r="Z557" s="558"/>
      <c r="AA557" s="595">
        <f t="shared" si="1646"/>
        <v>1</v>
      </c>
      <c r="AB557" s="560"/>
      <c r="AC557" s="558"/>
      <c r="AD557" s="562">
        <f t="shared" si="1647"/>
        <v>1</v>
      </c>
      <c r="AE557" s="557"/>
      <c r="AF557" s="558"/>
      <c r="AG557" s="672">
        <f t="shared" si="1648"/>
        <v>1</v>
      </c>
      <c r="AH557" s="560"/>
      <c r="AI557" s="558"/>
      <c r="AJ557" s="562">
        <f t="shared" si="1649"/>
        <v>1</v>
      </c>
      <c r="AK557" s="560"/>
      <c r="AL557" s="558"/>
      <c r="AM557" s="562">
        <f t="shared" si="1650"/>
        <v>1</v>
      </c>
      <c r="AN557" s="560"/>
      <c r="AO557" s="558"/>
      <c r="AP557" s="562">
        <f t="shared" si="1651"/>
        <v>1</v>
      </c>
      <c r="AQ557" s="560"/>
      <c r="AR557" s="558"/>
      <c r="AS557" s="562">
        <f t="shared" si="1652"/>
        <v>1</v>
      </c>
      <c r="AT557" s="560"/>
      <c r="AU557" s="558"/>
      <c r="AV557" s="562">
        <f t="shared" si="1653"/>
        <v>1</v>
      </c>
      <c r="AW557" s="597">
        <f t="shared" si="1655"/>
        <v>0</v>
      </c>
      <c r="AX557" s="583">
        <f t="shared" si="1638"/>
        <v>0</v>
      </c>
      <c r="AY557" s="599">
        <f t="shared" si="1654"/>
        <v>0</v>
      </c>
      <c r="AZ557" s="600" t="e">
        <f>AVERAGE(N557,Q557,T557,W557,Z557,AC557,AF557,AI557,AL557,AO557,AR557,AU557)</f>
        <v>#DIV/0!</v>
      </c>
      <c r="BA557" s="601">
        <f>COUNT(N557,Q557,T557,W557,Z557,AC557,AF557,AI557,AL557,AO557,AR557,AU557)</f>
        <v>0</v>
      </c>
      <c r="BB557" s="602">
        <v>1</v>
      </c>
      <c r="BC557" s="603">
        <v>0</v>
      </c>
      <c r="BD557" s="584">
        <f t="shared" si="1545"/>
        <v>1</v>
      </c>
      <c r="BE557" s="583">
        <f t="shared" si="1546"/>
        <v>1</v>
      </c>
      <c r="BF557" s="585">
        <v>2</v>
      </c>
      <c r="BG557" s="586">
        <v>44964.652881944443</v>
      </c>
      <c r="BH557" s="572">
        <f t="shared" si="1636"/>
        <v>46265</v>
      </c>
      <c r="BI557" s="604">
        <f>BH557-BG557</f>
        <v>1300.3471180555571</v>
      </c>
      <c r="BJ557" s="580" t="str">
        <f t="shared" si="1548"/>
        <v>Dead Stock</v>
      </c>
      <c r="BK557" s="751">
        <v>10000</v>
      </c>
    </row>
    <row r="558" spans="1:63" ht="13">
      <c r="A558" s="575"/>
      <c r="B558" s="576"/>
      <c r="C558" s="551">
        <v>555</v>
      </c>
      <c r="D558" s="650" t="s">
        <v>4621</v>
      </c>
      <c r="E558" s="649">
        <v>1</v>
      </c>
      <c r="F558" s="553" t="s">
        <v>1952</v>
      </c>
      <c r="G558" s="588" t="s">
        <v>2932</v>
      </c>
      <c r="H558" s="589" t="s">
        <v>2933</v>
      </c>
      <c r="I558" s="581" t="s">
        <v>4301</v>
      </c>
      <c r="J558" s="580" t="s">
        <v>629</v>
      </c>
      <c r="K558" s="582">
        <f t="shared" si="1641"/>
        <v>1</v>
      </c>
      <c r="L558" s="580">
        <v>1</v>
      </c>
      <c r="M558" s="557"/>
      <c r="N558" s="558"/>
      <c r="O558" s="559">
        <f t="shared" si="1642"/>
        <v>1</v>
      </c>
      <c r="P558" s="560"/>
      <c r="Q558" s="558"/>
      <c r="R558" s="559">
        <f t="shared" si="1643"/>
        <v>1</v>
      </c>
      <c r="S558" s="560"/>
      <c r="T558" s="558"/>
      <c r="U558" s="561">
        <f t="shared" si="1644"/>
        <v>1</v>
      </c>
      <c r="V558" s="560"/>
      <c r="W558" s="558"/>
      <c r="X558" s="559">
        <f t="shared" si="1645"/>
        <v>1</v>
      </c>
      <c r="Y558" s="560"/>
      <c r="Z558" s="558"/>
      <c r="AA558" s="561">
        <f t="shared" si="1646"/>
        <v>1</v>
      </c>
      <c r="AB558" s="560"/>
      <c r="AC558" s="558"/>
      <c r="AD558" s="559">
        <f t="shared" si="1647"/>
        <v>1</v>
      </c>
      <c r="AE558" s="557"/>
      <c r="AF558" s="558"/>
      <c r="AG558" s="756">
        <f t="shared" si="1648"/>
        <v>1</v>
      </c>
      <c r="AH558" s="560"/>
      <c r="AI558" s="558"/>
      <c r="AJ558" s="562">
        <f t="shared" si="1649"/>
        <v>1</v>
      </c>
      <c r="AK558" s="560"/>
      <c r="AL558" s="558"/>
      <c r="AM558" s="562">
        <f t="shared" si="1650"/>
        <v>1</v>
      </c>
      <c r="AN558" s="560"/>
      <c r="AO558" s="558"/>
      <c r="AP558" s="562">
        <f t="shared" si="1651"/>
        <v>1</v>
      </c>
      <c r="AQ558" s="560"/>
      <c r="AR558" s="558"/>
      <c r="AS558" s="605">
        <f t="shared" si="1652"/>
        <v>1</v>
      </c>
      <c r="AT558" s="557"/>
      <c r="AU558" s="558"/>
      <c r="AV558" s="562">
        <f t="shared" si="1653"/>
        <v>1</v>
      </c>
      <c r="AW558" s="631">
        <f t="shared" ref="AW558:AW561" si="1656">SUM(M558+P558+S558+V558+Y558+AB558+AE558+AH558+AK558+AN558+AQ558+AT558)</f>
        <v>0</v>
      </c>
      <c r="AX558" s="583">
        <f t="shared" si="1638"/>
        <v>0</v>
      </c>
      <c r="AY558" s="564">
        <f t="shared" si="1654"/>
        <v>0</v>
      </c>
      <c r="AZ558" s="565" t="e">
        <f t="shared" ref="AZ558:AZ561" si="1657">AVERAGE(N558,Q558,T558,W558,Z558,AC558,AF558,AI558,AL558,AO558,AR558,AU558)</f>
        <v>#DIV/0!</v>
      </c>
      <c r="BA558" s="566">
        <f t="shared" ref="BA558:BA561" si="1658">COUNT(N558,Q558,T558,W558,Z558,AC558,AF558,AI558,AL558,AO558,AR558,AU558)</f>
        <v>0</v>
      </c>
      <c r="BB558" s="567">
        <v>1</v>
      </c>
      <c r="BC558" s="568">
        <v>0</v>
      </c>
      <c r="BD558" s="584">
        <f t="shared" si="1545"/>
        <v>1</v>
      </c>
      <c r="BE558" s="583">
        <f t="shared" si="1546"/>
        <v>1</v>
      </c>
      <c r="BF558" s="585">
        <v>2</v>
      </c>
      <c r="BG558" s="586">
        <v>45301.383090277777</v>
      </c>
      <c r="BH558" s="572">
        <f t="shared" si="1636"/>
        <v>46265</v>
      </c>
      <c r="BI558" s="587">
        <f t="shared" ref="BI558:BI561" si="1659">BH558-BG558</f>
        <v>963.61690972222277</v>
      </c>
      <c r="BJ558" s="580" t="str">
        <f t="shared" si="1548"/>
        <v>Dead Stock</v>
      </c>
      <c r="BK558" s="751">
        <v>6800</v>
      </c>
    </row>
    <row r="559" spans="1:63" ht="13">
      <c r="A559" s="549"/>
      <c r="B559" s="576"/>
      <c r="C559" s="551">
        <v>556</v>
      </c>
      <c r="D559" s="650" t="s">
        <v>4621</v>
      </c>
      <c r="E559" s="649">
        <v>2</v>
      </c>
      <c r="F559" s="553" t="s">
        <v>1953</v>
      </c>
      <c r="G559" s="588" t="s">
        <v>2934</v>
      </c>
      <c r="H559" s="589" t="s">
        <v>2935</v>
      </c>
      <c r="I559" s="581" t="s">
        <v>4301</v>
      </c>
      <c r="J559" s="580" t="s">
        <v>629</v>
      </c>
      <c r="K559" s="582">
        <f t="shared" si="1641"/>
        <v>1</v>
      </c>
      <c r="L559" s="580">
        <v>1</v>
      </c>
      <c r="M559" s="557"/>
      <c r="N559" s="558"/>
      <c r="O559" s="559">
        <f t="shared" si="1642"/>
        <v>1</v>
      </c>
      <c r="P559" s="560"/>
      <c r="Q559" s="558"/>
      <c r="R559" s="559">
        <f t="shared" si="1643"/>
        <v>1</v>
      </c>
      <c r="S559" s="560"/>
      <c r="T559" s="558"/>
      <c r="U559" s="561">
        <f t="shared" si="1644"/>
        <v>1</v>
      </c>
      <c r="V559" s="560"/>
      <c r="W559" s="558"/>
      <c r="X559" s="559">
        <f t="shared" si="1645"/>
        <v>1</v>
      </c>
      <c r="Y559" s="560"/>
      <c r="Z559" s="558"/>
      <c r="AA559" s="561">
        <f t="shared" si="1646"/>
        <v>1</v>
      </c>
      <c r="AB559" s="560"/>
      <c r="AC559" s="558"/>
      <c r="AD559" s="559">
        <f t="shared" si="1647"/>
        <v>1</v>
      </c>
      <c r="AE559" s="557"/>
      <c r="AF559" s="558"/>
      <c r="AG559" s="756">
        <f t="shared" si="1648"/>
        <v>1</v>
      </c>
      <c r="AH559" s="560"/>
      <c r="AI559" s="558"/>
      <c r="AJ559" s="562">
        <f t="shared" si="1649"/>
        <v>1</v>
      </c>
      <c r="AK559" s="560"/>
      <c r="AL559" s="558"/>
      <c r="AM559" s="562">
        <f t="shared" si="1650"/>
        <v>1</v>
      </c>
      <c r="AN559" s="560"/>
      <c r="AO559" s="558"/>
      <c r="AP559" s="562">
        <f t="shared" si="1651"/>
        <v>1</v>
      </c>
      <c r="AQ559" s="560"/>
      <c r="AR559" s="558"/>
      <c r="AS559" s="605">
        <f t="shared" si="1652"/>
        <v>1</v>
      </c>
      <c r="AT559" s="557"/>
      <c r="AU559" s="558"/>
      <c r="AV559" s="562">
        <f t="shared" si="1653"/>
        <v>1</v>
      </c>
      <c r="AW559" s="631">
        <f t="shared" si="1656"/>
        <v>0</v>
      </c>
      <c r="AX559" s="583">
        <f t="shared" si="1638"/>
        <v>0</v>
      </c>
      <c r="AY559" s="564">
        <f t="shared" si="1654"/>
        <v>0</v>
      </c>
      <c r="AZ559" s="565" t="e">
        <f t="shared" si="1657"/>
        <v>#DIV/0!</v>
      </c>
      <c r="BA559" s="566">
        <f t="shared" si="1658"/>
        <v>0</v>
      </c>
      <c r="BB559" s="567">
        <f>MAX(0, Table176252626[[#This Row],[Column6]])</f>
        <v>1</v>
      </c>
      <c r="BC559" s="568">
        <v>0</v>
      </c>
      <c r="BD559" s="584">
        <f t="shared" si="1545"/>
        <v>1</v>
      </c>
      <c r="BE559" s="583">
        <f t="shared" si="1546"/>
        <v>1</v>
      </c>
      <c r="BF559" s="585">
        <v>2</v>
      </c>
      <c r="BG559" s="586">
        <v>44888.423391203702</v>
      </c>
      <c r="BH559" s="572">
        <f t="shared" si="1636"/>
        <v>46265</v>
      </c>
      <c r="BI559" s="608">
        <f t="shared" si="1659"/>
        <v>1376.5766087962984</v>
      </c>
      <c r="BJ559" s="580" t="str">
        <f t="shared" si="1548"/>
        <v>Dead Stock</v>
      </c>
      <c r="BK559" s="751">
        <v>3800</v>
      </c>
    </row>
    <row r="560" spans="1:63" ht="13">
      <c r="A560" s="549"/>
      <c r="B560" s="576"/>
      <c r="C560" s="577">
        <v>557</v>
      </c>
      <c r="D560" s="650" t="s">
        <v>4621</v>
      </c>
      <c r="E560" s="649">
        <v>3</v>
      </c>
      <c r="F560" s="553" t="s">
        <v>1953</v>
      </c>
      <c r="G560" s="588" t="s">
        <v>2936</v>
      </c>
      <c r="H560" s="589" t="s">
        <v>2937</v>
      </c>
      <c r="I560" s="581" t="s">
        <v>4301</v>
      </c>
      <c r="J560" s="580" t="s">
        <v>629</v>
      </c>
      <c r="K560" s="582">
        <f t="shared" si="1641"/>
        <v>1</v>
      </c>
      <c r="L560" s="580">
        <v>1</v>
      </c>
      <c r="M560" s="557"/>
      <c r="N560" s="558"/>
      <c r="O560" s="559">
        <f t="shared" si="1642"/>
        <v>1</v>
      </c>
      <c r="P560" s="560"/>
      <c r="Q560" s="558"/>
      <c r="R560" s="559">
        <f t="shared" si="1643"/>
        <v>1</v>
      </c>
      <c r="S560" s="560"/>
      <c r="T560" s="558"/>
      <c r="U560" s="561">
        <f t="shared" si="1644"/>
        <v>1</v>
      </c>
      <c r="V560" s="560"/>
      <c r="W560" s="558"/>
      <c r="X560" s="559">
        <f t="shared" si="1645"/>
        <v>1</v>
      </c>
      <c r="Y560" s="560"/>
      <c r="Z560" s="558"/>
      <c r="AA560" s="561">
        <f t="shared" si="1646"/>
        <v>1</v>
      </c>
      <c r="AB560" s="560"/>
      <c r="AC560" s="558"/>
      <c r="AD560" s="559">
        <f t="shared" si="1647"/>
        <v>1</v>
      </c>
      <c r="AE560" s="557"/>
      <c r="AF560" s="558"/>
      <c r="AG560" s="756">
        <f t="shared" si="1648"/>
        <v>1</v>
      </c>
      <c r="AH560" s="560"/>
      <c r="AI560" s="558"/>
      <c r="AJ560" s="562">
        <f t="shared" si="1649"/>
        <v>1</v>
      </c>
      <c r="AK560" s="560"/>
      <c r="AL560" s="558"/>
      <c r="AM560" s="562">
        <f t="shared" si="1650"/>
        <v>1</v>
      </c>
      <c r="AN560" s="560"/>
      <c r="AO560" s="558"/>
      <c r="AP560" s="562">
        <f t="shared" si="1651"/>
        <v>1</v>
      </c>
      <c r="AQ560" s="560"/>
      <c r="AR560" s="558"/>
      <c r="AS560" s="605">
        <f t="shared" si="1652"/>
        <v>1</v>
      </c>
      <c r="AT560" s="557"/>
      <c r="AU560" s="558"/>
      <c r="AV560" s="562">
        <f t="shared" si="1653"/>
        <v>1</v>
      </c>
      <c r="AW560" s="631">
        <f t="shared" si="1656"/>
        <v>0</v>
      </c>
      <c r="AX560" s="583">
        <f t="shared" si="1638"/>
        <v>0</v>
      </c>
      <c r="AY560" s="564">
        <f t="shared" si="1654"/>
        <v>0</v>
      </c>
      <c r="AZ560" s="565" t="e">
        <f t="shared" si="1657"/>
        <v>#DIV/0!</v>
      </c>
      <c r="BA560" s="566">
        <f t="shared" si="1658"/>
        <v>0</v>
      </c>
      <c r="BB560" s="567">
        <f>MAX(0, Table176252626[[#This Row],[Column6]])</f>
        <v>1</v>
      </c>
      <c r="BC560" s="568">
        <v>0</v>
      </c>
      <c r="BD560" s="584">
        <f t="shared" si="1545"/>
        <v>1</v>
      </c>
      <c r="BE560" s="583">
        <f t="shared" si="1546"/>
        <v>1</v>
      </c>
      <c r="BF560" s="585">
        <v>2</v>
      </c>
      <c r="BG560" s="586">
        <v>44888.423391203702</v>
      </c>
      <c r="BH560" s="572">
        <f t="shared" si="1636"/>
        <v>46265</v>
      </c>
      <c r="BI560" s="587">
        <f t="shared" si="1659"/>
        <v>1376.5766087962984</v>
      </c>
      <c r="BJ560" s="580" t="str">
        <f t="shared" si="1548"/>
        <v>Dead Stock</v>
      </c>
      <c r="BK560" s="751">
        <v>3800</v>
      </c>
    </row>
    <row r="561" spans="1:294" ht="13">
      <c r="A561" s="549"/>
      <c r="B561" s="550"/>
      <c r="C561" s="551">
        <v>558</v>
      </c>
      <c r="D561" s="650" t="s">
        <v>4621</v>
      </c>
      <c r="E561" s="649">
        <v>4</v>
      </c>
      <c r="F561" s="553" t="s">
        <v>1953</v>
      </c>
      <c r="G561" s="588" t="s">
        <v>2938</v>
      </c>
      <c r="H561" s="589" t="s">
        <v>2939</v>
      </c>
      <c r="I561" s="581" t="s">
        <v>4301</v>
      </c>
      <c r="J561" s="580" t="s">
        <v>629</v>
      </c>
      <c r="K561" s="582">
        <f t="shared" si="1641"/>
        <v>1</v>
      </c>
      <c r="L561" s="580">
        <v>1</v>
      </c>
      <c r="M561" s="557"/>
      <c r="N561" s="558"/>
      <c r="O561" s="559">
        <f t="shared" si="1642"/>
        <v>1</v>
      </c>
      <c r="P561" s="560"/>
      <c r="Q561" s="558"/>
      <c r="R561" s="559">
        <f t="shared" si="1643"/>
        <v>1</v>
      </c>
      <c r="S561" s="560"/>
      <c r="T561" s="558"/>
      <c r="U561" s="561">
        <f t="shared" si="1644"/>
        <v>1</v>
      </c>
      <c r="V561" s="560"/>
      <c r="W561" s="558"/>
      <c r="X561" s="559">
        <f t="shared" si="1645"/>
        <v>1</v>
      </c>
      <c r="Y561" s="560"/>
      <c r="Z561" s="558"/>
      <c r="AA561" s="561">
        <f t="shared" si="1646"/>
        <v>1</v>
      </c>
      <c r="AB561" s="560"/>
      <c r="AC561" s="558"/>
      <c r="AD561" s="559">
        <f t="shared" si="1647"/>
        <v>1</v>
      </c>
      <c r="AE561" s="557"/>
      <c r="AF561" s="558"/>
      <c r="AG561" s="756">
        <f t="shared" si="1648"/>
        <v>1</v>
      </c>
      <c r="AH561" s="560"/>
      <c r="AI561" s="558"/>
      <c r="AJ561" s="562">
        <f t="shared" si="1649"/>
        <v>1</v>
      </c>
      <c r="AK561" s="560"/>
      <c r="AL561" s="558"/>
      <c r="AM561" s="562">
        <f t="shared" si="1650"/>
        <v>1</v>
      </c>
      <c r="AN561" s="560"/>
      <c r="AO561" s="558"/>
      <c r="AP561" s="562">
        <f t="shared" si="1651"/>
        <v>1</v>
      </c>
      <c r="AQ561" s="560"/>
      <c r="AR561" s="558"/>
      <c r="AS561" s="562">
        <f t="shared" si="1652"/>
        <v>1</v>
      </c>
      <c r="AT561" s="560"/>
      <c r="AU561" s="558"/>
      <c r="AV561" s="562">
        <f t="shared" si="1653"/>
        <v>1</v>
      </c>
      <c r="AW561" s="583">
        <f t="shared" si="1656"/>
        <v>0</v>
      </c>
      <c r="AX561" s="583">
        <f t="shared" si="1638"/>
        <v>0</v>
      </c>
      <c r="AY561" s="564">
        <f t="shared" si="1654"/>
        <v>0</v>
      </c>
      <c r="AZ561" s="565" t="e">
        <f t="shared" si="1657"/>
        <v>#DIV/0!</v>
      </c>
      <c r="BA561" s="566">
        <f t="shared" si="1658"/>
        <v>0</v>
      </c>
      <c r="BB561" s="567">
        <v>1</v>
      </c>
      <c r="BC561" s="568">
        <v>0</v>
      </c>
      <c r="BD561" s="584">
        <f t="shared" si="1545"/>
        <v>1</v>
      </c>
      <c r="BE561" s="583">
        <f t="shared" si="1546"/>
        <v>1</v>
      </c>
      <c r="BF561" s="585">
        <v>2</v>
      </c>
      <c r="BG561" s="586">
        <v>45071.586342592593</v>
      </c>
      <c r="BH561" s="572">
        <f t="shared" si="1636"/>
        <v>46265</v>
      </c>
      <c r="BI561" s="587">
        <f t="shared" si="1659"/>
        <v>1193.4136574074073</v>
      </c>
      <c r="BJ561" s="580" t="str">
        <f t="shared" si="1548"/>
        <v>Dead Stock</v>
      </c>
      <c r="BK561" s="751">
        <v>3800</v>
      </c>
    </row>
    <row r="562" spans="1:294" ht="13">
      <c r="A562" s="590"/>
      <c r="B562" s="591"/>
      <c r="C562" s="551">
        <v>559</v>
      </c>
      <c r="D562" s="651" t="s">
        <v>4283</v>
      </c>
      <c r="E562" s="615">
        <v>1</v>
      </c>
      <c r="F562" s="553" t="s">
        <v>1953</v>
      </c>
      <c r="G562" s="580" t="s">
        <v>560</v>
      </c>
      <c r="H562" s="581" t="s">
        <v>561</v>
      </c>
      <c r="I562" s="581" t="s">
        <v>425</v>
      </c>
      <c r="J562" s="580" t="s">
        <v>629</v>
      </c>
      <c r="K562" s="582">
        <f t="shared" ref="K562:K589" si="1660">AV562</f>
        <v>15</v>
      </c>
      <c r="L562" s="580">
        <v>15</v>
      </c>
      <c r="M562" s="557"/>
      <c r="N562" s="558"/>
      <c r="O562" s="559">
        <f>SUM(L562+M562-N562)</f>
        <v>15</v>
      </c>
      <c r="P562" s="560"/>
      <c r="Q562" s="558"/>
      <c r="R562" s="559">
        <f t="shared" ref="R562:R589" si="1661">SUM(O562+P562-Q562)</f>
        <v>15</v>
      </c>
      <c r="S562" s="560"/>
      <c r="T562" s="558"/>
      <c r="U562" s="561">
        <f t="shared" ref="U562:U589" si="1662">SUM(R562+S562-T562)</f>
        <v>15</v>
      </c>
      <c r="V562" s="560"/>
      <c r="W562" s="558"/>
      <c r="X562" s="559">
        <f t="shared" ref="X562:X589" si="1663">SUM(U562+V562-W562)</f>
        <v>15</v>
      </c>
      <c r="Y562" s="560"/>
      <c r="Z562" s="558"/>
      <c r="AA562" s="561">
        <f t="shared" ref="AA562:AA589" si="1664">SUM(X562+Y562-Z562)</f>
        <v>15</v>
      </c>
      <c r="AB562" s="560"/>
      <c r="AC562" s="558"/>
      <c r="AD562" s="559">
        <f t="shared" ref="AD562:AD589" si="1665">SUM(AA562+AB562-AC562)</f>
        <v>15</v>
      </c>
      <c r="AE562" s="557"/>
      <c r="AF562" s="558"/>
      <c r="AG562" s="756">
        <f t="shared" ref="AG562:AG589" si="1666">SUM(AD562+AE562-AF562)</f>
        <v>15</v>
      </c>
      <c r="AH562" s="560"/>
      <c r="AI562" s="558"/>
      <c r="AJ562" s="562">
        <f t="shared" ref="AJ562:AJ589" si="1667">SUM(AG562+AH562-AI562)</f>
        <v>15</v>
      </c>
      <c r="AK562" s="560"/>
      <c r="AL562" s="558"/>
      <c r="AM562" s="562">
        <f t="shared" ref="AM562:AM589" si="1668">SUM(AJ562+AK562-AL562)</f>
        <v>15</v>
      </c>
      <c r="AN562" s="560"/>
      <c r="AO562" s="558"/>
      <c r="AP562" s="562">
        <f>SUM(AM562+AN562-AO562)</f>
        <v>15</v>
      </c>
      <c r="AQ562" s="560"/>
      <c r="AR562" s="558"/>
      <c r="AS562" s="562">
        <f>SUM(AP562+AQ562-AR562)</f>
        <v>15</v>
      </c>
      <c r="AT562" s="560"/>
      <c r="AU562" s="558"/>
      <c r="AV562" s="562">
        <f t="shared" ref="AV562:AV589" si="1669">SUM(AS562+AT562-AU562)</f>
        <v>15</v>
      </c>
      <c r="AW562" s="583">
        <f t="shared" ref="AW562:AX589" si="1670">SUM(M562+P562+S562+V562+Y562+AB562+AE562+AH562+AK562+AN562+AQ562+AT562)</f>
        <v>0</v>
      </c>
      <c r="AX562" s="583">
        <f t="shared" ref="AX562:AX571" si="1671">SUM(N562+Q562+T562+W562+Z562+AC562+AF562+AI562+AL562+AO562+AR562+AU562)</f>
        <v>0</v>
      </c>
      <c r="AY562" s="564">
        <f t="shared" ref="AY562:AY589" si="1672">SUM(N562,Q562,T562,W562,Z562,AC562,AF562,AI562,AL562,AO562,AR562,AU562)</f>
        <v>0</v>
      </c>
      <c r="AZ562" s="565" t="e">
        <f t="shared" ref="AZ562:AZ589" si="1673">AVERAGE(N562,Q562,T562,W562,Z562,AC562,AF562,AI562,AL562,AO562,AR562,AU562)</f>
        <v>#DIV/0!</v>
      </c>
      <c r="BA562" s="566">
        <f t="shared" ref="BA562:BA589" si="1674">COUNT(N562,Q562,T562,W562,Z562,AC562,AF562,AI562,AL562,AO562,AR562,AU562)</f>
        <v>0</v>
      </c>
      <c r="BB562" s="567">
        <f>MAX(0, Table176252626[[#This Row],[Column6]])</f>
        <v>15</v>
      </c>
      <c r="BC562" s="568">
        <v>1</v>
      </c>
      <c r="BD562" s="584">
        <f t="shared" si="1545"/>
        <v>15</v>
      </c>
      <c r="BE562" s="583">
        <f t="shared" si="1546"/>
        <v>14</v>
      </c>
      <c r="BF562" s="585">
        <v>2</v>
      </c>
      <c r="BG562" s="586">
        <v>43084.463807870372</v>
      </c>
      <c r="BH562" s="572">
        <f>BH541</f>
        <v>46265</v>
      </c>
      <c r="BI562" s="587">
        <f>BH562-BG562</f>
        <v>3180.536192129628</v>
      </c>
      <c r="BJ562" s="580" t="str">
        <f t="shared" si="1548"/>
        <v>Dead Stock</v>
      </c>
      <c r="BK562" s="751">
        <v>423</v>
      </c>
    </row>
    <row r="563" spans="1:294" ht="13">
      <c r="A563" s="549"/>
      <c r="B563" s="550"/>
      <c r="C563" s="551">
        <v>560</v>
      </c>
      <c r="D563" s="651" t="s">
        <v>1083</v>
      </c>
      <c r="E563" s="615">
        <v>2</v>
      </c>
      <c r="F563" s="553" t="s">
        <v>1953</v>
      </c>
      <c r="G563" s="580" t="s">
        <v>562</v>
      </c>
      <c r="H563" s="581" t="s">
        <v>563</v>
      </c>
      <c r="I563" s="581" t="s">
        <v>425</v>
      </c>
      <c r="J563" s="580" t="s">
        <v>629</v>
      </c>
      <c r="K563" s="582">
        <f t="shared" si="1660"/>
        <v>14</v>
      </c>
      <c r="L563" s="580">
        <v>14</v>
      </c>
      <c r="M563" s="557"/>
      <c r="N563" s="558"/>
      <c r="O563" s="559">
        <f>SUM(L563+M563-N563)</f>
        <v>14</v>
      </c>
      <c r="P563" s="560"/>
      <c r="Q563" s="558"/>
      <c r="R563" s="559">
        <f t="shared" si="1661"/>
        <v>14</v>
      </c>
      <c r="S563" s="560"/>
      <c r="T563" s="558"/>
      <c r="U563" s="561">
        <f t="shared" si="1662"/>
        <v>14</v>
      </c>
      <c r="V563" s="560"/>
      <c r="W563" s="558"/>
      <c r="X563" s="559">
        <f t="shared" si="1663"/>
        <v>14</v>
      </c>
      <c r="Y563" s="560"/>
      <c r="Z563" s="558"/>
      <c r="AA563" s="561">
        <f t="shared" si="1664"/>
        <v>14</v>
      </c>
      <c r="AB563" s="560"/>
      <c r="AC563" s="558"/>
      <c r="AD563" s="559">
        <f t="shared" si="1665"/>
        <v>14</v>
      </c>
      <c r="AE563" s="557"/>
      <c r="AF563" s="558"/>
      <c r="AG563" s="756">
        <f t="shared" si="1666"/>
        <v>14</v>
      </c>
      <c r="AH563" s="560"/>
      <c r="AI563" s="558"/>
      <c r="AJ563" s="562">
        <f t="shared" si="1667"/>
        <v>14</v>
      </c>
      <c r="AK563" s="560"/>
      <c r="AL563" s="558"/>
      <c r="AM563" s="562">
        <f t="shared" si="1668"/>
        <v>14</v>
      </c>
      <c r="AN563" s="560"/>
      <c r="AO563" s="558"/>
      <c r="AP563" s="562">
        <f>SUM(AM563+AN563-AO563)</f>
        <v>14</v>
      </c>
      <c r="AQ563" s="560"/>
      <c r="AR563" s="558"/>
      <c r="AS563" s="562">
        <f>SUM(AP563+AQ563-AR563)</f>
        <v>14</v>
      </c>
      <c r="AT563" s="560"/>
      <c r="AU563" s="558"/>
      <c r="AV563" s="562">
        <f t="shared" si="1669"/>
        <v>14</v>
      </c>
      <c r="AW563" s="583">
        <f t="shared" si="1670"/>
        <v>0</v>
      </c>
      <c r="AX563" s="583">
        <f t="shared" si="1671"/>
        <v>0</v>
      </c>
      <c r="AY563" s="564">
        <f t="shared" si="1672"/>
        <v>0</v>
      </c>
      <c r="AZ563" s="565" t="e">
        <f t="shared" si="1673"/>
        <v>#DIV/0!</v>
      </c>
      <c r="BA563" s="566">
        <f t="shared" si="1674"/>
        <v>0</v>
      </c>
      <c r="BB563" s="567">
        <f>MAX(0, Table176252626[[#This Row],[Column6]])</f>
        <v>14</v>
      </c>
      <c r="BC563" s="568">
        <v>1</v>
      </c>
      <c r="BD563" s="584">
        <f t="shared" si="1545"/>
        <v>14</v>
      </c>
      <c r="BE563" s="583">
        <f t="shared" si="1546"/>
        <v>13</v>
      </c>
      <c r="BF563" s="585">
        <v>2</v>
      </c>
      <c r="BG563" s="586">
        <v>43084.463807870372</v>
      </c>
      <c r="BH563" s="572">
        <f t="shared" si="1636"/>
        <v>46265</v>
      </c>
      <c r="BI563" s="587">
        <f>BH563-BG563</f>
        <v>3180.536192129628</v>
      </c>
      <c r="BJ563" s="580" t="str">
        <f t="shared" si="1548"/>
        <v>Dead Stock</v>
      </c>
      <c r="BK563" s="751">
        <v>468</v>
      </c>
    </row>
    <row r="564" spans="1:294" ht="13">
      <c r="A564" s="549"/>
      <c r="B564" s="550"/>
      <c r="C564" s="577">
        <v>561</v>
      </c>
      <c r="D564" s="651" t="s">
        <v>1083</v>
      </c>
      <c r="E564" s="615">
        <v>3</v>
      </c>
      <c r="F564" s="553" t="s">
        <v>1952</v>
      </c>
      <c r="G564" s="580" t="s">
        <v>207</v>
      </c>
      <c r="H564" s="581" t="s">
        <v>208</v>
      </c>
      <c r="I564" s="581" t="s">
        <v>425</v>
      </c>
      <c r="J564" s="580" t="s">
        <v>629</v>
      </c>
      <c r="K564" s="582">
        <f t="shared" si="1660"/>
        <v>13</v>
      </c>
      <c r="L564" s="580">
        <v>6</v>
      </c>
      <c r="M564" s="557"/>
      <c r="N564" s="558"/>
      <c r="O564" s="559">
        <f>SUM(L564+M564-N564)</f>
        <v>6</v>
      </c>
      <c r="P564" s="560"/>
      <c r="Q564" s="558"/>
      <c r="R564" s="559">
        <f t="shared" si="1661"/>
        <v>6</v>
      </c>
      <c r="S564" s="560"/>
      <c r="T564" s="558"/>
      <c r="U564" s="561">
        <f t="shared" si="1662"/>
        <v>6</v>
      </c>
      <c r="V564" s="560"/>
      <c r="W564" s="558"/>
      <c r="X564" s="559">
        <f t="shared" si="1663"/>
        <v>6</v>
      </c>
      <c r="Y564" s="560"/>
      <c r="Z564" s="558">
        <v>2</v>
      </c>
      <c r="AA564" s="561">
        <f t="shared" si="1664"/>
        <v>4</v>
      </c>
      <c r="AB564" s="560"/>
      <c r="AC564" s="558">
        <v>1</v>
      </c>
      <c r="AD564" s="559">
        <f t="shared" si="1665"/>
        <v>3</v>
      </c>
      <c r="AE564" s="557">
        <v>10</v>
      </c>
      <c r="AF564" s="558"/>
      <c r="AG564" s="756">
        <f t="shared" si="1666"/>
        <v>13</v>
      </c>
      <c r="AH564" s="560"/>
      <c r="AI564" s="558"/>
      <c r="AJ564" s="562">
        <f t="shared" si="1667"/>
        <v>13</v>
      </c>
      <c r="AK564" s="560"/>
      <c r="AL564" s="558"/>
      <c r="AM564" s="562">
        <f t="shared" si="1668"/>
        <v>13</v>
      </c>
      <c r="AN564" s="560"/>
      <c r="AO564" s="558"/>
      <c r="AP564" s="562">
        <f>SUM(AM564+AN564-AO564)</f>
        <v>13</v>
      </c>
      <c r="AQ564" s="560"/>
      <c r="AR564" s="558"/>
      <c r="AS564" s="562">
        <f>SUM(AP564+AQ564-AR564)</f>
        <v>13</v>
      </c>
      <c r="AT564" s="560"/>
      <c r="AU564" s="558"/>
      <c r="AV564" s="562">
        <f t="shared" si="1669"/>
        <v>13</v>
      </c>
      <c r="AW564" s="583">
        <f t="shared" si="1670"/>
        <v>10</v>
      </c>
      <c r="AX564" s="583">
        <f t="shared" si="1671"/>
        <v>3</v>
      </c>
      <c r="AY564" s="564">
        <f t="shared" si="1672"/>
        <v>3</v>
      </c>
      <c r="AZ564" s="565">
        <f t="shared" si="1673"/>
        <v>1.5</v>
      </c>
      <c r="BA564" s="566">
        <f t="shared" si="1674"/>
        <v>2</v>
      </c>
      <c r="BB564" s="567">
        <f>MAX(0, Table176252626[[#This Row],[Column6]])</f>
        <v>13</v>
      </c>
      <c r="BC564" s="568">
        <v>1</v>
      </c>
      <c r="BD564" s="584">
        <f t="shared" si="1545"/>
        <v>13</v>
      </c>
      <c r="BE564" s="583">
        <f t="shared" si="1546"/>
        <v>12</v>
      </c>
      <c r="BF564" s="585">
        <v>2</v>
      </c>
      <c r="BG564" s="586">
        <v>46221</v>
      </c>
      <c r="BH564" s="572">
        <f t="shared" si="1636"/>
        <v>46265</v>
      </c>
      <c r="BI564" s="587">
        <f>BH564-BG564</f>
        <v>44</v>
      </c>
      <c r="BJ564" s="580" t="str">
        <f t="shared" si="1548"/>
        <v/>
      </c>
      <c r="BK564" s="751">
        <v>315</v>
      </c>
    </row>
    <row r="565" spans="1:294" ht="13">
      <c r="A565" s="590"/>
      <c r="B565" s="591"/>
      <c r="C565" s="551">
        <v>562</v>
      </c>
      <c r="D565" s="651" t="s">
        <v>1083</v>
      </c>
      <c r="E565" s="615">
        <v>4</v>
      </c>
      <c r="F565" s="553" t="s">
        <v>1953</v>
      </c>
      <c r="G565" s="580" t="s">
        <v>71</v>
      </c>
      <c r="H565" s="581" t="s">
        <v>72</v>
      </c>
      <c r="I565" s="581" t="s">
        <v>425</v>
      </c>
      <c r="J565" s="580" t="s">
        <v>629</v>
      </c>
      <c r="K565" s="582">
        <f t="shared" si="1660"/>
        <v>9</v>
      </c>
      <c r="L565" s="580">
        <v>9</v>
      </c>
      <c r="M565" s="557"/>
      <c r="N565" s="558"/>
      <c r="O565" s="559">
        <f>SUM(L565+M565-N565)</f>
        <v>9</v>
      </c>
      <c r="P565" s="560"/>
      <c r="Q565" s="558"/>
      <c r="R565" s="559">
        <f t="shared" si="1661"/>
        <v>9</v>
      </c>
      <c r="S565" s="560"/>
      <c r="T565" s="558"/>
      <c r="U565" s="561">
        <f t="shared" si="1662"/>
        <v>9</v>
      </c>
      <c r="V565" s="560"/>
      <c r="W565" s="558"/>
      <c r="X565" s="559">
        <f t="shared" si="1663"/>
        <v>9</v>
      </c>
      <c r="Y565" s="560"/>
      <c r="Z565" s="558"/>
      <c r="AA565" s="561">
        <f t="shared" si="1664"/>
        <v>9</v>
      </c>
      <c r="AB565" s="560"/>
      <c r="AC565" s="558"/>
      <c r="AD565" s="559">
        <f t="shared" si="1665"/>
        <v>9</v>
      </c>
      <c r="AE565" s="557"/>
      <c r="AF565" s="558"/>
      <c r="AG565" s="756">
        <f t="shared" si="1666"/>
        <v>9</v>
      </c>
      <c r="AH565" s="560"/>
      <c r="AI565" s="558"/>
      <c r="AJ565" s="562">
        <f t="shared" si="1667"/>
        <v>9</v>
      </c>
      <c r="AK565" s="560"/>
      <c r="AL565" s="558"/>
      <c r="AM565" s="562">
        <f t="shared" si="1668"/>
        <v>9</v>
      </c>
      <c r="AN565" s="560"/>
      <c r="AO565" s="558"/>
      <c r="AP565" s="562">
        <f>SUM(AM565+AN565-AO565)</f>
        <v>9</v>
      </c>
      <c r="AQ565" s="560"/>
      <c r="AR565" s="558"/>
      <c r="AS565" s="562">
        <f>SUM(AP565+AQ565-AR565)</f>
        <v>9</v>
      </c>
      <c r="AT565" s="560"/>
      <c r="AU565" s="558"/>
      <c r="AV565" s="562">
        <f t="shared" si="1669"/>
        <v>9</v>
      </c>
      <c r="AW565" s="583">
        <f t="shared" si="1670"/>
        <v>0</v>
      </c>
      <c r="AX565" s="583">
        <f t="shared" si="1671"/>
        <v>0</v>
      </c>
      <c r="AY565" s="564">
        <f t="shared" si="1672"/>
        <v>0</v>
      </c>
      <c r="AZ565" s="565" t="e">
        <f t="shared" si="1673"/>
        <v>#DIV/0!</v>
      </c>
      <c r="BA565" s="566">
        <f t="shared" si="1674"/>
        <v>0</v>
      </c>
      <c r="BB565" s="567">
        <v>9</v>
      </c>
      <c r="BC565" s="568">
        <v>1</v>
      </c>
      <c r="BD565" s="584">
        <f t="shared" si="1545"/>
        <v>9</v>
      </c>
      <c r="BE565" s="583">
        <f t="shared" si="1546"/>
        <v>8</v>
      </c>
      <c r="BF565" s="585">
        <v>2</v>
      </c>
      <c r="BG565" s="586">
        <v>42830.450497685182</v>
      </c>
      <c r="BH565" s="572">
        <f t="shared" si="1636"/>
        <v>46265</v>
      </c>
      <c r="BI565" s="587">
        <f>BH565-BG565</f>
        <v>3434.5495023148178</v>
      </c>
      <c r="BJ565" s="580" t="str">
        <f t="shared" si="1548"/>
        <v>Dead Stock</v>
      </c>
      <c r="BK565" s="751">
        <v>1200</v>
      </c>
    </row>
    <row r="566" spans="1:294" ht="13">
      <c r="A566" s="549"/>
      <c r="B566" s="576"/>
      <c r="C566" s="551">
        <v>563</v>
      </c>
      <c r="D566" s="651" t="s">
        <v>1083</v>
      </c>
      <c r="E566" s="615">
        <v>5</v>
      </c>
      <c r="F566" s="553" t="s">
        <v>1953</v>
      </c>
      <c r="G566" s="580" t="s">
        <v>56</v>
      </c>
      <c r="H566" s="581" t="s">
        <v>57</v>
      </c>
      <c r="I566" s="581" t="s">
        <v>425</v>
      </c>
      <c r="J566" s="580" t="s">
        <v>629</v>
      </c>
      <c r="K566" s="582">
        <f t="shared" si="1660"/>
        <v>3</v>
      </c>
      <c r="L566" s="580">
        <v>3</v>
      </c>
      <c r="M566" s="557"/>
      <c r="N566" s="558"/>
      <c r="O566" s="559">
        <f>SUM(L566+M566-N566)</f>
        <v>3</v>
      </c>
      <c r="P566" s="560"/>
      <c r="Q566" s="558"/>
      <c r="R566" s="559">
        <f t="shared" si="1661"/>
        <v>3</v>
      </c>
      <c r="S566" s="560"/>
      <c r="T566" s="558"/>
      <c r="U566" s="561">
        <f t="shared" si="1662"/>
        <v>3</v>
      </c>
      <c r="V566" s="560"/>
      <c r="W566" s="558"/>
      <c r="X566" s="559">
        <f t="shared" si="1663"/>
        <v>3</v>
      </c>
      <c r="Y566" s="560"/>
      <c r="Z566" s="558"/>
      <c r="AA566" s="561">
        <f t="shared" si="1664"/>
        <v>3</v>
      </c>
      <c r="AB566" s="560"/>
      <c r="AC566" s="558"/>
      <c r="AD566" s="559">
        <f t="shared" si="1665"/>
        <v>3</v>
      </c>
      <c r="AE566" s="557"/>
      <c r="AF566" s="558"/>
      <c r="AG566" s="756">
        <f t="shared" si="1666"/>
        <v>3</v>
      </c>
      <c r="AH566" s="560"/>
      <c r="AI566" s="558"/>
      <c r="AJ566" s="562">
        <f t="shared" si="1667"/>
        <v>3</v>
      </c>
      <c r="AK566" s="560"/>
      <c r="AL566" s="558"/>
      <c r="AM566" s="562">
        <f t="shared" si="1668"/>
        <v>3</v>
      </c>
      <c r="AN566" s="560"/>
      <c r="AO566" s="558"/>
      <c r="AP566" s="562">
        <f>SUM(AM566+AN566-AO566)</f>
        <v>3</v>
      </c>
      <c r="AQ566" s="560"/>
      <c r="AR566" s="558"/>
      <c r="AS566" s="562">
        <f>SUM(AP566+AQ566-AR566)</f>
        <v>3</v>
      </c>
      <c r="AT566" s="560"/>
      <c r="AU566" s="558"/>
      <c r="AV566" s="562">
        <f t="shared" si="1669"/>
        <v>3</v>
      </c>
      <c r="AW566" s="583">
        <f t="shared" si="1670"/>
        <v>0</v>
      </c>
      <c r="AX566" s="583">
        <f t="shared" si="1671"/>
        <v>0</v>
      </c>
      <c r="AY566" s="564">
        <f t="shared" si="1672"/>
        <v>0</v>
      </c>
      <c r="AZ566" s="565" t="e">
        <f t="shared" si="1673"/>
        <v>#DIV/0!</v>
      </c>
      <c r="BA566" s="566">
        <f t="shared" si="1674"/>
        <v>0</v>
      </c>
      <c r="BB566" s="567">
        <v>3</v>
      </c>
      <c r="BC566" s="568">
        <v>1</v>
      </c>
      <c r="BD566" s="584">
        <f t="shared" si="1545"/>
        <v>3</v>
      </c>
      <c r="BE566" s="583">
        <f t="shared" si="1546"/>
        <v>2</v>
      </c>
      <c r="BF566" s="585">
        <v>2</v>
      </c>
      <c r="BG566" s="586">
        <v>42949.468287037038</v>
      </c>
      <c r="BH566" s="572">
        <f t="shared" si="1636"/>
        <v>46265</v>
      </c>
      <c r="BI566" s="587">
        <f>BH566-BG566</f>
        <v>3315.531712962962</v>
      </c>
      <c r="BJ566" s="580" t="str">
        <f t="shared" si="1548"/>
        <v>Dead Stock</v>
      </c>
      <c r="BK566" s="751">
        <v>400</v>
      </c>
    </row>
    <row r="567" spans="1:294" ht="13">
      <c r="A567" s="549"/>
      <c r="B567" s="550"/>
      <c r="C567" s="551">
        <v>564</v>
      </c>
      <c r="D567" s="651" t="s">
        <v>1083</v>
      </c>
      <c r="E567" s="615">
        <v>6</v>
      </c>
      <c r="F567" s="553" t="s">
        <v>1953</v>
      </c>
      <c r="G567" s="580" t="s">
        <v>664</v>
      </c>
      <c r="H567" s="581" t="s">
        <v>665</v>
      </c>
      <c r="I567" s="581" t="s">
        <v>425</v>
      </c>
      <c r="J567" s="580" t="s">
        <v>629</v>
      </c>
      <c r="K567" s="582">
        <f t="shared" si="1660"/>
        <v>2</v>
      </c>
      <c r="L567" s="580">
        <v>3</v>
      </c>
      <c r="M567" s="557"/>
      <c r="N567" s="558"/>
      <c r="O567" s="559">
        <f t="shared" ref="O567" si="1675">SUM(L567+M567-N567)</f>
        <v>3</v>
      </c>
      <c r="P567" s="560"/>
      <c r="Q567" s="558"/>
      <c r="R567" s="559">
        <f t="shared" si="1661"/>
        <v>3</v>
      </c>
      <c r="S567" s="560"/>
      <c r="T567" s="558"/>
      <c r="U567" s="561">
        <f t="shared" si="1662"/>
        <v>3</v>
      </c>
      <c r="V567" s="560"/>
      <c r="W567" s="558"/>
      <c r="X567" s="559">
        <f t="shared" si="1663"/>
        <v>3</v>
      </c>
      <c r="Y567" s="560"/>
      <c r="Z567" s="558"/>
      <c r="AA567" s="561">
        <f t="shared" si="1664"/>
        <v>3</v>
      </c>
      <c r="AB567" s="560"/>
      <c r="AC567" s="558"/>
      <c r="AD567" s="559">
        <f t="shared" si="1665"/>
        <v>3</v>
      </c>
      <c r="AE567" s="557"/>
      <c r="AF567" s="558"/>
      <c r="AG567" s="756">
        <f t="shared" si="1666"/>
        <v>3</v>
      </c>
      <c r="AH567" s="560"/>
      <c r="AI567" s="558">
        <v>1</v>
      </c>
      <c r="AJ567" s="562">
        <f t="shared" si="1667"/>
        <v>2</v>
      </c>
      <c r="AK567" s="560"/>
      <c r="AL567" s="558"/>
      <c r="AM567" s="562">
        <f t="shared" si="1668"/>
        <v>2</v>
      </c>
      <c r="AN567" s="560"/>
      <c r="AO567" s="558"/>
      <c r="AP567" s="562">
        <f t="shared" ref="AP567" si="1676">SUM(AM567+AN567-AO567)</f>
        <v>2</v>
      </c>
      <c r="AQ567" s="560"/>
      <c r="AR567" s="558"/>
      <c r="AS567" s="562">
        <f t="shared" ref="AS567" si="1677">SUM(AP567+AQ567-AR567)</f>
        <v>2</v>
      </c>
      <c r="AT567" s="560"/>
      <c r="AU567" s="558"/>
      <c r="AV567" s="562">
        <f t="shared" si="1669"/>
        <v>2</v>
      </c>
      <c r="AW567" s="583">
        <f t="shared" si="1670"/>
        <v>0</v>
      </c>
      <c r="AX567" s="583">
        <f t="shared" si="1671"/>
        <v>1</v>
      </c>
      <c r="AY567" s="564">
        <f t="shared" si="1672"/>
        <v>1</v>
      </c>
      <c r="AZ567" s="565">
        <f t="shared" si="1673"/>
        <v>1</v>
      </c>
      <c r="BA567" s="566">
        <f t="shared" si="1674"/>
        <v>1</v>
      </c>
      <c r="BB567" s="567">
        <v>3</v>
      </c>
      <c r="BC567" s="568">
        <v>1</v>
      </c>
      <c r="BD567" s="584">
        <f t="shared" si="1545"/>
        <v>2</v>
      </c>
      <c r="BE567" s="583">
        <f t="shared" si="1546"/>
        <v>1</v>
      </c>
      <c r="BF567" s="585">
        <v>2</v>
      </c>
      <c r="BG567" s="586">
        <v>43669.479710648149</v>
      </c>
      <c r="BH567" s="572">
        <f t="shared" si="1636"/>
        <v>46265</v>
      </c>
      <c r="BI567" s="587">
        <f t="shared" ref="BI567" si="1678">BH567-BG567</f>
        <v>2595.5202893518508</v>
      </c>
      <c r="BJ567" s="580" t="str">
        <f t="shared" si="1548"/>
        <v>Dead Stock</v>
      </c>
      <c r="BK567" s="751">
        <v>2200</v>
      </c>
    </row>
    <row r="568" spans="1:294" s="548" customFormat="1" ht="13">
      <c r="A568" s="575"/>
      <c r="B568" s="576"/>
      <c r="C568" s="577">
        <v>565</v>
      </c>
      <c r="D568" s="651" t="s">
        <v>1083</v>
      </c>
      <c r="E568" s="615">
        <v>7</v>
      </c>
      <c r="F568" s="553" t="s">
        <v>1953</v>
      </c>
      <c r="G568" s="580" t="s">
        <v>212</v>
      </c>
      <c r="H568" s="581" t="s">
        <v>213</v>
      </c>
      <c r="I568" s="581" t="s">
        <v>425</v>
      </c>
      <c r="J568" s="580" t="s">
        <v>629</v>
      </c>
      <c r="K568" s="582">
        <f t="shared" si="1660"/>
        <v>14</v>
      </c>
      <c r="L568" s="580">
        <v>14</v>
      </c>
      <c r="M568" s="557"/>
      <c r="N568" s="558"/>
      <c r="O568" s="559">
        <f t="shared" ref="O568:O589" si="1679">SUM(L568+M568-N568)</f>
        <v>14</v>
      </c>
      <c r="P568" s="560"/>
      <c r="Q568" s="558"/>
      <c r="R568" s="559">
        <f t="shared" si="1661"/>
        <v>14</v>
      </c>
      <c r="S568" s="560"/>
      <c r="T568" s="558"/>
      <c r="U568" s="561">
        <f t="shared" si="1662"/>
        <v>14</v>
      </c>
      <c r="V568" s="560"/>
      <c r="W568" s="558"/>
      <c r="X568" s="559">
        <f t="shared" si="1663"/>
        <v>14</v>
      </c>
      <c r="Y568" s="560"/>
      <c r="Z568" s="558"/>
      <c r="AA568" s="561">
        <f t="shared" si="1664"/>
        <v>14</v>
      </c>
      <c r="AB568" s="560"/>
      <c r="AC568" s="558"/>
      <c r="AD568" s="559">
        <f t="shared" si="1665"/>
        <v>14</v>
      </c>
      <c r="AE568" s="557"/>
      <c r="AF568" s="558"/>
      <c r="AG568" s="756">
        <f t="shared" si="1666"/>
        <v>14</v>
      </c>
      <c r="AH568" s="560"/>
      <c r="AI568" s="558"/>
      <c r="AJ568" s="562">
        <f t="shared" si="1667"/>
        <v>14</v>
      </c>
      <c r="AK568" s="560"/>
      <c r="AL568" s="558"/>
      <c r="AM568" s="562">
        <f t="shared" si="1668"/>
        <v>14</v>
      </c>
      <c r="AN568" s="560"/>
      <c r="AO568" s="558"/>
      <c r="AP568" s="562">
        <f t="shared" ref="AP568:AP589" si="1680">SUM(AM568+AN568-AO568)</f>
        <v>14</v>
      </c>
      <c r="AQ568" s="560"/>
      <c r="AR568" s="558"/>
      <c r="AS568" s="562">
        <f t="shared" ref="AS568:AS589" si="1681">SUM(AP568+AQ568-AR568)</f>
        <v>14</v>
      </c>
      <c r="AT568" s="560"/>
      <c r="AU568" s="558"/>
      <c r="AV568" s="562">
        <f t="shared" si="1669"/>
        <v>14</v>
      </c>
      <c r="AW568" s="583">
        <f t="shared" si="1670"/>
        <v>0</v>
      </c>
      <c r="AX568" s="583">
        <f t="shared" si="1671"/>
        <v>0</v>
      </c>
      <c r="AY568" s="564">
        <f t="shared" si="1672"/>
        <v>0</v>
      </c>
      <c r="AZ568" s="565" t="e">
        <f t="shared" si="1673"/>
        <v>#DIV/0!</v>
      </c>
      <c r="BA568" s="566">
        <f t="shared" si="1674"/>
        <v>0</v>
      </c>
      <c r="BB568" s="567">
        <f>MAX(0, Table176252626[[#This Row],[Column6]])</f>
        <v>14</v>
      </c>
      <c r="BC568" s="568">
        <v>1</v>
      </c>
      <c r="BD568" s="584">
        <f t="shared" si="1545"/>
        <v>14</v>
      </c>
      <c r="BE568" s="583">
        <f t="shared" si="1546"/>
        <v>13</v>
      </c>
      <c r="BF568" s="585">
        <v>2</v>
      </c>
      <c r="BG568" s="586">
        <v>42711.660856481481</v>
      </c>
      <c r="BH568" s="572">
        <f t="shared" si="1636"/>
        <v>46265</v>
      </c>
      <c r="BI568" s="587">
        <f t="shared" ref="BI568:BI589" si="1682">BH568-BG568</f>
        <v>3553.3391435185185</v>
      </c>
      <c r="BJ568" s="580" t="str">
        <f t="shared" si="1548"/>
        <v>Dead Stock</v>
      </c>
      <c r="BK568" s="751">
        <v>210</v>
      </c>
      <c r="BL568" s="530"/>
      <c r="BM568" s="530"/>
      <c r="BN568" s="530"/>
      <c r="BO568" s="530"/>
      <c r="BP568" s="530"/>
      <c r="BQ568" s="530"/>
      <c r="BR568" s="530"/>
      <c r="BS568" s="530"/>
      <c r="BT568" s="530"/>
      <c r="BU568" s="530"/>
      <c r="BV568" s="530"/>
      <c r="BW568" s="530"/>
      <c r="BX568" s="530"/>
      <c r="BY568" s="530"/>
      <c r="BZ568" s="530"/>
      <c r="CA568" s="530"/>
      <c r="CB568" s="530"/>
      <c r="CC568" s="530"/>
      <c r="CD568" s="530"/>
      <c r="CE568" s="530"/>
      <c r="CF568" s="530"/>
      <c r="CG568" s="530"/>
      <c r="CH568" s="530"/>
      <c r="CI568" s="530"/>
      <c r="CJ568" s="530"/>
      <c r="CK568" s="530"/>
      <c r="CL568" s="530"/>
      <c r="CM568" s="530"/>
      <c r="CN568" s="530"/>
      <c r="CO568" s="530"/>
      <c r="CP568" s="530"/>
      <c r="CQ568" s="530"/>
      <c r="CR568" s="530"/>
      <c r="CS568" s="530"/>
      <c r="CT568" s="530"/>
      <c r="CU568" s="530"/>
      <c r="CV568" s="530"/>
      <c r="CW568" s="530"/>
      <c r="CX568" s="530"/>
      <c r="CY568" s="530"/>
      <c r="CZ568" s="530"/>
      <c r="DA568" s="530"/>
      <c r="DB568" s="530"/>
      <c r="DC568" s="530"/>
      <c r="DD568" s="530"/>
      <c r="DE568" s="530"/>
      <c r="DF568" s="530"/>
      <c r="DG568" s="530"/>
      <c r="DH568" s="530"/>
      <c r="DI568" s="530"/>
      <c r="DJ568" s="530"/>
      <c r="DK568" s="530"/>
      <c r="DL568" s="530"/>
      <c r="DM568" s="530"/>
      <c r="DN568" s="530"/>
      <c r="DO568" s="530"/>
      <c r="DP568" s="530"/>
      <c r="DQ568" s="530"/>
      <c r="DR568" s="530"/>
      <c r="DS568" s="530"/>
      <c r="DT568" s="530"/>
      <c r="DU568" s="530"/>
      <c r="DV568" s="530"/>
      <c r="DW568" s="530"/>
      <c r="DX568" s="530"/>
      <c r="DY568" s="530"/>
      <c r="DZ568" s="530"/>
      <c r="EA568" s="530"/>
      <c r="EB568" s="530"/>
      <c r="EC568" s="530"/>
      <c r="ED568" s="530"/>
      <c r="EE568" s="530"/>
      <c r="EF568" s="530"/>
      <c r="EG568" s="530"/>
      <c r="EH568" s="530"/>
      <c r="EI568" s="530"/>
      <c r="EJ568" s="530"/>
      <c r="EK568" s="530"/>
      <c r="EL568" s="530"/>
      <c r="EM568" s="530"/>
      <c r="EN568" s="530"/>
      <c r="EO568" s="530"/>
      <c r="EP568" s="530"/>
      <c r="EQ568" s="530"/>
      <c r="ER568" s="530"/>
      <c r="ES568" s="530"/>
      <c r="ET568" s="530"/>
      <c r="EU568" s="530"/>
      <c r="EV568" s="530"/>
      <c r="EW568" s="530"/>
      <c r="EX568" s="530"/>
      <c r="EY568" s="530"/>
      <c r="EZ568" s="530"/>
      <c r="FA568" s="530"/>
      <c r="FB568" s="530"/>
      <c r="FC568" s="530"/>
      <c r="FD568" s="530"/>
      <c r="FE568" s="530"/>
      <c r="FF568" s="530"/>
      <c r="FG568" s="530"/>
      <c r="FH568" s="530"/>
      <c r="FI568" s="530"/>
      <c r="FJ568" s="530"/>
      <c r="FK568" s="530"/>
      <c r="FL568" s="530"/>
      <c r="FM568" s="530"/>
      <c r="FN568" s="530"/>
      <c r="FO568" s="530"/>
      <c r="FP568" s="530"/>
      <c r="FQ568" s="530"/>
      <c r="FR568" s="530"/>
      <c r="FS568" s="530"/>
      <c r="FT568" s="530"/>
      <c r="FU568" s="530"/>
      <c r="FV568" s="530"/>
      <c r="FW568" s="530"/>
      <c r="FX568" s="530"/>
      <c r="FY568" s="530"/>
      <c r="FZ568" s="530"/>
      <c r="GA568" s="530"/>
      <c r="GB568" s="530"/>
      <c r="GC568" s="530"/>
      <c r="GD568" s="530"/>
      <c r="GE568" s="530"/>
      <c r="GF568" s="530"/>
      <c r="GG568" s="530"/>
      <c r="GH568" s="530"/>
      <c r="GI568" s="530"/>
      <c r="GJ568" s="530"/>
      <c r="GK568" s="530"/>
      <c r="GL568" s="530"/>
      <c r="GM568" s="530"/>
      <c r="GN568" s="530"/>
      <c r="GO568" s="530"/>
      <c r="GP568" s="530"/>
      <c r="GQ568" s="530"/>
      <c r="GR568" s="530"/>
      <c r="GS568" s="530"/>
      <c r="GT568" s="530"/>
      <c r="GU568" s="530"/>
      <c r="GV568" s="530"/>
      <c r="GW568" s="530"/>
      <c r="GX568" s="530"/>
      <c r="GY568" s="530"/>
      <c r="GZ568" s="530"/>
      <c r="HA568" s="530"/>
      <c r="HB568" s="530"/>
      <c r="HC568" s="530"/>
      <c r="HD568" s="530"/>
      <c r="HE568" s="530"/>
      <c r="HF568" s="530"/>
      <c r="HG568" s="530"/>
      <c r="HH568" s="530"/>
      <c r="HI568" s="530"/>
      <c r="HJ568" s="530"/>
      <c r="HK568" s="530"/>
      <c r="HL568" s="530"/>
      <c r="HM568" s="530"/>
      <c r="HN568" s="530"/>
      <c r="HO568" s="530"/>
      <c r="HP568" s="530"/>
      <c r="HQ568" s="530"/>
      <c r="HR568" s="530"/>
      <c r="HS568" s="530"/>
      <c r="HT568" s="530"/>
      <c r="HU568" s="530"/>
      <c r="HV568" s="530"/>
      <c r="HW568" s="530"/>
      <c r="HX568" s="530"/>
      <c r="HY568" s="530"/>
      <c r="HZ568" s="530"/>
      <c r="IA568" s="530"/>
      <c r="IB568" s="530"/>
      <c r="IC568" s="530"/>
      <c r="ID568" s="530"/>
      <c r="IE568" s="530"/>
      <c r="IF568" s="530"/>
      <c r="IG568" s="530"/>
      <c r="IH568" s="530"/>
      <c r="II568" s="530"/>
      <c r="IJ568" s="530"/>
      <c r="IK568" s="530"/>
      <c r="IL568" s="530"/>
      <c r="IM568" s="530"/>
      <c r="IN568" s="530"/>
      <c r="IO568" s="530"/>
      <c r="IP568" s="530"/>
      <c r="IQ568" s="530"/>
      <c r="IR568" s="530"/>
      <c r="IS568" s="530"/>
      <c r="IT568" s="530"/>
      <c r="IU568" s="530"/>
      <c r="IV568" s="530"/>
      <c r="IW568" s="530"/>
      <c r="IX568" s="530"/>
      <c r="IY568" s="530"/>
      <c r="IZ568" s="530"/>
      <c r="JA568" s="530"/>
      <c r="JB568" s="530"/>
      <c r="JC568" s="530"/>
      <c r="JD568" s="530"/>
      <c r="JE568" s="530"/>
      <c r="JF568" s="530"/>
      <c r="JG568" s="530"/>
      <c r="JH568" s="530"/>
      <c r="JI568" s="530"/>
      <c r="JJ568" s="530"/>
      <c r="JK568" s="530"/>
      <c r="JL568" s="530"/>
      <c r="JM568" s="530"/>
      <c r="JN568" s="530"/>
      <c r="JO568" s="530"/>
      <c r="JP568" s="530"/>
      <c r="JQ568" s="530"/>
      <c r="JR568" s="530"/>
      <c r="JS568" s="530"/>
      <c r="JT568" s="530"/>
      <c r="JU568" s="530"/>
      <c r="JV568" s="530"/>
      <c r="JW568" s="530"/>
      <c r="JX568" s="530"/>
      <c r="JY568" s="530"/>
      <c r="JZ568" s="530"/>
      <c r="KA568" s="530"/>
      <c r="KB568" s="530"/>
      <c r="KC568" s="530"/>
      <c r="KD568" s="530"/>
      <c r="KE568" s="530"/>
      <c r="KF568" s="530"/>
      <c r="KG568" s="530"/>
      <c r="KH568" s="530"/>
    </row>
    <row r="569" spans="1:294" ht="13">
      <c r="A569" s="549"/>
      <c r="B569" s="550"/>
      <c r="C569" s="551">
        <v>566</v>
      </c>
      <c r="D569" s="651" t="s">
        <v>1083</v>
      </c>
      <c r="E569" s="615">
        <v>8</v>
      </c>
      <c r="F569" s="553" t="s">
        <v>1953</v>
      </c>
      <c r="G569" s="580" t="s">
        <v>216</v>
      </c>
      <c r="H569" s="581" t="s">
        <v>217</v>
      </c>
      <c r="I569" s="581" t="s">
        <v>425</v>
      </c>
      <c r="J569" s="580" t="s">
        <v>629</v>
      </c>
      <c r="K569" s="582">
        <f t="shared" si="1660"/>
        <v>4</v>
      </c>
      <c r="L569" s="580">
        <v>4</v>
      </c>
      <c r="M569" s="557"/>
      <c r="N569" s="558"/>
      <c r="O569" s="559">
        <f t="shared" si="1679"/>
        <v>4</v>
      </c>
      <c r="P569" s="560"/>
      <c r="Q569" s="558"/>
      <c r="R569" s="559">
        <f t="shared" si="1661"/>
        <v>4</v>
      </c>
      <c r="S569" s="560"/>
      <c r="T569" s="558"/>
      <c r="U569" s="561">
        <f t="shared" si="1662"/>
        <v>4</v>
      </c>
      <c r="V569" s="560"/>
      <c r="W569" s="558"/>
      <c r="X569" s="559">
        <f t="shared" si="1663"/>
        <v>4</v>
      </c>
      <c r="Y569" s="560"/>
      <c r="Z569" s="558"/>
      <c r="AA569" s="561">
        <f t="shared" si="1664"/>
        <v>4</v>
      </c>
      <c r="AB569" s="560"/>
      <c r="AC569" s="558"/>
      <c r="AD569" s="559">
        <f t="shared" si="1665"/>
        <v>4</v>
      </c>
      <c r="AE569" s="557"/>
      <c r="AF569" s="558"/>
      <c r="AG569" s="756">
        <f t="shared" si="1666"/>
        <v>4</v>
      </c>
      <c r="AH569" s="560"/>
      <c r="AI569" s="558"/>
      <c r="AJ569" s="562">
        <f t="shared" si="1667"/>
        <v>4</v>
      </c>
      <c r="AK569" s="560"/>
      <c r="AL569" s="558"/>
      <c r="AM569" s="562">
        <f t="shared" si="1668"/>
        <v>4</v>
      </c>
      <c r="AN569" s="560"/>
      <c r="AO569" s="558"/>
      <c r="AP569" s="562">
        <f t="shared" si="1680"/>
        <v>4</v>
      </c>
      <c r="AQ569" s="560"/>
      <c r="AR569" s="558"/>
      <c r="AS569" s="562">
        <f t="shared" si="1681"/>
        <v>4</v>
      </c>
      <c r="AT569" s="560"/>
      <c r="AU569" s="558"/>
      <c r="AV569" s="562">
        <f t="shared" si="1669"/>
        <v>4</v>
      </c>
      <c r="AW569" s="583">
        <f t="shared" si="1670"/>
        <v>0</v>
      </c>
      <c r="AX569" s="583">
        <f t="shared" si="1671"/>
        <v>0</v>
      </c>
      <c r="AY569" s="564">
        <f t="shared" si="1672"/>
        <v>0</v>
      </c>
      <c r="AZ569" s="565" t="e">
        <f t="shared" si="1673"/>
        <v>#DIV/0!</v>
      </c>
      <c r="BA569" s="566">
        <f t="shared" si="1674"/>
        <v>0</v>
      </c>
      <c r="BB569" s="567">
        <f>MAX(0, Table176252626[[#This Row],[Column6]])</f>
        <v>4</v>
      </c>
      <c r="BC569" s="568">
        <v>1</v>
      </c>
      <c r="BD569" s="584">
        <f t="shared" si="1545"/>
        <v>4</v>
      </c>
      <c r="BE569" s="583">
        <f t="shared" si="1546"/>
        <v>3</v>
      </c>
      <c r="BF569" s="585">
        <v>2</v>
      </c>
      <c r="BG569" s="586">
        <v>41856.429664351854</v>
      </c>
      <c r="BH569" s="572">
        <f t="shared" si="1636"/>
        <v>46265</v>
      </c>
      <c r="BI569" s="587">
        <f t="shared" si="1682"/>
        <v>4408.5703356481463</v>
      </c>
      <c r="BJ569" s="580" t="str">
        <f t="shared" si="1548"/>
        <v>Dead Stock</v>
      </c>
      <c r="BK569" s="751">
        <v>1057.5</v>
      </c>
    </row>
    <row r="570" spans="1:294" ht="13">
      <c r="A570" s="549"/>
      <c r="B570" s="550"/>
      <c r="C570" s="551">
        <v>567</v>
      </c>
      <c r="D570" s="651" t="s">
        <v>1083</v>
      </c>
      <c r="E570" s="615">
        <v>9</v>
      </c>
      <c r="F570" s="553" t="s">
        <v>1952</v>
      </c>
      <c r="G570" s="580" t="s">
        <v>237</v>
      </c>
      <c r="H570" s="581" t="s">
        <v>238</v>
      </c>
      <c r="I570" s="581" t="s">
        <v>425</v>
      </c>
      <c r="J570" s="580" t="s">
        <v>629</v>
      </c>
      <c r="K570" s="582">
        <f t="shared" si="1660"/>
        <v>8</v>
      </c>
      <c r="L570" s="580">
        <v>5</v>
      </c>
      <c r="M570" s="557"/>
      <c r="N570" s="558">
        <f>2</f>
        <v>2</v>
      </c>
      <c r="O570" s="559">
        <f t="shared" si="1679"/>
        <v>3</v>
      </c>
      <c r="P570" s="560"/>
      <c r="Q570" s="558"/>
      <c r="R570" s="559">
        <f t="shared" si="1661"/>
        <v>3</v>
      </c>
      <c r="S570" s="560"/>
      <c r="T570" s="558"/>
      <c r="U570" s="561">
        <f t="shared" si="1662"/>
        <v>3</v>
      </c>
      <c r="V570" s="560"/>
      <c r="W570" s="558"/>
      <c r="X570" s="559">
        <f t="shared" si="1663"/>
        <v>3</v>
      </c>
      <c r="Y570" s="560">
        <v>5</v>
      </c>
      <c r="Z570" s="558"/>
      <c r="AA570" s="561">
        <f t="shared" si="1664"/>
        <v>8</v>
      </c>
      <c r="AB570" s="560"/>
      <c r="AC570" s="558"/>
      <c r="AD570" s="559">
        <f t="shared" si="1665"/>
        <v>8</v>
      </c>
      <c r="AE570" s="557"/>
      <c r="AF570" s="558"/>
      <c r="AG570" s="756">
        <f t="shared" si="1666"/>
        <v>8</v>
      </c>
      <c r="AH570" s="560"/>
      <c r="AI570" s="558"/>
      <c r="AJ570" s="562">
        <f t="shared" si="1667"/>
        <v>8</v>
      </c>
      <c r="AK570" s="560"/>
      <c r="AL570" s="558"/>
      <c r="AM570" s="562">
        <f t="shared" si="1668"/>
        <v>8</v>
      </c>
      <c r="AN570" s="560"/>
      <c r="AO570" s="558"/>
      <c r="AP570" s="562">
        <f t="shared" si="1680"/>
        <v>8</v>
      </c>
      <c r="AQ570" s="560"/>
      <c r="AR570" s="558"/>
      <c r="AS570" s="562">
        <f t="shared" si="1681"/>
        <v>8</v>
      </c>
      <c r="AT570" s="560"/>
      <c r="AU570" s="558"/>
      <c r="AV570" s="562">
        <f t="shared" si="1669"/>
        <v>8</v>
      </c>
      <c r="AW570" s="583">
        <f t="shared" si="1670"/>
        <v>5</v>
      </c>
      <c r="AX570" s="583">
        <f t="shared" si="1671"/>
        <v>2</v>
      </c>
      <c r="AY570" s="564">
        <f t="shared" si="1672"/>
        <v>2</v>
      </c>
      <c r="AZ570" s="565">
        <f t="shared" si="1673"/>
        <v>2</v>
      </c>
      <c r="BA570" s="566">
        <f t="shared" si="1674"/>
        <v>1</v>
      </c>
      <c r="BB570" s="567">
        <f>MAX(0, Table176252626[[#This Row],[Column6]])</f>
        <v>8</v>
      </c>
      <c r="BC570" s="568">
        <v>1</v>
      </c>
      <c r="BD570" s="584">
        <f t="shared" si="1545"/>
        <v>8</v>
      </c>
      <c r="BE570" s="583">
        <f t="shared" si="1546"/>
        <v>7</v>
      </c>
      <c r="BF570" s="585">
        <v>2</v>
      </c>
      <c r="BG570" s="586">
        <v>46170</v>
      </c>
      <c r="BH570" s="572">
        <f t="shared" si="1636"/>
        <v>46265</v>
      </c>
      <c r="BI570" s="587">
        <f t="shared" si="1682"/>
        <v>95</v>
      </c>
      <c r="BJ570" s="580" t="str">
        <f t="shared" si="1548"/>
        <v/>
      </c>
      <c r="BK570" s="751">
        <v>1100</v>
      </c>
    </row>
    <row r="571" spans="1:294" ht="13">
      <c r="A571" s="575"/>
      <c r="B571" s="576"/>
      <c r="C571" s="551">
        <v>568</v>
      </c>
      <c r="D571" s="651" t="s">
        <v>1083</v>
      </c>
      <c r="E571" s="615">
        <v>10</v>
      </c>
      <c r="F571" s="553" t="s">
        <v>1953</v>
      </c>
      <c r="G571" s="606" t="s">
        <v>193</v>
      </c>
      <c r="H571" s="613" t="s">
        <v>3128</v>
      </c>
      <c r="I571" s="581" t="s">
        <v>425</v>
      </c>
      <c r="J571" s="580" t="s">
        <v>629</v>
      </c>
      <c r="K571" s="582">
        <f t="shared" si="1660"/>
        <v>6</v>
      </c>
      <c r="L571" s="580">
        <v>6</v>
      </c>
      <c r="M571" s="557"/>
      <c r="N571" s="558"/>
      <c r="O571" s="559">
        <f t="shared" si="1679"/>
        <v>6</v>
      </c>
      <c r="P571" s="560"/>
      <c r="Q571" s="558"/>
      <c r="R571" s="559">
        <f t="shared" si="1661"/>
        <v>6</v>
      </c>
      <c r="S571" s="560"/>
      <c r="T571" s="558"/>
      <c r="U571" s="561">
        <f t="shared" si="1662"/>
        <v>6</v>
      </c>
      <c r="V571" s="560"/>
      <c r="W571" s="558"/>
      <c r="X571" s="559">
        <f t="shared" si="1663"/>
        <v>6</v>
      </c>
      <c r="Y571" s="560"/>
      <c r="Z571" s="558"/>
      <c r="AA571" s="561">
        <f t="shared" si="1664"/>
        <v>6</v>
      </c>
      <c r="AB571" s="560"/>
      <c r="AC571" s="558"/>
      <c r="AD571" s="559">
        <f t="shared" si="1665"/>
        <v>6</v>
      </c>
      <c r="AE571" s="557"/>
      <c r="AF571" s="558"/>
      <c r="AG571" s="756">
        <f t="shared" si="1666"/>
        <v>6</v>
      </c>
      <c r="AH571" s="560"/>
      <c r="AI571" s="558"/>
      <c r="AJ571" s="562">
        <f t="shared" si="1667"/>
        <v>6</v>
      </c>
      <c r="AK571" s="560"/>
      <c r="AL571" s="558"/>
      <c r="AM571" s="562">
        <f t="shared" si="1668"/>
        <v>6</v>
      </c>
      <c r="AN571" s="560"/>
      <c r="AO571" s="558"/>
      <c r="AP571" s="562">
        <f t="shared" si="1680"/>
        <v>6</v>
      </c>
      <c r="AQ571" s="560"/>
      <c r="AR571" s="558"/>
      <c r="AS571" s="562">
        <f t="shared" si="1681"/>
        <v>6</v>
      </c>
      <c r="AT571" s="560"/>
      <c r="AU571" s="558"/>
      <c r="AV571" s="562">
        <f t="shared" si="1669"/>
        <v>6</v>
      </c>
      <c r="AW571" s="583">
        <f t="shared" si="1670"/>
        <v>0</v>
      </c>
      <c r="AX571" s="583">
        <f t="shared" si="1671"/>
        <v>0</v>
      </c>
      <c r="AY571" s="564">
        <f t="shared" si="1672"/>
        <v>0</v>
      </c>
      <c r="AZ571" s="565" t="e">
        <f t="shared" si="1673"/>
        <v>#DIV/0!</v>
      </c>
      <c r="BA571" s="566">
        <f t="shared" si="1674"/>
        <v>0</v>
      </c>
      <c r="BB571" s="567">
        <f>MAX(0, Table176252626[[#This Row],[Column6]])</f>
        <v>6</v>
      </c>
      <c r="BC571" s="568">
        <v>1</v>
      </c>
      <c r="BD571" s="584">
        <f t="shared" si="1545"/>
        <v>6</v>
      </c>
      <c r="BE571" s="583">
        <f t="shared" si="1546"/>
        <v>5</v>
      </c>
      <c r="BF571" s="585">
        <v>2</v>
      </c>
      <c r="BG571" s="586">
        <v>44567.497395833336</v>
      </c>
      <c r="BH571" s="572">
        <f t="shared" si="1636"/>
        <v>46265</v>
      </c>
      <c r="BI571" s="587">
        <f t="shared" si="1682"/>
        <v>1697.5026041666642</v>
      </c>
      <c r="BJ571" s="580" t="str">
        <f t="shared" si="1548"/>
        <v>Dead Stock</v>
      </c>
      <c r="BK571" s="751">
        <v>3060</v>
      </c>
    </row>
    <row r="572" spans="1:294" ht="13">
      <c r="A572" s="549"/>
      <c r="B572" s="576"/>
      <c r="C572" s="577">
        <v>569</v>
      </c>
      <c r="D572" s="651" t="s">
        <v>1083</v>
      </c>
      <c r="E572" s="615">
        <v>11</v>
      </c>
      <c r="F572" s="553" t="s">
        <v>1953</v>
      </c>
      <c r="G572" s="580" t="s">
        <v>278</v>
      </c>
      <c r="H572" s="581" t="s">
        <v>279</v>
      </c>
      <c r="I572" s="581" t="s">
        <v>425</v>
      </c>
      <c r="J572" s="580" t="s">
        <v>629</v>
      </c>
      <c r="K572" s="582">
        <f t="shared" si="1660"/>
        <v>8</v>
      </c>
      <c r="L572" s="580">
        <v>8</v>
      </c>
      <c r="M572" s="557"/>
      <c r="N572" s="558"/>
      <c r="O572" s="559">
        <f t="shared" si="1679"/>
        <v>8</v>
      </c>
      <c r="P572" s="560"/>
      <c r="Q572" s="558"/>
      <c r="R572" s="559">
        <f t="shared" si="1661"/>
        <v>8</v>
      </c>
      <c r="S572" s="560"/>
      <c r="T572" s="558"/>
      <c r="U572" s="561">
        <f t="shared" si="1662"/>
        <v>8</v>
      </c>
      <c r="V572" s="560"/>
      <c r="W572" s="558"/>
      <c r="X572" s="559">
        <f t="shared" si="1663"/>
        <v>8</v>
      </c>
      <c r="Y572" s="560"/>
      <c r="Z572" s="558"/>
      <c r="AA572" s="561">
        <f t="shared" si="1664"/>
        <v>8</v>
      </c>
      <c r="AB572" s="560"/>
      <c r="AC572" s="558"/>
      <c r="AD572" s="559">
        <f t="shared" si="1665"/>
        <v>8</v>
      </c>
      <c r="AE572" s="557"/>
      <c r="AF572" s="558"/>
      <c r="AG572" s="756">
        <f t="shared" si="1666"/>
        <v>8</v>
      </c>
      <c r="AH572" s="560"/>
      <c r="AI572" s="558"/>
      <c r="AJ572" s="562">
        <f t="shared" si="1667"/>
        <v>8</v>
      </c>
      <c r="AK572" s="560"/>
      <c r="AL572" s="558"/>
      <c r="AM572" s="562">
        <f t="shared" si="1668"/>
        <v>8</v>
      </c>
      <c r="AN572" s="560"/>
      <c r="AO572" s="558"/>
      <c r="AP572" s="562">
        <f t="shared" si="1680"/>
        <v>8</v>
      </c>
      <c r="AQ572" s="560"/>
      <c r="AR572" s="558"/>
      <c r="AS572" s="562">
        <f t="shared" si="1681"/>
        <v>8</v>
      </c>
      <c r="AT572" s="560"/>
      <c r="AU572" s="558"/>
      <c r="AV572" s="562">
        <f t="shared" si="1669"/>
        <v>8</v>
      </c>
      <c r="AW572" s="583">
        <f t="shared" si="1670"/>
        <v>0</v>
      </c>
      <c r="AX572" s="583">
        <f t="shared" si="1670"/>
        <v>0</v>
      </c>
      <c r="AY572" s="564">
        <f t="shared" si="1672"/>
        <v>0</v>
      </c>
      <c r="AZ572" s="565" t="e">
        <f t="shared" si="1673"/>
        <v>#DIV/0!</v>
      </c>
      <c r="BA572" s="566">
        <f t="shared" si="1674"/>
        <v>0</v>
      </c>
      <c r="BB572" s="567">
        <f>MAX(0, Table176252626[[#This Row],[Column6]])</f>
        <v>8</v>
      </c>
      <c r="BC572" s="568">
        <v>1</v>
      </c>
      <c r="BD572" s="584">
        <f t="shared" si="1545"/>
        <v>8</v>
      </c>
      <c r="BE572" s="583">
        <f t="shared" si="1546"/>
        <v>7</v>
      </c>
      <c r="BF572" s="585">
        <v>2</v>
      </c>
      <c r="BG572" s="586">
        <v>42949.468287037038</v>
      </c>
      <c r="BH572" s="572">
        <f t="shared" si="1636"/>
        <v>46265</v>
      </c>
      <c r="BI572" s="587">
        <f t="shared" si="1682"/>
        <v>3315.531712962962</v>
      </c>
      <c r="BJ572" s="580" t="str">
        <f t="shared" si="1548"/>
        <v>Dead Stock</v>
      </c>
      <c r="BK572" s="751">
        <v>200</v>
      </c>
    </row>
    <row r="573" spans="1:294" ht="13">
      <c r="A573" s="549"/>
      <c r="B573" s="576"/>
      <c r="C573" s="551">
        <v>570</v>
      </c>
      <c r="D573" s="651" t="s">
        <v>1083</v>
      </c>
      <c r="E573" s="615">
        <v>12</v>
      </c>
      <c r="F573" s="553" t="s">
        <v>1953</v>
      </c>
      <c r="G573" s="580" t="s">
        <v>974</v>
      </c>
      <c r="H573" s="581" t="s">
        <v>975</v>
      </c>
      <c r="I573" s="581" t="s">
        <v>425</v>
      </c>
      <c r="J573" s="580" t="s">
        <v>629</v>
      </c>
      <c r="K573" s="582">
        <f t="shared" si="1660"/>
        <v>19</v>
      </c>
      <c r="L573" s="580">
        <v>19</v>
      </c>
      <c r="M573" s="557"/>
      <c r="N573" s="558"/>
      <c r="O573" s="559">
        <f t="shared" si="1679"/>
        <v>19</v>
      </c>
      <c r="P573" s="560"/>
      <c r="Q573" s="558"/>
      <c r="R573" s="559">
        <f t="shared" si="1661"/>
        <v>19</v>
      </c>
      <c r="S573" s="560"/>
      <c r="T573" s="558"/>
      <c r="U573" s="561">
        <f t="shared" si="1662"/>
        <v>19</v>
      </c>
      <c r="V573" s="560"/>
      <c r="W573" s="558"/>
      <c r="X573" s="559">
        <f t="shared" si="1663"/>
        <v>19</v>
      </c>
      <c r="Y573" s="560"/>
      <c r="Z573" s="558"/>
      <c r="AA573" s="561">
        <f t="shared" si="1664"/>
        <v>19</v>
      </c>
      <c r="AB573" s="560"/>
      <c r="AC573" s="558"/>
      <c r="AD573" s="559">
        <f t="shared" si="1665"/>
        <v>19</v>
      </c>
      <c r="AE573" s="557"/>
      <c r="AF573" s="558"/>
      <c r="AG573" s="756">
        <f t="shared" si="1666"/>
        <v>19</v>
      </c>
      <c r="AH573" s="560"/>
      <c r="AI573" s="558"/>
      <c r="AJ573" s="562">
        <f t="shared" si="1667"/>
        <v>19</v>
      </c>
      <c r="AK573" s="560"/>
      <c r="AL573" s="558"/>
      <c r="AM573" s="562">
        <f t="shared" si="1668"/>
        <v>19</v>
      </c>
      <c r="AN573" s="560"/>
      <c r="AO573" s="558"/>
      <c r="AP573" s="562">
        <f t="shared" si="1680"/>
        <v>19</v>
      </c>
      <c r="AQ573" s="560"/>
      <c r="AR573" s="558"/>
      <c r="AS573" s="562">
        <f t="shared" si="1681"/>
        <v>19</v>
      </c>
      <c r="AT573" s="560"/>
      <c r="AU573" s="558"/>
      <c r="AV573" s="562">
        <f t="shared" si="1669"/>
        <v>19</v>
      </c>
      <c r="AW573" s="583">
        <f t="shared" si="1670"/>
        <v>0</v>
      </c>
      <c r="AX573" s="583">
        <f t="shared" si="1670"/>
        <v>0</v>
      </c>
      <c r="AY573" s="564">
        <f t="shared" si="1672"/>
        <v>0</v>
      </c>
      <c r="AZ573" s="565" t="e">
        <f t="shared" si="1673"/>
        <v>#DIV/0!</v>
      </c>
      <c r="BA573" s="566">
        <f t="shared" si="1674"/>
        <v>0</v>
      </c>
      <c r="BB573" s="567">
        <f>MAX(0, Table176252626[[#This Row],[Column6]])</f>
        <v>19</v>
      </c>
      <c r="BC573" s="568">
        <v>1</v>
      </c>
      <c r="BD573" s="584">
        <f t="shared" si="1545"/>
        <v>19</v>
      </c>
      <c r="BE573" s="583">
        <f t="shared" si="1546"/>
        <v>18</v>
      </c>
      <c r="BF573" s="585">
        <v>2</v>
      </c>
      <c r="BG573" s="586">
        <v>43475.404363425929</v>
      </c>
      <c r="BH573" s="572">
        <f t="shared" si="1636"/>
        <v>46265</v>
      </c>
      <c r="BI573" s="587">
        <f t="shared" si="1682"/>
        <v>2789.5956365740712</v>
      </c>
      <c r="BJ573" s="580" t="str">
        <f t="shared" si="1548"/>
        <v>Dead Stock</v>
      </c>
      <c r="BK573" s="751">
        <v>657</v>
      </c>
    </row>
    <row r="574" spans="1:294" ht="13">
      <c r="A574" s="549"/>
      <c r="B574" s="550"/>
      <c r="C574" s="551">
        <v>571</v>
      </c>
      <c r="D574" s="651" t="s">
        <v>1083</v>
      </c>
      <c r="E574" s="615">
        <v>13</v>
      </c>
      <c r="F574" s="553" t="s">
        <v>1953</v>
      </c>
      <c r="G574" s="580" t="s">
        <v>525</v>
      </c>
      <c r="H574" s="581" t="s">
        <v>524</v>
      </c>
      <c r="I574" s="581" t="s">
        <v>425</v>
      </c>
      <c r="J574" s="580" t="s">
        <v>629</v>
      </c>
      <c r="K574" s="582">
        <f t="shared" si="1660"/>
        <v>7</v>
      </c>
      <c r="L574" s="632">
        <v>9</v>
      </c>
      <c r="M574" s="557"/>
      <c r="N574" s="558"/>
      <c r="O574" s="559">
        <f t="shared" si="1679"/>
        <v>9</v>
      </c>
      <c r="P574" s="560"/>
      <c r="Q574" s="558"/>
      <c r="R574" s="559">
        <f t="shared" si="1661"/>
        <v>9</v>
      </c>
      <c r="S574" s="560"/>
      <c r="T574" s="558"/>
      <c r="U574" s="561">
        <f t="shared" si="1662"/>
        <v>9</v>
      </c>
      <c r="V574" s="560"/>
      <c r="W574" s="558"/>
      <c r="X574" s="559">
        <f t="shared" si="1663"/>
        <v>9</v>
      </c>
      <c r="Y574" s="560"/>
      <c r="Z574" s="558"/>
      <c r="AA574" s="561">
        <f t="shared" si="1664"/>
        <v>9</v>
      </c>
      <c r="AB574" s="560"/>
      <c r="AC574" s="558"/>
      <c r="AD574" s="559">
        <f t="shared" si="1665"/>
        <v>9</v>
      </c>
      <c r="AE574" s="557"/>
      <c r="AF574" s="558"/>
      <c r="AG574" s="756">
        <f t="shared" si="1666"/>
        <v>9</v>
      </c>
      <c r="AH574" s="560"/>
      <c r="AI574" s="558">
        <v>2</v>
      </c>
      <c r="AJ574" s="562">
        <f t="shared" si="1667"/>
        <v>7</v>
      </c>
      <c r="AK574" s="560"/>
      <c r="AL574" s="558"/>
      <c r="AM574" s="562">
        <f t="shared" si="1668"/>
        <v>7</v>
      </c>
      <c r="AN574" s="560"/>
      <c r="AO574" s="558"/>
      <c r="AP574" s="562">
        <f t="shared" si="1680"/>
        <v>7</v>
      </c>
      <c r="AQ574" s="560"/>
      <c r="AR574" s="558"/>
      <c r="AS574" s="562">
        <f t="shared" si="1681"/>
        <v>7</v>
      </c>
      <c r="AT574" s="560"/>
      <c r="AU574" s="558"/>
      <c r="AV574" s="562">
        <f t="shared" si="1669"/>
        <v>7</v>
      </c>
      <c r="AW574" s="583">
        <f t="shared" si="1670"/>
        <v>0</v>
      </c>
      <c r="AX574" s="583">
        <f t="shared" si="1670"/>
        <v>2</v>
      </c>
      <c r="AY574" s="564">
        <f t="shared" si="1672"/>
        <v>2</v>
      </c>
      <c r="AZ574" s="565">
        <f t="shared" si="1673"/>
        <v>2</v>
      </c>
      <c r="BA574" s="566">
        <f t="shared" si="1674"/>
        <v>1</v>
      </c>
      <c r="BB574" s="567">
        <v>9</v>
      </c>
      <c r="BC574" s="568">
        <v>1</v>
      </c>
      <c r="BD574" s="584">
        <f t="shared" si="1545"/>
        <v>7</v>
      </c>
      <c r="BE574" s="583">
        <f t="shared" si="1546"/>
        <v>6</v>
      </c>
      <c r="BF574" s="585">
        <v>2</v>
      </c>
      <c r="BG574" s="586">
        <v>45055.599143518521</v>
      </c>
      <c r="BH574" s="572">
        <f t="shared" si="1636"/>
        <v>46265</v>
      </c>
      <c r="BI574" s="608">
        <f t="shared" si="1682"/>
        <v>1209.4008564814794</v>
      </c>
      <c r="BJ574" s="580" t="str">
        <f t="shared" si="1548"/>
        <v>Dead Stock</v>
      </c>
      <c r="BK574" s="751">
        <v>54</v>
      </c>
    </row>
    <row r="575" spans="1:294" ht="13">
      <c r="A575" s="575"/>
      <c r="B575" s="576"/>
      <c r="C575" s="551">
        <v>572</v>
      </c>
      <c r="D575" s="651" t="s">
        <v>1083</v>
      </c>
      <c r="E575" s="615">
        <v>14</v>
      </c>
      <c r="F575" s="553" t="s">
        <v>1952</v>
      </c>
      <c r="G575" s="580" t="s">
        <v>43</v>
      </c>
      <c r="H575" s="581" t="s">
        <v>44</v>
      </c>
      <c r="I575" s="581" t="s">
        <v>425</v>
      </c>
      <c r="J575" s="580" t="s">
        <v>629</v>
      </c>
      <c r="K575" s="582">
        <f t="shared" si="1660"/>
        <v>22</v>
      </c>
      <c r="L575" s="580">
        <v>6</v>
      </c>
      <c r="M575" s="557"/>
      <c r="N575" s="558">
        <f>2</f>
        <v>2</v>
      </c>
      <c r="O575" s="559">
        <f t="shared" si="1679"/>
        <v>4</v>
      </c>
      <c r="P575" s="560"/>
      <c r="Q575" s="558"/>
      <c r="R575" s="559">
        <f t="shared" si="1661"/>
        <v>4</v>
      </c>
      <c r="S575" s="560"/>
      <c r="T575" s="558"/>
      <c r="U575" s="561">
        <f t="shared" si="1662"/>
        <v>4</v>
      </c>
      <c r="V575" s="560"/>
      <c r="W575" s="558"/>
      <c r="X575" s="559">
        <f t="shared" si="1663"/>
        <v>4</v>
      </c>
      <c r="Y575" s="560">
        <v>10</v>
      </c>
      <c r="Z575" s="558">
        <v>2</v>
      </c>
      <c r="AA575" s="561">
        <f t="shared" si="1664"/>
        <v>12</v>
      </c>
      <c r="AB575" s="560"/>
      <c r="AC575" s="558"/>
      <c r="AD575" s="559">
        <f t="shared" si="1665"/>
        <v>12</v>
      </c>
      <c r="AE575" s="557">
        <v>10</v>
      </c>
      <c r="AF575" s="558"/>
      <c r="AG575" s="756">
        <f t="shared" si="1666"/>
        <v>22</v>
      </c>
      <c r="AH575" s="560"/>
      <c r="AI575" s="558"/>
      <c r="AJ575" s="562">
        <f t="shared" si="1667"/>
        <v>22</v>
      </c>
      <c r="AK575" s="560"/>
      <c r="AL575" s="558"/>
      <c r="AM575" s="562">
        <f t="shared" si="1668"/>
        <v>22</v>
      </c>
      <c r="AN575" s="560"/>
      <c r="AO575" s="558"/>
      <c r="AP575" s="562">
        <f t="shared" si="1680"/>
        <v>22</v>
      </c>
      <c r="AQ575" s="560"/>
      <c r="AR575" s="558"/>
      <c r="AS575" s="562">
        <f t="shared" si="1681"/>
        <v>22</v>
      </c>
      <c r="AT575" s="560"/>
      <c r="AU575" s="558"/>
      <c r="AV575" s="562">
        <f t="shared" si="1669"/>
        <v>22</v>
      </c>
      <c r="AW575" s="583">
        <f t="shared" si="1670"/>
        <v>20</v>
      </c>
      <c r="AX575" s="583">
        <f t="shared" si="1670"/>
        <v>4</v>
      </c>
      <c r="AY575" s="564">
        <f t="shared" si="1672"/>
        <v>4</v>
      </c>
      <c r="AZ575" s="565">
        <f t="shared" si="1673"/>
        <v>2</v>
      </c>
      <c r="BA575" s="566">
        <f t="shared" si="1674"/>
        <v>2</v>
      </c>
      <c r="BB575" s="567">
        <f>MAX(0, Table176252626[[#This Row],[Column6]])</f>
        <v>22</v>
      </c>
      <c r="BC575" s="568">
        <v>1</v>
      </c>
      <c r="BD575" s="584">
        <f t="shared" si="1545"/>
        <v>22</v>
      </c>
      <c r="BE575" s="583">
        <f t="shared" si="1546"/>
        <v>21</v>
      </c>
      <c r="BF575" s="585">
        <v>2</v>
      </c>
      <c r="BG575" s="586">
        <v>46221</v>
      </c>
      <c r="BH575" s="572">
        <f t="shared" si="1636"/>
        <v>46265</v>
      </c>
      <c r="BI575" s="608">
        <f t="shared" si="1682"/>
        <v>44</v>
      </c>
      <c r="BJ575" s="580" t="str">
        <f t="shared" si="1548"/>
        <v/>
      </c>
      <c r="BK575" s="751">
        <v>207</v>
      </c>
    </row>
    <row r="576" spans="1:294" ht="13">
      <c r="A576" s="549"/>
      <c r="B576" s="550"/>
      <c r="C576" s="577">
        <v>573</v>
      </c>
      <c r="D576" s="651" t="s">
        <v>1083</v>
      </c>
      <c r="E576" s="615">
        <v>15</v>
      </c>
      <c r="F576" s="553" t="s">
        <v>1953</v>
      </c>
      <c r="G576" s="588" t="s">
        <v>523</v>
      </c>
      <c r="H576" s="589" t="s">
        <v>522</v>
      </c>
      <c r="I576" s="581" t="s">
        <v>425</v>
      </c>
      <c r="J576" s="580" t="s">
        <v>629</v>
      </c>
      <c r="K576" s="582">
        <f t="shared" si="1660"/>
        <v>3</v>
      </c>
      <c r="L576" s="580">
        <v>3</v>
      </c>
      <c r="M576" s="557"/>
      <c r="N576" s="558"/>
      <c r="O576" s="559">
        <f t="shared" si="1679"/>
        <v>3</v>
      </c>
      <c r="P576" s="560"/>
      <c r="Q576" s="558"/>
      <c r="R576" s="559">
        <f t="shared" si="1661"/>
        <v>3</v>
      </c>
      <c r="S576" s="560"/>
      <c r="T576" s="558"/>
      <c r="U576" s="561">
        <f t="shared" si="1662"/>
        <v>3</v>
      </c>
      <c r="V576" s="560"/>
      <c r="W576" s="558"/>
      <c r="X576" s="559">
        <f t="shared" si="1663"/>
        <v>3</v>
      </c>
      <c r="Y576" s="560"/>
      <c r="Z576" s="558"/>
      <c r="AA576" s="561">
        <f t="shared" si="1664"/>
        <v>3</v>
      </c>
      <c r="AB576" s="560"/>
      <c r="AC576" s="558"/>
      <c r="AD576" s="559">
        <f t="shared" si="1665"/>
        <v>3</v>
      </c>
      <c r="AE576" s="557"/>
      <c r="AF576" s="558"/>
      <c r="AG576" s="756">
        <f t="shared" si="1666"/>
        <v>3</v>
      </c>
      <c r="AH576" s="560"/>
      <c r="AI576" s="558"/>
      <c r="AJ576" s="562">
        <f t="shared" si="1667"/>
        <v>3</v>
      </c>
      <c r="AK576" s="560"/>
      <c r="AL576" s="558"/>
      <c r="AM576" s="562">
        <f t="shared" si="1668"/>
        <v>3</v>
      </c>
      <c r="AN576" s="560"/>
      <c r="AO576" s="558"/>
      <c r="AP576" s="562">
        <f t="shared" si="1680"/>
        <v>3</v>
      </c>
      <c r="AQ576" s="560"/>
      <c r="AR576" s="558"/>
      <c r="AS576" s="562">
        <f t="shared" si="1681"/>
        <v>3</v>
      </c>
      <c r="AT576" s="560"/>
      <c r="AU576" s="558"/>
      <c r="AV576" s="562">
        <f t="shared" si="1669"/>
        <v>3</v>
      </c>
      <c r="AW576" s="583">
        <f t="shared" si="1670"/>
        <v>0</v>
      </c>
      <c r="AX576" s="583">
        <f t="shared" si="1670"/>
        <v>0</v>
      </c>
      <c r="AY576" s="564">
        <f t="shared" si="1672"/>
        <v>0</v>
      </c>
      <c r="AZ576" s="565" t="e">
        <f t="shared" si="1673"/>
        <v>#DIV/0!</v>
      </c>
      <c r="BA576" s="566">
        <f t="shared" si="1674"/>
        <v>0</v>
      </c>
      <c r="BB576" s="567">
        <v>3</v>
      </c>
      <c r="BC576" s="568">
        <v>1</v>
      </c>
      <c r="BD576" s="584">
        <f t="shared" si="1545"/>
        <v>3</v>
      </c>
      <c r="BE576" s="583">
        <f t="shared" si="1546"/>
        <v>2</v>
      </c>
      <c r="BF576" s="585">
        <v>2</v>
      </c>
      <c r="BG576" s="586">
        <v>43084.469293981485</v>
      </c>
      <c r="BH576" s="572">
        <f t="shared" si="1636"/>
        <v>46265</v>
      </c>
      <c r="BI576" s="587">
        <f t="shared" si="1682"/>
        <v>3180.530706018515</v>
      </c>
      <c r="BJ576" s="580" t="str">
        <f t="shared" si="1548"/>
        <v>Dead Stock</v>
      </c>
      <c r="BK576" s="751">
        <v>3825</v>
      </c>
    </row>
    <row r="577" spans="1:63" ht="13">
      <c r="A577" s="549"/>
      <c r="B577" s="576"/>
      <c r="C577" s="551">
        <v>574</v>
      </c>
      <c r="D577" s="651" t="s">
        <v>1083</v>
      </c>
      <c r="E577" s="615">
        <v>16</v>
      </c>
      <c r="F577" s="553" t="s">
        <v>1953</v>
      </c>
      <c r="G577" s="580" t="s">
        <v>972</v>
      </c>
      <c r="H577" s="581" t="s">
        <v>973</v>
      </c>
      <c r="I577" s="581" t="s">
        <v>425</v>
      </c>
      <c r="J577" s="580" t="s">
        <v>629</v>
      </c>
      <c r="K577" s="582">
        <f t="shared" si="1660"/>
        <v>14</v>
      </c>
      <c r="L577" s="580">
        <v>14</v>
      </c>
      <c r="M577" s="557"/>
      <c r="N577" s="558"/>
      <c r="O577" s="559">
        <f t="shared" si="1679"/>
        <v>14</v>
      </c>
      <c r="P577" s="560"/>
      <c r="Q577" s="558"/>
      <c r="R577" s="559">
        <f t="shared" si="1661"/>
        <v>14</v>
      </c>
      <c r="S577" s="560"/>
      <c r="T577" s="558"/>
      <c r="U577" s="561">
        <f t="shared" si="1662"/>
        <v>14</v>
      </c>
      <c r="V577" s="560"/>
      <c r="W577" s="558"/>
      <c r="X577" s="559">
        <f t="shared" si="1663"/>
        <v>14</v>
      </c>
      <c r="Y577" s="560"/>
      <c r="Z577" s="558"/>
      <c r="AA577" s="561">
        <f t="shared" si="1664"/>
        <v>14</v>
      </c>
      <c r="AB577" s="560"/>
      <c r="AC577" s="558"/>
      <c r="AD577" s="559">
        <f t="shared" si="1665"/>
        <v>14</v>
      </c>
      <c r="AE577" s="557"/>
      <c r="AF577" s="558"/>
      <c r="AG577" s="756">
        <f t="shared" si="1666"/>
        <v>14</v>
      </c>
      <c r="AH577" s="560"/>
      <c r="AI577" s="558"/>
      <c r="AJ577" s="562">
        <f t="shared" si="1667"/>
        <v>14</v>
      </c>
      <c r="AK577" s="560"/>
      <c r="AL577" s="558"/>
      <c r="AM577" s="562">
        <f t="shared" si="1668"/>
        <v>14</v>
      </c>
      <c r="AN577" s="560"/>
      <c r="AO577" s="558"/>
      <c r="AP577" s="562">
        <f t="shared" si="1680"/>
        <v>14</v>
      </c>
      <c r="AQ577" s="560"/>
      <c r="AR577" s="558"/>
      <c r="AS577" s="562">
        <f t="shared" si="1681"/>
        <v>14</v>
      </c>
      <c r="AT577" s="560"/>
      <c r="AU577" s="558"/>
      <c r="AV577" s="562">
        <f t="shared" si="1669"/>
        <v>14</v>
      </c>
      <c r="AW577" s="583">
        <f t="shared" si="1670"/>
        <v>0</v>
      </c>
      <c r="AX577" s="583">
        <f t="shared" si="1670"/>
        <v>0</v>
      </c>
      <c r="AY577" s="564">
        <f t="shared" si="1672"/>
        <v>0</v>
      </c>
      <c r="AZ577" s="565" t="e">
        <f t="shared" si="1673"/>
        <v>#DIV/0!</v>
      </c>
      <c r="BA577" s="566">
        <f t="shared" si="1674"/>
        <v>0</v>
      </c>
      <c r="BB577" s="567">
        <f>MAX(0, Table176252626[[#This Row],[Column6]])</f>
        <v>14</v>
      </c>
      <c r="BC577" s="568">
        <v>1</v>
      </c>
      <c r="BD577" s="584">
        <f t="shared" si="1545"/>
        <v>14</v>
      </c>
      <c r="BE577" s="583">
        <f t="shared" si="1546"/>
        <v>13</v>
      </c>
      <c r="BF577" s="585">
        <v>2</v>
      </c>
      <c r="BG577" s="586">
        <v>43475.404363425929</v>
      </c>
      <c r="BH577" s="572">
        <f t="shared" si="1636"/>
        <v>46265</v>
      </c>
      <c r="BI577" s="587">
        <f t="shared" si="1682"/>
        <v>2789.5956365740712</v>
      </c>
      <c r="BJ577" s="580" t="str">
        <f t="shared" si="1548"/>
        <v>Dead Stock</v>
      </c>
      <c r="BK577" s="751">
        <v>351</v>
      </c>
    </row>
    <row r="578" spans="1:63" ht="13">
      <c r="A578" s="549"/>
      <c r="B578" s="550"/>
      <c r="C578" s="551">
        <v>575</v>
      </c>
      <c r="D578" s="651" t="s">
        <v>1083</v>
      </c>
      <c r="E578" s="615">
        <v>17</v>
      </c>
      <c r="F578" s="553" t="s">
        <v>1953</v>
      </c>
      <c r="G578" s="580" t="s">
        <v>564</v>
      </c>
      <c r="H578" s="581" t="s">
        <v>565</v>
      </c>
      <c r="I578" s="581" t="s">
        <v>425</v>
      </c>
      <c r="J578" s="580" t="s">
        <v>629</v>
      </c>
      <c r="K578" s="582">
        <f t="shared" si="1660"/>
        <v>14</v>
      </c>
      <c r="L578" s="580">
        <v>14</v>
      </c>
      <c r="M578" s="557"/>
      <c r="N578" s="558"/>
      <c r="O578" s="559">
        <f t="shared" si="1679"/>
        <v>14</v>
      </c>
      <c r="P578" s="560"/>
      <c r="Q578" s="558"/>
      <c r="R578" s="559">
        <f t="shared" si="1661"/>
        <v>14</v>
      </c>
      <c r="S578" s="560"/>
      <c r="T578" s="558"/>
      <c r="U578" s="561">
        <f t="shared" si="1662"/>
        <v>14</v>
      </c>
      <c r="V578" s="560"/>
      <c r="W578" s="558"/>
      <c r="X578" s="559">
        <f t="shared" si="1663"/>
        <v>14</v>
      </c>
      <c r="Y578" s="560"/>
      <c r="Z578" s="558"/>
      <c r="AA578" s="561">
        <f t="shared" si="1664"/>
        <v>14</v>
      </c>
      <c r="AB578" s="560"/>
      <c r="AC578" s="558"/>
      <c r="AD578" s="559">
        <f t="shared" si="1665"/>
        <v>14</v>
      </c>
      <c r="AE578" s="557"/>
      <c r="AF578" s="558"/>
      <c r="AG578" s="756">
        <f t="shared" si="1666"/>
        <v>14</v>
      </c>
      <c r="AH578" s="560"/>
      <c r="AI578" s="558"/>
      <c r="AJ578" s="562">
        <f t="shared" si="1667"/>
        <v>14</v>
      </c>
      <c r="AK578" s="560"/>
      <c r="AL578" s="558"/>
      <c r="AM578" s="562">
        <f t="shared" si="1668"/>
        <v>14</v>
      </c>
      <c r="AN578" s="560"/>
      <c r="AO578" s="558"/>
      <c r="AP578" s="562">
        <f t="shared" si="1680"/>
        <v>14</v>
      </c>
      <c r="AQ578" s="560"/>
      <c r="AR578" s="558"/>
      <c r="AS578" s="562">
        <f t="shared" si="1681"/>
        <v>14</v>
      </c>
      <c r="AT578" s="560"/>
      <c r="AU578" s="558"/>
      <c r="AV578" s="562">
        <f t="shared" si="1669"/>
        <v>14</v>
      </c>
      <c r="AW578" s="583">
        <f t="shared" si="1670"/>
        <v>0</v>
      </c>
      <c r="AX578" s="583">
        <f t="shared" si="1670"/>
        <v>0</v>
      </c>
      <c r="AY578" s="564">
        <f t="shared" si="1672"/>
        <v>0</v>
      </c>
      <c r="AZ578" s="565" t="e">
        <f t="shared" si="1673"/>
        <v>#DIV/0!</v>
      </c>
      <c r="BA578" s="566">
        <f t="shared" si="1674"/>
        <v>0</v>
      </c>
      <c r="BB578" s="567">
        <f>MAX(0, Table176252626[[#This Row],[Column6]])</f>
        <v>14</v>
      </c>
      <c r="BC578" s="568">
        <v>1</v>
      </c>
      <c r="BD578" s="584">
        <f t="shared" si="1545"/>
        <v>14</v>
      </c>
      <c r="BE578" s="583">
        <f t="shared" si="1546"/>
        <v>13</v>
      </c>
      <c r="BF578" s="585">
        <v>2</v>
      </c>
      <c r="BG578" s="586">
        <v>43084.463807870372</v>
      </c>
      <c r="BH578" s="572">
        <f t="shared" si="1636"/>
        <v>46265</v>
      </c>
      <c r="BI578" s="587">
        <f t="shared" si="1682"/>
        <v>3180.536192129628</v>
      </c>
      <c r="BJ578" s="580" t="str">
        <f t="shared" si="1548"/>
        <v>Dead Stock</v>
      </c>
      <c r="BK578" s="751">
        <v>198</v>
      </c>
    </row>
    <row r="579" spans="1:63" ht="13">
      <c r="A579" s="575"/>
      <c r="B579" s="576"/>
      <c r="C579" s="551">
        <v>576</v>
      </c>
      <c r="D579" s="651" t="s">
        <v>1083</v>
      </c>
      <c r="E579" s="615">
        <v>18</v>
      </c>
      <c r="F579" s="553" t="s">
        <v>1953</v>
      </c>
      <c r="G579" s="580" t="s">
        <v>99</v>
      </c>
      <c r="H579" s="581" t="s">
        <v>100</v>
      </c>
      <c r="I579" s="581" t="s">
        <v>425</v>
      </c>
      <c r="J579" s="580" t="s">
        <v>629</v>
      </c>
      <c r="K579" s="582">
        <f t="shared" si="1660"/>
        <v>19</v>
      </c>
      <c r="L579" s="580">
        <v>19</v>
      </c>
      <c r="M579" s="557"/>
      <c r="N579" s="558"/>
      <c r="O579" s="559">
        <f t="shared" si="1679"/>
        <v>19</v>
      </c>
      <c r="P579" s="560"/>
      <c r="Q579" s="558"/>
      <c r="R579" s="559">
        <f t="shared" si="1661"/>
        <v>19</v>
      </c>
      <c r="S579" s="560"/>
      <c r="T579" s="558"/>
      <c r="U579" s="561">
        <f t="shared" si="1662"/>
        <v>19</v>
      </c>
      <c r="V579" s="560"/>
      <c r="W579" s="558"/>
      <c r="X579" s="559">
        <f t="shared" si="1663"/>
        <v>19</v>
      </c>
      <c r="Y579" s="560"/>
      <c r="Z579" s="558"/>
      <c r="AA579" s="561">
        <f t="shared" si="1664"/>
        <v>19</v>
      </c>
      <c r="AB579" s="560"/>
      <c r="AC579" s="558"/>
      <c r="AD579" s="559">
        <f t="shared" si="1665"/>
        <v>19</v>
      </c>
      <c r="AE579" s="557"/>
      <c r="AF579" s="558"/>
      <c r="AG579" s="756">
        <f t="shared" si="1666"/>
        <v>19</v>
      </c>
      <c r="AH579" s="560"/>
      <c r="AI579" s="558"/>
      <c r="AJ579" s="562">
        <f t="shared" si="1667"/>
        <v>19</v>
      </c>
      <c r="AK579" s="560"/>
      <c r="AL579" s="558"/>
      <c r="AM579" s="562">
        <f t="shared" si="1668"/>
        <v>19</v>
      </c>
      <c r="AN579" s="560"/>
      <c r="AO579" s="558"/>
      <c r="AP579" s="562">
        <f t="shared" si="1680"/>
        <v>19</v>
      </c>
      <c r="AQ579" s="560"/>
      <c r="AR579" s="558"/>
      <c r="AS579" s="562">
        <f t="shared" si="1681"/>
        <v>19</v>
      </c>
      <c r="AT579" s="560"/>
      <c r="AU579" s="558"/>
      <c r="AV579" s="562">
        <f t="shared" si="1669"/>
        <v>19</v>
      </c>
      <c r="AW579" s="583">
        <f t="shared" si="1670"/>
        <v>0</v>
      </c>
      <c r="AX579" s="583">
        <f t="shared" si="1670"/>
        <v>0</v>
      </c>
      <c r="AY579" s="564">
        <f t="shared" si="1672"/>
        <v>0</v>
      </c>
      <c r="AZ579" s="565" t="e">
        <f t="shared" si="1673"/>
        <v>#DIV/0!</v>
      </c>
      <c r="BA579" s="566">
        <f t="shared" si="1674"/>
        <v>0</v>
      </c>
      <c r="BB579" s="567">
        <f>MAX(0, Table176252626[[#This Row],[Column6]])</f>
        <v>19</v>
      </c>
      <c r="BC579" s="568">
        <v>1</v>
      </c>
      <c r="BD579" s="584">
        <f t="shared" si="1545"/>
        <v>19</v>
      </c>
      <c r="BE579" s="583">
        <f t="shared" si="1546"/>
        <v>18</v>
      </c>
      <c r="BF579" s="585">
        <v>2</v>
      </c>
      <c r="BG579" s="586">
        <v>42923.475543981483</v>
      </c>
      <c r="BH579" s="572">
        <f t="shared" si="1636"/>
        <v>46265</v>
      </c>
      <c r="BI579" s="587">
        <f t="shared" si="1682"/>
        <v>3341.5244560185165</v>
      </c>
      <c r="BJ579" s="580" t="str">
        <f t="shared" si="1548"/>
        <v>Dead Stock</v>
      </c>
      <c r="BK579" s="751">
        <v>42</v>
      </c>
    </row>
    <row r="580" spans="1:63" ht="13">
      <c r="A580" s="549"/>
      <c r="B580" s="576"/>
      <c r="C580" s="577">
        <v>577</v>
      </c>
      <c r="D580" s="651" t="s">
        <v>1083</v>
      </c>
      <c r="E580" s="615">
        <v>19</v>
      </c>
      <c r="F580" s="553" t="s">
        <v>1953</v>
      </c>
      <c r="G580" s="554" t="s">
        <v>697</v>
      </c>
      <c r="H580" s="555" t="s">
        <v>702</v>
      </c>
      <c r="I580" s="581" t="s">
        <v>425</v>
      </c>
      <c r="J580" s="580" t="s">
        <v>629</v>
      </c>
      <c r="K580" s="582">
        <f t="shared" si="1660"/>
        <v>6</v>
      </c>
      <c r="L580" s="580">
        <v>10</v>
      </c>
      <c r="M580" s="557"/>
      <c r="N580" s="558"/>
      <c r="O580" s="559">
        <f t="shared" si="1679"/>
        <v>10</v>
      </c>
      <c r="P580" s="560"/>
      <c r="Q580" s="558"/>
      <c r="R580" s="559">
        <f t="shared" si="1661"/>
        <v>10</v>
      </c>
      <c r="S580" s="560"/>
      <c r="T580" s="558"/>
      <c r="U580" s="561">
        <f t="shared" si="1662"/>
        <v>10</v>
      </c>
      <c r="V580" s="560"/>
      <c r="W580" s="558"/>
      <c r="X580" s="559">
        <f t="shared" si="1663"/>
        <v>10</v>
      </c>
      <c r="Y580" s="560"/>
      <c r="Z580" s="558"/>
      <c r="AA580" s="561">
        <f t="shared" si="1664"/>
        <v>10</v>
      </c>
      <c r="AB580" s="560"/>
      <c r="AC580" s="558"/>
      <c r="AD580" s="559">
        <f t="shared" si="1665"/>
        <v>10</v>
      </c>
      <c r="AE580" s="557"/>
      <c r="AF580" s="558"/>
      <c r="AG580" s="756">
        <f t="shared" si="1666"/>
        <v>10</v>
      </c>
      <c r="AH580" s="560"/>
      <c r="AI580" s="558">
        <v>4</v>
      </c>
      <c r="AJ580" s="562">
        <f t="shared" si="1667"/>
        <v>6</v>
      </c>
      <c r="AK580" s="560"/>
      <c r="AL580" s="558"/>
      <c r="AM580" s="562">
        <f t="shared" si="1668"/>
        <v>6</v>
      </c>
      <c r="AN580" s="560"/>
      <c r="AO580" s="558"/>
      <c r="AP580" s="562">
        <f t="shared" si="1680"/>
        <v>6</v>
      </c>
      <c r="AQ580" s="560"/>
      <c r="AR580" s="558"/>
      <c r="AS580" s="562">
        <f t="shared" si="1681"/>
        <v>6</v>
      </c>
      <c r="AT580" s="560"/>
      <c r="AU580" s="558"/>
      <c r="AV580" s="562">
        <f t="shared" si="1669"/>
        <v>6</v>
      </c>
      <c r="AW580" s="583">
        <f t="shared" si="1670"/>
        <v>0</v>
      </c>
      <c r="AX580" s="583">
        <f t="shared" si="1670"/>
        <v>4</v>
      </c>
      <c r="AY580" s="564">
        <f t="shared" si="1672"/>
        <v>4</v>
      </c>
      <c r="AZ580" s="565">
        <f t="shared" si="1673"/>
        <v>4</v>
      </c>
      <c r="BA580" s="566">
        <f t="shared" si="1674"/>
        <v>1</v>
      </c>
      <c r="BB580" s="567">
        <f>MAX(0, Table176252626[[#This Row],[Column6]])</f>
        <v>6</v>
      </c>
      <c r="BC580" s="568">
        <v>1</v>
      </c>
      <c r="BD580" s="584">
        <f t="shared" si="1545"/>
        <v>6</v>
      </c>
      <c r="BE580" s="583">
        <f t="shared" si="1546"/>
        <v>5</v>
      </c>
      <c r="BF580" s="585">
        <v>2</v>
      </c>
      <c r="BG580" s="586">
        <v>43291.467222222222</v>
      </c>
      <c r="BH580" s="572">
        <f t="shared" si="1636"/>
        <v>46265</v>
      </c>
      <c r="BI580" s="587">
        <f t="shared" si="1682"/>
        <v>2973.5327777777784</v>
      </c>
      <c r="BJ580" s="580" t="str">
        <f t="shared" si="1548"/>
        <v>Dead Stock</v>
      </c>
      <c r="BK580" s="751">
        <v>67.5</v>
      </c>
    </row>
    <row r="581" spans="1:63" ht="13">
      <c r="A581" s="575"/>
      <c r="B581" s="576"/>
      <c r="C581" s="551">
        <v>578</v>
      </c>
      <c r="D581" s="651" t="s">
        <v>1083</v>
      </c>
      <c r="E581" s="615">
        <v>20</v>
      </c>
      <c r="F581" s="553" t="s">
        <v>1953</v>
      </c>
      <c r="G581" s="580" t="s">
        <v>135</v>
      </c>
      <c r="H581" s="581" t="s">
        <v>136</v>
      </c>
      <c r="I581" s="581" t="s">
        <v>425</v>
      </c>
      <c r="J581" s="580" t="s">
        <v>629</v>
      </c>
      <c r="K581" s="582">
        <f t="shared" si="1660"/>
        <v>9</v>
      </c>
      <c r="L581" s="580">
        <v>9</v>
      </c>
      <c r="M581" s="557"/>
      <c r="N581" s="558"/>
      <c r="O581" s="559">
        <f t="shared" si="1679"/>
        <v>9</v>
      </c>
      <c r="P581" s="560"/>
      <c r="Q581" s="558"/>
      <c r="R581" s="559">
        <f t="shared" si="1661"/>
        <v>9</v>
      </c>
      <c r="S581" s="560"/>
      <c r="T581" s="558"/>
      <c r="U581" s="561">
        <f t="shared" si="1662"/>
        <v>9</v>
      </c>
      <c r="V581" s="560"/>
      <c r="W581" s="558"/>
      <c r="X581" s="559">
        <f t="shared" si="1663"/>
        <v>9</v>
      </c>
      <c r="Y581" s="560"/>
      <c r="Z581" s="558"/>
      <c r="AA581" s="561">
        <f t="shared" si="1664"/>
        <v>9</v>
      </c>
      <c r="AB581" s="560"/>
      <c r="AC581" s="558"/>
      <c r="AD581" s="559">
        <f t="shared" si="1665"/>
        <v>9</v>
      </c>
      <c r="AE581" s="557"/>
      <c r="AF581" s="558"/>
      <c r="AG581" s="756">
        <f t="shared" si="1666"/>
        <v>9</v>
      </c>
      <c r="AH581" s="560"/>
      <c r="AI581" s="558"/>
      <c r="AJ581" s="562">
        <f t="shared" si="1667"/>
        <v>9</v>
      </c>
      <c r="AK581" s="560"/>
      <c r="AL581" s="558"/>
      <c r="AM581" s="562">
        <f t="shared" si="1668"/>
        <v>9</v>
      </c>
      <c r="AN581" s="560"/>
      <c r="AO581" s="558"/>
      <c r="AP581" s="562">
        <f t="shared" si="1680"/>
        <v>9</v>
      </c>
      <c r="AQ581" s="560"/>
      <c r="AR581" s="558"/>
      <c r="AS581" s="562">
        <f t="shared" si="1681"/>
        <v>9</v>
      </c>
      <c r="AT581" s="560"/>
      <c r="AU581" s="558"/>
      <c r="AV581" s="562">
        <f t="shared" si="1669"/>
        <v>9</v>
      </c>
      <c r="AW581" s="583">
        <f t="shared" si="1670"/>
        <v>0</v>
      </c>
      <c r="AX581" s="583">
        <f t="shared" si="1670"/>
        <v>0</v>
      </c>
      <c r="AY581" s="564">
        <f t="shared" si="1672"/>
        <v>0</v>
      </c>
      <c r="AZ581" s="565" t="e">
        <f t="shared" si="1673"/>
        <v>#DIV/0!</v>
      </c>
      <c r="BA581" s="566">
        <f t="shared" si="1674"/>
        <v>0</v>
      </c>
      <c r="BB581" s="567">
        <v>9</v>
      </c>
      <c r="BC581" s="568">
        <v>1</v>
      </c>
      <c r="BD581" s="584">
        <f t="shared" si="1545"/>
        <v>9</v>
      </c>
      <c r="BE581" s="583">
        <f t="shared" si="1546"/>
        <v>8</v>
      </c>
      <c r="BF581" s="585">
        <v>2</v>
      </c>
      <c r="BG581" s="586">
        <v>42858.573333333334</v>
      </c>
      <c r="BH581" s="572">
        <f t="shared" si="1636"/>
        <v>46265</v>
      </c>
      <c r="BI581" s="587">
        <f t="shared" si="1682"/>
        <v>3406.4266666666663</v>
      </c>
      <c r="BJ581" s="580" t="str">
        <f t="shared" si="1548"/>
        <v>Dead Stock</v>
      </c>
      <c r="BK581" s="751">
        <v>59.17</v>
      </c>
    </row>
    <row r="582" spans="1:63" ht="13">
      <c r="A582" s="549"/>
      <c r="B582" s="550"/>
      <c r="C582" s="551">
        <v>579</v>
      </c>
      <c r="D582" s="651" t="s">
        <v>1083</v>
      </c>
      <c r="E582" s="615">
        <v>21</v>
      </c>
      <c r="F582" s="553" t="s">
        <v>1953</v>
      </c>
      <c r="G582" s="554" t="s">
        <v>699</v>
      </c>
      <c r="H582" s="555" t="s">
        <v>704</v>
      </c>
      <c r="I582" s="581" t="s">
        <v>425</v>
      </c>
      <c r="J582" s="580" t="s">
        <v>629</v>
      </c>
      <c r="K582" s="582">
        <f t="shared" si="1660"/>
        <v>3</v>
      </c>
      <c r="L582" s="580">
        <v>7</v>
      </c>
      <c r="M582" s="557"/>
      <c r="N582" s="558"/>
      <c r="O582" s="559">
        <f t="shared" si="1679"/>
        <v>7</v>
      </c>
      <c r="P582" s="560"/>
      <c r="Q582" s="558"/>
      <c r="R582" s="559">
        <f t="shared" si="1661"/>
        <v>7</v>
      </c>
      <c r="S582" s="560"/>
      <c r="T582" s="558"/>
      <c r="U582" s="561">
        <f t="shared" si="1662"/>
        <v>7</v>
      </c>
      <c r="V582" s="560"/>
      <c r="W582" s="558"/>
      <c r="X582" s="559">
        <f t="shared" si="1663"/>
        <v>7</v>
      </c>
      <c r="Y582" s="560"/>
      <c r="Z582" s="558"/>
      <c r="AA582" s="561">
        <f t="shared" si="1664"/>
        <v>7</v>
      </c>
      <c r="AB582" s="560"/>
      <c r="AC582" s="558"/>
      <c r="AD582" s="559">
        <f t="shared" si="1665"/>
        <v>7</v>
      </c>
      <c r="AE582" s="557"/>
      <c r="AF582" s="558"/>
      <c r="AG582" s="756">
        <f t="shared" si="1666"/>
        <v>7</v>
      </c>
      <c r="AH582" s="560"/>
      <c r="AI582" s="558">
        <v>4</v>
      </c>
      <c r="AJ582" s="562">
        <f t="shared" si="1667"/>
        <v>3</v>
      </c>
      <c r="AK582" s="560"/>
      <c r="AL582" s="558"/>
      <c r="AM582" s="562">
        <f t="shared" si="1668"/>
        <v>3</v>
      </c>
      <c r="AN582" s="560"/>
      <c r="AO582" s="558"/>
      <c r="AP582" s="562">
        <f t="shared" si="1680"/>
        <v>3</v>
      </c>
      <c r="AQ582" s="560"/>
      <c r="AR582" s="558"/>
      <c r="AS582" s="562">
        <f t="shared" si="1681"/>
        <v>3</v>
      </c>
      <c r="AT582" s="560"/>
      <c r="AU582" s="558"/>
      <c r="AV582" s="562">
        <f t="shared" si="1669"/>
        <v>3</v>
      </c>
      <c r="AW582" s="583">
        <f t="shared" si="1670"/>
        <v>0</v>
      </c>
      <c r="AX582" s="583">
        <f t="shared" si="1670"/>
        <v>4</v>
      </c>
      <c r="AY582" s="564">
        <f t="shared" si="1672"/>
        <v>4</v>
      </c>
      <c r="AZ582" s="565">
        <f t="shared" si="1673"/>
        <v>4</v>
      </c>
      <c r="BA582" s="566">
        <f t="shared" si="1674"/>
        <v>1</v>
      </c>
      <c r="BB582" s="567">
        <v>7</v>
      </c>
      <c r="BC582" s="568">
        <v>1</v>
      </c>
      <c r="BD582" s="584">
        <f t="shared" si="1545"/>
        <v>3</v>
      </c>
      <c r="BE582" s="583">
        <f t="shared" si="1546"/>
        <v>2</v>
      </c>
      <c r="BF582" s="585">
        <v>2</v>
      </c>
      <c r="BG582" s="586">
        <v>43291.467222222222</v>
      </c>
      <c r="BH582" s="572">
        <f t="shared" si="1636"/>
        <v>46265</v>
      </c>
      <c r="BI582" s="587">
        <f t="shared" si="1682"/>
        <v>2973.5327777777784</v>
      </c>
      <c r="BJ582" s="580" t="str">
        <f t="shared" si="1548"/>
        <v>Dead Stock</v>
      </c>
      <c r="BK582" s="751">
        <v>855</v>
      </c>
    </row>
    <row r="583" spans="1:63" ht="13">
      <c r="A583" s="575"/>
      <c r="B583" s="576"/>
      <c r="C583" s="551">
        <v>580</v>
      </c>
      <c r="D583" s="651" t="s">
        <v>1083</v>
      </c>
      <c r="E583" s="615">
        <v>22</v>
      </c>
      <c r="F583" s="553" t="s">
        <v>1953</v>
      </c>
      <c r="G583" s="554" t="s">
        <v>700</v>
      </c>
      <c r="H583" s="555" t="s">
        <v>705</v>
      </c>
      <c r="I583" s="581" t="s">
        <v>425</v>
      </c>
      <c r="J583" s="580" t="s">
        <v>629</v>
      </c>
      <c r="K583" s="582">
        <f t="shared" si="1660"/>
        <v>10</v>
      </c>
      <c r="L583" s="580">
        <v>10</v>
      </c>
      <c r="M583" s="557"/>
      <c r="N583" s="558"/>
      <c r="O583" s="559">
        <f t="shared" si="1679"/>
        <v>10</v>
      </c>
      <c r="P583" s="560"/>
      <c r="Q583" s="558"/>
      <c r="R583" s="559">
        <f t="shared" si="1661"/>
        <v>10</v>
      </c>
      <c r="S583" s="560"/>
      <c r="T583" s="558"/>
      <c r="U583" s="561">
        <f t="shared" si="1662"/>
        <v>10</v>
      </c>
      <c r="V583" s="560"/>
      <c r="W583" s="558"/>
      <c r="X583" s="559">
        <f t="shared" si="1663"/>
        <v>10</v>
      </c>
      <c r="Y583" s="560"/>
      <c r="Z583" s="558"/>
      <c r="AA583" s="561">
        <f t="shared" si="1664"/>
        <v>10</v>
      </c>
      <c r="AB583" s="560"/>
      <c r="AC583" s="558"/>
      <c r="AD583" s="559">
        <f t="shared" si="1665"/>
        <v>10</v>
      </c>
      <c r="AE583" s="557"/>
      <c r="AF583" s="558"/>
      <c r="AG583" s="756">
        <f t="shared" si="1666"/>
        <v>10</v>
      </c>
      <c r="AH583" s="560"/>
      <c r="AI583" s="558"/>
      <c r="AJ583" s="562">
        <f t="shared" si="1667"/>
        <v>10</v>
      </c>
      <c r="AK583" s="560"/>
      <c r="AL583" s="558"/>
      <c r="AM583" s="562">
        <f t="shared" si="1668"/>
        <v>10</v>
      </c>
      <c r="AN583" s="560"/>
      <c r="AO583" s="558"/>
      <c r="AP583" s="562">
        <f t="shared" si="1680"/>
        <v>10</v>
      </c>
      <c r="AQ583" s="560"/>
      <c r="AR583" s="558"/>
      <c r="AS583" s="605">
        <f t="shared" si="1681"/>
        <v>10</v>
      </c>
      <c r="AT583" s="557"/>
      <c r="AU583" s="558"/>
      <c r="AV583" s="562">
        <f t="shared" si="1669"/>
        <v>10</v>
      </c>
      <c r="AW583" s="583">
        <f t="shared" si="1670"/>
        <v>0</v>
      </c>
      <c r="AX583" s="583">
        <f t="shared" si="1670"/>
        <v>0</v>
      </c>
      <c r="AY583" s="564">
        <f t="shared" si="1672"/>
        <v>0</v>
      </c>
      <c r="AZ583" s="565" t="e">
        <f t="shared" si="1673"/>
        <v>#DIV/0!</v>
      </c>
      <c r="BA583" s="566">
        <f t="shared" si="1674"/>
        <v>0</v>
      </c>
      <c r="BB583" s="567">
        <f>MAX(0, Table176252626[[#This Row],[Column6]])</f>
        <v>10</v>
      </c>
      <c r="BC583" s="568">
        <v>1</v>
      </c>
      <c r="BD583" s="584">
        <f t="shared" si="1545"/>
        <v>10</v>
      </c>
      <c r="BE583" s="583">
        <f t="shared" si="1546"/>
        <v>9</v>
      </c>
      <c r="BF583" s="585">
        <v>2</v>
      </c>
      <c r="BG583" s="586">
        <v>43291.467222222222</v>
      </c>
      <c r="BH583" s="572">
        <f t="shared" si="1636"/>
        <v>46265</v>
      </c>
      <c r="BI583" s="587">
        <f t="shared" si="1682"/>
        <v>2973.5327777777784</v>
      </c>
      <c r="BJ583" s="580" t="str">
        <f t="shared" si="1548"/>
        <v>Dead Stock</v>
      </c>
      <c r="BK583" s="751">
        <v>67.5</v>
      </c>
    </row>
    <row r="584" spans="1:63" ht="13">
      <c r="A584" s="549"/>
      <c r="B584" s="550"/>
      <c r="C584" s="577">
        <v>581</v>
      </c>
      <c r="D584" s="651" t="s">
        <v>1083</v>
      </c>
      <c r="E584" s="615">
        <v>23</v>
      </c>
      <c r="F584" s="553" t="s">
        <v>1953</v>
      </c>
      <c r="G584" s="554" t="s">
        <v>698</v>
      </c>
      <c r="H584" s="555" t="s">
        <v>703</v>
      </c>
      <c r="I584" s="581" t="s">
        <v>425</v>
      </c>
      <c r="J584" s="580" t="s">
        <v>629</v>
      </c>
      <c r="K584" s="582">
        <f t="shared" si="1660"/>
        <v>5</v>
      </c>
      <c r="L584" s="580">
        <v>7</v>
      </c>
      <c r="M584" s="557"/>
      <c r="N584" s="558"/>
      <c r="O584" s="559">
        <f t="shared" si="1679"/>
        <v>7</v>
      </c>
      <c r="P584" s="560"/>
      <c r="Q584" s="558"/>
      <c r="R584" s="559">
        <f t="shared" si="1661"/>
        <v>7</v>
      </c>
      <c r="S584" s="560"/>
      <c r="T584" s="558"/>
      <c r="U584" s="561">
        <f t="shared" si="1662"/>
        <v>7</v>
      </c>
      <c r="V584" s="560"/>
      <c r="W584" s="558"/>
      <c r="X584" s="559">
        <f t="shared" si="1663"/>
        <v>7</v>
      </c>
      <c r="Y584" s="560"/>
      <c r="Z584" s="558"/>
      <c r="AA584" s="561">
        <f t="shared" si="1664"/>
        <v>7</v>
      </c>
      <c r="AB584" s="560"/>
      <c r="AC584" s="558"/>
      <c r="AD584" s="559">
        <f t="shared" si="1665"/>
        <v>7</v>
      </c>
      <c r="AE584" s="557"/>
      <c r="AF584" s="558"/>
      <c r="AG584" s="756">
        <f t="shared" si="1666"/>
        <v>7</v>
      </c>
      <c r="AH584" s="560"/>
      <c r="AI584" s="558">
        <v>2</v>
      </c>
      <c r="AJ584" s="562">
        <f t="shared" si="1667"/>
        <v>5</v>
      </c>
      <c r="AK584" s="560"/>
      <c r="AL584" s="558"/>
      <c r="AM584" s="562">
        <f t="shared" si="1668"/>
        <v>5</v>
      </c>
      <c r="AN584" s="560"/>
      <c r="AO584" s="558"/>
      <c r="AP584" s="562">
        <f t="shared" si="1680"/>
        <v>5</v>
      </c>
      <c r="AQ584" s="560"/>
      <c r="AR584" s="558"/>
      <c r="AS584" s="562">
        <f t="shared" si="1681"/>
        <v>5</v>
      </c>
      <c r="AT584" s="560"/>
      <c r="AU584" s="558"/>
      <c r="AV584" s="562">
        <f t="shared" si="1669"/>
        <v>5</v>
      </c>
      <c r="AW584" s="583">
        <f t="shared" si="1670"/>
        <v>0</v>
      </c>
      <c r="AX584" s="583">
        <f t="shared" si="1670"/>
        <v>2</v>
      </c>
      <c r="AY584" s="564">
        <f t="shared" si="1672"/>
        <v>2</v>
      </c>
      <c r="AZ584" s="565">
        <f t="shared" si="1673"/>
        <v>2</v>
      </c>
      <c r="BA584" s="566">
        <f t="shared" si="1674"/>
        <v>1</v>
      </c>
      <c r="BB584" s="567">
        <v>7</v>
      </c>
      <c r="BC584" s="568">
        <v>1</v>
      </c>
      <c r="BD584" s="584">
        <f t="shared" si="1545"/>
        <v>5</v>
      </c>
      <c r="BE584" s="583">
        <f t="shared" si="1546"/>
        <v>4</v>
      </c>
      <c r="BF584" s="585">
        <v>2</v>
      </c>
      <c r="BG584" s="586">
        <v>43291.467222222222</v>
      </c>
      <c r="BH584" s="572">
        <f t="shared" si="1636"/>
        <v>46265</v>
      </c>
      <c r="BI584" s="587">
        <f t="shared" si="1682"/>
        <v>2973.5327777777784</v>
      </c>
      <c r="BJ584" s="580" t="str">
        <f t="shared" si="1548"/>
        <v>Dead Stock</v>
      </c>
      <c r="BK584" s="751">
        <v>108</v>
      </c>
    </row>
    <row r="585" spans="1:63" ht="13">
      <c r="A585" s="590"/>
      <c r="B585" s="591"/>
      <c r="C585" s="551">
        <v>582</v>
      </c>
      <c r="D585" s="651" t="s">
        <v>1083</v>
      </c>
      <c r="E585" s="615">
        <v>24</v>
      </c>
      <c r="F585" s="553" t="s">
        <v>1952</v>
      </c>
      <c r="G585" s="580" t="s">
        <v>566</v>
      </c>
      <c r="H585" s="581" t="s">
        <v>567</v>
      </c>
      <c r="I585" s="581" t="s">
        <v>425</v>
      </c>
      <c r="J585" s="580" t="s">
        <v>629</v>
      </c>
      <c r="K585" s="582">
        <f t="shared" si="1660"/>
        <v>13</v>
      </c>
      <c r="L585" s="580">
        <v>4</v>
      </c>
      <c r="M585" s="557"/>
      <c r="N585" s="558">
        <v>1</v>
      </c>
      <c r="O585" s="559">
        <f t="shared" si="1679"/>
        <v>3</v>
      </c>
      <c r="P585" s="560"/>
      <c r="Q585" s="558"/>
      <c r="R585" s="559">
        <f t="shared" si="1661"/>
        <v>3</v>
      </c>
      <c r="S585" s="560"/>
      <c r="T585" s="558"/>
      <c r="U585" s="561">
        <f t="shared" si="1662"/>
        <v>3</v>
      </c>
      <c r="V585" s="560"/>
      <c r="W585" s="558"/>
      <c r="X585" s="559">
        <f t="shared" si="1663"/>
        <v>3</v>
      </c>
      <c r="Y585" s="560">
        <v>10</v>
      </c>
      <c r="Z585" s="558"/>
      <c r="AA585" s="561">
        <f t="shared" si="1664"/>
        <v>13</v>
      </c>
      <c r="AB585" s="560"/>
      <c r="AC585" s="558"/>
      <c r="AD585" s="559">
        <f t="shared" si="1665"/>
        <v>13</v>
      </c>
      <c r="AE585" s="557"/>
      <c r="AF585" s="558"/>
      <c r="AG585" s="756">
        <f t="shared" si="1666"/>
        <v>13</v>
      </c>
      <c r="AH585" s="560"/>
      <c r="AI585" s="558"/>
      <c r="AJ585" s="562">
        <f t="shared" si="1667"/>
        <v>13</v>
      </c>
      <c r="AK585" s="560"/>
      <c r="AL585" s="558"/>
      <c r="AM585" s="562">
        <f t="shared" si="1668"/>
        <v>13</v>
      </c>
      <c r="AN585" s="560"/>
      <c r="AO585" s="558"/>
      <c r="AP585" s="562">
        <f t="shared" si="1680"/>
        <v>13</v>
      </c>
      <c r="AQ585" s="560"/>
      <c r="AR585" s="558"/>
      <c r="AS585" s="562">
        <f t="shared" si="1681"/>
        <v>13</v>
      </c>
      <c r="AT585" s="560"/>
      <c r="AU585" s="558"/>
      <c r="AV585" s="562">
        <f t="shared" si="1669"/>
        <v>13</v>
      </c>
      <c r="AW585" s="583">
        <f t="shared" si="1670"/>
        <v>10</v>
      </c>
      <c r="AX585" s="583">
        <f t="shared" si="1670"/>
        <v>1</v>
      </c>
      <c r="AY585" s="564">
        <f t="shared" si="1672"/>
        <v>1</v>
      </c>
      <c r="AZ585" s="565">
        <f t="shared" si="1673"/>
        <v>1</v>
      </c>
      <c r="BA585" s="566">
        <f t="shared" si="1674"/>
        <v>1</v>
      </c>
      <c r="BB585" s="567">
        <f>MAX(0, Table176252626[[#This Row],[Column6]])</f>
        <v>13</v>
      </c>
      <c r="BC585" s="568">
        <v>1</v>
      </c>
      <c r="BD585" s="584">
        <f t="shared" si="1545"/>
        <v>13</v>
      </c>
      <c r="BE585" s="583">
        <f t="shared" si="1546"/>
        <v>12</v>
      </c>
      <c r="BF585" s="585">
        <v>2</v>
      </c>
      <c r="BG585" s="586">
        <v>46149</v>
      </c>
      <c r="BH585" s="572">
        <f t="shared" si="1636"/>
        <v>46265</v>
      </c>
      <c r="BI585" s="587">
        <f t="shared" si="1682"/>
        <v>116</v>
      </c>
      <c r="BJ585" s="580" t="str">
        <f t="shared" si="1548"/>
        <v/>
      </c>
      <c r="BK585" s="751">
        <v>3600</v>
      </c>
    </row>
    <row r="586" spans="1:63" ht="13">
      <c r="A586" s="549"/>
      <c r="B586" s="550"/>
      <c r="C586" s="551">
        <v>583</v>
      </c>
      <c r="D586" s="651" t="s">
        <v>1083</v>
      </c>
      <c r="E586" s="615">
        <v>25</v>
      </c>
      <c r="F586" s="553" t="s">
        <v>1952</v>
      </c>
      <c r="G586" s="580" t="s">
        <v>143</v>
      </c>
      <c r="H586" s="581" t="s">
        <v>3127</v>
      </c>
      <c r="I586" s="581" t="s">
        <v>425</v>
      </c>
      <c r="J586" s="580" t="s">
        <v>629</v>
      </c>
      <c r="K586" s="582">
        <f t="shared" si="1660"/>
        <v>7</v>
      </c>
      <c r="L586" s="580">
        <v>0</v>
      </c>
      <c r="M586" s="557">
        <v>10</v>
      </c>
      <c r="N586" s="558">
        <f>1</f>
        <v>1</v>
      </c>
      <c r="O586" s="559">
        <f t="shared" si="1679"/>
        <v>9</v>
      </c>
      <c r="P586" s="560"/>
      <c r="Q586" s="558"/>
      <c r="R586" s="559">
        <f t="shared" si="1661"/>
        <v>9</v>
      </c>
      <c r="S586" s="560"/>
      <c r="T586" s="558">
        <v>1</v>
      </c>
      <c r="U586" s="561">
        <f t="shared" si="1662"/>
        <v>8</v>
      </c>
      <c r="V586" s="560"/>
      <c r="W586" s="558"/>
      <c r="X586" s="559">
        <f t="shared" si="1663"/>
        <v>8</v>
      </c>
      <c r="Y586" s="560"/>
      <c r="Z586" s="558">
        <v>1</v>
      </c>
      <c r="AA586" s="561">
        <f t="shared" si="1664"/>
        <v>7</v>
      </c>
      <c r="AB586" s="560"/>
      <c r="AC586" s="558"/>
      <c r="AD586" s="559">
        <f t="shared" si="1665"/>
        <v>7</v>
      </c>
      <c r="AE586" s="557"/>
      <c r="AF586" s="558"/>
      <c r="AG586" s="756">
        <f t="shared" si="1666"/>
        <v>7</v>
      </c>
      <c r="AH586" s="560"/>
      <c r="AI586" s="558"/>
      <c r="AJ586" s="562">
        <f t="shared" si="1667"/>
        <v>7</v>
      </c>
      <c r="AK586" s="560"/>
      <c r="AL586" s="558"/>
      <c r="AM586" s="562">
        <f t="shared" si="1668"/>
        <v>7</v>
      </c>
      <c r="AN586" s="560"/>
      <c r="AO586" s="558"/>
      <c r="AP586" s="562">
        <f t="shared" si="1680"/>
        <v>7</v>
      </c>
      <c r="AQ586" s="560"/>
      <c r="AR586" s="558"/>
      <c r="AS586" s="562">
        <f t="shared" si="1681"/>
        <v>7</v>
      </c>
      <c r="AT586" s="560"/>
      <c r="AU586" s="558"/>
      <c r="AV586" s="562">
        <f t="shared" si="1669"/>
        <v>7</v>
      </c>
      <c r="AW586" s="583">
        <f t="shared" si="1670"/>
        <v>10</v>
      </c>
      <c r="AX586" s="583">
        <f t="shared" si="1670"/>
        <v>3</v>
      </c>
      <c r="AY586" s="564">
        <f t="shared" si="1672"/>
        <v>3</v>
      </c>
      <c r="AZ586" s="565">
        <f t="shared" si="1673"/>
        <v>1</v>
      </c>
      <c r="BA586" s="566">
        <f t="shared" si="1674"/>
        <v>3</v>
      </c>
      <c r="BB586" s="567">
        <v>7</v>
      </c>
      <c r="BC586" s="568">
        <v>1</v>
      </c>
      <c r="BD586" s="584">
        <f t="shared" si="1545"/>
        <v>7</v>
      </c>
      <c r="BE586" s="583">
        <f t="shared" si="1546"/>
        <v>6</v>
      </c>
      <c r="BF586" s="585">
        <v>2</v>
      </c>
      <c r="BG586" s="586">
        <v>46242</v>
      </c>
      <c r="BH586" s="572">
        <f t="shared" si="1636"/>
        <v>46265</v>
      </c>
      <c r="BI586" s="587">
        <f t="shared" si="1682"/>
        <v>23</v>
      </c>
      <c r="BJ586" s="580" t="str">
        <f t="shared" si="1548"/>
        <v/>
      </c>
      <c r="BK586" s="751">
        <v>778.5</v>
      </c>
    </row>
    <row r="587" spans="1:63" ht="13">
      <c r="A587" s="575"/>
      <c r="B587" s="576"/>
      <c r="C587" s="551">
        <v>584</v>
      </c>
      <c r="D587" s="651" t="s">
        <v>1083</v>
      </c>
      <c r="E587" s="615">
        <v>26</v>
      </c>
      <c r="F587" s="553" t="s">
        <v>1953</v>
      </c>
      <c r="G587" s="580" t="s">
        <v>821</v>
      </c>
      <c r="H587" s="581" t="s">
        <v>822</v>
      </c>
      <c r="I587" s="581" t="s">
        <v>635</v>
      </c>
      <c r="J587" s="580" t="s">
        <v>629</v>
      </c>
      <c r="K587" s="582">
        <f t="shared" si="1660"/>
        <v>7</v>
      </c>
      <c r="L587" s="588">
        <v>7</v>
      </c>
      <c r="M587" s="557"/>
      <c r="N587" s="558"/>
      <c r="O587" s="559">
        <f t="shared" si="1679"/>
        <v>7</v>
      </c>
      <c r="P587" s="560"/>
      <c r="Q587" s="558"/>
      <c r="R587" s="559">
        <f t="shared" si="1661"/>
        <v>7</v>
      </c>
      <c r="S587" s="560"/>
      <c r="T587" s="558"/>
      <c r="U587" s="561">
        <f t="shared" si="1662"/>
        <v>7</v>
      </c>
      <c r="V587" s="560"/>
      <c r="W587" s="558"/>
      <c r="X587" s="559">
        <f t="shared" si="1663"/>
        <v>7</v>
      </c>
      <c r="Y587" s="560"/>
      <c r="Z587" s="558"/>
      <c r="AA587" s="561">
        <f t="shared" si="1664"/>
        <v>7</v>
      </c>
      <c r="AB587" s="560"/>
      <c r="AC587" s="558"/>
      <c r="AD587" s="559">
        <f t="shared" si="1665"/>
        <v>7</v>
      </c>
      <c r="AE587" s="557"/>
      <c r="AF587" s="558"/>
      <c r="AG587" s="756">
        <f t="shared" si="1666"/>
        <v>7</v>
      </c>
      <c r="AH587" s="560"/>
      <c r="AI587" s="558"/>
      <c r="AJ587" s="562">
        <f t="shared" si="1667"/>
        <v>7</v>
      </c>
      <c r="AK587" s="560"/>
      <c r="AL587" s="558"/>
      <c r="AM587" s="562">
        <f t="shared" si="1668"/>
        <v>7</v>
      </c>
      <c r="AN587" s="560"/>
      <c r="AO587" s="558"/>
      <c r="AP587" s="562">
        <f t="shared" si="1680"/>
        <v>7</v>
      </c>
      <c r="AQ587" s="560"/>
      <c r="AR587" s="558"/>
      <c r="AS587" s="562">
        <f t="shared" si="1681"/>
        <v>7</v>
      </c>
      <c r="AT587" s="560"/>
      <c r="AU587" s="558"/>
      <c r="AV587" s="562">
        <f t="shared" si="1669"/>
        <v>7</v>
      </c>
      <c r="AW587" s="583">
        <f t="shared" si="1670"/>
        <v>0</v>
      </c>
      <c r="AX587" s="583">
        <f t="shared" si="1670"/>
        <v>0</v>
      </c>
      <c r="AY587" s="564">
        <f t="shared" si="1672"/>
        <v>0</v>
      </c>
      <c r="AZ587" s="565" t="e">
        <f t="shared" si="1673"/>
        <v>#DIV/0!</v>
      </c>
      <c r="BA587" s="566">
        <f t="shared" si="1674"/>
        <v>0</v>
      </c>
      <c r="BB587" s="567">
        <v>7</v>
      </c>
      <c r="BC587" s="568">
        <v>1</v>
      </c>
      <c r="BD587" s="584">
        <f t="shared" si="1545"/>
        <v>7</v>
      </c>
      <c r="BE587" s="583">
        <f t="shared" si="1546"/>
        <v>6</v>
      </c>
      <c r="BF587" s="585">
        <v>2</v>
      </c>
      <c r="BG587" s="586">
        <v>43350.467638888891</v>
      </c>
      <c r="BH587" s="572">
        <f t="shared" si="1636"/>
        <v>46265</v>
      </c>
      <c r="BI587" s="587">
        <f t="shared" si="1682"/>
        <v>2914.5323611111089</v>
      </c>
      <c r="BJ587" s="580" t="str">
        <f t="shared" si="1548"/>
        <v>Dead Stock</v>
      </c>
      <c r="BK587" s="751">
        <v>135</v>
      </c>
    </row>
    <row r="588" spans="1:63" ht="13">
      <c r="A588" s="549"/>
      <c r="B588" s="576"/>
      <c r="C588" s="577">
        <v>585</v>
      </c>
      <c r="D588" s="651" t="s">
        <v>1083</v>
      </c>
      <c r="E588" s="615">
        <v>27</v>
      </c>
      <c r="F588" s="553" t="s">
        <v>1953</v>
      </c>
      <c r="G588" s="580" t="s">
        <v>979</v>
      </c>
      <c r="H588" s="581" t="s">
        <v>823</v>
      </c>
      <c r="I588" s="581" t="s">
        <v>635</v>
      </c>
      <c r="J588" s="580" t="s">
        <v>629</v>
      </c>
      <c r="K588" s="582">
        <f t="shared" si="1660"/>
        <v>16</v>
      </c>
      <c r="L588" s="588">
        <v>16</v>
      </c>
      <c r="M588" s="557"/>
      <c r="N588" s="558"/>
      <c r="O588" s="559">
        <f t="shared" si="1679"/>
        <v>16</v>
      </c>
      <c r="P588" s="560"/>
      <c r="Q588" s="558"/>
      <c r="R588" s="559">
        <f t="shared" si="1661"/>
        <v>16</v>
      </c>
      <c r="S588" s="560"/>
      <c r="T588" s="558"/>
      <c r="U588" s="561">
        <f t="shared" si="1662"/>
        <v>16</v>
      </c>
      <c r="V588" s="560"/>
      <c r="W588" s="558"/>
      <c r="X588" s="559">
        <f t="shared" si="1663"/>
        <v>16</v>
      </c>
      <c r="Y588" s="560"/>
      <c r="Z588" s="558"/>
      <c r="AA588" s="561">
        <f t="shared" si="1664"/>
        <v>16</v>
      </c>
      <c r="AB588" s="560"/>
      <c r="AC588" s="558"/>
      <c r="AD588" s="559">
        <f t="shared" si="1665"/>
        <v>16</v>
      </c>
      <c r="AE588" s="557"/>
      <c r="AF588" s="558"/>
      <c r="AG588" s="756">
        <f t="shared" si="1666"/>
        <v>16</v>
      </c>
      <c r="AH588" s="560"/>
      <c r="AI588" s="558"/>
      <c r="AJ588" s="562">
        <f t="shared" si="1667"/>
        <v>16</v>
      </c>
      <c r="AK588" s="560"/>
      <c r="AL588" s="558"/>
      <c r="AM588" s="562">
        <f t="shared" si="1668"/>
        <v>16</v>
      </c>
      <c r="AN588" s="560"/>
      <c r="AO588" s="558"/>
      <c r="AP588" s="562">
        <f t="shared" si="1680"/>
        <v>16</v>
      </c>
      <c r="AQ588" s="560"/>
      <c r="AR588" s="558"/>
      <c r="AS588" s="562">
        <f t="shared" si="1681"/>
        <v>16</v>
      </c>
      <c r="AT588" s="560"/>
      <c r="AU588" s="558"/>
      <c r="AV588" s="562">
        <f t="shared" si="1669"/>
        <v>16</v>
      </c>
      <c r="AW588" s="583">
        <f t="shared" si="1670"/>
        <v>0</v>
      </c>
      <c r="AX588" s="583">
        <f t="shared" si="1670"/>
        <v>0</v>
      </c>
      <c r="AY588" s="564">
        <f t="shared" si="1672"/>
        <v>0</v>
      </c>
      <c r="AZ588" s="565" t="e">
        <f t="shared" si="1673"/>
        <v>#DIV/0!</v>
      </c>
      <c r="BA588" s="566">
        <f t="shared" si="1674"/>
        <v>0</v>
      </c>
      <c r="BB588" s="567">
        <f>MAX(0, Table176252626[[#This Row],[Column6]])</f>
        <v>16</v>
      </c>
      <c r="BC588" s="568">
        <v>1</v>
      </c>
      <c r="BD588" s="584">
        <f t="shared" si="1545"/>
        <v>16</v>
      </c>
      <c r="BE588" s="583">
        <f t="shared" si="1546"/>
        <v>15</v>
      </c>
      <c r="BF588" s="585">
        <v>2</v>
      </c>
      <c r="BG588" s="586">
        <v>43350.467638888891</v>
      </c>
      <c r="BH588" s="572">
        <f t="shared" si="1636"/>
        <v>46265</v>
      </c>
      <c r="BI588" s="587">
        <f t="shared" si="1682"/>
        <v>2914.5323611111089</v>
      </c>
      <c r="BJ588" s="580" t="str">
        <f t="shared" si="1548"/>
        <v>Dead Stock</v>
      </c>
      <c r="BK588" s="751">
        <v>135</v>
      </c>
    </row>
    <row r="589" spans="1:63" ht="13">
      <c r="A589" s="549"/>
      <c r="B589" s="550"/>
      <c r="C589" s="551">
        <v>586</v>
      </c>
      <c r="D589" s="652" t="s">
        <v>1084</v>
      </c>
      <c r="E589" s="653">
        <v>1</v>
      </c>
      <c r="F589" s="593" t="s">
        <v>1952</v>
      </c>
      <c r="G589" s="580" t="s">
        <v>107</v>
      </c>
      <c r="H589" s="581" t="s">
        <v>108</v>
      </c>
      <c r="I589" s="581" t="s">
        <v>425</v>
      </c>
      <c r="J589" s="580" t="s">
        <v>629</v>
      </c>
      <c r="K589" s="582">
        <f t="shared" si="1660"/>
        <v>17</v>
      </c>
      <c r="L589" s="580">
        <v>18</v>
      </c>
      <c r="M589" s="557"/>
      <c r="N589" s="558"/>
      <c r="O589" s="559">
        <f t="shared" si="1679"/>
        <v>18</v>
      </c>
      <c r="P589" s="560"/>
      <c r="Q589" s="558">
        <v>1</v>
      </c>
      <c r="R589" s="559">
        <f t="shared" si="1661"/>
        <v>17</v>
      </c>
      <c r="S589" s="560"/>
      <c r="T589" s="558"/>
      <c r="U589" s="561">
        <f t="shared" si="1662"/>
        <v>17</v>
      </c>
      <c r="V589" s="560"/>
      <c r="W589" s="558"/>
      <c r="X589" s="559">
        <f t="shared" si="1663"/>
        <v>17</v>
      </c>
      <c r="Y589" s="560"/>
      <c r="Z589" s="558"/>
      <c r="AA589" s="561">
        <f t="shared" si="1664"/>
        <v>17</v>
      </c>
      <c r="AB589" s="560"/>
      <c r="AC589" s="558"/>
      <c r="AD589" s="559">
        <f t="shared" si="1665"/>
        <v>17</v>
      </c>
      <c r="AE589" s="557"/>
      <c r="AF589" s="558"/>
      <c r="AG589" s="756">
        <f t="shared" si="1666"/>
        <v>17</v>
      </c>
      <c r="AH589" s="560"/>
      <c r="AI589" s="558"/>
      <c r="AJ589" s="562">
        <f t="shared" si="1667"/>
        <v>17</v>
      </c>
      <c r="AK589" s="560"/>
      <c r="AL589" s="558"/>
      <c r="AM589" s="562">
        <f t="shared" si="1668"/>
        <v>17</v>
      </c>
      <c r="AN589" s="560"/>
      <c r="AO589" s="558"/>
      <c r="AP589" s="562">
        <f t="shared" si="1680"/>
        <v>17</v>
      </c>
      <c r="AQ589" s="560"/>
      <c r="AR589" s="558"/>
      <c r="AS589" s="562">
        <f t="shared" si="1681"/>
        <v>17</v>
      </c>
      <c r="AT589" s="560"/>
      <c r="AU589" s="558"/>
      <c r="AV589" s="562">
        <f t="shared" si="1669"/>
        <v>17</v>
      </c>
      <c r="AW589" s="583">
        <f t="shared" si="1670"/>
        <v>0</v>
      </c>
      <c r="AX589" s="583">
        <f t="shared" si="1670"/>
        <v>1</v>
      </c>
      <c r="AY589" s="564">
        <f t="shared" si="1672"/>
        <v>1</v>
      </c>
      <c r="AZ589" s="565">
        <f t="shared" si="1673"/>
        <v>1</v>
      </c>
      <c r="BA589" s="566">
        <f t="shared" si="1674"/>
        <v>1</v>
      </c>
      <c r="BB589" s="567">
        <f>MAX(0, Table176252626[[#This Row],[Column6]])</f>
        <v>17</v>
      </c>
      <c r="BC589" s="568">
        <v>1</v>
      </c>
      <c r="BD589" s="584">
        <f t="shared" si="1545"/>
        <v>17</v>
      </c>
      <c r="BE589" s="583">
        <f t="shared" si="1546"/>
        <v>16</v>
      </c>
      <c r="BF589" s="585">
        <v>2</v>
      </c>
      <c r="BG589" s="586">
        <v>44440.463414351849</v>
      </c>
      <c r="BH589" s="572">
        <f t="shared" si="1636"/>
        <v>46265</v>
      </c>
      <c r="BI589" s="587">
        <f t="shared" si="1682"/>
        <v>1824.5365856481512</v>
      </c>
      <c r="BJ589" s="580" t="str">
        <f t="shared" si="1548"/>
        <v>Dead Stock</v>
      </c>
      <c r="BK589" s="751">
        <v>54.86</v>
      </c>
    </row>
    <row r="590" spans="1:63" ht="13">
      <c r="A590" s="575"/>
      <c r="B590" s="576"/>
      <c r="C590" s="551">
        <v>587</v>
      </c>
      <c r="D590" s="652" t="s">
        <v>1084</v>
      </c>
      <c r="E590" s="653">
        <v>2</v>
      </c>
      <c r="F590" s="553" t="s">
        <v>1952</v>
      </c>
      <c r="G590" s="554" t="s">
        <v>1043</v>
      </c>
      <c r="H590" s="555" t="s">
        <v>1044</v>
      </c>
      <c r="I590" s="581" t="s">
        <v>425</v>
      </c>
      <c r="J590" s="580" t="s">
        <v>629</v>
      </c>
      <c r="K590" s="582">
        <f t="shared" ref="K590" si="1683">AV590</f>
        <v>10</v>
      </c>
      <c r="L590" s="580">
        <v>10</v>
      </c>
      <c r="M590" s="627"/>
      <c r="N590" s="628"/>
      <c r="O590" s="559">
        <f t="shared" ref="O590" si="1684">SUM(L590+M590-N590)</f>
        <v>10</v>
      </c>
      <c r="P590" s="629"/>
      <c r="Q590" s="628"/>
      <c r="R590" s="559">
        <f t="shared" ref="R590" si="1685">SUM(O590+P590-Q590)</f>
        <v>10</v>
      </c>
      <c r="S590" s="629"/>
      <c r="T590" s="628"/>
      <c r="U590" s="561">
        <f t="shared" ref="U590" si="1686">SUM(R590+S590-T590)</f>
        <v>10</v>
      </c>
      <c r="V590" s="629"/>
      <c r="W590" s="628"/>
      <c r="X590" s="559">
        <f t="shared" ref="X590" si="1687">SUM(U590+V590-W590)</f>
        <v>10</v>
      </c>
      <c r="Y590" s="629"/>
      <c r="Z590" s="628"/>
      <c r="AA590" s="561">
        <f t="shared" ref="AA590" si="1688">SUM(X590+Y590-Z590)</f>
        <v>10</v>
      </c>
      <c r="AB590" s="629"/>
      <c r="AC590" s="628"/>
      <c r="AD590" s="559">
        <f t="shared" ref="AD590" si="1689">SUM(AA590+AB590-AC590)</f>
        <v>10</v>
      </c>
      <c r="AE590" s="627"/>
      <c r="AF590" s="628"/>
      <c r="AG590" s="756">
        <f t="shared" ref="AG590" si="1690">SUM(AD590+AE590-AF590)</f>
        <v>10</v>
      </c>
      <c r="AH590" s="629"/>
      <c r="AI590" s="628"/>
      <c r="AJ590" s="562">
        <f t="shared" ref="AJ590" si="1691">SUM(AG590+AH590-AI590)</f>
        <v>10</v>
      </c>
      <c r="AK590" s="629"/>
      <c r="AL590" s="628"/>
      <c r="AM590" s="562">
        <f t="shared" ref="AM590" si="1692">SUM(AJ590+AK590-AL590)</f>
        <v>10</v>
      </c>
      <c r="AN590" s="629"/>
      <c r="AO590" s="628"/>
      <c r="AP590" s="559">
        <f t="shared" ref="AP590" si="1693">SUM(AM590+AN590-AO590)</f>
        <v>10</v>
      </c>
      <c r="AQ590" s="629"/>
      <c r="AR590" s="628"/>
      <c r="AS590" s="559">
        <f t="shared" ref="AS590" si="1694">SUM(AP590+AQ590-AR590)</f>
        <v>10</v>
      </c>
      <c r="AT590" s="629"/>
      <c r="AU590" s="628"/>
      <c r="AV590" s="559">
        <f t="shared" ref="AV590" si="1695">SUM(AS590+AT590-AU590)</f>
        <v>10</v>
      </c>
      <c r="AW590" s="583">
        <f t="shared" ref="AW590:AX605" si="1696">SUM(M590+P590+S590+V590+Y590+AB590+AE590+AH590+AK590+AN590+AQ590+AT590)</f>
        <v>0</v>
      </c>
      <c r="AX590" s="583">
        <f t="shared" si="1696"/>
        <v>0</v>
      </c>
      <c r="AY590" s="564">
        <f t="shared" ref="AY590" si="1697">SUM(N590,Q590,T590,W590,Z590,AC590,AF590,AI590,AL590,AO590,AR590,AU590)</f>
        <v>0</v>
      </c>
      <c r="AZ590" s="565" t="e">
        <f t="shared" ref="AZ590" si="1698">AVERAGE(N590,Q590,T590,W590,Z590,AC590,AF590,AI590,AL590,AO590,AR590,AU590)</f>
        <v>#DIV/0!</v>
      </c>
      <c r="BA590" s="566">
        <f t="shared" ref="BA590" si="1699">COUNT(N590,Q590,T590,W590,Z590,AC590,AF590,AI590,AL590,AO590,AR590,AU590)</f>
        <v>0</v>
      </c>
      <c r="BB590" s="567">
        <f>MAX(0, Table176252626[[#This Row],[Column6]])</f>
        <v>10</v>
      </c>
      <c r="BC590" s="568">
        <v>1</v>
      </c>
      <c r="BD590" s="584">
        <f t="shared" si="1545"/>
        <v>10</v>
      </c>
      <c r="BE590" s="583">
        <f t="shared" ref="BE590:BE879" si="1700">SUM(BD590-BC590)</f>
        <v>9</v>
      </c>
      <c r="BF590" s="585">
        <v>2</v>
      </c>
      <c r="BG590" s="586">
        <v>44732.54483796296</v>
      </c>
      <c r="BH590" s="572">
        <f t="shared" si="1636"/>
        <v>46265</v>
      </c>
      <c r="BI590" s="587">
        <f t="shared" ref="BI590" si="1701">BH590-BG590</f>
        <v>1532.4551620370403</v>
      </c>
      <c r="BJ590" s="580" t="str">
        <f t="shared" ref="BJ590:BJ879" si="1702">IF(AND(K590&gt;0,BI590&gt;365),"Dead Stock","")</f>
        <v>Dead Stock</v>
      </c>
      <c r="BK590" s="751">
        <v>891</v>
      </c>
    </row>
    <row r="591" spans="1:63" ht="13">
      <c r="A591" s="590"/>
      <c r="B591" s="591"/>
      <c r="C591" s="551">
        <v>588</v>
      </c>
      <c r="D591" s="652" t="s">
        <v>1084</v>
      </c>
      <c r="E591" s="653">
        <v>3</v>
      </c>
      <c r="F591" s="553" t="s">
        <v>1952</v>
      </c>
      <c r="G591" s="580" t="s">
        <v>133</v>
      </c>
      <c r="H591" s="581" t="s">
        <v>134</v>
      </c>
      <c r="I591" s="581" t="s">
        <v>425</v>
      </c>
      <c r="J591" s="580" t="s">
        <v>629</v>
      </c>
      <c r="K591" s="582">
        <f>AV591</f>
        <v>6</v>
      </c>
      <c r="L591" s="580">
        <v>6</v>
      </c>
      <c r="M591" s="557"/>
      <c r="N591" s="558"/>
      <c r="O591" s="559">
        <f>SUM(L591+M591-N591)</f>
        <v>6</v>
      </c>
      <c r="P591" s="560"/>
      <c r="Q591" s="558"/>
      <c r="R591" s="559">
        <f>SUM(O591+P591-Q591)</f>
        <v>6</v>
      </c>
      <c r="S591" s="560"/>
      <c r="T591" s="558"/>
      <c r="U591" s="561">
        <f>SUM(R591+S591-T591)</f>
        <v>6</v>
      </c>
      <c r="V591" s="560"/>
      <c r="W591" s="558"/>
      <c r="X591" s="559">
        <f>SUM(U591+V591-W591)</f>
        <v>6</v>
      </c>
      <c r="Y591" s="560"/>
      <c r="Z591" s="558"/>
      <c r="AA591" s="561">
        <f>SUM(X591+Y591-Z591)</f>
        <v>6</v>
      </c>
      <c r="AB591" s="560"/>
      <c r="AC591" s="558"/>
      <c r="AD591" s="559">
        <f>SUM(AA591+AB591-AC591)</f>
        <v>6</v>
      </c>
      <c r="AE591" s="557"/>
      <c r="AF591" s="558"/>
      <c r="AG591" s="756">
        <f>SUM(AD591+AE591-AF591)</f>
        <v>6</v>
      </c>
      <c r="AH591" s="560"/>
      <c r="AI591" s="558"/>
      <c r="AJ591" s="562">
        <f>SUM(AG591+AH591-AI591)</f>
        <v>6</v>
      </c>
      <c r="AK591" s="560"/>
      <c r="AL591" s="558"/>
      <c r="AM591" s="562">
        <f>SUM(AJ591+AK591-AL591)</f>
        <v>6</v>
      </c>
      <c r="AN591" s="560"/>
      <c r="AO591" s="558"/>
      <c r="AP591" s="562">
        <f>SUM(AM591+AN591-AO591)</f>
        <v>6</v>
      </c>
      <c r="AQ591" s="560"/>
      <c r="AR591" s="558"/>
      <c r="AS591" s="562">
        <f>SUM(AP591+AQ591-AR591)</f>
        <v>6</v>
      </c>
      <c r="AT591" s="560"/>
      <c r="AU591" s="558"/>
      <c r="AV591" s="562">
        <f>SUM(AS591+AT591-AU591)</f>
        <v>6</v>
      </c>
      <c r="AW591" s="583">
        <f>SUM(M591+P591+S591+V591+Y591+AB591+AE591+AH591+AK591+AN591+AQ591+AT591)</f>
        <v>0</v>
      </c>
      <c r="AX591" s="583">
        <f t="shared" si="1696"/>
        <v>0</v>
      </c>
      <c r="AY591" s="564">
        <f>SUM(N591,Q591,T591,W591,Z591,AC591,AF591,AI591,AL591,AO591,AR591,AU591)</f>
        <v>0</v>
      </c>
      <c r="AZ591" s="565" t="e">
        <f>AVERAGE(N591,Q591,T591,W591,Z591,AC591,AF591,AI591,AL591,AO591,AR591,AU591)</f>
        <v>#DIV/0!</v>
      </c>
      <c r="BA591" s="566">
        <f>COUNT(N591,Q591,T591,W591,Z591,AC591,AF591,AI591,AL591,AO591,AR591,AU591)</f>
        <v>0</v>
      </c>
      <c r="BB591" s="567">
        <f>MAX(0, Table176252626[[#This Row],[Column6]])</f>
        <v>6</v>
      </c>
      <c r="BC591" s="568">
        <v>1</v>
      </c>
      <c r="BD591" s="584">
        <f t="shared" ref="BD591:BD879" si="1703">K591</f>
        <v>6</v>
      </c>
      <c r="BE591" s="583">
        <f t="shared" si="1700"/>
        <v>5</v>
      </c>
      <c r="BF591" s="585">
        <v>2</v>
      </c>
      <c r="BG591" s="586">
        <v>45530.656724537039</v>
      </c>
      <c r="BH591" s="572">
        <f t="shared" si="1636"/>
        <v>46265</v>
      </c>
      <c r="BI591" s="587">
        <f>BH591-BG591</f>
        <v>734.34327546296117</v>
      </c>
      <c r="BJ591" s="580" t="str">
        <f t="shared" si="1702"/>
        <v>Dead Stock</v>
      </c>
      <c r="BK591" s="751">
        <v>3690</v>
      </c>
    </row>
    <row r="592" spans="1:63" ht="13">
      <c r="A592" s="549"/>
      <c r="B592" s="550"/>
      <c r="C592" s="577">
        <v>589</v>
      </c>
      <c r="D592" s="652" t="s">
        <v>1084</v>
      </c>
      <c r="E592" s="653">
        <v>4</v>
      </c>
      <c r="F592" s="553" t="s">
        <v>1952</v>
      </c>
      <c r="G592" s="580" t="s">
        <v>214</v>
      </c>
      <c r="H592" s="581" t="s">
        <v>215</v>
      </c>
      <c r="I592" s="581" t="s">
        <v>425</v>
      </c>
      <c r="J592" s="580" t="s">
        <v>629</v>
      </c>
      <c r="K592" s="582">
        <f>AV592</f>
        <v>3</v>
      </c>
      <c r="L592" s="580">
        <v>4</v>
      </c>
      <c r="M592" s="557"/>
      <c r="N592" s="558"/>
      <c r="O592" s="559">
        <f>SUM(L592+M592-N592)</f>
        <v>4</v>
      </c>
      <c r="P592" s="560"/>
      <c r="Q592" s="558">
        <v>1</v>
      </c>
      <c r="R592" s="559">
        <f>SUM(O592+P592-Q592)</f>
        <v>3</v>
      </c>
      <c r="S592" s="560"/>
      <c r="T592" s="558"/>
      <c r="U592" s="561">
        <f>SUM(R592+S592-T592)</f>
        <v>3</v>
      </c>
      <c r="V592" s="560"/>
      <c r="W592" s="558"/>
      <c r="X592" s="559">
        <f>SUM(U592+V592-W592)</f>
        <v>3</v>
      </c>
      <c r="Y592" s="560"/>
      <c r="Z592" s="558"/>
      <c r="AA592" s="561">
        <f>SUM(X592+Y592-Z592)</f>
        <v>3</v>
      </c>
      <c r="AB592" s="560"/>
      <c r="AC592" s="558"/>
      <c r="AD592" s="559">
        <f>SUM(AA592+AB592-AC592)</f>
        <v>3</v>
      </c>
      <c r="AE592" s="557"/>
      <c r="AF592" s="558"/>
      <c r="AG592" s="756">
        <f>SUM(AD592+AE592-AF592)</f>
        <v>3</v>
      </c>
      <c r="AH592" s="560"/>
      <c r="AI592" s="558"/>
      <c r="AJ592" s="562">
        <f>SUM(AG592+AH592-AI592)</f>
        <v>3</v>
      </c>
      <c r="AK592" s="560"/>
      <c r="AL592" s="558"/>
      <c r="AM592" s="562">
        <f>SUM(AJ592+AK592-AL592)</f>
        <v>3</v>
      </c>
      <c r="AN592" s="560"/>
      <c r="AO592" s="558"/>
      <c r="AP592" s="562">
        <f>SUM(AM592+AN592-AO592)</f>
        <v>3</v>
      </c>
      <c r="AQ592" s="560"/>
      <c r="AR592" s="558"/>
      <c r="AS592" s="562">
        <f>SUM(AP592+AQ592-AR592)</f>
        <v>3</v>
      </c>
      <c r="AT592" s="560"/>
      <c r="AU592" s="558"/>
      <c r="AV592" s="562">
        <f>SUM(AS592+AT592-AU592)</f>
        <v>3</v>
      </c>
      <c r="AW592" s="583">
        <f t="shared" ref="AW592" si="1704">SUM(M592+P592+S592+V592+Y592+AB592+AE592+AH592+AK592+AN592+AQ592+AT592)</f>
        <v>0</v>
      </c>
      <c r="AX592" s="583">
        <f t="shared" si="1696"/>
        <v>1</v>
      </c>
      <c r="AY592" s="564">
        <f>SUM(N592,Q592,T592,W592,Z592,AC592,AF592,AI592,AL592,AO592,AR592,AU592)</f>
        <v>1</v>
      </c>
      <c r="AZ592" s="565">
        <f>AVERAGE(N592,Q592,T592,W592,Z592,AC592,AF592,AI592,AL592,AO592,AR592,AU592)</f>
        <v>1</v>
      </c>
      <c r="BA592" s="566">
        <f>COUNT(N592,Q592,T592,W592,Z592,AC592,AF592,AI592,AL592,AO592,AR592,AU592)</f>
        <v>1</v>
      </c>
      <c r="BB592" s="567">
        <f>MAX(0, Table176252626[[#This Row],[Column6]])</f>
        <v>3</v>
      </c>
      <c r="BC592" s="568">
        <v>1</v>
      </c>
      <c r="BD592" s="584">
        <f t="shared" si="1703"/>
        <v>3</v>
      </c>
      <c r="BE592" s="583">
        <f t="shared" si="1700"/>
        <v>2</v>
      </c>
      <c r="BF592" s="585">
        <v>2</v>
      </c>
      <c r="BG592" s="586">
        <v>45558.796747685185</v>
      </c>
      <c r="BH592" s="572">
        <f t="shared" si="1636"/>
        <v>46265</v>
      </c>
      <c r="BI592" s="587">
        <f>BH592-BG592</f>
        <v>706.20325231481547</v>
      </c>
      <c r="BJ592" s="580" t="str">
        <f t="shared" si="1702"/>
        <v>Dead Stock</v>
      </c>
      <c r="BK592" s="751">
        <v>2880</v>
      </c>
    </row>
    <row r="593" spans="1:294" ht="13">
      <c r="A593" s="575"/>
      <c r="B593" s="576"/>
      <c r="C593" s="551">
        <v>590</v>
      </c>
      <c r="D593" s="652" t="s">
        <v>1084</v>
      </c>
      <c r="E593" s="653">
        <v>5</v>
      </c>
      <c r="F593" s="553" t="s">
        <v>1952</v>
      </c>
      <c r="G593" s="654" t="s">
        <v>157</v>
      </c>
      <c r="H593" s="613" t="s">
        <v>3034</v>
      </c>
      <c r="I593" s="581" t="s">
        <v>425</v>
      </c>
      <c r="J593" s="580" t="s">
        <v>629</v>
      </c>
      <c r="K593" s="582">
        <f>AV593</f>
        <v>2</v>
      </c>
      <c r="L593" s="580">
        <v>2</v>
      </c>
      <c r="M593" s="557"/>
      <c r="N593" s="558"/>
      <c r="O593" s="559">
        <f>SUM(L593+M593-N593)</f>
        <v>2</v>
      </c>
      <c r="P593" s="560"/>
      <c r="Q593" s="558"/>
      <c r="R593" s="559">
        <f>SUM(O593+P593-Q593)</f>
        <v>2</v>
      </c>
      <c r="S593" s="560"/>
      <c r="T593" s="558"/>
      <c r="U593" s="561">
        <f>SUM(R593+S593-T593)</f>
        <v>2</v>
      </c>
      <c r="V593" s="560"/>
      <c r="W593" s="558"/>
      <c r="X593" s="559">
        <f>SUM(U593+V593-W593)</f>
        <v>2</v>
      </c>
      <c r="Y593" s="560"/>
      <c r="Z593" s="558"/>
      <c r="AA593" s="561">
        <f>SUM(X593+Y593-Z593)</f>
        <v>2</v>
      </c>
      <c r="AB593" s="560"/>
      <c r="AC593" s="558"/>
      <c r="AD593" s="559">
        <f>SUM(AA593+AB593-AC593)</f>
        <v>2</v>
      </c>
      <c r="AE593" s="557"/>
      <c r="AF593" s="558"/>
      <c r="AG593" s="756">
        <f>SUM(AD593+AE593-AF593)</f>
        <v>2</v>
      </c>
      <c r="AH593" s="560"/>
      <c r="AI593" s="558"/>
      <c r="AJ593" s="562">
        <f>SUM(AG593+AH593-AI593)</f>
        <v>2</v>
      </c>
      <c r="AK593" s="560"/>
      <c r="AL593" s="558"/>
      <c r="AM593" s="562">
        <f>SUM(AJ593+AK593-AL593)</f>
        <v>2</v>
      </c>
      <c r="AN593" s="560"/>
      <c r="AO593" s="558"/>
      <c r="AP593" s="562">
        <f>SUM(AM593+AN593-AO593)</f>
        <v>2</v>
      </c>
      <c r="AQ593" s="560"/>
      <c r="AR593" s="558"/>
      <c r="AS593" s="562">
        <f>SUM(AP593+AQ593-AR593)</f>
        <v>2</v>
      </c>
      <c r="AT593" s="560"/>
      <c r="AU593" s="558"/>
      <c r="AV593" s="562">
        <f>SUM(AS593+AT593-AU593)</f>
        <v>2</v>
      </c>
      <c r="AW593" s="655">
        <f>SUM(M593+P593+S593+V593+Y593+AB593+AE593+AH593+AK593+AN593+AQ593+AT593)</f>
        <v>0</v>
      </c>
      <c r="AX593" s="583">
        <f t="shared" si="1696"/>
        <v>0</v>
      </c>
      <c r="AY593" s="564">
        <f>SUM(N593,Q593,T593,W593,Z593,AC593,AF593,AI593,AL593,AO593,AR593,AU593)</f>
        <v>0</v>
      </c>
      <c r="AZ593" s="565" t="e">
        <f>AVERAGE(N593,Q593,T593,W593,Z593,AC593,AF593,AI593,AL593,AO593,AR593,AU593)</f>
        <v>#DIV/0!</v>
      </c>
      <c r="BA593" s="566">
        <f>COUNT(N593,Q593,T593,W593,Z593,AC593,AF593,AI593,AL593,AO593,AR593,AU593)</f>
        <v>0</v>
      </c>
      <c r="BB593" s="567">
        <f>MAX(0, Table176252626[[#This Row],[Column6]])</f>
        <v>2</v>
      </c>
      <c r="BC593" s="568">
        <v>1</v>
      </c>
      <c r="BD593" s="584">
        <f t="shared" si="1703"/>
        <v>2</v>
      </c>
      <c r="BE593" s="583">
        <f t="shared" si="1700"/>
        <v>1</v>
      </c>
      <c r="BF593" s="585">
        <v>2</v>
      </c>
      <c r="BG593" s="586">
        <v>45582.569826388892</v>
      </c>
      <c r="BH593" s="572">
        <f t="shared" si="1636"/>
        <v>46265</v>
      </c>
      <c r="BI593" s="587">
        <f>BH593-BG593</f>
        <v>682.43017361110833</v>
      </c>
      <c r="BJ593" s="580" t="str">
        <f t="shared" si="1702"/>
        <v>Dead Stock</v>
      </c>
      <c r="BK593" s="751">
        <v>8550</v>
      </c>
    </row>
    <row r="594" spans="1:294" ht="13">
      <c r="A594" s="590"/>
      <c r="B594" s="591"/>
      <c r="C594" s="551">
        <v>591</v>
      </c>
      <c r="D594" s="652" t="s">
        <v>1084</v>
      </c>
      <c r="E594" s="653">
        <v>6</v>
      </c>
      <c r="F594" s="593" t="s">
        <v>1952</v>
      </c>
      <c r="G594" s="588" t="s">
        <v>4337</v>
      </c>
      <c r="H594" s="589" t="s">
        <v>4338</v>
      </c>
      <c r="I594" s="581" t="s">
        <v>425</v>
      </c>
      <c r="J594" s="580" t="s">
        <v>629</v>
      </c>
      <c r="K594" s="594">
        <f t="shared" ref="K594" si="1705">AV594</f>
        <v>12</v>
      </c>
      <c r="L594" s="588">
        <v>4</v>
      </c>
      <c r="M594" s="558"/>
      <c r="N594" s="558">
        <f>2+2</f>
        <v>4</v>
      </c>
      <c r="O594" s="562">
        <f t="shared" ref="O594" si="1706">SUM(L594+M594-N594)</f>
        <v>0</v>
      </c>
      <c r="P594" s="560">
        <v>10</v>
      </c>
      <c r="Q594" s="558"/>
      <c r="R594" s="562">
        <f t="shared" ref="R594" si="1707">SUM(O594+P594-Q594)</f>
        <v>10</v>
      </c>
      <c r="S594" s="560"/>
      <c r="T594" s="558"/>
      <c r="U594" s="595">
        <f t="shared" ref="U594" si="1708">SUM(R594+S594-T594)</f>
        <v>10</v>
      </c>
      <c r="V594" s="560"/>
      <c r="W594" s="558">
        <f>2+2</f>
        <v>4</v>
      </c>
      <c r="X594" s="562">
        <f t="shared" ref="X594" si="1709">SUM(U594+V594-W594)</f>
        <v>6</v>
      </c>
      <c r="Y594" s="560"/>
      <c r="Z594" s="558">
        <v>2</v>
      </c>
      <c r="AA594" s="595">
        <f t="shared" ref="AA594" si="1710">SUM(X594+Y594-Z594)</f>
        <v>4</v>
      </c>
      <c r="AB594" s="560">
        <v>10</v>
      </c>
      <c r="AC594" s="558"/>
      <c r="AD594" s="562">
        <f t="shared" ref="AD594" si="1711">SUM(AA594+AB594-AC594)</f>
        <v>14</v>
      </c>
      <c r="AE594" s="557"/>
      <c r="AF594" s="558"/>
      <c r="AG594" s="672">
        <f t="shared" ref="AG594" si="1712">SUM(AD594+AE594-AF594)</f>
        <v>14</v>
      </c>
      <c r="AH594" s="560"/>
      <c r="AI594" s="558">
        <v>2</v>
      </c>
      <c r="AJ594" s="562">
        <f t="shared" ref="AJ594" si="1713">SUM(AG594+AH594-AI594)</f>
        <v>12</v>
      </c>
      <c r="AK594" s="560"/>
      <c r="AL594" s="558"/>
      <c r="AM594" s="562">
        <f t="shared" ref="AM594" si="1714">SUM(AJ594+AK594-AL594)</f>
        <v>12</v>
      </c>
      <c r="AN594" s="560"/>
      <c r="AO594" s="558"/>
      <c r="AP594" s="562">
        <f t="shared" ref="AP594" si="1715">SUM(AM594+AN594-AO594)</f>
        <v>12</v>
      </c>
      <c r="AQ594" s="560"/>
      <c r="AR594" s="558"/>
      <c r="AS594" s="562">
        <f t="shared" ref="AS594" si="1716">SUM(AP594+AQ594-AR594)</f>
        <v>12</v>
      </c>
      <c r="AT594" s="560"/>
      <c r="AU594" s="558"/>
      <c r="AV594" s="562">
        <f t="shared" ref="AV594" si="1717">SUM(AS594+AT594-AU594)</f>
        <v>12</v>
      </c>
      <c r="AW594" s="597">
        <f t="shared" ref="AW594" si="1718">SUM(M594+P594+S594+V594+Y594+AB594+AE594+AH594+AK594+AN594+AQ594+AT594)</f>
        <v>20</v>
      </c>
      <c r="AX594" s="583">
        <f t="shared" si="1696"/>
        <v>12</v>
      </c>
      <c r="AY594" s="599">
        <f t="shared" ref="AY594" si="1719">SUM(N594,Q594,T594,W594,Z594,AC594,AF594,AI594,AL594,AO594,AR594,AU594)</f>
        <v>12</v>
      </c>
      <c r="AZ594" s="600">
        <f t="shared" ref="AZ594" si="1720">AVERAGE(N594,Q594,T594,W594,Z594,AC594,AF594,AI594,AL594,AO594,AR594,AU594)</f>
        <v>3</v>
      </c>
      <c r="BA594" s="601">
        <f t="shared" ref="BA594" si="1721">COUNT(N594,Q594,T594,W594,Z594,AC594,AF594,AI594,AL594,AO594,AR594,AU594)</f>
        <v>4</v>
      </c>
      <c r="BB594" s="602">
        <v>14</v>
      </c>
      <c r="BC594" s="603">
        <v>1</v>
      </c>
      <c r="BD594" s="584">
        <f t="shared" si="1703"/>
        <v>12</v>
      </c>
      <c r="BE594" s="583">
        <f t="shared" si="1700"/>
        <v>11</v>
      </c>
      <c r="BF594" s="585">
        <v>2</v>
      </c>
      <c r="BG594" s="586">
        <v>46188</v>
      </c>
      <c r="BH594" s="572">
        <f t="shared" si="1636"/>
        <v>46265</v>
      </c>
      <c r="BI594" s="610">
        <f t="shared" ref="BI594" si="1722">BH594-BG594</f>
        <v>77</v>
      </c>
      <c r="BJ594" s="580" t="str">
        <f t="shared" si="1702"/>
        <v/>
      </c>
      <c r="BK594" s="751">
        <v>2160</v>
      </c>
    </row>
    <row r="595" spans="1:294" ht="13">
      <c r="A595" s="549"/>
      <c r="B595" s="576"/>
      <c r="C595" s="551">
        <v>592</v>
      </c>
      <c r="D595" s="652" t="s">
        <v>1084</v>
      </c>
      <c r="E595" s="653">
        <v>7</v>
      </c>
      <c r="F595" s="553" t="s">
        <v>1952</v>
      </c>
      <c r="G595" s="580" t="s">
        <v>239</v>
      </c>
      <c r="H595" s="581" t="s">
        <v>240</v>
      </c>
      <c r="I595" s="581" t="s">
        <v>425</v>
      </c>
      <c r="J595" s="580" t="s">
        <v>629</v>
      </c>
      <c r="K595" s="582">
        <f>AV595</f>
        <v>4</v>
      </c>
      <c r="L595" s="580">
        <v>4</v>
      </c>
      <c r="M595" s="557"/>
      <c r="N595" s="558"/>
      <c r="O595" s="559">
        <f>SUM(L595+M595-N595)</f>
        <v>4</v>
      </c>
      <c r="P595" s="560"/>
      <c r="Q595" s="558"/>
      <c r="R595" s="559">
        <f>SUM(O595+P595-Q595)</f>
        <v>4</v>
      </c>
      <c r="S595" s="560"/>
      <c r="T595" s="558"/>
      <c r="U595" s="561">
        <f>SUM(R595+S595-T595)</f>
        <v>4</v>
      </c>
      <c r="V595" s="560"/>
      <c r="W595" s="558"/>
      <c r="X595" s="559">
        <f>SUM(U595+V595-W595)</f>
        <v>4</v>
      </c>
      <c r="Y595" s="560"/>
      <c r="Z595" s="558"/>
      <c r="AA595" s="561">
        <f>SUM(X595+Y595-Z595)</f>
        <v>4</v>
      </c>
      <c r="AB595" s="560"/>
      <c r="AC595" s="558"/>
      <c r="AD595" s="559">
        <f>SUM(AA595+AB595-AC595)</f>
        <v>4</v>
      </c>
      <c r="AE595" s="557"/>
      <c r="AF595" s="558"/>
      <c r="AG595" s="756">
        <f>SUM(AD595+AE595-AF595)</f>
        <v>4</v>
      </c>
      <c r="AH595" s="560"/>
      <c r="AI595" s="558"/>
      <c r="AJ595" s="562">
        <f>SUM(AG595+AH595-AI595)</f>
        <v>4</v>
      </c>
      <c r="AK595" s="560"/>
      <c r="AL595" s="558"/>
      <c r="AM595" s="562">
        <f>SUM(AJ595+AK595-AL595)</f>
        <v>4</v>
      </c>
      <c r="AN595" s="560"/>
      <c r="AO595" s="558"/>
      <c r="AP595" s="562">
        <f>SUM(AM595+AN595-AO595)</f>
        <v>4</v>
      </c>
      <c r="AQ595" s="560"/>
      <c r="AR595" s="558"/>
      <c r="AS595" s="562">
        <f>SUM(AP595+AQ595-AR595)</f>
        <v>4</v>
      </c>
      <c r="AT595" s="560"/>
      <c r="AU595" s="558"/>
      <c r="AV595" s="562">
        <f>SUM(AS595+AT595-AU595)</f>
        <v>4</v>
      </c>
      <c r="AW595" s="583">
        <f>SUM(M595+P595+S595+V595+Y595+AB595+AE595+AH595+AK595+AN595+AQ595+AT595)</f>
        <v>0</v>
      </c>
      <c r="AX595" s="583">
        <f t="shared" si="1696"/>
        <v>0</v>
      </c>
      <c r="AY595" s="564">
        <f>SUM(N595,Q595,T595,W595,Z595,AC595,AF595,AI595,AL595,AO595,AR595,AU595)</f>
        <v>0</v>
      </c>
      <c r="AZ595" s="565" t="e">
        <f>AVERAGE(N595,Q595,T595,W595,Z595,AC595,AF595,AI595,AL595,AO595,AR595,AU595)</f>
        <v>#DIV/0!</v>
      </c>
      <c r="BA595" s="566">
        <f>COUNT(N595,Q595,T595,W595,Z595,AC595,AF595,AI595,AL595,AO595,AR595,AU595)</f>
        <v>0</v>
      </c>
      <c r="BB595" s="567">
        <f>MAX(0, Table176252626[[#This Row],[Column6]])</f>
        <v>4</v>
      </c>
      <c r="BC595" s="568">
        <v>1</v>
      </c>
      <c r="BD595" s="584">
        <f t="shared" si="1703"/>
        <v>4</v>
      </c>
      <c r="BE595" s="583">
        <f t="shared" si="1700"/>
        <v>3</v>
      </c>
      <c r="BF595" s="585">
        <v>2</v>
      </c>
      <c r="BG595" s="586">
        <v>42949.458877314813</v>
      </c>
      <c r="BH595" s="572">
        <f t="shared" ref="BH595:BH884" si="1723">BH594</f>
        <v>46265</v>
      </c>
      <c r="BI595" s="587">
        <f>BH595-BG595</f>
        <v>3315.5411226851866</v>
      </c>
      <c r="BJ595" s="580" t="str">
        <f t="shared" si="1702"/>
        <v>Dead Stock</v>
      </c>
      <c r="BK595" s="751">
        <v>5400</v>
      </c>
    </row>
    <row r="596" spans="1:294" ht="13">
      <c r="A596" s="549"/>
      <c r="B596" s="550"/>
      <c r="C596" s="577">
        <v>593</v>
      </c>
      <c r="D596" s="652" t="s">
        <v>1084</v>
      </c>
      <c r="E596" s="653">
        <v>8</v>
      </c>
      <c r="F596" s="593" t="s">
        <v>1952</v>
      </c>
      <c r="G596" s="636" t="s">
        <v>1075</v>
      </c>
      <c r="H596" s="633" t="s">
        <v>1076</v>
      </c>
      <c r="I596" s="581" t="s">
        <v>425</v>
      </c>
      <c r="J596" s="580" t="s">
        <v>629</v>
      </c>
      <c r="K596" s="582">
        <f t="shared" ref="K596" si="1724">AV596</f>
        <v>1</v>
      </c>
      <c r="L596" s="580">
        <v>2</v>
      </c>
      <c r="M596" s="627"/>
      <c r="N596" s="628">
        <v>1</v>
      </c>
      <c r="O596" s="559">
        <f t="shared" ref="O596" si="1725">SUM(L596+M596-N596)</f>
        <v>1</v>
      </c>
      <c r="P596" s="629"/>
      <c r="Q596" s="628"/>
      <c r="R596" s="559">
        <f t="shared" ref="R596" si="1726">SUM(O596+P596-Q596)</f>
        <v>1</v>
      </c>
      <c r="S596" s="629"/>
      <c r="T596" s="628"/>
      <c r="U596" s="561">
        <f t="shared" ref="U596" si="1727">SUM(R596+S596-T596)</f>
        <v>1</v>
      </c>
      <c r="V596" s="629"/>
      <c r="W596" s="628"/>
      <c r="X596" s="559">
        <f t="shared" ref="X596" si="1728">SUM(U596+V596-W596)</f>
        <v>1</v>
      </c>
      <c r="Y596" s="629"/>
      <c r="Z596" s="628"/>
      <c r="AA596" s="561">
        <f t="shared" ref="AA596" si="1729">SUM(X596+Y596-Z596)</f>
        <v>1</v>
      </c>
      <c r="AB596" s="629"/>
      <c r="AC596" s="628"/>
      <c r="AD596" s="559">
        <f t="shared" ref="AD596" si="1730">SUM(AA596+AB596-AC596)</f>
        <v>1</v>
      </c>
      <c r="AE596" s="627"/>
      <c r="AF596" s="628"/>
      <c r="AG596" s="756">
        <f t="shared" ref="AG596" si="1731">SUM(AD596+AE596-AF596)</f>
        <v>1</v>
      </c>
      <c r="AH596" s="629"/>
      <c r="AI596" s="628"/>
      <c r="AJ596" s="562">
        <f t="shared" ref="AJ596" si="1732">SUM(AG596+AH596-AI596)</f>
        <v>1</v>
      </c>
      <c r="AK596" s="629"/>
      <c r="AL596" s="628"/>
      <c r="AM596" s="562">
        <f t="shared" ref="AM596" si="1733">SUM(AJ596+AK596-AL596)</f>
        <v>1</v>
      </c>
      <c r="AN596" s="629"/>
      <c r="AO596" s="628"/>
      <c r="AP596" s="559">
        <f t="shared" ref="AP596" si="1734">SUM(AM596+AN596-AO596)</f>
        <v>1</v>
      </c>
      <c r="AQ596" s="629"/>
      <c r="AR596" s="628"/>
      <c r="AS596" s="559">
        <f t="shared" ref="AS596" si="1735">SUM(AP596+AQ596-AR596)</f>
        <v>1</v>
      </c>
      <c r="AT596" s="629"/>
      <c r="AU596" s="628"/>
      <c r="AV596" s="559">
        <f t="shared" ref="AV596" si="1736">SUM(AS596+AT596-AU596)</f>
        <v>1</v>
      </c>
      <c r="AW596" s="583">
        <f t="shared" ref="AW596" si="1737">SUM(M596+P596+S596+V596+Y596+AB596+AE596+AH596+AK596+AN596+AQ596+AT596)</f>
        <v>0</v>
      </c>
      <c r="AX596" s="583">
        <f t="shared" si="1696"/>
        <v>1</v>
      </c>
      <c r="AY596" s="564">
        <f t="shared" ref="AY596" si="1738">SUM(N596,Q596,T596,W596,Z596,AC596,AF596,AI596,AL596,AO596,AR596,AU596)</f>
        <v>1</v>
      </c>
      <c r="AZ596" s="565">
        <f t="shared" ref="AZ596" si="1739">AVERAGE(N596,Q596,T596,W596,Z596,AC596,AF596,AI596,AL596,AO596,AR596,AU596)</f>
        <v>1</v>
      </c>
      <c r="BA596" s="566">
        <f t="shared" ref="BA596" si="1740">COUNT(N596,Q596,T596,W596,Z596,AC596,AF596,AI596,AL596,AO596,AR596,AU596)</f>
        <v>1</v>
      </c>
      <c r="BB596" s="567">
        <f>MAX(0, Table176252626[[#This Row],[Column6]])</f>
        <v>1</v>
      </c>
      <c r="BC596" s="568">
        <v>0</v>
      </c>
      <c r="BD596" s="584">
        <f t="shared" si="1703"/>
        <v>1</v>
      </c>
      <c r="BE596" s="583">
        <f t="shared" si="1700"/>
        <v>1</v>
      </c>
      <c r="BF596" s="585">
        <v>2</v>
      </c>
      <c r="BG596" s="586">
        <v>44523.422291666669</v>
      </c>
      <c r="BH596" s="572">
        <f t="shared" si="1723"/>
        <v>46265</v>
      </c>
      <c r="BI596" s="587">
        <f t="shared" ref="BI596" si="1741">BH596-BG596</f>
        <v>1741.5777083333305</v>
      </c>
      <c r="BJ596" s="580" t="str">
        <f t="shared" si="1702"/>
        <v>Dead Stock</v>
      </c>
      <c r="BK596" s="751">
        <v>4000</v>
      </c>
    </row>
    <row r="597" spans="1:294" ht="13">
      <c r="A597" s="575"/>
      <c r="B597" s="576"/>
      <c r="C597" s="551">
        <v>594</v>
      </c>
      <c r="D597" s="652" t="s">
        <v>1084</v>
      </c>
      <c r="E597" s="653">
        <v>9</v>
      </c>
      <c r="F597" s="553" t="s">
        <v>1952</v>
      </c>
      <c r="G597" s="580" t="s">
        <v>362</v>
      </c>
      <c r="H597" s="581" t="s">
        <v>363</v>
      </c>
      <c r="I597" s="581" t="s">
        <v>425</v>
      </c>
      <c r="J597" s="580" t="s">
        <v>629</v>
      </c>
      <c r="K597" s="582">
        <f>AV597</f>
        <v>11</v>
      </c>
      <c r="L597" s="580">
        <v>5</v>
      </c>
      <c r="M597" s="557"/>
      <c r="N597" s="558">
        <f>1</f>
        <v>1</v>
      </c>
      <c r="O597" s="559">
        <f>SUM(L597+M597-N597)</f>
        <v>4</v>
      </c>
      <c r="P597" s="560"/>
      <c r="Q597" s="558"/>
      <c r="R597" s="559">
        <f>SUM(O597+P597-Q597)</f>
        <v>4</v>
      </c>
      <c r="S597" s="560"/>
      <c r="T597" s="558">
        <v>2</v>
      </c>
      <c r="U597" s="561">
        <f>SUM(R597+S597-T597)</f>
        <v>2</v>
      </c>
      <c r="V597" s="560">
        <v>10</v>
      </c>
      <c r="W597" s="558"/>
      <c r="X597" s="559">
        <f>SUM(U597+V597-W597)</f>
        <v>12</v>
      </c>
      <c r="Y597" s="560"/>
      <c r="Z597" s="558"/>
      <c r="AA597" s="561">
        <f>SUM(X597+Y597-Z597)</f>
        <v>12</v>
      </c>
      <c r="AB597" s="560"/>
      <c r="AC597" s="558"/>
      <c r="AD597" s="559">
        <f>SUM(AA597+AB597-AC597)</f>
        <v>12</v>
      </c>
      <c r="AE597" s="557"/>
      <c r="AF597" s="558"/>
      <c r="AG597" s="756">
        <f>SUM(AD597+AE597-AF597)</f>
        <v>12</v>
      </c>
      <c r="AH597" s="560"/>
      <c r="AI597" s="558">
        <v>1</v>
      </c>
      <c r="AJ597" s="562">
        <f>SUM(AG597+AH597-AI597)</f>
        <v>11</v>
      </c>
      <c r="AK597" s="560"/>
      <c r="AL597" s="558"/>
      <c r="AM597" s="562">
        <f>SUM(AJ597+AK597-AL597)</f>
        <v>11</v>
      </c>
      <c r="AN597" s="560"/>
      <c r="AO597" s="558"/>
      <c r="AP597" s="562">
        <f>SUM(AM597+AN597-AO597)</f>
        <v>11</v>
      </c>
      <c r="AQ597" s="560"/>
      <c r="AR597" s="558"/>
      <c r="AS597" s="562">
        <f>SUM(AP597+AQ597-AR597)</f>
        <v>11</v>
      </c>
      <c r="AT597" s="560"/>
      <c r="AU597" s="558"/>
      <c r="AV597" s="562">
        <f>SUM(AS597+AT597-AU597)</f>
        <v>11</v>
      </c>
      <c r="AW597" s="583">
        <f t="shared" ref="AW597:AW601" si="1742">SUM(M597+P597+S597+V597+Y597+AB597+AE597+AH597+AK597+AN597+AQ597+AT597)</f>
        <v>10</v>
      </c>
      <c r="AX597" s="583">
        <f t="shared" si="1696"/>
        <v>4</v>
      </c>
      <c r="AY597" s="564">
        <f>SUM(N597,Q597,T597,W597,Z597,AC597,AF597,AI597,AL597,AO597,AR597,AU597)</f>
        <v>4</v>
      </c>
      <c r="AZ597" s="565">
        <f>AVERAGE(N597,Q597,T597,W597,Z597,AC597,AF597,AI597,AL597,AO597,AR597,AU597)</f>
        <v>1.3333333333333333</v>
      </c>
      <c r="BA597" s="566">
        <f>COUNT(N597,Q597,T597,W597,Z597,AC597,AF597,AI597,AL597,AO597,AR597,AU597)</f>
        <v>3</v>
      </c>
      <c r="BB597" s="567">
        <f>MAX(0, Table176252626[[#This Row],[Column6]])</f>
        <v>11</v>
      </c>
      <c r="BC597" s="568">
        <v>1</v>
      </c>
      <c r="BD597" s="584">
        <f t="shared" si="1703"/>
        <v>11</v>
      </c>
      <c r="BE597" s="583">
        <f t="shared" si="1700"/>
        <v>10</v>
      </c>
      <c r="BF597" s="585">
        <v>2</v>
      </c>
      <c r="BG597" s="586">
        <v>46140</v>
      </c>
      <c r="BH597" s="572">
        <f t="shared" si="1723"/>
        <v>46265</v>
      </c>
      <c r="BI597" s="587">
        <f>BH597-BG597</f>
        <v>125</v>
      </c>
      <c r="BJ597" s="580" t="str">
        <f t="shared" si="1702"/>
        <v/>
      </c>
      <c r="BK597" s="751">
        <v>1000</v>
      </c>
    </row>
    <row r="598" spans="1:294" ht="13">
      <c r="A598" s="549"/>
      <c r="B598" s="550"/>
      <c r="C598" s="551">
        <v>595</v>
      </c>
      <c r="D598" s="652" t="s">
        <v>1084</v>
      </c>
      <c r="E598" s="653">
        <v>10</v>
      </c>
      <c r="F598" s="553" t="s">
        <v>1952</v>
      </c>
      <c r="G598" s="580" t="s">
        <v>284</v>
      </c>
      <c r="H598" s="581" t="s">
        <v>3851</v>
      </c>
      <c r="I598" s="581" t="s">
        <v>425</v>
      </c>
      <c r="J598" s="580" t="s">
        <v>629</v>
      </c>
      <c r="K598" s="582">
        <f>AV598</f>
        <v>12</v>
      </c>
      <c r="L598" s="580">
        <v>7</v>
      </c>
      <c r="M598" s="557"/>
      <c r="N598" s="558">
        <f>2</f>
        <v>2</v>
      </c>
      <c r="O598" s="559">
        <f>SUM(L598+M598-N598)</f>
        <v>5</v>
      </c>
      <c r="P598" s="560"/>
      <c r="Q598" s="558"/>
      <c r="R598" s="559">
        <f>SUM(O598+P598-Q598)</f>
        <v>5</v>
      </c>
      <c r="S598" s="560"/>
      <c r="T598" s="558">
        <v>2</v>
      </c>
      <c r="U598" s="561">
        <f>SUM(R598+S598-T598)</f>
        <v>3</v>
      </c>
      <c r="V598" s="560">
        <v>10</v>
      </c>
      <c r="W598" s="558"/>
      <c r="X598" s="559">
        <f>SUM(U598+V598-W598)</f>
        <v>13</v>
      </c>
      <c r="Y598" s="560"/>
      <c r="Z598" s="558"/>
      <c r="AA598" s="561">
        <f>SUM(X598+Y598-Z598)</f>
        <v>13</v>
      </c>
      <c r="AB598" s="560"/>
      <c r="AC598" s="558"/>
      <c r="AD598" s="559">
        <f>SUM(AA598+AB598-AC598)</f>
        <v>13</v>
      </c>
      <c r="AE598" s="557"/>
      <c r="AF598" s="558"/>
      <c r="AG598" s="756">
        <f>SUM(AD598+AE598-AF598)</f>
        <v>13</v>
      </c>
      <c r="AH598" s="560"/>
      <c r="AI598" s="558">
        <v>1</v>
      </c>
      <c r="AJ598" s="562">
        <f>SUM(AG598+AH598-AI598)</f>
        <v>12</v>
      </c>
      <c r="AK598" s="560"/>
      <c r="AL598" s="558"/>
      <c r="AM598" s="562">
        <f>SUM(AJ598+AK598-AL598)</f>
        <v>12</v>
      </c>
      <c r="AN598" s="560"/>
      <c r="AO598" s="558"/>
      <c r="AP598" s="562">
        <f>SUM(AM598+AN598-AO598)</f>
        <v>12</v>
      </c>
      <c r="AQ598" s="560"/>
      <c r="AR598" s="558"/>
      <c r="AS598" s="562">
        <f>SUM(AP598+AQ598-AR598)</f>
        <v>12</v>
      </c>
      <c r="AT598" s="560"/>
      <c r="AU598" s="558"/>
      <c r="AV598" s="562">
        <f>SUM(AS598+AT598-AU598)</f>
        <v>12</v>
      </c>
      <c r="AW598" s="583">
        <f t="shared" si="1742"/>
        <v>10</v>
      </c>
      <c r="AX598" s="583">
        <f t="shared" si="1696"/>
        <v>5</v>
      </c>
      <c r="AY598" s="564">
        <f>SUM(N598,Q598,T598,W598,Z598,AC598,AF598,AI598,AL598,AO598,AR598,AU598)</f>
        <v>5</v>
      </c>
      <c r="AZ598" s="565">
        <f>AVERAGE(N598,Q598,T598,W598,Z598,AC598,AF598,AI598,AL598,AO598,AR598,AU598)</f>
        <v>1.6666666666666667</v>
      </c>
      <c r="BA598" s="566">
        <f>COUNT(N598,Q598,T598,W598,Z598,AC598,AF598,AI598,AL598,AO598,AR598,AU598)</f>
        <v>3</v>
      </c>
      <c r="BB598" s="567">
        <f>MAX(0, Table176252626[[#This Row],[Column6]])</f>
        <v>12</v>
      </c>
      <c r="BC598" s="568">
        <v>1</v>
      </c>
      <c r="BD598" s="584">
        <f t="shared" si="1703"/>
        <v>12</v>
      </c>
      <c r="BE598" s="583">
        <f t="shared" si="1700"/>
        <v>11</v>
      </c>
      <c r="BF598" s="585">
        <v>2</v>
      </c>
      <c r="BG598" s="586">
        <v>46140</v>
      </c>
      <c r="BH598" s="572">
        <f t="shared" si="1723"/>
        <v>46265</v>
      </c>
      <c r="BI598" s="587">
        <f>BH598-BG598</f>
        <v>125</v>
      </c>
      <c r="BJ598" s="580" t="str">
        <f t="shared" si="1702"/>
        <v/>
      </c>
      <c r="BK598" s="751">
        <v>1000</v>
      </c>
    </row>
    <row r="599" spans="1:294" ht="13">
      <c r="A599" s="549"/>
      <c r="B599" s="576"/>
      <c r="C599" s="551">
        <v>596</v>
      </c>
      <c r="D599" s="652" t="s">
        <v>1084</v>
      </c>
      <c r="E599" s="653">
        <v>11</v>
      </c>
      <c r="F599" s="656" t="s">
        <v>1952</v>
      </c>
      <c r="G599" s="580" t="s">
        <v>70</v>
      </c>
      <c r="H599" s="581" t="s">
        <v>3016</v>
      </c>
      <c r="I599" s="581" t="s">
        <v>425</v>
      </c>
      <c r="J599" s="580" t="s">
        <v>629</v>
      </c>
      <c r="K599" s="582">
        <f>AV599</f>
        <v>8</v>
      </c>
      <c r="L599" s="580">
        <v>11</v>
      </c>
      <c r="M599" s="557"/>
      <c r="N599" s="558">
        <f>1+1</f>
        <v>2</v>
      </c>
      <c r="O599" s="559">
        <f>SUM(L599+M599-N599)</f>
        <v>9</v>
      </c>
      <c r="P599" s="560"/>
      <c r="Q599" s="558">
        <f>2+1</f>
        <v>3</v>
      </c>
      <c r="R599" s="559">
        <f>SUM(O599+P599-Q599)</f>
        <v>6</v>
      </c>
      <c r="S599" s="560"/>
      <c r="T599" s="558">
        <f>1+1</f>
        <v>2</v>
      </c>
      <c r="U599" s="561">
        <f>SUM(R599+S599-T599)</f>
        <v>4</v>
      </c>
      <c r="V599" s="560">
        <v>10</v>
      </c>
      <c r="W599" s="558">
        <f>1+1+1</f>
        <v>3</v>
      </c>
      <c r="X599" s="559">
        <f>SUM(U599+V599-W599)</f>
        <v>11</v>
      </c>
      <c r="Y599" s="560"/>
      <c r="Z599" s="558"/>
      <c r="AA599" s="561">
        <f>SUM(X599+Y599-Z599)</f>
        <v>11</v>
      </c>
      <c r="AB599" s="560"/>
      <c r="AC599" s="558"/>
      <c r="AD599" s="559">
        <f>SUM(AA599+AB599-AC599)</f>
        <v>11</v>
      </c>
      <c r="AE599" s="557"/>
      <c r="AF599" s="558">
        <f>1+1</f>
        <v>2</v>
      </c>
      <c r="AG599" s="756">
        <f>SUM(AD599+AE599-AF599)</f>
        <v>9</v>
      </c>
      <c r="AH599" s="560"/>
      <c r="AI599" s="558"/>
      <c r="AJ599" s="562">
        <f>SUM(AG599+AH599-AI599)</f>
        <v>9</v>
      </c>
      <c r="AK599" s="560"/>
      <c r="AL599" s="558">
        <v>1</v>
      </c>
      <c r="AM599" s="562">
        <f>SUM(AJ599+AK599-AL599)</f>
        <v>8</v>
      </c>
      <c r="AN599" s="560"/>
      <c r="AO599" s="558"/>
      <c r="AP599" s="562">
        <f>SUM(AM599+AN599-AO599)</f>
        <v>8</v>
      </c>
      <c r="AQ599" s="560"/>
      <c r="AR599" s="558"/>
      <c r="AS599" s="562">
        <f>SUM(AP599+AQ599-AR599)</f>
        <v>8</v>
      </c>
      <c r="AT599" s="560"/>
      <c r="AU599" s="558"/>
      <c r="AV599" s="562">
        <f>SUM(AS599+AT599-AU599)</f>
        <v>8</v>
      </c>
      <c r="AW599" s="583">
        <f t="shared" si="1742"/>
        <v>10</v>
      </c>
      <c r="AX599" s="583">
        <f t="shared" si="1696"/>
        <v>13</v>
      </c>
      <c r="AY599" s="564">
        <f>SUM(N599,Q599,T599,W599,Z599,AC599,AF599,AI599,AL599,AO599,AR599,AU599)</f>
        <v>13</v>
      </c>
      <c r="AZ599" s="565">
        <f>AVERAGE(N599,Q599,T599,W599,Z599,AC599,AF599,AI599,AL599,AO599,AR599,AU599)</f>
        <v>2.1666666666666665</v>
      </c>
      <c r="BA599" s="566">
        <f>COUNT(N599,Q599,T599,W599,Z599,AC599,AF599,AI599,AL599,AO599,AR599,AU599)</f>
        <v>6</v>
      </c>
      <c r="BB599" s="567">
        <v>9</v>
      </c>
      <c r="BC599" s="568">
        <v>1</v>
      </c>
      <c r="BD599" s="584">
        <f t="shared" si="1703"/>
        <v>8</v>
      </c>
      <c r="BE599" s="583">
        <f t="shared" si="1700"/>
        <v>7</v>
      </c>
      <c r="BF599" s="585">
        <v>2</v>
      </c>
      <c r="BG599" s="586">
        <v>46140</v>
      </c>
      <c r="BH599" s="572">
        <f t="shared" si="1723"/>
        <v>46265</v>
      </c>
      <c r="BI599" s="587">
        <f>BH599-BG599</f>
        <v>125</v>
      </c>
      <c r="BJ599" s="580" t="str">
        <f t="shared" si="1702"/>
        <v/>
      </c>
      <c r="BK599" s="751">
        <v>218</v>
      </c>
    </row>
    <row r="600" spans="1:294" ht="13">
      <c r="A600" s="549"/>
      <c r="B600" s="576"/>
      <c r="C600" s="577">
        <v>597</v>
      </c>
      <c r="D600" s="652" t="s">
        <v>1084</v>
      </c>
      <c r="E600" s="653">
        <v>12</v>
      </c>
      <c r="F600" s="553" t="s">
        <v>1952</v>
      </c>
      <c r="G600" s="554" t="s">
        <v>592</v>
      </c>
      <c r="H600" s="555" t="s">
        <v>1000</v>
      </c>
      <c r="I600" s="581" t="s">
        <v>425</v>
      </c>
      <c r="J600" s="580" t="s">
        <v>629</v>
      </c>
      <c r="K600" s="582">
        <f>AV600</f>
        <v>6</v>
      </c>
      <c r="L600" s="580">
        <v>4</v>
      </c>
      <c r="M600" s="557"/>
      <c r="N600" s="558">
        <v>1</v>
      </c>
      <c r="O600" s="559">
        <f>SUM(L600+M600-N600)</f>
        <v>3</v>
      </c>
      <c r="P600" s="560"/>
      <c r="Q600" s="558"/>
      <c r="R600" s="559">
        <f>SUM(O600+P600-Q600)</f>
        <v>3</v>
      </c>
      <c r="S600" s="560"/>
      <c r="T600" s="558"/>
      <c r="U600" s="561">
        <f>SUM(R600+S600-T600)</f>
        <v>3</v>
      </c>
      <c r="V600" s="560"/>
      <c r="W600" s="558"/>
      <c r="X600" s="559">
        <f>SUM(U600+V600-W600)</f>
        <v>3</v>
      </c>
      <c r="Y600" s="560"/>
      <c r="Z600" s="558">
        <v>1</v>
      </c>
      <c r="AA600" s="561">
        <f>SUM(X600+Y600-Z600)</f>
        <v>2</v>
      </c>
      <c r="AB600" s="560"/>
      <c r="AC600" s="558"/>
      <c r="AD600" s="559">
        <f>SUM(AA600+AB600-AC600)</f>
        <v>2</v>
      </c>
      <c r="AE600" s="557">
        <v>5</v>
      </c>
      <c r="AF600" s="558"/>
      <c r="AG600" s="756">
        <f>SUM(AD600+AE600-AF600)</f>
        <v>7</v>
      </c>
      <c r="AH600" s="560"/>
      <c r="AI600" s="558">
        <v>1</v>
      </c>
      <c r="AJ600" s="562">
        <f>SUM(AG600+AH600-AI600)</f>
        <v>6</v>
      </c>
      <c r="AK600" s="560"/>
      <c r="AL600" s="558"/>
      <c r="AM600" s="562">
        <f>SUM(AJ600+AK600-AL600)</f>
        <v>6</v>
      </c>
      <c r="AN600" s="560"/>
      <c r="AO600" s="558"/>
      <c r="AP600" s="562">
        <f>SUM(AM600+AN600-AO600)</f>
        <v>6</v>
      </c>
      <c r="AQ600" s="560"/>
      <c r="AR600" s="558"/>
      <c r="AS600" s="562">
        <f>SUM(AP600+AQ600-AR600)</f>
        <v>6</v>
      </c>
      <c r="AT600" s="560"/>
      <c r="AU600" s="558"/>
      <c r="AV600" s="562">
        <f>SUM(AS600+AT600-AU600)</f>
        <v>6</v>
      </c>
      <c r="AW600" s="583">
        <f t="shared" si="1742"/>
        <v>5</v>
      </c>
      <c r="AX600" s="583">
        <f t="shared" si="1696"/>
        <v>3</v>
      </c>
      <c r="AY600" s="564">
        <f>SUM(N600,Q600,T600,W600,Z600,AC600,AF600,AI600,AL600,AO600,AR600,AU600)</f>
        <v>3</v>
      </c>
      <c r="AZ600" s="565">
        <f>AVERAGE(N600,Q600,T600,W600,Z600,AC600,AF600,AI600,AL600,AO600,AR600,AU600)</f>
        <v>1</v>
      </c>
      <c r="BA600" s="566">
        <f>COUNT(N600,Q600,T600,W600,Z600,AC600,AF600,AI600,AL600,AO600,AR600,AU600)</f>
        <v>3</v>
      </c>
      <c r="BB600" s="567">
        <v>7</v>
      </c>
      <c r="BC600" s="568">
        <v>1</v>
      </c>
      <c r="BD600" s="584">
        <f t="shared" si="1703"/>
        <v>6</v>
      </c>
      <c r="BE600" s="583">
        <f t="shared" si="1700"/>
        <v>5</v>
      </c>
      <c r="BF600" s="585">
        <v>2</v>
      </c>
      <c r="BG600" s="586">
        <v>46221</v>
      </c>
      <c r="BH600" s="572">
        <f t="shared" si="1723"/>
        <v>46265</v>
      </c>
      <c r="BI600" s="587">
        <f>BH600-BG600</f>
        <v>44</v>
      </c>
      <c r="BJ600" s="580" t="str">
        <f t="shared" si="1702"/>
        <v/>
      </c>
      <c r="BK600" s="751">
        <v>4600</v>
      </c>
    </row>
    <row r="601" spans="1:294" ht="13">
      <c r="A601" s="549"/>
      <c r="B601" s="576"/>
      <c r="C601" s="551">
        <v>598</v>
      </c>
      <c r="D601" s="652" t="s">
        <v>1084</v>
      </c>
      <c r="E601" s="653">
        <v>13</v>
      </c>
      <c r="F601" s="553" t="s">
        <v>1952</v>
      </c>
      <c r="G601" s="580" t="s">
        <v>402</v>
      </c>
      <c r="H601" s="581" t="s">
        <v>403</v>
      </c>
      <c r="I601" s="581" t="s">
        <v>425</v>
      </c>
      <c r="J601" s="580" t="s">
        <v>629</v>
      </c>
      <c r="K601" s="582">
        <f>AV601</f>
        <v>2</v>
      </c>
      <c r="L601" s="580">
        <v>2</v>
      </c>
      <c r="M601" s="557"/>
      <c r="N601" s="558"/>
      <c r="O601" s="559">
        <f>SUM(L601+M601-N601)</f>
        <v>2</v>
      </c>
      <c r="P601" s="560"/>
      <c r="Q601" s="558">
        <v>2</v>
      </c>
      <c r="R601" s="559">
        <f>SUM(O601+P601-Q601)</f>
        <v>0</v>
      </c>
      <c r="S601" s="560"/>
      <c r="T601" s="558"/>
      <c r="U601" s="561">
        <f>SUM(R601+S601-T601)</f>
        <v>0</v>
      </c>
      <c r="V601" s="560"/>
      <c r="W601" s="558"/>
      <c r="X601" s="559">
        <f>SUM(U601+V601-W601)</f>
        <v>0</v>
      </c>
      <c r="Y601" s="560">
        <v>2</v>
      </c>
      <c r="Z601" s="558"/>
      <c r="AA601" s="561">
        <f>SUM(X601+Y601-Z601)</f>
        <v>2</v>
      </c>
      <c r="AB601" s="560"/>
      <c r="AC601" s="558"/>
      <c r="AD601" s="559">
        <f>SUM(AA601+AB601-AC601)</f>
        <v>2</v>
      </c>
      <c r="AE601" s="557"/>
      <c r="AF601" s="558"/>
      <c r="AG601" s="756">
        <f>SUM(AD601+AE601-AF601)</f>
        <v>2</v>
      </c>
      <c r="AH601" s="560"/>
      <c r="AI601" s="558"/>
      <c r="AJ601" s="562">
        <f>SUM(AG601+AH601-AI601)</f>
        <v>2</v>
      </c>
      <c r="AK601" s="560"/>
      <c r="AL601" s="558"/>
      <c r="AM601" s="562">
        <f>SUM(AJ601+AK601-AL601)</f>
        <v>2</v>
      </c>
      <c r="AN601" s="560"/>
      <c r="AO601" s="558"/>
      <c r="AP601" s="562">
        <f>SUM(AM601+AN601-AO601)</f>
        <v>2</v>
      </c>
      <c r="AQ601" s="560"/>
      <c r="AR601" s="558"/>
      <c r="AS601" s="562">
        <f>SUM(AP601+AQ601-AR601)</f>
        <v>2</v>
      </c>
      <c r="AT601" s="560"/>
      <c r="AU601" s="558"/>
      <c r="AV601" s="562">
        <f>SUM(AS601+AT601-AU601)</f>
        <v>2</v>
      </c>
      <c r="AW601" s="583">
        <f t="shared" si="1742"/>
        <v>2</v>
      </c>
      <c r="AX601" s="583">
        <f t="shared" si="1696"/>
        <v>2</v>
      </c>
      <c r="AY601" s="564">
        <f>SUM(N601,Q601,T601,W601,Z601,AC601,AF601,AI601,AL601,AO601,AR601,AU601)</f>
        <v>2</v>
      </c>
      <c r="AZ601" s="565">
        <f>AVERAGE(N601,Q601,T601,W601,Z601,AC601,AF601,AI601,AL601,AO601,AR601,AU601)</f>
        <v>2</v>
      </c>
      <c r="BA601" s="566">
        <f>COUNT(N601,Q601,T601,W601,Z601,AC601,AF601,AI601,AL601,AO601,AR601,AU601)</f>
        <v>1</v>
      </c>
      <c r="BB601" s="567">
        <f>MAX(0, Table176252626[[#This Row],[Column6]])</f>
        <v>2</v>
      </c>
      <c r="BC601" s="568">
        <v>1</v>
      </c>
      <c r="BD601" s="584">
        <f t="shared" si="1703"/>
        <v>2</v>
      </c>
      <c r="BE601" s="583">
        <f t="shared" si="1700"/>
        <v>1</v>
      </c>
      <c r="BF601" s="585">
        <v>2</v>
      </c>
      <c r="BG601" s="586">
        <v>46160</v>
      </c>
      <c r="BH601" s="572">
        <f t="shared" si="1723"/>
        <v>46265</v>
      </c>
      <c r="BI601" s="587">
        <f>BH601-BG601</f>
        <v>105</v>
      </c>
      <c r="BJ601" s="580" t="str">
        <f t="shared" si="1702"/>
        <v/>
      </c>
      <c r="BK601" s="751">
        <v>5670</v>
      </c>
    </row>
    <row r="602" spans="1:294" ht="13">
      <c r="A602" s="549"/>
      <c r="B602" s="550"/>
      <c r="C602" s="551">
        <v>599</v>
      </c>
      <c r="D602" s="652" t="s">
        <v>1084</v>
      </c>
      <c r="E602" s="653">
        <v>14</v>
      </c>
      <c r="F602" s="553" t="s">
        <v>1952</v>
      </c>
      <c r="G602" s="580" t="s">
        <v>116</v>
      </c>
      <c r="H602" s="581" t="s">
        <v>117</v>
      </c>
      <c r="I602" s="581" t="s">
        <v>425</v>
      </c>
      <c r="J602" s="580" t="s">
        <v>629</v>
      </c>
      <c r="K602" s="582">
        <f t="shared" ref="K602" si="1743">AV602</f>
        <v>14</v>
      </c>
      <c r="L602" s="580">
        <v>10</v>
      </c>
      <c r="M602" s="557"/>
      <c r="N602" s="558">
        <f>2</f>
        <v>2</v>
      </c>
      <c r="O602" s="559">
        <f t="shared" ref="O602" si="1744">SUM(L602+M602-N602)</f>
        <v>8</v>
      </c>
      <c r="P602" s="560"/>
      <c r="Q602" s="558"/>
      <c r="R602" s="559">
        <f t="shared" ref="R602" si="1745">SUM(O602+P602-Q602)</f>
        <v>8</v>
      </c>
      <c r="S602" s="560">
        <v>10</v>
      </c>
      <c r="T602" s="558">
        <v>2</v>
      </c>
      <c r="U602" s="561">
        <f t="shared" ref="U602" si="1746">SUM(R602+S602-T602)</f>
        <v>16</v>
      </c>
      <c r="V602" s="560"/>
      <c r="W602" s="558"/>
      <c r="X602" s="559">
        <f t="shared" ref="X602" si="1747">SUM(U602+V602-W602)</f>
        <v>16</v>
      </c>
      <c r="Y602" s="560"/>
      <c r="Z602" s="558"/>
      <c r="AA602" s="561">
        <f t="shared" ref="AA602" si="1748">SUM(X602+Y602-Z602)</f>
        <v>16</v>
      </c>
      <c r="AB602" s="560"/>
      <c r="AC602" s="558"/>
      <c r="AD602" s="559">
        <f t="shared" ref="AD602" si="1749">SUM(AA602+AB602-AC602)</f>
        <v>16</v>
      </c>
      <c r="AE602" s="557"/>
      <c r="AF602" s="558"/>
      <c r="AG602" s="756">
        <f t="shared" ref="AG602" si="1750">SUM(AD602+AE602-AF602)</f>
        <v>16</v>
      </c>
      <c r="AH602" s="560"/>
      <c r="AI602" s="558">
        <f>1+1</f>
        <v>2</v>
      </c>
      <c r="AJ602" s="562">
        <f t="shared" ref="AJ602" si="1751">SUM(AG602+AH602-AI602)</f>
        <v>14</v>
      </c>
      <c r="AK602" s="560"/>
      <c r="AL602" s="558"/>
      <c r="AM602" s="562">
        <f t="shared" ref="AM602" si="1752">SUM(AJ602+AK602-AL602)</f>
        <v>14</v>
      </c>
      <c r="AN602" s="560"/>
      <c r="AO602" s="558"/>
      <c r="AP602" s="562">
        <f t="shared" ref="AP602" si="1753">SUM(AM602+AN602-AO602)</f>
        <v>14</v>
      </c>
      <c r="AQ602" s="560"/>
      <c r="AR602" s="558"/>
      <c r="AS602" s="562">
        <f t="shared" ref="AS602" si="1754">SUM(AP602+AQ602-AR602)</f>
        <v>14</v>
      </c>
      <c r="AT602" s="560"/>
      <c r="AU602" s="558"/>
      <c r="AV602" s="562">
        <f t="shared" ref="AV602" si="1755">SUM(AS602+AT602-AU602)</f>
        <v>14</v>
      </c>
      <c r="AW602" s="583">
        <f t="shared" ref="AW602" si="1756">SUM(M602+P602+S602+V602+Y602+AB602+AE602+AH602+AK602+AN602+AQ602+AT602)</f>
        <v>10</v>
      </c>
      <c r="AX602" s="583">
        <f t="shared" si="1696"/>
        <v>6</v>
      </c>
      <c r="AY602" s="564">
        <f t="shared" ref="AY602" si="1757">SUM(N602,Q602,T602,W602,Z602,AC602,AF602,AI602,AL602,AO602,AR602,AU602)</f>
        <v>6</v>
      </c>
      <c r="AZ602" s="565">
        <f t="shared" ref="AZ602" si="1758">AVERAGE(N602,Q602,T602,W602,Z602,AC602,AF602,AI602,AL602,AO602,AR602,AU602)</f>
        <v>2</v>
      </c>
      <c r="BA602" s="566">
        <f t="shared" ref="BA602" si="1759">COUNT(N602,Q602,T602,W602,Z602,AC602,AF602,AI602,AL602,AO602,AR602,AU602)</f>
        <v>3</v>
      </c>
      <c r="BB602" s="567">
        <f>MAX(0, Table176252626[[#This Row],[Column6]])</f>
        <v>14</v>
      </c>
      <c r="BC602" s="568">
        <v>1</v>
      </c>
      <c r="BD602" s="584">
        <f t="shared" si="1703"/>
        <v>14</v>
      </c>
      <c r="BE602" s="583">
        <f t="shared" si="1700"/>
        <v>13</v>
      </c>
      <c r="BF602" s="585">
        <v>2</v>
      </c>
      <c r="BG602" s="586">
        <v>46101</v>
      </c>
      <c r="BH602" s="572">
        <f t="shared" si="1723"/>
        <v>46265</v>
      </c>
      <c r="BI602" s="587">
        <f t="shared" ref="BI602" si="1760">BH602-BG602</f>
        <v>164</v>
      </c>
      <c r="BJ602" s="580" t="str">
        <f t="shared" si="1702"/>
        <v/>
      </c>
      <c r="BK602" s="751">
        <v>800</v>
      </c>
    </row>
    <row r="603" spans="1:294" ht="13">
      <c r="A603" s="575"/>
      <c r="B603" s="576"/>
      <c r="C603" s="551">
        <v>600</v>
      </c>
      <c r="D603" s="630" t="s">
        <v>4284</v>
      </c>
      <c r="E603" s="630">
        <v>1</v>
      </c>
      <c r="F603" s="553" t="s">
        <v>1953</v>
      </c>
      <c r="G603" s="588" t="s">
        <v>2899</v>
      </c>
      <c r="H603" s="589" t="s">
        <v>2900</v>
      </c>
      <c r="I603" s="589" t="s">
        <v>423</v>
      </c>
      <c r="J603" s="580" t="s">
        <v>629</v>
      </c>
      <c r="K603" s="582">
        <f>AV603</f>
        <v>2</v>
      </c>
      <c r="L603" s="580">
        <v>2</v>
      </c>
      <c r="M603" s="557"/>
      <c r="N603" s="558"/>
      <c r="O603" s="559">
        <f>SUM(L603+M603-N603)</f>
        <v>2</v>
      </c>
      <c r="P603" s="560"/>
      <c r="Q603" s="558"/>
      <c r="R603" s="559">
        <f>SUM(O603+P603-Q603)</f>
        <v>2</v>
      </c>
      <c r="S603" s="560"/>
      <c r="T603" s="558"/>
      <c r="U603" s="561">
        <f>SUM(R603+S603-T603)</f>
        <v>2</v>
      </c>
      <c r="V603" s="560"/>
      <c r="W603" s="558"/>
      <c r="X603" s="559">
        <f>SUM(U603+V603-W603)</f>
        <v>2</v>
      </c>
      <c r="Y603" s="560"/>
      <c r="Z603" s="558"/>
      <c r="AA603" s="561">
        <f>SUM(X603+Y603-Z603)</f>
        <v>2</v>
      </c>
      <c r="AB603" s="560"/>
      <c r="AC603" s="558"/>
      <c r="AD603" s="559">
        <f>SUM(AA603+AB603-AC603)</f>
        <v>2</v>
      </c>
      <c r="AE603" s="557"/>
      <c r="AF603" s="558"/>
      <c r="AG603" s="756">
        <f>SUM(AD603+AE603-AF603)</f>
        <v>2</v>
      </c>
      <c r="AH603" s="560"/>
      <c r="AI603" s="558"/>
      <c r="AJ603" s="562">
        <f>SUM(AG603+AH603-AI603)</f>
        <v>2</v>
      </c>
      <c r="AK603" s="560"/>
      <c r="AL603" s="558"/>
      <c r="AM603" s="562">
        <f>SUM(AJ603+AK603-AL603)</f>
        <v>2</v>
      </c>
      <c r="AN603" s="560"/>
      <c r="AO603" s="558"/>
      <c r="AP603" s="562">
        <f>SUM(AM603+AN603-AO603)</f>
        <v>2</v>
      </c>
      <c r="AQ603" s="560"/>
      <c r="AR603" s="558"/>
      <c r="AS603" s="562">
        <f>SUM(AP603+AQ603-AR603)</f>
        <v>2</v>
      </c>
      <c r="AT603" s="560"/>
      <c r="AU603" s="558"/>
      <c r="AV603" s="562">
        <f>SUM(AS603+AT603-AU603)</f>
        <v>2</v>
      </c>
      <c r="AW603" s="583">
        <f>SUM(M603+P603+S603+V603+Y603+AB603+AE603+AH603+AK603+AN603+AQ603+AT603)</f>
        <v>0</v>
      </c>
      <c r="AX603" s="583">
        <f t="shared" si="1696"/>
        <v>0</v>
      </c>
      <c r="AY603" s="564">
        <f>SUM(N603,Q603,T603,W603,Z603,AC603,AF603,AI603,AL603,AO603,AR603,AU603)</f>
        <v>0</v>
      </c>
      <c r="AZ603" s="565" t="e">
        <f>AVERAGE(N603,Q603,T603,W603,Z603,AC603,AF603,AI603,AL603,AO603,AR603,AU603)</f>
        <v>#DIV/0!</v>
      </c>
      <c r="BA603" s="566">
        <f>COUNT(N603,Q603,T603,W603,Z603,AC603,AF603,AI603,AL603,AO603,AR603,AU603)</f>
        <v>0</v>
      </c>
      <c r="BB603" s="567">
        <f>MAX(0, Table176252626[[#This Row],[Column6]])</f>
        <v>2</v>
      </c>
      <c r="BC603" s="568">
        <v>1</v>
      </c>
      <c r="BD603" s="584">
        <f t="shared" si="1703"/>
        <v>2</v>
      </c>
      <c r="BE603" s="583">
        <f t="shared" si="1700"/>
        <v>1</v>
      </c>
      <c r="BF603" s="585">
        <v>2</v>
      </c>
      <c r="BG603" s="586">
        <v>44851.54178240741</v>
      </c>
      <c r="BH603" s="572">
        <f t="shared" si="1723"/>
        <v>46265</v>
      </c>
      <c r="BI603" s="608">
        <f>BH603-BG603</f>
        <v>1413.4582175925898</v>
      </c>
      <c r="BJ603" s="580" t="str">
        <f t="shared" si="1702"/>
        <v>Dead Stock</v>
      </c>
      <c r="BK603" s="751">
        <v>640</v>
      </c>
    </row>
    <row r="604" spans="1:294" ht="13">
      <c r="A604" s="549"/>
      <c r="B604" s="576"/>
      <c r="C604" s="577">
        <v>601</v>
      </c>
      <c r="D604" s="630" t="s">
        <v>4284</v>
      </c>
      <c r="E604" s="630">
        <v>1</v>
      </c>
      <c r="F604" s="553" t="s">
        <v>1953</v>
      </c>
      <c r="G604" s="580" t="s">
        <v>570</v>
      </c>
      <c r="H604" s="581" t="s">
        <v>571</v>
      </c>
      <c r="I604" s="581" t="s">
        <v>419</v>
      </c>
      <c r="J604" s="580" t="s">
        <v>629</v>
      </c>
      <c r="K604" s="582">
        <f t="shared" ref="K604:K615" si="1761">AV604</f>
        <v>3</v>
      </c>
      <c r="L604" s="580">
        <v>3</v>
      </c>
      <c r="M604" s="557"/>
      <c r="N604" s="558"/>
      <c r="O604" s="559">
        <f t="shared" ref="O604:O615" si="1762">SUM(L604+M604-N604)</f>
        <v>3</v>
      </c>
      <c r="P604" s="560"/>
      <c r="Q604" s="558"/>
      <c r="R604" s="559">
        <f t="shared" ref="R604:R615" si="1763">SUM(O604+P604-Q604)</f>
        <v>3</v>
      </c>
      <c r="S604" s="560"/>
      <c r="T604" s="558"/>
      <c r="U604" s="561">
        <f t="shared" ref="U604:U615" si="1764">SUM(R604+S604-T604)</f>
        <v>3</v>
      </c>
      <c r="V604" s="560"/>
      <c r="W604" s="558"/>
      <c r="X604" s="559">
        <f t="shared" ref="X604:X615" si="1765">SUM(U604+V604-W604)</f>
        <v>3</v>
      </c>
      <c r="Y604" s="560"/>
      <c r="Z604" s="558"/>
      <c r="AA604" s="561">
        <f t="shared" ref="AA604:AA615" si="1766">SUM(X604+Y604-Z604)</f>
        <v>3</v>
      </c>
      <c r="AB604" s="560"/>
      <c r="AC604" s="558"/>
      <c r="AD604" s="559">
        <f t="shared" ref="AD604:AD615" si="1767">SUM(AA604+AB604-AC604)</f>
        <v>3</v>
      </c>
      <c r="AE604" s="557"/>
      <c r="AF604" s="558"/>
      <c r="AG604" s="756">
        <f t="shared" ref="AG604:AG615" si="1768">SUM(AD604+AE604-AF604)</f>
        <v>3</v>
      </c>
      <c r="AH604" s="560"/>
      <c r="AI604" s="558"/>
      <c r="AJ604" s="562">
        <f t="shared" ref="AJ604:AJ615" si="1769">SUM(AG604+AH604-AI604)</f>
        <v>3</v>
      </c>
      <c r="AK604" s="560"/>
      <c r="AL604" s="558"/>
      <c r="AM604" s="562">
        <f t="shared" ref="AM604:AM615" si="1770">SUM(AJ604+AK604-AL604)</f>
        <v>3</v>
      </c>
      <c r="AN604" s="560"/>
      <c r="AO604" s="558"/>
      <c r="AP604" s="562">
        <f t="shared" ref="AP604:AP615" si="1771">SUM(AM604+AN604-AO604)</f>
        <v>3</v>
      </c>
      <c r="AQ604" s="560"/>
      <c r="AR604" s="558"/>
      <c r="AS604" s="562">
        <f t="shared" ref="AS604:AS615" si="1772">SUM(AP604+AQ604-AR604)</f>
        <v>3</v>
      </c>
      <c r="AT604" s="560"/>
      <c r="AU604" s="558"/>
      <c r="AV604" s="562">
        <f t="shared" ref="AV604:AV615" si="1773">SUM(AS604+AT604-AU604)</f>
        <v>3</v>
      </c>
      <c r="AW604" s="583">
        <f t="shared" ref="AW604:AX618" si="1774">SUM(M604+P604+S604+V604+Y604+AB604+AE604+AH604+AK604+AN604+AQ604+AT604)</f>
        <v>0</v>
      </c>
      <c r="AX604" s="583">
        <f t="shared" si="1696"/>
        <v>0</v>
      </c>
      <c r="AY604" s="564">
        <f t="shared" ref="AY604:AY615" si="1775">SUM(N604,Q604,T604,W604,Z604,AC604,AF604,AI604,AL604,AO604,AR604,AU604)</f>
        <v>0</v>
      </c>
      <c r="AZ604" s="565" t="e">
        <f t="shared" ref="AZ604:AZ615" si="1776">AVERAGE(N604,Q604,T604,W604,Z604,AC604,AF604,AI604,AL604,AO604,AR604,AU604)</f>
        <v>#DIV/0!</v>
      </c>
      <c r="BA604" s="566">
        <f t="shared" ref="BA604:BA615" si="1777">COUNT(N604,Q604,T604,W604,Z604,AC604,AF604,AI604,AL604,AO604,AR604,AU604)</f>
        <v>0</v>
      </c>
      <c r="BB604" s="567">
        <v>3</v>
      </c>
      <c r="BC604" s="568">
        <v>1</v>
      </c>
      <c r="BD604" s="584">
        <f t="shared" si="1703"/>
        <v>3</v>
      </c>
      <c r="BE604" s="583">
        <f t="shared" si="1700"/>
        <v>2</v>
      </c>
      <c r="BF604" s="585">
        <v>2</v>
      </c>
      <c r="BG604" s="586">
        <v>43084.437673611108</v>
      </c>
      <c r="BH604" s="572">
        <f t="shared" si="1723"/>
        <v>46265</v>
      </c>
      <c r="BI604" s="587">
        <f t="shared" ref="BI604:BI615" si="1778">BH604-BG604</f>
        <v>3180.562326388892</v>
      </c>
      <c r="BJ604" s="580" t="str">
        <f t="shared" si="1702"/>
        <v>Dead Stock</v>
      </c>
      <c r="BK604" s="751">
        <v>110</v>
      </c>
    </row>
    <row r="605" spans="1:294" ht="13">
      <c r="A605" s="549"/>
      <c r="B605" s="576"/>
      <c r="C605" s="551">
        <v>602</v>
      </c>
      <c r="D605" s="630" t="s">
        <v>4284</v>
      </c>
      <c r="E605" s="630">
        <v>1</v>
      </c>
      <c r="F605" s="553" t="s">
        <v>1953</v>
      </c>
      <c r="G605" s="580" t="s">
        <v>576</v>
      </c>
      <c r="H605" s="581" t="s">
        <v>577</v>
      </c>
      <c r="I605" s="581" t="s">
        <v>419</v>
      </c>
      <c r="J605" s="580" t="s">
        <v>629</v>
      </c>
      <c r="K605" s="582">
        <f t="shared" si="1761"/>
        <v>1</v>
      </c>
      <c r="L605" s="580">
        <v>3</v>
      </c>
      <c r="M605" s="557"/>
      <c r="N605" s="558"/>
      <c r="O605" s="559">
        <f t="shared" si="1762"/>
        <v>3</v>
      </c>
      <c r="P605" s="560"/>
      <c r="Q605" s="558"/>
      <c r="R605" s="559">
        <f t="shared" si="1763"/>
        <v>3</v>
      </c>
      <c r="S605" s="560"/>
      <c r="T605" s="558"/>
      <c r="U605" s="561">
        <f t="shared" si="1764"/>
        <v>3</v>
      </c>
      <c r="V605" s="560"/>
      <c r="W605" s="558"/>
      <c r="X605" s="559">
        <f t="shared" si="1765"/>
        <v>3</v>
      </c>
      <c r="Y605" s="560"/>
      <c r="Z605" s="558"/>
      <c r="AA605" s="561">
        <f t="shared" si="1766"/>
        <v>3</v>
      </c>
      <c r="AB605" s="560"/>
      <c r="AC605" s="558"/>
      <c r="AD605" s="559">
        <f t="shared" si="1767"/>
        <v>3</v>
      </c>
      <c r="AE605" s="557"/>
      <c r="AF605" s="558"/>
      <c r="AG605" s="756">
        <f t="shared" si="1768"/>
        <v>3</v>
      </c>
      <c r="AH605" s="560"/>
      <c r="AI605" s="558">
        <v>2</v>
      </c>
      <c r="AJ605" s="562">
        <f t="shared" si="1769"/>
        <v>1</v>
      </c>
      <c r="AK605" s="560"/>
      <c r="AL605" s="558"/>
      <c r="AM605" s="562">
        <f t="shared" si="1770"/>
        <v>1</v>
      </c>
      <c r="AN605" s="560"/>
      <c r="AO605" s="558"/>
      <c r="AP605" s="562">
        <f t="shared" si="1771"/>
        <v>1</v>
      </c>
      <c r="AQ605" s="560"/>
      <c r="AR605" s="558"/>
      <c r="AS605" s="562">
        <f t="shared" si="1772"/>
        <v>1</v>
      </c>
      <c r="AT605" s="560"/>
      <c r="AU605" s="558"/>
      <c r="AV605" s="562">
        <f t="shared" si="1773"/>
        <v>1</v>
      </c>
      <c r="AW605" s="583">
        <f t="shared" si="1774"/>
        <v>0</v>
      </c>
      <c r="AX605" s="583">
        <f t="shared" si="1696"/>
        <v>2</v>
      </c>
      <c r="AY605" s="564">
        <f t="shared" si="1775"/>
        <v>2</v>
      </c>
      <c r="AZ605" s="565">
        <f t="shared" si="1776"/>
        <v>2</v>
      </c>
      <c r="BA605" s="566">
        <f t="shared" si="1777"/>
        <v>1</v>
      </c>
      <c r="BB605" s="567">
        <v>3</v>
      </c>
      <c r="BC605" s="568">
        <v>1</v>
      </c>
      <c r="BD605" s="584">
        <f t="shared" si="1703"/>
        <v>1</v>
      </c>
      <c r="BE605" s="583">
        <f t="shared" si="1700"/>
        <v>0</v>
      </c>
      <c r="BF605" s="585">
        <v>2</v>
      </c>
      <c r="BG605" s="586">
        <v>45208.568807870368</v>
      </c>
      <c r="BH605" s="572">
        <f t="shared" si="1723"/>
        <v>46265</v>
      </c>
      <c r="BI605" s="587">
        <f t="shared" si="1778"/>
        <v>1056.4311921296321</v>
      </c>
      <c r="BJ605" s="580" t="str">
        <f t="shared" si="1702"/>
        <v>Dead Stock</v>
      </c>
      <c r="BK605" s="751">
        <v>110</v>
      </c>
    </row>
    <row r="606" spans="1:294" ht="13">
      <c r="A606" s="549"/>
      <c r="B606" s="550"/>
      <c r="C606" s="551">
        <v>603</v>
      </c>
      <c r="D606" s="630" t="s">
        <v>4284</v>
      </c>
      <c r="E606" s="630">
        <v>1</v>
      </c>
      <c r="F606" s="553" t="s">
        <v>1953</v>
      </c>
      <c r="G606" s="580" t="s">
        <v>794</v>
      </c>
      <c r="H606" s="581" t="s">
        <v>795</v>
      </c>
      <c r="I606" s="581" t="s">
        <v>419</v>
      </c>
      <c r="J606" s="580" t="s">
        <v>629</v>
      </c>
      <c r="K606" s="582">
        <f t="shared" si="1761"/>
        <v>1</v>
      </c>
      <c r="L606" s="580">
        <v>1</v>
      </c>
      <c r="M606" s="557"/>
      <c r="N606" s="558"/>
      <c r="O606" s="559">
        <f t="shared" si="1762"/>
        <v>1</v>
      </c>
      <c r="P606" s="560"/>
      <c r="Q606" s="558"/>
      <c r="R606" s="559">
        <f t="shared" si="1763"/>
        <v>1</v>
      </c>
      <c r="S606" s="560"/>
      <c r="T606" s="558"/>
      <c r="U606" s="561">
        <f t="shared" si="1764"/>
        <v>1</v>
      </c>
      <c r="V606" s="560"/>
      <c r="W606" s="558"/>
      <c r="X606" s="559">
        <f t="shared" si="1765"/>
        <v>1</v>
      </c>
      <c r="Y606" s="560"/>
      <c r="Z606" s="558"/>
      <c r="AA606" s="561">
        <f t="shared" si="1766"/>
        <v>1</v>
      </c>
      <c r="AB606" s="560"/>
      <c r="AC606" s="558"/>
      <c r="AD606" s="559">
        <f t="shared" si="1767"/>
        <v>1</v>
      </c>
      <c r="AE606" s="557"/>
      <c r="AF606" s="558"/>
      <c r="AG606" s="756">
        <f t="shared" si="1768"/>
        <v>1</v>
      </c>
      <c r="AH606" s="560"/>
      <c r="AI606" s="558"/>
      <c r="AJ606" s="562">
        <f t="shared" si="1769"/>
        <v>1</v>
      </c>
      <c r="AK606" s="560"/>
      <c r="AL606" s="558"/>
      <c r="AM606" s="562">
        <f t="shared" si="1770"/>
        <v>1</v>
      </c>
      <c r="AN606" s="560"/>
      <c r="AO606" s="558"/>
      <c r="AP606" s="562">
        <f t="shared" si="1771"/>
        <v>1</v>
      </c>
      <c r="AQ606" s="560"/>
      <c r="AR606" s="558"/>
      <c r="AS606" s="562">
        <f t="shared" si="1772"/>
        <v>1</v>
      </c>
      <c r="AT606" s="560"/>
      <c r="AU606" s="558"/>
      <c r="AV606" s="562">
        <f t="shared" si="1773"/>
        <v>1</v>
      </c>
      <c r="AW606" s="583">
        <f t="shared" si="1774"/>
        <v>0</v>
      </c>
      <c r="AX606" s="583">
        <f t="shared" si="1774"/>
        <v>0</v>
      </c>
      <c r="AY606" s="564">
        <f t="shared" si="1775"/>
        <v>0</v>
      </c>
      <c r="AZ606" s="565" t="e">
        <f t="shared" si="1776"/>
        <v>#DIV/0!</v>
      </c>
      <c r="BA606" s="566">
        <f t="shared" si="1777"/>
        <v>0</v>
      </c>
      <c r="BB606" s="567">
        <f>MAX(0, Table176252626[[#This Row],[Column6]])</f>
        <v>1</v>
      </c>
      <c r="BC606" s="568">
        <v>0</v>
      </c>
      <c r="BD606" s="584">
        <f t="shared" si="1703"/>
        <v>1</v>
      </c>
      <c r="BE606" s="583">
        <f t="shared" si="1700"/>
        <v>1</v>
      </c>
      <c r="BF606" s="585">
        <v>2</v>
      </c>
      <c r="BG606" s="586">
        <v>43035.365891203706</v>
      </c>
      <c r="BH606" s="572">
        <f t="shared" si="1723"/>
        <v>46265</v>
      </c>
      <c r="BI606" s="587">
        <f t="shared" si="1778"/>
        <v>3229.6341087962937</v>
      </c>
      <c r="BJ606" s="580" t="str">
        <f t="shared" si="1702"/>
        <v>Dead Stock</v>
      </c>
      <c r="BK606" s="751">
        <v>198</v>
      </c>
    </row>
    <row r="607" spans="1:294" ht="13">
      <c r="A607" s="575"/>
      <c r="B607" s="576"/>
      <c r="C607" s="551">
        <v>604</v>
      </c>
      <c r="D607" s="630" t="s">
        <v>4284</v>
      </c>
      <c r="E607" s="630">
        <v>1</v>
      </c>
      <c r="F607" s="553" t="s">
        <v>1953</v>
      </c>
      <c r="G607" s="580" t="s">
        <v>574</v>
      </c>
      <c r="H607" s="581" t="s">
        <v>575</v>
      </c>
      <c r="I607" s="581" t="s">
        <v>419</v>
      </c>
      <c r="J607" s="580" t="s">
        <v>629</v>
      </c>
      <c r="K607" s="582">
        <f t="shared" si="1761"/>
        <v>1</v>
      </c>
      <c r="L607" s="580">
        <v>1</v>
      </c>
      <c r="M607" s="557"/>
      <c r="N607" s="558"/>
      <c r="O607" s="559">
        <f t="shared" si="1762"/>
        <v>1</v>
      </c>
      <c r="P607" s="560"/>
      <c r="Q607" s="558"/>
      <c r="R607" s="559">
        <f t="shared" si="1763"/>
        <v>1</v>
      </c>
      <c r="S607" s="560"/>
      <c r="T607" s="558"/>
      <c r="U607" s="561">
        <f t="shared" si="1764"/>
        <v>1</v>
      </c>
      <c r="V607" s="560"/>
      <c r="W607" s="558"/>
      <c r="X607" s="559">
        <f t="shared" si="1765"/>
        <v>1</v>
      </c>
      <c r="Y607" s="560"/>
      <c r="Z607" s="558"/>
      <c r="AA607" s="561">
        <f t="shared" si="1766"/>
        <v>1</v>
      </c>
      <c r="AB607" s="560"/>
      <c r="AC607" s="558"/>
      <c r="AD607" s="559">
        <f t="shared" si="1767"/>
        <v>1</v>
      </c>
      <c r="AE607" s="557"/>
      <c r="AF607" s="558"/>
      <c r="AG607" s="756">
        <f t="shared" si="1768"/>
        <v>1</v>
      </c>
      <c r="AH607" s="560"/>
      <c r="AI607" s="558"/>
      <c r="AJ607" s="562">
        <f t="shared" si="1769"/>
        <v>1</v>
      </c>
      <c r="AK607" s="560"/>
      <c r="AL607" s="558"/>
      <c r="AM607" s="562">
        <f t="shared" si="1770"/>
        <v>1</v>
      </c>
      <c r="AN607" s="560"/>
      <c r="AO607" s="558"/>
      <c r="AP607" s="562">
        <f t="shared" si="1771"/>
        <v>1</v>
      </c>
      <c r="AQ607" s="560"/>
      <c r="AR607" s="558"/>
      <c r="AS607" s="562">
        <f t="shared" si="1772"/>
        <v>1</v>
      </c>
      <c r="AT607" s="560"/>
      <c r="AU607" s="558"/>
      <c r="AV607" s="562">
        <f t="shared" si="1773"/>
        <v>1</v>
      </c>
      <c r="AW607" s="583">
        <f t="shared" si="1774"/>
        <v>0</v>
      </c>
      <c r="AX607" s="583">
        <f t="shared" si="1774"/>
        <v>0</v>
      </c>
      <c r="AY607" s="564">
        <f t="shared" si="1775"/>
        <v>0</v>
      </c>
      <c r="AZ607" s="565" t="e">
        <f t="shared" si="1776"/>
        <v>#DIV/0!</v>
      </c>
      <c r="BA607" s="566">
        <f t="shared" si="1777"/>
        <v>0</v>
      </c>
      <c r="BB607" s="567">
        <f>MAX(0, Table176252626[[#This Row],[Column6]])</f>
        <v>1</v>
      </c>
      <c r="BC607" s="568">
        <v>0</v>
      </c>
      <c r="BD607" s="584">
        <f t="shared" si="1703"/>
        <v>1</v>
      </c>
      <c r="BE607" s="583">
        <f t="shared" si="1700"/>
        <v>1</v>
      </c>
      <c r="BF607" s="585">
        <v>2</v>
      </c>
      <c r="BG607" s="586">
        <v>43084.437673611108</v>
      </c>
      <c r="BH607" s="572">
        <f t="shared" si="1723"/>
        <v>46265</v>
      </c>
      <c r="BI607" s="587">
        <f t="shared" si="1778"/>
        <v>3180.562326388892</v>
      </c>
      <c r="BJ607" s="580" t="str">
        <f t="shared" si="1702"/>
        <v>Dead Stock</v>
      </c>
      <c r="BK607" s="751">
        <v>110</v>
      </c>
    </row>
    <row r="608" spans="1:294" s="548" customFormat="1" ht="13">
      <c r="A608" s="549"/>
      <c r="B608" s="550"/>
      <c r="C608" s="577">
        <v>605</v>
      </c>
      <c r="D608" s="630" t="s">
        <v>4284</v>
      </c>
      <c r="E608" s="630">
        <v>1</v>
      </c>
      <c r="F608" s="553" t="s">
        <v>1953</v>
      </c>
      <c r="G608" s="580" t="s">
        <v>334</v>
      </c>
      <c r="H608" s="581" t="s">
        <v>335</v>
      </c>
      <c r="I608" s="581" t="s">
        <v>419</v>
      </c>
      <c r="J608" s="580" t="s">
        <v>1948</v>
      </c>
      <c r="K608" s="582">
        <f>AV608</f>
        <v>1</v>
      </c>
      <c r="L608" s="580">
        <v>2</v>
      </c>
      <c r="M608" s="557"/>
      <c r="N608" s="558"/>
      <c r="O608" s="559">
        <f>SUM(L608+M608-N608)</f>
        <v>2</v>
      </c>
      <c r="P608" s="560"/>
      <c r="Q608" s="558">
        <v>1</v>
      </c>
      <c r="R608" s="559">
        <f>SUM(O608+P608-Q608)</f>
        <v>1</v>
      </c>
      <c r="S608" s="560"/>
      <c r="T608" s="558"/>
      <c r="U608" s="561">
        <f>SUM(R608+S608-T608)</f>
        <v>1</v>
      </c>
      <c r="V608" s="560"/>
      <c r="W608" s="558"/>
      <c r="X608" s="559">
        <f>SUM(U608+V608-W608)</f>
        <v>1</v>
      </c>
      <c r="Y608" s="560"/>
      <c r="Z608" s="558"/>
      <c r="AA608" s="561">
        <f>SUM(X608+Y608-Z608)</f>
        <v>1</v>
      </c>
      <c r="AB608" s="560"/>
      <c r="AC608" s="558"/>
      <c r="AD608" s="559">
        <f>SUM(AA608+AB608-AC608)</f>
        <v>1</v>
      </c>
      <c r="AE608" s="557"/>
      <c r="AF608" s="558"/>
      <c r="AG608" s="756">
        <f>SUM(AD608+AE608-AF608)</f>
        <v>1</v>
      </c>
      <c r="AH608" s="560"/>
      <c r="AI608" s="558"/>
      <c r="AJ608" s="562">
        <f>SUM(AG608+AH608-AI608)</f>
        <v>1</v>
      </c>
      <c r="AK608" s="560"/>
      <c r="AL608" s="558"/>
      <c r="AM608" s="562">
        <f>SUM(AJ608+AK608-AL608)</f>
        <v>1</v>
      </c>
      <c r="AN608" s="560"/>
      <c r="AO608" s="558"/>
      <c r="AP608" s="562">
        <f>SUM(AM608+AN608-AO608)</f>
        <v>1</v>
      </c>
      <c r="AQ608" s="560"/>
      <c r="AR608" s="558"/>
      <c r="AS608" s="562">
        <f>SUM(AP608+AQ608-AR608)</f>
        <v>1</v>
      </c>
      <c r="AT608" s="560"/>
      <c r="AU608" s="558"/>
      <c r="AV608" s="562">
        <f>SUM(AS608+AT608-AU608)</f>
        <v>1</v>
      </c>
      <c r="AW608" s="583">
        <f>SUM(M608+P608+S608+V608+Y608+AB608+AE608+AH608+AK608+AN608+AQ608+AT608)</f>
        <v>0</v>
      </c>
      <c r="AX608" s="583">
        <f t="shared" si="1774"/>
        <v>1</v>
      </c>
      <c r="AY608" s="564">
        <f>SUM(N608,Q608,T608,W608,Z608,AC608,AF608,AI608,AL608,AO608,AR608,AU608)</f>
        <v>1</v>
      </c>
      <c r="AZ608" s="565">
        <f t="shared" si="1776"/>
        <v>1</v>
      </c>
      <c r="BA608" s="566">
        <f t="shared" si="1777"/>
        <v>1</v>
      </c>
      <c r="BB608" s="567">
        <f>MAX(0, Table176252626[[#This Row],[Column6]])</f>
        <v>1</v>
      </c>
      <c r="BC608" s="568">
        <v>0</v>
      </c>
      <c r="BD608" s="584">
        <f t="shared" si="1703"/>
        <v>1</v>
      </c>
      <c r="BE608" s="583">
        <f t="shared" si="1700"/>
        <v>1</v>
      </c>
      <c r="BF608" s="585">
        <v>2</v>
      </c>
      <c r="BG608" s="586">
        <v>42949.747291666667</v>
      </c>
      <c r="BH608" s="572">
        <f t="shared" si="1723"/>
        <v>46265</v>
      </c>
      <c r="BI608" s="587">
        <f t="shared" si="1778"/>
        <v>3315.2527083333334</v>
      </c>
      <c r="BJ608" s="580" t="str">
        <f t="shared" si="1702"/>
        <v>Dead Stock</v>
      </c>
      <c r="BK608" s="751">
        <v>470</v>
      </c>
      <c r="BL608" s="530"/>
      <c r="BM608" s="530"/>
      <c r="BN608" s="530"/>
      <c r="BO608" s="530"/>
      <c r="BP608" s="530"/>
      <c r="BQ608" s="530"/>
      <c r="BR608" s="530"/>
      <c r="BS608" s="530"/>
      <c r="BT608" s="530"/>
      <c r="BU608" s="530"/>
      <c r="BV608" s="530"/>
      <c r="BW608" s="530"/>
      <c r="BX608" s="530"/>
      <c r="BY608" s="530"/>
      <c r="BZ608" s="530"/>
      <c r="CA608" s="530"/>
      <c r="CB608" s="530"/>
      <c r="CC608" s="530"/>
      <c r="CD608" s="530"/>
      <c r="CE608" s="530"/>
      <c r="CF608" s="530"/>
      <c r="CG608" s="530"/>
      <c r="CH608" s="530"/>
      <c r="CI608" s="530"/>
      <c r="CJ608" s="530"/>
      <c r="CK608" s="530"/>
      <c r="CL608" s="530"/>
      <c r="CM608" s="530"/>
      <c r="CN608" s="530"/>
      <c r="CO608" s="530"/>
      <c r="CP608" s="530"/>
      <c r="CQ608" s="530"/>
      <c r="CR608" s="530"/>
      <c r="CS608" s="530"/>
      <c r="CT608" s="530"/>
      <c r="CU608" s="530"/>
      <c r="CV608" s="530"/>
      <c r="CW608" s="530"/>
      <c r="CX608" s="530"/>
      <c r="CY608" s="530"/>
      <c r="CZ608" s="530"/>
      <c r="DA608" s="530"/>
      <c r="DB608" s="530"/>
      <c r="DC608" s="530"/>
      <c r="DD608" s="530"/>
      <c r="DE608" s="530"/>
      <c r="DF608" s="530"/>
      <c r="DG608" s="530"/>
      <c r="DH608" s="530"/>
      <c r="DI608" s="530"/>
      <c r="DJ608" s="530"/>
      <c r="DK608" s="530"/>
      <c r="DL608" s="530"/>
      <c r="DM608" s="530"/>
      <c r="DN608" s="530"/>
      <c r="DO608" s="530"/>
      <c r="DP608" s="530"/>
      <c r="DQ608" s="530"/>
      <c r="DR608" s="530"/>
      <c r="DS608" s="530"/>
      <c r="DT608" s="530"/>
      <c r="DU608" s="530"/>
      <c r="DV608" s="530"/>
      <c r="DW608" s="530"/>
      <c r="DX608" s="530"/>
      <c r="DY608" s="530"/>
      <c r="DZ608" s="530"/>
      <c r="EA608" s="530"/>
      <c r="EB608" s="530"/>
      <c r="EC608" s="530"/>
      <c r="ED608" s="530"/>
      <c r="EE608" s="530"/>
      <c r="EF608" s="530"/>
      <c r="EG608" s="530"/>
      <c r="EH608" s="530"/>
      <c r="EI608" s="530"/>
      <c r="EJ608" s="530"/>
      <c r="EK608" s="530"/>
      <c r="EL608" s="530"/>
      <c r="EM608" s="530"/>
      <c r="EN608" s="530"/>
      <c r="EO608" s="530"/>
      <c r="EP608" s="530"/>
      <c r="EQ608" s="530"/>
      <c r="ER608" s="530"/>
      <c r="ES608" s="530"/>
      <c r="ET608" s="530"/>
      <c r="EU608" s="530"/>
      <c r="EV608" s="530"/>
      <c r="EW608" s="530"/>
      <c r="EX608" s="530"/>
      <c r="EY608" s="530"/>
      <c r="EZ608" s="530"/>
      <c r="FA608" s="530"/>
      <c r="FB608" s="530"/>
      <c r="FC608" s="530"/>
      <c r="FD608" s="530"/>
      <c r="FE608" s="530"/>
      <c r="FF608" s="530"/>
      <c r="FG608" s="530"/>
      <c r="FH608" s="530"/>
      <c r="FI608" s="530"/>
      <c r="FJ608" s="530"/>
      <c r="FK608" s="530"/>
      <c r="FL608" s="530"/>
      <c r="FM608" s="530"/>
      <c r="FN608" s="530"/>
      <c r="FO608" s="530"/>
      <c r="FP608" s="530"/>
      <c r="FQ608" s="530"/>
      <c r="FR608" s="530"/>
      <c r="FS608" s="530"/>
      <c r="FT608" s="530"/>
      <c r="FU608" s="530"/>
      <c r="FV608" s="530"/>
      <c r="FW608" s="530"/>
      <c r="FX608" s="530"/>
      <c r="FY608" s="530"/>
      <c r="FZ608" s="530"/>
      <c r="GA608" s="530"/>
      <c r="GB608" s="530"/>
      <c r="GC608" s="530"/>
      <c r="GD608" s="530"/>
      <c r="GE608" s="530"/>
      <c r="GF608" s="530"/>
      <c r="GG608" s="530"/>
      <c r="GH608" s="530"/>
      <c r="GI608" s="530"/>
      <c r="GJ608" s="530"/>
      <c r="GK608" s="530"/>
      <c r="GL608" s="530"/>
      <c r="GM608" s="530"/>
      <c r="GN608" s="530"/>
      <c r="GO608" s="530"/>
      <c r="GP608" s="530"/>
      <c r="GQ608" s="530"/>
      <c r="GR608" s="530"/>
      <c r="GS608" s="530"/>
      <c r="GT608" s="530"/>
      <c r="GU608" s="530"/>
      <c r="GV608" s="530"/>
      <c r="GW608" s="530"/>
      <c r="GX608" s="530"/>
      <c r="GY608" s="530"/>
      <c r="GZ608" s="530"/>
      <c r="HA608" s="530"/>
      <c r="HB608" s="530"/>
      <c r="HC608" s="530"/>
      <c r="HD608" s="530"/>
      <c r="HE608" s="530"/>
      <c r="HF608" s="530"/>
      <c r="HG608" s="530"/>
      <c r="HH608" s="530"/>
      <c r="HI608" s="530"/>
      <c r="HJ608" s="530"/>
      <c r="HK608" s="530"/>
      <c r="HL608" s="530"/>
      <c r="HM608" s="530"/>
      <c r="HN608" s="530"/>
      <c r="HO608" s="530"/>
      <c r="HP608" s="530"/>
      <c r="HQ608" s="530"/>
      <c r="HR608" s="530"/>
      <c r="HS608" s="530"/>
      <c r="HT608" s="530"/>
      <c r="HU608" s="530"/>
      <c r="HV608" s="530"/>
      <c r="HW608" s="530"/>
      <c r="HX608" s="530"/>
      <c r="HY608" s="530"/>
      <c r="HZ608" s="530"/>
      <c r="IA608" s="530"/>
      <c r="IB608" s="530"/>
      <c r="IC608" s="530"/>
      <c r="ID608" s="530"/>
      <c r="IE608" s="530"/>
      <c r="IF608" s="530"/>
      <c r="IG608" s="530"/>
      <c r="IH608" s="530"/>
      <c r="II608" s="530"/>
      <c r="IJ608" s="530"/>
      <c r="IK608" s="530"/>
      <c r="IL608" s="530"/>
      <c r="IM608" s="530"/>
      <c r="IN608" s="530"/>
      <c r="IO608" s="530"/>
      <c r="IP608" s="530"/>
      <c r="IQ608" s="530"/>
      <c r="IR608" s="530"/>
      <c r="IS608" s="530"/>
      <c r="IT608" s="530"/>
      <c r="IU608" s="530"/>
      <c r="IV608" s="530"/>
      <c r="IW608" s="530"/>
      <c r="IX608" s="530"/>
      <c r="IY608" s="530"/>
      <c r="IZ608" s="530"/>
      <c r="JA608" s="530"/>
      <c r="JB608" s="530"/>
      <c r="JC608" s="530"/>
      <c r="JD608" s="530"/>
      <c r="JE608" s="530"/>
      <c r="JF608" s="530"/>
      <c r="JG608" s="530"/>
      <c r="JH608" s="530"/>
      <c r="JI608" s="530"/>
      <c r="JJ608" s="530"/>
      <c r="JK608" s="530"/>
      <c r="JL608" s="530"/>
      <c r="JM608" s="530"/>
      <c r="JN608" s="530"/>
      <c r="JO608" s="530"/>
      <c r="JP608" s="530"/>
      <c r="JQ608" s="530"/>
      <c r="JR608" s="530"/>
      <c r="JS608" s="530"/>
      <c r="JT608" s="530"/>
      <c r="JU608" s="530"/>
      <c r="JV608" s="530"/>
      <c r="JW608" s="530"/>
      <c r="JX608" s="530"/>
      <c r="JY608" s="530"/>
      <c r="JZ608" s="530"/>
      <c r="KA608" s="530"/>
      <c r="KB608" s="530"/>
      <c r="KC608" s="530"/>
      <c r="KD608" s="530"/>
      <c r="KE608" s="530"/>
      <c r="KF608" s="530"/>
      <c r="KG608" s="530"/>
      <c r="KH608" s="530"/>
    </row>
    <row r="609" spans="1:63" ht="13">
      <c r="A609" s="590"/>
      <c r="B609" s="591"/>
      <c r="C609" s="551">
        <v>606</v>
      </c>
      <c r="D609" s="630" t="s">
        <v>4284</v>
      </c>
      <c r="E609" s="630">
        <v>1</v>
      </c>
      <c r="F609" s="553" t="s">
        <v>1953</v>
      </c>
      <c r="G609" s="580" t="s">
        <v>572</v>
      </c>
      <c r="H609" s="581" t="s">
        <v>573</v>
      </c>
      <c r="I609" s="581" t="s">
        <v>419</v>
      </c>
      <c r="J609" s="580" t="s">
        <v>629</v>
      </c>
      <c r="K609" s="582">
        <f t="shared" si="1761"/>
        <v>4</v>
      </c>
      <c r="L609" s="580">
        <v>4</v>
      </c>
      <c r="M609" s="557"/>
      <c r="N609" s="558"/>
      <c r="O609" s="559">
        <f t="shared" si="1762"/>
        <v>4</v>
      </c>
      <c r="P609" s="560"/>
      <c r="Q609" s="558"/>
      <c r="R609" s="559">
        <f t="shared" si="1763"/>
        <v>4</v>
      </c>
      <c r="S609" s="560"/>
      <c r="T609" s="558"/>
      <c r="U609" s="561">
        <f t="shared" si="1764"/>
        <v>4</v>
      </c>
      <c r="V609" s="560"/>
      <c r="W609" s="558"/>
      <c r="X609" s="559">
        <f t="shared" si="1765"/>
        <v>4</v>
      </c>
      <c r="Y609" s="560"/>
      <c r="Z609" s="558"/>
      <c r="AA609" s="561">
        <f t="shared" si="1766"/>
        <v>4</v>
      </c>
      <c r="AB609" s="560"/>
      <c r="AC609" s="558"/>
      <c r="AD609" s="559">
        <f t="shared" si="1767"/>
        <v>4</v>
      </c>
      <c r="AE609" s="557"/>
      <c r="AF609" s="558"/>
      <c r="AG609" s="756">
        <f t="shared" si="1768"/>
        <v>4</v>
      </c>
      <c r="AH609" s="560"/>
      <c r="AI609" s="558"/>
      <c r="AJ609" s="562">
        <f t="shared" si="1769"/>
        <v>4</v>
      </c>
      <c r="AK609" s="560"/>
      <c r="AL609" s="558"/>
      <c r="AM609" s="562">
        <f t="shared" si="1770"/>
        <v>4</v>
      </c>
      <c r="AN609" s="560"/>
      <c r="AO609" s="558"/>
      <c r="AP609" s="562">
        <f t="shared" si="1771"/>
        <v>4</v>
      </c>
      <c r="AQ609" s="560"/>
      <c r="AR609" s="558"/>
      <c r="AS609" s="562">
        <f t="shared" si="1772"/>
        <v>4</v>
      </c>
      <c r="AT609" s="560"/>
      <c r="AU609" s="558"/>
      <c r="AV609" s="562">
        <f t="shared" si="1773"/>
        <v>4</v>
      </c>
      <c r="AW609" s="583">
        <f t="shared" si="1774"/>
        <v>0</v>
      </c>
      <c r="AX609" s="583">
        <f t="shared" si="1774"/>
        <v>0</v>
      </c>
      <c r="AY609" s="564">
        <f t="shared" si="1775"/>
        <v>0</v>
      </c>
      <c r="AZ609" s="565" t="e">
        <f t="shared" si="1776"/>
        <v>#DIV/0!</v>
      </c>
      <c r="BA609" s="566">
        <f t="shared" si="1777"/>
        <v>0</v>
      </c>
      <c r="BB609" s="567">
        <v>3</v>
      </c>
      <c r="BC609" s="568">
        <v>1</v>
      </c>
      <c r="BD609" s="584">
        <f t="shared" si="1703"/>
        <v>4</v>
      </c>
      <c r="BE609" s="583">
        <f t="shared" si="1700"/>
        <v>3</v>
      </c>
      <c r="BF609" s="585">
        <v>2</v>
      </c>
      <c r="BG609" s="586">
        <v>44489.392523148148</v>
      </c>
      <c r="BH609" s="572">
        <f t="shared" si="1723"/>
        <v>46265</v>
      </c>
      <c r="BI609" s="587">
        <f t="shared" si="1778"/>
        <v>1775.607476851852</v>
      </c>
      <c r="BJ609" s="580" t="str">
        <f t="shared" si="1702"/>
        <v>Dead Stock</v>
      </c>
      <c r="BK609" s="751">
        <v>122</v>
      </c>
    </row>
    <row r="610" spans="1:63" ht="13">
      <c r="A610" s="549"/>
      <c r="B610" s="550"/>
      <c r="C610" s="551">
        <v>607</v>
      </c>
      <c r="D610" s="630" t="s">
        <v>4284</v>
      </c>
      <c r="E610" s="630">
        <v>1</v>
      </c>
      <c r="F610" s="553" t="s">
        <v>1953</v>
      </c>
      <c r="G610" s="580" t="s">
        <v>684</v>
      </c>
      <c r="H610" s="581" t="s">
        <v>685</v>
      </c>
      <c r="I610" s="581" t="s">
        <v>418</v>
      </c>
      <c r="J610" s="580" t="s">
        <v>629</v>
      </c>
      <c r="K610" s="582">
        <f t="shared" si="1761"/>
        <v>1</v>
      </c>
      <c r="L610" s="580">
        <v>4</v>
      </c>
      <c r="M610" s="557"/>
      <c r="N610" s="558"/>
      <c r="O610" s="559">
        <f t="shared" si="1762"/>
        <v>4</v>
      </c>
      <c r="P610" s="560"/>
      <c r="Q610" s="558"/>
      <c r="R610" s="559">
        <f t="shared" si="1763"/>
        <v>4</v>
      </c>
      <c r="S610" s="560"/>
      <c r="T610" s="558"/>
      <c r="U610" s="561">
        <f t="shared" si="1764"/>
        <v>4</v>
      </c>
      <c r="V610" s="560"/>
      <c r="W610" s="558"/>
      <c r="X610" s="559">
        <f t="shared" si="1765"/>
        <v>4</v>
      </c>
      <c r="Y610" s="560"/>
      <c r="Z610" s="558"/>
      <c r="AA610" s="561">
        <f t="shared" si="1766"/>
        <v>4</v>
      </c>
      <c r="AB610" s="560"/>
      <c r="AC610" s="558"/>
      <c r="AD610" s="559">
        <f t="shared" si="1767"/>
        <v>4</v>
      </c>
      <c r="AE610" s="557"/>
      <c r="AF610" s="558"/>
      <c r="AG610" s="756">
        <f t="shared" si="1768"/>
        <v>4</v>
      </c>
      <c r="AH610" s="560"/>
      <c r="AI610" s="558">
        <v>3</v>
      </c>
      <c r="AJ610" s="562">
        <f t="shared" si="1769"/>
        <v>1</v>
      </c>
      <c r="AK610" s="560"/>
      <c r="AL610" s="558"/>
      <c r="AM610" s="562">
        <f t="shared" si="1770"/>
        <v>1</v>
      </c>
      <c r="AN610" s="560"/>
      <c r="AO610" s="558"/>
      <c r="AP610" s="562">
        <f t="shared" si="1771"/>
        <v>1</v>
      </c>
      <c r="AQ610" s="560"/>
      <c r="AR610" s="558"/>
      <c r="AS610" s="562">
        <f t="shared" si="1772"/>
        <v>1</v>
      </c>
      <c r="AT610" s="560"/>
      <c r="AU610" s="558"/>
      <c r="AV610" s="562">
        <f t="shared" si="1773"/>
        <v>1</v>
      </c>
      <c r="AW610" s="583">
        <f t="shared" si="1774"/>
        <v>0</v>
      </c>
      <c r="AX610" s="583">
        <f t="shared" si="1774"/>
        <v>3</v>
      </c>
      <c r="AY610" s="564">
        <f t="shared" si="1775"/>
        <v>3</v>
      </c>
      <c r="AZ610" s="565">
        <f t="shared" si="1776"/>
        <v>3</v>
      </c>
      <c r="BA610" s="566">
        <f t="shared" si="1777"/>
        <v>1</v>
      </c>
      <c r="BB610" s="567">
        <f>MAX(0, Table176252626[[#This Row],[Column6]])</f>
        <v>1</v>
      </c>
      <c r="BC610" s="568">
        <v>1</v>
      </c>
      <c r="BD610" s="584">
        <f t="shared" si="1703"/>
        <v>1</v>
      </c>
      <c r="BE610" s="583">
        <f t="shared" si="1700"/>
        <v>0</v>
      </c>
      <c r="BF610" s="585">
        <v>2</v>
      </c>
      <c r="BG610" s="586">
        <v>43290.690104166664</v>
      </c>
      <c r="BH610" s="572">
        <f t="shared" si="1723"/>
        <v>46265</v>
      </c>
      <c r="BI610" s="587">
        <f t="shared" si="1778"/>
        <v>2974.3098958333358</v>
      </c>
      <c r="BJ610" s="580" t="str">
        <f t="shared" si="1702"/>
        <v>Dead Stock</v>
      </c>
      <c r="BK610" s="751">
        <v>188</v>
      </c>
    </row>
    <row r="611" spans="1:63" ht="13">
      <c r="A611" s="575"/>
      <c r="B611" s="576"/>
      <c r="C611" s="551">
        <v>608</v>
      </c>
      <c r="D611" s="630" t="s">
        <v>4284</v>
      </c>
      <c r="E611" s="630">
        <v>1</v>
      </c>
      <c r="F611" s="553" t="s">
        <v>1953</v>
      </c>
      <c r="G611" s="580" t="s">
        <v>941</v>
      </c>
      <c r="H611" s="581" t="s">
        <v>942</v>
      </c>
      <c r="I611" s="581" t="s">
        <v>423</v>
      </c>
      <c r="J611" s="580" t="s">
        <v>629</v>
      </c>
      <c r="K611" s="582">
        <f t="shared" si="1761"/>
        <v>2</v>
      </c>
      <c r="L611" s="580">
        <v>2</v>
      </c>
      <c r="M611" s="557"/>
      <c r="N611" s="558"/>
      <c r="O611" s="559">
        <f t="shared" si="1762"/>
        <v>2</v>
      </c>
      <c r="P611" s="560"/>
      <c r="Q611" s="558"/>
      <c r="R611" s="559">
        <f t="shared" si="1763"/>
        <v>2</v>
      </c>
      <c r="S611" s="560"/>
      <c r="T611" s="558"/>
      <c r="U611" s="561">
        <f t="shared" si="1764"/>
        <v>2</v>
      </c>
      <c r="V611" s="560"/>
      <c r="W611" s="558"/>
      <c r="X611" s="559">
        <f t="shared" si="1765"/>
        <v>2</v>
      </c>
      <c r="Y611" s="560"/>
      <c r="Z611" s="558"/>
      <c r="AA611" s="561">
        <f t="shared" si="1766"/>
        <v>2</v>
      </c>
      <c r="AB611" s="560"/>
      <c r="AC611" s="558"/>
      <c r="AD611" s="559">
        <f t="shared" si="1767"/>
        <v>2</v>
      </c>
      <c r="AE611" s="557"/>
      <c r="AF611" s="558"/>
      <c r="AG611" s="756">
        <f t="shared" si="1768"/>
        <v>2</v>
      </c>
      <c r="AH611" s="560"/>
      <c r="AI611" s="558"/>
      <c r="AJ611" s="562">
        <f t="shared" si="1769"/>
        <v>2</v>
      </c>
      <c r="AK611" s="560"/>
      <c r="AL611" s="558"/>
      <c r="AM611" s="562">
        <f t="shared" si="1770"/>
        <v>2</v>
      </c>
      <c r="AN611" s="560"/>
      <c r="AO611" s="558"/>
      <c r="AP611" s="562">
        <f t="shared" si="1771"/>
        <v>2</v>
      </c>
      <c r="AQ611" s="560"/>
      <c r="AR611" s="558"/>
      <c r="AS611" s="605">
        <f t="shared" si="1772"/>
        <v>2</v>
      </c>
      <c r="AT611" s="557"/>
      <c r="AU611" s="558"/>
      <c r="AV611" s="562">
        <f t="shared" si="1773"/>
        <v>2</v>
      </c>
      <c r="AW611" s="583">
        <f t="shared" si="1774"/>
        <v>0</v>
      </c>
      <c r="AX611" s="583">
        <f t="shared" si="1774"/>
        <v>0</v>
      </c>
      <c r="AY611" s="564">
        <f t="shared" si="1775"/>
        <v>0</v>
      </c>
      <c r="AZ611" s="565" t="e">
        <f t="shared" si="1776"/>
        <v>#DIV/0!</v>
      </c>
      <c r="BA611" s="566">
        <f t="shared" si="1777"/>
        <v>0</v>
      </c>
      <c r="BB611" s="567">
        <f>MAX(0, Table176252626[[#This Row],[Column6]])</f>
        <v>2</v>
      </c>
      <c r="BC611" s="568">
        <v>1</v>
      </c>
      <c r="BD611" s="584">
        <f t="shared" si="1703"/>
        <v>2</v>
      </c>
      <c r="BE611" s="583">
        <f t="shared" si="1700"/>
        <v>1</v>
      </c>
      <c r="BF611" s="585">
        <v>2</v>
      </c>
      <c r="BG611" s="586">
        <v>43601.598240740743</v>
      </c>
      <c r="BH611" s="572">
        <f t="shared" si="1723"/>
        <v>46265</v>
      </c>
      <c r="BI611" s="587">
        <f t="shared" si="1778"/>
        <v>2663.4017592592572</v>
      </c>
      <c r="BJ611" s="580" t="str">
        <f t="shared" si="1702"/>
        <v>Dead Stock</v>
      </c>
      <c r="BK611" s="751">
        <v>950</v>
      </c>
    </row>
    <row r="612" spans="1:63" ht="13">
      <c r="A612" s="549"/>
      <c r="B612" s="576"/>
      <c r="C612" s="577">
        <v>609</v>
      </c>
      <c r="D612" s="630" t="s">
        <v>4284</v>
      </c>
      <c r="E612" s="630">
        <v>1</v>
      </c>
      <c r="F612" s="553" t="s">
        <v>1953</v>
      </c>
      <c r="G612" s="580" t="s">
        <v>588</v>
      </c>
      <c r="H612" s="581" t="s">
        <v>589</v>
      </c>
      <c r="I612" s="581" t="s">
        <v>419</v>
      </c>
      <c r="J612" s="580" t="s">
        <v>629</v>
      </c>
      <c r="K612" s="582">
        <f t="shared" si="1761"/>
        <v>4</v>
      </c>
      <c r="L612" s="580">
        <v>4</v>
      </c>
      <c r="M612" s="557"/>
      <c r="N612" s="558"/>
      <c r="O612" s="559">
        <f t="shared" si="1762"/>
        <v>4</v>
      </c>
      <c r="P612" s="560"/>
      <c r="Q612" s="558"/>
      <c r="R612" s="559">
        <f t="shared" si="1763"/>
        <v>4</v>
      </c>
      <c r="S612" s="560"/>
      <c r="T612" s="558"/>
      <c r="U612" s="561">
        <f t="shared" si="1764"/>
        <v>4</v>
      </c>
      <c r="V612" s="560"/>
      <c r="W612" s="558"/>
      <c r="X612" s="559">
        <f t="shared" si="1765"/>
        <v>4</v>
      </c>
      <c r="Y612" s="560"/>
      <c r="Z612" s="558"/>
      <c r="AA612" s="561">
        <f t="shared" si="1766"/>
        <v>4</v>
      </c>
      <c r="AB612" s="560"/>
      <c r="AC612" s="558"/>
      <c r="AD612" s="559">
        <f t="shared" si="1767"/>
        <v>4</v>
      </c>
      <c r="AE612" s="557"/>
      <c r="AF612" s="558"/>
      <c r="AG612" s="756">
        <f t="shared" si="1768"/>
        <v>4</v>
      </c>
      <c r="AH612" s="560"/>
      <c r="AI612" s="558"/>
      <c r="AJ612" s="562">
        <f t="shared" si="1769"/>
        <v>4</v>
      </c>
      <c r="AK612" s="560"/>
      <c r="AL612" s="558"/>
      <c r="AM612" s="562">
        <f t="shared" si="1770"/>
        <v>4</v>
      </c>
      <c r="AN612" s="560"/>
      <c r="AO612" s="558"/>
      <c r="AP612" s="562">
        <f t="shared" si="1771"/>
        <v>4</v>
      </c>
      <c r="AQ612" s="560"/>
      <c r="AR612" s="558"/>
      <c r="AS612" s="562">
        <f t="shared" si="1772"/>
        <v>4</v>
      </c>
      <c r="AT612" s="560"/>
      <c r="AU612" s="558"/>
      <c r="AV612" s="562">
        <f t="shared" si="1773"/>
        <v>4</v>
      </c>
      <c r="AW612" s="583">
        <f t="shared" si="1774"/>
        <v>0</v>
      </c>
      <c r="AX612" s="583">
        <f t="shared" si="1774"/>
        <v>0</v>
      </c>
      <c r="AY612" s="564">
        <f t="shared" si="1775"/>
        <v>0</v>
      </c>
      <c r="AZ612" s="565" t="e">
        <f t="shared" si="1776"/>
        <v>#DIV/0!</v>
      </c>
      <c r="BA612" s="566">
        <f t="shared" si="1777"/>
        <v>0</v>
      </c>
      <c r="BB612" s="567">
        <f>MAX(0, Table176252626[[#This Row],[Column6]])</f>
        <v>4</v>
      </c>
      <c r="BC612" s="568">
        <v>1</v>
      </c>
      <c r="BD612" s="584">
        <f t="shared" si="1703"/>
        <v>4</v>
      </c>
      <c r="BE612" s="583">
        <f t="shared" si="1700"/>
        <v>3</v>
      </c>
      <c r="BF612" s="585">
        <v>2</v>
      </c>
      <c r="BG612" s="586">
        <v>44589.518831018519</v>
      </c>
      <c r="BH612" s="572">
        <f t="shared" si="1723"/>
        <v>46265</v>
      </c>
      <c r="BI612" s="587">
        <f t="shared" si="1778"/>
        <v>1675.4811689814815</v>
      </c>
      <c r="BJ612" s="580" t="str">
        <f t="shared" si="1702"/>
        <v>Dead Stock</v>
      </c>
      <c r="BK612" s="751">
        <v>80</v>
      </c>
    </row>
    <row r="613" spans="1:63" ht="13">
      <c r="A613" s="549"/>
      <c r="B613" s="576"/>
      <c r="C613" s="551">
        <v>610</v>
      </c>
      <c r="D613" s="630" t="s">
        <v>4284</v>
      </c>
      <c r="E613" s="630">
        <v>1</v>
      </c>
      <c r="F613" s="553" t="s">
        <v>1953</v>
      </c>
      <c r="G613" s="588" t="s">
        <v>568</v>
      </c>
      <c r="H613" s="589" t="s">
        <v>569</v>
      </c>
      <c r="I613" s="581" t="s">
        <v>419</v>
      </c>
      <c r="J613" s="580" t="s">
        <v>629</v>
      </c>
      <c r="K613" s="582">
        <f t="shared" si="1761"/>
        <v>0</v>
      </c>
      <c r="L613" s="580">
        <v>2</v>
      </c>
      <c r="M613" s="557"/>
      <c r="N613" s="558"/>
      <c r="O613" s="559">
        <f t="shared" si="1762"/>
        <v>2</v>
      </c>
      <c r="P613" s="560"/>
      <c r="Q613" s="558"/>
      <c r="R613" s="559">
        <f t="shared" si="1763"/>
        <v>2</v>
      </c>
      <c r="S613" s="560"/>
      <c r="T613" s="558"/>
      <c r="U613" s="561">
        <f t="shared" si="1764"/>
        <v>2</v>
      </c>
      <c r="V613" s="560"/>
      <c r="W613" s="558"/>
      <c r="X613" s="559">
        <f t="shared" si="1765"/>
        <v>2</v>
      </c>
      <c r="Y613" s="560"/>
      <c r="Z613" s="558"/>
      <c r="AA613" s="561">
        <f t="shared" si="1766"/>
        <v>2</v>
      </c>
      <c r="AB613" s="560"/>
      <c r="AC613" s="558"/>
      <c r="AD613" s="559">
        <f t="shared" si="1767"/>
        <v>2</v>
      </c>
      <c r="AE613" s="557"/>
      <c r="AF613" s="558"/>
      <c r="AG613" s="756">
        <f t="shared" si="1768"/>
        <v>2</v>
      </c>
      <c r="AH613" s="560"/>
      <c r="AI613" s="558">
        <v>2</v>
      </c>
      <c r="AJ613" s="562">
        <f t="shared" si="1769"/>
        <v>0</v>
      </c>
      <c r="AK613" s="560"/>
      <c r="AL613" s="558"/>
      <c r="AM613" s="562">
        <f t="shared" si="1770"/>
        <v>0</v>
      </c>
      <c r="AN613" s="560"/>
      <c r="AO613" s="558"/>
      <c r="AP613" s="562">
        <f t="shared" si="1771"/>
        <v>0</v>
      </c>
      <c r="AQ613" s="560"/>
      <c r="AR613" s="558"/>
      <c r="AS613" s="562">
        <f t="shared" si="1772"/>
        <v>0</v>
      </c>
      <c r="AT613" s="560"/>
      <c r="AU613" s="558"/>
      <c r="AV613" s="562">
        <f t="shared" si="1773"/>
        <v>0</v>
      </c>
      <c r="AW613" s="583">
        <f t="shared" si="1774"/>
        <v>0</v>
      </c>
      <c r="AX613" s="583">
        <f t="shared" si="1774"/>
        <v>2</v>
      </c>
      <c r="AY613" s="564">
        <f t="shared" si="1775"/>
        <v>2</v>
      </c>
      <c r="AZ613" s="565">
        <f t="shared" si="1776"/>
        <v>2</v>
      </c>
      <c r="BA613" s="566">
        <f t="shared" si="1777"/>
        <v>1</v>
      </c>
      <c r="BB613" s="567">
        <f>MAX(0, Table176252626[[#This Row],[Column6]])</f>
        <v>0</v>
      </c>
      <c r="BC613" s="568">
        <v>1</v>
      </c>
      <c r="BD613" s="584">
        <f t="shared" si="1703"/>
        <v>0</v>
      </c>
      <c r="BE613" s="583">
        <f t="shared" si="1700"/>
        <v>-1</v>
      </c>
      <c r="BF613" s="585">
        <v>2</v>
      </c>
      <c r="BG613" s="586">
        <v>45314.451261574075</v>
      </c>
      <c r="BH613" s="572">
        <f t="shared" si="1723"/>
        <v>46265</v>
      </c>
      <c r="BI613" s="608">
        <f t="shared" si="1778"/>
        <v>950.54873842592497</v>
      </c>
      <c r="BJ613" s="580" t="str">
        <f t="shared" si="1702"/>
        <v/>
      </c>
      <c r="BK613" s="751">
        <v>80</v>
      </c>
    </row>
    <row r="614" spans="1:63" ht="13">
      <c r="A614" s="549"/>
      <c r="B614" s="550"/>
      <c r="C614" s="551">
        <v>611</v>
      </c>
      <c r="D614" s="630" t="s">
        <v>4284</v>
      </c>
      <c r="E614" s="630">
        <v>1</v>
      </c>
      <c r="F614" s="553" t="s">
        <v>1953</v>
      </c>
      <c r="G614" s="588" t="s">
        <v>1917</v>
      </c>
      <c r="H614" s="589" t="s">
        <v>1918</v>
      </c>
      <c r="I614" s="581" t="s">
        <v>423</v>
      </c>
      <c r="J614" s="580" t="s">
        <v>629</v>
      </c>
      <c r="K614" s="582">
        <f t="shared" si="1761"/>
        <v>4</v>
      </c>
      <c r="L614" s="580">
        <v>4</v>
      </c>
      <c r="M614" s="557"/>
      <c r="N614" s="558"/>
      <c r="O614" s="559">
        <f t="shared" si="1762"/>
        <v>4</v>
      </c>
      <c r="P614" s="560"/>
      <c r="Q614" s="558"/>
      <c r="R614" s="559">
        <f t="shared" si="1763"/>
        <v>4</v>
      </c>
      <c r="S614" s="560"/>
      <c r="T614" s="558"/>
      <c r="U614" s="561">
        <f t="shared" si="1764"/>
        <v>4</v>
      </c>
      <c r="V614" s="560"/>
      <c r="W614" s="558"/>
      <c r="X614" s="559">
        <f t="shared" si="1765"/>
        <v>4</v>
      </c>
      <c r="Y614" s="560"/>
      <c r="Z614" s="558"/>
      <c r="AA614" s="561">
        <f t="shared" si="1766"/>
        <v>4</v>
      </c>
      <c r="AB614" s="560"/>
      <c r="AC614" s="558"/>
      <c r="AD614" s="559">
        <f t="shared" si="1767"/>
        <v>4</v>
      </c>
      <c r="AE614" s="557"/>
      <c r="AF614" s="558"/>
      <c r="AG614" s="756">
        <f t="shared" si="1768"/>
        <v>4</v>
      </c>
      <c r="AH614" s="560"/>
      <c r="AI614" s="558"/>
      <c r="AJ614" s="562">
        <f t="shared" si="1769"/>
        <v>4</v>
      </c>
      <c r="AK614" s="560"/>
      <c r="AL614" s="558"/>
      <c r="AM614" s="562">
        <f t="shared" si="1770"/>
        <v>4</v>
      </c>
      <c r="AN614" s="560"/>
      <c r="AO614" s="558"/>
      <c r="AP614" s="562">
        <f t="shared" si="1771"/>
        <v>4</v>
      </c>
      <c r="AQ614" s="560"/>
      <c r="AR614" s="558"/>
      <c r="AS614" s="562">
        <f t="shared" si="1772"/>
        <v>4</v>
      </c>
      <c r="AT614" s="560"/>
      <c r="AU614" s="558"/>
      <c r="AV614" s="562">
        <f t="shared" si="1773"/>
        <v>4</v>
      </c>
      <c r="AW614" s="583">
        <f t="shared" si="1774"/>
        <v>0</v>
      </c>
      <c r="AX614" s="583">
        <f t="shared" si="1774"/>
        <v>0</v>
      </c>
      <c r="AY614" s="564">
        <f t="shared" si="1775"/>
        <v>0</v>
      </c>
      <c r="AZ614" s="565" t="e">
        <f t="shared" si="1776"/>
        <v>#DIV/0!</v>
      </c>
      <c r="BA614" s="566">
        <f t="shared" si="1777"/>
        <v>0</v>
      </c>
      <c r="BB614" s="567">
        <f>MAX(0, Table176252626[[#This Row],[Column6]])</f>
        <v>4</v>
      </c>
      <c r="BC614" s="568">
        <v>1</v>
      </c>
      <c r="BD614" s="584">
        <f t="shared" si="1703"/>
        <v>4</v>
      </c>
      <c r="BE614" s="583">
        <f t="shared" si="1700"/>
        <v>3</v>
      </c>
      <c r="BF614" s="585">
        <v>2</v>
      </c>
      <c r="BG614" s="586">
        <v>45314.453148148146</v>
      </c>
      <c r="BH614" s="572">
        <f t="shared" si="1723"/>
        <v>46265</v>
      </c>
      <c r="BI614" s="587">
        <f t="shared" si="1778"/>
        <v>950.54685185185372</v>
      </c>
      <c r="BJ614" s="580" t="str">
        <f t="shared" si="1702"/>
        <v>Dead Stock</v>
      </c>
      <c r="BK614" s="751">
        <v>320</v>
      </c>
    </row>
    <row r="615" spans="1:63" ht="13">
      <c r="A615" s="575"/>
      <c r="B615" s="576"/>
      <c r="C615" s="551">
        <v>612</v>
      </c>
      <c r="D615" s="630" t="s">
        <v>4284</v>
      </c>
      <c r="E615" s="630">
        <v>1</v>
      </c>
      <c r="F615" s="553" t="s">
        <v>1953</v>
      </c>
      <c r="G615" s="588" t="s">
        <v>1919</v>
      </c>
      <c r="H615" s="589" t="s">
        <v>1920</v>
      </c>
      <c r="I615" s="581" t="s">
        <v>423</v>
      </c>
      <c r="J615" s="580" t="s">
        <v>629</v>
      </c>
      <c r="K615" s="582">
        <f t="shared" si="1761"/>
        <v>4</v>
      </c>
      <c r="L615" s="580">
        <v>5</v>
      </c>
      <c r="M615" s="557"/>
      <c r="N615" s="558"/>
      <c r="O615" s="559">
        <f t="shared" si="1762"/>
        <v>5</v>
      </c>
      <c r="P615" s="560"/>
      <c r="Q615" s="558"/>
      <c r="R615" s="559">
        <f t="shared" si="1763"/>
        <v>5</v>
      </c>
      <c r="S615" s="560"/>
      <c r="T615" s="558"/>
      <c r="U615" s="561">
        <f t="shared" si="1764"/>
        <v>5</v>
      </c>
      <c r="V615" s="560"/>
      <c r="W615" s="558"/>
      <c r="X615" s="559">
        <f t="shared" si="1765"/>
        <v>5</v>
      </c>
      <c r="Y615" s="560"/>
      <c r="Z615" s="558"/>
      <c r="AA615" s="561">
        <f t="shared" si="1766"/>
        <v>5</v>
      </c>
      <c r="AB615" s="560"/>
      <c r="AC615" s="558"/>
      <c r="AD615" s="559">
        <f t="shared" si="1767"/>
        <v>5</v>
      </c>
      <c r="AE615" s="557"/>
      <c r="AF615" s="558"/>
      <c r="AG615" s="756">
        <f t="shared" si="1768"/>
        <v>5</v>
      </c>
      <c r="AH615" s="560"/>
      <c r="AI615" s="558">
        <v>1</v>
      </c>
      <c r="AJ615" s="562">
        <f t="shared" si="1769"/>
        <v>4</v>
      </c>
      <c r="AK615" s="560"/>
      <c r="AL615" s="558"/>
      <c r="AM615" s="562">
        <f t="shared" si="1770"/>
        <v>4</v>
      </c>
      <c r="AN615" s="560"/>
      <c r="AO615" s="558"/>
      <c r="AP615" s="562">
        <f t="shared" si="1771"/>
        <v>4</v>
      </c>
      <c r="AQ615" s="560"/>
      <c r="AR615" s="558"/>
      <c r="AS615" s="562">
        <f t="shared" si="1772"/>
        <v>4</v>
      </c>
      <c r="AT615" s="560"/>
      <c r="AU615" s="558"/>
      <c r="AV615" s="562">
        <f t="shared" si="1773"/>
        <v>4</v>
      </c>
      <c r="AW615" s="583">
        <f t="shared" si="1774"/>
        <v>0</v>
      </c>
      <c r="AX615" s="583">
        <f t="shared" si="1774"/>
        <v>1</v>
      </c>
      <c r="AY615" s="564">
        <f t="shared" si="1775"/>
        <v>1</v>
      </c>
      <c r="AZ615" s="565">
        <f t="shared" si="1776"/>
        <v>1</v>
      </c>
      <c r="BA615" s="566">
        <f t="shared" si="1777"/>
        <v>1</v>
      </c>
      <c r="BB615" s="567">
        <f>MAX(0, Table176252626[[#This Row],[Column6]])</f>
        <v>4</v>
      </c>
      <c r="BC615" s="568">
        <v>1</v>
      </c>
      <c r="BD615" s="584">
        <f t="shared" si="1703"/>
        <v>4</v>
      </c>
      <c r="BE615" s="583">
        <f t="shared" si="1700"/>
        <v>3</v>
      </c>
      <c r="BF615" s="585">
        <v>2</v>
      </c>
      <c r="BG615" s="586">
        <v>43823.354768518519</v>
      </c>
      <c r="BH615" s="572">
        <f t="shared" si="1723"/>
        <v>46265</v>
      </c>
      <c r="BI615" s="587">
        <f t="shared" si="1778"/>
        <v>2441.6452314814815</v>
      </c>
      <c r="BJ615" s="580" t="str">
        <f t="shared" si="1702"/>
        <v>Dead Stock</v>
      </c>
      <c r="BK615" s="751">
        <v>365</v>
      </c>
    </row>
    <row r="616" spans="1:63" ht="13">
      <c r="A616" s="549"/>
      <c r="B616" s="550"/>
      <c r="C616" s="577">
        <v>613</v>
      </c>
      <c r="D616" s="657" t="s">
        <v>2915</v>
      </c>
      <c r="E616" s="657">
        <v>4</v>
      </c>
      <c r="F616" s="593" t="s">
        <v>1953</v>
      </c>
      <c r="G616" s="588" t="s">
        <v>3750</v>
      </c>
      <c r="H616" s="589" t="s">
        <v>3751</v>
      </c>
      <c r="I616" s="581" t="s">
        <v>4300</v>
      </c>
      <c r="J616" s="580" t="s">
        <v>629</v>
      </c>
      <c r="K616" s="594">
        <f t="shared" ref="K616:K618" si="1779">AV616</f>
        <v>0</v>
      </c>
      <c r="L616" s="580">
        <v>1</v>
      </c>
      <c r="M616" s="558"/>
      <c r="N616" s="558"/>
      <c r="O616" s="562">
        <f t="shared" ref="O616:O618" si="1780">SUM(L616+M616-N616)</f>
        <v>1</v>
      </c>
      <c r="P616" s="560"/>
      <c r="Q616" s="558"/>
      <c r="R616" s="562">
        <f t="shared" ref="R616:R618" si="1781">SUM(O616+P616-Q616)</f>
        <v>1</v>
      </c>
      <c r="S616" s="560"/>
      <c r="T616" s="558"/>
      <c r="U616" s="595">
        <f t="shared" ref="U616:U618" si="1782">SUM(R616+S616-T616)</f>
        <v>1</v>
      </c>
      <c r="V616" s="560"/>
      <c r="W616" s="558"/>
      <c r="X616" s="562">
        <f t="shared" ref="X616:X618" si="1783">SUM(U616+V616-W616)</f>
        <v>1</v>
      </c>
      <c r="Y616" s="560"/>
      <c r="Z616" s="558"/>
      <c r="AA616" s="595">
        <f t="shared" ref="AA616:AA618" si="1784">SUM(X616+Y616-Z616)</f>
        <v>1</v>
      </c>
      <c r="AB616" s="560"/>
      <c r="AC616" s="558"/>
      <c r="AD616" s="562">
        <f t="shared" ref="AD616:AD618" si="1785">SUM(AA616+AB616-AC616)</f>
        <v>1</v>
      </c>
      <c r="AE616" s="557"/>
      <c r="AF616" s="558"/>
      <c r="AG616" s="672">
        <f t="shared" ref="AG616:AG618" si="1786">SUM(AD616+AE616-AF616)</f>
        <v>1</v>
      </c>
      <c r="AH616" s="560"/>
      <c r="AI616" s="558">
        <v>1</v>
      </c>
      <c r="AJ616" s="562">
        <f t="shared" ref="AJ616:AJ618" si="1787">SUM(AG616+AH616-AI616)</f>
        <v>0</v>
      </c>
      <c r="AK616" s="560"/>
      <c r="AL616" s="558"/>
      <c r="AM616" s="562">
        <f t="shared" ref="AM616:AM618" si="1788">SUM(AJ616+AK616-AL616)</f>
        <v>0</v>
      </c>
      <c r="AN616" s="560"/>
      <c r="AO616" s="558"/>
      <c r="AP616" s="562">
        <f t="shared" ref="AP616:AP618" si="1789">SUM(AM616+AN616-AO616)</f>
        <v>0</v>
      </c>
      <c r="AQ616" s="560"/>
      <c r="AR616" s="558"/>
      <c r="AS616" s="562">
        <f t="shared" ref="AS616:AS618" si="1790">SUM(AP616+AQ616-AR616)</f>
        <v>0</v>
      </c>
      <c r="AT616" s="560"/>
      <c r="AU616" s="558"/>
      <c r="AV616" s="562">
        <f t="shared" ref="AV616:AV618" si="1791">SUM(AS616+AT616-AU616)</f>
        <v>0</v>
      </c>
      <c r="AW616" s="597">
        <f t="shared" ref="AW616:AW618" si="1792">SUM(M616+P616+S616+V616+Y616+AB616+AE616+AH616+AK616+AN616+AQ616+AT616)</f>
        <v>0</v>
      </c>
      <c r="AX616" s="583">
        <f t="shared" si="1774"/>
        <v>1</v>
      </c>
      <c r="AY616" s="599">
        <f t="shared" ref="AY616:AY618" si="1793">SUM(N616,Q616,T616,W616,Z616,AC616,AF616,AI616,AL616,AO616,AR616,AU616)</f>
        <v>1</v>
      </c>
      <c r="AZ616" s="600">
        <f t="shared" ref="AZ616:AZ618" si="1794">AVERAGE(N616,Q616,T616,W616,Z616,AC616,AF616,AI616,AL616,AO616,AR616,AU616)</f>
        <v>1</v>
      </c>
      <c r="BA616" s="601">
        <f t="shared" ref="BA616:BA618" si="1795">COUNT(N616,Q616,T616,W616,Z616,AC616,AF616,AI616,AL616,AO616,AR616,AU616)</f>
        <v>1</v>
      </c>
      <c r="BB616" s="602">
        <v>1</v>
      </c>
      <c r="BC616" s="603">
        <v>0</v>
      </c>
      <c r="BD616" s="584">
        <f t="shared" si="1703"/>
        <v>0</v>
      </c>
      <c r="BE616" s="583">
        <f t="shared" si="1700"/>
        <v>0</v>
      </c>
      <c r="BF616" s="585">
        <v>2</v>
      </c>
      <c r="BG616" s="586">
        <v>45220.762627314813</v>
      </c>
      <c r="BH616" s="572">
        <f t="shared" si="1723"/>
        <v>46265</v>
      </c>
      <c r="BI616" s="610">
        <f t="shared" ref="BI616:BI618" si="1796">BH616-BG616</f>
        <v>1044.2373726851874</v>
      </c>
      <c r="BJ616" s="580" t="str">
        <f t="shared" si="1702"/>
        <v/>
      </c>
      <c r="BK616" s="751">
        <v>2470</v>
      </c>
    </row>
    <row r="617" spans="1:63" ht="13">
      <c r="A617" s="590"/>
      <c r="B617" s="591"/>
      <c r="C617" s="551">
        <v>614</v>
      </c>
      <c r="D617" s="657" t="s">
        <v>2915</v>
      </c>
      <c r="E617" s="657">
        <v>5</v>
      </c>
      <c r="F617" s="593" t="s">
        <v>1953</v>
      </c>
      <c r="G617" s="588" t="s">
        <v>3758</v>
      </c>
      <c r="H617" s="589" t="s">
        <v>3759</v>
      </c>
      <c r="I617" s="581" t="s">
        <v>4300</v>
      </c>
      <c r="J617" s="580" t="s">
        <v>629</v>
      </c>
      <c r="K617" s="594">
        <f t="shared" si="1779"/>
        <v>0</v>
      </c>
      <c r="L617" s="580">
        <v>2</v>
      </c>
      <c r="M617" s="558"/>
      <c r="N617" s="558"/>
      <c r="O617" s="562">
        <f t="shared" si="1780"/>
        <v>2</v>
      </c>
      <c r="P617" s="560"/>
      <c r="Q617" s="558"/>
      <c r="R617" s="562">
        <f t="shared" si="1781"/>
        <v>2</v>
      </c>
      <c r="S617" s="560"/>
      <c r="T617" s="558"/>
      <c r="U617" s="595">
        <f t="shared" si="1782"/>
        <v>2</v>
      </c>
      <c r="V617" s="560"/>
      <c r="W617" s="558"/>
      <c r="X617" s="562">
        <f t="shared" si="1783"/>
        <v>2</v>
      </c>
      <c r="Y617" s="560"/>
      <c r="Z617" s="558"/>
      <c r="AA617" s="595">
        <f t="shared" si="1784"/>
        <v>2</v>
      </c>
      <c r="AB617" s="560"/>
      <c r="AC617" s="558"/>
      <c r="AD617" s="562">
        <f t="shared" si="1785"/>
        <v>2</v>
      </c>
      <c r="AE617" s="557"/>
      <c r="AF617" s="558"/>
      <c r="AG617" s="672">
        <f t="shared" si="1786"/>
        <v>2</v>
      </c>
      <c r="AH617" s="560"/>
      <c r="AI617" s="558">
        <v>2</v>
      </c>
      <c r="AJ617" s="562">
        <f t="shared" si="1787"/>
        <v>0</v>
      </c>
      <c r="AK617" s="560"/>
      <c r="AL617" s="558"/>
      <c r="AM617" s="562">
        <f t="shared" si="1788"/>
        <v>0</v>
      </c>
      <c r="AN617" s="560"/>
      <c r="AO617" s="558"/>
      <c r="AP617" s="562">
        <f t="shared" si="1789"/>
        <v>0</v>
      </c>
      <c r="AQ617" s="560"/>
      <c r="AR617" s="558"/>
      <c r="AS617" s="562">
        <f t="shared" si="1790"/>
        <v>0</v>
      </c>
      <c r="AT617" s="560"/>
      <c r="AU617" s="558"/>
      <c r="AV617" s="562">
        <f t="shared" si="1791"/>
        <v>0</v>
      </c>
      <c r="AW617" s="597">
        <f t="shared" si="1792"/>
        <v>0</v>
      </c>
      <c r="AX617" s="583">
        <f t="shared" si="1774"/>
        <v>2</v>
      </c>
      <c r="AY617" s="599">
        <f t="shared" si="1793"/>
        <v>2</v>
      </c>
      <c r="AZ617" s="600">
        <f t="shared" si="1794"/>
        <v>2</v>
      </c>
      <c r="BA617" s="601">
        <f t="shared" si="1795"/>
        <v>1</v>
      </c>
      <c r="BB617" s="602">
        <v>2</v>
      </c>
      <c r="BC617" s="603">
        <v>1</v>
      </c>
      <c r="BD617" s="584">
        <f t="shared" si="1703"/>
        <v>0</v>
      </c>
      <c r="BE617" s="583">
        <f t="shared" si="1700"/>
        <v>-1</v>
      </c>
      <c r="BF617" s="585">
        <v>2</v>
      </c>
      <c r="BG617" s="586">
        <v>45220.769432870373</v>
      </c>
      <c r="BH617" s="572">
        <f t="shared" si="1723"/>
        <v>46265</v>
      </c>
      <c r="BI617" s="610">
        <f t="shared" si="1796"/>
        <v>1044.2305671296272</v>
      </c>
      <c r="BJ617" s="580" t="str">
        <f t="shared" si="1702"/>
        <v/>
      </c>
      <c r="BK617" s="751">
        <v>2660</v>
      </c>
    </row>
    <row r="618" spans="1:63" ht="13">
      <c r="A618" s="549"/>
      <c r="B618" s="550"/>
      <c r="C618" s="551">
        <v>615</v>
      </c>
      <c r="D618" s="657" t="s">
        <v>2915</v>
      </c>
      <c r="E618" s="657">
        <v>6</v>
      </c>
      <c r="F618" s="593" t="s">
        <v>1953</v>
      </c>
      <c r="G618" s="588" t="s">
        <v>3742</v>
      </c>
      <c r="H618" s="589" t="s">
        <v>3743</v>
      </c>
      <c r="I618" s="581" t="s">
        <v>4300</v>
      </c>
      <c r="J618" s="580" t="s">
        <v>629</v>
      </c>
      <c r="K618" s="594">
        <f t="shared" si="1779"/>
        <v>0</v>
      </c>
      <c r="L618" s="580">
        <v>0</v>
      </c>
      <c r="M618" s="558"/>
      <c r="N618" s="558"/>
      <c r="O618" s="562">
        <f t="shared" si="1780"/>
        <v>0</v>
      </c>
      <c r="P618" s="560"/>
      <c r="Q618" s="558"/>
      <c r="R618" s="562">
        <f t="shared" si="1781"/>
        <v>0</v>
      </c>
      <c r="S618" s="560"/>
      <c r="T618" s="558"/>
      <c r="U618" s="595">
        <f t="shared" si="1782"/>
        <v>0</v>
      </c>
      <c r="V618" s="560"/>
      <c r="W618" s="558"/>
      <c r="X618" s="562">
        <f t="shared" si="1783"/>
        <v>0</v>
      </c>
      <c r="Y618" s="560"/>
      <c r="Z618" s="558"/>
      <c r="AA618" s="595">
        <f t="shared" si="1784"/>
        <v>0</v>
      </c>
      <c r="AB618" s="560"/>
      <c r="AC618" s="558"/>
      <c r="AD618" s="562">
        <f t="shared" si="1785"/>
        <v>0</v>
      </c>
      <c r="AE618" s="557"/>
      <c r="AF618" s="558"/>
      <c r="AG618" s="672">
        <f t="shared" si="1786"/>
        <v>0</v>
      </c>
      <c r="AH618" s="560"/>
      <c r="AI618" s="558"/>
      <c r="AJ618" s="562">
        <f t="shared" si="1787"/>
        <v>0</v>
      </c>
      <c r="AK618" s="560"/>
      <c r="AL618" s="558"/>
      <c r="AM618" s="562">
        <f t="shared" si="1788"/>
        <v>0</v>
      </c>
      <c r="AN618" s="560"/>
      <c r="AO618" s="558"/>
      <c r="AP618" s="562">
        <f t="shared" si="1789"/>
        <v>0</v>
      </c>
      <c r="AQ618" s="560"/>
      <c r="AR618" s="558"/>
      <c r="AS618" s="562">
        <f t="shared" si="1790"/>
        <v>0</v>
      </c>
      <c r="AT618" s="560"/>
      <c r="AU618" s="558"/>
      <c r="AV618" s="562">
        <f t="shared" si="1791"/>
        <v>0</v>
      </c>
      <c r="AW618" s="597">
        <f t="shared" si="1792"/>
        <v>0</v>
      </c>
      <c r="AX618" s="583">
        <f t="shared" si="1774"/>
        <v>0</v>
      </c>
      <c r="AY618" s="599">
        <f t="shared" si="1793"/>
        <v>0</v>
      </c>
      <c r="AZ618" s="600" t="e">
        <f t="shared" si="1794"/>
        <v>#DIV/0!</v>
      </c>
      <c r="BA618" s="601">
        <f t="shared" si="1795"/>
        <v>0</v>
      </c>
      <c r="BB618" s="602">
        <v>1</v>
      </c>
      <c r="BC618" s="603">
        <f t="shared" ref="BC618" si="1797">MIN(N618,Q618,T618,W618,Z618,AC618,AF618,AI618,AL618,AO618,AR618,AU618)</f>
        <v>0</v>
      </c>
      <c r="BD618" s="584">
        <f t="shared" si="1703"/>
        <v>0</v>
      </c>
      <c r="BE618" s="583">
        <f t="shared" si="1700"/>
        <v>0</v>
      </c>
      <c r="BF618" s="585">
        <v>2</v>
      </c>
      <c r="BG618" s="586"/>
      <c r="BH618" s="572">
        <f t="shared" si="1723"/>
        <v>46265</v>
      </c>
      <c r="BI618" s="610">
        <f t="shared" si="1796"/>
        <v>46265</v>
      </c>
      <c r="BJ618" s="580" t="str">
        <f t="shared" si="1702"/>
        <v/>
      </c>
      <c r="BK618" s="751">
        <v>2850</v>
      </c>
    </row>
    <row r="619" spans="1:63" ht="13">
      <c r="A619" s="549"/>
      <c r="B619" s="550"/>
      <c r="C619" s="551">
        <v>616</v>
      </c>
      <c r="D619" s="761" t="s">
        <v>4994</v>
      </c>
      <c r="E619" s="642">
        <v>1</v>
      </c>
      <c r="F619" s="553" t="s">
        <v>1952</v>
      </c>
      <c r="G619" s="606" t="s">
        <v>156</v>
      </c>
      <c r="H619" s="613" t="s">
        <v>3222</v>
      </c>
      <c r="I619" s="581" t="s">
        <v>423</v>
      </c>
      <c r="J619" s="580" t="s">
        <v>629</v>
      </c>
      <c r="K619" s="582">
        <f t="shared" ref="K619" si="1798">AV619</f>
        <v>1</v>
      </c>
      <c r="L619" s="580">
        <v>1</v>
      </c>
      <c r="M619" s="557"/>
      <c r="N619" s="558"/>
      <c r="O619" s="559">
        <f>SUM(L619+M619-N619)</f>
        <v>1</v>
      </c>
      <c r="P619" s="560"/>
      <c r="Q619" s="558"/>
      <c r="R619" s="559">
        <f>SUM(O619+P619-Q619)</f>
        <v>1</v>
      </c>
      <c r="S619" s="560"/>
      <c r="T619" s="558"/>
      <c r="U619" s="561">
        <f>SUM(R619+S619-T619)</f>
        <v>1</v>
      </c>
      <c r="V619" s="560"/>
      <c r="W619" s="558"/>
      <c r="X619" s="559">
        <f>SUM(U619+V619-W619)</f>
        <v>1</v>
      </c>
      <c r="Y619" s="560"/>
      <c r="Z619" s="558"/>
      <c r="AA619" s="561">
        <f>SUM(X619+Y619-Z619)</f>
        <v>1</v>
      </c>
      <c r="AB619" s="560"/>
      <c r="AC619" s="558"/>
      <c r="AD619" s="559">
        <f>SUM(AA619+AB619-AC619)</f>
        <v>1</v>
      </c>
      <c r="AE619" s="557"/>
      <c r="AF619" s="558"/>
      <c r="AG619" s="756">
        <f>SUM(AD619+AE619-AF619)</f>
        <v>1</v>
      </c>
      <c r="AH619" s="560"/>
      <c r="AI619" s="558"/>
      <c r="AJ619" s="562">
        <f>SUM(AG619+AH619-AI619)</f>
        <v>1</v>
      </c>
      <c r="AK619" s="560"/>
      <c r="AL619" s="558"/>
      <c r="AM619" s="562">
        <f>SUM(AJ619+AK619-AL619)</f>
        <v>1</v>
      </c>
      <c r="AN619" s="560"/>
      <c r="AO619" s="558"/>
      <c r="AP619" s="562">
        <f>SUM(AM619+AN619-AO619)</f>
        <v>1</v>
      </c>
      <c r="AQ619" s="560"/>
      <c r="AR619" s="558"/>
      <c r="AS619" s="562">
        <f>SUM(AP619+AQ619-AR619)</f>
        <v>1</v>
      </c>
      <c r="AT619" s="560"/>
      <c r="AU619" s="558"/>
      <c r="AV619" s="562">
        <f>SUM(AS619+AT619-AU619)</f>
        <v>1</v>
      </c>
      <c r="AW619" s="583">
        <f t="shared" ref="AW619" si="1799">SUM(M619+P619+S619+V619+Y619+AB619+AE619+AH619+AK619+AN619+AQ619+AT619)</f>
        <v>0</v>
      </c>
      <c r="AX619" s="583">
        <f t="shared" ref="AX619:AX649" si="1800">SUM(N619+Q619+T619+W619+Z619+AC619+AF619+AI619+AL619+AO619+AR619+AU619)</f>
        <v>0</v>
      </c>
      <c r="AY619" s="564">
        <f>SUM(N619,Q619,T619,W619,Z619,AC619,AF619,AI619,AL619,AO619,AR619,AU619)</f>
        <v>0</v>
      </c>
      <c r="AZ619" s="565" t="e">
        <f>AVERAGE(N619,Q619,T619,W619,Z619,AC619,AF619,AI619,AL619,AO619,AR619,AU619)</f>
        <v>#DIV/0!</v>
      </c>
      <c r="BA619" s="566">
        <f>COUNT(N619,Q619,T619,W619,Z619,AC619,AF619,AI619,AL619,AO619,AR619,AU619)</f>
        <v>0</v>
      </c>
      <c r="BB619" s="567">
        <v>1</v>
      </c>
      <c r="BC619" s="568">
        <v>0</v>
      </c>
      <c r="BD619" s="584">
        <f t="shared" ref="BD619:BD649" si="1801">K619</f>
        <v>1</v>
      </c>
      <c r="BE619" s="583">
        <f t="shared" ref="BE619:BE683" si="1802">SUM(BD619-BC619)</f>
        <v>1</v>
      </c>
      <c r="BF619" s="585">
        <v>2</v>
      </c>
      <c r="BG619" s="586">
        <v>45162.581018518518</v>
      </c>
      <c r="BH619" s="572">
        <f>BH626</f>
        <v>46265</v>
      </c>
      <c r="BI619" s="587">
        <f>BH619-BG619</f>
        <v>1102.4189814814818</v>
      </c>
      <c r="BJ619" s="580" t="str">
        <f t="shared" ref="BJ619:BJ683" si="1803">IF(AND(K619&gt;0,BI619&gt;365),"Dead Stock","")</f>
        <v>Dead Stock</v>
      </c>
      <c r="BK619" s="751">
        <v>34850</v>
      </c>
    </row>
    <row r="620" spans="1:63" ht="13">
      <c r="A620" s="549"/>
      <c r="B620" s="576"/>
      <c r="C620" s="577">
        <v>617</v>
      </c>
      <c r="D620" s="761" t="s">
        <v>4994</v>
      </c>
      <c r="E620" s="642">
        <v>2</v>
      </c>
      <c r="F620" s="593" t="s">
        <v>1952</v>
      </c>
      <c r="G620" s="588" t="s">
        <v>4233</v>
      </c>
      <c r="H620" s="589" t="s">
        <v>4234</v>
      </c>
      <c r="I620" s="589" t="s">
        <v>423</v>
      </c>
      <c r="J620" s="588" t="s">
        <v>629</v>
      </c>
      <c r="K620" s="594">
        <f>AV620</f>
        <v>1</v>
      </c>
      <c r="L620" s="580">
        <v>1</v>
      </c>
      <c r="M620" s="558"/>
      <c r="N620" s="558"/>
      <c r="O620" s="562">
        <f>SUM(L620+M620-N620)</f>
        <v>1</v>
      </c>
      <c r="P620" s="560"/>
      <c r="Q620" s="558"/>
      <c r="R620" s="562">
        <f>SUM(O620+P620-Q620)</f>
        <v>1</v>
      </c>
      <c r="S620" s="560"/>
      <c r="T620" s="558"/>
      <c r="U620" s="595">
        <f>SUM(R620+S620-T620)</f>
        <v>1</v>
      </c>
      <c r="V620" s="560"/>
      <c r="W620" s="558"/>
      <c r="X620" s="562">
        <f>SUM(U620+V620-W620)</f>
        <v>1</v>
      </c>
      <c r="Y620" s="560"/>
      <c r="Z620" s="558"/>
      <c r="AA620" s="595">
        <f>SUM(X620+Y620-Z620)</f>
        <v>1</v>
      </c>
      <c r="AB620" s="560"/>
      <c r="AC620" s="558"/>
      <c r="AD620" s="562">
        <f>SUM(AA620+AB620-AC620)</f>
        <v>1</v>
      </c>
      <c r="AE620" s="557"/>
      <c r="AF620" s="558"/>
      <c r="AG620" s="672">
        <f>SUM(AD620+AE620-AF620)</f>
        <v>1</v>
      </c>
      <c r="AH620" s="560"/>
      <c r="AI620" s="558"/>
      <c r="AJ620" s="562">
        <f>SUM(AG620+AH620-AI620)</f>
        <v>1</v>
      </c>
      <c r="AK620" s="560"/>
      <c r="AL620" s="558"/>
      <c r="AM620" s="562">
        <f>SUM(AJ620+AK620-AL620)</f>
        <v>1</v>
      </c>
      <c r="AN620" s="560"/>
      <c r="AO620" s="558"/>
      <c r="AP620" s="562">
        <f>SUM(AM620+AN620-AO620)</f>
        <v>1</v>
      </c>
      <c r="AQ620" s="560"/>
      <c r="AR620" s="558"/>
      <c r="AS620" s="562">
        <f>SUM(AP620+AQ620-AR620)</f>
        <v>1</v>
      </c>
      <c r="AT620" s="560"/>
      <c r="AU620" s="558"/>
      <c r="AV620" s="562">
        <f t="shared" ref="AV620" si="1804">SUM(AS620+AT620-AU620)</f>
        <v>1</v>
      </c>
      <c r="AW620" s="597">
        <f t="shared" ref="AW620" si="1805">SUM(M620+P620+S620+V620+Y620+AB620+AE620+AH620+AK620+AN620+AQ620+AT620)</f>
        <v>0</v>
      </c>
      <c r="AX620" s="583">
        <f t="shared" si="1800"/>
        <v>0</v>
      </c>
      <c r="AY620" s="599">
        <f t="shared" ref="AY620" si="1806">SUM(N620,Q620,T620,W620,Z620,AC620,AF620,AI620,AL620,AO620,AR620,AU620)</f>
        <v>0</v>
      </c>
      <c r="AZ620" s="600" t="e">
        <f>AVERAGE(N620,Q620,T620,W620,Z620,AC620,AF620,AI620,AL620,AO620,AR620,AU620)</f>
        <v>#DIV/0!</v>
      </c>
      <c r="BA620" s="601">
        <f>COUNT(N620,Q620,T620,W620,Z620,AC620,AF620,AI620,AL620,AO620,AR620,AU620)</f>
        <v>0</v>
      </c>
      <c r="BB620" s="602">
        <v>1</v>
      </c>
      <c r="BC620" s="603">
        <v>0</v>
      </c>
      <c r="BD620" s="584">
        <f t="shared" si="1801"/>
        <v>1</v>
      </c>
      <c r="BE620" s="583">
        <f t="shared" si="1802"/>
        <v>1</v>
      </c>
      <c r="BF620" s="585">
        <v>2</v>
      </c>
      <c r="BG620" s="586">
        <v>45643.410740740743</v>
      </c>
      <c r="BH620" s="572">
        <f>BH648</f>
        <v>46265</v>
      </c>
      <c r="BI620" s="604">
        <f>BH620-BG620</f>
        <v>621.58925925925723</v>
      </c>
      <c r="BJ620" s="580" t="str">
        <f t="shared" si="1803"/>
        <v>Dead Stock</v>
      </c>
      <c r="BK620" s="751">
        <v>36000</v>
      </c>
    </row>
    <row r="621" spans="1:63" ht="13">
      <c r="A621" s="590"/>
      <c r="B621" s="591"/>
      <c r="C621" s="551">
        <v>618</v>
      </c>
      <c r="D621" s="761" t="s">
        <v>4994</v>
      </c>
      <c r="E621" s="642">
        <v>2</v>
      </c>
      <c r="F621" s="553" t="s">
        <v>1952</v>
      </c>
      <c r="G621" s="606" t="s">
        <v>853</v>
      </c>
      <c r="H621" s="613" t="s">
        <v>854</v>
      </c>
      <c r="I621" s="581" t="s">
        <v>423</v>
      </c>
      <c r="J621" s="580" t="s">
        <v>629</v>
      </c>
      <c r="K621" s="594">
        <f t="shared" ref="K621:K622" si="1807">AV621</f>
        <v>1</v>
      </c>
      <c r="L621" s="580">
        <v>0</v>
      </c>
      <c r="M621" s="557"/>
      <c r="N621" s="558"/>
      <c r="O621" s="559">
        <f t="shared" ref="O621:O622" si="1808">SUM(L621+M621-N621)</f>
        <v>0</v>
      </c>
      <c r="P621" s="560"/>
      <c r="Q621" s="558"/>
      <c r="R621" s="559">
        <f t="shared" ref="R621:R622" si="1809">SUM(O621+P621-Q621)</f>
        <v>0</v>
      </c>
      <c r="S621" s="560"/>
      <c r="T621" s="558"/>
      <c r="U621" s="561">
        <f t="shared" ref="U621:U622" si="1810">SUM(R621+S621-T621)</f>
        <v>0</v>
      </c>
      <c r="V621" s="560">
        <v>1</v>
      </c>
      <c r="W621" s="558"/>
      <c r="X621" s="559">
        <f t="shared" ref="X621:X622" si="1811">SUM(U621+V621-W621)</f>
        <v>1</v>
      </c>
      <c r="Y621" s="560"/>
      <c r="Z621" s="558"/>
      <c r="AA621" s="561">
        <f t="shared" ref="AA621:AA622" si="1812">SUM(X621+Y621-Z621)</f>
        <v>1</v>
      </c>
      <c r="AB621" s="560"/>
      <c r="AC621" s="558"/>
      <c r="AD621" s="559">
        <f t="shared" ref="AD621:AD622" si="1813">SUM(AA621+AB621-AC621)</f>
        <v>1</v>
      </c>
      <c r="AE621" s="557"/>
      <c r="AF621" s="558"/>
      <c r="AG621" s="756">
        <f t="shared" ref="AG621:AG622" si="1814">SUM(AD621+AE621-AF621)</f>
        <v>1</v>
      </c>
      <c r="AH621" s="560"/>
      <c r="AI621" s="558"/>
      <c r="AJ621" s="562">
        <f t="shared" ref="AJ621:AJ622" si="1815">SUM(AG621+AH621-AI621)</f>
        <v>1</v>
      </c>
      <c r="AK621" s="560"/>
      <c r="AL621" s="558"/>
      <c r="AM621" s="562">
        <f t="shared" ref="AM621:AM622" si="1816">SUM(AJ621+AK621-AL621)</f>
        <v>1</v>
      </c>
      <c r="AN621" s="560"/>
      <c r="AO621" s="558"/>
      <c r="AP621" s="562">
        <f t="shared" ref="AP621:AP622" si="1817">SUM(AM621+AN621-AO621)</f>
        <v>1</v>
      </c>
      <c r="AQ621" s="560"/>
      <c r="AR621" s="558"/>
      <c r="AS621" s="562">
        <f t="shared" ref="AS621:AS622" si="1818">SUM(AP621+AQ621-AR621)</f>
        <v>1</v>
      </c>
      <c r="AT621" s="560"/>
      <c r="AU621" s="558"/>
      <c r="AV621" s="562">
        <f t="shared" ref="AV621:AV622" si="1819">SUM(AS621+AT621-AU621)</f>
        <v>1</v>
      </c>
      <c r="AW621" s="583">
        <f t="shared" ref="AW621:AW622" si="1820">SUM(M621+P621+S621+V621+Y621+AB621+AE621+AH621+AK621+AN621+AQ621+AT621)</f>
        <v>1</v>
      </c>
      <c r="AX621" s="583">
        <f t="shared" si="1800"/>
        <v>0</v>
      </c>
      <c r="AY621" s="564">
        <f t="shared" ref="AY621:AY622" si="1821">SUM(N621,Q621,T621,W621,Z621,AC621,AF621,AI621,AL621,AO621,AR621,AU621)</f>
        <v>0</v>
      </c>
      <c r="AZ621" s="565" t="e">
        <f t="shared" ref="AZ621:AZ622" si="1822">AVERAGE(N621,Q621,T621,W621,Z621,AC621,AF621,AI621,AL621,AO621,AR621,AU621)</f>
        <v>#DIV/0!</v>
      </c>
      <c r="BA621" s="566">
        <f t="shared" ref="BA621:BA622" si="1823">COUNT(N621,Q621,T621,W621,Z621,AC621,AF621,AI621,AL621,AO621,AR621,AU621)</f>
        <v>0</v>
      </c>
      <c r="BB621" s="567">
        <f>MAX(0, Table176252626[[#This Row],[Column6]])</f>
        <v>1</v>
      </c>
      <c r="BC621" s="568">
        <v>0</v>
      </c>
      <c r="BD621" s="584">
        <f t="shared" si="1801"/>
        <v>1</v>
      </c>
      <c r="BE621" s="583">
        <f t="shared" si="1802"/>
        <v>1</v>
      </c>
      <c r="BF621" s="585">
        <v>2</v>
      </c>
      <c r="BG621" s="586">
        <v>46139</v>
      </c>
      <c r="BH621" s="572">
        <f>BH884</f>
        <v>46265</v>
      </c>
      <c r="BI621" s="587">
        <f t="shared" ref="BI621:BI622" si="1824">BH621-BG621</f>
        <v>126</v>
      </c>
      <c r="BJ621" s="580" t="str">
        <f t="shared" si="1803"/>
        <v/>
      </c>
      <c r="BK621" s="751">
        <v>77167</v>
      </c>
    </row>
    <row r="622" spans="1:63" ht="13">
      <c r="A622" s="549"/>
      <c r="B622" s="550"/>
      <c r="C622" s="551">
        <v>619</v>
      </c>
      <c r="D622" s="761" t="s">
        <v>4994</v>
      </c>
      <c r="E622" s="642">
        <v>2</v>
      </c>
      <c r="F622" s="553" t="s">
        <v>1952</v>
      </c>
      <c r="G622" s="606" t="s">
        <v>964</v>
      </c>
      <c r="H622" s="613" t="s">
        <v>3894</v>
      </c>
      <c r="I622" s="581" t="s">
        <v>423</v>
      </c>
      <c r="J622" s="580" t="s">
        <v>629</v>
      </c>
      <c r="K622" s="594">
        <f t="shared" si="1807"/>
        <v>1</v>
      </c>
      <c r="L622" s="580">
        <v>0</v>
      </c>
      <c r="M622" s="557"/>
      <c r="N622" s="558"/>
      <c r="O622" s="559">
        <f t="shared" si="1808"/>
        <v>0</v>
      </c>
      <c r="P622" s="560"/>
      <c r="Q622" s="558"/>
      <c r="R622" s="559">
        <f t="shared" si="1809"/>
        <v>0</v>
      </c>
      <c r="S622" s="560"/>
      <c r="T622" s="558"/>
      <c r="U622" s="561">
        <f t="shared" si="1810"/>
        <v>0</v>
      </c>
      <c r="V622" s="560"/>
      <c r="W622" s="558"/>
      <c r="X622" s="559">
        <f t="shared" si="1811"/>
        <v>0</v>
      </c>
      <c r="Y622" s="560"/>
      <c r="Z622" s="558"/>
      <c r="AA622" s="561">
        <f t="shared" si="1812"/>
        <v>0</v>
      </c>
      <c r="AB622" s="560">
        <v>1</v>
      </c>
      <c r="AC622" s="558"/>
      <c r="AD622" s="559">
        <f t="shared" si="1813"/>
        <v>1</v>
      </c>
      <c r="AE622" s="557"/>
      <c r="AF622" s="558"/>
      <c r="AG622" s="756">
        <f t="shared" si="1814"/>
        <v>1</v>
      </c>
      <c r="AH622" s="560"/>
      <c r="AI622" s="558"/>
      <c r="AJ622" s="562">
        <f t="shared" si="1815"/>
        <v>1</v>
      </c>
      <c r="AK622" s="560"/>
      <c r="AL622" s="558"/>
      <c r="AM622" s="562">
        <f t="shared" si="1816"/>
        <v>1</v>
      </c>
      <c r="AN622" s="560"/>
      <c r="AO622" s="558"/>
      <c r="AP622" s="562">
        <f t="shared" si="1817"/>
        <v>1</v>
      </c>
      <c r="AQ622" s="560"/>
      <c r="AR622" s="558"/>
      <c r="AS622" s="562">
        <f t="shared" si="1818"/>
        <v>1</v>
      </c>
      <c r="AT622" s="560"/>
      <c r="AU622" s="558"/>
      <c r="AV622" s="562">
        <f t="shared" si="1819"/>
        <v>1</v>
      </c>
      <c r="AW622" s="583">
        <f t="shared" si="1820"/>
        <v>1</v>
      </c>
      <c r="AX622" s="583">
        <f t="shared" si="1800"/>
        <v>0</v>
      </c>
      <c r="AY622" s="564">
        <f t="shared" si="1821"/>
        <v>0</v>
      </c>
      <c r="AZ622" s="565" t="e">
        <f t="shared" si="1822"/>
        <v>#DIV/0!</v>
      </c>
      <c r="BA622" s="566">
        <f t="shared" si="1823"/>
        <v>0</v>
      </c>
      <c r="BB622" s="567">
        <f>MAX(0, Table176252626[[#This Row],[Column6]])</f>
        <v>1</v>
      </c>
      <c r="BC622" s="568">
        <v>0</v>
      </c>
      <c r="BD622" s="584">
        <f t="shared" si="1801"/>
        <v>1</v>
      </c>
      <c r="BE622" s="583">
        <f t="shared" si="1802"/>
        <v>1</v>
      </c>
      <c r="BF622" s="585">
        <v>2</v>
      </c>
      <c r="BG622" s="586">
        <v>46170</v>
      </c>
      <c r="BH622" s="572">
        <f>BH621</f>
        <v>46265</v>
      </c>
      <c r="BI622" s="587">
        <f t="shared" si="1824"/>
        <v>95</v>
      </c>
      <c r="BJ622" s="580" t="str">
        <f t="shared" si="1803"/>
        <v/>
      </c>
      <c r="BK622" s="751">
        <v>78110</v>
      </c>
    </row>
    <row r="623" spans="1:63" ht="13">
      <c r="A623" s="590"/>
      <c r="B623" s="591"/>
      <c r="C623" s="551">
        <v>620</v>
      </c>
      <c r="D623" s="761" t="s">
        <v>4994</v>
      </c>
      <c r="E623" s="642">
        <v>2</v>
      </c>
      <c r="F623" s="553" t="s">
        <v>1953</v>
      </c>
      <c r="G623" s="622" t="s">
        <v>1007</v>
      </c>
      <c r="H623" s="619" t="s">
        <v>1008</v>
      </c>
      <c r="I623" s="589" t="s">
        <v>423</v>
      </c>
      <c r="J623" s="580" t="s">
        <v>629</v>
      </c>
      <c r="K623" s="582">
        <f t="shared" ref="K623:K631" si="1825">AV623</f>
        <v>1</v>
      </c>
      <c r="L623" s="580">
        <v>1</v>
      </c>
      <c r="M623" s="557"/>
      <c r="N623" s="558"/>
      <c r="O623" s="559">
        <f t="shared" ref="O623:O630" si="1826">SUM(L623+M623-N623)</f>
        <v>1</v>
      </c>
      <c r="P623" s="560"/>
      <c r="Q623" s="558"/>
      <c r="R623" s="559">
        <f t="shared" ref="R623:R630" si="1827">SUM(O623+P623-Q623)</f>
        <v>1</v>
      </c>
      <c r="S623" s="560"/>
      <c r="T623" s="558"/>
      <c r="U623" s="561">
        <f t="shared" ref="U623:U630" si="1828">SUM(R623+S623-T623)</f>
        <v>1</v>
      </c>
      <c r="V623" s="560"/>
      <c r="W623" s="558"/>
      <c r="X623" s="559">
        <f t="shared" ref="X623:X630" si="1829">SUM(U623+V623-W623)</f>
        <v>1</v>
      </c>
      <c r="Y623" s="560"/>
      <c r="Z623" s="558"/>
      <c r="AA623" s="561">
        <f t="shared" ref="AA623:AA630" si="1830">SUM(X623+Y623-Z623)</f>
        <v>1</v>
      </c>
      <c r="AB623" s="560"/>
      <c r="AC623" s="558"/>
      <c r="AD623" s="559">
        <f t="shared" ref="AD623:AD630" si="1831">SUM(AA623+AB623-AC623)</f>
        <v>1</v>
      </c>
      <c r="AE623" s="557"/>
      <c r="AF623" s="558"/>
      <c r="AG623" s="756">
        <f t="shared" ref="AG623:AG630" si="1832">SUM(AD623+AE623-AF623)</f>
        <v>1</v>
      </c>
      <c r="AH623" s="560"/>
      <c r="AI623" s="558"/>
      <c r="AJ623" s="562">
        <f t="shared" ref="AJ623:AJ630" si="1833">SUM(AG623+AH623-AI623)</f>
        <v>1</v>
      </c>
      <c r="AK623" s="560"/>
      <c r="AL623" s="558"/>
      <c r="AM623" s="562">
        <f t="shared" ref="AM623:AM630" si="1834">SUM(AJ623+AK623-AL623)</f>
        <v>1</v>
      </c>
      <c r="AN623" s="560"/>
      <c r="AO623" s="558"/>
      <c r="AP623" s="562">
        <f t="shared" ref="AP623:AP630" si="1835">SUM(AM623+AN623-AO623)</f>
        <v>1</v>
      </c>
      <c r="AQ623" s="560"/>
      <c r="AR623" s="558"/>
      <c r="AS623" s="562">
        <f t="shared" ref="AS623:AS630" si="1836">SUM(AP623+AQ623-AR623)</f>
        <v>1</v>
      </c>
      <c r="AT623" s="560"/>
      <c r="AU623" s="558"/>
      <c r="AV623" s="562">
        <f t="shared" ref="AV623:AV631" si="1837">SUM(AS623+AT623-AU623)</f>
        <v>1</v>
      </c>
      <c r="AW623" s="583">
        <f>SUM(M623+P623+S623+V623+Y623+AB623+AE623+AH623+AK623+AN623+AQ623+AT623)</f>
        <v>0</v>
      </c>
      <c r="AX623" s="583">
        <f t="shared" si="1800"/>
        <v>0</v>
      </c>
      <c r="AY623" s="564">
        <f t="shared" ref="AY623:AY631" si="1838">SUM(N623,Q623,T623,W623,Z623,AC623,AF623,AI623,AL623,AO623,AR623,AU623)</f>
        <v>0</v>
      </c>
      <c r="AZ623" s="565" t="e">
        <f t="shared" ref="AZ623:AZ631" si="1839">AVERAGE(N623,Q623,T623,W623,Z623,AC623,AF623,AI623,AL623,AO623,AR623,AU623)</f>
        <v>#DIV/0!</v>
      </c>
      <c r="BA623" s="566">
        <f t="shared" ref="BA623:BA631" si="1840">COUNT(N623,Q623,T623,W623,Z623,AC623,AF623,AI623,AL623,AO623,AR623,AU623)</f>
        <v>0</v>
      </c>
      <c r="BB623" s="567">
        <f>MAX(0, Table176252626[[#This Row],[Column6]])</f>
        <v>1</v>
      </c>
      <c r="BC623" s="568">
        <v>0</v>
      </c>
      <c r="BD623" s="584">
        <f t="shared" si="1801"/>
        <v>1</v>
      </c>
      <c r="BE623" s="583">
        <f t="shared" si="1802"/>
        <v>1</v>
      </c>
      <c r="BF623" s="585">
        <v>2</v>
      </c>
      <c r="BG623" s="586">
        <v>43544.676215277781</v>
      </c>
      <c r="BH623" s="572">
        <f>BH631</f>
        <v>46265</v>
      </c>
      <c r="BI623" s="587">
        <f t="shared" ref="BI623:BI630" si="1841">BH623-BG623</f>
        <v>2720.323784722219</v>
      </c>
      <c r="BJ623" s="580" t="str">
        <f t="shared" si="1803"/>
        <v>Dead Stock</v>
      </c>
      <c r="BK623" s="751">
        <v>27000</v>
      </c>
    </row>
    <row r="624" spans="1:63" ht="13">
      <c r="A624" s="549"/>
      <c r="B624" s="576"/>
      <c r="C624" s="577">
        <v>621</v>
      </c>
      <c r="D624" s="761" t="s">
        <v>4994</v>
      </c>
      <c r="E624" s="642">
        <v>2</v>
      </c>
      <c r="F624" s="553" t="s">
        <v>1953</v>
      </c>
      <c r="G624" s="606" t="s">
        <v>791</v>
      </c>
      <c r="H624" s="613" t="s">
        <v>3123</v>
      </c>
      <c r="I624" s="581" t="s">
        <v>423</v>
      </c>
      <c r="J624" s="580" t="s">
        <v>629</v>
      </c>
      <c r="K624" s="582">
        <f t="shared" si="1825"/>
        <v>1</v>
      </c>
      <c r="L624" s="580">
        <v>1</v>
      </c>
      <c r="M624" s="557"/>
      <c r="N624" s="558"/>
      <c r="O624" s="559">
        <f t="shared" si="1826"/>
        <v>1</v>
      </c>
      <c r="P624" s="560"/>
      <c r="Q624" s="558"/>
      <c r="R624" s="559">
        <f t="shared" si="1827"/>
        <v>1</v>
      </c>
      <c r="S624" s="560"/>
      <c r="T624" s="558"/>
      <c r="U624" s="561">
        <f t="shared" si="1828"/>
        <v>1</v>
      </c>
      <c r="V624" s="560"/>
      <c r="W624" s="558"/>
      <c r="X624" s="559">
        <f t="shared" si="1829"/>
        <v>1</v>
      </c>
      <c r="Y624" s="560"/>
      <c r="Z624" s="558"/>
      <c r="AA624" s="561">
        <f t="shared" si="1830"/>
        <v>1</v>
      </c>
      <c r="AB624" s="560"/>
      <c r="AC624" s="558"/>
      <c r="AD624" s="559">
        <f t="shared" si="1831"/>
        <v>1</v>
      </c>
      <c r="AE624" s="557"/>
      <c r="AF624" s="558"/>
      <c r="AG624" s="756">
        <f t="shared" si="1832"/>
        <v>1</v>
      </c>
      <c r="AH624" s="560"/>
      <c r="AI624" s="558"/>
      <c r="AJ624" s="562">
        <f t="shared" si="1833"/>
        <v>1</v>
      </c>
      <c r="AK624" s="560"/>
      <c r="AL624" s="558"/>
      <c r="AM624" s="562">
        <f t="shared" si="1834"/>
        <v>1</v>
      </c>
      <c r="AN624" s="560"/>
      <c r="AO624" s="558"/>
      <c r="AP624" s="562">
        <f t="shared" si="1835"/>
        <v>1</v>
      </c>
      <c r="AQ624" s="560"/>
      <c r="AR624" s="558"/>
      <c r="AS624" s="562">
        <f t="shared" si="1836"/>
        <v>1</v>
      </c>
      <c r="AT624" s="560"/>
      <c r="AU624" s="558"/>
      <c r="AV624" s="562">
        <f t="shared" si="1837"/>
        <v>1</v>
      </c>
      <c r="AW624" s="583">
        <f>SUM(M624+P624+S624+V624+Y624+AB624+AE624+AH624+AK624+AN624+AQ624+AT624)</f>
        <v>0</v>
      </c>
      <c r="AX624" s="583">
        <f t="shared" si="1800"/>
        <v>0</v>
      </c>
      <c r="AY624" s="564">
        <f t="shared" si="1838"/>
        <v>0</v>
      </c>
      <c r="AZ624" s="565" t="e">
        <f t="shared" si="1839"/>
        <v>#DIV/0!</v>
      </c>
      <c r="BA624" s="566">
        <f t="shared" si="1840"/>
        <v>0</v>
      </c>
      <c r="BB624" s="567">
        <f>MAX(0, Table176252626[[#This Row],[Column6]])</f>
        <v>1</v>
      </c>
      <c r="BC624" s="568">
        <v>0</v>
      </c>
      <c r="BD624" s="584">
        <f t="shared" si="1801"/>
        <v>1</v>
      </c>
      <c r="BE624" s="583">
        <f t="shared" si="1802"/>
        <v>1</v>
      </c>
      <c r="BF624" s="585">
        <v>2</v>
      </c>
      <c r="BG624" s="586">
        <v>43301.583055555559</v>
      </c>
      <c r="BH624" s="572">
        <f>BH625</f>
        <v>46265</v>
      </c>
      <c r="BI624" s="587">
        <f t="shared" si="1841"/>
        <v>2963.4169444444415</v>
      </c>
      <c r="BJ624" s="580" t="str">
        <f t="shared" si="1803"/>
        <v>Dead Stock</v>
      </c>
      <c r="BK624" s="751">
        <v>150000</v>
      </c>
    </row>
    <row r="625" spans="1:63" ht="13">
      <c r="A625" s="575"/>
      <c r="B625" s="576"/>
      <c r="C625" s="551">
        <v>622</v>
      </c>
      <c r="D625" s="761" t="s">
        <v>4994</v>
      </c>
      <c r="E625" s="642">
        <v>2</v>
      </c>
      <c r="F625" s="593" t="s">
        <v>1952</v>
      </c>
      <c r="G625" s="588" t="s">
        <v>3826</v>
      </c>
      <c r="H625" s="589" t="s">
        <v>3827</v>
      </c>
      <c r="I625" s="589" t="s">
        <v>2108</v>
      </c>
      <c r="J625" s="588" t="s">
        <v>629</v>
      </c>
      <c r="K625" s="594">
        <f t="shared" si="1825"/>
        <v>1</v>
      </c>
      <c r="L625" s="580">
        <v>1</v>
      </c>
      <c r="M625" s="558"/>
      <c r="N625" s="558"/>
      <c r="O625" s="562">
        <f t="shared" si="1826"/>
        <v>1</v>
      </c>
      <c r="P625" s="560"/>
      <c r="Q625" s="558"/>
      <c r="R625" s="562">
        <f t="shared" si="1827"/>
        <v>1</v>
      </c>
      <c r="S625" s="560"/>
      <c r="T625" s="558"/>
      <c r="U625" s="595">
        <f t="shared" si="1828"/>
        <v>1</v>
      </c>
      <c r="V625" s="560"/>
      <c r="W625" s="558"/>
      <c r="X625" s="562">
        <f t="shared" si="1829"/>
        <v>1</v>
      </c>
      <c r="Y625" s="560"/>
      <c r="Z625" s="558"/>
      <c r="AA625" s="595">
        <f t="shared" si="1830"/>
        <v>1</v>
      </c>
      <c r="AB625" s="560"/>
      <c r="AC625" s="558"/>
      <c r="AD625" s="562">
        <f t="shared" si="1831"/>
        <v>1</v>
      </c>
      <c r="AE625" s="557"/>
      <c r="AF625" s="558"/>
      <c r="AG625" s="672">
        <f t="shared" si="1832"/>
        <v>1</v>
      </c>
      <c r="AH625" s="560"/>
      <c r="AI625" s="558"/>
      <c r="AJ625" s="562">
        <f t="shared" si="1833"/>
        <v>1</v>
      </c>
      <c r="AK625" s="560"/>
      <c r="AL625" s="558"/>
      <c r="AM625" s="562">
        <f t="shared" si="1834"/>
        <v>1</v>
      </c>
      <c r="AN625" s="560"/>
      <c r="AO625" s="558"/>
      <c r="AP625" s="562">
        <f t="shared" si="1835"/>
        <v>1</v>
      </c>
      <c r="AQ625" s="560"/>
      <c r="AR625" s="558"/>
      <c r="AS625" s="562">
        <f t="shared" si="1836"/>
        <v>1</v>
      </c>
      <c r="AT625" s="560"/>
      <c r="AU625" s="558"/>
      <c r="AV625" s="562">
        <f t="shared" si="1837"/>
        <v>1</v>
      </c>
      <c r="AW625" s="597">
        <f>SUM(M625+P625+S625+V625+Y625+AB625+AE625+AH625+AK625+AN625+AQ625+AT625)</f>
        <v>0</v>
      </c>
      <c r="AX625" s="583">
        <f t="shared" si="1800"/>
        <v>0</v>
      </c>
      <c r="AY625" s="599">
        <f t="shared" si="1838"/>
        <v>0</v>
      </c>
      <c r="AZ625" s="600" t="e">
        <f t="shared" si="1839"/>
        <v>#DIV/0!</v>
      </c>
      <c r="BA625" s="601">
        <f t="shared" si="1840"/>
        <v>0</v>
      </c>
      <c r="BB625" s="602">
        <v>1</v>
      </c>
      <c r="BC625" s="603">
        <v>0</v>
      </c>
      <c r="BD625" s="584">
        <f t="shared" si="1801"/>
        <v>1</v>
      </c>
      <c r="BE625" s="583">
        <f t="shared" si="1802"/>
        <v>1</v>
      </c>
      <c r="BF625" s="585">
        <v>2</v>
      </c>
      <c r="BG625" s="586">
        <v>45240.670624999999</v>
      </c>
      <c r="BH625" s="572">
        <f>BH632</f>
        <v>46265</v>
      </c>
      <c r="BI625" s="604">
        <f t="shared" si="1841"/>
        <v>1024.3293750000012</v>
      </c>
      <c r="BJ625" s="580" t="str">
        <f t="shared" si="1803"/>
        <v>Dead Stock</v>
      </c>
      <c r="BK625" s="751">
        <v>117000</v>
      </c>
    </row>
    <row r="626" spans="1:63" ht="13">
      <c r="A626" s="549"/>
      <c r="B626" s="550"/>
      <c r="C626" s="551">
        <v>623</v>
      </c>
      <c r="D626" s="761" t="s">
        <v>4994</v>
      </c>
      <c r="E626" s="642">
        <v>2</v>
      </c>
      <c r="F626" s="593" t="s">
        <v>1953</v>
      </c>
      <c r="G626" s="588" t="s">
        <v>3860</v>
      </c>
      <c r="H626" s="589" t="s">
        <v>3861</v>
      </c>
      <c r="I626" s="581" t="s">
        <v>423</v>
      </c>
      <c r="J626" s="588" t="s">
        <v>629</v>
      </c>
      <c r="K626" s="594">
        <f t="shared" si="1825"/>
        <v>1</v>
      </c>
      <c r="L626" s="580">
        <v>1</v>
      </c>
      <c r="M626" s="558"/>
      <c r="N626" s="558"/>
      <c r="O626" s="562">
        <f t="shared" si="1826"/>
        <v>1</v>
      </c>
      <c r="P626" s="560"/>
      <c r="Q626" s="558"/>
      <c r="R626" s="562">
        <f t="shared" si="1827"/>
        <v>1</v>
      </c>
      <c r="S626" s="560"/>
      <c r="T626" s="558"/>
      <c r="U626" s="595">
        <f t="shared" si="1828"/>
        <v>1</v>
      </c>
      <c r="V626" s="560"/>
      <c r="W626" s="558"/>
      <c r="X626" s="562">
        <f t="shared" si="1829"/>
        <v>1</v>
      </c>
      <c r="Y626" s="560"/>
      <c r="Z626" s="558"/>
      <c r="AA626" s="595">
        <f t="shared" si="1830"/>
        <v>1</v>
      </c>
      <c r="AB626" s="560"/>
      <c r="AC626" s="558"/>
      <c r="AD626" s="562">
        <f t="shared" si="1831"/>
        <v>1</v>
      </c>
      <c r="AE626" s="557"/>
      <c r="AF626" s="558"/>
      <c r="AG626" s="672">
        <f t="shared" si="1832"/>
        <v>1</v>
      </c>
      <c r="AH626" s="560"/>
      <c r="AI626" s="558"/>
      <c r="AJ626" s="562">
        <f t="shared" si="1833"/>
        <v>1</v>
      </c>
      <c r="AK626" s="560"/>
      <c r="AL626" s="558"/>
      <c r="AM626" s="562">
        <f t="shared" si="1834"/>
        <v>1</v>
      </c>
      <c r="AN626" s="560"/>
      <c r="AO626" s="558"/>
      <c r="AP626" s="562">
        <f t="shared" si="1835"/>
        <v>1</v>
      </c>
      <c r="AQ626" s="560"/>
      <c r="AR626" s="558"/>
      <c r="AS626" s="562">
        <f t="shared" si="1836"/>
        <v>1</v>
      </c>
      <c r="AT626" s="560"/>
      <c r="AU626" s="558"/>
      <c r="AV626" s="562">
        <f t="shared" si="1837"/>
        <v>1</v>
      </c>
      <c r="AW626" s="597">
        <f>SUM(M626+P626+S626+V626+Y626+AB626+AE626+AH626+AK626+AN626+AQ626+AT626)</f>
        <v>0</v>
      </c>
      <c r="AX626" s="583">
        <f t="shared" si="1800"/>
        <v>0</v>
      </c>
      <c r="AY626" s="599">
        <f t="shared" si="1838"/>
        <v>0</v>
      </c>
      <c r="AZ626" s="600" t="e">
        <f t="shared" si="1839"/>
        <v>#DIV/0!</v>
      </c>
      <c r="BA626" s="601">
        <f t="shared" si="1840"/>
        <v>0</v>
      </c>
      <c r="BB626" s="602">
        <v>1</v>
      </c>
      <c r="BC626" s="603">
        <v>0</v>
      </c>
      <c r="BD626" s="584">
        <f t="shared" si="1801"/>
        <v>1</v>
      </c>
      <c r="BE626" s="583">
        <f t="shared" si="1802"/>
        <v>1</v>
      </c>
      <c r="BF626" s="585">
        <v>2</v>
      </c>
      <c r="BG626" s="586">
        <v>45272.557500000003</v>
      </c>
      <c r="BH626" s="572">
        <f>BH623</f>
        <v>46265</v>
      </c>
      <c r="BI626" s="604">
        <f t="shared" si="1841"/>
        <v>992.44249999999738</v>
      </c>
      <c r="BJ626" s="580" t="str">
        <f t="shared" si="1803"/>
        <v>Dead Stock</v>
      </c>
      <c r="BK626" s="751">
        <v>7590</v>
      </c>
    </row>
    <row r="627" spans="1:63" ht="13">
      <c r="A627" s="575"/>
      <c r="B627" s="576"/>
      <c r="C627" s="551">
        <v>624</v>
      </c>
      <c r="D627" s="761" t="s">
        <v>4994</v>
      </c>
      <c r="E627" s="642">
        <v>2</v>
      </c>
      <c r="F627" s="553" t="s">
        <v>1953</v>
      </c>
      <c r="G627" s="622" t="s">
        <v>2047</v>
      </c>
      <c r="H627" s="619" t="s">
        <v>2048</v>
      </c>
      <c r="I627" s="589" t="s">
        <v>423</v>
      </c>
      <c r="J627" s="580" t="s">
        <v>629</v>
      </c>
      <c r="K627" s="582">
        <f t="shared" si="1825"/>
        <v>1</v>
      </c>
      <c r="L627" s="580">
        <v>1</v>
      </c>
      <c r="M627" s="557"/>
      <c r="N627" s="558"/>
      <c r="O627" s="559">
        <f t="shared" si="1826"/>
        <v>1</v>
      </c>
      <c r="P627" s="560"/>
      <c r="Q627" s="558"/>
      <c r="R627" s="559">
        <f t="shared" si="1827"/>
        <v>1</v>
      </c>
      <c r="S627" s="560"/>
      <c r="T627" s="558"/>
      <c r="U627" s="561">
        <f t="shared" si="1828"/>
        <v>1</v>
      </c>
      <c r="V627" s="560"/>
      <c r="W627" s="558"/>
      <c r="X627" s="559">
        <f t="shared" si="1829"/>
        <v>1</v>
      </c>
      <c r="Y627" s="560"/>
      <c r="Z627" s="558"/>
      <c r="AA627" s="561">
        <f t="shared" si="1830"/>
        <v>1</v>
      </c>
      <c r="AB627" s="560"/>
      <c r="AC627" s="558"/>
      <c r="AD627" s="559">
        <f t="shared" si="1831"/>
        <v>1</v>
      </c>
      <c r="AE627" s="557"/>
      <c r="AF627" s="558"/>
      <c r="AG627" s="756">
        <f t="shared" si="1832"/>
        <v>1</v>
      </c>
      <c r="AH627" s="560"/>
      <c r="AI627" s="558"/>
      <c r="AJ627" s="562">
        <f t="shared" si="1833"/>
        <v>1</v>
      </c>
      <c r="AK627" s="560"/>
      <c r="AL627" s="558"/>
      <c r="AM627" s="562">
        <f t="shared" si="1834"/>
        <v>1</v>
      </c>
      <c r="AN627" s="560"/>
      <c r="AO627" s="558"/>
      <c r="AP627" s="562">
        <f t="shared" si="1835"/>
        <v>1</v>
      </c>
      <c r="AQ627" s="560"/>
      <c r="AR627" s="558"/>
      <c r="AS627" s="562">
        <f t="shared" si="1836"/>
        <v>1</v>
      </c>
      <c r="AT627" s="560"/>
      <c r="AU627" s="558"/>
      <c r="AV627" s="562">
        <f t="shared" si="1837"/>
        <v>1</v>
      </c>
      <c r="AW627" s="583">
        <f>SUM(M627+P627+S627+V627+Y627+AB627+AE627+AH627+AK627+AN627+AQ627+AT627)</f>
        <v>0</v>
      </c>
      <c r="AX627" s="583">
        <f t="shared" si="1800"/>
        <v>0</v>
      </c>
      <c r="AY627" s="564">
        <f t="shared" si="1838"/>
        <v>0</v>
      </c>
      <c r="AZ627" s="565" t="e">
        <f t="shared" si="1839"/>
        <v>#DIV/0!</v>
      </c>
      <c r="BA627" s="566">
        <f t="shared" si="1840"/>
        <v>0</v>
      </c>
      <c r="BB627" s="567">
        <f>MAX(0, Table176252626[[#This Row],[Column6]])</f>
        <v>1</v>
      </c>
      <c r="BC627" s="568">
        <v>0</v>
      </c>
      <c r="BD627" s="584">
        <f t="shared" si="1801"/>
        <v>1</v>
      </c>
      <c r="BE627" s="583">
        <f t="shared" si="1802"/>
        <v>1</v>
      </c>
      <c r="BF627" s="585">
        <v>2</v>
      </c>
      <c r="BG627" s="586">
        <v>43895.561365740738</v>
      </c>
      <c r="BH627" s="572">
        <f>BH624</f>
        <v>46265</v>
      </c>
      <c r="BI627" s="608">
        <f t="shared" si="1841"/>
        <v>2369.4386342592625</v>
      </c>
      <c r="BJ627" s="580" t="str">
        <f t="shared" si="1803"/>
        <v>Dead Stock</v>
      </c>
      <c r="BK627" s="751">
        <v>35100</v>
      </c>
    </row>
    <row r="628" spans="1:63" ht="13">
      <c r="A628" s="549"/>
      <c r="B628" s="550"/>
      <c r="C628" s="577">
        <v>625</v>
      </c>
      <c r="D628" s="761" t="s">
        <v>4994</v>
      </c>
      <c r="E628" s="642">
        <v>2</v>
      </c>
      <c r="F628" s="553" t="s">
        <v>1953</v>
      </c>
      <c r="G628" s="622" t="s">
        <v>837</v>
      </c>
      <c r="H628" s="619" t="s">
        <v>3122</v>
      </c>
      <c r="I628" s="589" t="s">
        <v>423</v>
      </c>
      <c r="J628" s="580" t="s">
        <v>629</v>
      </c>
      <c r="K628" s="582">
        <f t="shared" si="1825"/>
        <v>1</v>
      </c>
      <c r="L628" s="580">
        <v>1</v>
      </c>
      <c r="M628" s="557"/>
      <c r="N628" s="558"/>
      <c r="O628" s="559">
        <f t="shared" si="1826"/>
        <v>1</v>
      </c>
      <c r="P628" s="560"/>
      <c r="Q628" s="558"/>
      <c r="R628" s="559">
        <f t="shared" si="1827"/>
        <v>1</v>
      </c>
      <c r="S628" s="560"/>
      <c r="T628" s="558"/>
      <c r="U628" s="561">
        <f t="shared" si="1828"/>
        <v>1</v>
      </c>
      <c r="V628" s="560"/>
      <c r="W628" s="558"/>
      <c r="X628" s="559">
        <f t="shared" si="1829"/>
        <v>1</v>
      </c>
      <c r="Y628" s="560"/>
      <c r="Z628" s="558"/>
      <c r="AA628" s="561">
        <f t="shared" si="1830"/>
        <v>1</v>
      </c>
      <c r="AB628" s="560"/>
      <c r="AC628" s="558"/>
      <c r="AD628" s="559">
        <f t="shared" si="1831"/>
        <v>1</v>
      </c>
      <c r="AE628" s="557"/>
      <c r="AF628" s="558"/>
      <c r="AG628" s="756">
        <f t="shared" si="1832"/>
        <v>1</v>
      </c>
      <c r="AH628" s="560"/>
      <c r="AI628" s="558"/>
      <c r="AJ628" s="562">
        <f t="shared" si="1833"/>
        <v>1</v>
      </c>
      <c r="AK628" s="560"/>
      <c r="AL628" s="558"/>
      <c r="AM628" s="562">
        <f t="shared" si="1834"/>
        <v>1</v>
      </c>
      <c r="AN628" s="560"/>
      <c r="AO628" s="558"/>
      <c r="AP628" s="562">
        <f t="shared" si="1835"/>
        <v>1</v>
      </c>
      <c r="AQ628" s="560"/>
      <c r="AR628" s="558"/>
      <c r="AS628" s="562">
        <f t="shared" si="1836"/>
        <v>1</v>
      </c>
      <c r="AT628" s="560"/>
      <c r="AU628" s="558"/>
      <c r="AV628" s="562">
        <f t="shared" si="1837"/>
        <v>1</v>
      </c>
      <c r="AW628" s="583">
        <f t="shared" ref="AW628" si="1842">SUM(M628+P628+S628+V628+Y628+AB628+AE628+AH628+AK628+AN628+AQ628+AT628)</f>
        <v>0</v>
      </c>
      <c r="AX628" s="583">
        <f t="shared" si="1800"/>
        <v>0</v>
      </c>
      <c r="AY628" s="564">
        <f t="shared" si="1838"/>
        <v>0</v>
      </c>
      <c r="AZ628" s="565" t="e">
        <f t="shared" si="1839"/>
        <v>#DIV/0!</v>
      </c>
      <c r="BA628" s="566">
        <f t="shared" si="1840"/>
        <v>0</v>
      </c>
      <c r="BB628" s="567">
        <f>MAX(0, Table176252626[[#This Row],[Column6]])</f>
        <v>1</v>
      </c>
      <c r="BC628" s="568">
        <v>0</v>
      </c>
      <c r="BD628" s="584">
        <f t="shared" si="1801"/>
        <v>1</v>
      </c>
      <c r="BE628" s="583">
        <f t="shared" si="1802"/>
        <v>1</v>
      </c>
      <c r="BF628" s="585">
        <v>2</v>
      </c>
      <c r="BG628" s="586">
        <v>43886.628761574073</v>
      </c>
      <c r="BH628" s="572">
        <f>BH627</f>
        <v>46265</v>
      </c>
      <c r="BI628" s="608">
        <f t="shared" si="1841"/>
        <v>2378.371238425927</v>
      </c>
      <c r="BJ628" s="580" t="str">
        <f t="shared" si="1803"/>
        <v>Dead Stock</v>
      </c>
      <c r="BK628" s="751">
        <v>69210</v>
      </c>
    </row>
    <row r="629" spans="1:63" ht="13">
      <c r="A629" s="549"/>
      <c r="B629" s="576"/>
      <c r="C629" s="551">
        <v>626</v>
      </c>
      <c r="D629" s="761" t="s">
        <v>4994</v>
      </c>
      <c r="E629" s="642">
        <v>3</v>
      </c>
      <c r="F629" s="593" t="s">
        <v>1952</v>
      </c>
      <c r="G629" s="588" t="s">
        <v>3950</v>
      </c>
      <c r="H629" s="589" t="s">
        <v>4796</v>
      </c>
      <c r="I629" s="589" t="s">
        <v>423</v>
      </c>
      <c r="J629" s="580" t="s">
        <v>629</v>
      </c>
      <c r="K629" s="594">
        <f t="shared" si="1825"/>
        <v>1</v>
      </c>
      <c r="L629" s="588">
        <v>0</v>
      </c>
      <c r="M629" s="558"/>
      <c r="N629" s="558"/>
      <c r="O629" s="562">
        <f t="shared" si="1826"/>
        <v>0</v>
      </c>
      <c r="P629" s="560">
        <v>1</v>
      </c>
      <c r="Q629" s="558"/>
      <c r="R629" s="562">
        <f t="shared" si="1827"/>
        <v>1</v>
      </c>
      <c r="S629" s="560"/>
      <c r="T629" s="558"/>
      <c r="U629" s="595">
        <f t="shared" si="1828"/>
        <v>1</v>
      </c>
      <c r="V629" s="560"/>
      <c r="W629" s="558"/>
      <c r="X629" s="562">
        <f t="shared" si="1829"/>
        <v>1</v>
      </c>
      <c r="Y629" s="560"/>
      <c r="Z629" s="558"/>
      <c r="AA629" s="595">
        <f t="shared" si="1830"/>
        <v>1</v>
      </c>
      <c r="AB629" s="560"/>
      <c r="AC629" s="558"/>
      <c r="AD629" s="562">
        <f t="shared" si="1831"/>
        <v>1</v>
      </c>
      <c r="AE629" s="557"/>
      <c r="AF629" s="558"/>
      <c r="AG629" s="672">
        <f t="shared" si="1832"/>
        <v>1</v>
      </c>
      <c r="AH629" s="560"/>
      <c r="AI629" s="558"/>
      <c r="AJ629" s="562">
        <f t="shared" si="1833"/>
        <v>1</v>
      </c>
      <c r="AK629" s="560"/>
      <c r="AL629" s="558"/>
      <c r="AM629" s="562">
        <f t="shared" si="1834"/>
        <v>1</v>
      </c>
      <c r="AN629" s="560"/>
      <c r="AO629" s="558"/>
      <c r="AP629" s="562">
        <f t="shared" si="1835"/>
        <v>1</v>
      </c>
      <c r="AQ629" s="560"/>
      <c r="AR629" s="558"/>
      <c r="AS629" s="562">
        <f t="shared" si="1836"/>
        <v>1</v>
      </c>
      <c r="AT629" s="560"/>
      <c r="AU629" s="558"/>
      <c r="AV629" s="562">
        <f t="shared" si="1837"/>
        <v>1</v>
      </c>
      <c r="AW629" s="597">
        <f>SUM(M629+P629+S629+V629+Y629+AB629+AE629+AH629+AK629+AN629+AQ629+AT629)</f>
        <v>1</v>
      </c>
      <c r="AX629" s="583">
        <f t="shared" si="1800"/>
        <v>0</v>
      </c>
      <c r="AY629" s="599">
        <f t="shared" si="1838"/>
        <v>0</v>
      </c>
      <c r="AZ629" s="600" t="e">
        <f t="shared" si="1839"/>
        <v>#DIV/0!</v>
      </c>
      <c r="BA629" s="601">
        <f t="shared" si="1840"/>
        <v>0</v>
      </c>
      <c r="BB629" s="602">
        <v>1</v>
      </c>
      <c r="BC629" s="603">
        <v>0</v>
      </c>
      <c r="BD629" s="584">
        <f t="shared" si="1801"/>
        <v>1</v>
      </c>
      <c r="BE629" s="583">
        <f t="shared" si="1802"/>
        <v>1</v>
      </c>
      <c r="BF629" s="585">
        <v>2</v>
      </c>
      <c r="BG629" s="586">
        <v>46054</v>
      </c>
      <c r="BH629" s="572">
        <f>BH667</f>
        <v>46265</v>
      </c>
      <c r="BI629" s="604">
        <f t="shared" si="1841"/>
        <v>211</v>
      </c>
      <c r="BJ629" s="580" t="str">
        <f t="shared" si="1803"/>
        <v/>
      </c>
      <c r="BK629" s="751">
        <v>7872</v>
      </c>
    </row>
    <row r="630" spans="1:63" ht="13">
      <c r="A630" s="549"/>
      <c r="B630" s="550"/>
      <c r="C630" s="551">
        <v>627</v>
      </c>
      <c r="D630" s="761" t="s">
        <v>4994</v>
      </c>
      <c r="E630" s="642">
        <v>3</v>
      </c>
      <c r="F630" s="553" t="s">
        <v>1953</v>
      </c>
      <c r="G630" s="606" t="s">
        <v>605</v>
      </c>
      <c r="H630" s="613" t="s">
        <v>606</v>
      </c>
      <c r="I630" s="581" t="s">
        <v>423</v>
      </c>
      <c r="J630" s="580" t="s">
        <v>629</v>
      </c>
      <c r="K630" s="582">
        <f t="shared" si="1825"/>
        <v>1</v>
      </c>
      <c r="L630" s="580">
        <v>1</v>
      </c>
      <c r="M630" s="557"/>
      <c r="N630" s="558"/>
      <c r="O630" s="559">
        <f t="shared" si="1826"/>
        <v>1</v>
      </c>
      <c r="P630" s="560"/>
      <c r="Q630" s="558"/>
      <c r="R630" s="559">
        <f t="shared" si="1827"/>
        <v>1</v>
      </c>
      <c r="S630" s="560"/>
      <c r="T630" s="558"/>
      <c r="U630" s="561">
        <f t="shared" si="1828"/>
        <v>1</v>
      </c>
      <c r="V630" s="560"/>
      <c r="W630" s="558"/>
      <c r="X630" s="559">
        <f t="shared" si="1829"/>
        <v>1</v>
      </c>
      <c r="Y630" s="560"/>
      <c r="Z630" s="558"/>
      <c r="AA630" s="561">
        <f t="shared" si="1830"/>
        <v>1</v>
      </c>
      <c r="AB630" s="560"/>
      <c r="AC630" s="558"/>
      <c r="AD630" s="559">
        <f t="shared" si="1831"/>
        <v>1</v>
      </c>
      <c r="AE630" s="557"/>
      <c r="AF630" s="558"/>
      <c r="AG630" s="756">
        <f t="shared" si="1832"/>
        <v>1</v>
      </c>
      <c r="AH630" s="560"/>
      <c r="AI630" s="558"/>
      <c r="AJ630" s="562">
        <f t="shared" si="1833"/>
        <v>1</v>
      </c>
      <c r="AK630" s="560"/>
      <c r="AL630" s="558"/>
      <c r="AM630" s="562">
        <f t="shared" si="1834"/>
        <v>1</v>
      </c>
      <c r="AN630" s="560"/>
      <c r="AO630" s="558"/>
      <c r="AP630" s="562">
        <f t="shared" si="1835"/>
        <v>1</v>
      </c>
      <c r="AQ630" s="560"/>
      <c r="AR630" s="558"/>
      <c r="AS630" s="562">
        <f t="shared" si="1836"/>
        <v>1</v>
      </c>
      <c r="AT630" s="560"/>
      <c r="AU630" s="558"/>
      <c r="AV630" s="562">
        <f t="shared" si="1837"/>
        <v>1</v>
      </c>
      <c r="AW630" s="583">
        <f>SUM(M630+P630+S630+V630+Y630+AB630+AE630+AH630+AK630+AN630+AQ630+AT630)</f>
        <v>0</v>
      </c>
      <c r="AX630" s="583">
        <f t="shared" si="1800"/>
        <v>0</v>
      </c>
      <c r="AY630" s="564">
        <f t="shared" si="1838"/>
        <v>0</v>
      </c>
      <c r="AZ630" s="565" t="e">
        <f t="shared" si="1839"/>
        <v>#DIV/0!</v>
      </c>
      <c r="BA630" s="566">
        <f t="shared" si="1840"/>
        <v>0</v>
      </c>
      <c r="BB630" s="567">
        <f>MAX(0, Table176252626[[#This Row],[Column6]])</f>
        <v>1</v>
      </c>
      <c r="BC630" s="568">
        <v>0</v>
      </c>
      <c r="BD630" s="584">
        <f t="shared" si="1801"/>
        <v>1</v>
      </c>
      <c r="BE630" s="583">
        <f t="shared" si="1802"/>
        <v>1</v>
      </c>
      <c r="BF630" s="585">
        <v>2</v>
      </c>
      <c r="BG630" s="586">
        <v>43136.641435185185</v>
      </c>
      <c r="BH630" s="572">
        <f>BH970</f>
        <v>46265</v>
      </c>
      <c r="BI630" s="587">
        <f t="shared" si="1841"/>
        <v>3128.3585648148146</v>
      </c>
      <c r="BJ630" s="580" t="str">
        <f t="shared" si="1803"/>
        <v>Dead Stock</v>
      </c>
      <c r="BK630" s="751">
        <v>13148</v>
      </c>
    </row>
    <row r="631" spans="1:63" ht="13">
      <c r="A631" s="549"/>
      <c r="B631" s="550"/>
      <c r="C631" s="551">
        <v>628</v>
      </c>
      <c r="D631" s="761" t="s">
        <v>4994</v>
      </c>
      <c r="E631" s="642">
        <v>3</v>
      </c>
      <c r="F631" s="553" t="s">
        <v>1953</v>
      </c>
      <c r="G631" s="606" t="s">
        <v>10</v>
      </c>
      <c r="H631" s="613" t="s">
        <v>11</v>
      </c>
      <c r="I631" s="581" t="s">
        <v>423</v>
      </c>
      <c r="J631" s="580" t="s">
        <v>629</v>
      </c>
      <c r="K631" s="582">
        <f t="shared" si="1825"/>
        <v>1</v>
      </c>
      <c r="L631" s="580">
        <v>2</v>
      </c>
      <c r="M631" s="557"/>
      <c r="N631" s="558">
        <v>1</v>
      </c>
      <c r="O631" s="559">
        <f t="shared" ref="O631" si="1843">SUM(L631+M631-N631)</f>
        <v>1</v>
      </c>
      <c r="P631" s="560"/>
      <c r="Q631" s="558"/>
      <c r="R631" s="559">
        <f t="shared" ref="R631" si="1844">SUM(O631+P631-Q631)</f>
        <v>1</v>
      </c>
      <c r="S631" s="560"/>
      <c r="T631" s="558"/>
      <c r="U631" s="561">
        <f t="shared" ref="U631" si="1845">SUM(R631+S631-T631)</f>
        <v>1</v>
      </c>
      <c r="V631" s="560"/>
      <c r="W631" s="558"/>
      <c r="X631" s="559">
        <f t="shared" ref="X631" si="1846">SUM(U631+V631-W631)</f>
        <v>1</v>
      </c>
      <c r="Y631" s="560"/>
      <c r="Z631" s="558"/>
      <c r="AA631" s="561">
        <f t="shared" ref="AA631" si="1847">SUM(X631+Y631-Z631)</f>
        <v>1</v>
      </c>
      <c r="AB631" s="560"/>
      <c r="AC631" s="558"/>
      <c r="AD631" s="559">
        <f t="shared" ref="AD631" si="1848">SUM(AA631+AB631-AC631)</f>
        <v>1</v>
      </c>
      <c r="AE631" s="557"/>
      <c r="AF631" s="558"/>
      <c r="AG631" s="756">
        <f t="shared" ref="AG631" si="1849">SUM(AD631+AE631-AF631)</f>
        <v>1</v>
      </c>
      <c r="AH631" s="560"/>
      <c r="AI631" s="558"/>
      <c r="AJ631" s="562">
        <f t="shared" ref="AJ631" si="1850">SUM(AG631+AH631-AI631)</f>
        <v>1</v>
      </c>
      <c r="AK631" s="560"/>
      <c r="AL631" s="558"/>
      <c r="AM631" s="562">
        <f t="shared" ref="AM631" si="1851">SUM(AJ631+AK631-AL631)</f>
        <v>1</v>
      </c>
      <c r="AN631" s="560"/>
      <c r="AO631" s="558"/>
      <c r="AP631" s="562">
        <f t="shared" ref="AP631" si="1852">SUM(AM631+AN631-AO631)</f>
        <v>1</v>
      </c>
      <c r="AQ631" s="560"/>
      <c r="AR631" s="558"/>
      <c r="AS631" s="562">
        <f t="shared" ref="AS631" si="1853">SUM(AP631+AQ631-AR631)</f>
        <v>1</v>
      </c>
      <c r="AT631" s="560"/>
      <c r="AU631" s="558"/>
      <c r="AV631" s="562">
        <f t="shared" si="1837"/>
        <v>1</v>
      </c>
      <c r="AW631" s="583">
        <f>SUM(M631+P631+S631+V631+Y631+AB631+AE631+AH631+AK631+AN631+AQ631+AT631)</f>
        <v>0</v>
      </c>
      <c r="AX631" s="583">
        <f t="shared" si="1800"/>
        <v>1</v>
      </c>
      <c r="AY631" s="564">
        <f t="shared" si="1838"/>
        <v>1</v>
      </c>
      <c r="AZ631" s="565">
        <f t="shared" si="1839"/>
        <v>1</v>
      </c>
      <c r="BA631" s="566">
        <f t="shared" si="1840"/>
        <v>1</v>
      </c>
      <c r="BB631" s="567">
        <f>MAX(0, Table176252626[[#This Row],[Column6]])</f>
        <v>1</v>
      </c>
      <c r="BC631" s="568">
        <v>0</v>
      </c>
      <c r="BD631" s="584">
        <f t="shared" si="1801"/>
        <v>1</v>
      </c>
      <c r="BE631" s="583">
        <f t="shared" si="1802"/>
        <v>1</v>
      </c>
      <c r="BF631" s="585">
        <v>2</v>
      </c>
      <c r="BG631" s="586">
        <v>43346.659629629627</v>
      </c>
      <c r="BH631" s="572">
        <f>BH652</f>
        <v>46265</v>
      </c>
      <c r="BI631" s="587">
        <f t="shared" ref="BI631" si="1854">BH631-BG631</f>
        <v>2918.3403703703734</v>
      </c>
      <c r="BJ631" s="580" t="str">
        <f t="shared" si="1803"/>
        <v>Dead Stock</v>
      </c>
      <c r="BK631" s="751">
        <v>7408.5</v>
      </c>
    </row>
    <row r="632" spans="1:63" ht="13">
      <c r="A632" s="575"/>
      <c r="B632" s="576"/>
      <c r="C632" s="577">
        <v>629</v>
      </c>
      <c r="D632" s="761" t="s">
        <v>4994</v>
      </c>
      <c r="E632" s="642">
        <v>3</v>
      </c>
      <c r="F632" s="553" t="s">
        <v>1953</v>
      </c>
      <c r="G632" s="606" t="s">
        <v>1077</v>
      </c>
      <c r="H632" s="613" t="s">
        <v>1078</v>
      </c>
      <c r="I632" s="581" t="s">
        <v>423</v>
      </c>
      <c r="J632" s="580" t="s">
        <v>629</v>
      </c>
      <c r="K632" s="582">
        <f t="shared" ref="K632" si="1855">AV632</f>
        <v>1</v>
      </c>
      <c r="L632" s="580">
        <v>2</v>
      </c>
      <c r="M632" s="557"/>
      <c r="N632" s="558">
        <v>1</v>
      </c>
      <c r="O632" s="559">
        <f t="shared" ref="O632" si="1856">SUM(L632+M632-N632)</f>
        <v>1</v>
      </c>
      <c r="P632" s="560"/>
      <c r="Q632" s="558"/>
      <c r="R632" s="559">
        <f t="shared" ref="R632" si="1857">SUM(O632+P632-Q632)</f>
        <v>1</v>
      </c>
      <c r="S632" s="560"/>
      <c r="T632" s="558"/>
      <c r="U632" s="561">
        <f t="shared" ref="U632" si="1858">SUM(R632+S632-T632)</f>
        <v>1</v>
      </c>
      <c r="V632" s="560"/>
      <c r="W632" s="558"/>
      <c r="X632" s="559">
        <f t="shared" ref="X632" si="1859">SUM(U632+V632-W632)</f>
        <v>1</v>
      </c>
      <c r="Y632" s="560"/>
      <c r="Z632" s="558"/>
      <c r="AA632" s="561">
        <f t="shared" ref="AA632" si="1860">SUM(X632+Y632-Z632)</f>
        <v>1</v>
      </c>
      <c r="AB632" s="560"/>
      <c r="AC632" s="558"/>
      <c r="AD632" s="559">
        <f t="shared" ref="AD632" si="1861">SUM(AA632+AB632-AC632)</f>
        <v>1</v>
      </c>
      <c r="AE632" s="557"/>
      <c r="AF632" s="558"/>
      <c r="AG632" s="756">
        <f t="shared" ref="AG632" si="1862">SUM(AD632+AE632-AF632)</f>
        <v>1</v>
      </c>
      <c r="AH632" s="560"/>
      <c r="AI632" s="558"/>
      <c r="AJ632" s="562">
        <f t="shared" ref="AJ632" si="1863">SUM(AG632+AH632-AI632)</f>
        <v>1</v>
      </c>
      <c r="AK632" s="560"/>
      <c r="AL632" s="558"/>
      <c r="AM632" s="562">
        <f t="shared" ref="AM632" si="1864">SUM(AJ632+AK632-AL632)</f>
        <v>1</v>
      </c>
      <c r="AN632" s="560"/>
      <c r="AO632" s="558"/>
      <c r="AP632" s="562">
        <f t="shared" ref="AP632" si="1865">SUM(AM632+AN632-AO632)</f>
        <v>1</v>
      </c>
      <c r="AQ632" s="560"/>
      <c r="AR632" s="558"/>
      <c r="AS632" s="562">
        <f t="shared" ref="AS632" si="1866">SUM(AP632+AQ632-AR632)</f>
        <v>1</v>
      </c>
      <c r="AT632" s="560"/>
      <c r="AU632" s="558"/>
      <c r="AV632" s="562">
        <f t="shared" ref="AV632" si="1867">SUM(AS632+AT632-AU632)</f>
        <v>1</v>
      </c>
      <c r="AW632" s="583">
        <f t="shared" ref="AW632" si="1868">SUM(M632+P632+S632+V632+Y632+AB632+AE632+AH632+AK632+AN632+AQ632+AT632)</f>
        <v>0</v>
      </c>
      <c r="AX632" s="583">
        <f t="shared" si="1800"/>
        <v>1</v>
      </c>
      <c r="AY632" s="564">
        <f t="shared" ref="AY632" si="1869">SUM(N632,Q632,T632,W632,Z632,AC632,AF632,AI632,AL632,AO632,AR632,AU632)</f>
        <v>1</v>
      </c>
      <c r="AZ632" s="565">
        <f t="shared" ref="AZ632" si="1870">AVERAGE(N632,Q632,T632,W632,Z632,AC632,AF632,AI632,AL632,AO632,AR632,AU632)</f>
        <v>1</v>
      </c>
      <c r="BA632" s="566">
        <f t="shared" ref="BA632" si="1871">COUNT(N632,Q632,T632,W632,Z632,AC632,AF632,AI632,AL632,AO632,AR632,AU632)</f>
        <v>1</v>
      </c>
      <c r="BB632" s="567">
        <f>MAX(0, Table176252626[[#This Row],[Column6]])</f>
        <v>1</v>
      </c>
      <c r="BC632" s="568">
        <v>0</v>
      </c>
      <c r="BD632" s="584">
        <f t="shared" si="1801"/>
        <v>1</v>
      </c>
      <c r="BE632" s="583">
        <f t="shared" si="1802"/>
        <v>1</v>
      </c>
      <c r="BF632" s="585">
        <v>2</v>
      </c>
      <c r="BG632" s="586">
        <v>44806.528437499997</v>
      </c>
      <c r="BH632" s="572">
        <f>BH619</f>
        <v>46265</v>
      </c>
      <c r="BI632" s="587">
        <f t="shared" ref="BI632" si="1872">BH632-BG632</f>
        <v>1458.4715625000026</v>
      </c>
      <c r="BJ632" s="580" t="str">
        <f t="shared" si="1803"/>
        <v>Dead Stock</v>
      </c>
      <c r="BK632" s="751">
        <v>7778.25</v>
      </c>
    </row>
    <row r="633" spans="1:63" ht="13">
      <c r="A633" s="590"/>
      <c r="B633" s="591"/>
      <c r="C633" s="551">
        <v>630</v>
      </c>
      <c r="D633" s="761" t="s">
        <v>4994</v>
      </c>
      <c r="E633" s="642">
        <v>3</v>
      </c>
      <c r="F633" s="593" t="s">
        <v>3852</v>
      </c>
      <c r="G633" s="580" t="s">
        <v>4814</v>
      </c>
      <c r="H633" s="581" t="s">
        <v>4815</v>
      </c>
      <c r="I633" s="581" t="s">
        <v>423</v>
      </c>
      <c r="J633" s="580" t="s">
        <v>629</v>
      </c>
      <c r="K633" s="594">
        <f>AV633</f>
        <v>1</v>
      </c>
      <c r="L633" s="580">
        <v>0</v>
      </c>
      <c r="M633" s="558">
        <v>2</v>
      </c>
      <c r="N633" s="558"/>
      <c r="O633" s="562">
        <f>SUM(L633+M633-N633)</f>
        <v>2</v>
      </c>
      <c r="P633" s="560"/>
      <c r="Q633" s="558"/>
      <c r="R633" s="562">
        <f>SUM(O633+P633-Q633)</f>
        <v>2</v>
      </c>
      <c r="S633" s="560"/>
      <c r="T633" s="558"/>
      <c r="U633" s="595">
        <f>SUM(R633+S633-T633)</f>
        <v>2</v>
      </c>
      <c r="V633" s="560"/>
      <c r="W633" s="558"/>
      <c r="X633" s="562">
        <f>SUM(U633+V633-W633)</f>
        <v>2</v>
      </c>
      <c r="Y633" s="560"/>
      <c r="Z633" s="558"/>
      <c r="AA633" s="595">
        <f>SUM(X633+Y633-Z633)</f>
        <v>2</v>
      </c>
      <c r="AB633" s="560"/>
      <c r="AC633" s="558">
        <v>1</v>
      </c>
      <c r="AD633" s="562">
        <f>SUM(AA633+AB633-AC633)</f>
        <v>1</v>
      </c>
      <c r="AE633" s="557"/>
      <c r="AF633" s="558"/>
      <c r="AG633" s="672">
        <f>SUM(AD633+AE633-AF633)</f>
        <v>1</v>
      </c>
      <c r="AH633" s="560"/>
      <c r="AI633" s="558"/>
      <c r="AJ633" s="562">
        <f>SUM(AG633+AH633-AI633)</f>
        <v>1</v>
      </c>
      <c r="AK633" s="560"/>
      <c r="AL633" s="558"/>
      <c r="AM633" s="562">
        <f>SUM(AJ633+AK633-AL633)</f>
        <v>1</v>
      </c>
      <c r="AN633" s="560"/>
      <c r="AO633" s="558"/>
      <c r="AP633" s="562">
        <f>SUM(AM633+AN633-AO633)</f>
        <v>1</v>
      </c>
      <c r="AQ633" s="560"/>
      <c r="AR633" s="558"/>
      <c r="AS633" s="562">
        <f>SUM(AP633+AQ633-AR633)</f>
        <v>1</v>
      </c>
      <c r="AT633" s="560"/>
      <c r="AU633" s="558"/>
      <c r="AV633" s="562">
        <f>SUM(AS633+AT633-AU633)</f>
        <v>1</v>
      </c>
      <c r="AW633" s="597">
        <f>SUM(M633+P633+S633+V633+Y633+AB633+AE633+AH633+AK633+AN633+AQ633+AT633)</f>
        <v>2</v>
      </c>
      <c r="AX633" s="583">
        <f t="shared" si="1800"/>
        <v>1</v>
      </c>
      <c r="AY633" s="599">
        <f>SUM(N633,Q633,T633,W633,Z633,AC633,AF633,AI633,AL633,AO633,AR633,AU633)</f>
        <v>1</v>
      </c>
      <c r="AZ633" s="600">
        <f>AVERAGE(N633,Q633,T633,W633,Z633,AC633,AF633,AI633,AL633,AO633,AR633,AU633)</f>
        <v>1</v>
      </c>
      <c r="BA633" s="601">
        <f>COUNT(N633,Q633,T633,W633,Z633,AC633,AF633,AI633,AL633,AO633,AR633,AU633)</f>
        <v>1</v>
      </c>
      <c r="BB633" s="602">
        <f>MAX(N633,Q633,T633,W633,Z633,AC633,AF633,AI633,AL633,AO633,AR633,AU633)</f>
        <v>1</v>
      </c>
      <c r="BC633" s="603">
        <v>0</v>
      </c>
      <c r="BD633" s="584">
        <f t="shared" si="1801"/>
        <v>1</v>
      </c>
      <c r="BE633" s="583">
        <f t="shared" si="1802"/>
        <v>1</v>
      </c>
      <c r="BF633" s="585">
        <v>2</v>
      </c>
      <c r="BG633" s="586"/>
      <c r="BH633" s="572">
        <f>BH654</f>
        <v>46265</v>
      </c>
      <c r="BI633" s="610">
        <f>BH633-BG633</f>
        <v>46265</v>
      </c>
      <c r="BJ633" s="580" t="str">
        <f t="shared" si="1803"/>
        <v>Dead Stock</v>
      </c>
      <c r="BK633" s="751">
        <v>3000</v>
      </c>
    </row>
    <row r="634" spans="1:63" ht="13">
      <c r="A634" s="575"/>
      <c r="B634" s="576"/>
      <c r="C634" s="551">
        <v>631</v>
      </c>
      <c r="D634" s="761" t="s">
        <v>4994</v>
      </c>
      <c r="E634" s="642">
        <v>3</v>
      </c>
      <c r="F634" s="553" t="s">
        <v>1952</v>
      </c>
      <c r="G634" s="606" t="s">
        <v>259</v>
      </c>
      <c r="H634" s="613" t="s">
        <v>260</v>
      </c>
      <c r="I634" s="581" t="s">
        <v>423</v>
      </c>
      <c r="J634" s="580" t="s">
        <v>629</v>
      </c>
      <c r="K634" s="594">
        <f>AV634</f>
        <v>1</v>
      </c>
      <c r="L634" s="580">
        <v>2</v>
      </c>
      <c r="M634" s="659"/>
      <c r="N634" s="639"/>
      <c r="O634" s="562">
        <f>SUM(L634+M634-N634)</f>
        <v>2</v>
      </c>
      <c r="P634" s="560"/>
      <c r="Q634" s="558">
        <v>1</v>
      </c>
      <c r="R634" s="562">
        <f>SUM(O634+P634-Q634)</f>
        <v>1</v>
      </c>
      <c r="S634" s="560"/>
      <c r="T634" s="558"/>
      <c r="U634" s="595">
        <f>SUM(R634+S634-T634)</f>
        <v>1</v>
      </c>
      <c r="V634" s="560"/>
      <c r="W634" s="558"/>
      <c r="X634" s="562">
        <f>SUM(U634+V634-W634)</f>
        <v>1</v>
      </c>
      <c r="Y634" s="560"/>
      <c r="Z634" s="558"/>
      <c r="AA634" s="595">
        <f>SUM(X634+Y634-Z634)</f>
        <v>1</v>
      </c>
      <c r="AB634" s="560"/>
      <c r="AC634" s="558"/>
      <c r="AD634" s="562">
        <f>SUM(AA634+AB634-AC634)</f>
        <v>1</v>
      </c>
      <c r="AE634" s="557"/>
      <c r="AF634" s="558"/>
      <c r="AG634" s="672">
        <f>SUM(AD634+AE634-AF634)</f>
        <v>1</v>
      </c>
      <c r="AH634" s="560"/>
      <c r="AI634" s="558"/>
      <c r="AJ634" s="562">
        <f>SUM(AG634+AH634-AI634)</f>
        <v>1</v>
      </c>
      <c r="AK634" s="560"/>
      <c r="AL634" s="558"/>
      <c r="AM634" s="562">
        <f>SUM(AJ634+AK634-AL634)</f>
        <v>1</v>
      </c>
      <c r="AN634" s="560"/>
      <c r="AO634" s="558"/>
      <c r="AP634" s="562">
        <f>SUM(AM634+AN634-AO634)</f>
        <v>1</v>
      </c>
      <c r="AQ634" s="560"/>
      <c r="AR634" s="558"/>
      <c r="AS634" s="562">
        <f>SUM(AP634+AQ634-AR634)</f>
        <v>1</v>
      </c>
      <c r="AT634" s="560"/>
      <c r="AU634" s="558"/>
      <c r="AV634" s="562">
        <f t="shared" ref="AV634" si="1873">SUM(AS634+AT634-AU634)</f>
        <v>1</v>
      </c>
      <c r="AW634" s="583">
        <f t="shared" ref="AW634" si="1874">SUM(M634+P634+S634+V634+Y634+AB634+AE634+AH634+AK634+AN634+AQ634+AT634)</f>
        <v>0</v>
      </c>
      <c r="AX634" s="583">
        <f t="shared" si="1800"/>
        <v>1</v>
      </c>
      <c r="AY634" s="564">
        <f t="shared" ref="AY634" si="1875">SUM(N634,Q634,T634,W634,Z634,AC634,AF634,AI634,AL634,AO634,AR634,AU634)</f>
        <v>1</v>
      </c>
      <c r="AZ634" s="565">
        <f>AVERAGE(N634,Q634,T634,W634,Z634,AC634,AF634,AI634,AL634,AO634,AR634,AU634)</f>
        <v>1</v>
      </c>
      <c r="BA634" s="566">
        <f>COUNT(N634,Q634,T634,W634,Z634,AC634,AF634,AI634,AL634,AO634,AR634,AU634)</f>
        <v>1</v>
      </c>
      <c r="BB634" s="567">
        <f>MAX(0, Table176252626[[#This Row],[Column6]])</f>
        <v>1</v>
      </c>
      <c r="BC634" s="568">
        <v>0</v>
      </c>
      <c r="BD634" s="584">
        <f t="shared" si="1801"/>
        <v>1</v>
      </c>
      <c r="BE634" s="583">
        <f t="shared" si="1802"/>
        <v>1</v>
      </c>
      <c r="BF634" s="585">
        <v>2</v>
      </c>
      <c r="BG634" s="586">
        <v>45589.49355324074</v>
      </c>
      <c r="BH634" s="572">
        <f>BH660</f>
        <v>46265</v>
      </c>
      <c r="BI634" s="587">
        <f>BH634-BG634</f>
        <v>675.50644675926014</v>
      </c>
      <c r="BJ634" s="580" t="str">
        <f t="shared" si="1803"/>
        <v>Dead Stock</v>
      </c>
      <c r="BK634" s="751">
        <v>39000</v>
      </c>
    </row>
    <row r="635" spans="1:63" ht="13">
      <c r="A635" s="590"/>
      <c r="B635" s="591"/>
      <c r="C635" s="551">
        <v>632</v>
      </c>
      <c r="D635" s="761" t="s">
        <v>4994</v>
      </c>
      <c r="E635" s="709" t="s">
        <v>5073</v>
      </c>
      <c r="F635" s="593" t="s">
        <v>1952</v>
      </c>
      <c r="G635" s="588" t="s">
        <v>4675</v>
      </c>
      <c r="H635" s="589" t="s">
        <v>4676</v>
      </c>
      <c r="I635" s="589" t="s">
        <v>3619</v>
      </c>
      <c r="J635" s="588" t="s">
        <v>629</v>
      </c>
      <c r="K635" s="594">
        <f t="shared" ref="K635:K645" si="1876">AV635</f>
        <v>1</v>
      </c>
      <c r="L635" s="588">
        <v>1</v>
      </c>
      <c r="M635" s="558"/>
      <c r="N635" s="558"/>
      <c r="O635" s="562">
        <f t="shared" ref="O635:O645" si="1877">SUM(L635+M635-N635)</f>
        <v>1</v>
      </c>
      <c r="P635" s="560"/>
      <c r="Q635" s="558"/>
      <c r="R635" s="562">
        <f t="shared" ref="R635:R645" si="1878">SUM(O635+P635-Q635)</f>
        <v>1</v>
      </c>
      <c r="S635" s="560"/>
      <c r="T635" s="558"/>
      <c r="U635" s="595">
        <f t="shared" ref="U635:U645" si="1879">SUM(R635+S635-T635)</f>
        <v>1</v>
      </c>
      <c r="V635" s="560"/>
      <c r="W635" s="558"/>
      <c r="X635" s="562">
        <f t="shared" ref="X635:X645" si="1880">SUM(U635+V635-W635)</f>
        <v>1</v>
      </c>
      <c r="Y635" s="560"/>
      <c r="Z635" s="558"/>
      <c r="AA635" s="595">
        <f t="shared" ref="AA635:AA645" si="1881">SUM(X635+Y635-Z635)</f>
        <v>1</v>
      </c>
      <c r="AB635" s="560"/>
      <c r="AC635" s="558"/>
      <c r="AD635" s="562">
        <f t="shared" ref="AD635:AD645" si="1882">SUM(AA635+AB635-AC635)</f>
        <v>1</v>
      </c>
      <c r="AE635" s="557"/>
      <c r="AF635" s="558"/>
      <c r="AG635" s="672">
        <f t="shared" ref="AG635:AG645" si="1883">SUM(AD635+AE635-AF635)</f>
        <v>1</v>
      </c>
      <c r="AH635" s="560"/>
      <c r="AI635" s="558"/>
      <c r="AJ635" s="562">
        <f t="shared" ref="AJ635:AJ645" si="1884">SUM(AG635+AH635-AI635)</f>
        <v>1</v>
      </c>
      <c r="AK635" s="560"/>
      <c r="AL635" s="558"/>
      <c r="AM635" s="562">
        <f t="shared" ref="AM635:AM645" si="1885">SUM(AJ635+AK635-AL635)</f>
        <v>1</v>
      </c>
      <c r="AN635" s="560"/>
      <c r="AO635" s="558"/>
      <c r="AP635" s="562">
        <f t="shared" ref="AP635:AP645" si="1886">SUM(AM635+AN635-AO635)</f>
        <v>1</v>
      </c>
      <c r="AQ635" s="560"/>
      <c r="AR635" s="558"/>
      <c r="AS635" s="562">
        <f t="shared" ref="AS635:AS645" si="1887">SUM(AP635+AQ635-AR635)</f>
        <v>1</v>
      </c>
      <c r="AT635" s="560"/>
      <c r="AU635" s="558"/>
      <c r="AV635" s="562">
        <f t="shared" ref="AV635:AV645" si="1888">SUM(AS635+AT635-AU635)</f>
        <v>1</v>
      </c>
      <c r="AW635" s="597">
        <f t="shared" ref="AW635:AW645" si="1889">SUM(M635+P635+S635+V635+Y635+AB635+AE635+AH635+AK635+AN635+AQ635+AT635)</f>
        <v>0</v>
      </c>
      <c r="AX635" s="583">
        <f t="shared" si="1800"/>
        <v>0</v>
      </c>
      <c r="AY635" s="599">
        <f t="shared" ref="AY635:AY645" si="1890">SUM(N635,Q635,T635,W635,Z635,AC635,AF635,AI635,AL635,AO635,AR635,AU635)</f>
        <v>0</v>
      </c>
      <c r="AZ635" s="600" t="e">
        <f t="shared" ref="AZ635:AZ645" si="1891">AVERAGE(N635,Q635,T635,W635,Z635,AC635,AF635,AI635,AL635,AO635,AR635,AU635)</f>
        <v>#DIV/0!</v>
      </c>
      <c r="BA635" s="601">
        <f t="shared" ref="BA635:BA645" si="1892">COUNT(N635,Q635,T635,W635,Z635,AC635,AF635,AI635,AL635,AO635,AR635,AU635)</f>
        <v>0</v>
      </c>
      <c r="BB635" s="602">
        <v>1</v>
      </c>
      <c r="BC635" s="603">
        <v>0</v>
      </c>
      <c r="BD635" s="584">
        <f t="shared" si="1801"/>
        <v>1</v>
      </c>
      <c r="BE635" s="583">
        <f t="shared" si="1802"/>
        <v>1</v>
      </c>
      <c r="BF635" s="585">
        <v>2</v>
      </c>
      <c r="BG635" s="586">
        <v>45918.690937500003</v>
      </c>
      <c r="BH635" s="572">
        <f>BH629</f>
        <v>46265</v>
      </c>
      <c r="BI635" s="604">
        <f t="shared" ref="BI635:BI645" si="1893">BH635-BG635</f>
        <v>346.3090624999968</v>
      </c>
      <c r="BJ635" s="580" t="str">
        <f t="shared" si="1803"/>
        <v/>
      </c>
      <c r="BK635" s="751">
        <v>29310</v>
      </c>
    </row>
    <row r="636" spans="1:63" ht="13">
      <c r="A636" s="590"/>
      <c r="B636" s="591"/>
      <c r="C636" s="577">
        <v>633</v>
      </c>
      <c r="D636" s="761" t="s">
        <v>4994</v>
      </c>
      <c r="E636" s="709" t="s">
        <v>5073</v>
      </c>
      <c r="F636" s="593" t="s">
        <v>1952</v>
      </c>
      <c r="G636" s="588" t="s">
        <v>4677</v>
      </c>
      <c r="H636" s="589" t="s">
        <v>4678</v>
      </c>
      <c r="I636" s="589" t="s">
        <v>3619</v>
      </c>
      <c r="J636" s="588" t="s">
        <v>629</v>
      </c>
      <c r="K636" s="594">
        <f t="shared" si="1876"/>
        <v>2</v>
      </c>
      <c r="L636" s="580">
        <v>2</v>
      </c>
      <c r="M636" s="558"/>
      <c r="N636" s="558"/>
      <c r="O636" s="562">
        <f t="shared" si="1877"/>
        <v>2</v>
      </c>
      <c r="P636" s="560"/>
      <c r="Q636" s="558"/>
      <c r="R636" s="562">
        <f t="shared" si="1878"/>
        <v>2</v>
      </c>
      <c r="S636" s="560"/>
      <c r="T636" s="558"/>
      <c r="U636" s="595">
        <f t="shared" si="1879"/>
        <v>2</v>
      </c>
      <c r="V636" s="560"/>
      <c r="W636" s="558"/>
      <c r="X636" s="562">
        <f t="shared" si="1880"/>
        <v>2</v>
      </c>
      <c r="Y636" s="560"/>
      <c r="Z636" s="558"/>
      <c r="AA636" s="595">
        <f t="shared" si="1881"/>
        <v>2</v>
      </c>
      <c r="AB636" s="560"/>
      <c r="AC636" s="558"/>
      <c r="AD636" s="562">
        <f t="shared" si="1882"/>
        <v>2</v>
      </c>
      <c r="AE636" s="557"/>
      <c r="AF636" s="558"/>
      <c r="AG636" s="672">
        <f t="shared" si="1883"/>
        <v>2</v>
      </c>
      <c r="AH636" s="560"/>
      <c r="AI636" s="558"/>
      <c r="AJ636" s="562">
        <f t="shared" si="1884"/>
        <v>2</v>
      </c>
      <c r="AK636" s="560"/>
      <c r="AL636" s="558"/>
      <c r="AM636" s="562">
        <f t="shared" si="1885"/>
        <v>2</v>
      </c>
      <c r="AN636" s="560"/>
      <c r="AO636" s="558"/>
      <c r="AP636" s="562">
        <f t="shared" si="1886"/>
        <v>2</v>
      </c>
      <c r="AQ636" s="560"/>
      <c r="AR636" s="558"/>
      <c r="AS636" s="562">
        <f t="shared" si="1887"/>
        <v>2</v>
      </c>
      <c r="AT636" s="560"/>
      <c r="AU636" s="558"/>
      <c r="AV636" s="562">
        <f t="shared" si="1888"/>
        <v>2</v>
      </c>
      <c r="AW636" s="597">
        <f t="shared" si="1889"/>
        <v>0</v>
      </c>
      <c r="AX636" s="583">
        <f t="shared" si="1800"/>
        <v>0</v>
      </c>
      <c r="AY636" s="599">
        <f t="shared" si="1890"/>
        <v>0</v>
      </c>
      <c r="AZ636" s="600" t="e">
        <f t="shared" si="1891"/>
        <v>#DIV/0!</v>
      </c>
      <c r="BA636" s="601">
        <f t="shared" si="1892"/>
        <v>0</v>
      </c>
      <c r="BB636" s="602">
        <v>2</v>
      </c>
      <c r="BC636" s="603">
        <v>1</v>
      </c>
      <c r="BD636" s="584">
        <f t="shared" si="1801"/>
        <v>2</v>
      </c>
      <c r="BE636" s="583">
        <f t="shared" si="1802"/>
        <v>1</v>
      </c>
      <c r="BF636" s="585">
        <v>2</v>
      </c>
      <c r="BG636" s="586">
        <v>45918.690937500003</v>
      </c>
      <c r="BH636" s="572">
        <f t="shared" ref="BH636:BH645" si="1894">BH635</f>
        <v>46265</v>
      </c>
      <c r="BI636" s="604">
        <f t="shared" si="1893"/>
        <v>346.3090624999968</v>
      </c>
      <c r="BJ636" s="580" t="str">
        <f t="shared" si="1803"/>
        <v/>
      </c>
      <c r="BK636" s="751">
        <v>585</v>
      </c>
    </row>
    <row r="637" spans="1:63" ht="13">
      <c r="A637" s="590"/>
      <c r="B637" s="591"/>
      <c r="C637" s="551">
        <v>634</v>
      </c>
      <c r="D637" s="761" t="s">
        <v>4994</v>
      </c>
      <c r="E637" s="709" t="s">
        <v>5073</v>
      </c>
      <c r="F637" s="593" t="s">
        <v>1952</v>
      </c>
      <c r="G637" s="588" t="s">
        <v>4679</v>
      </c>
      <c r="H637" s="589" t="s">
        <v>4680</v>
      </c>
      <c r="I637" s="589" t="s">
        <v>3619</v>
      </c>
      <c r="J637" s="588" t="s">
        <v>629</v>
      </c>
      <c r="K637" s="594">
        <f t="shared" si="1876"/>
        <v>2</v>
      </c>
      <c r="L637" s="588">
        <v>2</v>
      </c>
      <c r="M637" s="558"/>
      <c r="N637" s="558"/>
      <c r="O637" s="562">
        <f t="shared" si="1877"/>
        <v>2</v>
      </c>
      <c r="P637" s="560"/>
      <c r="Q637" s="558"/>
      <c r="R637" s="562">
        <f t="shared" si="1878"/>
        <v>2</v>
      </c>
      <c r="S637" s="560"/>
      <c r="T637" s="558"/>
      <c r="U637" s="595">
        <f t="shared" si="1879"/>
        <v>2</v>
      </c>
      <c r="V637" s="560"/>
      <c r="W637" s="558"/>
      <c r="X637" s="562">
        <f t="shared" si="1880"/>
        <v>2</v>
      </c>
      <c r="Y637" s="560"/>
      <c r="Z637" s="558"/>
      <c r="AA637" s="595">
        <f t="shared" si="1881"/>
        <v>2</v>
      </c>
      <c r="AB637" s="560"/>
      <c r="AC637" s="558"/>
      <c r="AD637" s="562">
        <f t="shared" si="1882"/>
        <v>2</v>
      </c>
      <c r="AE637" s="557"/>
      <c r="AF637" s="558"/>
      <c r="AG637" s="672">
        <f t="shared" si="1883"/>
        <v>2</v>
      </c>
      <c r="AH637" s="560"/>
      <c r="AI637" s="558"/>
      <c r="AJ637" s="562">
        <f t="shared" si="1884"/>
        <v>2</v>
      </c>
      <c r="AK637" s="560"/>
      <c r="AL637" s="558"/>
      <c r="AM637" s="562">
        <f t="shared" si="1885"/>
        <v>2</v>
      </c>
      <c r="AN637" s="560"/>
      <c r="AO637" s="558"/>
      <c r="AP637" s="562">
        <f t="shared" si="1886"/>
        <v>2</v>
      </c>
      <c r="AQ637" s="560"/>
      <c r="AR637" s="558"/>
      <c r="AS637" s="562">
        <f t="shared" si="1887"/>
        <v>2</v>
      </c>
      <c r="AT637" s="560"/>
      <c r="AU637" s="558"/>
      <c r="AV637" s="562">
        <f t="shared" si="1888"/>
        <v>2</v>
      </c>
      <c r="AW637" s="597">
        <f t="shared" si="1889"/>
        <v>0</v>
      </c>
      <c r="AX637" s="583">
        <f t="shared" si="1800"/>
        <v>0</v>
      </c>
      <c r="AY637" s="599">
        <f t="shared" si="1890"/>
        <v>0</v>
      </c>
      <c r="AZ637" s="600" t="e">
        <f t="shared" si="1891"/>
        <v>#DIV/0!</v>
      </c>
      <c r="BA637" s="601">
        <f t="shared" si="1892"/>
        <v>0</v>
      </c>
      <c r="BB637" s="602">
        <v>2</v>
      </c>
      <c r="BC637" s="603">
        <v>1</v>
      </c>
      <c r="BD637" s="584">
        <f t="shared" si="1801"/>
        <v>2</v>
      </c>
      <c r="BE637" s="583">
        <f t="shared" si="1802"/>
        <v>1</v>
      </c>
      <c r="BF637" s="585">
        <v>2</v>
      </c>
      <c r="BG637" s="586">
        <v>45918.690937500003</v>
      </c>
      <c r="BH637" s="572">
        <f t="shared" si="1894"/>
        <v>46265</v>
      </c>
      <c r="BI637" s="604">
        <f t="shared" si="1893"/>
        <v>346.3090624999968</v>
      </c>
      <c r="BJ637" s="580" t="str">
        <f t="shared" si="1803"/>
        <v/>
      </c>
      <c r="BK637" s="751">
        <v>585</v>
      </c>
    </row>
    <row r="638" spans="1:63" ht="13">
      <c r="A638" s="590"/>
      <c r="B638" s="591"/>
      <c r="C638" s="551">
        <v>635</v>
      </c>
      <c r="D638" s="761" t="s">
        <v>4994</v>
      </c>
      <c r="E638" s="709" t="s">
        <v>5073</v>
      </c>
      <c r="F638" s="593" t="s">
        <v>1952</v>
      </c>
      <c r="G638" s="588" t="s">
        <v>4681</v>
      </c>
      <c r="H638" s="589" t="s">
        <v>4682</v>
      </c>
      <c r="I638" s="589" t="s">
        <v>3619</v>
      </c>
      <c r="J638" s="588" t="s">
        <v>629</v>
      </c>
      <c r="K638" s="594">
        <f t="shared" si="1876"/>
        <v>24</v>
      </c>
      <c r="L638" s="580">
        <v>24</v>
      </c>
      <c r="M638" s="558"/>
      <c r="N638" s="558"/>
      <c r="O638" s="562">
        <f t="shared" si="1877"/>
        <v>24</v>
      </c>
      <c r="P638" s="560"/>
      <c r="Q638" s="558"/>
      <c r="R638" s="562">
        <f t="shared" si="1878"/>
        <v>24</v>
      </c>
      <c r="S638" s="560"/>
      <c r="T638" s="558"/>
      <c r="U638" s="595">
        <f t="shared" si="1879"/>
        <v>24</v>
      </c>
      <c r="V638" s="560"/>
      <c r="W638" s="558"/>
      <c r="X638" s="562">
        <f t="shared" si="1880"/>
        <v>24</v>
      </c>
      <c r="Y638" s="560"/>
      <c r="Z638" s="558"/>
      <c r="AA638" s="595">
        <f t="shared" si="1881"/>
        <v>24</v>
      </c>
      <c r="AB638" s="560"/>
      <c r="AC638" s="558"/>
      <c r="AD638" s="562">
        <f t="shared" si="1882"/>
        <v>24</v>
      </c>
      <c r="AE638" s="557"/>
      <c r="AF638" s="558"/>
      <c r="AG638" s="672">
        <f t="shared" si="1883"/>
        <v>24</v>
      </c>
      <c r="AH638" s="560"/>
      <c r="AI638" s="558"/>
      <c r="AJ638" s="562">
        <f t="shared" si="1884"/>
        <v>24</v>
      </c>
      <c r="AK638" s="560"/>
      <c r="AL638" s="558"/>
      <c r="AM638" s="562">
        <f t="shared" si="1885"/>
        <v>24</v>
      </c>
      <c r="AN638" s="560"/>
      <c r="AO638" s="558"/>
      <c r="AP638" s="562">
        <f t="shared" si="1886"/>
        <v>24</v>
      </c>
      <c r="AQ638" s="560"/>
      <c r="AR638" s="558"/>
      <c r="AS638" s="562">
        <f t="shared" si="1887"/>
        <v>24</v>
      </c>
      <c r="AT638" s="560"/>
      <c r="AU638" s="558"/>
      <c r="AV638" s="562">
        <f t="shared" si="1888"/>
        <v>24</v>
      </c>
      <c r="AW638" s="597">
        <f t="shared" si="1889"/>
        <v>0</v>
      </c>
      <c r="AX638" s="583">
        <f t="shared" si="1800"/>
        <v>0</v>
      </c>
      <c r="AY638" s="599">
        <f t="shared" si="1890"/>
        <v>0</v>
      </c>
      <c r="AZ638" s="600" t="e">
        <f t="shared" si="1891"/>
        <v>#DIV/0!</v>
      </c>
      <c r="BA638" s="601">
        <f t="shared" si="1892"/>
        <v>0</v>
      </c>
      <c r="BB638" s="602">
        <v>24</v>
      </c>
      <c r="BC638" s="603">
        <v>1</v>
      </c>
      <c r="BD638" s="584">
        <f t="shared" si="1801"/>
        <v>24</v>
      </c>
      <c r="BE638" s="583">
        <f t="shared" si="1802"/>
        <v>23</v>
      </c>
      <c r="BF638" s="585">
        <v>2</v>
      </c>
      <c r="BG638" s="586">
        <v>45918.690937500003</v>
      </c>
      <c r="BH638" s="572">
        <f t="shared" si="1894"/>
        <v>46265</v>
      </c>
      <c r="BI638" s="604">
        <f t="shared" si="1893"/>
        <v>346.3090624999968</v>
      </c>
      <c r="BJ638" s="580" t="str">
        <f t="shared" si="1803"/>
        <v/>
      </c>
      <c r="BK638" s="751">
        <v>292</v>
      </c>
    </row>
    <row r="639" spans="1:63" ht="13">
      <c r="A639" s="590"/>
      <c r="B639" s="591"/>
      <c r="C639" s="551">
        <v>636</v>
      </c>
      <c r="D639" s="761" t="s">
        <v>4994</v>
      </c>
      <c r="E639" s="709" t="s">
        <v>5073</v>
      </c>
      <c r="F639" s="593" t="s">
        <v>1952</v>
      </c>
      <c r="G639" s="588" t="s">
        <v>4683</v>
      </c>
      <c r="H639" s="589" t="s">
        <v>4684</v>
      </c>
      <c r="I639" s="589" t="s">
        <v>3619</v>
      </c>
      <c r="J639" s="588" t="s">
        <v>629</v>
      </c>
      <c r="K639" s="594">
        <f t="shared" si="1876"/>
        <v>2</v>
      </c>
      <c r="L639" s="588">
        <v>2</v>
      </c>
      <c r="M639" s="558"/>
      <c r="N639" s="558"/>
      <c r="O639" s="562">
        <f t="shared" si="1877"/>
        <v>2</v>
      </c>
      <c r="P639" s="560"/>
      <c r="Q639" s="558"/>
      <c r="R639" s="562">
        <f t="shared" si="1878"/>
        <v>2</v>
      </c>
      <c r="S639" s="560"/>
      <c r="T639" s="558"/>
      <c r="U639" s="595">
        <f t="shared" si="1879"/>
        <v>2</v>
      </c>
      <c r="V639" s="560"/>
      <c r="W639" s="558"/>
      <c r="X639" s="562">
        <f t="shared" si="1880"/>
        <v>2</v>
      </c>
      <c r="Y639" s="560"/>
      <c r="Z639" s="558"/>
      <c r="AA639" s="595">
        <f t="shared" si="1881"/>
        <v>2</v>
      </c>
      <c r="AB639" s="560"/>
      <c r="AC639" s="558"/>
      <c r="AD639" s="562">
        <f t="shared" si="1882"/>
        <v>2</v>
      </c>
      <c r="AE639" s="557"/>
      <c r="AF639" s="558"/>
      <c r="AG639" s="672">
        <f t="shared" si="1883"/>
        <v>2</v>
      </c>
      <c r="AH639" s="560"/>
      <c r="AI639" s="558"/>
      <c r="AJ639" s="562">
        <f t="shared" si="1884"/>
        <v>2</v>
      </c>
      <c r="AK639" s="560"/>
      <c r="AL639" s="558"/>
      <c r="AM639" s="562">
        <f t="shared" si="1885"/>
        <v>2</v>
      </c>
      <c r="AN639" s="560"/>
      <c r="AO639" s="558"/>
      <c r="AP639" s="562">
        <f t="shared" si="1886"/>
        <v>2</v>
      </c>
      <c r="AQ639" s="560"/>
      <c r="AR639" s="558"/>
      <c r="AS639" s="562">
        <f t="shared" si="1887"/>
        <v>2</v>
      </c>
      <c r="AT639" s="560"/>
      <c r="AU639" s="558"/>
      <c r="AV639" s="562">
        <f t="shared" si="1888"/>
        <v>2</v>
      </c>
      <c r="AW639" s="597">
        <f t="shared" si="1889"/>
        <v>0</v>
      </c>
      <c r="AX639" s="583">
        <f t="shared" si="1800"/>
        <v>0</v>
      </c>
      <c r="AY639" s="599">
        <f t="shared" si="1890"/>
        <v>0</v>
      </c>
      <c r="AZ639" s="600" t="e">
        <f t="shared" si="1891"/>
        <v>#DIV/0!</v>
      </c>
      <c r="BA639" s="601">
        <f t="shared" si="1892"/>
        <v>0</v>
      </c>
      <c r="BB639" s="602">
        <v>2</v>
      </c>
      <c r="BC639" s="603">
        <v>1</v>
      </c>
      <c r="BD639" s="584">
        <f t="shared" si="1801"/>
        <v>2</v>
      </c>
      <c r="BE639" s="583">
        <f t="shared" si="1802"/>
        <v>1</v>
      </c>
      <c r="BF639" s="585">
        <v>2</v>
      </c>
      <c r="BG639" s="586">
        <v>45918.690937500003</v>
      </c>
      <c r="BH639" s="572">
        <f t="shared" si="1894"/>
        <v>46265</v>
      </c>
      <c r="BI639" s="604">
        <f t="shared" si="1893"/>
        <v>346.3090624999968</v>
      </c>
      <c r="BJ639" s="580" t="str">
        <f t="shared" si="1803"/>
        <v/>
      </c>
      <c r="BK639" s="751">
        <v>585</v>
      </c>
    </row>
    <row r="640" spans="1:63" ht="13">
      <c r="A640" s="590"/>
      <c r="B640" s="591"/>
      <c r="C640" s="577">
        <v>637</v>
      </c>
      <c r="D640" s="761" t="s">
        <v>4994</v>
      </c>
      <c r="E640" s="709" t="s">
        <v>5073</v>
      </c>
      <c r="F640" s="593" t="s">
        <v>1952</v>
      </c>
      <c r="G640" s="588" t="s">
        <v>4685</v>
      </c>
      <c r="H640" s="589" t="s">
        <v>4686</v>
      </c>
      <c r="I640" s="589" t="s">
        <v>3619</v>
      </c>
      <c r="J640" s="588" t="s">
        <v>629</v>
      </c>
      <c r="K640" s="594">
        <f t="shared" si="1876"/>
        <v>8</v>
      </c>
      <c r="L640" s="580">
        <v>8</v>
      </c>
      <c r="M640" s="558"/>
      <c r="N640" s="558"/>
      <c r="O640" s="562">
        <f t="shared" si="1877"/>
        <v>8</v>
      </c>
      <c r="P640" s="560"/>
      <c r="Q640" s="558"/>
      <c r="R640" s="562">
        <f t="shared" si="1878"/>
        <v>8</v>
      </c>
      <c r="S640" s="560"/>
      <c r="T640" s="558"/>
      <c r="U640" s="595">
        <f t="shared" si="1879"/>
        <v>8</v>
      </c>
      <c r="V640" s="560"/>
      <c r="W640" s="558"/>
      <c r="X640" s="562">
        <f t="shared" si="1880"/>
        <v>8</v>
      </c>
      <c r="Y640" s="560"/>
      <c r="Z640" s="558"/>
      <c r="AA640" s="595">
        <f t="shared" si="1881"/>
        <v>8</v>
      </c>
      <c r="AB640" s="560"/>
      <c r="AC640" s="558"/>
      <c r="AD640" s="562">
        <f t="shared" si="1882"/>
        <v>8</v>
      </c>
      <c r="AE640" s="557"/>
      <c r="AF640" s="558"/>
      <c r="AG640" s="672">
        <f t="shared" si="1883"/>
        <v>8</v>
      </c>
      <c r="AH640" s="560"/>
      <c r="AI640" s="558"/>
      <c r="AJ640" s="562">
        <f t="shared" si="1884"/>
        <v>8</v>
      </c>
      <c r="AK640" s="560"/>
      <c r="AL640" s="558"/>
      <c r="AM640" s="562">
        <f t="shared" si="1885"/>
        <v>8</v>
      </c>
      <c r="AN640" s="560"/>
      <c r="AO640" s="558"/>
      <c r="AP640" s="562">
        <f t="shared" si="1886"/>
        <v>8</v>
      </c>
      <c r="AQ640" s="560"/>
      <c r="AR640" s="558"/>
      <c r="AS640" s="562">
        <f t="shared" si="1887"/>
        <v>8</v>
      </c>
      <c r="AT640" s="560"/>
      <c r="AU640" s="558"/>
      <c r="AV640" s="562">
        <f t="shared" si="1888"/>
        <v>8</v>
      </c>
      <c r="AW640" s="597">
        <f t="shared" si="1889"/>
        <v>0</v>
      </c>
      <c r="AX640" s="583">
        <f t="shared" si="1800"/>
        <v>0</v>
      </c>
      <c r="AY640" s="599">
        <f t="shared" si="1890"/>
        <v>0</v>
      </c>
      <c r="AZ640" s="600" t="e">
        <f t="shared" si="1891"/>
        <v>#DIV/0!</v>
      </c>
      <c r="BA640" s="601">
        <f t="shared" si="1892"/>
        <v>0</v>
      </c>
      <c r="BB640" s="602">
        <v>8</v>
      </c>
      <c r="BC640" s="603">
        <v>1</v>
      </c>
      <c r="BD640" s="584">
        <f t="shared" si="1801"/>
        <v>8</v>
      </c>
      <c r="BE640" s="583">
        <f t="shared" si="1802"/>
        <v>7</v>
      </c>
      <c r="BF640" s="585">
        <v>2</v>
      </c>
      <c r="BG640" s="586">
        <v>45918.690937500003</v>
      </c>
      <c r="BH640" s="572">
        <f t="shared" si="1894"/>
        <v>46265</v>
      </c>
      <c r="BI640" s="604">
        <f t="shared" si="1893"/>
        <v>346.3090624999968</v>
      </c>
      <c r="BJ640" s="580" t="str">
        <f t="shared" si="1803"/>
        <v/>
      </c>
      <c r="BK640" s="751">
        <v>1318</v>
      </c>
    </row>
    <row r="641" spans="1:63" ht="13">
      <c r="A641" s="590"/>
      <c r="B641" s="591"/>
      <c r="C641" s="551">
        <v>638</v>
      </c>
      <c r="D641" s="761" t="s">
        <v>4994</v>
      </c>
      <c r="E641" s="709" t="s">
        <v>5073</v>
      </c>
      <c r="F641" s="593" t="s">
        <v>1952</v>
      </c>
      <c r="G641" s="588" t="s">
        <v>4687</v>
      </c>
      <c r="H641" s="589" t="s">
        <v>4688</v>
      </c>
      <c r="I641" s="589" t="s">
        <v>3619</v>
      </c>
      <c r="J641" s="588" t="s">
        <v>629</v>
      </c>
      <c r="K641" s="594">
        <f t="shared" si="1876"/>
        <v>12</v>
      </c>
      <c r="L641" s="588">
        <v>12</v>
      </c>
      <c r="M641" s="558"/>
      <c r="N641" s="558"/>
      <c r="O641" s="562">
        <f t="shared" si="1877"/>
        <v>12</v>
      </c>
      <c r="P641" s="560"/>
      <c r="Q641" s="558"/>
      <c r="R641" s="562">
        <f t="shared" si="1878"/>
        <v>12</v>
      </c>
      <c r="S641" s="560"/>
      <c r="T641" s="558"/>
      <c r="U641" s="595">
        <f t="shared" si="1879"/>
        <v>12</v>
      </c>
      <c r="V641" s="560"/>
      <c r="W641" s="558"/>
      <c r="X641" s="562">
        <f t="shared" si="1880"/>
        <v>12</v>
      </c>
      <c r="Y641" s="560"/>
      <c r="Z641" s="558"/>
      <c r="AA641" s="595">
        <f t="shared" si="1881"/>
        <v>12</v>
      </c>
      <c r="AB641" s="560"/>
      <c r="AC641" s="558"/>
      <c r="AD641" s="562">
        <f t="shared" si="1882"/>
        <v>12</v>
      </c>
      <c r="AE641" s="557"/>
      <c r="AF641" s="558"/>
      <c r="AG641" s="672">
        <f t="shared" si="1883"/>
        <v>12</v>
      </c>
      <c r="AH641" s="560"/>
      <c r="AI641" s="558"/>
      <c r="AJ641" s="562">
        <f t="shared" si="1884"/>
        <v>12</v>
      </c>
      <c r="AK641" s="560"/>
      <c r="AL641" s="558"/>
      <c r="AM641" s="562">
        <f t="shared" si="1885"/>
        <v>12</v>
      </c>
      <c r="AN641" s="560"/>
      <c r="AO641" s="558"/>
      <c r="AP641" s="562">
        <f t="shared" si="1886"/>
        <v>12</v>
      </c>
      <c r="AQ641" s="560"/>
      <c r="AR641" s="558"/>
      <c r="AS641" s="562">
        <f t="shared" si="1887"/>
        <v>12</v>
      </c>
      <c r="AT641" s="560"/>
      <c r="AU641" s="558"/>
      <c r="AV641" s="562">
        <f t="shared" si="1888"/>
        <v>12</v>
      </c>
      <c r="AW641" s="597">
        <f t="shared" si="1889"/>
        <v>0</v>
      </c>
      <c r="AX641" s="583">
        <f t="shared" si="1800"/>
        <v>0</v>
      </c>
      <c r="AY641" s="599">
        <f t="shared" si="1890"/>
        <v>0</v>
      </c>
      <c r="AZ641" s="600" t="e">
        <f t="shared" si="1891"/>
        <v>#DIV/0!</v>
      </c>
      <c r="BA641" s="601">
        <f t="shared" si="1892"/>
        <v>0</v>
      </c>
      <c r="BB641" s="602">
        <v>12</v>
      </c>
      <c r="BC641" s="603">
        <v>1</v>
      </c>
      <c r="BD641" s="584">
        <f t="shared" si="1801"/>
        <v>12</v>
      </c>
      <c r="BE641" s="583">
        <f t="shared" si="1802"/>
        <v>11</v>
      </c>
      <c r="BF641" s="585">
        <v>2</v>
      </c>
      <c r="BG641" s="586">
        <v>45918.690937500003</v>
      </c>
      <c r="BH641" s="572">
        <f t="shared" si="1894"/>
        <v>46265</v>
      </c>
      <c r="BI641" s="604">
        <f t="shared" si="1893"/>
        <v>346.3090624999968</v>
      </c>
      <c r="BJ641" s="580" t="str">
        <f t="shared" si="1803"/>
        <v/>
      </c>
      <c r="BK641" s="751">
        <v>879</v>
      </c>
    </row>
    <row r="642" spans="1:63" ht="13">
      <c r="A642" s="590"/>
      <c r="B642" s="591"/>
      <c r="C642" s="551">
        <v>639</v>
      </c>
      <c r="D642" s="761" t="s">
        <v>4994</v>
      </c>
      <c r="E642" s="709" t="s">
        <v>5073</v>
      </c>
      <c r="F642" s="593" t="s">
        <v>1952</v>
      </c>
      <c r="G642" s="588" t="s">
        <v>4689</v>
      </c>
      <c r="H642" s="589" t="s">
        <v>4690</v>
      </c>
      <c r="I642" s="589" t="s">
        <v>3619</v>
      </c>
      <c r="J642" s="588" t="s">
        <v>629</v>
      </c>
      <c r="K642" s="594">
        <f t="shared" si="1876"/>
        <v>12</v>
      </c>
      <c r="L642" s="580">
        <v>12</v>
      </c>
      <c r="M642" s="558"/>
      <c r="N642" s="558"/>
      <c r="O642" s="562">
        <f t="shared" si="1877"/>
        <v>12</v>
      </c>
      <c r="P642" s="560"/>
      <c r="Q642" s="558"/>
      <c r="R642" s="562">
        <f t="shared" si="1878"/>
        <v>12</v>
      </c>
      <c r="S642" s="560"/>
      <c r="T642" s="558"/>
      <c r="U642" s="595">
        <f t="shared" si="1879"/>
        <v>12</v>
      </c>
      <c r="V642" s="560"/>
      <c r="W642" s="558"/>
      <c r="X642" s="562">
        <f t="shared" si="1880"/>
        <v>12</v>
      </c>
      <c r="Y642" s="560"/>
      <c r="Z642" s="558"/>
      <c r="AA642" s="595">
        <f t="shared" si="1881"/>
        <v>12</v>
      </c>
      <c r="AB642" s="560"/>
      <c r="AC642" s="558"/>
      <c r="AD642" s="562">
        <f t="shared" si="1882"/>
        <v>12</v>
      </c>
      <c r="AE642" s="557"/>
      <c r="AF642" s="558"/>
      <c r="AG642" s="672">
        <f t="shared" si="1883"/>
        <v>12</v>
      </c>
      <c r="AH642" s="560"/>
      <c r="AI642" s="558"/>
      <c r="AJ642" s="562">
        <f t="shared" si="1884"/>
        <v>12</v>
      </c>
      <c r="AK642" s="560"/>
      <c r="AL642" s="558"/>
      <c r="AM642" s="562">
        <f t="shared" si="1885"/>
        <v>12</v>
      </c>
      <c r="AN642" s="560"/>
      <c r="AO642" s="558"/>
      <c r="AP642" s="562">
        <f t="shared" si="1886"/>
        <v>12</v>
      </c>
      <c r="AQ642" s="560"/>
      <c r="AR642" s="558"/>
      <c r="AS642" s="562">
        <f t="shared" si="1887"/>
        <v>12</v>
      </c>
      <c r="AT642" s="560"/>
      <c r="AU642" s="558"/>
      <c r="AV642" s="562">
        <f t="shared" si="1888"/>
        <v>12</v>
      </c>
      <c r="AW642" s="597">
        <f t="shared" si="1889"/>
        <v>0</v>
      </c>
      <c r="AX642" s="583">
        <f t="shared" si="1800"/>
        <v>0</v>
      </c>
      <c r="AY642" s="599">
        <f t="shared" si="1890"/>
        <v>0</v>
      </c>
      <c r="AZ642" s="600" t="e">
        <f t="shared" si="1891"/>
        <v>#DIV/0!</v>
      </c>
      <c r="BA642" s="601">
        <f t="shared" si="1892"/>
        <v>0</v>
      </c>
      <c r="BB642" s="602">
        <v>12</v>
      </c>
      <c r="BC642" s="603">
        <v>1</v>
      </c>
      <c r="BD642" s="584">
        <f t="shared" si="1801"/>
        <v>12</v>
      </c>
      <c r="BE642" s="583">
        <f t="shared" si="1802"/>
        <v>11</v>
      </c>
      <c r="BF642" s="585">
        <v>2</v>
      </c>
      <c r="BG642" s="586">
        <v>45918.690937500003</v>
      </c>
      <c r="BH642" s="572">
        <f t="shared" si="1894"/>
        <v>46265</v>
      </c>
      <c r="BI642" s="604">
        <f t="shared" si="1893"/>
        <v>346.3090624999968</v>
      </c>
      <c r="BJ642" s="580" t="str">
        <f t="shared" si="1803"/>
        <v/>
      </c>
      <c r="BK642" s="751">
        <v>586</v>
      </c>
    </row>
    <row r="643" spans="1:63" ht="13">
      <c r="A643" s="590"/>
      <c r="B643" s="591"/>
      <c r="C643" s="551">
        <v>640</v>
      </c>
      <c r="D643" s="761" t="s">
        <v>4994</v>
      </c>
      <c r="E643" s="709" t="s">
        <v>5073</v>
      </c>
      <c r="F643" s="593" t="s">
        <v>1952</v>
      </c>
      <c r="G643" s="588" t="s">
        <v>4691</v>
      </c>
      <c r="H643" s="589" t="s">
        <v>4692</v>
      </c>
      <c r="I643" s="589" t="s">
        <v>3619</v>
      </c>
      <c r="J643" s="588" t="s">
        <v>629</v>
      </c>
      <c r="K643" s="594">
        <f t="shared" si="1876"/>
        <v>4</v>
      </c>
      <c r="L643" s="588">
        <v>4</v>
      </c>
      <c r="M643" s="558"/>
      <c r="N643" s="558"/>
      <c r="O643" s="562">
        <f t="shared" si="1877"/>
        <v>4</v>
      </c>
      <c r="P643" s="560"/>
      <c r="Q643" s="558"/>
      <c r="R643" s="562">
        <f t="shared" si="1878"/>
        <v>4</v>
      </c>
      <c r="S643" s="560"/>
      <c r="T643" s="558"/>
      <c r="U643" s="595">
        <f t="shared" si="1879"/>
        <v>4</v>
      </c>
      <c r="V643" s="560"/>
      <c r="W643" s="558"/>
      <c r="X643" s="562">
        <f t="shared" si="1880"/>
        <v>4</v>
      </c>
      <c r="Y643" s="560"/>
      <c r="Z643" s="558"/>
      <c r="AA643" s="595">
        <f t="shared" si="1881"/>
        <v>4</v>
      </c>
      <c r="AB643" s="560"/>
      <c r="AC643" s="558"/>
      <c r="AD643" s="562">
        <f t="shared" si="1882"/>
        <v>4</v>
      </c>
      <c r="AE643" s="557"/>
      <c r="AF643" s="558"/>
      <c r="AG643" s="672">
        <f t="shared" si="1883"/>
        <v>4</v>
      </c>
      <c r="AH643" s="560"/>
      <c r="AI643" s="558"/>
      <c r="AJ643" s="562">
        <f t="shared" si="1884"/>
        <v>4</v>
      </c>
      <c r="AK643" s="560"/>
      <c r="AL643" s="558"/>
      <c r="AM643" s="562">
        <f t="shared" si="1885"/>
        <v>4</v>
      </c>
      <c r="AN643" s="560"/>
      <c r="AO643" s="558"/>
      <c r="AP643" s="562">
        <f t="shared" si="1886"/>
        <v>4</v>
      </c>
      <c r="AQ643" s="560"/>
      <c r="AR643" s="558"/>
      <c r="AS643" s="562">
        <f t="shared" si="1887"/>
        <v>4</v>
      </c>
      <c r="AT643" s="560"/>
      <c r="AU643" s="558"/>
      <c r="AV643" s="562">
        <f t="shared" si="1888"/>
        <v>4</v>
      </c>
      <c r="AW643" s="597">
        <f t="shared" si="1889"/>
        <v>0</v>
      </c>
      <c r="AX643" s="583">
        <f t="shared" si="1800"/>
        <v>0</v>
      </c>
      <c r="AY643" s="599">
        <f t="shared" si="1890"/>
        <v>0</v>
      </c>
      <c r="AZ643" s="600" t="e">
        <f t="shared" si="1891"/>
        <v>#DIV/0!</v>
      </c>
      <c r="BA643" s="601">
        <f t="shared" si="1892"/>
        <v>0</v>
      </c>
      <c r="BB643" s="602">
        <v>4</v>
      </c>
      <c r="BC643" s="603">
        <v>1</v>
      </c>
      <c r="BD643" s="584">
        <f t="shared" si="1801"/>
        <v>4</v>
      </c>
      <c r="BE643" s="583">
        <f t="shared" si="1802"/>
        <v>3</v>
      </c>
      <c r="BF643" s="585">
        <v>2</v>
      </c>
      <c r="BG643" s="586">
        <v>45918.690937500003</v>
      </c>
      <c r="BH643" s="572">
        <f t="shared" si="1894"/>
        <v>46265</v>
      </c>
      <c r="BI643" s="604">
        <f t="shared" si="1893"/>
        <v>346.3090624999968</v>
      </c>
      <c r="BJ643" s="580" t="str">
        <f t="shared" si="1803"/>
        <v/>
      </c>
      <c r="BK643" s="751">
        <v>1832</v>
      </c>
    </row>
    <row r="644" spans="1:63" ht="13">
      <c r="A644" s="590"/>
      <c r="B644" s="591"/>
      <c r="C644" s="577">
        <v>641</v>
      </c>
      <c r="D644" s="761" t="s">
        <v>4994</v>
      </c>
      <c r="E644" s="709" t="s">
        <v>5073</v>
      </c>
      <c r="F644" s="593" t="s">
        <v>1952</v>
      </c>
      <c r="G644" s="588" t="s">
        <v>4693</v>
      </c>
      <c r="H644" s="589" t="s">
        <v>4694</v>
      </c>
      <c r="I644" s="589" t="s">
        <v>3619</v>
      </c>
      <c r="J644" s="588" t="s">
        <v>629</v>
      </c>
      <c r="K644" s="594">
        <f t="shared" si="1876"/>
        <v>1</v>
      </c>
      <c r="L644" s="580">
        <v>1</v>
      </c>
      <c r="M644" s="558"/>
      <c r="N644" s="558"/>
      <c r="O644" s="562">
        <f t="shared" si="1877"/>
        <v>1</v>
      </c>
      <c r="P644" s="560"/>
      <c r="Q644" s="558"/>
      <c r="R644" s="562">
        <f t="shared" si="1878"/>
        <v>1</v>
      </c>
      <c r="S644" s="560"/>
      <c r="T644" s="558"/>
      <c r="U644" s="595">
        <f t="shared" si="1879"/>
        <v>1</v>
      </c>
      <c r="V644" s="560"/>
      <c r="W644" s="558"/>
      <c r="X644" s="562">
        <f t="shared" si="1880"/>
        <v>1</v>
      </c>
      <c r="Y644" s="560"/>
      <c r="Z644" s="558"/>
      <c r="AA644" s="595">
        <f t="shared" si="1881"/>
        <v>1</v>
      </c>
      <c r="AB644" s="560"/>
      <c r="AC644" s="558"/>
      <c r="AD644" s="562">
        <f t="shared" si="1882"/>
        <v>1</v>
      </c>
      <c r="AE644" s="557"/>
      <c r="AF644" s="558"/>
      <c r="AG644" s="672">
        <f t="shared" si="1883"/>
        <v>1</v>
      </c>
      <c r="AH644" s="560"/>
      <c r="AI644" s="558"/>
      <c r="AJ644" s="562">
        <f t="shared" si="1884"/>
        <v>1</v>
      </c>
      <c r="AK644" s="560"/>
      <c r="AL644" s="558"/>
      <c r="AM644" s="562">
        <f t="shared" si="1885"/>
        <v>1</v>
      </c>
      <c r="AN644" s="560"/>
      <c r="AO644" s="558"/>
      <c r="AP644" s="562">
        <f t="shared" si="1886"/>
        <v>1</v>
      </c>
      <c r="AQ644" s="560"/>
      <c r="AR644" s="558"/>
      <c r="AS644" s="562">
        <f t="shared" si="1887"/>
        <v>1</v>
      </c>
      <c r="AT644" s="560"/>
      <c r="AU644" s="558"/>
      <c r="AV644" s="562">
        <f t="shared" si="1888"/>
        <v>1</v>
      </c>
      <c r="AW644" s="597">
        <f t="shared" si="1889"/>
        <v>0</v>
      </c>
      <c r="AX644" s="583">
        <f t="shared" si="1800"/>
        <v>0</v>
      </c>
      <c r="AY644" s="599">
        <f t="shared" si="1890"/>
        <v>0</v>
      </c>
      <c r="AZ644" s="600" t="e">
        <f t="shared" si="1891"/>
        <v>#DIV/0!</v>
      </c>
      <c r="BA644" s="601">
        <f t="shared" si="1892"/>
        <v>0</v>
      </c>
      <c r="BB644" s="602">
        <v>1</v>
      </c>
      <c r="BC644" s="603">
        <v>0</v>
      </c>
      <c r="BD644" s="584">
        <f t="shared" si="1801"/>
        <v>1</v>
      </c>
      <c r="BE644" s="583">
        <f t="shared" si="1802"/>
        <v>1</v>
      </c>
      <c r="BF644" s="585">
        <v>2</v>
      </c>
      <c r="BG644" s="586">
        <v>45918.690937500003</v>
      </c>
      <c r="BH644" s="572">
        <f t="shared" si="1894"/>
        <v>46265</v>
      </c>
      <c r="BI644" s="604">
        <f t="shared" si="1893"/>
        <v>346.3090624999968</v>
      </c>
      <c r="BJ644" s="580" t="str">
        <f t="shared" si="1803"/>
        <v/>
      </c>
      <c r="BK644" s="751">
        <v>8800</v>
      </c>
    </row>
    <row r="645" spans="1:63" ht="13">
      <c r="A645" s="590"/>
      <c r="B645" s="591"/>
      <c r="C645" s="551">
        <v>642</v>
      </c>
      <c r="D645" s="761" t="s">
        <v>4994</v>
      </c>
      <c r="E645" s="709" t="s">
        <v>5073</v>
      </c>
      <c r="F645" s="593" t="s">
        <v>1952</v>
      </c>
      <c r="G645" s="588" t="s">
        <v>4695</v>
      </c>
      <c r="H645" s="589" t="s">
        <v>4696</v>
      </c>
      <c r="I645" s="589" t="s">
        <v>3619</v>
      </c>
      <c r="J645" s="588" t="s">
        <v>629</v>
      </c>
      <c r="K645" s="594">
        <f t="shared" si="1876"/>
        <v>1</v>
      </c>
      <c r="L645" s="588">
        <v>1</v>
      </c>
      <c r="M645" s="558"/>
      <c r="N645" s="558"/>
      <c r="O645" s="562">
        <f t="shared" si="1877"/>
        <v>1</v>
      </c>
      <c r="P645" s="560"/>
      <c r="Q645" s="558"/>
      <c r="R645" s="562">
        <f t="shared" si="1878"/>
        <v>1</v>
      </c>
      <c r="S645" s="560"/>
      <c r="T645" s="558"/>
      <c r="U645" s="595">
        <f t="shared" si="1879"/>
        <v>1</v>
      </c>
      <c r="V645" s="560"/>
      <c r="W645" s="558"/>
      <c r="X645" s="562">
        <f t="shared" si="1880"/>
        <v>1</v>
      </c>
      <c r="Y645" s="560"/>
      <c r="Z645" s="558"/>
      <c r="AA645" s="595">
        <f t="shared" si="1881"/>
        <v>1</v>
      </c>
      <c r="AB645" s="560"/>
      <c r="AC645" s="558"/>
      <c r="AD645" s="562">
        <f t="shared" si="1882"/>
        <v>1</v>
      </c>
      <c r="AE645" s="557"/>
      <c r="AF645" s="558"/>
      <c r="AG645" s="672">
        <f t="shared" si="1883"/>
        <v>1</v>
      </c>
      <c r="AH645" s="560"/>
      <c r="AI645" s="558"/>
      <c r="AJ645" s="562">
        <f t="shared" si="1884"/>
        <v>1</v>
      </c>
      <c r="AK645" s="560"/>
      <c r="AL645" s="558"/>
      <c r="AM645" s="562">
        <f t="shared" si="1885"/>
        <v>1</v>
      </c>
      <c r="AN645" s="560"/>
      <c r="AO645" s="558"/>
      <c r="AP645" s="562">
        <f t="shared" si="1886"/>
        <v>1</v>
      </c>
      <c r="AQ645" s="560"/>
      <c r="AR645" s="558"/>
      <c r="AS645" s="562">
        <f t="shared" si="1887"/>
        <v>1</v>
      </c>
      <c r="AT645" s="560"/>
      <c r="AU645" s="558"/>
      <c r="AV645" s="562">
        <f t="shared" si="1888"/>
        <v>1</v>
      </c>
      <c r="AW645" s="597">
        <f t="shared" si="1889"/>
        <v>0</v>
      </c>
      <c r="AX645" s="583">
        <f t="shared" si="1800"/>
        <v>0</v>
      </c>
      <c r="AY645" s="599">
        <f t="shared" si="1890"/>
        <v>0</v>
      </c>
      <c r="AZ645" s="600" t="e">
        <f t="shared" si="1891"/>
        <v>#DIV/0!</v>
      </c>
      <c r="BA645" s="601">
        <f t="shared" si="1892"/>
        <v>0</v>
      </c>
      <c r="BB645" s="602">
        <v>1</v>
      </c>
      <c r="BC645" s="603">
        <v>0</v>
      </c>
      <c r="BD645" s="584">
        <f t="shared" si="1801"/>
        <v>1</v>
      </c>
      <c r="BE645" s="583">
        <f t="shared" si="1802"/>
        <v>1</v>
      </c>
      <c r="BF645" s="585">
        <v>2</v>
      </c>
      <c r="BG645" s="586">
        <v>45918.690937500003</v>
      </c>
      <c r="BH645" s="572">
        <f t="shared" si="1894"/>
        <v>46265</v>
      </c>
      <c r="BI645" s="604">
        <f t="shared" si="1893"/>
        <v>346.3090624999968</v>
      </c>
      <c r="BJ645" s="580" t="str">
        <f t="shared" si="1803"/>
        <v/>
      </c>
      <c r="BK645" s="751">
        <v>880</v>
      </c>
    </row>
    <row r="646" spans="1:63" ht="13">
      <c r="A646" s="549"/>
      <c r="B646" s="550"/>
      <c r="C646" s="551">
        <v>643</v>
      </c>
      <c r="D646" s="642" t="s">
        <v>4994</v>
      </c>
      <c r="E646" s="642">
        <v>3</v>
      </c>
      <c r="F646" s="553" t="s">
        <v>1952</v>
      </c>
      <c r="G646" s="588" t="s">
        <v>4958</v>
      </c>
      <c r="H646" s="589" t="s">
        <v>4959</v>
      </c>
      <c r="I646" s="589" t="s">
        <v>3220</v>
      </c>
      <c r="J646" s="580" t="s">
        <v>629</v>
      </c>
      <c r="K646" s="594">
        <f t="shared" ref="K646:K652" si="1895">AV646</f>
        <v>1</v>
      </c>
      <c r="L646" s="580">
        <v>0</v>
      </c>
      <c r="M646" s="558"/>
      <c r="N646" s="558"/>
      <c r="O646" s="562">
        <f t="shared" ref="O646:O652" si="1896">SUM(L646+M646-N646)</f>
        <v>0</v>
      </c>
      <c r="P646" s="560"/>
      <c r="Q646" s="558"/>
      <c r="R646" s="562">
        <f t="shared" ref="R646:R652" si="1897">SUM(O646+P646-Q646)</f>
        <v>0</v>
      </c>
      <c r="S646" s="560"/>
      <c r="T646" s="558"/>
      <c r="U646" s="595">
        <f t="shared" ref="U646:U652" si="1898">SUM(R646+S646-T646)</f>
        <v>0</v>
      </c>
      <c r="V646" s="560"/>
      <c r="W646" s="558"/>
      <c r="X646" s="562">
        <f t="shared" ref="X646:X652" si="1899">SUM(U646+V646-W646)</f>
        <v>0</v>
      </c>
      <c r="Y646" s="560"/>
      <c r="Z646" s="558"/>
      <c r="AA646" s="595">
        <f t="shared" ref="AA646:AA652" si="1900">SUM(X646+Y646-Z646)</f>
        <v>0</v>
      </c>
      <c r="AB646" s="560"/>
      <c r="AC646" s="558"/>
      <c r="AD646" s="562">
        <f t="shared" ref="AD646:AD652" si="1901">SUM(AA646+AB646-AC646)</f>
        <v>0</v>
      </c>
      <c r="AE646" s="557">
        <v>1</v>
      </c>
      <c r="AF646" s="558"/>
      <c r="AG646" s="672">
        <f t="shared" ref="AG646:AG652" si="1902">SUM(AD646+AE646-AF646)</f>
        <v>1</v>
      </c>
      <c r="AH646" s="560"/>
      <c r="AI646" s="558"/>
      <c r="AJ646" s="562">
        <f t="shared" ref="AJ646:AJ652" si="1903">SUM(AG646+AH646-AI646)</f>
        <v>1</v>
      </c>
      <c r="AK646" s="560"/>
      <c r="AL646" s="558"/>
      <c r="AM646" s="562">
        <f t="shared" ref="AM646:AM652" si="1904">SUM(AJ646+AK646-AL646)</f>
        <v>1</v>
      </c>
      <c r="AN646" s="560"/>
      <c r="AO646" s="558"/>
      <c r="AP646" s="562">
        <f t="shared" ref="AP646:AP652" si="1905">SUM(AM646+AN646-AO646)</f>
        <v>1</v>
      </c>
      <c r="AQ646" s="560"/>
      <c r="AR646" s="558"/>
      <c r="AS646" s="562">
        <f t="shared" ref="AS646:AS652" si="1906">SUM(AP646+AQ646-AR646)</f>
        <v>1</v>
      </c>
      <c r="AT646" s="560"/>
      <c r="AU646" s="558"/>
      <c r="AV646" s="562">
        <f t="shared" ref="AV646:AV652" si="1907">SUM(AS646+AT646-AU646)</f>
        <v>1</v>
      </c>
      <c r="AW646" s="597">
        <f>SUM(M646+P646+S646+V646+Y646+AB646+AE646+AH646+AK646+AN646+AQ646+AT646)</f>
        <v>1</v>
      </c>
      <c r="AX646" s="583">
        <f t="shared" si="1800"/>
        <v>0</v>
      </c>
      <c r="AY646" s="599">
        <f t="shared" ref="AY646:AY652" si="1908">SUM(N646,Q646,T646,W646,Z646,AC646,AF646,AI646,AL646,AO646,AR646,AU646)</f>
        <v>0</v>
      </c>
      <c r="AZ646" s="600" t="e">
        <f t="shared" ref="AZ646:AZ679" si="1909">AVERAGE(N646,Q646,T646,W646,Z646,AC646,AF646,AI646,AL646,AO646,AR646,AU646)</f>
        <v>#DIV/0!</v>
      </c>
      <c r="BA646" s="601">
        <f t="shared" ref="BA646:BA679" si="1910">COUNT(N646,Q646,T646,W646,Z646,AC646,AF646,AI646,AL646,AO646,AR646,AU646)</f>
        <v>0</v>
      </c>
      <c r="BB646" s="602">
        <v>1</v>
      </c>
      <c r="BC646" s="603">
        <v>0</v>
      </c>
      <c r="BD646" s="584">
        <f t="shared" si="1801"/>
        <v>1</v>
      </c>
      <c r="BE646" s="583">
        <f t="shared" si="1802"/>
        <v>1</v>
      </c>
      <c r="BF646" s="585">
        <v>2</v>
      </c>
      <c r="BG646" s="586">
        <v>46217</v>
      </c>
      <c r="BH646" s="572">
        <f>BH746</f>
        <v>46265</v>
      </c>
      <c r="BI646" s="604">
        <f t="shared" ref="BI646:BI679" si="1911">BH646-BG646</f>
        <v>48</v>
      </c>
      <c r="BJ646" s="580" t="str">
        <f t="shared" si="1803"/>
        <v/>
      </c>
      <c r="BK646" s="751">
        <v>46768.79</v>
      </c>
    </row>
    <row r="647" spans="1:63" ht="13">
      <c r="A647" s="575"/>
      <c r="B647" s="576"/>
      <c r="C647" s="551">
        <v>644</v>
      </c>
      <c r="D647" s="642" t="s">
        <v>4994</v>
      </c>
      <c r="E647" s="642">
        <v>3</v>
      </c>
      <c r="F647" s="553" t="s">
        <v>1952</v>
      </c>
      <c r="G647" s="588" t="s">
        <v>4960</v>
      </c>
      <c r="H647" s="589" t="s">
        <v>4961</v>
      </c>
      <c r="I647" s="589" t="s">
        <v>3220</v>
      </c>
      <c r="J647" s="580" t="s">
        <v>629</v>
      </c>
      <c r="K647" s="594">
        <f t="shared" si="1895"/>
        <v>1</v>
      </c>
      <c r="L647" s="580">
        <v>0</v>
      </c>
      <c r="M647" s="558"/>
      <c r="N647" s="558"/>
      <c r="O647" s="562">
        <f t="shared" si="1896"/>
        <v>0</v>
      </c>
      <c r="P647" s="560"/>
      <c r="Q647" s="558"/>
      <c r="R647" s="562">
        <f t="shared" si="1897"/>
        <v>0</v>
      </c>
      <c r="S647" s="560"/>
      <c r="T647" s="558"/>
      <c r="U647" s="595">
        <f t="shared" si="1898"/>
        <v>0</v>
      </c>
      <c r="V647" s="560"/>
      <c r="W647" s="558"/>
      <c r="X647" s="562">
        <f t="shared" si="1899"/>
        <v>0</v>
      </c>
      <c r="Y647" s="560"/>
      <c r="Z647" s="558"/>
      <c r="AA647" s="595">
        <f t="shared" si="1900"/>
        <v>0</v>
      </c>
      <c r="AB647" s="560"/>
      <c r="AC647" s="558"/>
      <c r="AD647" s="562">
        <f t="shared" si="1901"/>
        <v>0</v>
      </c>
      <c r="AE647" s="557">
        <v>1</v>
      </c>
      <c r="AF647" s="558"/>
      <c r="AG647" s="672">
        <f t="shared" si="1902"/>
        <v>1</v>
      </c>
      <c r="AH647" s="560"/>
      <c r="AI647" s="558"/>
      <c r="AJ647" s="562">
        <f t="shared" si="1903"/>
        <v>1</v>
      </c>
      <c r="AK647" s="560"/>
      <c r="AL647" s="558"/>
      <c r="AM647" s="562">
        <f t="shared" si="1904"/>
        <v>1</v>
      </c>
      <c r="AN647" s="560"/>
      <c r="AO647" s="558"/>
      <c r="AP647" s="562">
        <f t="shared" si="1905"/>
        <v>1</v>
      </c>
      <c r="AQ647" s="560"/>
      <c r="AR647" s="558"/>
      <c r="AS647" s="562">
        <f t="shared" si="1906"/>
        <v>1</v>
      </c>
      <c r="AT647" s="560"/>
      <c r="AU647" s="558"/>
      <c r="AV647" s="562">
        <f t="shared" si="1907"/>
        <v>1</v>
      </c>
      <c r="AW647" s="597">
        <f>SUM(M647+P647+S647+V647+Y647+AB647+AE647+AH647+AK647+AN647+AQ647+AT647)</f>
        <v>1</v>
      </c>
      <c r="AX647" s="583">
        <f t="shared" si="1800"/>
        <v>0</v>
      </c>
      <c r="AY647" s="599">
        <f t="shared" si="1908"/>
        <v>0</v>
      </c>
      <c r="AZ647" s="600" t="e">
        <f t="shared" si="1909"/>
        <v>#DIV/0!</v>
      </c>
      <c r="BA647" s="601">
        <f t="shared" si="1910"/>
        <v>0</v>
      </c>
      <c r="BB647" s="602">
        <v>1</v>
      </c>
      <c r="BC647" s="603">
        <v>0</v>
      </c>
      <c r="BD647" s="584">
        <f t="shared" si="1801"/>
        <v>1</v>
      </c>
      <c r="BE647" s="583">
        <f t="shared" si="1802"/>
        <v>1</v>
      </c>
      <c r="BF647" s="585">
        <v>2</v>
      </c>
      <c r="BG647" s="586">
        <v>46217</v>
      </c>
      <c r="BH647" s="572">
        <f>BH646</f>
        <v>46265</v>
      </c>
      <c r="BI647" s="604">
        <f t="shared" si="1911"/>
        <v>48</v>
      </c>
      <c r="BJ647" s="580" t="str">
        <f t="shared" si="1803"/>
        <v/>
      </c>
      <c r="BK647" s="751">
        <v>51133.87</v>
      </c>
    </row>
    <row r="648" spans="1:63" ht="13">
      <c r="A648" s="575"/>
      <c r="B648" s="576"/>
      <c r="C648" s="577">
        <v>645</v>
      </c>
      <c r="D648" s="642" t="s">
        <v>4994</v>
      </c>
      <c r="E648" s="642">
        <v>3</v>
      </c>
      <c r="F648" s="593" t="s">
        <v>1952</v>
      </c>
      <c r="G648" s="588" t="s">
        <v>4038</v>
      </c>
      <c r="H648" s="589" t="s">
        <v>4039</v>
      </c>
      <c r="I648" s="589" t="s">
        <v>2108</v>
      </c>
      <c r="J648" s="580" t="s">
        <v>629</v>
      </c>
      <c r="K648" s="594">
        <f t="shared" si="1895"/>
        <v>2</v>
      </c>
      <c r="L648" s="580">
        <v>2</v>
      </c>
      <c r="M648" s="558"/>
      <c r="N648" s="558"/>
      <c r="O648" s="562">
        <f t="shared" si="1896"/>
        <v>2</v>
      </c>
      <c r="P648" s="560"/>
      <c r="Q648" s="558"/>
      <c r="R648" s="562">
        <f t="shared" si="1897"/>
        <v>2</v>
      </c>
      <c r="S648" s="560"/>
      <c r="T648" s="558"/>
      <c r="U648" s="595">
        <f t="shared" si="1898"/>
        <v>2</v>
      </c>
      <c r="V648" s="560"/>
      <c r="W648" s="558"/>
      <c r="X648" s="562">
        <f t="shared" si="1899"/>
        <v>2</v>
      </c>
      <c r="Y648" s="560"/>
      <c r="Z648" s="558"/>
      <c r="AA648" s="595">
        <f t="shared" si="1900"/>
        <v>2</v>
      </c>
      <c r="AB648" s="560"/>
      <c r="AC648" s="558"/>
      <c r="AD648" s="562">
        <f t="shared" si="1901"/>
        <v>2</v>
      </c>
      <c r="AE648" s="557"/>
      <c r="AF648" s="558"/>
      <c r="AG648" s="672">
        <f t="shared" si="1902"/>
        <v>2</v>
      </c>
      <c r="AH648" s="560"/>
      <c r="AI648" s="558"/>
      <c r="AJ648" s="562">
        <f t="shared" si="1903"/>
        <v>2</v>
      </c>
      <c r="AK648" s="560"/>
      <c r="AL648" s="558"/>
      <c r="AM648" s="562">
        <f t="shared" si="1904"/>
        <v>2</v>
      </c>
      <c r="AN648" s="560"/>
      <c r="AO648" s="558"/>
      <c r="AP648" s="562">
        <f t="shared" si="1905"/>
        <v>2</v>
      </c>
      <c r="AQ648" s="560"/>
      <c r="AR648" s="558"/>
      <c r="AS648" s="562">
        <f t="shared" si="1906"/>
        <v>2</v>
      </c>
      <c r="AT648" s="560"/>
      <c r="AU648" s="558"/>
      <c r="AV648" s="562">
        <f t="shared" si="1907"/>
        <v>2</v>
      </c>
      <c r="AW648" s="597">
        <f>SUM(M648+P648+S648+V648+Y648+AB648+AE648+AH648+AK648+AN648+AQ648+AT648)</f>
        <v>0</v>
      </c>
      <c r="AX648" s="583">
        <f t="shared" si="1800"/>
        <v>0</v>
      </c>
      <c r="AY648" s="599">
        <f t="shared" si="1908"/>
        <v>0</v>
      </c>
      <c r="AZ648" s="600" t="e">
        <f t="shared" si="1909"/>
        <v>#DIV/0!</v>
      </c>
      <c r="BA648" s="601">
        <f t="shared" si="1910"/>
        <v>0</v>
      </c>
      <c r="BB648" s="602">
        <v>2</v>
      </c>
      <c r="BC648" s="603">
        <v>1</v>
      </c>
      <c r="BD648" s="584">
        <f t="shared" si="1801"/>
        <v>2</v>
      </c>
      <c r="BE648" s="583">
        <f t="shared" si="1802"/>
        <v>1</v>
      </c>
      <c r="BF648" s="585">
        <v>2</v>
      </c>
      <c r="BG648" s="586">
        <v>45468.468622685185</v>
      </c>
      <c r="BH648" s="572">
        <f>BH659</f>
        <v>46265</v>
      </c>
      <c r="BI648" s="604">
        <f t="shared" si="1911"/>
        <v>796.53137731481547</v>
      </c>
      <c r="BJ648" s="580" t="str">
        <f t="shared" si="1803"/>
        <v>Dead Stock</v>
      </c>
      <c r="BK648" s="751">
        <v>29000</v>
      </c>
    </row>
    <row r="649" spans="1:63" ht="13">
      <c r="A649" s="549"/>
      <c r="B649" s="576"/>
      <c r="C649" s="551">
        <v>646</v>
      </c>
      <c r="D649" s="642" t="s">
        <v>4994</v>
      </c>
      <c r="E649" s="642">
        <v>3</v>
      </c>
      <c r="F649" s="593" t="s">
        <v>1952</v>
      </c>
      <c r="G649" s="588" t="s">
        <v>3184</v>
      </c>
      <c r="H649" s="589" t="s">
        <v>3185</v>
      </c>
      <c r="I649" s="589" t="s">
        <v>423</v>
      </c>
      <c r="J649" s="580" t="s">
        <v>629</v>
      </c>
      <c r="K649" s="594">
        <f t="shared" si="1895"/>
        <v>1</v>
      </c>
      <c r="L649" s="588">
        <v>1</v>
      </c>
      <c r="M649" s="558"/>
      <c r="N649" s="558"/>
      <c r="O649" s="562">
        <f t="shared" si="1896"/>
        <v>1</v>
      </c>
      <c r="P649" s="560"/>
      <c r="Q649" s="558"/>
      <c r="R649" s="562">
        <f t="shared" si="1897"/>
        <v>1</v>
      </c>
      <c r="S649" s="560"/>
      <c r="T649" s="558"/>
      <c r="U649" s="595">
        <f t="shared" si="1898"/>
        <v>1</v>
      </c>
      <c r="V649" s="560"/>
      <c r="W649" s="558"/>
      <c r="X649" s="562">
        <f t="shared" si="1899"/>
        <v>1</v>
      </c>
      <c r="Y649" s="560"/>
      <c r="Z649" s="558"/>
      <c r="AA649" s="595">
        <f t="shared" si="1900"/>
        <v>1</v>
      </c>
      <c r="AB649" s="560"/>
      <c r="AC649" s="558"/>
      <c r="AD649" s="562">
        <f t="shared" si="1901"/>
        <v>1</v>
      </c>
      <c r="AE649" s="557"/>
      <c r="AF649" s="558"/>
      <c r="AG649" s="672">
        <f t="shared" si="1902"/>
        <v>1</v>
      </c>
      <c r="AH649" s="560"/>
      <c r="AI649" s="558"/>
      <c r="AJ649" s="562">
        <f t="shared" si="1903"/>
        <v>1</v>
      </c>
      <c r="AK649" s="560"/>
      <c r="AL649" s="558"/>
      <c r="AM649" s="562">
        <f t="shared" si="1904"/>
        <v>1</v>
      </c>
      <c r="AN649" s="560"/>
      <c r="AO649" s="558"/>
      <c r="AP649" s="562">
        <f t="shared" si="1905"/>
        <v>1</v>
      </c>
      <c r="AQ649" s="560"/>
      <c r="AR649" s="558"/>
      <c r="AS649" s="562">
        <f t="shared" si="1906"/>
        <v>1</v>
      </c>
      <c r="AT649" s="560"/>
      <c r="AU649" s="558"/>
      <c r="AV649" s="562">
        <f t="shared" si="1907"/>
        <v>1</v>
      </c>
      <c r="AW649" s="597">
        <f t="shared" ref="AW649" si="1912">SUM(M649+P649+S649+V649+Y649+AB649+AE649+AH649+AK649+AN649+AQ649+AT649)</f>
        <v>0</v>
      </c>
      <c r="AX649" s="583">
        <f t="shared" si="1800"/>
        <v>0</v>
      </c>
      <c r="AY649" s="599">
        <f t="shared" si="1908"/>
        <v>0</v>
      </c>
      <c r="AZ649" s="600" t="e">
        <f t="shared" si="1909"/>
        <v>#DIV/0!</v>
      </c>
      <c r="BA649" s="601">
        <f t="shared" si="1910"/>
        <v>0</v>
      </c>
      <c r="BB649" s="602">
        <v>1</v>
      </c>
      <c r="BC649" s="603">
        <v>0</v>
      </c>
      <c r="BD649" s="584">
        <f t="shared" si="1801"/>
        <v>1</v>
      </c>
      <c r="BE649" s="583">
        <f t="shared" si="1802"/>
        <v>1</v>
      </c>
      <c r="BF649" s="585">
        <v>2</v>
      </c>
      <c r="BG649" s="586">
        <v>45119.793171296296</v>
      </c>
      <c r="BH649" s="572">
        <f>BH668</f>
        <v>46265</v>
      </c>
      <c r="BI649" s="604">
        <f t="shared" si="1911"/>
        <v>1145.2068287037036</v>
      </c>
      <c r="BJ649" s="580" t="str">
        <f t="shared" si="1803"/>
        <v>Dead Stock</v>
      </c>
      <c r="BK649" s="751">
        <v>178000</v>
      </c>
    </row>
    <row r="650" spans="1:63" ht="13">
      <c r="A650" s="549"/>
      <c r="B650" s="550"/>
      <c r="C650" s="551">
        <v>647</v>
      </c>
      <c r="D650" s="642" t="s">
        <v>4994</v>
      </c>
      <c r="E650" s="642">
        <v>3</v>
      </c>
      <c r="F650" s="593" t="s">
        <v>1952</v>
      </c>
      <c r="G650" s="588" t="s">
        <v>4141</v>
      </c>
      <c r="H650" s="589" t="s">
        <v>4142</v>
      </c>
      <c r="I650" s="589" t="s">
        <v>423</v>
      </c>
      <c r="J650" s="580" t="s">
        <v>629</v>
      </c>
      <c r="K650" s="594">
        <f t="shared" si="1895"/>
        <v>3</v>
      </c>
      <c r="L650" s="580">
        <v>3</v>
      </c>
      <c r="M650" s="558"/>
      <c r="N650" s="558"/>
      <c r="O650" s="562">
        <f t="shared" si="1896"/>
        <v>3</v>
      </c>
      <c r="P650" s="560"/>
      <c r="Q650" s="558"/>
      <c r="R650" s="562">
        <f t="shared" si="1897"/>
        <v>3</v>
      </c>
      <c r="S650" s="560"/>
      <c r="T650" s="558"/>
      <c r="U650" s="595">
        <f t="shared" si="1898"/>
        <v>3</v>
      </c>
      <c r="V650" s="560"/>
      <c r="W650" s="558"/>
      <c r="X650" s="562">
        <f t="shared" si="1899"/>
        <v>3</v>
      </c>
      <c r="Y650" s="560"/>
      <c r="Z650" s="558"/>
      <c r="AA650" s="595">
        <f t="shared" si="1900"/>
        <v>3</v>
      </c>
      <c r="AB650" s="560"/>
      <c r="AC650" s="558"/>
      <c r="AD650" s="562">
        <f t="shared" si="1901"/>
        <v>3</v>
      </c>
      <c r="AE650" s="557"/>
      <c r="AF650" s="558"/>
      <c r="AG650" s="672">
        <f t="shared" si="1902"/>
        <v>3</v>
      </c>
      <c r="AH650" s="560"/>
      <c r="AI650" s="558"/>
      <c r="AJ650" s="562">
        <f t="shared" si="1903"/>
        <v>3</v>
      </c>
      <c r="AK650" s="560"/>
      <c r="AL650" s="558"/>
      <c r="AM650" s="562">
        <f t="shared" si="1904"/>
        <v>3</v>
      </c>
      <c r="AN650" s="560"/>
      <c r="AO650" s="558"/>
      <c r="AP650" s="562">
        <f t="shared" si="1905"/>
        <v>3</v>
      </c>
      <c r="AQ650" s="560"/>
      <c r="AR650" s="558"/>
      <c r="AS650" s="562">
        <f t="shared" si="1906"/>
        <v>3</v>
      </c>
      <c r="AT650" s="560"/>
      <c r="AU650" s="558"/>
      <c r="AV650" s="562">
        <f t="shared" si="1907"/>
        <v>3</v>
      </c>
      <c r="AW650" s="597">
        <f t="shared" ref="AW650:AW660" si="1913">SUM(M650+P650+S650+V650+Y650+AB650+AE650+AH650+AK650+AN650+AQ650+AT650)</f>
        <v>0</v>
      </c>
      <c r="AX650" s="583">
        <f t="shared" ref="AX650:AX683" si="1914">SUM(N650+Q650+T650+W650+Z650+AC650+AF650+AI650+AL650+AO650+AR650+AU650)</f>
        <v>0</v>
      </c>
      <c r="AY650" s="599">
        <f t="shared" si="1908"/>
        <v>0</v>
      </c>
      <c r="AZ650" s="600" t="e">
        <f t="shared" si="1909"/>
        <v>#DIV/0!</v>
      </c>
      <c r="BA650" s="601">
        <f t="shared" si="1910"/>
        <v>0</v>
      </c>
      <c r="BB650" s="602">
        <v>3</v>
      </c>
      <c r="BC650" s="603">
        <v>1</v>
      </c>
      <c r="BD650" s="584">
        <f t="shared" ref="BD650:BD683" si="1915">K650</f>
        <v>3</v>
      </c>
      <c r="BE650" s="583">
        <f t="shared" si="1802"/>
        <v>2</v>
      </c>
      <c r="BF650" s="585">
        <v>2</v>
      </c>
      <c r="BG650" s="586">
        <v>45638.659780092596</v>
      </c>
      <c r="BH650" s="572">
        <f>BH649</f>
        <v>46265</v>
      </c>
      <c r="BI650" s="604">
        <f t="shared" si="1911"/>
        <v>626.34021990740439</v>
      </c>
      <c r="BJ650" s="580" t="str">
        <f t="shared" si="1803"/>
        <v>Dead Stock</v>
      </c>
      <c r="BK650" s="751">
        <v>64000</v>
      </c>
    </row>
    <row r="651" spans="1:63" ht="13">
      <c r="A651" s="549"/>
      <c r="B651" s="550"/>
      <c r="C651" s="551">
        <v>648</v>
      </c>
      <c r="D651" s="642" t="s">
        <v>4994</v>
      </c>
      <c r="E651" s="642">
        <v>4</v>
      </c>
      <c r="F651" s="593" t="s">
        <v>1952</v>
      </c>
      <c r="G651" s="606" t="s">
        <v>3608</v>
      </c>
      <c r="H651" s="613" t="s">
        <v>3609</v>
      </c>
      <c r="I651" s="581" t="s">
        <v>423</v>
      </c>
      <c r="J651" s="580" t="s">
        <v>629</v>
      </c>
      <c r="K651" s="582">
        <f t="shared" si="1895"/>
        <v>1</v>
      </c>
      <c r="L651" s="580">
        <v>2</v>
      </c>
      <c r="M651" s="557"/>
      <c r="N651" s="558"/>
      <c r="O651" s="559">
        <f t="shared" si="1896"/>
        <v>2</v>
      </c>
      <c r="P651" s="560"/>
      <c r="Q651" s="558"/>
      <c r="R651" s="559">
        <f t="shared" si="1897"/>
        <v>2</v>
      </c>
      <c r="S651" s="560"/>
      <c r="T651" s="558">
        <v>1</v>
      </c>
      <c r="U651" s="561">
        <f t="shared" si="1898"/>
        <v>1</v>
      </c>
      <c r="V651" s="560"/>
      <c r="W651" s="558"/>
      <c r="X651" s="559">
        <f t="shared" si="1899"/>
        <v>1</v>
      </c>
      <c r="Y651" s="560"/>
      <c r="Z651" s="558"/>
      <c r="AA651" s="561">
        <f t="shared" si="1900"/>
        <v>1</v>
      </c>
      <c r="AB651" s="560"/>
      <c r="AC651" s="558"/>
      <c r="AD651" s="559">
        <f t="shared" si="1901"/>
        <v>1</v>
      </c>
      <c r="AE651" s="557"/>
      <c r="AF651" s="558"/>
      <c r="AG651" s="756">
        <f t="shared" si="1902"/>
        <v>1</v>
      </c>
      <c r="AH651" s="560"/>
      <c r="AI651" s="558"/>
      <c r="AJ651" s="562">
        <f t="shared" si="1903"/>
        <v>1</v>
      </c>
      <c r="AK651" s="560"/>
      <c r="AL651" s="558"/>
      <c r="AM651" s="562">
        <f t="shared" si="1904"/>
        <v>1</v>
      </c>
      <c r="AN651" s="560"/>
      <c r="AO651" s="558"/>
      <c r="AP651" s="562">
        <f t="shared" si="1905"/>
        <v>1</v>
      </c>
      <c r="AQ651" s="560"/>
      <c r="AR651" s="558"/>
      <c r="AS651" s="562">
        <f t="shared" si="1906"/>
        <v>1</v>
      </c>
      <c r="AT651" s="560"/>
      <c r="AU651" s="558"/>
      <c r="AV651" s="562">
        <f t="shared" si="1907"/>
        <v>1</v>
      </c>
      <c r="AW651" s="583">
        <f t="shared" si="1913"/>
        <v>0</v>
      </c>
      <c r="AX651" s="583">
        <f t="shared" si="1914"/>
        <v>1</v>
      </c>
      <c r="AY651" s="564">
        <f t="shared" si="1908"/>
        <v>1</v>
      </c>
      <c r="AZ651" s="565">
        <f t="shared" si="1909"/>
        <v>1</v>
      </c>
      <c r="BA651" s="566">
        <f t="shared" si="1910"/>
        <v>1</v>
      </c>
      <c r="BB651" s="567">
        <f>MAX(N651,Q651,T651,W651,Z651,AC651,AF651,AI651,AL651,AO651,AR651,AU651)</f>
        <v>1</v>
      </c>
      <c r="BC651" s="568">
        <v>0</v>
      </c>
      <c r="BD651" s="584">
        <f t="shared" si="1915"/>
        <v>1</v>
      </c>
      <c r="BE651" s="583">
        <f t="shared" si="1802"/>
        <v>1</v>
      </c>
      <c r="BF651" s="585">
        <v>2</v>
      </c>
      <c r="BG651" s="586">
        <v>45188.55363425926</v>
      </c>
      <c r="BH651" s="572">
        <f>BH711</f>
        <v>46265</v>
      </c>
      <c r="BI651" s="587">
        <f t="shared" si="1911"/>
        <v>1076.4463657407396</v>
      </c>
      <c r="BJ651" s="580" t="str">
        <f t="shared" si="1803"/>
        <v>Dead Stock</v>
      </c>
      <c r="BK651" s="751">
        <v>568000</v>
      </c>
    </row>
    <row r="652" spans="1:63" ht="13">
      <c r="A652" s="590"/>
      <c r="B652" s="591"/>
      <c r="C652" s="577">
        <v>649</v>
      </c>
      <c r="D652" s="761" t="s">
        <v>4994</v>
      </c>
      <c r="E652" s="642">
        <v>4</v>
      </c>
      <c r="F652" s="553" t="s">
        <v>1952</v>
      </c>
      <c r="G652" s="580" t="s">
        <v>4866</v>
      </c>
      <c r="H652" s="581" t="s">
        <v>4867</v>
      </c>
      <c r="I652" s="581" t="s">
        <v>423</v>
      </c>
      <c r="J652" s="580" t="s">
        <v>629</v>
      </c>
      <c r="K652" s="594">
        <f t="shared" si="1895"/>
        <v>7</v>
      </c>
      <c r="L652" s="588">
        <v>0</v>
      </c>
      <c r="M652" s="558"/>
      <c r="N652" s="558"/>
      <c r="O652" s="562">
        <f t="shared" si="1896"/>
        <v>0</v>
      </c>
      <c r="P652" s="560"/>
      <c r="Q652" s="558"/>
      <c r="R652" s="562">
        <f t="shared" si="1897"/>
        <v>0</v>
      </c>
      <c r="S652" s="560">
        <f>2+2+3</f>
        <v>7</v>
      </c>
      <c r="T652" s="558"/>
      <c r="U652" s="595">
        <f t="shared" si="1898"/>
        <v>7</v>
      </c>
      <c r="V652" s="560"/>
      <c r="W652" s="558"/>
      <c r="X652" s="562">
        <f t="shared" si="1899"/>
        <v>7</v>
      </c>
      <c r="Y652" s="560"/>
      <c r="Z652" s="558"/>
      <c r="AA652" s="595">
        <f t="shared" si="1900"/>
        <v>7</v>
      </c>
      <c r="AB652" s="560"/>
      <c r="AC652" s="558"/>
      <c r="AD652" s="562">
        <f t="shared" si="1901"/>
        <v>7</v>
      </c>
      <c r="AE652" s="557"/>
      <c r="AF652" s="558"/>
      <c r="AG652" s="672">
        <f t="shared" si="1902"/>
        <v>7</v>
      </c>
      <c r="AH652" s="560"/>
      <c r="AI652" s="558"/>
      <c r="AJ652" s="562">
        <f t="shared" si="1903"/>
        <v>7</v>
      </c>
      <c r="AK652" s="560"/>
      <c r="AL652" s="558"/>
      <c r="AM652" s="562">
        <f t="shared" si="1904"/>
        <v>7</v>
      </c>
      <c r="AN652" s="560"/>
      <c r="AO652" s="558"/>
      <c r="AP652" s="562">
        <f t="shared" si="1905"/>
        <v>7</v>
      </c>
      <c r="AQ652" s="560"/>
      <c r="AR652" s="558"/>
      <c r="AS652" s="562">
        <f t="shared" si="1906"/>
        <v>7</v>
      </c>
      <c r="AT652" s="560"/>
      <c r="AU652" s="558"/>
      <c r="AV652" s="562">
        <f t="shared" si="1907"/>
        <v>7</v>
      </c>
      <c r="AW652" s="597">
        <f t="shared" si="1913"/>
        <v>7</v>
      </c>
      <c r="AX652" s="583">
        <f t="shared" si="1914"/>
        <v>0</v>
      </c>
      <c r="AY652" s="599">
        <f t="shared" si="1908"/>
        <v>0</v>
      </c>
      <c r="AZ652" s="600" t="e">
        <f t="shared" si="1909"/>
        <v>#DIV/0!</v>
      </c>
      <c r="BA652" s="601">
        <f t="shared" si="1910"/>
        <v>0</v>
      </c>
      <c r="BB652" s="602">
        <v>7</v>
      </c>
      <c r="BC652" s="603">
        <v>1</v>
      </c>
      <c r="BD652" s="584">
        <f t="shared" si="1915"/>
        <v>7</v>
      </c>
      <c r="BE652" s="583">
        <f t="shared" si="1802"/>
        <v>6</v>
      </c>
      <c r="BF652" s="585">
        <v>2</v>
      </c>
      <c r="BG652" s="586">
        <v>46091</v>
      </c>
      <c r="BH652" s="572">
        <f>BH618</f>
        <v>46265</v>
      </c>
      <c r="BI652" s="610">
        <f t="shared" si="1911"/>
        <v>174</v>
      </c>
      <c r="BJ652" s="580" t="str">
        <f t="shared" si="1803"/>
        <v/>
      </c>
      <c r="BK652" s="751">
        <v>8000</v>
      </c>
    </row>
    <row r="653" spans="1:63" ht="13">
      <c r="A653" s="549"/>
      <c r="B653" s="550"/>
      <c r="C653" s="551">
        <v>650</v>
      </c>
      <c r="D653" s="762" t="s">
        <v>4995</v>
      </c>
      <c r="E653" s="648">
        <v>1</v>
      </c>
      <c r="F653" s="553" t="s">
        <v>1953</v>
      </c>
      <c r="G653" s="588" t="s">
        <v>2926</v>
      </c>
      <c r="H653" s="589" t="s">
        <v>2927</v>
      </c>
      <c r="I653" s="589" t="s">
        <v>4251</v>
      </c>
      <c r="J653" s="580" t="s">
        <v>629</v>
      </c>
      <c r="K653" s="582">
        <f t="shared" ref="K653:K661" si="1916">AV653</f>
        <v>4</v>
      </c>
      <c r="L653" s="580">
        <v>5</v>
      </c>
      <c r="M653" s="557"/>
      <c r="N653" s="558"/>
      <c r="O653" s="559">
        <f t="shared" ref="O653:O661" si="1917">SUM(L653+M653-N653)</f>
        <v>5</v>
      </c>
      <c r="P653" s="560"/>
      <c r="Q653" s="558"/>
      <c r="R653" s="559">
        <f t="shared" ref="R653:R661" si="1918">SUM(O653+P653-Q653)</f>
        <v>5</v>
      </c>
      <c r="S653" s="560"/>
      <c r="T653" s="558">
        <v>1</v>
      </c>
      <c r="U653" s="561">
        <f t="shared" ref="U653:U661" si="1919">SUM(R653+S653-T653)</f>
        <v>4</v>
      </c>
      <c r="V653" s="560"/>
      <c r="W653" s="558"/>
      <c r="X653" s="559">
        <f t="shared" ref="X653:X661" si="1920">SUM(U653+V653-W653)</f>
        <v>4</v>
      </c>
      <c r="Y653" s="560"/>
      <c r="Z653" s="558"/>
      <c r="AA653" s="561">
        <f t="shared" ref="AA653:AA661" si="1921">SUM(X653+Y653-Z653)</f>
        <v>4</v>
      </c>
      <c r="AB653" s="560"/>
      <c r="AC653" s="558"/>
      <c r="AD653" s="559">
        <f t="shared" ref="AD653:AD661" si="1922">SUM(AA653+AB653-AC653)</f>
        <v>4</v>
      </c>
      <c r="AE653" s="557"/>
      <c r="AF653" s="558"/>
      <c r="AG653" s="756">
        <f t="shared" ref="AG653:AG661" si="1923">SUM(AD653+AE653-AF653)</f>
        <v>4</v>
      </c>
      <c r="AH653" s="560"/>
      <c r="AI653" s="558"/>
      <c r="AJ653" s="562">
        <f t="shared" ref="AJ653:AJ661" si="1924">SUM(AG653+AH653-AI653)</f>
        <v>4</v>
      </c>
      <c r="AK653" s="560"/>
      <c r="AL653" s="558"/>
      <c r="AM653" s="562">
        <f t="shared" ref="AM653:AM661" si="1925">SUM(AJ653+AK653-AL653)</f>
        <v>4</v>
      </c>
      <c r="AN653" s="560"/>
      <c r="AO653" s="558"/>
      <c r="AP653" s="562">
        <f t="shared" ref="AP653:AP661" si="1926">SUM(AM653+AN653-AO653)</f>
        <v>4</v>
      </c>
      <c r="AQ653" s="560"/>
      <c r="AR653" s="558"/>
      <c r="AS653" s="562">
        <f t="shared" ref="AS653:AS661" si="1927">SUM(AP653+AQ653-AR653)</f>
        <v>4</v>
      </c>
      <c r="AT653" s="560"/>
      <c r="AU653" s="558"/>
      <c r="AV653" s="562">
        <f t="shared" ref="AV653:AV661" si="1928">SUM(AS653+AT653-AU653)</f>
        <v>4</v>
      </c>
      <c r="AW653" s="583">
        <f t="shared" si="1913"/>
        <v>0</v>
      </c>
      <c r="AX653" s="583">
        <f t="shared" ref="AX653:AX665" si="1929">SUM(N653+Q653+T653+W653+Z653+AC653+AF653+AI653+AL653+AO653+AR653+AU653)</f>
        <v>1</v>
      </c>
      <c r="AY653" s="564">
        <f t="shared" ref="AY653:AY661" si="1930">SUM(N653,Q653,T653,W653,Z653,AC653,AF653,AI653,AL653,AO653,AR653,AU653)</f>
        <v>1</v>
      </c>
      <c r="AZ653" s="565">
        <f t="shared" ref="AZ653:AZ665" si="1931">AVERAGE(N653,Q653,T653,W653,Z653,AC653,AF653,AI653,AL653,AO653,AR653,AU653)</f>
        <v>1</v>
      </c>
      <c r="BA653" s="566">
        <f t="shared" ref="BA653:BA665" si="1932">COUNT(N653,Q653,T653,W653,Z653,AC653,AF653,AI653,AL653,AO653,AR653,AU653)</f>
        <v>1</v>
      </c>
      <c r="BB653" s="567">
        <f>MAX(0, Table176252626[[#This Row],[Column6]])</f>
        <v>4</v>
      </c>
      <c r="BC653" s="568">
        <v>1</v>
      </c>
      <c r="BD653" s="584">
        <f t="shared" ref="BD653:BD665" si="1933">K653</f>
        <v>4</v>
      </c>
      <c r="BE653" s="583">
        <f t="shared" ref="BE653:BE665" si="1934">SUM(BD653-BC653)</f>
        <v>3</v>
      </c>
      <c r="BF653" s="585">
        <v>2</v>
      </c>
      <c r="BG653" s="586">
        <v>45672.700416666667</v>
      </c>
      <c r="BH653" s="572">
        <f>BH645</f>
        <v>46265</v>
      </c>
      <c r="BI653" s="587">
        <f t="shared" ref="BI653:BI665" si="1935">BH653-BG653</f>
        <v>592.29958333333343</v>
      </c>
      <c r="BJ653" s="580" t="str">
        <f t="shared" ref="BJ653:BJ665" si="1936">IF(AND(K653&gt;0,BI653&gt;365),"Dead Stock","")</f>
        <v>Dead Stock</v>
      </c>
      <c r="BK653" s="751">
        <v>3000</v>
      </c>
    </row>
    <row r="654" spans="1:63" ht="13">
      <c r="A654" s="549"/>
      <c r="B654" s="576"/>
      <c r="C654" s="551">
        <v>651</v>
      </c>
      <c r="D654" s="762" t="s">
        <v>4995</v>
      </c>
      <c r="E654" s="648">
        <v>2</v>
      </c>
      <c r="F654" s="656" t="s">
        <v>1952</v>
      </c>
      <c r="G654" s="580" t="s">
        <v>2157</v>
      </c>
      <c r="H654" s="581" t="s">
        <v>3918</v>
      </c>
      <c r="I654" s="589" t="s">
        <v>3919</v>
      </c>
      <c r="J654" s="580" t="s">
        <v>629</v>
      </c>
      <c r="K654" s="594">
        <f t="shared" si="1916"/>
        <v>1</v>
      </c>
      <c r="L654" s="580">
        <v>1</v>
      </c>
      <c r="M654" s="558"/>
      <c r="N654" s="558"/>
      <c r="O654" s="562">
        <f t="shared" si="1917"/>
        <v>1</v>
      </c>
      <c r="P654" s="560"/>
      <c r="Q654" s="558"/>
      <c r="R654" s="562">
        <f t="shared" si="1918"/>
        <v>1</v>
      </c>
      <c r="S654" s="560"/>
      <c r="T654" s="558"/>
      <c r="U654" s="595">
        <f t="shared" si="1919"/>
        <v>1</v>
      </c>
      <c r="V654" s="560"/>
      <c r="W654" s="558"/>
      <c r="X654" s="562">
        <f t="shared" si="1920"/>
        <v>1</v>
      </c>
      <c r="Y654" s="560"/>
      <c r="Z654" s="558"/>
      <c r="AA654" s="595">
        <f t="shared" si="1921"/>
        <v>1</v>
      </c>
      <c r="AB654" s="560"/>
      <c r="AC654" s="558"/>
      <c r="AD654" s="562">
        <f t="shared" si="1922"/>
        <v>1</v>
      </c>
      <c r="AE654" s="557"/>
      <c r="AF654" s="558"/>
      <c r="AG654" s="672">
        <f t="shared" si="1923"/>
        <v>1</v>
      </c>
      <c r="AH654" s="560"/>
      <c r="AI654" s="558"/>
      <c r="AJ654" s="562">
        <f t="shared" si="1924"/>
        <v>1</v>
      </c>
      <c r="AK654" s="560"/>
      <c r="AL654" s="558"/>
      <c r="AM654" s="562">
        <f t="shared" si="1925"/>
        <v>1</v>
      </c>
      <c r="AN654" s="560"/>
      <c r="AO654" s="558"/>
      <c r="AP654" s="562">
        <f t="shared" si="1926"/>
        <v>1</v>
      </c>
      <c r="AQ654" s="560"/>
      <c r="AR654" s="558"/>
      <c r="AS654" s="562">
        <f t="shared" si="1927"/>
        <v>1</v>
      </c>
      <c r="AT654" s="560"/>
      <c r="AU654" s="558"/>
      <c r="AV654" s="562">
        <f t="shared" si="1928"/>
        <v>1</v>
      </c>
      <c r="AW654" s="597">
        <f t="shared" si="1913"/>
        <v>0</v>
      </c>
      <c r="AX654" s="583">
        <f t="shared" si="1929"/>
        <v>0</v>
      </c>
      <c r="AY654" s="599">
        <f t="shared" si="1930"/>
        <v>0</v>
      </c>
      <c r="AZ654" s="600" t="e">
        <f t="shared" si="1931"/>
        <v>#DIV/0!</v>
      </c>
      <c r="BA654" s="601">
        <f t="shared" si="1932"/>
        <v>0</v>
      </c>
      <c r="BB654" s="602">
        <v>1</v>
      </c>
      <c r="BC654" s="603">
        <v>0</v>
      </c>
      <c r="BD654" s="584">
        <f t="shared" si="1933"/>
        <v>1</v>
      </c>
      <c r="BE654" s="583">
        <f t="shared" si="1934"/>
        <v>1</v>
      </c>
      <c r="BF654" s="585">
        <v>2</v>
      </c>
      <c r="BG654" s="586">
        <v>45414.78162037037</v>
      </c>
      <c r="BH654" s="572">
        <f>BH657</f>
        <v>46265</v>
      </c>
      <c r="BI654" s="604">
        <f t="shared" si="1935"/>
        <v>850.21837962963036</v>
      </c>
      <c r="BJ654" s="580" t="str">
        <f t="shared" si="1936"/>
        <v>Dead Stock</v>
      </c>
      <c r="BK654" s="751">
        <v>4901</v>
      </c>
    </row>
    <row r="655" spans="1:63" ht="13">
      <c r="A655" s="549"/>
      <c r="B655" s="576"/>
      <c r="C655" s="551">
        <v>652</v>
      </c>
      <c r="D655" s="762" t="s">
        <v>4995</v>
      </c>
      <c r="E655" s="648">
        <v>2</v>
      </c>
      <c r="F655" s="593" t="s">
        <v>1952</v>
      </c>
      <c r="G655" s="588" t="s">
        <v>3190</v>
      </c>
      <c r="H655" s="589" t="s">
        <v>4937</v>
      </c>
      <c r="I655" s="589" t="s">
        <v>423</v>
      </c>
      <c r="J655" s="580" t="s">
        <v>629</v>
      </c>
      <c r="K655" s="594">
        <f t="shared" si="1916"/>
        <v>4</v>
      </c>
      <c r="L655" s="588">
        <v>4</v>
      </c>
      <c r="M655" s="558"/>
      <c r="N655" s="558"/>
      <c r="O655" s="562">
        <f t="shared" si="1917"/>
        <v>4</v>
      </c>
      <c r="P655" s="560"/>
      <c r="Q655" s="558"/>
      <c r="R655" s="562">
        <f t="shared" si="1918"/>
        <v>4</v>
      </c>
      <c r="S655" s="560"/>
      <c r="T655" s="558"/>
      <c r="U655" s="595">
        <f t="shared" si="1919"/>
        <v>4</v>
      </c>
      <c r="V655" s="560"/>
      <c r="W655" s="558"/>
      <c r="X655" s="562">
        <f t="shared" si="1920"/>
        <v>4</v>
      </c>
      <c r="Y655" s="560"/>
      <c r="Z655" s="558"/>
      <c r="AA655" s="595">
        <f t="shared" si="1921"/>
        <v>4</v>
      </c>
      <c r="AB655" s="560"/>
      <c r="AC655" s="558"/>
      <c r="AD655" s="562">
        <f t="shared" si="1922"/>
        <v>4</v>
      </c>
      <c r="AE655" s="557"/>
      <c r="AF655" s="558"/>
      <c r="AG655" s="672">
        <f t="shared" si="1923"/>
        <v>4</v>
      </c>
      <c r="AH655" s="560"/>
      <c r="AI655" s="558"/>
      <c r="AJ655" s="562">
        <f t="shared" si="1924"/>
        <v>4</v>
      </c>
      <c r="AK655" s="560"/>
      <c r="AL655" s="558"/>
      <c r="AM655" s="562">
        <f t="shared" si="1925"/>
        <v>4</v>
      </c>
      <c r="AN655" s="560"/>
      <c r="AO655" s="558"/>
      <c r="AP655" s="562">
        <f t="shared" si="1926"/>
        <v>4</v>
      </c>
      <c r="AQ655" s="560"/>
      <c r="AR655" s="558"/>
      <c r="AS655" s="562">
        <f t="shared" si="1927"/>
        <v>4</v>
      </c>
      <c r="AT655" s="560"/>
      <c r="AU655" s="558"/>
      <c r="AV655" s="562">
        <f t="shared" si="1928"/>
        <v>4</v>
      </c>
      <c r="AW655" s="597">
        <f t="shared" si="1913"/>
        <v>0</v>
      </c>
      <c r="AX655" s="583">
        <f t="shared" si="1929"/>
        <v>0</v>
      </c>
      <c r="AY655" s="599">
        <f t="shared" si="1930"/>
        <v>0</v>
      </c>
      <c r="AZ655" s="600" t="e">
        <f t="shared" si="1931"/>
        <v>#DIV/0!</v>
      </c>
      <c r="BA655" s="601">
        <f t="shared" si="1932"/>
        <v>0</v>
      </c>
      <c r="BB655" s="602">
        <v>4</v>
      </c>
      <c r="BC655" s="603">
        <v>1</v>
      </c>
      <c r="BD655" s="584">
        <f t="shared" si="1933"/>
        <v>4</v>
      </c>
      <c r="BE655" s="583">
        <f t="shared" si="1934"/>
        <v>3</v>
      </c>
      <c r="BF655" s="585">
        <v>2</v>
      </c>
      <c r="BG655" s="586">
        <v>45188.559305555558</v>
      </c>
      <c r="BH655" s="572">
        <f>BH634</f>
        <v>46265</v>
      </c>
      <c r="BI655" s="604">
        <f t="shared" si="1935"/>
        <v>1076.4406944444418</v>
      </c>
      <c r="BJ655" s="580" t="str">
        <f t="shared" si="1936"/>
        <v>Dead Stock</v>
      </c>
      <c r="BK655" s="751">
        <v>6250</v>
      </c>
    </row>
    <row r="656" spans="1:63" ht="13">
      <c r="A656" s="575"/>
      <c r="B656" s="576"/>
      <c r="C656" s="577">
        <v>653</v>
      </c>
      <c r="D656" s="762" t="s">
        <v>4995</v>
      </c>
      <c r="E656" s="648">
        <v>2</v>
      </c>
      <c r="F656" s="553" t="s">
        <v>1953</v>
      </c>
      <c r="G656" s="580" t="s">
        <v>3004</v>
      </c>
      <c r="H656" s="581" t="s">
        <v>4879</v>
      </c>
      <c r="I656" s="581" t="s">
        <v>423</v>
      </c>
      <c r="J656" s="580" t="s">
        <v>629</v>
      </c>
      <c r="K656" s="582">
        <f t="shared" si="1916"/>
        <v>5</v>
      </c>
      <c r="L656" s="580">
        <v>6</v>
      </c>
      <c r="M656" s="558"/>
      <c r="N656" s="558"/>
      <c r="O656" s="605">
        <f t="shared" si="1917"/>
        <v>6</v>
      </c>
      <c r="P656" s="558"/>
      <c r="Q656" s="558"/>
      <c r="R656" s="605">
        <f t="shared" si="1918"/>
        <v>6</v>
      </c>
      <c r="S656" s="558"/>
      <c r="T656" s="558"/>
      <c r="U656" s="639">
        <f t="shared" si="1919"/>
        <v>6</v>
      </c>
      <c r="V656" s="558"/>
      <c r="W656" s="558">
        <v>1</v>
      </c>
      <c r="X656" s="605">
        <f t="shared" si="1920"/>
        <v>5</v>
      </c>
      <c r="Y656" s="558"/>
      <c r="Z656" s="558"/>
      <c r="AA656" s="639">
        <f t="shared" si="1921"/>
        <v>5</v>
      </c>
      <c r="AB656" s="558"/>
      <c r="AC656" s="558"/>
      <c r="AD656" s="605">
        <f t="shared" si="1922"/>
        <v>5</v>
      </c>
      <c r="AE656" s="558"/>
      <c r="AF656" s="558"/>
      <c r="AG656" s="605">
        <f t="shared" si="1923"/>
        <v>5</v>
      </c>
      <c r="AH656" s="558"/>
      <c r="AI656" s="558"/>
      <c r="AJ656" s="605">
        <f t="shared" si="1924"/>
        <v>5</v>
      </c>
      <c r="AK656" s="558"/>
      <c r="AL656" s="558"/>
      <c r="AM656" s="605">
        <f t="shared" si="1925"/>
        <v>5</v>
      </c>
      <c r="AN656" s="558"/>
      <c r="AO656" s="558"/>
      <c r="AP656" s="605">
        <f t="shared" si="1926"/>
        <v>5</v>
      </c>
      <c r="AQ656" s="558"/>
      <c r="AR656" s="558"/>
      <c r="AS656" s="605">
        <f t="shared" si="1927"/>
        <v>5</v>
      </c>
      <c r="AT656" s="558"/>
      <c r="AU656" s="558"/>
      <c r="AV656" s="605">
        <f t="shared" si="1928"/>
        <v>5</v>
      </c>
      <c r="AW656" s="583">
        <f t="shared" si="1913"/>
        <v>0</v>
      </c>
      <c r="AX656" s="583">
        <f t="shared" si="1929"/>
        <v>1</v>
      </c>
      <c r="AY656" s="564">
        <f t="shared" si="1930"/>
        <v>1</v>
      </c>
      <c r="AZ656" s="565">
        <f t="shared" si="1931"/>
        <v>1</v>
      </c>
      <c r="BA656" s="566">
        <f t="shared" si="1932"/>
        <v>1</v>
      </c>
      <c r="BB656" s="567">
        <f>MAX(0, Table176252626[[#This Row],[Column6]])</f>
        <v>5</v>
      </c>
      <c r="BC656" s="568">
        <v>1</v>
      </c>
      <c r="BD656" s="584">
        <f t="shared" si="1933"/>
        <v>5</v>
      </c>
      <c r="BE656" s="583">
        <f t="shared" si="1934"/>
        <v>4</v>
      </c>
      <c r="BF656" s="585">
        <v>2</v>
      </c>
      <c r="BG656" s="586">
        <v>44932.733159722222</v>
      </c>
      <c r="BH656" s="572">
        <f>BH663</f>
        <v>46265</v>
      </c>
      <c r="BI656" s="587">
        <f t="shared" si="1935"/>
        <v>1332.2668402777781</v>
      </c>
      <c r="BJ656" s="580" t="str">
        <f t="shared" si="1936"/>
        <v>Dead Stock</v>
      </c>
      <c r="BK656" s="751">
        <v>2100</v>
      </c>
    </row>
    <row r="657" spans="1:63" ht="13">
      <c r="A657" s="549"/>
      <c r="B657" s="576"/>
      <c r="C657" s="551">
        <v>654</v>
      </c>
      <c r="D657" s="762" t="s">
        <v>4995</v>
      </c>
      <c r="E657" s="648">
        <v>2</v>
      </c>
      <c r="F657" s="553" t="s">
        <v>1952</v>
      </c>
      <c r="G657" s="580" t="s">
        <v>2035</v>
      </c>
      <c r="H657" s="607" t="s">
        <v>2599</v>
      </c>
      <c r="I657" s="581" t="s">
        <v>423</v>
      </c>
      <c r="J657" s="580" t="s">
        <v>629</v>
      </c>
      <c r="K657" s="582">
        <f t="shared" si="1916"/>
        <v>2</v>
      </c>
      <c r="L657" s="580">
        <v>2</v>
      </c>
      <c r="M657" s="557"/>
      <c r="N657" s="558"/>
      <c r="O657" s="559">
        <f t="shared" si="1917"/>
        <v>2</v>
      </c>
      <c r="P657" s="560"/>
      <c r="Q657" s="558"/>
      <c r="R657" s="559">
        <f t="shared" si="1918"/>
        <v>2</v>
      </c>
      <c r="S657" s="560"/>
      <c r="T657" s="558"/>
      <c r="U657" s="561">
        <f t="shared" si="1919"/>
        <v>2</v>
      </c>
      <c r="V657" s="560"/>
      <c r="W657" s="558"/>
      <c r="X657" s="559">
        <f t="shared" si="1920"/>
        <v>2</v>
      </c>
      <c r="Y657" s="560"/>
      <c r="Z657" s="558"/>
      <c r="AA657" s="561">
        <f t="shared" si="1921"/>
        <v>2</v>
      </c>
      <c r="AB657" s="560"/>
      <c r="AC657" s="558"/>
      <c r="AD657" s="559">
        <f t="shared" si="1922"/>
        <v>2</v>
      </c>
      <c r="AE657" s="557"/>
      <c r="AF657" s="558"/>
      <c r="AG657" s="756">
        <f t="shared" si="1923"/>
        <v>2</v>
      </c>
      <c r="AH657" s="560"/>
      <c r="AI657" s="558"/>
      <c r="AJ657" s="562">
        <f t="shared" si="1924"/>
        <v>2</v>
      </c>
      <c r="AK657" s="560"/>
      <c r="AL657" s="558"/>
      <c r="AM657" s="562">
        <f t="shared" si="1925"/>
        <v>2</v>
      </c>
      <c r="AN657" s="560"/>
      <c r="AO657" s="558"/>
      <c r="AP657" s="562">
        <f t="shared" si="1926"/>
        <v>2</v>
      </c>
      <c r="AQ657" s="560"/>
      <c r="AR657" s="558"/>
      <c r="AS657" s="562">
        <f t="shared" si="1927"/>
        <v>2</v>
      </c>
      <c r="AT657" s="560"/>
      <c r="AU657" s="558"/>
      <c r="AV657" s="562">
        <f t="shared" si="1928"/>
        <v>2</v>
      </c>
      <c r="AW657" s="583">
        <f t="shared" si="1913"/>
        <v>0</v>
      </c>
      <c r="AX657" s="583">
        <f t="shared" si="1929"/>
        <v>0</v>
      </c>
      <c r="AY657" s="564">
        <f t="shared" si="1930"/>
        <v>0</v>
      </c>
      <c r="AZ657" s="565" t="e">
        <f t="shared" si="1931"/>
        <v>#DIV/0!</v>
      </c>
      <c r="BA657" s="566">
        <f t="shared" si="1932"/>
        <v>0</v>
      </c>
      <c r="BB657" s="567">
        <v>2</v>
      </c>
      <c r="BC657" s="568">
        <v>1</v>
      </c>
      <c r="BD657" s="584">
        <f t="shared" si="1933"/>
        <v>2</v>
      </c>
      <c r="BE657" s="583">
        <f t="shared" si="1934"/>
        <v>1</v>
      </c>
      <c r="BF657" s="585">
        <v>2</v>
      </c>
      <c r="BG657" s="586">
        <v>45498.74800925926</v>
      </c>
      <c r="BH657" s="572">
        <f>BH656</f>
        <v>46265</v>
      </c>
      <c r="BI657" s="587">
        <f t="shared" si="1935"/>
        <v>766.25199074074044</v>
      </c>
      <c r="BJ657" s="580" t="str">
        <f t="shared" si="1936"/>
        <v>Dead Stock</v>
      </c>
      <c r="BK657" s="751">
        <v>7414</v>
      </c>
    </row>
    <row r="658" spans="1:63" ht="13">
      <c r="A658" s="549"/>
      <c r="B658" s="576"/>
      <c r="C658" s="551">
        <v>655</v>
      </c>
      <c r="D658" s="762" t="s">
        <v>4995</v>
      </c>
      <c r="E658" s="648">
        <v>2</v>
      </c>
      <c r="F658" s="553" t="s">
        <v>1953</v>
      </c>
      <c r="G658" s="606" t="s">
        <v>2830</v>
      </c>
      <c r="H658" s="581" t="s">
        <v>2826</v>
      </c>
      <c r="I658" s="581" t="s">
        <v>423</v>
      </c>
      <c r="J658" s="580" t="s">
        <v>629</v>
      </c>
      <c r="K658" s="594">
        <f t="shared" si="1916"/>
        <v>2</v>
      </c>
      <c r="L658" s="580">
        <v>2</v>
      </c>
      <c r="M658" s="557"/>
      <c r="N658" s="558"/>
      <c r="O658" s="559">
        <f t="shared" si="1917"/>
        <v>2</v>
      </c>
      <c r="P658" s="560"/>
      <c r="Q658" s="558"/>
      <c r="R658" s="559">
        <f t="shared" si="1918"/>
        <v>2</v>
      </c>
      <c r="S658" s="560"/>
      <c r="T658" s="558"/>
      <c r="U658" s="561">
        <f t="shared" si="1919"/>
        <v>2</v>
      </c>
      <c r="V658" s="560"/>
      <c r="W658" s="558"/>
      <c r="X658" s="559">
        <f t="shared" si="1920"/>
        <v>2</v>
      </c>
      <c r="Y658" s="560"/>
      <c r="Z658" s="558"/>
      <c r="AA658" s="561">
        <f t="shared" si="1921"/>
        <v>2</v>
      </c>
      <c r="AB658" s="560"/>
      <c r="AC658" s="558"/>
      <c r="AD658" s="559">
        <f t="shared" si="1922"/>
        <v>2</v>
      </c>
      <c r="AE658" s="557"/>
      <c r="AF658" s="558"/>
      <c r="AG658" s="756">
        <f t="shared" si="1923"/>
        <v>2</v>
      </c>
      <c r="AH658" s="560"/>
      <c r="AI658" s="558"/>
      <c r="AJ658" s="562">
        <f t="shared" si="1924"/>
        <v>2</v>
      </c>
      <c r="AK658" s="560"/>
      <c r="AL658" s="558"/>
      <c r="AM658" s="562">
        <f t="shared" si="1925"/>
        <v>2</v>
      </c>
      <c r="AN658" s="560"/>
      <c r="AO658" s="558"/>
      <c r="AP658" s="562">
        <f t="shared" si="1926"/>
        <v>2</v>
      </c>
      <c r="AQ658" s="560"/>
      <c r="AR658" s="558"/>
      <c r="AS658" s="562">
        <f t="shared" si="1927"/>
        <v>2</v>
      </c>
      <c r="AT658" s="560"/>
      <c r="AU658" s="558"/>
      <c r="AV658" s="562">
        <f t="shared" si="1928"/>
        <v>2</v>
      </c>
      <c r="AW658" s="583">
        <f t="shared" si="1913"/>
        <v>0</v>
      </c>
      <c r="AX658" s="583">
        <f t="shared" si="1929"/>
        <v>0</v>
      </c>
      <c r="AY658" s="564">
        <f t="shared" si="1930"/>
        <v>0</v>
      </c>
      <c r="AZ658" s="565" t="e">
        <f t="shared" si="1931"/>
        <v>#DIV/0!</v>
      </c>
      <c r="BA658" s="566">
        <f t="shared" si="1932"/>
        <v>0</v>
      </c>
      <c r="BB658" s="567">
        <f>MAX(0, Table176252626[[#This Row],[Column6]])</f>
        <v>2</v>
      </c>
      <c r="BC658" s="568">
        <v>1</v>
      </c>
      <c r="BD658" s="584">
        <f t="shared" si="1933"/>
        <v>2</v>
      </c>
      <c r="BE658" s="583">
        <f t="shared" si="1934"/>
        <v>1</v>
      </c>
      <c r="BF658" s="585">
        <v>2</v>
      </c>
      <c r="BG658" s="586">
        <v>45022.42019675926</v>
      </c>
      <c r="BH658" s="572">
        <f>BH665</f>
        <v>46265</v>
      </c>
      <c r="BI658" s="587">
        <f t="shared" si="1935"/>
        <v>1242.5798032407401</v>
      </c>
      <c r="BJ658" s="580" t="str">
        <f t="shared" si="1936"/>
        <v>Dead Stock</v>
      </c>
      <c r="BK658" s="751">
        <v>2486.25</v>
      </c>
    </row>
    <row r="659" spans="1:63" ht="13">
      <c r="A659" s="549"/>
      <c r="B659" s="550"/>
      <c r="C659" s="551">
        <v>656</v>
      </c>
      <c r="D659" s="762" t="s">
        <v>4995</v>
      </c>
      <c r="E659" s="648">
        <v>2</v>
      </c>
      <c r="F659" s="553" t="s">
        <v>1952</v>
      </c>
      <c r="G659" s="636" t="s">
        <v>183</v>
      </c>
      <c r="H659" s="633" t="s">
        <v>184</v>
      </c>
      <c r="I659" s="581" t="s">
        <v>423</v>
      </c>
      <c r="J659" s="580" t="s">
        <v>629</v>
      </c>
      <c r="K659" s="594">
        <f t="shared" si="1916"/>
        <v>5</v>
      </c>
      <c r="L659" s="580">
        <v>5</v>
      </c>
      <c r="M659" s="557"/>
      <c r="N659" s="558"/>
      <c r="O659" s="559">
        <f t="shared" si="1917"/>
        <v>5</v>
      </c>
      <c r="P659" s="560"/>
      <c r="Q659" s="558"/>
      <c r="R659" s="559">
        <f t="shared" si="1918"/>
        <v>5</v>
      </c>
      <c r="S659" s="560"/>
      <c r="T659" s="558"/>
      <c r="U659" s="561">
        <f t="shared" si="1919"/>
        <v>5</v>
      </c>
      <c r="V659" s="560"/>
      <c r="W659" s="558"/>
      <c r="X659" s="559">
        <f t="shared" si="1920"/>
        <v>5</v>
      </c>
      <c r="Y659" s="560"/>
      <c r="Z659" s="558"/>
      <c r="AA659" s="561">
        <f t="shared" si="1921"/>
        <v>5</v>
      </c>
      <c r="AB659" s="560"/>
      <c r="AC659" s="558"/>
      <c r="AD659" s="559">
        <f t="shared" si="1922"/>
        <v>5</v>
      </c>
      <c r="AE659" s="557"/>
      <c r="AF659" s="558"/>
      <c r="AG659" s="756">
        <f t="shared" si="1923"/>
        <v>5</v>
      </c>
      <c r="AH659" s="560"/>
      <c r="AI659" s="558"/>
      <c r="AJ659" s="562">
        <f t="shared" si="1924"/>
        <v>5</v>
      </c>
      <c r="AK659" s="560"/>
      <c r="AL659" s="558"/>
      <c r="AM659" s="562">
        <f t="shared" si="1925"/>
        <v>5</v>
      </c>
      <c r="AN659" s="560"/>
      <c r="AO659" s="558"/>
      <c r="AP659" s="562">
        <f t="shared" si="1926"/>
        <v>5</v>
      </c>
      <c r="AQ659" s="560"/>
      <c r="AR659" s="558"/>
      <c r="AS659" s="562">
        <f t="shared" si="1927"/>
        <v>5</v>
      </c>
      <c r="AT659" s="560"/>
      <c r="AU659" s="558"/>
      <c r="AV659" s="562">
        <f t="shared" si="1928"/>
        <v>5</v>
      </c>
      <c r="AW659" s="583">
        <f t="shared" si="1913"/>
        <v>0</v>
      </c>
      <c r="AX659" s="583">
        <f t="shared" si="1929"/>
        <v>0</v>
      </c>
      <c r="AY659" s="564">
        <f t="shared" si="1930"/>
        <v>0</v>
      </c>
      <c r="AZ659" s="565" t="e">
        <f t="shared" si="1931"/>
        <v>#DIV/0!</v>
      </c>
      <c r="BA659" s="566">
        <f t="shared" si="1932"/>
        <v>0</v>
      </c>
      <c r="BB659" s="567">
        <f>MAX(0, Table176252626[[#This Row],[Column6]])</f>
        <v>5</v>
      </c>
      <c r="BC659" s="568">
        <v>1</v>
      </c>
      <c r="BD659" s="584">
        <f t="shared" si="1933"/>
        <v>5</v>
      </c>
      <c r="BE659" s="583">
        <f t="shared" si="1934"/>
        <v>4</v>
      </c>
      <c r="BF659" s="585">
        <v>2</v>
      </c>
      <c r="BG659" s="586">
        <v>45364.448217592595</v>
      </c>
      <c r="BH659" s="572">
        <f>BH650</f>
        <v>46265</v>
      </c>
      <c r="BI659" s="587">
        <f t="shared" si="1935"/>
        <v>900.55178240740497</v>
      </c>
      <c r="BJ659" s="580" t="str">
        <f t="shared" si="1936"/>
        <v>Dead Stock</v>
      </c>
      <c r="BK659" s="751">
        <v>6000</v>
      </c>
    </row>
    <row r="660" spans="1:63" ht="13">
      <c r="A660" s="549"/>
      <c r="B660" s="550"/>
      <c r="C660" s="577">
        <v>657</v>
      </c>
      <c r="D660" s="762" t="s">
        <v>4995</v>
      </c>
      <c r="E660" s="648">
        <v>2</v>
      </c>
      <c r="F660" s="553" t="s">
        <v>1952</v>
      </c>
      <c r="G660" s="606" t="s">
        <v>2816</v>
      </c>
      <c r="H660" s="613" t="s">
        <v>2817</v>
      </c>
      <c r="I660" s="581" t="s">
        <v>423</v>
      </c>
      <c r="J660" s="588" t="s">
        <v>629</v>
      </c>
      <c r="K660" s="582">
        <f t="shared" si="1916"/>
        <v>3</v>
      </c>
      <c r="L660" s="580">
        <v>3</v>
      </c>
      <c r="M660" s="557"/>
      <c r="N660" s="558"/>
      <c r="O660" s="559">
        <f t="shared" si="1917"/>
        <v>3</v>
      </c>
      <c r="P660" s="560"/>
      <c r="Q660" s="558"/>
      <c r="R660" s="559">
        <f t="shared" si="1918"/>
        <v>3</v>
      </c>
      <c r="S660" s="560"/>
      <c r="T660" s="558"/>
      <c r="U660" s="561">
        <f t="shared" si="1919"/>
        <v>3</v>
      </c>
      <c r="V660" s="560"/>
      <c r="W660" s="558"/>
      <c r="X660" s="559">
        <f t="shared" si="1920"/>
        <v>3</v>
      </c>
      <c r="Y660" s="560"/>
      <c r="Z660" s="558"/>
      <c r="AA660" s="561">
        <f t="shared" si="1921"/>
        <v>3</v>
      </c>
      <c r="AB660" s="560"/>
      <c r="AC660" s="558"/>
      <c r="AD660" s="559">
        <f t="shared" si="1922"/>
        <v>3</v>
      </c>
      <c r="AE660" s="557"/>
      <c r="AF660" s="558"/>
      <c r="AG660" s="756">
        <f t="shared" si="1923"/>
        <v>3</v>
      </c>
      <c r="AH660" s="560"/>
      <c r="AI660" s="558"/>
      <c r="AJ660" s="562">
        <f t="shared" si="1924"/>
        <v>3</v>
      </c>
      <c r="AK660" s="560"/>
      <c r="AL660" s="558"/>
      <c r="AM660" s="562">
        <f t="shared" si="1925"/>
        <v>3</v>
      </c>
      <c r="AN660" s="560"/>
      <c r="AO660" s="558"/>
      <c r="AP660" s="562">
        <f t="shared" si="1926"/>
        <v>3</v>
      </c>
      <c r="AQ660" s="560"/>
      <c r="AR660" s="558"/>
      <c r="AS660" s="562">
        <f t="shared" si="1927"/>
        <v>3</v>
      </c>
      <c r="AT660" s="560"/>
      <c r="AU660" s="558"/>
      <c r="AV660" s="562">
        <f t="shared" si="1928"/>
        <v>3</v>
      </c>
      <c r="AW660" s="583">
        <f t="shared" si="1913"/>
        <v>0</v>
      </c>
      <c r="AX660" s="583">
        <f t="shared" si="1929"/>
        <v>0</v>
      </c>
      <c r="AY660" s="564">
        <f t="shared" si="1930"/>
        <v>0</v>
      </c>
      <c r="AZ660" s="565" t="e">
        <f t="shared" si="1931"/>
        <v>#DIV/0!</v>
      </c>
      <c r="BA660" s="566">
        <f t="shared" si="1932"/>
        <v>0</v>
      </c>
      <c r="BB660" s="567">
        <v>3</v>
      </c>
      <c r="BC660" s="568">
        <v>1</v>
      </c>
      <c r="BD660" s="584">
        <f t="shared" si="1933"/>
        <v>3</v>
      </c>
      <c r="BE660" s="583">
        <f t="shared" si="1934"/>
        <v>2</v>
      </c>
      <c r="BF660" s="585">
        <v>2</v>
      </c>
      <c r="BG660" s="586">
        <v>45587.59988425926</v>
      </c>
      <c r="BH660" s="572">
        <f>BH658</f>
        <v>46265</v>
      </c>
      <c r="BI660" s="587">
        <f t="shared" si="1935"/>
        <v>677.40011574074015</v>
      </c>
      <c r="BJ660" s="580" t="str">
        <f t="shared" si="1936"/>
        <v>Dead Stock</v>
      </c>
      <c r="BK660" s="751">
        <v>3800</v>
      </c>
    </row>
    <row r="661" spans="1:63" ht="13">
      <c r="A661" s="549"/>
      <c r="B661" s="724"/>
      <c r="C661" s="551">
        <v>658</v>
      </c>
      <c r="D661" s="762" t="s">
        <v>4995</v>
      </c>
      <c r="E661" s="648">
        <v>2</v>
      </c>
      <c r="F661" s="553" t="s">
        <v>1953</v>
      </c>
      <c r="G661" s="736" t="s">
        <v>2832</v>
      </c>
      <c r="H661" s="589" t="s">
        <v>2828</v>
      </c>
      <c r="I661" s="589" t="s">
        <v>423</v>
      </c>
      <c r="J661" s="580" t="s">
        <v>640</v>
      </c>
      <c r="K661" s="594">
        <f t="shared" si="1916"/>
        <v>2</v>
      </c>
      <c r="L661" s="588">
        <v>2</v>
      </c>
      <c r="M661" s="558"/>
      <c r="N661" s="558"/>
      <c r="O661" s="562">
        <f t="shared" si="1917"/>
        <v>2</v>
      </c>
      <c r="P661" s="560"/>
      <c r="Q661" s="558"/>
      <c r="R661" s="562">
        <f t="shared" si="1918"/>
        <v>2</v>
      </c>
      <c r="S661" s="560"/>
      <c r="T661" s="558"/>
      <c r="U661" s="595">
        <f t="shared" si="1919"/>
        <v>2</v>
      </c>
      <c r="V661" s="560"/>
      <c r="W661" s="558"/>
      <c r="X661" s="562">
        <f t="shared" si="1920"/>
        <v>2</v>
      </c>
      <c r="Y661" s="560"/>
      <c r="Z661" s="558"/>
      <c r="AA661" s="595">
        <f t="shared" si="1921"/>
        <v>2</v>
      </c>
      <c r="AB661" s="560"/>
      <c r="AC661" s="558"/>
      <c r="AD661" s="562">
        <f t="shared" si="1922"/>
        <v>2</v>
      </c>
      <c r="AE661" s="557"/>
      <c r="AF661" s="558"/>
      <c r="AG661" s="672">
        <f t="shared" si="1923"/>
        <v>2</v>
      </c>
      <c r="AH661" s="560"/>
      <c r="AI661" s="558"/>
      <c r="AJ661" s="562">
        <f t="shared" si="1924"/>
        <v>2</v>
      </c>
      <c r="AK661" s="560"/>
      <c r="AL661" s="558"/>
      <c r="AM661" s="562">
        <f t="shared" si="1925"/>
        <v>2</v>
      </c>
      <c r="AN661" s="560"/>
      <c r="AO661" s="558"/>
      <c r="AP661" s="562">
        <f t="shared" si="1926"/>
        <v>2</v>
      </c>
      <c r="AQ661" s="560"/>
      <c r="AR661" s="558"/>
      <c r="AS661" s="562">
        <f t="shared" si="1927"/>
        <v>2</v>
      </c>
      <c r="AT661" s="560"/>
      <c r="AU661" s="558"/>
      <c r="AV661" s="562">
        <f t="shared" si="1928"/>
        <v>2</v>
      </c>
      <c r="AW661" s="583">
        <f t="shared" ref="AW661" si="1937">SUM(M661+P661+S661+V661+Y661+AB661+AE661+AH661+AK661+AN661+AQ661+AT661)</f>
        <v>0</v>
      </c>
      <c r="AX661" s="583">
        <f t="shared" si="1929"/>
        <v>0</v>
      </c>
      <c r="AY661" s="599">
        <f t="shared" si="1930"/>
        <v>0</v>
      </c>
      <c r="AZ661" s="600" t="e">
        <f t="shared" si="1931"/>
        <v>#DIV/0!</v>
      </c>
      <c r="BA661" s="601">
        <f t="shared" si="1932"/>
        <v>0</v>
      </c>
      <c r="BB661" s="567">
        <f>MAX(0, Table176252626[[#This Row],[Column6]])</f>
        <v>2</v>
      </c>
      <c r="BC661" s="568">
        <v>0</v>
      </c>
      <c r="BD661" s="584">
        <f t="shared" si="1933"/>
        <v>2</v>
      </c>
      <c r="BE661" s="583">
        <f t="shared" si="1934"/>
        <v>2</v>
      </c>
      <c r="BF661" s="585"/>
      <c r="BG661" s="586">
        <v>41465</v>
      </c>
      <c r="BH661" s="572">
        <f>BH963</f>
        <v>46265</v>
      </c>
      <c r="BI661" s="587">
        <f t="shared" si="1935"/>
        <v>4800</v>
      </c>
      <c r="BJ661" s="580" t="str">
        <f t="shared" si="1936"/>
        <v>Dead Stock</v>
      </c>
      <c r="BK661" s="751">
        <v>313.5</v>
      </c>
    </row>
    <row r="662" spans="1:63" ht="13">
      <c r="A662" s="549"/>
      <c r="B662" s="550"/>
      <c r="C662" s="551">
        <v>659</v>
      </c>
      <c r="D662" s="762" t="s">
        <v>4995</v>
      </c>
      <c r="E662" s="648">
        <v>2</v>
      </c>
      <c r="F662" s="553" t="s">
        <v>1953</v>
      </c>
      <c r="G662" s="580" t="s">
        <v>4080</v>
      </c>
      <c r="H662" s="581" t="s">
        <v>4081</v>
      </c>
      <c r="I662" s="637" t="s">
        <v>423</v>
      </c>
      <c r="J662" s="554" t="s">
        <v>629</v>
      </c>
      <c r="K662" s="660">
        <f t="shared" ref="K662" si="1938">AV662</f>
        <v>1</v>
      </c>
      <c r="L662" s="588">
        <v>1</v>
      </c>
      <c r="M662" s="558"/>
      <c r="N662" s="558"/>
      <c r="O662" s="562">
        <f t="shared" ref="O662" si="1939">SUM(L662+M662-N662)</f>
        <v>1</v>
      </c>
      <c r="P662" s="560"/>
      <c r="Q662" s="558"/>
      <c r="R662" s="562">
        <f t="shared" ref="R662" si="1940">SUM(O662+P662-Q662)</f>
        <v>1</v>
      </c>
      <c r="S662" s="560"/>
      <c r="T662" s="558"/>
      <c r="U662" s="595">
        <f t="shared" ref="U662" si="1941">SUM(R662+S662-T662)</f>
        <v>1</v>
      </c>
      <c r="V662" s="560"/>
      <c r="W662" s="558"/>
      <c r="X662" s="562">
        <f t="shared" ref="X662" si="1942">SUM(U662+V662-W662)</f>
        <v>1</v>
      </c>
      <c r="Y662" s="560"/>
      <c r="Z662" s="558"/>
      <c r="AA662" s="595">
        <f t="shared" ref="AA662" si="1943">SUM(X662+Y662-Z662)</f>
        <v>1</v>
      </c>
      <c r="AB662" s="560"/>
      <c r="AC662" s="558"/>
      <c r="AD662" s="562">
        <f t="shared" ref="AD662" si="1944">SUM(AA662+AB662-AC662)</f>
        <v>1</v>
      </c>
      <c r="AE662" s="557"/>
      <c r="AF662" s="558"/>
      <c r="AG662" s="672">
        <f t="shared" ref="AG662" si="1945">SUM(AD662+AE662-AF662)</f>
        <v>1</v>
      </c>
      <c r="AH662" s="560"/>
      <c r="AI662" s="558"/>
      <c r="AJ662" s="562">
        <f t="shared" ref="AJ662" si="1946">SUM(AG662+AH662-AI662)</f>
        <v>1</v>
      </c>
      <c r="AK662" s="560"/>
      <c r="AL662" s="558"/>
      <c r="AM662" s="562">
        <f t="shared" ref="AM662" si="1947">SUM(AJ662+AK662-AL662)</f>
        <v>1</v>
      </c>
      <c r="AN662" s="560"/>
      <c r="AO662" s="558"/>
      <c r="AP662" s="562">
        <f t="shared" ref="AP662" si="1948">SUM(AM662+AN662-AO662)</f>
        <v>1</v>
      </c>
      <c r="AQ662" s="560"/>
      <c r="AR662" s="558"/>
      <c r="AS662" s="562">
        <f t="shared" ref="AS662" si="1949">SUM(AP662+AQ662-AR662)</f>
        <v>1</v>
      </c>
      <c r="AT662" s="560"/>
      <c r="AU662" s="558"/>
      <c r="AV662" s="562">
        <f t="shared" ref="AV662" si="1950">SUM(AS662+AT662-AU662)</f>
        <v>1</v>
      </c>
      <c r="AW662" s="597">
        <f t="shared" ref="AW662" si="1951">SUM(M662+P662+S662+V662+Y662+AB662+AE662+AH662+AK662+AN662+AQ662+AT662)</f>
        <v>0</v>
      </c>
      <c r="AX662" s="583">
        <f t="shared" si="1929"/>
        <v>0</v>
      </c>
      <c r="AY662" s="599">
        <f t="shared" ref="AY662" si="1952">SUM(N662,Q662,T662,W662,Z662,AC662,AF662,AI662,AL662,AO662,AR662,AU662)</f>
        <v>0</v>
      </c>
      <c r="AZ662" s="600" t="e">
        <f t="shared" si="1931"/>
        <v>#DIV/0!</v>
      </c>
      <c r="BA662" s="601">
        <f t="shared" si="1932"/>
        <v>0</v>
      </c>
      <c r="BB662" s="602">
        <v>1</v>
      </c>
      <c r="BC662" s="603">
        <v>0</v>
      </c>
      <c r="BD662" s="584">
        <f t="shared" si="1933"/>
        <v>1</v>
      </c>
      <c r="BE662" s="583">
        <f t="shared" si="1934"/>
        <v>1</v>
      </c>
      <c r="BF662" s="585">
        <v>2</v>
      </c>
      <c r="BG662" s="586">
        <v>45488.452326388891</v>
      </c>
      <c r="BH662" s="572">
        <f>BH879</f>
        <v>46265</v>
      </c>
      <c r="BI662" s="610">
        <f t="shared" si="1935"/>
        <v>776.54767361110862</v>
      </c>
      <c r="BJ662" s="580" t="str">
        <f t="shared" si="1936"/>
        <v>Dead Stock</v>
      </c>
      <c r="BK662" s="751">
        <v>1800</v>
      </c>
    </row>
    <row r="663" spans="1:63" ht="13">
      <c r="A663" s="590"/>
      <c r="B663" s="591"/>
      <c r="C663" s="551">
        <v>660</v>
      </c>
      <c r="D663" s="762" t="s">
        <v>4995</v>
      </c>
      <c r="E663" s="648">
        <v>2</v>
      </c>
      <c r="F663" s="593" t="s">
        <v>1952</v>
      </c>
      <c r="G663" s="588" t="s">
        <v>4776</v>
      </c>
      <c r="H663" s="589" t="s">
        <v>4777</v>
      </c>
      <c r="I663" s="589" t="s">
        <v>2398</v>
      </c>
      <c r="J663" s="580" t="s">
        <v>629</v>
      </c>
      <c r="K663" s="594">
        <f>AV663</f>
        <v>2</v>
      </c>
      <c r="L663" s="588">
        <v>3</v>
      </c>
      <c r="M663" s="558"/>
      <c r="N663" s="558"/>
      <c r="O663" s="562">
        <f>SUM(L663+M663-N663)</f>
        <v>3</v>
      </c>
      <c r="P663" s="560"/>
      <c r="Q663" s="558"/>
      <c r="R663" s="562">
        <f>SUM(O663+P663-Q663)</f>
        <v>3</v>
      </c>
      <c r="S663" s="560"/>
      <c r="T663" s="558"/>
      <c r="U663" s="595">
        <f>SUM(R663+S663-T663)</f>
        <v>3</v>
      </c>
      <c r="V663" s="560"/>
      <c r="W663" s="558"/>
      <c r="X663" s="562">
        <f>SUM(U663+V663-W663)</f>
        <v>3</v>
      </c>
      <c r="Y663" s="560"/>
      <c r="Z663" s="558"/>
      <c r="AA663" s="595">
        <f>SUM(X663+Y663-Z663)</f>
        <v>3</v>
      </c>
      <c r="AB663" s="560"/>
      <c r="AC663" s="558">
        <v>1</v>
      </c>
      <c r="AD663" s="562">
        <f>SUM(AA663+AB663-AC663)</f>
        <v>2</v>
      </c>
      <c r="AE663" s="557"/>
      <c r="AF663" s="558"/>
      <c r="AG663" s="672">
        <f>SUM(AD663+AE663-AF663)</f>
        <v>2</v>
      </c>
      <c r="AH663" s="560"/>
      <c r="AI663" s="558"/>
      <c r="AJ663" s="562">
        <f>SUM(AG663+AH663-AI663)</f>
        <v>2</v>
      </c>
      <c r="AK663" s="560"/>
      <c r="AL663" s="558"/>
      <c r="AM663" s="562">
        <f>SUM(AJ663+AK663-AL663)</f>
        <v>2</v>
      </c>
      <c r="AN663" s="560"/>
      <c r="AO663" s="558"/>
      <c r="AP663" s="562">
        <f>SUM(AM663+AN663-AO663)</f>
        <v>2</v>
      </c>
      <c r="AQ663" s="560"/>
      <c r="AR663" s="558"/>
      <c r="AS663" s="562">
        <f>SUM(AP663+AQ663-AR663)</f>
        <v>2</v>
      </c>
      <c r="AT663" s="560"/>
      <c r="AU663" s="558"/>
      <c r="AV663" s="562">
        <f>SUM(AS663+AT663-AU663)</f>
        <v>2</v>
      </c>
      <c r="AW663" s="597">
        <f>SUM(M663+P663+S663+V663+Y663+AB663+AE663+AH663+AK663+AN663+AQ663+AT663)</f>
        <v>0</v>
      </c>
      <c r="AX663" s="583">
        <f t="shared" si="1929"/>
        <v>1</v>
      </c>
      <c r="AY663" s="599">
        <f>SUM(N663,Q663,T663,W663,Z663,AC663,AF663,AI663,AL663,AO663,AR663,AU663)</f>
        <v>1</v>
      </c>
      <c r="AZ663" s="600">
        <f t="shared" si="1931"/>
        <v>1</v>
      </c>
      <c r="BA663" s="601">
        <f t="shared" si="1932"/>
        <v>1</v>
      </c>
      <c r="BB663" s="602">
        <v>2</v>
      </c>
      <c r="BC663" s="603">
        <f>MIN(N663,Q663,T663,W663,Z663,AC663,AF663,AI663,AL663,AO663,AR663,AU663)</f>
        <v>1</v>
      </c>
      <c r="BD663" s="584">
        <f t="shared" si="1933"/>
        <v>2</v>
      </c>
      <c r="BE663" s="583">
        <f t="shared" si="1934"/>
        <v>1</v>
      </c>
      <c r="BF663" s="585">
        <v>2</v>
      </c>
      <c r="BG663" s="586">
        <v>45330</v>
      </c>
      <c r="BH663" s="572">
        <f>BH664</f>
        <v>46265</v>
      </c>
      <c r="BI663" s="604">
        <f t="shared" si="1935"/>
        <v>935</v>
      </c>
      <c r="BJ663" s="580" t="str">
        <f t="shared" si="1936"/>
        <v>Dead Stock</v>
      </c>
      <c r="BK663" s="751">
        <v>2130.75</v>
      </c>
    </row>
    <row r="664" spans="1:63" ht="13">
      <c r="A664" s="549"/>
      <c r="B664" s="550"/>
      <c r="C664" s="577">
        <v>661</v>
      </c>
      <c r="D664" s="762" t="s">
        <v>4995</v>
      </c>
      <c r="E664" s="648">
        <v>2</v>
      </c>
      <c r="F664" s="593" t="s">
        <v>1952</v>
      </c>
      <c r="G664" s="588" t="s">
        <v>3942</v>
      </c>
      <c r="H664" s="589" t="s">
        <v>3943</v>
      </c>
      <c r="I664" s="589" t="s">
        <v>3220</v>
      </c>
      <c r="J664" s="588" t="s">
        <v>629</v>
      </c>
      <c r="K664" s="594">
        <f>AV664</f>
        <v>2</v>
      </c>
      <c r="L664" s="580">
        <v>2</v>
      </c>
      <c r="M664" s="558"/>
      <c r="N664" s="558"/>
      <c r="O664" s="562">
        <f>SUM(L664+M664-N664)</f>
        <v>2</v>
      </c>
      <c r="P664" s="560"/>
      <c r="Q664" s="558"/>
      <c r="R664" s="562">
        <f>SUM(O664+P664-Q664)</f>
        <v>2</v>
      </c>
      <c r="S664" s="560"/>
      <c r="T664" s="558"/>
      <c r="U664" s="595">
        <f>SUM(R664+S664-T664)</f>
        <v>2</v>
      </c>
      <c r="V664" s="560"/>
      <c r="W664" s="558"/>
      <c r="X664" s="562">
        <f>SUM(U664+V664-W664)</f>
        <v>2</v>
      </c>
      <c r="Y664" s="560"/>
      <c r="Z664" s="558"/>
      <c r="AA664" s="595">
        <f>SUM(X664+Y664-Z664)</f>
        <v>2</v>
      </c>
      <c r="AB664" s="560"/>
      <c r="AC664" s="558"/>
      <c r="AD664" s="562">
        <f>SUM(AA664+AB664-AC664)</f>
        <v>2</v>
      </c>
      <c r="AE664" s="557"/>
      <c r="AF664" s="558"/>
      <c r="AG664" s="672">
        <f>SUM(AD664+AE664-AF664)</f>
        <v>2</v>
      </c>
      <c r="AH664" s="560"/>
      <c r="AI664" s="558"/>
      <c r="AJ664" s="562">
        <f>SUM(AG664+AH664-AI664)</f>
        <v>2</v>
      </c>
      <c r="AK664" s="560"/>
      <c r="AL664" s="558"/>
      <c r="AM664" s="562">
        <f>SUM(AJ664+AK664-AL664)</f>
        <v>2</v>
      </c>
      <c r="AN664" s="560"/>
      <c r="AO664" s="558"/>
      <c r="AP664" s="562">
        <f>SUM(AM664+AN664-AO664)</f>
        <v>2</v>
      </c>
      <c r="AQ664" s="560"/>
      <c r="AR664" s="558"/>
      <c r="AS664" s="562">
        <f>SUM(AP664+AQ664-AR664)</f>
        <v>2</v>
      </c>
      <c r="AT664" s="560"/>
      <c r="AU664" s="558"/>
      <c r="AV664" s="562">
        <f>SUM(AS664+AT664-AU664)</f>
        <v>2</v>
      </c>
      <c r="AW664" s="597">
        <f>SUM(M664+P664+S664+V664+Y664+AB664+AE664+AH664+AK664+AN664+AQ664+AT664)</f>
        <v>0</v>
      </c>
      <c r="AX664" s="583">
        <f t="shared" si="1929"/>
        <v>0</v>
      </c>
      <c r="AY664" s="599">
        <f>SUM(N664,Q664,T664,W664,Z664,AC664,AF664,AI664,AL664,AO664,AR664,AU664)</f>
        <v>0</v>
      </c>
      <c r="AZ664" s="600" t="e">
        <f t="shared" si="1931"/>
        <v>#DIV/0!</v>
      </c>
      <c r="BA664" s="601">
        <f t="shared" si="1932"/>
        <v>0</v>
      </c>
      <c r="BB664" s="602">
        <v>2</v>
      </c>
      <c r="BC664" s="603">
        <v>1</v>
      </c>
      <c r="BD664" s="584">
        <f t="shared" si="1933"/>
        <v>2</v>
      </c>
      <c r="BE664" s="583">
        <f t="shared" si="1934"/>
        <v>1</v>
      </c>
      <c r="BF664" s="585">
        <v>2</v>
      </c>
      <c r="BG664" s="586">
        <v>45373.621296296296</v>
      </c>
      <c r="BH664" s="572">
        <f>BH655</f>
        <v>46265</v>
      </c>
      <c r="BI664" s="604">
        <f t="shared" si="1935"/>
        <v>891.37870370370365</v>
      </c>
      <c r="BJ664" s="580" t="str">
        <f t="shared" si="1936"/>
        <v>Dead Stock</v>
      </c>
      <c r="BK664" s="751">
        <v>1600</v>
      </c>
    </row>
    <row r="665" spans="1:63" ht="13">
      <c r="A665" s="549"/>
      <c r="B665" s="550"/>
      <c r="C665" s="551">
        <v>662</v>
      </c>
      <c r="D665" s="762" t="s">
        <v>4995</v>
      </c>
      <c r="E665" s="648">
        <v>2</v>
      </c>
      <c r="F665" s="553" t="s">
        <v>1952</v>
      </c>
      <c r="G665" s="606" t="s">
        <v>172</v>
      </c>
      <c r="H665" s="613" t="s">
        <v>656</v>
      </c>
      <c r="I665" s="581" t="s">
        <v>423</v>
      </c>
      <c r="J665" s="580" t="s">
        <v>629</v>
      </c>
      <c r="K665" s="594">
        <f>AV665</f>
        <v>2</v>
      </c>
      <c r="L665" s="580">
        <v>3</v>
      </c>
      <c r="M665" s="557"/>
      <c r="N665" s="558"/>
      <c r="O665" s="559">
        <f>SUM(L665+M665-N665)</f>
        <v>3</v>
      </c>
      <c r="P665" s="560"/>
      <c r="Q665" s="558"/>
      <c r="R665" s="559">
        <f>SUM(O665+P665-Q665)</f>
        <v>3</v>
      </c>
      <c r="S665" s="560"/>
      <c r="T665" s="558"/>
      <c r="U665" s="561">
        <f>SUM(R665+S665-T665)</f>
        <v>3</v>
      </c>
      <c r="V665" s="560"/>
      <c r="W665" s="558"/>
      <c r="X665" s="559">
        <f>SUM(U665+V665-W665)</f>
        <v>3</v>
      </c>
      <c r="Y665" s="560"/>
      <c r="Z665" s="558"/>
      <c r="AA665" s="561">
        <f>SUM(X665+Y665-Z665)</f>
        <v>3</v>
      </c>
      <c r="AB665" s="560"/>
      <c r="AC665" s="558"/>
      <c r="AD665" s="559">
        <f>SUM(AA665+AB665-AC665)</f>
        <v>3</v>
      </c>
      <c r="AE665" s="557"/>
      <c r="AF665" s="558">
        <v>1</v>
      </c>
      <c r="AG665" s="756">
        <f>SUM(AD665+AE665-AF665)</f>
        <v>2</v>
      </c>
      <c r="AH665" s="560"/>
      <c r="AI665" s="558"/>
      <c r="AJ665" s="562">
        <f>SUM(AG665+AH665-AI665)</f>
        <v>2</v>
      </c>
      <c r="AK665" s="560"/>
      <c r="AL665" s="558"/>
      <c r="AM665" s="562">
        <f>SUM(AJ665+AK665-AL665)</f>
        <v>2</v>
      </c>
      <c r="AN665" s="560"/>
      <c r="AO665" s="558"/>
      <c r="AP665" s="562">
        <f>SUM(AM665+AN665-AO665)</f>
        <v>2</v>
      </c>
      <c r="AQ665" s="560"/>
      <c r="AR665" s="558"/>
      <c r="AS665" s="562">
        <f>SUM(AP665+AQ665-AR665)</f>
        <v>2</v>
      </c>
      <c r="AT665" s="560"/>
      <c r="AU665" s="558"/>
      <c r="AV665" s="562">
        <f>SUM(AS665+AT665-AU665)</f>
        <v>2</v>
      </c>
      <c r="AW665" s="583">
        <f>SUM(M665+P665+S665+V665+Y665+AB665+AE665+AH665+AK665+AN665+AQ665+AT665)</f>
        <v>0</v>
      </c>
      <c r="AX665" s="583">
        <f t="shared" si="1929"/>
        <v>1</v>
      </c>
      <c r="AY665" s="564">
        <f>SUM(N665,Q665,T665,W665,Z665,AC665,AF665,AI665,AL665,AO665,AR665,AU665)</f>
        <v>1</v>
      </c>
      <c r="AZ665" s="565">
        <f t="shared" si="1931"/>
        <v>1</v>
      </c>
      <c r="BA665" s="566">
        <f t="shared" si="1932"/>
        <v>1</v>
      </c>
      <c r="BB665" s="567">
        <f>MAX(0, Table176252626[[#This Row],[Column6]])</f>
        <v>2</v>
      </c>
      <c r="BC665" s="568">
        <v>1</v>
      </c>
      <c r="BD665" s="584">
        <f t="shared" si="1933"/>
        <v>2</v>
      </c>
      <c r="BE665" s="583">
        <f t="shared" si="1934"/>
        <v>1</v>
      </c>
      <c r="BF665" s="585">
        <v>2</v>
      </c>
      <c r="BG665" s="586">
        <v>45638.492025462961</v>
      </c>
      <c r="BH665" s="572">
        <f>BH674</f>
        <v>46265</v>
      </c>
      <c r="BI665" s="587">
        <f t="shared" si="1935"/>
        <v>626.50797453703854</v>
      </c>
      <c r="BJ665" s="580" t="str">
        <f t="shared" si="1936"/>
        <v>Dead Stock</v>
      </c>
      <c r="BK665" s="751">
        <v>698.83</v>
      </c>
    </row>
    <row r="666" spans="1:63" ht="13">
      <c r="A666" s="549"/>
      <c r="B666" s="550"/>
      <c r="C666" s="551">
        <v>663</v>
      </c>
      <c r="D666" s="762" t="s">
        <v>4995</v>
      </c>
      <c r="E666" s="648">
        <v>3</v>
      </c>
      <c r="F666" s="553" t="s">
        <v>1953</v>
      </c>
      <c r="G666" s="580" t="s">
        <v>3534</v>
      </c>
      <c r="H666" s="581" t="s">
        <v>3535</v>
      </c>
      <c r="I666" s="581" t="s">
        <v>428</v>
      </c>
      <c r="J666" s="580" t="s">
        <v>629</v>
      </c>
      <c r="K666" s="582">
        <f t="shared" ref="K666:K667" si="1953">AV666</f>
        <v>1</v>
      </c>
      <c r="L666" s="580">
        <v>1</v>
      </c>
      <c r="M666" s="558"/>
      <c r="N666" s="558"/>
      <c r="O666" s="605">
        <f t="shared" ref="O666:O672" si="1954">SUM(L666+M666-N666)</f>
        <v>1</v>
      </c>
      <c r="P666" s="558"/>
      <c r="Q666" s="558"/>
      <c r="R666" s="605">
        <f t="shared" ref="R666:R672" si="1955">SUM(O666+P666-Q666)</f>
        <v>1</v>
      </c>
      <c r="S666" s="558"/>
      <c r="T666" s="558"/>
      <c r="U666" s="639">
        <f t="shared" ref="U666" si="1956">SUM(R666+S666-T666)</f>
        <v>1</v>
      </c>
      <c r="V666" s="558"/>
      <c r="W666" s="558"/>
      <c r="X666" s="605">
        <f t="shared" ref="X666:X672" si="1957">SUM(U666+V666-W666)</f>
        <v>1</v>
      </c>
      <c r="Y666" s="560"/>
      <c r="Z666" s="558"/>
      <c r="AA666" s="595">
        <f t="shared" ref="AA666:AA672" si="1958">SUM(X666+Y666-Z666)</f>
        <v>1</v>
      </c>
      <c r="AB666" s="560"/>
      <c r="AC666" s="558"/>
      <c r="AD666" s="562">
        <f t="shared" ref="AD666:AD672" si="1959">SUM(AA666+AB666-AC666)</f>
        <v>1</v>
      </c>
      <c r="AE666" s="557"/>
      <c r="AF666" s="558"/>
      <c r="AG666" s="672">
        <f t="shared" ref="AG666:AG672" si="1960">SUM(AD666+AE666-AF666)</f>
        <v>1</v>
      </c>
      <c r="AH666" s="560"/>
      <c r="AI666" s="558"/>
      <c r="AJ666" s="562">
        <f t="shared" ref="AJ666:AJ672" si="1961">SUM(AG666+AH666-AI666)</f>
        <v>1</v>
      </c>
      <c r="AK666" s="560"/>
      <c r="AL666" s="558"/>
      <c r="AM666" s="562">
        <f t="shared" ref="AM666:AM672" si="1962">SUM(AJ666+AK666-AL666)</f>
        <v>1</v>
      </c>
      <c r="AN666" s="560"/>
      <c r="AO666" s="558"/>
      <c r="AP666" s="562">
        <f t="shared" ref="AP666:AP672" si="1963">SUM(AM666+AN666-AO666)</f>
        <v>1</v>
      </c>
      <c r="AQ666" s="560"/>
      <c r="AR666" s="558"/>
      <c r="AS666" s="562">
        <f t="shared" ref="AS666:AS686" si="1964">SUM(AP666+AQ666-AR666)</f>
        <v>1</v>
      </c>
      <c r="AT666" s="560"/>
      <c r="AU666" s="558"/>
      <c r="AV666" s="562">
        <f t="shared" ref="AV666:AV672" si="1965">SUM(AS666+AT666-AU666)</f>
        <v>1</v>
      </c>
      <c r="AW666" s="626">
        <f t="shared" ref="AW666" si="1966">SUM(M666+P666+S666+V666+Y666+AB666+AE666+AH666+AK666+AN666+AQ666+AT666)</f>
        <v>0</v>
      </c>
      <c r="AX666" s="583">
        <f t="shared" si="1914"/>
        <v>0</v>
      </c>
      <c r="AY666" s="564">
        <f t="shared" ref="AY666:AY672" si="1967">SUM(N666,Q666,T666,W666,Z666,AC666,AF666,AI666,AL666,AO666,AR666,AU666)</f>
        <v>0</v>
      </c>
      <c r="AZ666" s="565" t="e">
        <f t="shared" si="1909"/>
        <v>#DIV/0!</v>
      </c>
      <c r="BA666" s="566">
        <f t="shared" si="1910"/>
        <v>0</v>
      </c>
      <c r="BB666" s="567">
        <v>1</v>
      </c>
      <c r="BC666" s="568">
        <v>0</v>
      </c>
      <c r="BD666" s="584">
        <f t="shared" si="1915"/>
        <v>1</v>
      </c>
      <c r="BE666" s="583">
        <f t="shared" si="1802"/>
        <v>1</v>
      </c>
      <c r="BF666" s="585">
        <v>2</v>
      </c>
      <c r="BG666" s="586">
        <v>45162.482835648145</v>
      </c>
      <c r="BH666" s="572">
        <f>BH878</f>
        <v>46265</v>
      </c>
      <c r="BI666" s="587">
        <f t="shared" si="1911"/>
        <v>1102.5171643518552</v>
      </c>
      <c r="BJ666" s="580" t="str">
        <f t="shared" si="1803"/>
        <v>Dead Stock</v>
      </c>
      <c r="BK666" s="751">
        <v>40000</v>
      </c>
    </row>
    <row r="667" spans="1:63" ht="13">
      <c r="A667" s="575"/>
      <c r="B667" s="576"/>
      <c r="C667" s="551">
        <v>664</v>
      </c>
      <c r="D667" s="762" t="s">
        <v>4995</v>
      </c>
      <c r="E667" s="648">
        <v>3</v>
      </c>
      <c r="F667" s="593" t="s">
        <v>1952</v>
      </c>
      <c r="G667" s="606" t="s">
        <v>2504</v>
      </c>
      <c r="H667" s="619" t="s">
        <v>4800</v>
      </c>
      <c r="I667" s="581" t="s">
        <v>423</v>
      </c>
      <c r="J667" s="580" t="s">
        <v>629</v>
      </c>
      <c r="K667" s="582">
        <f t="shared" si="1953"/>
        <v>2</v>
      </c>
      <c r="L667" s="580">
        <v>0</v>
      </c>
      <c r="M667" s="557">
        <v>1</v>
      </c>
      <c r="N667" s="558"/>
      <c r="O667" s="559">
        <f t="shared" si="1954"/>
        <v>1</v>
      </c>
      <c r="P667" s="560">
        <v>1</v>
      </c>
      <c r="Q667" s="558"/>
      <c r="R667" s="559">
        <f t="shared" si="1955"/>
        <v>2</v>
      </c>
      <c r="S667" s="663"/>
      <c r="T667" s="558"/>
      <c r="U667" s="561">
        <f>SUM(R667+S622-T667)</f>
        <v>2</v>
      </c>
      <c r="V667" s="560"/>
      <c r="W667" s="558"/>
      <c r="X667" s="559">
        <f t="shared" si="1957"/>
        <v>2</v>
      </c>
      <c r="Y667" s="560"/>
      <c r="Z667" s="558"/>
      <c r="AA667" s="561">
        <f t="shared" si="1958"/>
        <v>2</v>
      </c>
      <c r="AB667" s="560"/>
      <c r="AC667" s="558"/>
      <c r="AD667" s="559">
        <f t="shared" si="1959"/>
        <v>2</v>
      </c>
      <c r="AE667" s="557"/>
      <c r="AF667" s="558"/>
      <c r="AG667" s="756">
        <f t="shared" si="1960"/>
        <v>2</v>
      </c>
      <c r="AH667" s="560"/>
      <c r="AI667" s="558"/>
      <c r="AJ667" s="562">
        <f t="shared" si="1961"/>
        <v>2</v>
      </c>
      <c r="AK667" s="560"/>
      <c r="AL667" s="558"/>
      <c r="AM667" s="562">
        <f t="shared" si="1962"/>
        <v>2</v>
      </c>
      <c r="AN667" s="560"/>
      <c r="AO667" s="558"/>
      <c r="AP667" s="562">
        <f t="shared" si="1963"/>
        <v>2</v>
      </c>
      <c r="AQ667" s="560"/>
      <c r="AR667" s="558"/>
      <c r="AS667" s="562">
        <f t="shared" si="1964"/>
        <v>2</v>
      </c>
      <c r="AT667" s="560"/>
      <c r="AU667" s="558"/>
      <c r="AV667" s="562">
        <f t="shared" si="1965"/>
        <v>2</v>
      </c>
      <c r="AW667" s="583">
        <f>SUM(M667+P667+S622+V667+Y667+AB667+AE667+AH667+AK667+AN667+AQ667+AT667)</f>
        <v>2</v>
      </c>
      <c r="AX667" s="583">
        <f t="shared" si="1914"/>
        <v>0</v>
      </c>
      <c r="AY667" s="564">
        <f t="shared" si="1967"/>
        <v>0</v>
      </c>
      <c r="AZ667" s="565" t="e">
        <f t="shared" si="1909"/>
        <v>#DIV/0!</v>
      </c>
      <c r="BA667" s="566">
        <f t="shared" si="1910"/>
        <v>0</v>
      </c>
      <c r="BB667" s="567">
        <v>2</v>
      </c>
      <c r="BC667" s="568">
        <v>1</v>
      </c>
      <c r="BD667" s="584">
        <f t="shared" si="1915"/>
        <v>2</v>
      </c>
      <c r="BE667" s="583">
        <f t="shared" si="1802"/>
        <v>1</v>
      </c>
      <c r="BF667" s="585">
        <v>2</v>
      </c>
      <c r="BG667" s="586">
        <v>46035</v>
      </c>
      <c r="BH667" s="572">
        <f>BH622</f>
        <v>46265</v>
      </c>
      <c r="BI667" s="608">
        <f t="shared" si="1911"/>
        <v>230</v>
      </c>
      <c r="BJ667" s="580" t="str">
        <f t="shared" si="1803"/>
        <v/>
      </c>
      <c r="BK667" s="751">
        <v>38970</v>
      </c>
    </row>
    <row r="668" spans="1:63" ht="13">
      <c r="A668" s="549"/>
      <c r="B668" s="576"/>
      <c r="C668" s="577">
        <v>665</v>
      </c>
      <c r="D668" s="762" t="s">
        <v>4995</v>
      </c>
      <c r="E668" s="648">
        <v>3</v>
      </c>
      <c r="F668" s="553" t="s">
        <v>1953</v>
      </c>
      <c r="G668" s="606" t="s">
        <v>1040</v>
      </c>
      <c r="H668" s="613" t="s">
        <v>2138</v>
      </c>
      <c r="I668" s="581" t="s">
        <v>423</v>
      </c>
      <c r="J668" s="580" t="s">
        <v>629</v>
      </c>
      <c r="K668" s="582">
        <f t="shared" ref="K668" si="1968">AV668</f>
        <v>1</v>
      </c>
      <c r="L668" s="580">
        <v>1</v>
      </c>
      <c r="M668" s="557"/>
      <c r="N668" s="558"/>
      <c r="O668" s="559">
        <f t="shared" si="1954"/>
        <v>1</v>
      </c>
      <c r="P668" s="560"/>
      <c r="Q668" s="558"/>
      <c r="R668" s="559">
        <f t="shared" si="1955"/>
        <v>1</v>
      </c>
      <c r="S668" s="560"/>
      <c r="T668" s="558"/>
      <c r="U668" s="561">
        <f>SUM(R668+S668-T668)</f>
        <v>1</v>
      </c>
      <c r="V668" s="560"/>
      <c r="W668" s="558"/>
      <c r="X668" s="559">
        <f t="shared" si="1957"/>
        <v>1</v>
      </c>
      <c r="Y668" s="560"/>
      <c r="Z668" s="558"/>
      <c r="AA668" s="561">
        <f t="shared" si="1958"/>
        <v>1</v>
      </c>
      <c r="AB668" s="560"/>
      <c r="AC668" s="558"/>
      <c r="AD668" s="559">
        <f t="shared" si="1959"/>
        <v>1</v>
      </c>
      <c r="AE668" s="557"/>
      <c r="AF668" s="558"/>
      <c r="AG668" s="756">
        <f t="shared" si="1960"/>
        <v>1</v>
      </c>
      <c r="AH668" s="560"/>
      <c r="AI668" s="558"/>
      <c r="AJ668" s="562">
        <f t="shared" si="1961"/>
        <v>1</v>
      </c>
      <c r="AK668" s="560"/>
      <c r="AL668" s="558"/>
      <c r="AM668" s="562">
        <f t="shared" si="1962"/>
        <v>1</v>
      </c>
      <c r="AN668" s="560"/>
      <c r="AO668" s="558"/>
      <c r="AP668" s="562">
        <f t="shared" si="1963"/>
        <v>1</v>
      </c>
      <c r="AQ668" s="560"/>
      <c r="AR668" s="558"/>
      <c r="AS668" s="562">
        <f t="shared" si="1964"/>
        <v>1</v>
      </c>
      <c r="AT668" s="560"/>
      <c r="AU668" s="558"/>
      <c r="AV668" s="562">
        <f t="shared" si="1965"/>
        <v>1</v>
      </c>
      <c r="AW668" s="583">
        <f>SUM(M668+P668+S668+V668+Y668+AB668+AE668+AH668+AK668+AN668+AQ668+AT668)</f>
        <v>0</v>
      </c>
      <c r="AX668" s="583">
        <f t="shared" si="1914"/>
        <v>0</v>
      </c>
      <c r="AY668" s="564">
        <f t="shared" si="1967"/>
        <v>0</v>
      </c>
      <c r="AZ668" s="565" t="e">
        <f t="shared" si="1909"/>
        <v>#DIV/0!</v>
      </c>
      <c r="BA668" s="566">
        <f t="shared" si="1910"/>
        <v>0</v>
      </c>
      <c r="BB668" s="567">
        <f>MAX(0, Table176252626[[#This Row],[Column6]])</f>
        <v>1</v>
      </c>
      <c r="BC668" s="568">
        <v>0</v>
      </c>
      <c r="BD668" s="584">
        <f t="shared" si="1915"/>
        <v>1</v>
      </c>
      <c r="BE668" s="583">
        <f t="shared" si="1802"/>
        <v>1</v>
      </c>
      <c r="BF668" s="585">
        <v>2</v>
      </c>
      <c r="BG668" s="586">
        <v>45033.482430555552</v>
      </c>
      <c r="BH668" s="572">
        <f>BH630</f>
        <v>46265</v>
      </c>
      <c r="BI668" s="587">
        <f t="shared" si="1911"/>
        <v>1231.5175694444479</v>
      </c>
      <c r="BJ668" s="580" t="str">
        <f t="shared" si="1803"/>
        <v>Dead Stock</v>
      </c>
      <c r="BK668" s="751">
        <v>24930</v>
      </c>
    </row>
    <row r="669" spans="1:63" ht="13">
      <c r="A669" s="549"/>
      <c r="B669" s="550"/>
      <c r="C669" s="551">
        <v>666</v>
      </c>
      <c r="D669" s="648" t="s">
        <v>4995</v>
      </c>
      <c r="E669" s="710" t="s">
        <v>5074</v>
      </c>
      <c r="F669" s="553" t="s">
        <v>1952</v>
      </c>
      <c r="G669" s="606" t="s">
        <v>980</v>
      </c>
      <c r="H669" s="607" t="s">
        <v>981</v>
      </c>
      <c r="I669" s="581" t="s">
        <v>423</v>
      </c>
      <c r="J669" s="580" t="s">
        <v>629</v>
      </c>
      <c r="K669" s="582">
        <f>AV669</f>
        <v>2</v>
      </c>
      <c r="L669" s="580">
        <v>0</v>
      </c>
      <c r="M669" s="557"/>
      <c r="N669" s="558"/>
      <c r="O669" s="559">
        <f t="shared" si="1954"/>
        <v>0</v>
      </c>
      <c r="P669" s="560"/>
      <c r="Q669" s="558"/>
      <c r="R669" s="559">
        <f t="shared" si="1955"/>
        <v>0</v>
      </c>
      <c r="S669" s="560"/>
      <c r="T669" s="558"/>
      <c r="U669" s="561">
        <f>SUM(R669+S669-T669)</f>
        <v>0</v>
      </c>
      <c r="V669" s="560"/>
      <c r="W669" s="558"/>
      <c r="X669" s="559">
        <f t="shared" si="1957"/>
        <v>0</v>
      </c>
      <c r="Y669" s="560"/>
      <c r="Z669" s="558"/>
      <c r="AA669" s="561">
        <f t="shared" si="1958"/>
        <v>0</v>
      </c>
      <c r="AB669" s="560"/>
      <c r="AC669" s="558"/>
      <c r="AD669" s="559">
        <f t="shared" si="1959"/>
        <v>0</v>
      </c>
      <c r="AE669" s="557">
        <v>2</v>
      </c>
      <c r="AF669" s="558"/>
      <c r="AG669" s="756">
        <f t="shared" si="1960"/>
        <v>2</v>
      </c>
      <c r="AH669" s="560"/>
      <c r="AI669" s="558"/>
      <c r="AJ669" s="562">
        <f t="shared" si="1961"/>
        <v>2</v>
      </c>
      <c r="AK669" s="560"/>
      <c r="AL669" s="558"/>
      <c r="AM669" s="562">
        <f t="shared" si="1962"/>
        <v>2</v>
      </c>
      <c r="AN669" s="560"/>
      <c r="AO669" s="558"/>
      <c r="AP669" s="562">
        <f t="shared" si="1963"/>
        <v>2</v>
      </c>
      <c r="AQ669" s="560"/>
      <c r="AR669" s="558"/>
      <c r="AS669" s="562">
        <f t="shared" si="1964"/>
        <v>2</v>
      </c>
      <c r="AT669" s="560"/>
      <c r="AU669" s="558"/>
      <c r="AV669" s="562">
        <f t="shared" si="1965"/>
        <v>2</v>
      </c>
      <c r="AW669" s="583">
        <f>SUM(M669+P669+S669+V669+Y669+AB669+AE669+AH669+AK669+AN669+AQ669+AT669)</f>
        <v>2</v>
      </c>
      <c r="AX669" s="583">
        <f t="shared" si="1914"/>
        <v>0</v>
      </c>
      <c r="AY669" s="564">
        <f t="shared" si="1967"/>
        <v>0</v>
      </c>
      <c r="AZ669" s="565" t="e">
        <f t="shared" si="1909"/>
        <v>#DIV/0!</v>
      </c>
      <c r="BA669" s="566">
        <f t="shared" si="1910"/>
        <v>0</v>
      </c>
      <c r="BB669" s="567">
        <f>MAX(0, Table176252626[[#This Row],[Column6]])</f>
        <v>2</v>
      </c>
      <c r="BC669" s="568">
        <v>1</v>
      </c>
      <c r="BD669" s="584">
        <f t="shared" si="1915"/>
        <v>2</v>
      </c>
      <c r="BE669" s="583">
        <f t="shared" si="1802"/>
        <v>1</v>
      </c>
      <c r="BF669" s="585">
        <v>2</v>
      </c>
      <c r="BG669" s="586">
        <v>46223</v>
      </c>
      <c r="BH669" s="572">
        <f>BH536</f>
        <v>46265</v>
      </c>
      <c r="BI669" s="587">
        <f t="shared" si="1911"/>
        <v>42</v>
      </c>
      <c r="BJ669" s="580" t="str">
        <f t="shared" si="1803"/>
        <v/>
      </c>
      <c r="BK669" s="751">
        <v>640</v>
      </c>
    </row>
    <row r="670" spans="1:63" ht="13">
      <c r="A670" s="575"/>
      <c r="B670" s="576"/>
      <c r="C670" s="551">
        <v>667</v>
      </c>
      <c r="D670" s="648" t="s">
        <v>4995</v>
      </c>
      <c r="E670" s="710" t="s">
        <v>5074</v>
      </c>
      <c r="F670" s="553" t="s">
        <v>1952</v>
      </c>
      <c r="G670" s="606" t="s">
        <v>982</v>
      </c>
      <c r="H670" s="607" t="s">
        <v>983</v>
      </c>
      <c r="I670" s="581" t="s">
        <v>423</v>
      </c>
      <c r="J670" s="580" t="s">
        <v>629</v>
      </c>
      <c r="K670" s="582">
        <f>AV670</f>
        <v>1</v>
      </c>
      <c r="L670" s="580">
        <v>0</v>
      </c>
      <c r="M670" s="557"/>
      <c r="N670" s="558"/>
      <c r="O670" s="559">
        <f t="shared" si="1954"/>
        <v>0</v>
      </c>
      <c r="P670" s="560"/>
      <c r="Q670" s="558"/>
      <c r="R670" s="559">
        <f t="shared" si="1955"/>
        <v>0</v>
      </c>
      <c r="S670" s="560"/>
      <c r="T670" s="558"/>
      <c r="U670" s="561">
        <f>SUM(R670+S670-T670)</f>
        <v>0</v>
      </c>
      <c r="V670" s="560"/>
      <c r="W670" s="558"/>
      <c r="X670" s="559">
        <f t="shared" si="1957"/>
        <v>0</v>
      </c>
      <c r="Y670" s="560"/>
      <c r="Z670" s="558"/>
      <c r="AA670" s="561">
        <f t="shared" si="1958"/>
        <v>0</v>
      </c>
      <c r="AB670" s="560"/>
      <c r="AC670" s="558"/>
      <c r="AD670" s="559">
        <f t="shared" si="1959"/>
        <v>0</v>
      </c>
      <c r="AE670" s="557">
        <v>1</v>
      </c>
      <c r="AF670" s="558"/>
      <c r="AG670" s="756">
        <f t="shared" si="1960"/>
        <v>1</v>
      </c>
      <c r="AH670" s="560"/>
      <c r="AI670" s="558"/>
      <c r="AJ670" s="562">
        <f t="shared" si="1961"/>
        <v>1</v>
      </c>
      <c r="AK670" s="560"/>
      <c r="AL670" s="558"/>
      <c r="AM670" s="562">
        <f t="shared" si="1962"/>
        <v>1</v>
      </c>
      <c r="AN670" s="560"/>
      <c r="AO670" s="558"/>
      <c r="AP670" s="562">
        <f t="shared" si="1963"/>
        <v>1</v>
      </c>
      <c r="AQ670" s="560"/>
      <c r="AR670" s="558"/>
      <c r="AS670" s="562">
        <f t="shared" si="1964"/>
        <v>1</v>
      </c>
      <c r="AT670" s="560"/>
      <c r="AU670" s="558"/>
      <c r="AV670" s="562">
        <f t="shared" si="1965"/>
        <v>1</v>
      </c>
      <c r="AW670" s="583">
        <f>SUM(M670+P670+S670+V670+Y670+AB670+AE670+AH670+AK670+AN670+AQ670+AT670)</f>
        <v>1</v>
      </c>
      <c r="AX670" s="583">
        <f t="shared" si="1914"/>
        <v>0</v>
      </c>
      <c r="AY670" s="564">
        <f t="shared" si="1967"/>
        <v>0</v>
      </c>
      <c r="AZ670" s="565" t="e">
        <f t="shared" si="1909"/>
        <v>#DIV/0!</v>
      </c>
      <c r="BA670" s="566">
        <f t="shared" si="1910"/>
        <v>0</v>
      </c>
      <c r="BB670" s="567">
        <v>1</v>
      </c>
      <c r="BC670" s="568">
        <v>0</v>
      </c>
      <c r="BD670" s="584">
        <f t="shared" si="1915"/>
        <v>1</v>
      </c>
      <c r="BE670" s="583">
        <f t="shared" si="1802"/>
        <v>1</v>
      </c>
      <c r="BF670" s="585">
        <v>2</v>
      </c>
      <c r="BG670" s="586">
        <v>46223</v>
      </c>
      <c r="BH670" s="572">
        <f>BH669</f>
        <v>46265</v>
      </c>
      <c r="BI670" s="587">
        <f t="shared" si="1911"/>
        <v>42</v>
      </c>
      <c r="BJ670" s="580" t="str">
        <f t="shared" si="1803"/>
        <v/>
      </c>
      <c r="BK670" s="751">
        <v>560</v>
      </c>
    </row>
    <row r="671" spans="1:63" ht="13">
      <c r="A671" s="549"/>
      <c r="B671" s="576"/>
      <c r="C671" s="551">
        <v>668</v>
      </c>
      <c r="D671" s="648" t="s">
        <v>4995</v>
      </c>
      <c r="E671" s="710" t="s">
        <v>5074</v>
      </c>
      <c r="F671" s="553" t="s">
        <v>1952</v>
      </c>
      <c r="G671" s="606" t="s">
        <v>984</v>
      </c>
      <c r="H671" s="607" t="s">
        <v>985</v>
      </c>
      <c r="I671" s="581" t="s">
        <v>423</v>
      </c>
      <c r="J671" s="580" t="s">
        <v>629</v>
      </c>
      <c r="K671" s="582">
        <f>AV671</f>
        <v>1</v>
      </c>
      <c r="L671" s="580">
        <v>0</v>
      </c>
      <c r="M671" s="557"/>
      <c r="N671" s="558"/>
      <c r="O671" s="559">
        <f t="shared" si="1954"/>
        <v>0</v>
      </c>
      <c r="P671" s="560"/>
      <c r="Q671" s="558"/>
      <c r="R671" s="559">
        <f t="shared" si="1955"/>
        <v>0</v>
      </c>
      <c r="S671" s="560"/>
      <c r="T671" s="558"/>
      <c r="U671" s="561">
        <f>SUM(R671+S671-T671)</f>
        <v>0</v>
      </c>
      <c r="V671" s="560"/>
      <c r="W671" s="558"/>
      <c r="X671" s="559">
        <f t="shared" si="1957"/>
        <v>0</v>
      </c>
      <c r="Y671" s="560"/>
      <c r="Z671" s="558"/>
      <c r="AA671" s="561">
        <f t="shared" si="1958"/>
        <v>0</v>
      </c>
      <c r="AB671" s="560"/>
      <c r="AC671" s="558"/>
      <c r="AD671" s="559">
        <f t="shared" si="1959"/>
        <v>0</v>
      </c>
      <c r="AE671" s="557">
        <v>1</v>
      </c>
      <c r="AF671" s="558"/>
      <c r="AG671" s="756">
        <f t="shared" si="1960"/>
        <v>1</v>
      </c>
      <c r="AH671" s="560"/>
      <c r="AI671" s="558"/>
      <c r="AJ671" s="562">
        <f t="shared" si="1961"/>
        <v>1</v>
      </c>
      <c r="AK671" s="560"/>
      <c r="AL671" s="558"/>
      <c r="AM671" s="562">
        <f t="shared" si="1962"/>
        <v>1</v>
      </c>
      <c r="AN671" s="560"/>
      <c r="AO671" s="558"/>
      <c r="AP671" s="562">
        <f t="shared" si="1963"/>
        <v>1</v>
      </c>
      <c r="AQ671" s="560"/>
      <c r="AR671" s="558"/>
      <c r="AS671" s="562">
        <f t="shared" si="1964"/>
        <v>1</v>
      </c>
      <c r="AT671" s="560"/>
      <c r="AU671" s="558"/>
      <c r="AV671" s="562">
        <f t="shared" si="1965"/>
        <v>1</v>
      </c>
      <c r="AW671" s="583">
        <f>SUM(M671+P671+S671+V671+Y671+AB671+AE671+AH671+AK671+AN671+AQ671+AT671)</f>
        <v>1</v>
      </c>
      <c r="AX671" s="583">
        <f t="shared" si="1914"/>
        <v>0</v>
      </c>
      <c r="AY671" s="564">
        <f t="shared" si="1967"/>
        <v>0</v>
      </c>
      <c r="AZ671" s="565" t="e">
        <f t="shared" si="1909"/>
        <v>#DIV/0!</v>
      </c>
      <c r="BA671" s="566">
        <f t="shared" si="1910"/>
        <v>0</v>
      </c>
      <c r="BB671" s="567">
        <v>1</v>
      </c>
      <c r="BC671" s="568">
        <v>0</v>
      </c>
      <c r="BD671" s="584">
        <f t="shared" si="1915"/>
        <v>1</v>
      </c>
      <c r="BE671" s="583">
        <f t="shared" si="1802"/>
        <v>1</v>
      </c>
      <c r="BF671" s="585">
        <v>2</v>
      </c>
      <c r="BG671" s="586">
        <v>46223</v>
      </c>
      <c r="BH671" s="572">
        <f>BH670</f>
        <v>46265</v>
      </c>
      <c r="BI671" s="587">
        <f t="shared" si="1911"/>
        <v>42</v>
      </c>
      <c r="BJ671" s="580" t="str">
        <f t="shared" si="1803"/>
        <v/>
      </c>
      <c r="BK671" s="751">
        <v>2000</v>
      </c>
    </row>
    <row r="672" spans="1:63" ht="13">
      <c r="A672" s="549"/>
      <c r="B672" s="576"/>
      <c r="C672" s="577">
        <v>669</v>
      </c>
      <c r="D672" s="648" t="s">
        <v>4995</v>
      </c>
      <c r="E672" s="710" t="s">
        <v>5074</v>
      </c>
      <c r="F672" s="553" t="s">
        <v>1952</v>
      </c>
      <c r="G672" s="606" t="s">
        <v>986</v>
      </c>
      <c r="H672" s="607" t="s">
        <v>987</v>
      </c>
      <c r="I672" s="581" t="s">
        <v>423</v>
      </c>
      <c r="J672" s="580" t="s">
        <v>629</v>
      </c>
      <c r="K672" s="582">
        <f>AV672</f>
        <v>1</v>
      </c>
      <c r="L672" s="580">
        <v>0</v>
      </c>
      <c r="M672" s="557"/>
      <c r="N672" s="558"/>
      <c r="O672" s="559">
        <f t="shared" si="1954"/>
        <v>0</v>
      </c>
      <c r="P672" s="560"/>
      <c r="Q672" s="558"/>
      <c r="R672" s="559">
        <f t="shared" si="1955"/>
        <v>0</v>
      </c>
      <c r="S672" s="560"/>
      <c r="T672" s="558"/>
      <c r="U672" s="561">
        <f>SUM(R672+S672-T672)</f>
        <v>0</v>
      </c>
      <c r="V672" s="560"/>
      <c r="W672" s="558"/>
      <c r="X672" s="559">
        <f t="shared" si="1957"/>
        <v>0</v>
      </c>
      <c r="Y672" s="560"/>
      <c r="Z672" s="558"/>
      <c r="AA672" s="561">
        <f t="shared" si="1958"/>
        <v>0</v>
      </c>
      <c r="AB672" s="560"/>
      <c r="AC672" s="558"/>
      <c r="AD672" s="559">
        <f t="shared" si="1959"/>
        <v>0</v>
      </c>
      <c r="AE672" s="557">
        <v>1</v>
      </c>
      <c r="AF672" s="558"/>
      <c r="AG672" s="756">
        <f t="shared" si="1960"/>
        <v>1</v>
      </c>
      <c r="AH672" s="560"/>
      <c r="AI672" s="558"/>
      <c r="AJ672" s="562">
        <f t="shared" si="1961"/>
        <v>1</v>
      </c>
      <c r="AK672" s="560"/>
      <c r="AL672" s="558"/>
      <c r="AM672" s="562">
        <f t="shared" si="1962"/>
        <v>1</v>
      </c>
      <c r="AN672" s="560"/>
      <c r="AO672" s="558"/>
      <c r="AP672" s="562">
        <f t="shared" si="1963"/>
        <v>1</v>
      </c>
      <c r="AQ672" s="560"/>
      <c r="AR672" s="558"/>
      <c r="AS672" s="562">
        <f t="shared" si="1964"/>
        <v>1</v>
      </c>
      <c r="AT672" s="560"/>
      <c r="AU672" s="558"/>
      <c r="AV672" s="562">
        <f t="shared" si="1965"/>
        <v>1</v>
      </c>
      <c r="AW672" s="583">
        <f>SUM(M672+P672+S672+V672+Y672+AB672+AE672+AH672+AK672+AN672+AQ672+AT672)</f>
        <v>1</v>
      </c>
      <c r="AX672" s="583">
        <f t="shared" si="1914"/>
        <v>0</v>
      </c>
      <c r="AY672" s="564">
        <f t="shared" si="1967"/>
        <v>0</v>
      </c>
      <c r="AZ672" s="565" t="e">
        <f t="shared" si="1909"/>
        <v>#DIV/0!</v>
      </c>
      <c r="BA672" s="566">
        <f t="shared" si="1910"/>
        <v>0</v>
      </c>
      <c r="BB672" s="567">
        <v>1</v>
      </c>
      <c r="BC672" s="568">
        <v>0</v>
      </c>
      <c r="BD672" s="584">
        <f t="shared" si="1915"/>
        <v>1</v>
      </c>
      <c r="BE672" s="583">
        <f t="shared" si="1802"/>
        <v>1</v>
      </c>
      <c r="BF672" s="585">
        <v>2</v>
      </c>
      <c r="BG672" s="586">
        <v>46223</v>
      </c>
      <c r="BH672" s="572">
        <f>BH671</f>
        <v>46265</v>
      </c>
      <c r="BI672" s="587">
        <f t="shared" si="1911"/>
        <v>42</v>
      </c>
      <c r="BJ672" s="580" t="str">
        <f t="shared" si="1803"/>
        <v/>
      </c>
      <c r="BK672" s="751">
        <v>400</v>
      </c>
    </row>
    <row r="673" spans="1:63" ht="13">
      <c r="A673" s="575"/>
      <c r="B673" s="576"/>
      <c r="C673" s="551">
        <v>670</v>
      </c>
      <c r="D673" s="648" t="s">
        <v>4995</v>
      </c>
      <c r="E673" s="648">
        <v>3</v>
      </c>
      <c r="F673" s="593" t="s">
        <v>1953</v>
      </c>
      <c r="G673" s="588" t="s">
        <v>4290</v>
      </c>
      <c r="H673" s="589" t="s">
        <v>4289</v>
      </c>
      <c r="I673" s="589" t="s">
        <v>3619</v>
      </c>
      <c r="J673" s="588" t="s">
        <v>629</v>
      </c>
      <c r="K673" s="594">
        <f t="shared" ref="K673" si="1969">AV673</f>
        <v>2</v>
      </c>
      <c r="L673" s="580">
        <v>2</v>
      </c>
      <c r="M673" s="558"/>
      <c r="N673" s="558"/>
      <c r="O673" s="562">
        <f t="shared" ref="O673" si="1970">SUM(L673+M673-N673)</f>
        <v>2</v>
      </c>
      <c r="P673" s="560"/>
      <c r="Q673" s="558"/>
      <c r="R673" s="562">
        <f t="shared" ref="R673" si="1971">SUM(O673+P673-Q673)</f>
        <v>2</v>
      </c>
      <c r="S673" s="560"/>
      <c r="T673" s="558"/>
      <c r="U673" s="595">
        <f t="shared" ref="U673" si="1972">SUM(R673+S673-T673)</f>
        <v>2</v>
      </c>
      <c r="V673" s="560"/>
      <c r="W673" s="558"/>
      <c r="X673" s="562">
        <f t="shared" ref="X673" si="1973">SUM(U673+V673-W673)</f>
        <v>2</v>
      </c>
      <c r="Y673" s="560"/>
      <c r="Z673" s="558"/>
      <c r="AA673" s="595">
        <f t="shared" ref="AA673" si="1974">SUM(X673+Y673-Z673)</f>
        <v>2</v>
      </c>
      <c r="AB673" s="560"/>
      <c r="AC673" s="558"/>
      <c r="AD673" s="562">
        <f t="shared" ref="AD673" si="1975">SUM(AA673+AB673-AC673)</f>
        <v>2</v>
      </c>
      <c r="AE673" s="557"/>
      <c r="AF673" s="558"/>
      <c r="AG673" s="672">
        <f t="shared" ref="AG673" si="1976">SUM(AD673+AE673-AF673)</f>
        <v>2</v>
      </c>
      <c r="AH673" s="560"/>
      <c r="AI673" s="558"/>
      <c r="AJ673" s="562">
        <f t="shared" ref="AJ673" si="1977">SUM(AG673+AH673-AI673)</f>
        <v>2</v>
      </c>
      <c r="AK673" s="560"/>
      <c r="AL673" s="558"/>
      <c r="AM673" s="562">
        <f t="shared" ref="AM673" si="1978">SUM(AJ673+AK673-AL673)</f>
        <v>2</v>
      </c>
      <c r="AN673" s="560"/>
      <c r="AO673" s="558"/>
      <c r="AP673" s="562">
        <f t="shared" ref="AP673" si="1979">SUM(AM673+AN673-AO673)</f>
        <v>2</v>
      </c>
      <c r="AQ673" s="560"/>
      <c r="AR673" s="558"/>
      <c r="AS673" s="562">
        <f t="shared" si="1964"/>
        <v>2</v>
      </c>
      <c r="AT673" s="560"/>
      <c r="AU673" s="558"/>
      <c r="AV673" s="562">
        <f t="shared" ref="AV673" si="1980">SUM(AS673+AT673-AU673)</f>
        <v>2</v>
      </c>
      <c r="AW673" s="597">
        <f t="shared" ref="AW673" si="1981">SUM(M673+P673+S673+V673+Y673+AB673+AE673+AH673+AK673+AN673+AQ673+AT673)</f>
        <v>0</v>
      </c>
      <c r="AX673" s="583">
        <f t="shared" si="1914"/>
        <v>0</v>
      </c>
      <c r="AY673" s="599">
        <f t="shared" ref="AY673" si="1982">SUM(N673,Q673,T673,W673,Z673,AC673,AF673,AI673,AL673,AO673,AR673,AU673)</f>
        <v>0</v>
      </c>
      <c r="AZ673" s="600" t="e">
        <f t="shared" si="1909"/>
        <v>#DIV/0!</v>
      </c>
      <c r="BA673" s="601">
        <f t="shared" si="1910"/>
        <v>0</v>
      </c>
      <c r="BB673" s="602">
        <v>2</v>
      </c>
      <c r="BC673" s="603">
        <v>1</v>
      </c>
      <c r="BD673" s="584">
        <f t="shared" si="1915"/>
        <v>2</v>
      </c>
      <c r="BE673" s="583">
        <f t="shared" si="1802"/>
        <v>1</v>
      </c>
      <c r="BF673" s="585">
        <v>2</v>
      </c>
      <c r="BG673" s="586">
        <v>45699.494363425925</v>
      </c>
      <c r="BH673" s="572">
        <f>BH662</f>
        <v>46265</v>
      </c>
      <c r="BI673" s="604">
        <f t="shared" si="1911"/>
        <v>565.50563657407474</v>
      </c>
      <c r="BJ673" s="580" t="str">
        <f t="shared" si="1803"/>
        <v>Dead Stock</v>
      </c>
      <c r="BK673" s="751">
        <v>7047</v>
      </c>
    </row>
    <row r="674" spans="1:63" ht="13">
      <c r="A674" s="549"/>
      <c r="B674" s="550"/>
      <c r="C674" s="551">
        <v>671</v>
      </c>
      <c r="D674" s="648" t="s">
        <v>4995</v>
      </c>
      <c r="E674" s="648">
        <v>3</v>
      </c>
      <c r="F674" s="593" t="s">
        <v>1952</v>
      </c>
      <c r="G674" s="588" t="s">
        <v>4020</v>
      </c>
      <c r="H674" s="589" t="s">
        <v>5056</v>
      </c>
      <c r="I674" s="589" t="s">
        <v>3619</v>
      </c>
      <c r="J674" s="580" t="s">
        <v>629</v>
      </c>
      <c r="K674" s="594">
        <f t="shared" ref="K674:K679" si="1983">AV674</f>
        <v>2</v>
      </c>
      <c r="L674" s="580">
        <v>2</v>
      </c>
      <c r="M674" s="558"/>
      <c r="N674" s="558"/>
      <c r="O674" s="562">
        <f t="shared" ref="O674:O679" si="1984">SUM(L674+M674-N674)</f>
        <v>2</v>
      </c>
      <c r="P674" s="560"/>
      <c r="Q674" s="558"/>
      <c r="R674" s="562">
        <f t="shared" ref="R674:R679" si="1985">SUM(O674+P674-Q674)</f>
        <v>2</v>
      </c>
      <c r="S674" s="560"/>
      <c r="T674" s="558"/>
      <c r="U674" s="595">
        <f t="shared" ref="U674:U679" si="1986">SUM(R674+S674-T674)</f>
        <v>2</v>
      </c>
      <c r="V674" s="560"/>
      <c r="W674" s="558"/>
      <c r="X674" s="562">
        <f t="shared" ref="X674:X679" si="1987">SUM(U674+V674-W674)</f>
        <v>2</v>
      </c>
      <c r="Y674" s="560"/>
      <c r="Z674" s="558"/>
      <c r="AA674" s="595">
        <f t="shared" ref="AA674:AA679" si="1988">SUM(X674+Y674-Z674)</f>
        <v>2</v>
      </c>
      <c r="AB674" s="560"/>
      <c r="AC674" s="558"/>
      <c r="AD674" s="562">
        <f t="shared" ref="AD674:AD679" si="1989">SUM(AA674+AB674-AC674)</f>
        <v>2</v>
      </c>
      <c r="AE674" s="557"/>
      <c r="AF674" s="558"/>
      <c r="AG674" s="672">
        <f t="shared" ref="AG674:AG679" si="1990">SUM(AD674+AE674-AF674)</f>
        <v>2</v>
      </c>
      <c r="AH674" s="560"/>
      <c r="AI674" s="558"/>
      <c r="AJ674" s="562">
        <f t="shared" ref="AJ674:AJ679" si="1991">SUM(AG674+AH674-AI674)</f>
        <v>2</v>
      </c>
      <c r="AK674" s="560"/>
      <c r="AL674" s="558"/>
      <c r="AM674" s="562">
        <f t="shared" ref="AM674:AM679" si="1992">SUM(AJ674+AK674-AL674)</f>
        <v>2</v>
      </c>
      <c r="AN674" s="560"/>
      <c r="AO674" s="558"/>
      <c r="AP674" s="562">
        <f t="shared" ref="AP674:AP689" si="1993">SUM(AM674+AN674-AO674)</f>
        <v>2</v>
      </c>
      <c r="AQ674" s="560"/>
      <c r="AR674" s="558"/>
      <c r="AS674" s="562">
        <f t="shared" si="1964"/>
        <v>2</v>
      </c>
      <c r="AT674" s="560"/>
      <c r="AU674" s="558"/>
      <c r="AV674" s="562">
        <f t="shared" ref="AV674:AV679" si="1994">SUM(AS674+AT674-AU674)</f>
        <v>2</v>
      </c>
      <c r="AW674" s="597">
        <f t="shared" ref="AW674:AW679" si="1995">SUM(M674+P674+S674+V674+Y674+AB674+AE674+AH674+AK674+AN674+AQ674+AT674)</f>
        <v>0</v>
      </c>
      <c r="AX674" s="583">
        <f t="shared" si="1914"/>
        <v>0</v>
      </c>
      <c r="AY674" s="599">
        <f t="shared" ref="AY674:AY679" si="1996">SUM(N674,Q674,T674,W674,Z674,AC674,AF674,AI674,AL674,AO674,AR674,AU674)</f>
        <v>0</v>
      </c>
      <c r="AZ674" s="600" t="e">
        <f t="shared" si="1909"/>
        <v>#DIV/0!</v>
      </c>
      <c r="BA674" s="601">
        <f t="shared" si="1910"/>
        <v>0</v>
      </c>
      <c r="BB674" s="602">
        <v>2</v>
      </c>
      <c r="BC674" s="603">
        <v>1</v>
      </c>
      <c r="BD674" s="584">
        <f t="shared" si="1915"/>
        <v>2</v>
      </c>
      <c r="BE674" s="583">
        <f t="shared" si="1802"/>
        <v>1</v>
      </c>
      <c r="BF674" s="585">
        <v>2</v>
      </c>
      <c r="BG674" s="586">
        <v>45450.371053240742</v>
      </c>
      <c r="BH674" s="572">
        <f>BH620</f>
        <v>46265</v>
      </c>
      <c r="BI674" s="604">
        <f t="shared" si="1911"/>
        <v>814.62894675925781</v>
      </c>
      <c r="BJ674" s="580" t="str">
        <f t="shared" si="1803"/>
        <v>Dead Stock</v>
      </c>
      <c r="BK674" s="751">
        <v>6277.5</v>
      </c>
    </row>
    <row r="675" spans="1:63" ht="13">
      <c r="A675" s="590"/>
      <c r="B675" s="591"/>
      <c r="C675" s="551">
        <v>672</v>
      </c>
      <c r="D675" s="649" t="s">
        <v>4807</v>
      </c>
      <c r="E675" s="649">
        <v>1</v>
      </c>
      <c r="F675" s="593" t="s">
        <v>1952</v>
      </c>
      <c r="G675" s="588" t="s">
        <v>4190</v>
      </c>
      <c r="H675" s="589" t="s">
        <v>4191</v>
      </c>
      <c r="I675" s="589" t="s">
        <v>4192</v>
      </c>
      <c r="J675" s="580" t="s">
        <v>629</v>
      </c>
      <c r="K675" s="594">
        <f t="shared" si="1983"/>
        <v>2</v>
      </c>
      <c r="L675" s="588">
        <v>6</v>
      </c>
      <c r="M675" s="558"/>
      <c r="N675" s="558"/>
      <c r="O675" s="562">
        <f t="shared" si="1984"/>
        <v>6</v>
      </c>
      <c r="P675" s="560"/>
      <c r="Q675" s="558"/>
      <c r="R675" s="562">
        <f t="shared" si="1985"/>
        <v>6</v>
      </c>
      <c r="S675" s="560"/>
      <c r="T675" s="558">
        <v>4</v>
      </c>
      <c r="U675" s="595">
        <f t="shared" si="1986"/>
        <v>2</v>
      </c>
      <c r="V675" s="560"/>
      <c r="W675" s="558"/>
      <c r="X675" s="562">
        <f t="shared" si="1987"/>
        <v>2</v>
      </c>
      <c r="Y675" s="560"/>
      <c r="Z675" s="558"/>
      <c r="AA675" s="595">
        <f t="shared" si="1988"/>
        <v>2</v>
      </c>
      <c r="AB675" s="560"/>
      <c r="AC675" s="558"/>
      <c r="AD675" s="562">
        <f t="shared" si="1989"/>
        <v>2</v>
      </c>
      <c r="AE675" s="557"/>
      <c r="AF675" s="558"/>
      <c r="AG675" s="672">
        <f t="shared" si="1990"/>
        <v>2</v>
      </c>
      <c r="AH675" s="560"/>
      <c r="AI675" s="558"/>
      <c r="AJ675" s="562">
        <f t="shared" si="1991"/>
        <v>2</v>
      </c>
      <c r="AK675" s="560"/>
      <c r="AL675" s="558"/>
      <c r="AM675" s="562">
        <f t="shared" si="1992"/>
        <v>2</v>
      </c>
      <c r="AN675" s="560"/>
      <c r="AO675" s="558"/>
      <c r="AP675" s="562">
        <f t="shared" si="1993"/>
        <v>2</v>
      </c>
      <c r="AQ675" s="560"/>
      <c r="AR675" s="558"/>
      <c r="AS675" s="562">
        <f t="shared" si="1964"/>
        <v>2</v>
      </c>
      <c r="AT675" s="560"/>
      <c r="AU675" s="558"/>
      <c r="AV675" s="562">
        <f t="shared" si="1994"/>
        <v>2</v>
      </c>
      <c r="AW675" s="597">
        <f t="shared" si="1995"/>
        <v>0</v>
      </c>
      <c r="AX675" s="583">
        <f t="shared" si="1914"/>
        <v>4</v>
      </c>
      <c r="AY675" s="599">
        <f t="shared" si="1996"/>
        <v>4</v>
      </c>
      <c r="AZ675" s="600">
        <f t="shared" si="1909"/>
        <v>4</v>
      </c>
      <c r="BA675" s="601">
        <f t="shared" si="1910"/>
        <v>1</v>
      </c>
      <c r="BB675" s="602">
        <v>2</v>
      </c>
      <c r="BC675" s="603">
        <v>1</v>
      </c>
      <c r="BD675" s="584">
        <f t="shared" si="1915"/>
        <v>2</v>
      </c>
      <c r="BE675" s="583">
        <f t="shared" si="1802"/>
        <v>1</v>
      </c>
      <c r="BF675" s="585">
        <v>2</v>
      </c>
      <c r="BG675" s="586">
        <v>45574.436874999999</v>
      </c>
      <c r="BH675" s="572">
        <f>BH857</f>
        <v>46265</v>
      </c>
      <c r="BI675" s="604">
        <f t="shared" si="1911"/>
        <v>690.56312500000058</v>
      </c>
      <c r="BJ675" s="580" t="str">
        <f t="shared" si="1803"/>
        <v>Dead Stock</v>
      </c>
      <c r="BK675" s="751">
        <v>16500</v>
      </c>
    </row>
    <row r="676" spans="1:63" ht="13">
      <c r="A676" s="549"/>
      <c r="B676" s="550"/>
      <c r="C676" s="577">
        <v>673</v>
      </c>
      <c r="D676" s="649" t="s">
        <v>4807</v>
      </c>
      <c r="E676" s="649">
        <v>1</v>
      </c>
      <c r="F676" s="593" t="s">
        <v>1952</v>
      </c>
      <c r="G676" s="588" t="s">
        <v>2539</v>
      </c>
      <c r="H676" s="589" t="s">
        <v>2540</v>
      </c>
      <c r="I676" s="589" t="s">
        <v>425</v>
      </c>
      <c r="J676" s="580" t="s">
        <v>629</v>
      </c>
      <c r="K676" s="594">
        <f t="shared" si="1983"/>
        <v>2</v>
      </c>
      <c r="L676" s="580">
        <v>2</v>
      </c>
      <c r="M676" s="558"/>
      <c r="N676" s="558"/>
      <c r="O676" s="562">
        <f t="shared" si="1984"/>
        <v>2</v>
      </c>
      <c r="P676" s="560"/>
      <c r="Q676" s="558"/>
      <c r="R676" s="562">
        <f t="shared" si="1985"/>
        <v>2</v>
      </c>
      <c r="S676" s="560"/>
      <c r="T676" s="558"/>
      <c r="U676" s="595">
        <f t="shared" si="1986"/>
        <v>2</v>
      </c>
      <c r="V676" s="560"/>
      <c r="W676" s="558"/>
      <c r="X676" s="562">
        <f t="shared" si="1987"/>
        <v>2</v>
      </c>
      <c r="Y676" s="560"/>
      <c r="Z676" s="558"/>
      <c r="AA676" s="595">
        <f t="shared" si="1988"/>
        <v>2</v>
      </c>
      <c r="AB676" s="560"/>
      <c r="AC676" s="558"/>
      <c r="AD676" s="562">
        <f t="shared" si="1989"/>
        <v>2</v>
      </c>
      <c r="AE676" s="557"/>
      <c r="AF676" s="558"/>
      <c r="AG676" s="672">
        <f t="shared" si="1990"/>
        <v>2</v>
      </c>
      <c r="AH676" s="560"/>
      <c r="AI676" s="558"/>
      <c r="AJ676" s="562">
        <f t="shared" si="1991"/>
        <v>2</v>
      </c>
      <c r="AK676" s="560"/>
      <c r="AL676" s="558"/>
      <c r="AM676" s="562">
        <f t="shared" si="1992"/>
        <v>2</v>
      </c>
      <c r="AN676" s="560"/>
      <c r="AO676" s="558"/>
      <c r="AP676" s="562">
        <f t="shared" si="1993"/>
        <v>2</v>
      </c>
      <c r="AQ676" s="560"/>
      <c r="AR676" s="558"/>
      <c r="AS676" s="562">
        <f t="shared" si="1964"/>
        <v>2</v>
      </c>
      <c r="AT676" s="560"/>
      <c r="AU676" s="558"/>
      <c r="AV676" s="562">
        <f t="shared" si="1994"/>
        <v>2</v>
      </c>
      <c r="AW676" s="597">
        <f t="shared" si="1995"/>
        <v>0</v>
      </c>
      <c r="AX676" s="583">
        <f t="shared" si="1914"/>
        <v>0</v>
      </c>
      <c r="AY676" s="599">
        <f t="shared" si="1996"/>
        <v>0</v>
      </c>
      <c r="AZ676" s="600" t="e">
        <f t="shared" si="1909"/>
        <v>#DIV/0!</v>
      </c>
      <c r="BA676" s="601">
        <f t="shared" si="1910"/>
        <v>0</v>
      </c>
      <c r="BB676" s="602">
        <v>2</v>
      </c>
      <c r="BC676" s="603">
        <v>1</v>
      </c>
      <c r="BD676" s="584">
        <f t="shared" si="1915"/>
        <v>2</v>
      </c>
      <c r="BE676" s="583">
        <f t="shared" si="1802"/>
        <v>1</v>
      </c>
      <c r="BF676" s="585">
        <v>2</v>
      </c>
      <c r="BG676" s="586">
        <v>45924</v>
      </c>
      <c r="BH676" s="572">
        <f>BH876</f>
        <v>46265</v>
      </c>
      <c r="BI676" s="604">
        <f t="shared" si="1911"/>
        <v>341</v>
      </c>
      <c r="BJ676" s="580" t="str">
        <f t="shared" si="1803"/>
        <v/>
      </c>
      <c r="BK676" s="751">
        <v>38250</v>
      </c>
    </row>
    <row r="677" spans="1:63" ht="13">
      <c r="A677" s="590"/>
      <c r="B677" s="591"/>
      <c r="C677" s="551">
        <v>674</v>
      </c>
      <c r="D677" s="649" t="s">
        <v>4807</v>
      </c>
      <c r="E677" s="649">
        <v>2</v>
      </c>
      <c r="F677" s="593" t="s">
        <v>1952</v>
      </c>
      <c r="G677" s="588" t="s">
        <v>4657</v>
      </c>
      <c r="H677" s="589" t="s">
        <v>4658</v>
      </c>
      <c r="I677" s="589" t="s">
        <v>2563</v>
      </c>
      <c r="J677" s="588" t="s">
        <v>629</v>
      </c>
      <c r="K677" s="594">
        <f t="shared" si="1983"/>
        <v>2</v>
      </c>
      <c r="L677" s="588">
        <v>2</v>
      </c>
      <c r="M677" s="558"/>
      <c r="N677" s="558"/>
      <c r="O677" s="562">
        <f t="shared" si="1984"/>
        <v>2</v>
      </c>
      <c r="P677" s="560"/>
      <c r="Q677" s="558"/>
      <c r="R677" s="562">
        <f t="shared" si="1985"/>
        <v>2</v>
      </c>
      <c r="S677" s="560"/>
      <c r="T677" s="558"/>
      <c r="U677" s="595">
        <f t="shared" si="1986"/>
        <v>2</v>
      </c>
      <c r="V677" s="560"/>
      <c r="W677" s="558"/>
      <c r="X677" s="562">
        <f t="shared" si="1987"/>
        <v>2</v>
      </c>
      <c r="Y677" s="560"/>
      <c r="Z677" s="558"/>
      <c r="AA677" s="595">
        <f t="shared" si="1988"/>
        <v>2</v>
      </c>
      <c r="AB677" s="560"/>
      <c r="AC677" s="558"/>
      <c r="AD677" s="562">
        <f t="shared" si="1989"/>
        <v>2</v>
      </c>
      <c r="AE677" s="557"/>
      <c r="AF677" s="558"/>
      <c r="AG677" s="672">
        <f t="shared" si="1990"/>
        <v>2</v>
      </c>
      <c r="AH677" s="560"/>
      <c r="AI677" s="558"/>
      <c r="AJ677" s="562">
        <f t="shared" si="1991"/>
        <v>2</v>
      </c>
      <c r="AK677" s="560"/>
      <c r="AL677" s="558"/>
      <c r="AM677" s="562">
        <f t="shared" si="1992"/>
        <v>2</v>
      </c>
      <c r="AN677" s="560"/>
      <c r="AO677" s="558"/>
      <c r="AP677" s="562">
        <f t="shared" si="1993"/>
        <v>2</v>
      </c>
      <c r="AQ677" s="560"/>
      <c r="AR677" s="558"/>
      <c r="AS677" s="562">
        <f t="shared" si="1964"/>
        <v>2</v>
      </c>
      <c r="AT677" s="560"/>
      <c r="AU677" s="558"/>
      <c r="AV677" s="562">
        <f t="shared" si="1994"/>
        <v>2</v>
      </c>
      <c r="AW677" s="597">
        <f t="shared" si="1995"/>
        <v>0</v>
      </c>
      <c r="AX677" s="583">
        <f t="shared" si="1914"/>
        <v>0</v>
      </c>
      <c r="AY677" s="599">
        <f t="shared" si="1996"/>
        <v>0</v>
      </c>
      <c r="AZ677" s="600" t="e">
        <f t="shared" si="1909"/>
        <v>#DIV/0!</v>
      </c>
      <c r="BA677" s="601">
        <f t="shared" si="1910"/>
        <v>0</v>
      </c>
      <c r="BB677" s="602">
        <v>2</v>
      </c>
      <c r="BC677" s="603">
        <v>1</v>
      </c>
      <c r="BD677" s="584">
        <f t="shared" si="1915"/>
        <v>2</v>
      </c>
      <c r="BE677" s="583">
        <f t="shared" si="1802"/>
        <v>1</v>
      </c>
      <c r="BF677" s="585">
        <v>2</v>
      </c>
      <c r="BG677" s="586">
        <v>45909</v>
      </c>
      <c r="BH677" s="572">
        <f>BH678</f>
        <v>46265</v>
      </c>
      <c r="BI677" s="604">
        <f t="shared" si="1911"/>
        <v>356</v>
      </c>
      <c r="BJ677" s="580" t="str">
        <f t="shared" si="1803"/>
        <v/>
      </c>
      <c r="BK677" s="751">
        <v>35000</v>
      </c>
    </row>
    <row r="678" spans="1:63" ht="13">
      <c r="A678" s="549"/>
      <c r="B678" s="550"/>
      <c r="C678" s="551">
        <v>675</v>
      </c>
      <c r="D678" s="649" t="s">
        <v>4807</v>
      </c>
      <c r="E678" s="649">
        <v>2</v>
      </c>
      <c r="F678" s="593" t="s">
        <v>1952</v>
      </c>
      <c r="G678" s="606" t="s">
        <v>3680</v>
      </c>
      <c r="H678" s="581" t="s">
        <v>3681</v>
      </c>
      <c r="I678" s="589" t="s">
        <v>4251</v>
      </c>
      <c r="J678" s="580" t="s">
        <v>629</v>
      </c>
      <c r="K678" s="582">
        <f t="shared" si="1983"/>
        <v>1</v>
      </c>
      <c r="L678" s="580">
        <v>1</v>
      </c>
      <c r="M678" s="557"/>
      <c r="N678" s="558"/>
      <c r="O678" s="559">
        <f t="shared" si="1984"/>
        <v>1</v>
      </c>
      <c r="P678" s="560"/>
      <c r="Q678" s="558"/>
      <c r="R678" s="559">
        <f t="shared" si="1985"/>
        <v>1</v>
      </c>
      <c r="S678" s="560"/>
      <c r="T678" s="558"/>
      <c r="U678" s="561">
        <f t="shared" si="1986"/>
        <v>1</v>
      </c>
      <c r="V678" s="560"/>
      <c r="W678" s="558"/>
      <c r="X678" s="559">
        <f t="shared" si="1987"/>
        <v>1</v>
      </c>
      <c r="Y678" s="560"/>
      <c r="Z678" s="558"/>
      <c r="AA678" s="561">
        <f t="shared" si="1988"/>
        <v>1</v>
      </c>
      <c r="AB678" s="560"/>
      <c r="AC678" s="558"/>
      <c r="AD678" s="559">
        <f t="shared" si="1989"/>
        <v>1</v>
      </c>
      <c r="AE678" s="557"/>
      <c r="AF678" s="558"/>
      <c r="AG678" s="756">
        <f t="shared" si="1990"/>
        <v>1</v>
      </c>
      <c r="AH678" s="560"/>
      <c r="AI678" s="558"/>
      <c r="AJ678" s="562">
        <f t="shared" si="1991"/>
        <v>1</v>
      </c>
      <c r="AK678" s="560"/>
      <c r="AL678" s="558"/>
      <c r="AM678" s="562">
        <f t="shared" si="1992"/>
        <v>1</v>
      </c>
      <c r="AN678" s="560"/>
      <c r="AO678" s="558"/>
      <c r="AP678" s="562">
        <f t="shared" si="1993"/>
        <v>1</v>
      </c>
      <c r="AQ678" s="560"/>
      <c r="AR678" s="558"/>
      <c r="AS678" s="562">
        <f t="shared" si="1964"/>
        <v>1</v>
      </c>
      <c r="AT678" s="560"/>
      <c r="AU678" s="558"/>
      <c r="AV678" s="562">
        <f t="shared" si="1994"/>
        <v>1</v>
      </c>
      <c r="AW678" s="583">
        <f t="shared" si="1995"/>
        <v>0</v>
      </c>
      <c r="AX678" s="583">
        <f t="shared" si="1914"/>
        <v>0</v>
      </c>
      <c r="AY678" s="564">
        <f t="shared" si="1996"/>
        <v>0</v>
      </c>
      <c r="AZ678" s="565" t="e">
        <f t="shared" si="1909"/>
        <v>#DIV/0!</v>
      </c>
      <c r="BA678" s="566">
        <f t="shared" si="1910"/>
        <v>0</v>
      </c>
      <c r="BB678" s="567">
        <v>1</v>
      </c>
      <c r="BC678" s="568">
        <v>0</v>
      </c>
      <c r="BD678" s="584">
        <f t="shared" si="1915"/>
        <v>1</v>
      </c>
      <c r="BE678" s="583">
        <f t="shared" si="1802"/>
        <v>1</v>
      </c>
      <c r="BF678" s="585">
        <v>2</v>
      </c>
      <c r="BG678" s="586">
        <v>45210.669259259259</v>
      </c>
      <c r="BH678" s="572">
        <f>BH682</f>
        <v>46265</v>
      </c>
      <c r="BI678" s="587">
        <f t="shared" si="1911"/>
        <v>1054.330740740741</v>
      </c>
      <c r="BJ678" s="580" t="str">
        <f t="shared" si="1803"/>
        <v>Dead Stock</v>
      </c>
      <c r="BK678" s="751">
        <v>13850</v>
      </c>
    </row>
    <row r="679" spans="1:63" ht="13">
      <c r="A679" s="590"/>
      <c r="B679" s="591"/>
      <c r="C679" s="551">
        <v>676</v>
      </c>
      <c r="D679" s="649" t="s">
        <v>4807</v>
      </c>
      <c r="E679" s="649">
        <v>2</v>
      </c>
      <c r="F679" s="593" t="s">
        <v>1952</v>
      </c>
      <c r="G679" s="588" t="s">
        <v>4736</v>
      </c>
      <c r="H679" s="589" t="s">
        <v>4737</v>
      </c>
      <c r="I679" s="589" t="s">
        <v>4738</v>
      </c>
      <c r="J679" s="580" t="s">
        <v>629</v>
      </c>
      <c r="K679" s="594">
        <f t="shared" si="1983"/>
        <v>1</v>
      </c>
      <c r="L679" s="580">
        <v>1</v>
      </c>
      <c r="M679" s="558"/>
      <c r="N679" s="558"/>
      <c r="O679" s="562">
        <f t="shared" si="1984"/>
        <v>1</v>
      </c>
      <c r="P679" s="560"/>
      <c r="Q679" s="558"/>
      <c r="R679" s="562">
        <f t="shared" si="1985"/>
        <v>1</v>
      </c>
      <c r="S679" s="560"/>
      <c r="T679" s="558"/>
      <c r="U679" s="595">
        <f t="shared" si="1986"/>
        <v>1</v>
      </c>
      <c r="V679" s="560"/>
      <c r="W679" s="558">
        <v>1</v>
      </c>
      <c r="X679" s="562">
        <f t="shared" si="1987"/>
        <v>0</v>
      </c>
      <c r="Y679" s="560"/>
      <c r="Z679" s="558"/>
      <c r="AA679" s="595">
        <f t="shared" si="1988"/>
        <v>0</v>
      </c>
      <c r="AB679" s="560">
        <v>1</v>
      </c>
      <c r="AC679" s="558"/>
      <c r="AD679" s="562">
        <f t="shared" si="1989"/>
        <v>1</v>
      </c>
      <c r="AE679" s="557">
        <v>1</v>
      </c>
      <c r="AF679" s="558">
        <v>1</v>
      </c>
      <c r="AG679" s="672">
        <f t="shared" si="1990"/>
        <v>1</v>
      </c>
      <c r="AH679" s="560"/>
      <c r="AI679" s="558"/>
      <c r="AJ679" s="562">
        <f t="shared" si="1991"/>
        <v>1</v>
      </c>
      <c r="AK679" s="560"/>
      <c r="AL679" s="558"/>
      <c r="AM679" s="562">
        <f t="shared" si="1992"/>
        <v>1</v>
      </c>
      <c r="AN679" s="560"/>
      <c r="AO679" s="558"/>
      <c r="AP679" s="562">
        <f t="shared" si="1993"/>
        <v>1</v>
      </c>
      <c r="AQ679" s="560"/>
      <c r="AR679" s="558"/>
      <c r="AS679" s="562">
        <f t="shared" si="1964"/>
        <v>1</v>
      </c>
      <c r="AT679" s="560"/>
      <c r="AU679" s="558"/>
      <c r="AV679" s="562">
        <f t="shared" si="1994"/>
        <v>1</v>
      </c>
      <c r="AW679" s="597">
        <f t="shared" si="1995"/>
        <v>2</v>
      </c>
      <c r="AX679" s="583">
        <f t="shared" si="1914"/>
        <v>2</v>
      </c>
      <c r="AY679" s="599">
        <f t="shared" si="1996"/>
        <v>2</v>
      </c>
      <c r="AZ679" s="600">
        <f t="shared" si="1909"/>
        <v>1</v>
      </c>
      <c r="BA679" s="601">
        <f t="shared" si="1910"/>
        <v>2</v>
      </c>
      <c r="BB679" s="602">
        <f>MAX(N679,Q679,T679,W679,Z679,AC679,AF679,AI679,AL679,AO679,AR679,AU679)</f>
        <v>1</v>
      </c>
      <c r="BC679" s="603">
        <v>0</v>
      </c>
      <c r="BD679" s="584">
        <f t="shared" si="1915"/>
        <v>1</v>
      </c>
      <c r="BE679" s="583">
        <f t="shared" si="1802"/>
        <v>1</v>
      </c>
      <c r="BF679" s="585">
        <v>2</v>
      </c>
      <c r="BG679" s="586">
        <v>46209</v>
      </c>
      <c r="BH679" s="572">
        <f>BH701</f>
        <v>46265</v>
      </c>
      <c r="BI679" s="604">
        <f t="shared" si="1911"/>
        <v>56</v>
      </c>
      <c r="BJ679" s="580" t="str">
        <f t="shared" si="1803"/>
        <v/>
      </c>
      <c r="BK679" s="751">
        <v>51408</v>
      </c>
    </row>
    <row r="680" spans="1:63" ht="13">
      <c r="A680" s="575"/>
      <c r="B680" s="576"/>
      <c r="C680" s="577">
        <v>677</v>
      </c>
      <c r="D680" s="649" t="s">
        <v>4807</v>
      </c>
      <c r="E680" s="649">
        <v>2</v>
      </c>
      <c r="F680" s="593" t="s">
        <v>1952</v>
      </c>
      <c r="G680" s="588" t="s">
        <v>3979</v>
      </c>
      <c r="H680" s="589" t="s">
        <v>3980</v>
      </c>
      <c r="I680" s="589" t="s">
        <v>1056</v>
      </c>
      <c r="J680" s="580" t="s">
        <v>629</v>
      </c>
      <c r="K680" s="594">
        <f t="shared" ref="K680" si="1997">AV680</f>
        <v>1</v>
      </c>
      <c r="L680" s="588">
        <v>1</v>
      </c>
      <c r="M680" s="558"/>
      <c r="N680" s="558"/>
      <c r="O680" s="562">
        <f t="shared" ref="O680" si="1998">SUM(L680+M680-N680)</f>
        <v>1</v>
      </c>
      <c r="P680" s="560"/>
      <c r="Q680" s="558"/>
      <c r="R680" s="562">
        <f t="shared" ref="R680" si="1999">SUM(O680+P680-Q680)</f>
        <v>1</v>
      </c>
      <c r="S680" s="560"/>
      <c r="T680" s="558"/>
      <c r="U680" s="595">
        <f t="shared" ref="U680" si="2000">SUM(R680+S680-T680)</f>
        <v>1</v>
      </c>
      <c r="V680" s="560"/>
      <c r="W680" s="558"/>
      <c r="X680" s="562">
        <f t="shared" ref="X680" si="2001">SUM(U680+V680-W680)</f>
        <v>1</v>
      </c>
      <c r="Y680" s="560"/>
      <c r="Z680" s="558"/>
      <c r="AA680" s="595">
        <f t="shared" ref="AA680" si="2002">SUM(X680+Y680-Z680)</f>
        <v>1</v>
      </c>
      <c r="AB680" s="560"/>
      <c r="AC680" s="558"/>
      <c r="AD680" s="562">
        <f t="shared" ref="AD680" si="2003">SUM(AA680+AB680-AC680)</f>
        <v>1</v>
      </c>
      <c r="AE680" s="557"/>
      <c r="AF680" s="558"/>
      <c r="AG680" s="672">
        <f t="shared" ref="AG680" si="2004">SUM(AD680+AE680-AF680)</f>
        <v>1</v>
      </c>
      <c r="AH680" s="560"/>
      <c r="AI680" s="558"/>
      <c r="AJ680" s="562">
        <f t="shared" ref="AJ680" si="2005">SUM(AG680+AH680-AI680)</f>
        <v>1</v>
      </c>
      <c r="AK680" s="560"/>
      <c r="AL680" s="558"/>
      <c r="AM680" s="562">
        <f t="shared" ref="AM680" si="2006">SUM(AJ680+AK680-AL680)</f>
        <v>1</v>
      </c>
      <c r="AN680" s="560"/>
      <c r="AO680" s="558"/>
      <c r="AP680" s="562">
        <f t="shared" si="1993"/>
        <v>1</v>
      </c>
      <c r="AQ680" s="560"/>
      <c r="AR680" s="558"/>
      <c r="AS680" s="562">
        <f t="shared" si="1964"/>
        <v>1</v>
      </c>
      <c r="AT680" s="560"/>
      <c r="AU680" s="558"/>
      <c r="AV680" s="562">
        <f t="shared" ref="AV680" si="2007">SUM(AS680+AT680-AU680)</f>
        <v>1</v>
      </c>
      <c r="AW680" s="597">
        <f t="shared" ref="AW680" si="2008">SUM(M680+P680+S680+V680+Y680+AB680+AE680+AH680+AK680+AN680+AQ680+AT680)</f>
        <v>0</v>
      </c>
      <c r="AX680" s="583">
        <f t="shared" si="1914"/>
        <v>0</v>
      </c>
      <c r="AY680" s="599">
        <f t="shared" ref="AY680" si="2009">SUM(N680,Q680,T680,W680,Z680,AC680,AF680,AI680,AL680,AO680,AR680,AU680)</f>
        <v>0</v>
      </c>
      <c r="AZ680" s="600" t="e">
        <f t="shared" ref="AZ680" si="2010">AVERAGE(N680,Q680,T680,W680,Z680,AC680,AF680,AI680,AL680,AO680,AR680,AU680)</f>
        <v>#DIV/0!</v>
      </c>
      <c r="BA680" s="601">
        <f t="shared" ref="BA680" si="2011">COUNT(N680,Q680,T680,W680,Z680,AC680,AF680,AI680,AL680,AO680,AR680,AU680)</f>
        <v>0</v>
      </c>
      <c r="BB680" s="602">
        <v>1</v>
      </c>
      <c r="BC680" s="603">
        <v>0</v>
      </c>
      <c r="BD680" s="584">
        <f t="shared" si="1915"/>
        <v>1</v>
      </c>
      <c r="BE680" s="583">
        <f t="shared" si="1802"/>
        <v>1</v>
      </c>
      <c r="BF680" s="585">
        <v>2</v>
      </c>
      <c r="BG680" s="586">
        <v>45423.395972222221</v>
      </c>
      <c r="BH680" s="572">
        <f>BH684</f>
        <v>46265</v>
      </c>
      <c r="BI680" s="604">
        <f t="shared" ref="BI680" si="2012">BH680-BG680</f>
        <v>841.60402777777927</v>
      </c>
      <c r="BJ680" s="580" t="str">
        <f t="shared" si="1803"/>
        <v>Dead Stock</v>
      </c>
      <c r="BK680" s="751">
        <v>70000</v>
      </c>
    </row>
    <row r="681" spans="1:63" ht="13">
      <c r="A681" s="575"/>
      <c r="B681" s="576"/>
      <c r="C681" s="551">
        <v>678</v>
      </c>
      <c r="D681" s="649" t="s">
        <v>4807</v>
      </c>
      <c r="E681" s="649">
        <v>2</v>
      </c>
      <c r="F681" s="553" t="s">
        <v>1952</v>
      </c>
      <c r="G681" s="588" t="s">
        <v>4558</v>
      </c>
      <c r="H681" s="589" t="s">
        <v>4910</v>
      </c>
      <c r="I681" s="589" t="s">
        <v>1056</v>
      </c>
      <c r="J681" s="580" t="s">
        <v>629</v>
      </c>
      <c r="K681" s="594">
        <f t="shared" ref="K681:K686" si="2013">AV681</f>
        <v>1</v>
      </c>
      <c r="L681" s="588">
        <v>0</v>
      </c>
      <c r="M681" s="558"/>
      <c r="N681" s="558"/>
      <c r="O681" s="562">
        <f t="shared" ref="O681:O686" si="2014">SUM(L681+M681-N681)</f>
        <v>0</v>
      </c>
      <c r="P681" s="560"/>
      <c r="Q681" s="558"/>
      <c r="R681" s="562">
        <f t="shared" ref="R681:R686" si="2015">SUM(O681+P681-Q681)</f>
        <v>0</v>
      </c>
      <c r="S681" s="560"/>
      <c r="T681" s="558"/>
      <c r="U681" s="595">
        <f t="shared" ref="U681:U686" si="2016">SUM(R681+S681-T681)</f>
        <v>0</v>
      </c>
      <c r="V681" s="560"/>
      <c r="W681" s="558"/>
      <c r="X681" s="562">
        <f t="shared" ref="X681:X686" si="2017">SUM(U681+V681-W681)</f>
        <v>0</v>
      </c>
      <c r="Y681" s="560">
        <v>1</v>
      </c>
      <c r="Z681" s="558"/>
      <c r="AA681" s="595">
        <f t="shared" ref="AA681:AA686" si="2018">SUM(X681+Y681-Z681)</f>
        <v>1</v>
      </c>
      <c r="AB681" s="560"/>
      <c r="AC681" s="558"/>
      <c r="AD681" s="562">
        <f t="shared" ref="AD681:AD686" si="2019">SUM(AA681+AB681-AC681)</f>
        <v>1</v>
      </c>
      <c r="AE681" s="557"/>
      <c r="AF681" s="558"/>
      <c r="AG681" s="672">
        <f t="shared" ref="AG681:AG686" si="2020">SUM(AD681+AE681-AF681)</f>
        <v>1</v>
      </c>
      <c r="AH681" s="560"/>
      <c r="AI681" s="558"/>
      <c r="AJ681" s="562">
        <f t="shared" ref="AJ681:AJ686" si="2021">SUM(AG681+AH681-AI681)</f>
        <v>1</v>
      </c>
      <c r="AK681" s="560"/>
      <c r="AL681" s="558"/>
      <c r="AM681" s="562">
        <f t="shared" ref="AM681:AM686" si="2022">SUM(AJ681+AK681-AL681)</f>
        <v>1</v>
      </c>
      <c r="AN681" s="560"/>
      <c r="AO681" s="558"/>
      <c r="AP681" s="562">
        <f t="shared" si="1993"/>
        <v>1</v>
      </c>
      <c r="AQ681" s="560"/>
      <c r="AR681" s="558"/>
      <c r="AS681" s="562">
        <f t="shared" si="1964"/>
        <v>1</v>
      </c>
      <c r="AT681" s="560"/>
      <c r="AU681" s="558"/>
      <c r="AV681" s="562">
        <f t="shared" ref="AV681:AV686" si="2023">SUM(AS681+AT681-AU681)</f>
        <v>1</v>
      </c>
      <c r="AW681" s="597">
        <f>SUM(M681+P681+S681+V681+Y681+AB681+AE681+AH681+AK681+AN681+AQ681+AT681)</f>
        <v>1</v>
      </c>
      <c r="AX681" s="583">
        <f t="shared" si="1914"/>
        <v>0</v>
      </c>
      <c r="AY681" s="599">
        <f t="shared" ref="AY681:AY686" si="2024">SUM(N681,Q681,T681,W681,Z681,AC681,AF681,AI681,AL681,AO681,AR681,AU681)</f>
        <v>0</v>
      </c>
      <c r="AZ681" s="600" t="e">
        <f t="shared" ref="AZ681:AZ686" si="2025">AVERAGE(N681,Q681,T681,W681,Z681,AC681,AF681,AI681,AL681,AO681,AR681,AU681)</f>
        <v>#DIV/0!</v>
      </c>
      <c r="BA681" s="601">
        <f t="shared" ref="BA681:BA686" si="2026">COUNT(N681,Q681,T681,W681,Z681,AC681,AF681,AI681,AL681,AO681,AR681,AU681)</f>
        <v>0</v>
      </c>
      <c r="BB681" s="602">
        <v>1</v>
      </c>
      <c r="BC681" s="603">
        <v>0</v>
      </c>
      <c r="BD681" s="584">
        <f t="shared" si="1915"/>
        <v>1</v>
      </c>
      <c r="BE681" s="583">
        <f t="shared" si="1802"/>
        <v>1</v>
      </c>
      <c r="BF681" s="585">
        <v>2</v>
      </c>
      <c r="BG681" s="586">
        <v>46153</v>
      </c>
      <c r="BH681" s="572">
        <f>BH680</f>
        <v>46265</v>
      </c>
      <c r="BI681" s="604">
        <f t="shared" ref="BI681:BI686" si="2027">BH681-BG681</f>
        <v>112</v>
      </c>
      <c r="BJ681" s="580" t="str">
        <f t="shared" si="1803"/>
        <v/>
      </c>
      <c r="BK681" s="751">
        <v>22000</v>
      </c>
    </row>
    <row r="682" spans="1:63" ht="13">
      <c r="A682" s="549"/>
      <c r="B682" s="576"/>
      <c r="C682" s="551">
        <v>679</v>
      </c>
      <c r="D682" s="649" t="s">
        <v>4807</v>
      </c>
      <c r="E682" s="649">
        <v>2</v>
      </c>
      <c r="F682" s="593" t="s">
        <v>1952</v>
      </c>
      <c r="G682" s="588" t="s">
        <v>4552</v>
      </c>
      <c r="H682" s="589" t="s">
        <v>4553</v>
      </c>
      <c r="I682" s="589" t="s">
        <v>1056</v>
      </c>
      <c r="J682" s="580" t="s">
        <v>629</v>
      </c>
      <c r="K682" s="594">
        <f t="shared" si="2013"/>
        <v>2</v>
      </c>
      <c r="L682" s="580">
        <v>2</v>
      </c>
      <c r="M682" s="558"/>
      <c r="N682" s="558"/>
      <c r="O682" s="562">
        <f t="shared" si="2014"/>
        <v>2</v>
      </c>
      <c r="P682" s="560"/>
      <c r="Q682" s="558"/>
      <c r="R682" s="562">
        <f t="shared" si="2015"/>
        <v>2</v>
      </c>
      <c r="S682" s="560"/>
      <c r="T682" s="558"/>
      <c r="U682" s="595">
        <f t="shared" si="2016"/>
        <v>2</v>
      </c>
      <c r="V682" s="560"/>
      <c r="W682" s="558"/>
      <c r="X682" s="562">
        <f t="shared" si="2017"/>
        <v>2</v>
      </c>
      <c r="Y682" s="560"/>
      <c r="Z682" s="558"/>
      <c r="AA682" s="595">
        <f t="shared" si="2018"/>
        <v>2</v>
      </c>
      <c r="AB682" s="560"/>
      <c r="AC682" s="558"/>
      <c r="AD682" s="562">
        <f t="shared" si="2019"/>
        <v>2</v>
      </c>
      <c r="AE682" s="557"/>
      <c r="AF682" s="558"/>
      <c r="AG682" s="672">
        <f t="shared" si="2020"/>
        <v>2</v>
      </c>
      <c r="AH682" s="560"/>
      <c r="AI682" s="558"/>
      <c r="AJ682" s="562">
        <f t="shared" si="2021"/>
        <v>2</v>
      </c>
      <c r="AK682" s="560"/>
      <c r="AL682" s="558"/>
      <c r="AM682" s="562">
        <f t="shared" si="2022"/>
        <v>2</v>
      </c>
      <c r="AN682" s="560"/>
      <c r="AO682" s="558"/>
      <c r="AP682" s="562">
        <f t="shared" si="1993"/>
        <v>2</v>
      </c>
      <c r="AQ682" s="560"/>
      <c r="AR682" s="558"/>
      <c r="AS682" s="562">
        <f t="shared" si="1964"/>
        <v>2</v>
      </c>
      <c r="AT682" s="560"/>
      <c r="AU682" s="558"/>
      <c r="AV682" s="562">
        <f t="shared" si="2023"/>
        <v>2</v>
      </c>
      <c r="AW682" s="597">
        <f t="shared" ref="AW682" si="2028">SUM(M682+P682+S682+V682+Y682+AB682+AE682+AH682+AK682+AN682+AQ682+AT682)</f>
        <v>0</v>
      </c>
      <c r="AX682" s="583">
        <f t="shared" si="1914"/>
        <v>0</v>
      </c>
      <c r="AY682" s="599">
        <f t="shared" si="2024"/>
        <v>0</v>
      </c>
      <c r="AZ682" s="600" t="e">
        <f t="shared" si="2025"/>
        <v>#DIV/0!</v>
      </c>
      <c r="BA682" s="601">
        <f t="shared" si="2026"/>
        <v>0</v>
      </c>
      <c r="BB682" s="602">
        <v>2</v>
      </c>
      <c r="BC682" s="603">
        <v>1</v>
      </c>
      <c r="BD682" s="584">
        <f t="shared" si="1915"/>
        <v>2</v>
      </c>
      <c r="BE682" s="583">
        <f t="shared" si="1802"/>
        <v>1</v>
      </c>
      <c r="BF682" s="585">
        <v>2</v>
      </c>
      <c r="BG682" s="586">
        <v>45663.687731481485</v>
      </c>
      <c r="BH682" s="572">
        <f>BH681</f>
        <v>46265</v>
      </c>
      <c r="BI682" s="604">
        <f t="shared" si="2027"/>
        <v>601.31226851851534</v>
      </c>
      <c r="BJ682" s="580" t="str">
        <f t="shared" si="1803"/>
        <v>Dead Stock</v>
      </c>
      <c r="BK682" s="751">
        <v>50000</v>
      </c>
    </row>
    <row r="683" spans="1:63" ht="13">
      <c r="A683" s="549"/>
      <c r="B683" s="576"/>
      <c r="C683" s="551">
        <v>680</v>
      </c>
      <c r="D683" s="649" t="s">
        <v>4807</v>
      </c>
      <c r="E683" s="649">
        <v>2</v>
      </c>
      <c r="F683" s="593" t="s">
        <v>1952</v>
      </c>
      <c r="G683" s="588" t="s">
        <v>4004</v>
      </c>
      <c r="H683" s="589" t="s">
        <v>4005</v>
      </c>
      <c r="I683" s="589" t="s">
        <v>4006</v>
      </c>
      <c r="J683" s="580" t="s">
        <v>629</v>
      </c>
      <c r="K683" s="594">
        <f t="shared" si="2013"/>
        <v>1</v>
      </c>
      <c r="L683" s="580">
        <v>2</v>
      </c>
      <c r="M683" s="558"/>
      <c r="N683" s="558"/>
      <c r="O683" s="562">
        <f t="shared" si="2014"/>
        <v>2</v>
      </c>
      <c r="P683" s="560"/>
      <c r="Q683" s="558">
        <v>1</v>
      </c>
      <c r="R683" s="562">
        <f t="shared" si="2015"/>
        <v>1</v>
      </c>
      <c r="S683" s="560"/>
      <c r="T683" s="558"/>
      <c r="U683" s="595">
        <f t="shared" si="2016"/>
        <v>1</v>
      </c>
      <c r="V683" s="560"/>
      <c r="W683" s="558"/>
      <c r="X683" s="562">
        <f t="shared" si="2017"/>
        <v>1</v>
      </c>
      <c r="Y683" s="560"/>
      <c r="Z683" s="558"/>
      <c r="AA683" s="595">
        <f t="shared" si="2018"/>
        <v>1</v>
      </c>
      <c r="AB683" s="560"/>
      <c r="AC683" s="558"/>
      <c r="AD683" s="562">
        <f t="shared" si="2019"/>
        <v>1</v>
      </c>
      <c r="AE683" s="557"/>
      <c r="AF683" s="558"/>
      <c r="AG683" s="672">
        <f t="shared" si="2020"/>
        <v>1</v>
      </c>
      <c r="AH683" s="560"/>
      <c r="AI683" s="558"/>
      <c r="AJ683" s="562">
        <f t="shared" si="2021"/>
        <v>1</v>
      </c>
      <c r="AK683" s="560"/>
      <c r="AL683" s="558"/>
      <c r="AM683" s="562">
        <f t="shared" si="2022"/>
        <v>1</v>
      </c>
      <c r="AN683" s="560"/>
      <c r="AO683" s="558"/>
      <c r="AP683" s="562">
        <f t="shared" si="1993"/>
        <v>1</v>
      </c>
      <c r="AQ683" s="560"/>
      <c r="AR683" s="558"/>
      <c r="AS683" s="562">
        <f t="shared" si="1964"/>
        <v>1</v>
      </c>
      <c r="AT683" s="560"/>
      <c r="AU683" s="558"/>
      <c r="AV683" s="562">
        <f t="shared" si="2023"/>
        <v>1</v>
      </c>
      <c r="AW683" s="597">
        <f>SUM(M683+P683+S683+V683+Y683+AB683+AE683+AH683+AK683+AN683+AQ683+AT683)</f>
        <v>0</v>
      </c>
      <c r="AX683" s="583">
        <f t="shared" si="1914"/>
        <v>1</v>
      </c>
      <c r="AY683" s="599">
        <f t="shared" si="2024"/>
        <v>1</v>
      </c>
      <c r="AZ683" s="600">
        <f t="shared" si="2025"/>
        <v>1</v>
      </c>
      <c r="BA683" s="601">
        <f t="shared" si="2026"/>
        <v>1</v>
      </c>
      <c r="BB683" s="602">
        <f>MAX(N683,Q683,T683,W683,Z683,AC683,AF683,AI683,AL683,AO683,AR683,AU683)</f>
        <v>1</v>
      </c>
      <c r="BC683" s="603">
        <v>0</v>
      </c>
      <c r="BD683" s="584">
        <f t="shared" si="1915"/>
        <v>1</v>
      </c>
      <c r="BE683" s="583">
        <f t="shared" si="1802"/>
        <v>1</v>
      </c>
      <c r="BF683" s="585">
        <v>2</v>
      </c>
      <c r="BG683" s="586">
        <v>45462.594328703701</v>
      </c>
      <c r="BH683" s="572">
        <f>BH686</f>
        <v>46265</v>
      </c>
      <c r="BI683" s="604">
        <f t="shared" si="2027"/>
        <v>802.40567129629926</v>
      </c>
      <c r="BJ683" s="580" t="str">
        <f t="shared" si="1803"/>
        <v>Dead Stock</v>
      </c>
      <c r="BK683" s="751">
        <v>8000</v>
      </c>
    </row>
    <row r="684" spans="1:63" ht="13">
      <c r="A684" s="549"/>
      <c r="B684" s="550"/>
      <c r="C684" s="577">
        <v>681</v>
      </c>
      <c r="D684" s="649" t="s">
        <v>4807</v>
      </c>
      <c r="E684" s="649">
        <v>2</v>
      </c>
      <c r="F684" s="593" t="s">
        <v>1952</v>
      </c>
      <c r="G684" s="606" t="s">
        <v>4556</v>
      </c>
      <c r="H684" s="581" t="s">
        <v>4557</v>
      </c>
      <c r="I684" s="589" t="s">
        <v>1056</v>
      </c>
      <c r="J684" s="580" t="s">
        <v>629</v>
      </c>
      <c r="K684" s="594">
        <f t="shared" si="2013"/>
        <v>1</v>
      </c>
      <c r="L684" s="580">
        <v>1</v>
      </c>
      <c r="M684" s="557"/>
      <c r="N684" s="558"/>
      <c r="O684" s="559">
        <f t="shared" si="2014"/>
        <v>1</v>
      </c>
      <c r="P684" s="560"/>
      <c r="Q684" s="558"/>
      <c r="R684" s="559">
        <f t="shared" si="2015"/>
        <v>1</v>
      </c>
      <c r="S684" s="560"/>
      <c r="T684" s="558"/>
      <c r="U684" s="561">
        <f t="shared" si="2016"/>
        <v>1</v>
      </c>
      <c r="V684" s="560"/>
      <c r="W684" s="558"/>
      <c r="X684" s="559">
        <f t="shared" si="2017"/>
        <v>1</v>
      </c>
      <c r="Y684" s="560"/>
      <c r="Z684" s="558"/>
      <c r="AA684" s="561">
        <f t="shared" si="2018"/>
        <v>1</v>
      </c>
      <c r="AB684" s="560"/>
      <c r="AC684" s="558"/>
      <c r="AD684" s="559">
        <f t="shared" si="2019"/>
        <v>1</v>
      </c>
      <c r="AE684" s="557"/>
      <c r="AF684" s="558"/>
      <c r="AG684" s="756">
        <f t="shared" si="2020"/>
        <v>1</v>
      </c>
      <c r="AH684" s="560"/>
      <c r="AI684" s="558"/>
      <c r="AJ684" s="562">
        <f t="shared" si="2021"/>
        <v>1</v>
      </c>
      <c r="AK684" s="560"/>
      <c r="AL684" s="558"/>
      <c r="AM684" s="562">
        <f t="shared" si="2022"/>
        <v>1</v>
      </c>
      <c r="AN684" s="560"/>
      <c r="AO684" s="558"/>
      <c r="AP684" s="562">
        <f t="shared" si="1993"/>
        <v>1</v>
      </c>
      <c r="AQ684" s="560"/>
      <c r="AR684" s="558"/>
      <c r="AS684" s="562">
        <f t="shared" si="1964"/>
        <v>1</v>
      </c>
      <c r="AT684" s="560"/>
      <c r="AU684" s="558"/>
      <c r="AV684" s="562">
        <f t="shared" si="2023"/>
        <v>1</v>
      </c>
      <c r="AW684" s="583">
        <f>SUM(M684+P684+S684+V684+Y684+AB684+AE684+AH684+AK684+AN684+AQ684+AT684)</f>
        <v>0</v>
      </c>
      <c r="AX684" s="583">
        <f t="shared" ref="AX684:AX718" si="2029">SUM(N684+Q684+T684+W684+Z684+AC684+AF684+AI684+AL684+AO684+AR684+AU684)</f>
        <v>0</v>
      </c>
      <c r="AY684" s="564">
        <f t="shared" si="2024"/>
        <v>0</v>
      </c>
      <c r="AZ684" s="565" t="e">
        <f t="shared" si="2025"/>
        <v>#DIV/0!</v>
      </c>
      <c r="BA684" s="566">
        <f t="shared" si="2026"/>
        <v>0</v>
      </c>
      <c r="BB684" s="567">
        <f>MAX(0, Table176252626[[#This Row],[Column6]])</f>
        <v>1</v>
      </c>
      <c r="BC684" s="568">
        <v>0</v>
      </c>
      <c r="BD684" s="584">
        <f t="shared" ref="BD684:BD718" si="2030">K684</f>
        <v>1</v>
      </c>
      <c r="BE684" s="583">
        <f t="shared" ref="BE684:BE750" si="2031">SUM(BD684-BC684)</f>
        <v>1</v>
      </c>
      <c r="BF684" s="585">
        <v>2</v>
      </c>
      <c r="BG684" s="586">
        <v>45874</v>
      </c>
      <c r="BH684" s="572">
        <f>BH694</f>
        <v>46265</v>
      </c>
      <c r="BI684" s="587">
        <f t="shared" si="2027"/>
        <v>391</v>
      </c>
      <c r="BJ684" s="580" t="str">
        <f t="shared" ref="BJ684:BJ750" si="2032">IF(AND(K684&gt;0,BI684&gt;365),"Dead Stock","")</f>
        <v>Dead Stock</v>
      </c>
      <c r="BK684" s="751">
        <v>25000</v>
      </c>
    </row>
    <row r="685" spans="1:63" ht="13">
      <c r="A685" s="549"/>
      <c r="B685" s="576"/>
      <c r="C685" s="551">
        <v>682</v>
      </c>
      <c r="D685" s="649" t="s">
        <v>4807</v>
      </c>
      <c r="E685" s="649">
        <v>2</v>
      </c>
      <c r="F685" s="553" t="s">
        <v>1952</v>
      </c>
      <c r="G685" s="580" t="s">
        <v>94</v>
      </c>
      <c r="H685" s="581" t="s">
        <v>95</v>
      </c>
      <c r="I685" s="581" t="s">
        <v>431</v>
      </c>
      <c r="J685" s="580" t="s">
        <v>629</v>
      </c>
      <c r="K685" s="582">
        <f t="shared" si="2013"/>
        <v>1</v>
      </c>
      <c r="L685" s="580">
        <v>2</v>
      </c>
      <c r="M685" s="557"/>
      <c r="N685" s="558">
        <v>1</v>
      </c>
      <c r="O685" s="559">
        <f t="shared" si="2014"/>
        <v>1</v>
      </c>
      <c r="P685" s="560"/>
      <c r="Q685" s="558"/>
      <c r="R685" s="559">
        <f t="shared" si="2015"/>
        <v>1</v>
      </c>
      <c r="S685" s="560"/>
      <c r="T685" s="558"/>
      <c r="U685" s="561">
        <f t="shared" si="2016"/>
        <v>1</v>
      </c>
      <c r="V685" s="560"/>
      <c r="W685" s="558"/>
      <c r="X685" s="559">
        <f t="shared" si="2017"/>
        <v>1</v>
      </c>
      <c r="Y685" s="560"/>
      <c r="Z685" s="558"/>
      <c r="AA685" s="561">
        <f t="shared" si="2018"/>
        <v>1</v>
      </c>
      <c r="AB685" s="560"/>
      <c r="AC685" s="558"/>
      <c r="AD685" s="559">
        <f t="shared" si="2019"/>
        <v>1</v>
      </c>
      <c r="AE685" s="557"/>
      <c r="AF685" s="558"/>
      <c r="AG685" s="756">
        <f t="shared" si="2020"/>
        <v>1</v>
      </c>
      <c r="AH685" s="560"/>
      <c r="AI685" s="558"/>
      <c r="AJ685" s="562">
        <f t="shared" si="2021"/>
        <v>1</v>
      </c>
      <c r="AK685" s="560"/>
      <c r="AL685" s="558"/>
      <c r="AM685" s="562">
        <f t="shared" si="2022"/>
        <v>1</v>
      </c>
      <c r="AN685" s="560"/>
      <c r="AO685" s="558"/>
      <c r="AP685" s="562">
        <f t="shared" si="1993"/>
        <v>1</v>
      </c>
      <c r="AQ685" s="560"/>
      <c r="AR685" s="558"/>
      <c r="AS685" s="562">
        <f t="shared" si="1964"/>
        <v>1</v>
      </c>
      <c r="AT685" s="560"/>
      <c r="AU685" s="558"/>
      <c r="AV685" s="562">
        <f t="shared" si="2023"/>
        <v>1</v>
      </c>
      <c r="AW685" s="583">
        <f>SUM(M685+P685+S685+V685+Y685+AB685+AE685+AH685+AK685+AN685+AQ685+AT685)</f>
        <v>0</v>
      </c>
      <c r="AX685" s="583">
        <f t="shared" si="2029"/>
        <v>1</v>
      </c>
      <c r="AY685" s="564">
        <f t="shared" si="2024"/>
        <v>1</v>
      </c>
      <c r="AZ685" s="565">
        <f t="shared" si="2025"/>
        <v>1</v>
      </c>
      <c r="BA685" s="566">
        <f t="shared" si="2026"/>
        <v>1</v>
      </c>
      <c r="BB685" s="567">
        <f>MAX(0, Table176252626[[#This Row],[Column6]])</f>
        <v>1</v>
      </c>
      <c r="BC685" s="568">
        <v>0</v>
      </c>
      <c r="BD685" s="584">
        <f t="shared" si="2030"/>
        <v>1</v>
      </c>
      <c r="BE685" s="583">
        <f t="shared" si="2031"/>
        <v>1</v>
      </c>
      <c r="BF685" s="585">
        <v>2</v>
      </c>
      <c r="BG685" s="586">
        <v>45210.666712962964</v>
      </c>
      <c r="BH685" s="572">
        <f>BH683</f>
        <v>46265</v>
      </c>
      <c r="BI685" s="587">
        <f t="shared" si="2027"/>
        <v>1054.3332870370359</v>
      </c>
      <c r="BJ685" s="580" t="str">
        <f t="shared" si="2032"/>
        <v>Dead Stock</v>
      </c>
      <c r="BK685" s="751">
        <v>10000</v>
      </c>
    </row>
    <row r="686" spans="1:63" ht="13">
      <c r="A686" s="575"/>
      <c r="B686" s="576"/>
      <c r="C686" s="551">
        <v>683</v>
      </c>
      <c r="D686" s="649" t="s">
        <v>4807</v>
      </c>
      <c r="E686" s="649">
        <v>2</v>
      </c>
      <c r="F686" s="553" t="s">
        <v>1952</v>
      </c>
      <c r="G686" s="580" t="s">
        <v>536</v>
      </c>
      <c r="H686" s="581" t="s">
        <v>537</v>
      </c>
      <c r="I686" s="581" t="s">
        <v>431</v>
      </c>
      <c r="J686" s="580" t="s">
        <v>629</v>
      </c>
      <c r="K686" s="582">
        <f t="shared" si="2013"/>
        <v>3</v>
      </c>
      <c r="L686" s="632">
        <v>3</v>
      </c>
      <c r="M686" s="557"/>
      <c r="N686" s="558"/>
      <c r="O686" s="559">
        <f t="shared" si="2014"/>
        <v>3</v>
      </c>
      <c r="P686" s="560"/>
      <c r="Q686" s="558"/>
      <c r="R686" s="559">
        <f t="shared" si="2015"/>
        <v>3</v>
      </c>
      <c r="S686" s="560"/>
      <c r="T686" s="558"/>
      <c r="U686" s="561">
        <f t="shared" si="2016"/>
        <v>3</v>
      </c>
      <c r="V686" s="560"/>
      <c r="W686" s="558"/>
      <c r="X686" s="559">
        <f t="shared" si="2017"/>
        <v>3</v>
      </c>
      <c r="Y686" s="560"/>
      <c r="Z686" s="558"/>
      <c r="AA686" s="561">
        <f t="shared" si="2018"/>
        <v>3</v>
      </c>
      <c r="AB686" s="560"/>
      <c r="AC686" s="558"/>
      <c r="AD686" s="559">
        <f t="shared" si="2019"/>
        <v>3</v>
      </c>
      <c r="AE686" s="557"/>
      <c r="AF686" s="558"/>
      <c r="AG686" s="756">
        <f t="shared" si="2020"/>
        <v>3</v>
      </c>
      <c r="AH686" s="560"/>
      <c r="AI686" s="558"/>
      <c r="AJ686" s="562">
        <f t="shared" si="2021"/>
        <v>3</v>
      </c>
      <c r="AK686" s="560"/>
      <c r="AL686" s="558"/>
      <c r="AM686" s="562">
        <f t="shared" si="2022"/>
        <v>3</v>
      </c>
      <c r="AN686" s="560"/>
      <c r="AO686" s="558"/>
      <c r="AP686" s="562">
        <f t="shared" si="1993"/>
        <v>3</v>
      </c>
      <c r="AQ686" s="560"/>
      <c r="AR686" s="558"/>
      <c r="AS686" s="562">
        <f t="shared" si="1964"/>
        <v>3</v>
      </c>
      <c r="AT686" s="560"/>
      <c r="AU686" s="558"/>
      <c r="AV686" s="562">
        <f t="shared" si="2023"/>
        <v>3</v>
      </c>
      <c r="AW686" s="583">
        <f>SUM(M686+P686+S686+V686+Y686+AB686+AE686+AH686+AK686+AN686+AQ686+AT686)</f>
        <v>0</v>
      </c>
      <c r="AX686" s="583">
        <f t="shared" si="2029"/>
        <v>0</v>
      </c>
      <c r="AY686" s="564">
        <f t="shared" si="2024"/>
        <v>0</v>
      </c>
      <c r="AZ686" s="565" t="e">
        <f t="shared" si="2025"/>
        <v>#DIV/0!</v>
      </c>
      <c r="BA686" s="566">
        <f t="shared" si="2026"/>
        <v>0</v>
      </c>
      <c r="BB686" s="567">
        <f>MAX(0, Table176252626[[#This Row],[Column6]])</f>
        <v>3</v>
      </c>
      <c r="BC686" s="568">
        <v>1</v>
      </c>
      <c r="BD686" s="584">
        <f t="shared" si="2030"/>
        <v>3</v>
      </c>
      <c r="BE686" s="583">
        <f t="shared" si="2031"/>
        <v>2</v>
      </c>
      <c r="BF686" s="585">
        <v>2</v>
      </c>
      <c r="BG686" s="586">
        <v>45068.573414351849</v>
      </c>
      <c r="BH686" s="572">
        <f>BH888</f>
        <v>46265</v>
      </c>
      <c r="BI686" s="587">
        <f t="shared" si="2027"/>
        <v>1196.4265856481506</v>
      </c>
      <c r="BJ686" s="580" t="str">
        <f t="shared" si="2032"/>
        <v>Dead Stock</v>
      </c>
      <c r="BK686" s="751">
        <v>6125</v>
      </c>
    </row>
    <row r="687" spans="1:63" ht="13">
      <c r="A687" s="549"/>
      <c r="B687" s="550"/>
      <c r="C687" s="551">
        <v>684</v>
      </c>
      <c r="D687" s="649" t="s">
        <v>4807</v>
      </c>
      <c r="E687" s="649">
        <v>3</v>
      </c>
      <c r="F687" s="553" t="s">
        <v>1952</v>
      </c>
      <c r="G687" s="580" t="s">
        <v>557</v>
      </c>
      <c r="H687" s="581" t="s">
        <v>558</v>
      </c>
      <c r="I687" s="581" t="s">
        <v>425</v>
      </c>
      <c r="J687" s="580" t="s">
        <v>2</v>
      </c>
      <c r="K687" s="582">
        <f t="shared" ref="K687" si="2033">AV687</f>
        <v>2</v>
      </c>
      <c r="L687" s="580">
        <v>2</v>
      </c>
      <c r="M687" s="557"/>
      <c r="N687" s="558">
        <f>1+1</f>
        <v>2</v>
      </c>
      <c r="O687" s="559">
        <f t="shared" ref="O687" si="2034">SUM(L687+M687-N687)</f>
        <v>0</v>
      </c>
      <c r="P687" s="560">
        <f>1+1</f>
        <v>2</v>
      </c>
      <c r="Q687" s="558"/>
      <c r="R687" s="559">
        <f t="shared" ref="R687" si="2035">SUM(O687+P687-Q687)</f>
        <v>2</v>
      </c>
      <c r="S687" s="560"/>
      <c r="T687" s="558">
        <v>1</v>
      </c>
      <c r="U687" s="561">
        <f t="shared" ref="U687" si="2036">SUM(R687+S687-T687)</f>
        <v>1</v>
      </c>
      <c r="V687" s="560"/>
      <c r="W687" s="558"/>
      <c r="X687" s="559">
        <f t="shared" ref="X687" si="2037">SUM(U687+V687-W687)</f>
        <v>1</v>
      </c>
      <c r="Y687" s="560">
        <v>1</v>
      </c>
      <c r="Z687" s="558"/>
      <c r="AA687" s="561">
        <f t="shared" ref="AA687" si="2038">SUM(X687+Y687-Z687)</f>
        <v>2</v>
      </c>
      <c r="AB687" s="560"/>
      <c r="AC687" s="558">
        <v>1</v>
      </c>
      <c r="AD687" s="559">
        <f t="shared" ref="AD687" si="2039">SUM(AA687+AB687-AC687)</f>
        <v>1</v>
      </c>
      <c r="AE687" s="557">
        <v>2</v>
      </c>
      <c r="AF687" s="558">
        <v>1</v>
      </c>
      <c r="AG687" s="756">
        <f t="shared" ref="AG687" si="2040">SUM(AD687+AE687-AF687)</f>
        <v>2</v>
      </c>
      <c r="AH687" s="560"/>
      <c r="AI687" s="558"/>
      <c r="AJ687" s="562">
        <f t="shared" ref="AJ687" si="2041">SUM(AG687+AH687-AI687)</f>
        <v>2</v>
      </c>
      <c r="AK687" s="560"/>
      <c r="AL687" s="558"/>
      <c r="AM687" s="562">
        <f t="shared" ref="AM687" si="2042">SUM(AJ687+AK687-AL687)</f>
        <v>2</v>
      </c>
      <c r="AN687" s="560"/>
      <c r="AO687" s="558"/>
      <c r="AP687" s="562">
        <f t="shared" si="1993"/>
        <v>2</v>
      </c>
      <c r="AQ687" s="560"/>
      <c r="AR687" s="558"/>
      <c r="AS687" s="562">
        <f t="shared" ref="AS687" si="2043">SUM(AP687+AQ687-AR687)</f>
        <v>2</v>
      </c>
      <c r="AT687" s="560"/>
      <c r="AU687" s="558"/>
      <c r="AV687" s="562">
        <f t="shared" ref="AV687" si="2044">SUM(AS687+AT687-AU687)</f>
        <v>2</v>
      </c>
      <c r="AW687" s="583">
        <f t="shared" ref="AW687" si="2045">SUM(M687+P687+S687+V687+Y687+AB687+AE687+AH687+AK687+AN687+AQ687+AT687)</f>
        <v>5</v>
      </c>
      <c r="AX687" s="583">
        <f t="shared" si="2029"/>
        <v>5</v>
      </c>
      <c r="AY687" s="564">
        <f t="shared" ref="AY687" si="2046">SUM(N687,Q687,T687,W687,Z687,AC687,AF687,AI687,AL687,AO687,AR687,AU687)</f>
        <v>5</v>
      </c>
      <c r="AZ687" s="565">
        <f t="shared" ref="AZ687" si="2047">AVERAGE(N687,Q687,T687,W687,Z687,AC687,AF687,AI687,AL687,AO687,AR687,AU687)</f>
        <v>1.25</v>
      </c>
      <c r="BA687" s="566">
        <f t="shared" ref="BA687" si="2048">COUNT(N687,Q687,T687,W687,Z687,AC687,AF687,AI687,AL687,AO687,AR687,AU687)</f>
        <v>4</v>
      </c>
      <c r="BB687" s="567">
        <v>2</v>
      </c>
      <c r="BC687" s="568">
        <v>1</v>
      </c>
      <c r="BD687" s="584">
        <f t="shared" si="2030"/>
        <v>2</v>
      </c>
      <c r="BE687" s="583">
        <f t="shared" si="2031"/>
        <v>1</v>
      </c>
      <c r="BF687" s="585">
        <v>2</v>
      </c>
      <c r="BG687" s="586">
        <v>46221</v>
      </c>
      <c r="BH687" s="572">
        <f>BH719</f>
        <v>46265</v>
      </c>
      <c r="BI687" s="587">
        <f t="shared" ref="BI687" si="2049">BH687-BG687</f>
        <v>44</v>
      </c>
      <c r="BJ687" s="580" t="str">
        <f t="shared" si="2032"/>
        <v/>
      </c>
      <c r="BK687" s="751">
        <v>25000</v>
      </c>
    </row>
    <row r="688" spans="1:63" ht="13">
      <c r="A688" s="590"/>
      <c r="B688" s="591"/>
      <c r="C688" s="577">
        <v>685</v>
      </c>
      <c r="D688" s="649" t="s">
        <v>4807</v>
      </c>
      <c r="E688" s="649">
        <v>3</v>
      </c>
      <c r="F688" s="553" t="s">
        <v>1952</v>
      </c>
      <c r="G688" s="736" t="s">
        <v>5077</v>
      </c>
      <c r="H688" s="589" t="s">
        <v>5078</v>
      </c>
      <c r="I688" s="589" t="s">
        <v>5079</v>
      </c>
      <c r="J688" s="588" t="s">
        <v>629</v>
      </c>
      <c r="K688" s="594">
        <f>AV688</f>
        <v>1</v>
      </c>
      <c r="L688" s="580">
        <v>0</v>
      </c>
      <c r="M688" s="558"/>
      <c r="N688" s="558"/>
      <c r="O688" s="562">
        <f>SUM(L688+M688-N688)</f>
        <v>0</v>
      </c>
      <c r="P688" s="560"/>
      <c r="Q688" s="558"/>
      <c r="R688" s="562">
        <f>SUM(O688+P688-Q688)</f>
        <v>0</v>
      </c>
      <c r="S688" s="560"/>
      <c r="T688" s="558"/>
      <c r="U688" s="595">
        <f>SUM(R688+S688-T688)</f>
        <v>0</v>
      </c>
      <c r="V688" s="560"/>
      <c r="W688" s="558"/>
      <c r="X688" s="562">
        <f>SUM(U688+V688-W688)</f>
        <v>0</v>
      </c>
      <c r="Y688" s="560"/>
      <c r="Z688" s="558"/>
      <c r="AA688" s="595">
        <f>SUM(X688+Y688-Z688)</f>
        <v>0</v>
      </c>
      <c r="AB688" s="560"/>
      <c r="AC688" s="558"/>
      <c r="AD688" s="562">
        <f>SUM(AA688+AB688-AC688)</f>
        <v>0</v>
      </c>
      <c r="AE688" s="557"/>
      <c r="AF688" s="558"/>
      <c r="AG688" s="672">
        <f>SUM(AD688+AE688-AF688)</f>
        <v>0</v>
      </c>
      <c r="AH688" s="560">
        <v>1</v>
      </c>
      <c r="AI688" s="558"/>
      <c r="AJ688" s="562">
        <f>SUM(AG688+AH688-AI688)</f>
        <v>1</v>
      </c>
      <c r="AK688" s="560"/>
      <c r="AL688" s="558"/>
      <c r="AM688" s="562">
        <f>SUM(AJ688+AK688-AL688)</f>
        <v>1</v>
      </c>
      <c r="AN688" s="560"/>
      <c r="AO688" s="558"/>
      <c r="AP688" s="562">
        <f>SUM(AM688+AN688-AO688)</f>
        <v>1</v>
      </c>
      <c r="AQ688" s="560"/>
      <c r="AR688" s="558"/>
      <c r="AS688" s="562">
        <f>SUM(AP688+AQ688-AR688)</f>
        <v>1</v>
      </c>
      <c r="AT688" s="560"/>
      <c r="AU688" s="558"/>
      <c r="AV688" s="562">
        <f>SUM(AS688+AT688-AU688)</f>
        <v>1</v>
      </c>
      <c r="AW688" s="597">
        <f>SUM(M688+P688+S688+V688+Y688+AB688+AE688+AH688+AK688+AN688+AQ688+AT688)</f>
        <v>1</v>
      </c>
      <c r="AX688" s="583">
        <f>SUM(N688+Q688+T688+W688+Z688+AC688+AF688+AI688+AL688+AO688+AR688+AU688)</f>
        <v>0</v>
      </c>
      <c r="AY688" s="599">
        <f>SUM(N688,Q688,T688,W688,Z688,AC688,AF688,AI688,AL688,AO688,AR688,AU688)</f>
        <v>0</v>
      </c>
      <c r="AZ688" s="600" t="e">
        <f>AVERAGE(N688,Q688,T688,W688,Z688,AC688,AF688,AI688,AL688,AO688,AR688,AU688)</f>
        <v>#DIV/0!</v>
      </c>
      <c r="BA688" s="601">
        <f>COUNT(N688,Q688,T688,W688,Z688,AC688,AF688,AI688,AL688,AO688,AR688,AU688)</f>
        <v>0</v>
      </c>
      <c r="BB688" s="602">
        <f>MAX(N688,Q688,T688,W688,Z688,AC688,AF688,AI688,AL688,AO688,AR688,AU688)</f>
        <v>0</v>
      </c>
      <c r="BC688" s="568">
        <v>0</v>
      </c>
      <c r="BD688" s="584">
        <f>K688</f>
        <v>1</v>
      </c>
      <c r="BE688" s="583">
        <f>SUM(BD688-BC688)</f>
        <v>1</v>
      </c>
      <c r="BF688" s="738"/>
      <c r="BG688" s="586">
        <v>46258</v>
      </c>
      <c r="BH688" s="572">
        <f>BH496</f>
        <v>46265</v>
      </c>
      <c r="BI688" s="604">
        <f>BH688-BG688</f>
        <v>7</v>
      </c>
      <c r="BJ688" s="580" t="str">
        <f>IF(AND(K688&gt;0,BI688&gt;365),"Dead Stock","")</f>
        <v/>
      </c>
      <c r="BK688" s="751">
        <v>75000</v>
      </c>
    </row>
    <row r="689" spans="1:63" ht="13">
      <c r="A689" s="549"/>
      <c r="B689" s="550"/>
      <c r="C689" s="551">
        <v>686</v>
      </c>
      <c r="D689" s="649" t="s">
        <v>4807</v>
      </c>
      <c r="E689" s="649">
        <v>3</v>
      </c>
      <c r="F689" s="553" t="s">
        <v>1952</v>
      </c>
      <c r="G689" s="588" t="s">
        <v>4909</v>
      </c>
      <c r="H689" s="589" t="s">
        <v>5067</v>
      </c>
      <c r="I689" s="589" t="s">
        <v>3467</v>
      </c>
      <c r="J689" s="580" t="s">
        <v>629</v>
      </c>
      <c r="K689" s="594">
        <f>AV689</f>
        <v>1</v>
      </c>
      <c r="L689" s="580">
        <v>0</v>
      </c>
      <c r="M689" s="558"/>
      <c r="N689" s="558"/>
      <c r="O689" s="562">
        <f>SUM(L689+M689-N689)</f>
        <v>0</v>
      </c>
      <c r="P689" s="560"/>
      <c r="Q689" s="558"/>
      <c r="R689" s="562">
        <f>SUM(O689+P689-Q689)</f>
        <v>0</v>
      </c>
      <c r="S689" s="560"/>
      <c r="T689" s="558"/>
      <c r="U689" s="595">
        <f>SUM(R689+S689-T689)</f>
        <v>0</v>
      </c>
      <c r="V689" s="560"/>
      <c r="W689" s="558"/>
      <c r="X689" s="562">
        <f>SUM(U689+V689-W689)</f>
        <v>0</v>
      </c>
      <c r="Y689" s="560">
        <v>1</v>
      </c>
      <c r="Z689" s="558"/>
      <c r="AA689" s="595">
        <f>SUM(X689+Y689-Z689)</f>
        <v>1</v>
      </c>
      <c r="AB689" s="560"/>
      <c r="AC689" s="558">
        <v>1</v>
      </c>
      <c r="AD689" s="562">
        <f>SUM(AA689+AB689-AC689)</f>
        <v>0</v>
      </c>
      <c r="AE689" s="557">
        <v>1</v>
      </c>
      <c r="AF689" s="558"/>
      <c r="AG689" s="672">
        <f>SUM(AD689+AE689-AF689)</f>
        <v>1</v>
      </c>
      <c r="AH689" s="560"/>
      <c r="AI689" s="558"/>
      <c r="AJ689" s="562">
        <f>SUM(AG689+AH689-AI689)</f>
        <v>1</v>
      </c>
      <c r="AK689" s="560"/>
      <c r="AL689" s="558"/>
      <c r="AM689" s="562">
        <f>SUM(AJ689+AK689-AL689)</f>
        <v>1</v>
      </c>
      <c r="AN689" s="560"/>
      <c r="AO689" s="558"/>
      <c r="AP689" s="562">
        <f t="shared" si="1993"/>
        <v>1</v>
      </c>
      <c r="AQ689" s="560"/>
      <c r="AR689" s="558"/>
      <c r="AS689" s="562">
        <f>SUM(AP689+AQ689-AR689)</f>
        <v>1</v>
      </c>
      <c r="AT689" s="560"/>
      <c r="AU689" s="558"/>
      <c r="AV689" s="562">
        <f>SUM(AS689+AT689-AU689)</f>
        <v>1</v>
      </c>
      <c r="AW689" s="597">
        <f>SUM(M689+P689+S689+V689+Y689+AB689+AE689+AH689+AK689+AN689+AQ689+AT689)</f>
        <v>2</v>
      </c>
      <c r="AX689" s="583">
        <f t="shared" si="2029"/>
        <v>1</v>
      </c>
      <c r="AY689" s="599">
        <f>SUM(N689,Q689,T689,W689,Z689,AC689,AF689,AI689,AL689,AO689,AR689,AU689)</f>
        <v>1</v>
      </c>
      <c r="AZ689" s="600">
        <f>AVERAGE(N689,Q689,T689,W689,Z689,AC689,AF689,AI689,AL689,AO689,AR689,AU689)</f>
        <v>1</v>
      </c>
      <c r="BA689" s="601">
        <f>COUNT(N689,Q689,T689,W689,Z689,AC689,AF689,AI689,AL689,AO689,AR689,AU689)</f>
        <v>1</v>
      </c>
      <c r="BB689" s="602">
        <f>MAX(N689,Q689,T689,W689,Z689,AC689,AF689,AI689,AL689,AO689,AR689,AU689)</f>
        <v>1</v>
      </c>
      <c r="BC689" s="603">
        <v>0</v>
      </c>
      <c r="BD689" s="584">
        <f t="shared" si="2030"/>
        <v>1</v>
      </c>
      <c r="BE689" s="583">
        <f t="shared" si="2031"/>
        <v>1</v>
      </c>
      <c r="BF689" s="585">
        <v>2</v>
      </c>
      <c r="BG689" s="586">
        <v>46225</v>
      </c>
      <c r="BH689" s="572">
        <f>BH953</f>
        <v>46265</v>
      </c>
      <c r="BI689" s="604">
        <f>BH689-BG689</f>
        <v>40</v>
      </c>
      <c r="BJ689" s="580" t="str">
        <f t="shared" si="2032"/>
        <v/>
      </c>
      <c r="BK689" s="751">
        <v>75000</v>
      </c>
    </row>
    <row r="690" spans="1:63" ht="13">
      <c r="A690" s="575"/>
      <c r="B690" s="576"/>
      <c r="C690" s="551">
        <v>687</v>
      </c>
      <c r="D690" s="649" t="s">
        <v>4807</v>
      </c>
      <c r="E690" s="649">
        <v>3</v>
      </c>
      <c r="F690" s="593" t="s">
        <v>1952</v>
      </c>
      <c r="G690" s="588" t="s">
        <v>3975</v>
      </c>
      <c r="H690" s="589" t="s">
        <v>3976</v>
      </c>
      <c r="I690" s="589" t="s">
        <v>1056</v>
      </c>
      <c r="J690" s="580" t="s">
        <v>629</v>
      </c>
      <c r="K690" s="594">
        <f t="shared" ref="K690" si="2050">AV690</f>
        <v>3</v>
      </c>
      <c r="L690" s="580">
        <v>3</v>
      </c>
      <c r="M690" s="558"/>
      <c r="N690" s="558">
        <v>1</v>
      </c>
      <c r="O690" s="562">
        <f t="shared" ref="O690" si="2051">SUM(L690+M690-N690)</f>
        <v>2</v>
      </c>
      <c r="P690" s="560"/>
      <c r="Q690" s="558"/>
      <c r="R690" s="562">
        <f t="shared" ref="R690" si="2052">SUM(O690+P690-Q690)</f>
        <v>2</v>
      </c>
      <c r="S690" s="560"/>
      <c r="T690" s="558"/>
      <c r="U690" s="595">
        <f t="shared" ref="U690" si="2053">SUM(R690+S690-T690)</f>
        <v>2</v>
      </c>
      <c r="V690" s="560"/>
      <c r="W690" s="558"/>
      <c r="X690" s="562">
        <f t="shared" ref="X690" si="2054">SUM(U690+V690-W690)</f>
        <v>2</v>
      </c>
      <c r="Y690" s="560">
        <v>1</v>
      </c>
      <c r="Z690" s="558"/>
      <c r="AA690" s="595">
        <f t="shared" ref="AA690" si="2055">SUM(X690+Y690-Z690)</f>
        <v>3</v>
      </c>
      <c r="AB690" s="560"/>
      <c r="AC690" s="558"/>
      <c r="AD690" s="562">
        <f t="shared" ref="AD690" si="2056">SUM(AA690+AB690-AC690)</f>
        <v>3</v>
      </c>
      <c r="AE690" s="557"/>
      <c r="AF690" s="558"/>
      <c r="AG690" s="672">
        <f t="shared" ref="AG690" si="2057">SUM(AD690+AE690-AF690)</f>
        <v>3</v>
      </c>
      <c r="AH690" s="560"/>
      <c r="AI690" s="558"/>
      <c r="AJ690" s="562">
        <f t="shared" ref="AJ690" si="2058">SUM(AG690+AH690-AI690)</f>
        <v>3</v>
      </c>
      <c r="AK690" s="560"/>
      <c r="AL690" s="558"/>
      <c r="AM690" s="562">
        <f t="shared" ref="AM690" si="2059">SUM(AJ690+AK690-AL690)</f>
        <v>3</v>
      </c>
      <c r="AN690" s="560"/>
      <c r="AO690" s="558"/>
      <c r="AP690" s="562">
        <f t="shared" ref="AP690" si="2060">SUM(AM690+AN690-AO690)</f>
        <v>3</v>
      </c>
      <c r="AQ690" s="560"/>
      <c r="AR690" s="558"/>
      <c r="AS690" s="562">
        <f t="shared" ref="AS690" si="2061">SUM(AP690+AQ690-AR690)</f>
        <v>3</v>
      </c>
      <c r="AT690" s="560"/>
      <c r="AU690" s="558"/>
      <c r="AV690" s="562">
        <f t="shared" ref="AV690" si="2062">SUM(AS690+AT690-AU690)</f>
        <v>3</v>
      </c>
      <c r="AW690" s="597">
        <f t="shared" ref="AW690" si="2063">SUM(M690+P690+S690+V690+Y690+AB690+AE690+AH690+AK690+AN690+AQ690+AT690)</f>
        <v>1</v>
      </c>
      <c r="AX690" s="583">
        <f t="shared" si="2029"/>
        <v>1</v>
      </c>
      <c r="AY690" s="599">
        <f t="shared" ref="AY690" si="2064">SUM(N690,Q690,T690,W690,Z690,AC690,AF690,AI690,AL690,AO690,AR690,AU690)</f>
        <v>1</v>
      </c>
      <c r="AZ690" s="600">
        <f t="shared" ref="AZ690" si="2065">AVERAGE(N690,Q690,T690,W690,Z690,AC690,AF690,AI690,AL690,AO690,AR690,AU690)</f>
        <v>1</v>
      </c>
      <c r="BA690" s="601">
        <f t="shared" ref="BA690" si="2066">COUNT(N690,Q690,T690,W690,Z690,AC690,AF690,AI690,AL690,AO690,AR690,AU690)</f>
        <v>1</v>
      </c>
      <c r="BB690" s="602">
        <v>3</v>
      </c>
      <c r="BC690" s="603">
        <f>MIN(N690,Q690,T690,W690,Z690,AC690,AF690,AI690,AL690,AO690,AR690,AU690)</f>
        <v>1</v>
      </c>
      <c r="BD690" s="584">
        <f t="shared" si="2030"/>
        <v>3</v>
      </c>
      <c r="BE690" s="583">
        <f t="shared" si="2031"/>
        <v>2</v>
      </c>
      <c r="BF690" s="585">
        <v>2</v>
      </c>
      <c r="BG690" s="586">
        <v>46153</v>
      </c>
      <c r="BH690" s="572">
        <f>BH743</f>
        <v>46265</v>
      </c>
      <c r="BI690" s="604">
        <f t="shared" ref="BI690" si="2067">BH690-BG690</f>
        <v>112</v>
      </c>
      <c r="BJ690" s="580" t="str">
        <f t="shared" si="2032"/>
        <v/>
      </c>
      <c r="BK690" s="751">
        <v>15000</v>
      </c>
    </row>
    <row r="691" spans="1:63" ht="13">
      <c r="A691" s="549"/>
      <c r="B691" s="550"/>
      <c r="C691" s="551">
        <v>688</v>
      </c>
      <c r="D691" s="649" t="s">
        <v>4807</v>
      </c>
      <c r="E691" s="649">
        <v>3</v>
      </c>
      <c r="F691" s="553" t="s">
        <v>1952</v>
      </c>
      <c r="G691" s="588" t="s">
        <v>4926</v>
      </c>
      <c r="H691" s="589" t="s">
        <v>4927</v>
      </c>
      <c r="I691" s="589" t="s">
        <v>4982</v>
      </c>
      <c r="J691" s="580" t="s">
        <v>629</v>
      </c>
      <c r="K691" s="594">
        <f>AV691</f>
        <v>1</v>
      </c>
      <c r="L691" s="588">
        <v>0</v>
      </c>
      <c r="M691" s="558"/>
      <c r="N691" s="558"/>
      <c r="O691" s="562">
        <f>SUM(L691+M691-N691)</f>
        <v>0</v>
      </c>
      <c r="P691" s="560"/>
      <c r="Q691" s="558"/>
      <c r="R691" s="562">
        <f>SUM(O691+P691-Q691)</f>
        <v>0</v>
      </c>
      <c r="S691" s="560"/>
      <c r="T691" s="558"/>
      <c r="U691" s="595">
        <f>SUM(R691+S691-T691)</f>
        <v>0</v>
      </c>
      <c r="V691" s="560"/>
      <c r="W691" s="558"/>
      <c r="X691" s="562">
        <f>SUM(U691+V691-W691)</f>
        <v>0</v>
      </c>
      <c r="Y691" s="560"/>
      <c r="Z691" s="558"/>
      <c r="AA691" s="595">
        <f>SUM(X691+Y691-Z691)</f>
        <v>0</v>
      </c>
      <c r="AB691" s="560">
        <v>1</v>
      </c>
      <c r="AC691" s="558"/>
      <c r="AD691" s="562">
        <f>SUM(AA691+AB691-AC691)</f>
        <v>1</v>
      </c>
      <c r="AE691" s="557"/>
      <c r="AF691" s="558"/>
      <c r="AG691" s="672">
        <f>SUM(AD691+AE691-AF691)</f>
        <v>1</v>
      </c>
      <c r="AH691" s="560">
        <v>1</v>
      </c>
      <c r="AI691" s="558">
        <v>1</v>
      </c>
      <c r="AJ691" s="562">
        <f>SUM(AG691+AH691-AI691)</f>
        <v>1</v>
      </c>
      <c r="AK691" s="560"/>
      <c r="AL691" s="558"/>
      <c r="AM691" s="562">
        <f>SUM(AJ691+AK691-AL691)</f>
        <v>1</v>
      </c>
      <c r="AN691" s="560"/>
      <c r="AO691" s="558"/>
      <c r="AP691" s="562">
        <f>SUM(AM691+AN691-AO691)</f>
        <v>1</v>
      </c>
      <c r="AQ691" s="560"/>
      <c r="AR691" s="558"/>
      <c r="AS691" s="562">
        <f>SUM(AP691+AQ691-AR691)</f>
        <v>1</v>
      </c>
      <c r="AT691" s="560"/>
      <c r="AU691" s="558"/>
      <c r="AV691" s="562">
        <f>SUM(AS691+AT691-AU691)</f>
        <v>1</v>
      </c>
      <c r="AW691" s="597">
        <f>SUM(M691+P691+S691+V691+Y691+AB691+AE691+AH691+AK691+AN691+AQ691+AT691)</f>
        <v>2</v>
      </c>
      <c r="AX691" s="583">
        <f>SUM(N691+Q691+T691+W691+Z691+AC691+AF691+AI691+AL691+AO691+AR691+AU691)</f>
        <v>1</v>
      </c>
      <c r="AY691" s="599">
        <f>SUM(N691,Q691,T691,W691,Z691,AC691,AF691,AI691,AL691,AO691,AR691,AU691)</f>
        <v>1</v>
      </c>
      <c r="AZ691" s="600">
        <f>AVERAGE(N691,Q691,T691,W691,Z691,AC691,AF691,AI691,AL691,AO691,AR691,AU691)</f>
        <v>1</v>
      </c>
      <c r="BA691" s="601">
        <f>COUNT(N691,Q691,T691,W691,Z691,AC691,AF691,AI691,AL691,AO691,AR691,AU691)</f>
        <v>1</v>
      </c>
      <c r="BB691" s="602">
        <f>MAX(N691,Q691,T691,W691,Z691,AC691,AF691,AI691,AL691,AO691,AR691,AU691)</f>
        <v>1</v>
      </c>
      <c r="BC691" s="603">
        <v>0</v>
      </c>
      <c r="BD691" s="584">
        <f>K691</f>
        <v>1</v>
      </c>
      <c r="BE691" s="583">
        <f>SUM(BD691-BC691)</f>
        <v>1</v>
      </c>
      <c r="BF691" s="585">
        <v>2</v>
      </c>
      <c r="BG691" s="586">
        <v>46157</v>
      </c>
      <c r="BH691" s="572">
        <f>BH964</f>
        <v>46265</v>
      </c>
      <c r="BI691" s="604">
        <f>BH691-BG691</f>
        <v>108</v>
      </c>
      <c r="BJ691" s="580" t="str">
        <f>IF(AND(K691&gt;0,BI691&gt;365),"Dead Stock","")</f>
        <v/>
      </c>
      <c r="BK691" s="751">
        <v>44101.2</v>
      </c>
    </row>
    <row r="692" spans="1:63" ht="13">
      <c r="A692" s="549"/>
      <c r="B692" s="576"/>
      <c r="C692" s="577">
        <v>689</v>
      </c>
      <c r="D692" s="649" t="s">
        <v>4807</v>
      </c>
      <c r="E692" s="649">
        <v>3</v>
      </c>
      <c r="F692" s="593" t="s">
        <v>1952</v>
      </c>
      <c r="G692" s="588" t="s">
        <v>4091</v>
      </c>
      <c r="H692" s="589" t="s">
        <v>4092</v>
      </c>
      <c r="I692" s="589" t="s">
        <v>424</v>
      </c>
      <c r="J692" s="580" t="s">
        <v>629</v>
      </c>
      <c r="K692" s="594">
        <f t="shared" ref="K692:K697" si="2068">AV692</f>
        <v>1</v>
      </c>
      <c r="L692" s="580">
        <v>1</v>
      </c>
      <c r="M692" s="558"/>
      <c r="N692" s="558"/>
      <c r="O692" s="562">
        <f>SUM(L692+M692-N692)</f>
        <v>1</v>
      </c>
      <c r="P692" s="560"/>
      <c r="Q692" s="558"/>
      <c r="R692" s="562">
        <f t="shared" ref="R692:R697" si="2069">SUM(O692+P692-Q692)</f>
        <v>1</v>
      </c>
      <c r="S692" s="560"/>
      <c r="T692" s="558"/>
      <c r="U692" s="595">
        <f t="shared" ref="U692:U697" si="2070">SUM(R692+S692-T692)</f>
        <v>1</v>
      </c>
      <c r="V692" s="560"/>
      <c r="W692" s="558"/>
      <c r="X692" s="562">
        <f t="shared" ref="X692:X697" si="2071">SUM(U692+V692-W692)</f>
        <v>1</v>
      </c>
      <c r="Y692" s="560"/>
      <c r="Z692" s="558"/>
      <c r="AA692" s="595">
        <f t="shared" ref="AA692:AA697" si="2072">SUM(X692+Y692-Z692)</f>
        <v>1</v>
      </c>
      <c r="AB692" s="560"/>
      <c r="AC692" s="558"/>
      <c r="AD692" s="562">
        <f t="shared" ref="AD692:AD697" si="2073">SUM(AA692+AB692-AC692)</f>
        <v>1</v>
      </c>
      <c r="AE692" s="557"/>
      <c r="AF692" s="558"/>
      <c r="AG692" s="672">
        <f t="shared" ref="AG692:AG697" si="2074">SUM(AD692+AE692-AF692)</f>
        <v>1</v>
      </c>
      <c r="AH692" s="560"/>
      <c r="AI692" s="558"/>
      <c r="AJ692" s="562">
        <f t="shared" ref="AJ692:AJ697" si="2075">SUM(AG692+AH692-AI692)</f>
        <v>1</v>
      </c>
      <c r="AK692" s="560"/>
      <c r="AL692" s="558"/>
      <c r="AM692" s="562">
        <f t="shared" ref="AM692:AM697" si="2076">SUM(AJ692+AK692-AL692)</f>
        <v>1</v>
      </c>
      <c r="AN692" s="560"/>
      <c r="AO692" s="558"/>
      <c r="AP692" s="562">
        <f>SUM(AM692+AN692-AO692)</f>
        <v>1</v>
      </c>
      <c r="AQ692" s="560"/>
      <c r="AR692" s="558"/>
      <c r="AS692" s="562">
        <f t="shared" ref="AS692:AS697" si="2077">SUM(AP692+AQ692-AR692)</f>
        <v>1</v>
      </c>
      <c r="AT692" s="560"/>
      <c r="AU692" s="558"/>
      <c r="AV692" s="562">
        <f>SUM(AS692+AT692-AU692)</f>
        <v>1</v>
      </c>
      <c r="AW692" s="597">
        <f t="shared" ref="AW692" si="2078">SUM(M692+P692+S692+V692+Y692+AB692+AE692+AH692+AK692+AN692+AQ692+AT692)</f>
        <v>0</v>
      </c>
      <c r="AX692" s="583">
        <f t="shared" si="2029"/>
        <v>0</v>
      </c>
      <c r="AY692" s="599">
        <f>SUM(N692,Q692,T692,W692,Z692,AC692,AF692,AI692,AL692,AO692,AR692,AU692)</f>
        <v>0</v>
      </c>
      <c r="AZ692" s="600" t="e">
        <f t="shared" ref="AZ692:AZ697" si="2079">AVERAGE(N692,Q692,T692,W692,Z692,AC692,AF692,AI692,AL692,AO692,AR692,AU692)</f>
        <v>#DIV/0!</v>
      </c>
      <c r="BA692" s="601">
        <f t="shared" ref="BA692:BA697" si="2080">COUNT(N692,Q692,T692,W692,Z692,AC692,AF692,AI692,AL692,AO692,AR692,AU692)</f>
        <v>0</v>
      </c>
      <c r="BB692" s="602">
        <v>1</v>
      </c>
      <c r="BC692" s="603">
        <v>0</v>
      </c>
      <c r="BD692" s="584">
        <f t="shared" si="2030"/>
        <v>1</v>
      </c>
      <c r="BE692" s="583">
        <f t="shared" si="2031"/>
        <v>1</v>
      </c>
      <c r="BF692" s="585">
        <v>2</v>
      </c>
      <c r="BG692" s="586">
        <v>45513.365474537037</v>
      </c>
      <c r="BH692" s="572">
        <f>BH677</f>
        <v>46265</v>
      </c>
      <c r="BI692" s="604">
        <f>BH692-BG692</f>
        <v>751.63452546296321</v>
      </c>
      <c r="BJ692" s="580" t="str">
        <f t="shared" si="2032"/>
        <v>Dead Stock</v>
      </c>
      <c r="BK692" s="751">
        <v>66280</v>
      </c>
    </row>
    <row r="693" spans="1:63" ht="13">
      <c r="A693" s="575"/>
      <c r="B693" s="576"/>
      <c r="C693" s="551">
        <v>690</v>
      </c>
      <c r="D693" s="649" t="s">
        <v>4807</v>
      </c>
      <c r="E693" s="649">
        <v>3</v>
      </c>
      <c r="F693" s="593" t="s">
        <v>1952</v>
      </c>
      <c r="G693" s="588" t="s">
        <v>4021</v>
      </c>
      <c r="H693" s="589" t="s">
        <v>4753</v>
      </c>
      <c r="I693" s="589" t="s">
        <v>4754</v>
      </c>
      <c r="J693" s="580" t="s">
        <v>629</v>
      </c>
      <c r="K693" s="594">
        <f t="shared" si="2068"/>
        <v>5</v>
      </c>
      <c r="L693" s="588">
        <v>5</v>
      </c>
      <c r="M693" s="558"/>
      <c r="N693" s="558"/>
      <c r="O693" s="562">
        <f>SUM(L693+M693-N693)</f>
        <v>5</v>
      </c>
      <c r="P693" s="560"/>
      <c r="Q693" s="558"/>
      <c r="R693" s="562">
        <f t="shared" si="2069"/>
        <v>5</v>
      </c>
      <c r="S693" s="560"/>
      <c r="T693" s="558"/>
      <c r="U693" s="595">
        <f t="shared" si="2070"/>
        <v>5</v>
      </c>
      <c r="V693" s="560"/>
      <c r="W693" s="558"/>
      <c r="X693" s="562">
        <f t="shared" si="2071"/>
        <v>5</v>
      </c>
      <c r="Y693" s="560"/>
      <c r="Z693" s="558"/>
      <c r="AA693" s="595">
        <f t="shared" si="2072"/>
        <v>5</v>
      </c>
      <c r="AB693" s="560"/>
      <c r="AC693" s="558"/>
      <c r="AD693" s="562">
        <f t="shared" si="2073"/>
        <v>5</v>
      </c>
      <c r="AE693" s="557"/>
      <c r="AF693" s="558"/>
      <c r="AG693" s="672">
        <f t="shared" si="2074"/>
        <v>5</v>
      </c>
      <c r="AH693" s="560"/>
      <c r="AI693" s="558"/>
      <c r="AJ693" s="562">
        <f t="shared" si="2075"/>
        <v>5</v>
      </c>
      <c r="AK693" s="560"/>
      <c r="AL693" s="558"/>
      <c r="AM693" s="562">
        <f t="shared" si="2076"/>
        <v>5</v>
      </c>
      <c r="AN693" s="560"/>
      <c r="AO693" s="558"/>
      <c r="AP693" s="562">
        <f>SUM(AM693+AN693-AO693)</f>
        <v>5</v>
      </c>
      <c r="AQ693" s="560"/>
      <c r="AR693" s="558"/>
      <c r="AS693" s="562">
        <f t="shared" si="2077"/>
        <v>5</v>
      </c>
      <c r="AT693" s="560"/>
      <c r="AU693" s="558"/>
      <c r="AV693" s="562">
        <f>SUM(AS693+AT693-AU693)</f>
        <v>5</v>
      </c>
      <c r="AW693" s="597">
        <f t="shared" ref="AW693" si="2081">SUM(M693+P693+S693+V693+Y693+AB693+AE693+AH693+AK693+AN693+AQ693+AT693)</f>
        <v>0</v>
      </c>
      <c r="AX693" s="583">
        <f t="shared" si="2029"/>
        <v>0</v>
      </c>
      <c r="AY693" s="599">
        <f>SUM(N693,Q693,T693,W693,Z693,AC693,AF693,AI693,AL693,AO693,AR693,AU693)</f>
        <v>0</v>
      </c>
      <c r="AZ693" s="600" t="e">
        <f t="shared" si="2079"/>
        <v>#DIV/0!</v>
      </c>
      <c r="BA693" s="601">
        <f t="shared" si="2080"/>
        <v>0</v>
      </c>
      <c r="BB693" s="602">
        <v>4</v>
      </c>
      <c r="BC693" s="603">
        <f t="shared" ref="BC693" si="2082">MIN(N693,Q693,T693,W693,Z693,AC693,AF693,AI693,AL693,AO693,AR693,AU693)</f>
        <v>0</v>
      </c>
      <c r="BD693" s="584">
        <f t="shared" si="2030"/>
        <v>5</v>
      </c>
      <c r="BE693" s="583">
        <f t="shared" si="2031"/>
        <v>5</v>
      </c>
      <c r="BF693" s="585">
        <v>2</v>
      </c>
      <c r="BG693" s="586">
        <v>45454.495972222219</v>
      </c>
      <c r="BH693" s="572">
        <f>BH690</f>
        <v>46265</v>
      </c>
      <c r="BI693" s="604">
        <f>BH693-BG693</f>
        <v>810.50402777778072</v>
      </c>
      <c r="BJ693" s="580" t="str">
        <f t="shared" si="2032"/>
        <v>Dead Stock</v>
      </c>
      <c r="BK693" s="751">
        <v>35625</v>
      </c>
    </row>
    <row r="694" spans="1:63" ht="13">
      <c r="A694" s="549"/>
      <c r="B694" s="550"/>
      <c r="C694" s="551">
        <v>691</v>
      </c>
      <c r="D694" s="649" t="s">
        <v>4807</v>
      </c>
      <c r="E694" s="649">
        <v>3</v>
      </c>
      <c r="F694" s="593" t="s">
        <v>1952</v>
      </c>
      <c r="G694" s="606" t="s">
        <v>39</v>
      </c>
      <c r="H694" s="613" t="s">
        <v>2499</v>
      </c>
      <c r="I694" s="581" t="s">
        <v>431</v>
      </c>
      <c r="J694" s="580" t="s">
        <v>40</v>
      </c>
      <c r="K694" s="582">
        <f t="shared" si="2068"/>
        <v>1</v>
      </c>
      <c r="L694" s="580">
        <v>2</v>
      </c>
      <c r="M694" s="557"/>
      <c r="N694" s="558"/>
      <c r="O694" s="559">
        <f t="shared" ref="O694" si="2083">SUM(L694+M694-N694)</f>
        <v>2</v>
      </c>
      <c r="P694" s="560"/>
      <c r="Q694" s="558"/>
      <c r="R694" s="559">
        <f t="shared" si="2069"/>
        <v>2</v>
      </c>
      <c r="S694" s="560"/>
      <c r="T694" s="558">
        <v>1</v>
      </c>
      <c r="U694" s="561">
        <f t="shared" si="2070"/>
        <v>1</v>
      </c>
      <c r="V694" s="560"/>
      <c r="W694" s="558"/>
      <c r="X694" s="559">
        <f t="shared" si="2071"/>
        <v>1</v>
      </c>
      <c r="Y694" s="560"/>
      <c r="Z694" s="558"/>
      <c r="AA694" s="561">
        <f t="shared" si="2072"/>
        <v>1</v>
      </c>
      <c r="AB694" s="560"/>
      <c r="AC694" s="558"/>
      <c r="AD694" s="559">
        <f t="shared" si="2073"/>
        <v>1</v>
      </c>
      <c r="AE694" s="557"/>
      <c r="AF694" s="558"/>
      <c r="AG694" s="756">
        <f t="shared" si="2074"/>
        <v>1</v>
      </c>
      <c r="AH694" s="560">
        <v>1</v>
      </c>
      <c r="AI694" s="558">
        <v>1</v>
      </c>
      <c r="AJ694" s="562">
        <f t="shared" si="2075"/>
        <v>1</v>
      </c>
      <c r="AK694" s="560"/>
      <c r="AL694" s="558"/>
      <c r="AM694" s="562">
        <f t="shared" si="2076"/>
        <v>1</v>
      </c>
      <c r="AN694" s="560"/>
      <c r="AO694" s="558"/>
      <c r="AP694" s="562">
        <f t="shared" ref="AP694" si="2084">SUM(AM694+AN694-AO694)</f>
        <v>1</v>
      </c>
      <c r="AQ694" s="560"/>
      <c r="AR694" s="558"/>
      <c r="AS694" s="562">
        <f t="shared" si="2077"/>
        <v>1</v>
      </c>
      <c r="AT694" s="560"/>
      <c r="AU694" s="558"/>
      <c r="AV694" s="562">
        <f t="shared" ref="AV694" si="2085">SUM(AS694+AT694-AU694)</f>
        <v>1</v>
      </c>
      <c r="AW694" s="583">
        <f>SUM(M694+P694+S694+V694+Y694+AB694+AE694+AH694+AK694+AN694+AQ694+AT694)</f>
        <v>1</v>
      </c>
      <c r="AX694" s="583">
        <f t="shared" si="2029"/>
        <v>2</v>
      </c>
      <c r="AY694" s="564">
        <f t="shared" ref="AY694" si="2086">SUM(N694,Q694,T694,W694,Z694,AC694,AF694,AI694,AL694,AO694,AR694,AU694)</f>
        <v>2</v>
      </c>
      <c r="AZ694" s="565">
        <f t="shared" si="2079"/>
        <v>1</v>
      </c>
      <c r="BA694" s="566">
        <f t="shared" si="2080"/>
        <v>2</v>
      </c>
      <c r="BB694" s="567">
        <v>1</v>
      </c>
      <c r="BC694" s="568">
        <v>0</v>
      </c>
      <c r="BD694" s="584">
        <f t="shared" si="2030"/>
        <v>1</v>
      </c>
      <c r="BE694" s="583">
        <f t="shared" si="2031"/>
        <v>1</v>
      </c>
      <c r="BF694" s="585">
        <v>2</v>
      </c>
      <c r="BG694" s="586">
        <v>46242</v>
      </c>
      <c r="BH694" s="572">
        <f>BH685</f>
        <v>46265</v>
      </c>
      <c r="BI694" s="587">
        <f t="shared" ref="BI694" si="2087">BH694-BG694</f>
        <v>23</v>
      </c>
      <c r="BJ694" s="580" t="str">
        <f t="shared" si="2032"/>
        <v/>
      </c>
      <c r="BK694" s="751">
        <v>5500</v>
      </c>
    </row>
    <row r="695" spans="1:63" ht="13">
      <c r="A695" s="549"/>
      <c r="B695" s="576"/>
      <c r="C695" s="551">
        <v>692</v>
      </c>
      <c r="D695" s="649" t="s">
        <v>4807</v>
      </c>
      <c r="E695" s="649">
        <v>3</v>
      </c>
      <c r="F695" s="593" t="s">
        <v>1952</v>
      </c>
      <c r="G695" s="588" t="s">
        <v>3939</v>
      </c>
      <c r="H695" s="589" t="s">
        <v>3940</v>
      </c>
      <c r="I695" s="589" t="s">
        <v>3941</v>
      </c>
      <c r="J695" s="580" t="s">
        <v>629</v>
      </c>
      <c r="K695" s="594">
        <f t="shared" si="2068"/>
        <v>1</v>
      </c>
      <c r="L695" s="588">
        <v>2</v>
      </c>
      <c r="M695" s="558">
        <v>1</v>
      </c>
      <c r="N695" s="558">
        <f>1+1</f>
        <v>2</v>
      </c>
      <c r="O695" s="562">
        <f>SUM(L695+M695-N695)</f>
        <v>1</v>
      </c>
      <c r="P695" s="560"/>
      <c r="Q695" s="558"/>
      <c r="R695" s="562">
        <f t="shared" si="2069"/>
        <v>1</v>
      </c>
      <c r="S695" s="560"/>
      <c r="T695" s="558"/>
      <c r="U695" s="595">
        <f t="shared" si="2070"/>
        <v>1</v>
      </c>
      <c r="V695" s="560"/>
      <c r="W695" s="558"/>
      <c r="X695" s="562">
        <f t="shared" si="2071"/>
        <v>1</v>
      </c>
      <c r="Y695" s="560"/>
      <c r="Z695" s="558"/>
      <c r="AA695" s="595">
        <f t="shared" si="2072"/>
        <v>1</v>
      </c>
      <c r="AB695" s="560"/>
      <c r="AC695" s="558"/>
      <c r="AD695" s="562">
        <f t="shared" si="2073"/>
        <v>1</v>
      </c>
      <c r="AE695" s="557"/>
      <c r="AF695" s="558"/>
      <c r="AG695" s="672">
        <f t="shared" si="2074"/>
        <v>1</v>
      </c>
      <c r="AH695" s="560"/>
      <c r="AI695" s="558"/>
      <c r="AJ695" s="562">
        <f t="shared" si="2075"/>
        <v>1</v>
      </c>
      <c r="AK695" s="560"/>
      <c r="AL695" s="558"/>
      <c r="AM695" s="562">
        <f t="shared" si="2076"/>
        <v>1</v>
      </c>
      <c r="AN695" s="560"/>
      <c r="AO695" s="558"/>
      <c r="AP695" s="562">
        <f>SUM(AM695+AN695-AO695)</f>
        <v>1</v>
      </c>
      <c r="AQ695" s="560"/>
      <c r="AR695" s="558"/>
      <c r="AS695" s="562">
        <f t="shared" si="2077"/>
        <v>1</v>
      </c>
      <c r="AT695" s="560"/>
      <c r="AU695" s="558"/>
      <c r="AV695" s="562">
        <f>SUM(AS695+AT695-AU695)</f>
        <v>1</v>
      </c>
      <c r="AW695" s="597">
        <f t="shared" ref="AW695" si="2088">SUM(M695+P695+S695+V695+Y695+AB695+AE695+AH695+AK695+AN695+AQ695+AT695)</f>
        <v>1</v>
      </c>
      <c r="AX695" s="583">
        <f t="shared" si="2029"/>
        <v>2</v>
      </c>
      <c r="AY695" s="599">
        <f>SUM(N695,Q695,T695,W695,Z695,AC695,AF695,AI695,AL695,AO695,AR695,AU695)</f>
        <v>2</v>
      </c>
      <c r="AZ695" s="600">
        <f t="shared" si="2079"/>
        <v>2</v>
      </c>
      <c r="BA695" s="601">
        <f t="shared" si="2080"/>
        <v>1</v>
      </c>
      <c r="BB695" s="602">
        <v>1</v>
      </c>
      <c r="BC695" s="603">
        <v>0</v>
      </c>
      <c r="BD695" s="584">
        <f t="shared" si="2030"/>
        <v>1</v>
      </c>
      <c r="BE695" s="583">
        <f t="shared" si="2031"/>
        <v>1</v>
      </c>
      <c r="BF695" s="585">
        <v>2</v>
      </c>
      <c r="BG695" s="586">
        <v>46044</v>
      </c>
      <c r="BH695" s="572">
        <f>BH679</f>
        <v>46265</v>
      </c>
      <c r="BI695" s="604">
        <f>BH695-BG695</f>
        <v>221</v>
      </c>
      <c r="BJ695" s="580" t="str">
        <f t="shared" si="2032"/>
        <v/>
      </c>
      <c r="BK695" s="751">
        <v>42800</v>
      </c>
    </row>
    <row r="696" spans="1:63" ht="13">
      <c r="A696" s="549"/>
      <c r="B696" s="550"/>
      <c r="C696" s="577">
        <v>693</v>
      </c>
      <c r="D696" s="649" t="s">
        <v>4807</v>
      </c>
      <c r="E696" s="649">
        <v>4</v>
      </c>
      <c r="F696" s="553" t="s">
        <v>1952</v>
      </c>
      <c r="G696" s="588" t="s">
        <v>4921</v>
      </c>
      <c r="H696" s="589" t="s">
        <v>4922</v>
      </c>
      <c r="I696" s="589" t="s">
        <v>3937</v>
      </c>
      <c r="J696" s="580" t="s">
        <v>1948</v>
      </c>
      <c r="K696" s="594">
        <f t="shared" si="2068"/>
        <v>1</v>
      </c>
      <c r="L696" s="588">
        <v>0</v>
      </c>
      <c r="M696" s="558"/>
      <c r="N696" s="558"/>
      <c r="O696" s="562">
        <f>SUM(L696+M696-N696)</f>
        <v>0</v>
      </c>
      <c r="P696" s="560"/>
      <c r="Q696" s="558"/>
      <c r="R696" s="562">
        <f t="shared" si="2069"/>
        <v>0</v>
      </c>
      <c r="S696" s="560"/>
      <c r="T696" s="558"/>
      <c r="U696" s="595">
        <f t="shared" si="2070"/>
        <v>0</v>
      </c>
      <c r="V696" s="560"/>
      <c r="W696" s="558"/>
      <c r="X696" s="562">
        <f t="shared" si="2071"/>
        <v>0</v>
      </c>
      <c r="Y696" s="560"/>
      <c r="Z696" s="558"/>
      <c r="AA696" s="595">
        <f t="shared" si="2072"/>
        <v>0</v>
      </c>
      <c r="AB696" s="560">
        <v>1</v>
      </c>
      <c r="AC696" s="558"/>
      <c r="AD696" s="562">
        <f t="shared" si="2073"/>
        <v>1</v>
      </c>
      <c r="AE696" s="557"/>
      <c r="AF696" s="558"/>
      <c r="AG696" s="672">
        <f t="shared" si="2074"/>
        <v>1</v>
      </c>
      <c r="AH696" s="560"/>
      <c r="AI696" s="558"/>
      <c r="AJ696" s="562">
        <f t="shared" si="2075"/>
        <v>1</v>
      </c>
      <c r="AK696" s="560"/>
      <c r="AL696" s="558"/>
      <c r="AM696" s="562">
        <f t="shared" si="2076"/>
        <v>1</v>
      </c>
      <c r="AN696" s="560"/>
      <c r="AO696" s="558"/>
      <c r="AP696" s="562">
        <f>SUM(AM696+AN696-AO696)</f>
        <v>1</v>
      </c>
      <c r="AQ696" s="560"/>
      <c r="AR696" s="558"/>
      <c r="AS696" s="562">
        <f t="shared" si="2077"/>
        <v>1</v>
      </c>
      <c r="AT696" s="560"/>
      <c r="AU696" s="558"/>
      <c r="AV696" s="562">
        <f>SUM(AS696+AT696-AU696)</f>
        <v>1</v>
      </c>
      <c r="AW696" s="597">
        <f>SUM(M696+P696+S696+V696+Y696+AB696+AE696+AH696+AK696+AN696+AQ696+AT696)</f>
        <v>1</v>
      </c>
      <c r="AX696" s="583">
        <f t="shared" si="2029"/>
        <v>0</v>
      </c>
      <c r="AY696" s="599">
        <f>SUM(N696,Q696,T696,W696,Z696,AC696,AF696,AI696,AL696,AO696,AR696,AU696)</f>
        <v>0</v>
      </c>
      <c r="AZ696" s="600" t="e">
        <f t="shared" si="2079"/>
        <v>#DIV/0!</v>
      </c>
      <c r="BA696" s="601">
        <f t="shared" si="2080"/>
        <v>0</v>
      </c>
      <c r="BB696" s="602">
        <v>1</v>
      </c>
      <c r="BC696" s="603">
        <v>0</v>
      </c>
      <c r="BD696" s="584">
        <f t="shared" si="2030"/>
        <v>1</v>
      </c>
      <c r="BE696" s="583">
        <f t="shared" si="2031"/>
        <v>1</v>
      </c>
      <c r="BF696" s="585">
        <v>2</v>
      </c>
      <c r="BG696" s="586">
        <v>46182</v>
      </c>
      <c r="BH696" s="572">
        <f>BH537</f>
        <v>46265</v>
      </c>
      <c r="BI696" s="604">
        <f>BH696-BG696</f>
        <v>83</v>
      </c>
      <c r="BJ696" s="580" t="str">
        <f t="shared" si="2032"/>
        <v/>
      </c>
      <c r="BK696" s="751">
        <v>8700</v>
      </c>
    </row>
    <row r="697" spans="1:63" ht="13">
      <c r="A697" s="590"/>
      <c r="B697" s="591"/>
      <c r="C697" s="551">
        <v>694</v>
      </c>
      <c r="D697" s="649" t="s">
        <v>4807</v>
      </c>
      <c r="E697" s="649">
        <v>4</v>
      </c>
      <c r="F697" s="553" t="s">
        <v>1952</v>
      </c>
      <c r="G697" s="580" t="s">
        <v>242</v>
      </c>
      <c r="H697" s="581" t="s">
        <v>243</v>
      </c>
      <c r="I697" s="581" t="s">
        <v>3854</v>
      </c>
      <c r="J697" s="580" t="s">
        <v>629</v>
      </c>
      <c r="K697" s="582">
        <f t="shared" si="2068"/>
        <v>2</v>
      </c>
      <c r="L697" s="580">
        <v>2</v>
      </c>
      <c r="M697" s="557"/>
      <c r="N697" s="558"/>
      <c r="O697" s="559">
        <f>SUM(L697+M697-N697)</f>
        <v>2</v>
      </c>
      <c r="P697" s="560"/>
      <c r="Q697" s="558"/>
      <c r="R697" s="559">
        <f t="shared" si="2069"/>
        <v>2</v>
      </c>
      <c r="S697" s="560"/>
      <c r="T697" s="558"/>
      <c r="U697" s="561">
        <f t="shared" si="2070"/>
        <v>2</v>
      </c>
      <c r="V697" s="560"/>
      <c r="W697" s="558"/>
      <c r="X697" s="559">
        <f t="shared" si="2071"/>
        <v>2</v>
      </c>
      <c r="Y697" s="560"/>
      <c r="Z697" s="558"/>
      <c r="AA697" s="561">
        <f t="shared" si="2072"/>
        <v>2</v>
      </c>
      <c r="AB697" s="560"/>
      <c r="AC697" s="558"/>
      <c r="AD697" s="559">
        <f t="shared" si="2073"/>
        <v>2</v>
      </c>
      <c r="AE697" s="557"/>
      <c r="AF697" s="558"/>
      <c r="AG697" s="756">
        <f t="shared" si="2074"/>
        <v>2</v>
      </c>
      <c r="AH697" s="560"/>
      <c r="AI697" s="558"/>
      <c r="AJ697" s="562">
        <f t="shared" si="2075"/>
        <v>2</v>
      </c>
      <c r="AK697" s="560"/>
      <c r="AL697" s="558"/>
      <c r="AM697" s="562">
        <f t="shared" si="2076"/>
        <v>2</v>
      </c>
      <c r="AN697" s="560"/>
      <c r="AO697" s="558"/>
      <c r="AP697" s="562">
        <f>SUM(AM697+AN697-AO697)</f>
        <v>2</v>
      </c>
      <c r="AQ697" s="560"/>
      <c r="AR697" s="558"/>
      <c r="AS697" s="605">
        <f t="shared" si="2077"/>
        <v>2</v>
      </c>
      <c r="AT697" s="557"/>
      <c r="AU697" s="558"/>
      <c r="AV697" s="562">
        <f>SUM(AS697+AT697-AU697)</f>
        <v>2</v>
      </c>
      <c r="AW697" s="583">
        <f>SUM(M697+P697+S697+V697+Y697+AB697+AE697+AH697+AK697+AN697+AQ697+AT697)</f>
        <v>0</v>
      </c>
      <c r="AX697" s="583">
        <f t="shared" si="2029"/>
        <v>0</v>
      </c>
      <c r="AY697" s="564">
        <f>SUM(N697,Q697,T697,W697,Z697,AC697,AF697,AI697,AL697,AO697,AR697,AU697)</f>
        <v>0</v>
      </c>
      <c r="AZ697" s="565" t="e">
        <f t="shared" si="2079"/>
        <v>#DIV/0!</v>
      </c>
      <c r="BA697" s="566">
        <f t="shared" si="2080"/>
        <v>0</v>
      </c>
      <c r="BB697" s="567">
        <v>2</v>
      </c>
      <c r="BC697" s="568">
        <v>1</v>
      </c>
      <c r="BD697" s="584">
        <f t="shared" si="2030"/>
        <v>2</v>
      </c>
      <c r="BE697" s="583">
        <f t="shared" si="2031"/>
        <v>1</v>
      </c>
      <c r="BF697" s="585">
        <v>2</v>
      </c>
      <c r="BG697" s="586">
        <v>44582.531226851854</v>
      </c>
      <c r="BH697" s="572">
        <f>BH760</f>
        <v>46265</v>
      </c>
      <c r="BI697" s="608">
        <f>BH697-BG697</f>
        <v>1682.4687731481463</v>
      </c>
      <c r="BJ697" s="580" t="str">
        <f t="shared" si="2032"/>
        <v>Dead Stock</v>
      </c>
      <c r="BK697" s="751">
        <v>17000</v>
      </c>
    </row>
    <row r="698" spans="1:63" ht="13">
      <c r="A698" s="590"/>
      <c r="B698" s="591"/>
      <c r="C698" s="551">
        <v>695</v>
      </c>
      <c r="D698" s="649" t="s">
        <v>4807</v>
      </c>
      <c r="E698" s="649">
        <v>4</v>
      </c>
      <c r="F698" s="593" t="s">
        <v>1952</v>
      </c>
      <c r="G698" s="588" t="s">
        <v>4099</v>
      </c>
      <c r="H698" s="589" t="s">
        <v>4100</v>
      </c>
      <c r="I698" s="589" t="s">
        <v>4101</v>
      </c>
      <c r="J698" s="580" t="s">
        <v>629</v>
      </c>
      <c r="K698" s="594">
        <f t="shared" ref="K698" si="2089">AV698</f>
        <v>1</v>
      </c>
      <c r="L698" s="588">
        <v>1</v>
      </c>
      <c r="M698" s="558"/>
      <c r="N698" s="558"/>
      <c r="O698" s="562">
        <f t="shared" ref="O698" si="2090">SUM(L698+M698-N698)</f>
        <v>1</v>
      </c>
      <c r="P698" s="560"/>
      <c r="Q698" s="558"/>
      <c r="R698" s="562">
        <f t="shared" ref="R698" si="2091">SUM(O698+P698-Q698)</f>
        <v>1</v>
      </c>
      <c r="S698" s="560"/>
      <c r="T698" s="558"/>
      <c r="U698" s="595">
        <f t="shared" ref="U698" si="2092">SUM(R698+S698-T698)</f>
        <v>1</v>
      </c>
      <c r="V698" s="560"/>
      <c r="W698" s="558"/>
      <c r="X698" s="562">
        <f t="shared" ref="X698" si="2093">SUM(U698+V698-W698)</f>
        <v>1</v>
      </c>
      <c r="Y698" s="560"/>
      <c r="Z698" s="558"/>
      <c r="AA698" s="595">
        <f t="shared" ref="AA698" si="2094">SUM(X698+Y698-Z698)</f>
        <v>1</v>
      </c>
      <c r="AB698" s="560"/>
      <c r="AC698" s="558"/>
      <c r="AD698" s="562">
        <f t="shared" ref="AD698" si="2095">SUM(AA698+AB698-AC698)</f>
        <v>1</v>
      </c>
      <c r="AE698" s="557"/>
      <c r="AF698" s="558"/>
      <c r="AG698" s="672">
        <f t="shared" ref="AG698" si="2096">SUM(AD698+AE698-AF698)</f>
        <v>1</v>
      </c>
      <c r="AH698" s="560"/>
      <c r="AI698" s="558"/>
      <c r="AJ698" s="562">
        <f t="shared" ref="AJ698" si="2097">SUM(AG698+AH698-AI698)</f>
        <v>1</v>
      </c>
      <c r="AK698" s="560"/>
      <c r="AL698" s="558"/>
      <c r="AM698" s="562">
        <f t="shared" ref="AM698" si="2098">SUM(AJ698+AK698-AL698)</f>
        <v>1</v>
      </c>
      <c r="AN698" s="560"/>
      <c r="AO698" s="558"/>
      <c r="AP698" s="562">
        <f t="shared" ref="AP698" si="2099">SUM(AM698+AN698-AO698)</f>
        <v>1</v>
      </c>
      <c r="AQ698" s="560"/>
      <c r="AR698" s="558"/>
      <c r="AS698" s="562">
        <f t="shared" ref="AS698" si="2100">SUM(AP698+AQ698-AR698)</f>
        <v>1</v>
      </c>
      <c r="AT698" s="560"/>
      <c r="AU698" s="558"/>
      <c r="AV698" s="562">
        <f t="shared" ref="AV698" si="2101">SUM(AS698+AT698-AU698)</f>
        <v>1</v>
      </c>
      <c r="AW698" s="597">
        <f t="shared" ref="AW698" si="2102">SUM(M698+P698+S698+V698+Y698+AB698+AE698+AH698+AK698+AN698+AQ698+AT698)</f>
        <v>0</v>
      </c>
      <c r="AX698" s="583">
        <f t="shared" si="2029"/>
        <v>0</v>
      </c>
      <c r="AY698" s="599">
        <f t="shared" ref="AY698" si="2103">SUM(N698,Q698,T698,W698,Z698,AC698,AF698,AI698,AL698,AO698,AR698,AU698)</f>
        <v>0</v>
      </c>
      <c r="AZ698" s="600" t="e">
        <f t="shared" ref="AZ698" si="2104">AVERAGE(N698,Q698,T698,W698,Z698,AC698,AF698,AI698,AL698,AO698,AR698,AU698)</f>
        <v>#DIV/0!</v>
      </c>
      <c r="BA698" s="601">
        <f t="shared" ref="BA698" si="2105">COUNT(N698,Q698,T698,W698,Z698,AC698,AF698,AI698,AL698,AO698,AR698,AU698)</f>
        <v>0</v>
      </c>
      <c r="BB698" s="602">
        <v>1</v>
      </c>
      <c r="BC698" s="603">
        <v>0</v>
      </c>
      <c r="BD698" s="584">
        <f t="shared" si="2030"/>
        <v>1</v>
      </c>
      <c r="BE698" s="583">
        <f t="shared" si="2031"/>
        <v>1</v>
      </c>
      <c r="BF698" s="585">
        <v>2</v>
      </c>
      <c r="BG698" s="586">
        <v>45513.47011574074</v>
      </c>
      <c r="BH698" s="572">
        <f>BH699</f>
        <v>46265</v>
      </c>
      <c r="BI698" s="604">
        <f t="shared" ref="BI698" si="2106">BH698-BG698</f>
        <v>751.52988425926014</v>
      </c>
      <c r="BJ698" s="580" t="str">
        <f t="shared" si="2032"/>
        <v>Dead Stock</v>
      </c>
      <c r="BK698" s="751">
        <v>65065</v>
      </c>
    </row>
    <row r="699" spans="1:63" ht="13">
      <c r="A699" s="549"/>
      <c r="B699" s="550"/>
      <c r="C699" s="551">
        <v>696</v>
      </c>
      <c r="D699" s="649" t="s">
        <v>4807</v>
      </c>
      <c r="E699" s="649">
        <v>4</v>
      </c>
      <c r="F699" s="593" t="s">
        <v>1952</v>
      </c>
      <c r="G699" s="580" t="s">
        <v>2631</v>
      </c>
      <c r="H699" s="581" t="s">
        <v>2632</v>
      </c>
      <c r="I699" s="581" t="s">
        <v>423</v>
      </c>
      <c r="J699" s="580" t="s">
        <v>629</v>
      </c>
      <c r="K699" s="582">
        <f t="shared" ref="K699:K708" si="2107">AV699</f>
        <v>1</v>
      </c>
      <c r="L699" s="580">
        <v>1</v>
      </c>
      <c r="M699" s="557"/>
      <c r="N699" s="558"/>
      <c r="O699" s="559">
        <f t="shared" ref="O699:O708" si="2108">SUM(L699+M699-N699)</f>
        <v>1</v>
      </c>
      <c r="P699" s="560"/>
      <c r="Q699" s="558"/>
      <c r="R699" s="559">
        <f t="shared" ref="R699:R708" si="2109">SUM(O699+P699-Q699)</f>
        <v>1</v>
      </c>
      <c r="S699" s="560"/>
      <c r="T699" s="558"/>
      <c r="U699" s="561">
        <f t="shared" ref="U699:U708" si="2110">SUM(R699+S699-T699)</f>
        <v>1</v>
      </c>
      <c r="V699" s="560"/>
      <c r="W699" s="558"/>
      <c r="X699" s="559">
        <f t="shared" ref="X699:X708" si="2111">SUM(U699+V699-W699)</f>
        <v>1</v>
      </c>
      <c r="Y699" s="560"/>
      <c r="Z699" s="558"/>
      <c r="AA699" s="561">
        <f t="shared" ref="AA699:AA708" si="2112">SUM(X699+Y699-Z699)</f>
        <v>1</v>
      </c>
      <c r="AB699" s="560"/>
      <c r="AC699" s="558"/>
      <c r="AD699" s="559">
        <f t="shared" ref="AD699:AD708" si="2113">SUM(AA699+AB699-AC699)</f>
        <v>1</v>
      </c>
      <c r="AE699" s="557"/>
      <c r="AF699" s="558"/>
      <c r="AG699" s="756">
        <f t="shared" ref="AG699:AG708" si="2114">SUM(AD699+AE699-AF699)</f>
        <v>1</v>
      </c>
      <c r="AH699" s="560"/>
      <c r="AI699" s="558"/>
      <c r="AJ699" s="562">
        <f t="shared" ref="AJ699:AJ708" si="2115">SUM(AG699+AH699-AI699)</f>
        <v>1</v>
      </c>
      <c r="AK699" s="560"/>
      <c r="AL699" s="558"/>
      <c r="AM699" s="562">
        <f t="shared" ref="AM699:AM708" si="2116">SUM(AJ699+AK699-AL699)</f>
        <v>1</v>
      </c>
      <c r="AN699" s="560"/>
      <c r="AO699" s="558"/>
      <c r="AP699" s="562">
        <f t="shared" ref="AP699:AP708" si="2117">SUM(AM699+AN699-AO699)</f>
        <v>1</v>
      </c>
      <c r="AQ699" s="560"/>
      <c r="AR699" s="558"/>
      <c r="AS699" s="605">
        <f t="shared" ref="AS699:AS708" si="2118">SUM(AP699+AQ699-AR699)</f>
        <v>1</v>
      </c>
      <c r="AT699" s="557"/>
      <c r="AU699" s="558"/>
      <c r="AV699" s="562">
        <f t="shared" ref="AV699:AV708" si="2119">SUM(AS699+AT699-AU699)</f>
        <v>1</v>
      </c>
      <c r="AW699" s="631">
        <f>SUM(M699+P699+S699+V699+Y699+AB699+AE699+AH699+AK699+AN699+AQ699+AT699)</f>
        <v>0</v>
      </c>
      <c r="AX699" s="583">
        <f t="shared" si="2029"/>
        <v>0</v>
      </c>
      <c r="AY699" s="564">
        <f t="shared" ref="AY699:AY708" si="2120">SUM(N699,Q699,T699,W699,Z699,AC699,AF699,AI699,AL699,AO699,AR699,AU699)</f>
        <v>0</v>
      </c>
      <c r="AZ699" s="565" t="e">
        <f t="shared" ref="AZ699:AZ708" si="2121">AVERAGE(N699,Q699,T699,W699,Z699,AC699,AF699,AI699,AL699,AO699,AR699,AU699)</f>
        <v>#DIV/0!</v>
      </c>
      <c r="BA699" s="566">
        <f t="shared" ref="BA699:BA708" si="2122">COUNT(N699,Q699,T699,W699,Z699,AC699,AF699,AI699,AL699,AO699,AR699,AU699)</f>
        <v>0</v>
      </c>
      <c r="BB699" s="567">
        <f>MAX(0, Table176252626[[#This Row],[Column6]])</f>
        <v>1</v>
      </c>
      <c r="BC699" s="568">
        <v>0</v>
      </c>
      <c r="BD699" s="584">
        <f t="shared" si="2030"/>
        <v>1</v>
      </c>
      <c r="BE699" s="583">
        <f t="shared" si="2031"/>
        <v>1</v>
      </c>
      <c r="BF699" s="585">
        <v>2</v>
      </c>
      <c r="BG699" s="586">
        <v>45888</v>
      </c>
      <c r="BH699" s="572">
        <f>BH697</f>
        <v>46265</v>
      </c>
      <c r="BI699" s="587">
        <f t="shared" ref="BI699:BI708" si="2123">BH699-BG699</f>
        <v>377</v>
      </c>
      <c r="BJ699" s="580" t="str">
        <f t="shared" si="2032"/>
        <v>Dead Stock</v>
      </c>
      <c r="BK699" s="751">
        <v>114300</v>
      </c>
    </row>
    <row r="700" spans="1:63" ht="13">
      <c r="A700" s="575"/>
      <c r="B700" s="576"/>
      <c r="C700" s="577">
        <v>697</v>
      </c>
      <c r="D700" s="649" t="s">
        <v>4807</v>
      </c>
      <c r="E700" s="649">
        <v>4</v>
      </c>
      <c r="F700" s="593" t="s">
        <v>1952</v>
      </c>
      <c r="G700" s="580" t="s">
        <v>330</v>
      </c>
      <c r="H700" s="581" t="s">
        <v>4369</v>
      </c>
      <c r="I700" s="581" t="s">
        <v>429</v>
      </c>
      <c r="J700" s="580" t="s">
        <v>2</v>
      </c>
      <c r="K700" s="582">
        <f t="shared" si="2107"/>
        <v>1</v>
      </c>
      <c r="L700" s="580">
        <v>1</v>
      </c>
      <c r="M700" s="557"/>
      <c r="N700" s="558"/>
      <c r="O700" s="559">
        <f t="shared" si="2108"/>
        <v>1</v>
      </c>
      <c r="P700" s="560"/>
      <c r="Q700" s="558"/>
      <c r="R700" s="559">
        <f t="shared" si="2109"/>
        <v>1</v>
      </c>
      <c r="S700" s="560"/>
      <c r="T700" s="558"/>
      <c r="U700" s="561">
        <f t="shared" si="2110"/>
        <v>1</v>
      </c>
      <c r="V700" s="560"/>
      <c r="W700" s="558"/>
      <c r="X700" s="559">
        <f t="shared" si="2111"/>
        <v>1</v>
      </c>
      <c r="Y700" s="560"/>
      <c r="Z700" s="558"/>
      <c r="AA700" s="561">
        <f t="shared" si="2112"/>
        <v>1</v>
      </c>
      <c r="AB700" s="560"/>
      <c r="AC700" s="558"/>
      <c r="AD700" s="559">
        <f t="shared" si="2113"/>
        <v>1</v>
      </c>
      <c r="AE700" s="557"/>
      <c r="AF700" s="558"/>
      <c r="AG700" s="756">
        <f t="shared" si="2114"/>
        <v>1</v>
      </c>
      <c r="AH700" s="560"/>
      <c r="AI700" s="558"/>
      <c r="AJ700" s="562">
        <f t="shared" si="2115"/>
        <v>1</v>
      </c>
      <c r="AK700" s="560"/>
      <c r="AL700" s="558"/>
      <c r="AM700" s="562">
        <f t="shared" si="2116"/>
        <v>1</v>
      </c>
      <c r="AN700" s="560"/>
      <c r="AO700" s="558"/>
      <c r="AP700" s="562">
        <f t="shared" si="2117"/>
        <v>1</v>
      </c>
      <c r="AQ700" s="560"/>
      <c r="AR700" s="558"/>
      <c r="AS700" s="562">
        <f t="shared" si="2118"/>
        <v>1</v>
      </c>
      <c r="AT700" s="560"/>
      <c r="AU700" s="558"/>
      <c r="AV700" s="562">
        <f t="shared" si="2119"/>
        <v>1</v>
      </c>
      <c r="AW700" s="583">
        <f t="shared" ref="AW700:AW701" si="2124">SUM(M700+P700+S700+V700+Y700+AB700+AE700+AH700+AK700+AN700+AQ700+AT700)</f>
        <v>0</v>
      </c>
      <c r="AX700" s="583">
        <f t="shared" si="2029"/>
        <v>0</v>
      </c>
      <c r="AY700" s="564">
        <f t="shared" si="2120"/>
        <v>0</v>
      </c>
      <c r="AZ700" s="565" t="e">
        <f t="shared" si="2121"/>
        <v>#DIV/0!</v>
      </c>
      <c r="BA700" s="566">
        <f t="shared" si="2122"/>
        <v>0</v>
      </c>
      <c r="BB700" s="567">
        <f>MAX(0, Table176252626[[#This Row],[Column6]])</f>
        <v>1</v>
      </c>
      <c r="BC700" s="568">
        <v>0</v>
      </c>
      <c r="BD700" s="584">
        <f t="shared" si="2030"/>
        <v>1</v>
      </c>
      <c r="BE700" s="583">
        <f t="shared" si="2031"/>
        <v>1</v>
      </c>
      <c r="BF700" s="585">
        <v>2</v>
      </c>
      <c r="BG700" s="586">
        <v>43070.653368055559</v>
      </c>
      <c r="BH700" s="572">
        <f>BH698</f>
        <v>46265</v>
      </c>
      <c r="BI700" s="587">
        <f t="shared" si="2123"/>
        <v>3194.3466319444415</v>
      </c>
      <c r="BJ700" s="580" t="str">
        <f t="shared" si="2032"/>
        <v>Dead Stock</v>
      </c>
      <c r="BK700" s="751">
        <v>47000</v>
      </c>
    </row>
    <row r="701" spans="1:63" ht="13">
      <c r="A701" s="549"/>
      <c r="B701" s="550"/>
      <c r="C701" s="551">
        <v>698</v>
      </c>
      <c r="D701" s="649" t="s">
        <v>4807</v>
      </c>
      <c r="E701" s="649">
        <v>4</v>
      </c>
      <c r="F701" s="593" t="s">
        <v>1952</v>
      </c>
      <c r="G701" s="588" t="s">
        <v>2606</v>
      </c>
      <c r="H701" s="589" t="s">
        <v>2607</v>
      </c>
      <c r="I701" s="581" t="s">
        <v>426</v>
      </c>
      <c r="J701" s="580" t="s">
        <v>629</v>
      </c>
      <c r="K701" s="582">
        <f t="shared" si="2107"/>
        <v>1</v>
      </c>
      <c r="L701" s="588">
        <v>1</v>
      </c>
      <c r="M701" s="557"/>
      <c r="N701" s="558"/>
      <c r="O701" s="559">
        <f t="shared" si="2108"/>
        <v>1</v>
      </c>
      <c r="P701" s="560"/>
      <c r="Q701" s="558"/>
      <c r="R701" s="559">
        <f t="shared" si="2109"/>
        <v>1</v>
      </c>
      <c r="S701" s="560"/>
      <c r="T701" s="558"/>
      <c r="U701" s="561">
        <f t="shared" si="2110"/>
        <v>1</v>
      </c>
      <c r="V701" s="560"/>
      <c r="W701" s="558"/>
      <c r="X701" s="559">
        <f t="shared" si="2111"/>
        <v>1</v>
      </c>
      <c r="Y701" s="560"/>
      <c r="Z701" s="558"/>
      <c r="AA701" s="561">
        <f t="shared" si="2112"/>
        <v>1</v>
      </c>
      <c r="AB701" s="560"/>
      <c r="AC701" s="558"/>
      <c r="AD701" s="559">
        <f t="shared" si="2113"/>
        <v>1</v>
      </c>
      <c r="AE701" s="557"/>
      <c r="AF701" s="558"/>
      <c r="AG701" s="756">
        <f t="shared" si="2114"/>
        <v>1</v>
      </c>
      <c r="AH701" s="560"/>
      <c r="AI701" s="558"/>
      <c r="AJ701" s="562">
        <f t="shared" si="2115"/>
        <v>1</v>
      </c>
      <c r="AK701" s="560"/>
      <c r="AL701" s="558"/>
      <c r="AM701" s="562">
        <f t="shared" si="2116"/>
        <v>1</v>
      </c>
      <c r="AN701" s="560"/>
      <c r="AO701" s="558"/>
      <c r="AP701" s="562">
        <f t="shared" si="2117"/>
        <v>1</v>
      </c>
      <c r="AQ701" s="560"/>
      <c r="AR701" s="558"/>
      <c r="AS701" s="562">
        <f t="shared" si="2118"/>
        <v>1</v>
      </c>
      <c r="AT701" s="560"/>
      <c r="AU701" s="558"/>
      <c r="AV701" s="562">
        <f t="shared" si="2119"/>
        <v>1</v>
      </c>
      <c r="AW701" s="583">
        <f t="shared" si="2124"/>
        <v>0</v>
      </c>
      <c r="AX701" s="583">
        <f t="shared" si="2029"/>
        <v>0</v>
      </c>
      <c r="AY701" s="564">
        <f t="shared" si="2120"/>
        <v>0</v>
      </c>
      <c r="AZ701" s="565" t="e">
        <f t="shared" si="2121"/>
        <v>#DIV/0!</v>
      </c>
      <c r="BA701" s="566">
        <f t="shared" si="2122"/>
        <v>0</v>
      </c>
      <c r="BB701" s="567">
        <f>MAX(0, Table176252626[[#This Row],[Column6]])</f>
        <v>1</v>
      </c>
      <c r="BC701" s="568">
        <v>0</v>
      </c>
      <c r="BD701" s="584">
        <f t="shared" si="2030"/>
        <v>1</v>
      </c>
      <c r="BE701" s="583">
        <f t="shared" si="2031"/>
        <v>1</v>
      </c>
      <c r="BF701" s="585">
        <v>2</v>
      </c>
      <c r="BG701" s="586">
        <v>44323.58017361111</v>
      </c>
      <c r="BH701" s="572">
        <f>BH700</f>
        <v>46265</v>
      </c>
      <c r="BI701" s="587">
        <f t="shared" si="2123"/>
        <v>1941.4198263888902</v>
      </c>
      <c r="BJ701" s="580" t="str">
        <f t="shared" si="2032"/>
        <v>Dead Stock</v>
      </c>
      <c r="BK701" s="751">
        <v>270000</v>
      </c>
    </row>
    <row r="702" spans="1:63" ht="13">
      <c r="A702" s="590"/>
      <c r="B702" s="591"/>
      <c r="C702" s="551">
        <v>699</v>
      </c>
      <c r="D702" s="648" t="s">
        <v>3891</v>
      </c>
      <c r="E702" s="648">
        <v>1</v>
      </c>
      <c r="F702" s="593" t="s">
        <v>1952</v>
      </c>
      <c r="G702" s="588" t="s">
        <v>3835</v>
      </c>
      <c r="H702" s="589" t="s">
        <v>4674</v>
      </c>
      <c r="I702" s="589" t="s">
        <v>4223</v>
      </c>
      <c r="J702" s="588" t="s">
        <v>629</v>
      </c>
      <c r="K702" s="594">
        <f t="shared" si="2107"/>
        <v>2</v>
      </c>
      <c r="L702" s="588">
        <v>7</v>
      </c>
      <c r="M702" s="558"/>
      <c r="N702" s="558"/>
      <c r="O702" s="562">
        <f t="shared" si="2108"/>
        <v>7</v>
      </c>
      <c r="P702" s="560"/>
      <c r="Q702" s="558"/>
      <c r="R702" s="562">
        <f t="shared" si="2109"/>
        <v>7</v>
      </c>
      <c r="S702" s="560"/>
      <c r="T702" s="558">
        <v>3</v>
      </c>
      <c r="U702" s="595">
        <f t="shared" si="2110"/>
        <v>4</v>
      </c>
      <c r="V702" s="560"/>
      <c r="W702" s="558"/>
      <c r="X702" s="562">
        <f t="shared" si="2111"/>
        <v>4</v>
      </c>
      <c r="Y702" s="560"/>
      <c r="Z702" s="558"/>
      <c r="AA702" s="595">
        <f t="shared" si="2112"/>
        <v>4</v>
      </c>
      <c r="AB702" s="560"/>
      <c r="AC702" s="558"/>
      <c r="AD702" s="562">
        <f t="shared" si="2113"/>
        <v>4</v>
      </c>
      <c r="AE702" s="557"/>
      <c r="AF702" s="558"/>
      <c r="AG702" s="672">
        <f t="shared" si="2114"/>
        <v>4</v>
      </c>
      <c r="AH702" s="560"/>
      <c r="AI702" s="558">
        <v>2</v>
      </c>
      <c r="AJ702" s="562">
        <f t="shared" si="2115"/>
        <v>2</v>
      </c>
      <c r="AK702" s="560"/>
      <c r="AL702" s="558"/>
      <c r="AM702" s="562">
        <f t="shared" si="2116"/>
        <v>2</v>
      </c>
      <c r="AN702" s="560"/>
      <c r="AO702" s="558"/>
      <c r="AP702" s="562">
        <f t="shared" si="2117"/>
        <v>2</v>
      </c>
      <c r="AQ702" s="560"/>
      <c r="AR702" s="558"/>
      <c r="AS702" s="562">
        <f t="shared" si="2118"/>
        <v>2</v>
      </c>
      <c r="AT702" s="560"/>
      <c r="AU702" s="558"/>
      <c r="AV702" s="562">
        <f t="shared" si="2119"/>
        <v>2</v>
      </c>
      <c r="AW702" s="597">
        <f>SUM(M702+P702+S702+V702+Y702+AB702+AE702+AH702+AK702+AN702+AQ702+AT702)</f>
        <v>0</v>
      </c>
      <c r="AX702" s="583">
        <f t="shared" si="2029"/>
        <v>5</v>
      </c>
      <c r="AY702" s="599">
        <f t="shared" si="2120"/>
        <v>5</v>
      </c>
      <c r="AZ702" s="600">
        <f t="shared" si="2121"/>
        <v>2.5</v>
      </c>
      <c r="BA702" s="601">
        <f t="shared" si="2122"/>
        <v>2</v>
      </c>
      <c r="BB702" s="602">
        <v>3</v>
      </c>
      <c r="BC702" s="603">
        <v>1</v>
      </c>
      <c r="BD702" s="584">
        <f t="shared" si="2030"/>
        <v>2</v>
      </c>
      <c r="BE702" s="583">
        <f t="shared" si="2031"/>
        <v>1</v>
      </c>
      <c r="BF702" s="585">
        <v>2</v>
      </c>
      <c r="BG702" s="586">
        <v>45769</v>
      </c>
      <c r="BH702" s="572">
        <f>BH693</f>
        <v>46265</v>
      </c>
      <c r="BI702" s="604">
        <f t="shared" si="2123"/>
        <v>496</v>
      </c>
      <c r="BJ702" s="580" t="str">
        <f t="shared" si="2032"/>
        <v>Dead Stock</v>
      </c>
      <c r="BK702" s="751">
        <v>17500</v>
      </c>
    </row>
    <row r="703" spans="1:63" ht="13">
      <c r="A703" s="590"/>
      <c r="B703" s="591"/>
      <c r="C703" s="551">
        <v>700</v>
      </c>
      <c r="D703" s="648" t="s">
        <v>3891</v>
      </c>
      <c r="E703" s="648">
        <v>1</v>
      </c>
      <c r="F703" s="593" t="s">
        <v>1952</v>
      </c>
      <c r="G703" s="588" t="s">
        <v>4802</v>
      </c>
      <c r="H703" s="589" t="s">
        <v>4803</v>
      </c>
      <c r="I703" s="589" t="s">
        <v>4223</v>
      </c>
      <c r="J703" s="588" t="s">
        <v>629</v>
      </c>
      <c r="K703" s="594">
        <f t="shared" si="2107"/>
        <v>2</v>
      </c>
      <c r="L703" s="588">
        <v>2</v>
      </c>
      <c r="M703" s="558"/>
      <c r="N703" s="558"/>
      <c r="O703" s="562">
        <f t="shared" si="2108"/>
        <v>2</v>
      </c>
      <c r="P703" s="560"/>
      <c r="Q703" s="558"/>
      <c r="R703" s="562">
        <f t="shared" si="2109"/>
        <v>2</v>
      </c>
      <c r="S703" s="560"/>
      <c r="T703" s="558"/>
      <c r="U703" s="595">
        <f t="shared" si="2110"/>
        <v>2</v>
      </c>
      <c r="V703" s="560"/>
      <c r="W703" s="558"/>
      <c r="X703" s="562">
        <f t="shared" si="2111"/>
        <v>2</v>
      </c>
      <c r="Y703" s="560"/>
      <c r="Z703" s="558"/>
      <c r="AA703" s="595">
        <f t="shared" si="2112"/>
        <v>2</v>
      </c>
      <c r="AB703" s="560"/>
      <c r="AC703" s="558"/>
      <c r="AD703" s="562">
        <f t="shared" si="2113"/>
        <v>2</v>
      </c>
      <c r="AE703" s="557"/>
      <c r="AF703" s="558"/>
      <c r="AG703" s="672">
        <f t="shared" si="2114"/>
        <v>2</v>
      </c>
      <c r="AH703" s="560"/>
      <c r="AI703" s="558"/>
      <c r="AJ703" s="562">
        <f t="shared" si="2115"/>
        <v>2</v>
      </c>
      <c r="AK703" s="560"/>
      <c r="AL703" s="558"/>
      <c r="AM703" s="562">
        <f t="shared" si="2116"/>
        <v>2</v>
      </c>
      <c r="AN703" s="560"/>
      <c r="AO703" s="558"/>
      <c r="AP703" s="562">
        <f t="shared" si="2117"/>
        <v>2</v>
      </c>
      <c r="AQ703" s="560"/>
      <c r="AR703" s="558"/>
      <c r="AS703" s="562">
        <f t="shared" si="2118"/>
        <v>2</v>
      </c>
      <c r="AT703" s="560"/>
      <c r="AU703" s="558"/>
      <c r="AV703" s="562">
        <f t="shared" si="2119"/>
        <v>2</v>
      </c>
      <c r="AW703" s="597">
        <f>SUM(M703+P703+S703+V703+Y703+AB703+AE703+AH703+AK703+AN703+AQ703+AT703)</f>
        <v>0</v>
      </c>
      <c r="AX703" s="583">
        <f t="shared" si="2029"/>
        <v>0</v>
      </c>
      <c r="AY703" s="599">
        <f t="shared" si="2120"/>
        <v>0</v>
      </c>
      <c r="AZ703" s="600" t="e">
        <f t="shared" si="2121"/>
        <v>#DIV/0!</v>
      </c>
      <c r="BA703" s="601">
        <f t="shared" si="2122"/>
        <v>0</v>
      </c>
      <c r="BB703" s="602">
        <v>2</v>
      </c>
      <c r="BC703" s="603">
        <v>1</v>
      </c>
      <c r="BD703" s="584">
        <f t="shared" si="2030"/>
        <v>2</v>
      </c>
      <c r="BE703" s="583">
        <f t="shared" si="2031"/>
        <v>1</v>
      </c>
      <c r="BF703" s="585">
        <v>2</v>
      </c>
      <c r="BG703" s="586">
        <v>45734</v>
      </c>
      <c r="BH703" s="572">
        <f>BH702</f>
        <v>46265</v>
      </c>
      <c r="BI703" s="604">
        <f t="shared" si="2123"/>
        <v>531</v>
      </c>
      <c r="BJ703" s="580" t="str">
        <f t="shared" si="2032"/>
        <v>Dead Stock</v>
      </c>
      <c r="BK703" s="751">
        <v>22500</v>
      </c>
    </row>
    <row r="704" spans="1:63" ht="13">
      <c r="A704" s="575"/>
      <c r="B704" s="576"/>
      <c r="C704" s="577">
        <v>701</v>
      </c>
      <c r="D704" s="648" t="s">
        <v>3891</v>
      </c>
      <c r="E704" s="648">
        <v>1</v>
      </c>
      <c r="F704" s="553" t="s">
        <v>1952</v>
      </c>
      <c r="G704" s="588" t="s">
        <v>2469</v>
      </c>
      <c r="H704" s="589" t="s">
        <v>2468</v>
      </c>
      <c r="I704" s="581" t="s">
        <v>420</v>
      </c>
      <c r="J704" s="580" t="s">
        <v>629</v>
      </c>
      <c r="K704" s="582">
        <f>AV704</f>
        <v>4</v>
      </c>
      <c r="L704" s="580">
        <v>4</v>
      </c>
      <c r="M704" s="557"/>
      <c r="N704" s="558"/>
      <c r="O704" s="559">
        <f>SUM(L704+M704-N704)</f>
        <v>4</v>
      </c>
      <c r="P704" s="560"/>
      <c r="Q704" s="558"/>
      <c r="R704" s="559">
        <f>SUM(O704+P704-Q704)</f>
        <v>4</v>
      </c>
      <c r="S704" s="560"/>
      <c r="T704" s="558"/>
      <c r="U704" s="561">
        <f>SUM(R704+S704-T704)</f>
        <v>4</v>
      </c>
      <c r="V704" s="560"/>
      <c r="W704" s="558"/>
      <c r="X704" s="559">
        <f>SUM(U704+V704-W704)</f>
        <v>4</v>
      </c>
      <c r="Y704" s="560"/>
      <c r="Z704" s="558"/>
      <c r="AA704" s="561">
        <f>SUM(X704+Y704-Z704)</f>
        <v>4</v>
      </c>
      <c r="AB704" s="560"/>
      <c r="AC704" s="558"/>
      <c r="AD704" s="559">
        <f>SUM(AA704+AB704-AC704)</f>
        <v>4</v>
      </c>
      <c r="AE704" s="557"/>
      <c r="AF704" s="558"/>
      <c r="AG704" s="756">
        <f>SUM(AD704+AE704-AF704)</f>
        <v>4</v>
      </c>
      <c r="AH704" s="560"/>
      <c r="AI704" s="558"/>
      <c r="AJ704" s="562">
        <f>SUM(AG704+AH704-AI704)</f>
        <v>4</v>
      </c>
      <c r="AK704" s="560"/>
      <c r="AL704" s="558"/>
      <c r="AM704" s="562">
        <f>SUM(AJ704+AK704-AL704)</f>
        <v>4</v>
      </c>
      <c r="AN704" s="560"/>
      <c r="AO704" s="558"/>
      <c r="AP704" s="562">
        <f>SUM(AM704+AN704-AO704)</f>
        <v>4</v>
      </c>
      <c r="AQ704" s="560"/>
      <c r="AR704" s="558"/>
      <c r="AS704" s="562">
        <f>SUM(AP704+AQ704-AR704)</f>
        <v>4</v>
      </c>
      <c r="AT704" s="560"/>
      <c r="AU704" s="558"/>
      <c r="AV704" s="562">
        <f>SUM(AS704+AT704-AU704)</f>
        <v>4</v>
      </c>
      <c r="AW704" s="583">
        <f>SUM(M704+P704+S704+V704+Y704+AB704+AE704+AH704+AK704+AN704+AQ704+AT704)</f>
        <v>0</v>
      </c>
      <c r="AX704" s="583">
        <f>SUM(N704+Q704+T704+W704+Z704+AC704+AF704+AI704+AL704+AO704+AR704+AU704)</f>
        <v>0</v>
      </c>
      <c r="AY704" s="564">
        <f>SUM(N704,Q704,T704,W704,Z704,AC704,AF704,AI704,AL704,AO704,AR704,AU704)</f>
        <v>0</v>
      </c>
      <c r="AZ704" s="565" t="e">
        <f>AVERAGE(N704,Q704,T704,W704,Z704,AC704,AF704,AI704,AL704,AO704,AR704,AU704)</f>
        <v>#DIV/0!</v>
      </c>
      <c r="BA704" s="566">
        <f>COUNT(N704,Q704,T704,W704,Z704,AC704,AF704,AI704,AL704,AO704,AR704,AU704)</f>
        <v>0</v>
      </c>
      <c r="BB704" s="567">
        <f>MAX(0, Table176252626[[#This Row],[Column6]])</f>
        <v>4</v>
      </c>
      <c r="BC704" s="568">
        <v>1</v>
      </c>
      <c r="BD704" s="584">
        <f>K704</f>
        <v>4</v>
      </c>
      <c r="BE704" s="583">
        <f>SUM(BD704-BC704)</f>
        <v>3</v>
      </c>
      <c r="BF704" s="585">
        <v>2</v>
      </c>
      <c r="BG704" s="586">
        <v>45317.485763888886</v>
      </c>
      <c r="BH704" s="572">
        <f>BH889</f>
        <v>46265</v>
      </c>
      <c r="BI704" s="587">
        <f>BH704-BG704</f>
        <v>947.51423611111386</v>
      </c>
      <c r="BJ704" s="580" t="str">
        <f>IF(AND(K704&gt;0,BI704&gt;365),"Dead Stock","")</f>
        <v>Dead Stock</v>
      </c>
      <c r="BK704" s="751">
        <v>4200</v>
      </c>
    </row>
    <row r="705" spans="1:63" ht="13">
      <c r="A705" s="590"/>
      <c r="B705" s="591"/>
      <c r="C705" s="551">
        <v>702</v>
      </c>
      <c r="D705" s="648" t="s">
        <v>3891</v>
      </c>
      <c r="E705" s="648">
        <v>1</v>
      </c>
      <c r="F705" s="553" t="s">
        <v>1952</v>
      </c>
      <c r="G705" s="554" t="s">
        <v>813</v>
      </c>
      <c r="H705" s="555" t="s">
        <v>814</v>
      </c>
      <c r="I705" s="581" t="s">
        <v>425</v>
      </c>
      <c r="J705" s="588" t="s">
        <v>629</v>
      </c>
      <c r="K705" s="582">
        <f t="shared" si="2107"/>
        <v>1</v>
      </c>
      <c r="L705" s="632">
        <v>1</v>
      </c>
      <c r="M705" s="627"/>
      <c r="N705" s="628"/>
      <c r="O705" s="559">
        <f t="shared" si="2108"/>
        <v>1</v>
      </c>
      <c r="P705" s="629"/>
      <c r="Q705" s="628"/>
      <c r="R705" s="559">
        <f t="shared" si="2109"/>
        <v>1</v>
      </c>
      <c r="S705" s="629"/>
      <c r="T705" s="628"/>
      <c r="U705" s="561">
        <f t="shared" si="2110"/>
        <v>1</v>
      </c>
      <c r="V705" s="629"/>
      <c r="W705" s="628"/>
      <c r="X705" s="559">
        <f t="shared" si="2111"/>
        <v>1</v>
      </c>
      <c r="Y705" s="629"/>
      <c r="Z705" s="628"/>
      <c r="AA705" s="561">
        <f t="shared" si="2112"/>
        <v>1</v>
      </c>
      <c r="AB705" s="629"/>
      <c r="AC705" s="628"/>
      <c r="AD705" s="559">
        <f t="shared" si="2113"/>
        <v>1</v>
      </c>
      <c r="AE705" s="627"/>
      <c r="AF705" s="628"/>
      <c r="AG705" s="756">
        <f t="shared" si="2114"/>
        <v>1</v>
      </c>
      <c r="AH705" s="629"/>
      <c r="AI705" s="628"/>
      <c r="AJ705" s="562">
        <f t="shared" si="2115"/>
        <v>1</v>
      </c>
      <c r="AK705" s="629"/>
      <c r="AL705" s="628"/>
      <c r="AM705" s="562">
        <f t="shared" si="2116"/>
        <v>1</v>
      </c>
      <c r="AN705" s="629"/>
      <c r="AO705" s="628"/>
      <c r="AP705" s="559">
        <f t="shared" si="2117"/>
        <v>1</v>
      </c>
      <c r="AQ705" s="629"/>
      <c r="AR705" s="628"/>
      <c r="AS705" s="559">
        <f t="shared" si="2118"/>
        <v>1</v>
      </c>
      <c r="AT705" s="629"/>
      <c r="AU705" s="628"/>
      <c r="AV705" s="559">
        <f t="shared" si="2119"/>
        <v>1</v>
      </c>
      <c r="AW705" s="583">
        <f t="shared" ref="AW705:AW706" si="2125">SUM(M705+P705+S705+V705+Y705+AB705+AE705+AH705+AK705+AN705+AQ705+AT705)</f>
        <v>0</v>
      </c>
      <c r="AX705" s="583">
        <f t="shared" si="2029"/>
        <v>0</v>
      </c>
      <c r="AY705" s="564">
        <f t="shared" si="2120"/>
        <v>0</v>
      </c>
      <c r="AZ705" s="565" t="e">
        <f t="shared" si="2121"/>
        <v>#DIV/0!</v>
      </c>
      <c r="BA705" s="566">
        <f t="shared" si="2122"/>
        <v>0</v>
      </c>
      <c r="BB705" s="567">
        <f>MAX(0, Table176252626[[#This Row],[Column6]])</f>
        <v>1</v>
      </c>
      <c r="BC705" s="568">
        <v>0</v>
      </c>
      <c r="BD705" s="584">
        <f t="shared" si="2030"/>
        <v>1</v>
      </c>
      <c r="BE705" s="583">
        <f t="shared" si="2031"/>
        <v>1</v>
      </c>
      <c r="BF705" s="585">
        <v>2</v>
      </c>
      <c r="BG705" s="586">
        <v>45646.467129629629</v>
      </c>
      <c r="BH705" s="572">
        <f>BH687</f>
        <v>46265</v>
      </c>
      <c r="BI705" s="587">
        <f t="shared" si="2123"/>
        <v>618.5328703703708</v>
      </c>
      <c r="BJ705" s="580" t="str">
        <f t="shared" si="2032"/>
        <v>Dead Stock</v>
      </c>
      <c r="BK705" s="751">
        <v>9810</v>
      </c>
    </row>
    <row r="706" spans="1:63" ht="13">
      <c r="A706" s="549"/>
      <c r="B706" s="550"/>
      <c r="C706" s="551">
        <v>703</v>
      </c>
      <c r="D706" s="648" t="s">
        <v>3891</v>
      </c>
      <c r="E706" s="648">
        <v>1</v>
      </c>
      <c r="F706" s="553" t="s">
        <v>1952</v>
      </c>
      <c r="G706" s="580" t="s">
        <v>364</v>
      </c>
      <c r="H706" s="581" t="s">
        <v>3017</v>
      </c>
      <c r="I706" s="581" t="s">
        <v>425</v>
      </c>
      <c r="J706" s="580" t="s">
        <v>2</v>
      </c>
      <c r="K706" s="582">
        <f t="shared" si="2107"/>
        <v>1</v>
      </c>
      <c r="L706" s="580">
        <v>1</v>
      </c>
      <c r="M706" s="557"/>
      <c r="N706" s="558"/>
      <c r="O706" s="559">
        <f t="shared" si="2108"/>
        <v>1</v>
      </c>
      <c r="P706" s="560"/>
      <c r="Q706" s="558"/>
      <c r="R706" s="559">
        <f t="shared" si="2109"/>
        <v>1</v>
      </c>
      <c r="S706" s="560"/>
      <c r="T706" s="558"/>
      <c r="U706" s="561">
        <f t="shared" si="2110"/>
        <v>1</v>
      </c>
      <c r="V706" s="560"/>
      <c r="W706" s="558"/>
      <c r="X706" s="559">
        <f t="shared" si="2111"/>
        <v>1</v>
      </c>
      <c r="Y706" s="560"/>
      <c r="Z706" s="558"/>
      <c r="AA706" s="561">
        <f t="shared" si="2112"/>
        <v>1</v>
      </c>
      <c r="AB706" s="560"/>
      <c r="AC706" s="558"/>
      <c r="AD706" s="559">
        <f t="shared" si="2113"/>
        <v>1</v>
      </c>
      <c r="AE706" s="557"/>
      <c r="AF706" s="558"/>
      <c r="AG706" s="756">
        <f t="shared" si="2114"/>
        <v>1</v>
      </c>
      <c r="AH706" s="560"/>
      <c r="AI706" s="558"/>
      <c r="AJ706" s="562">
        <f t="shared" si="2115"/>
        <v>1</v>
      </c>
      <c r="AK706" s="560"/>
      <c r="AL706" s="558"/>
      <c r="AM706" s="562">
        <f t="shared" si="2116"/>
        <v>1</v>
      </c>
      <c r="AN706" s="560"/>
      <c r="AO706" s="558"/>
      <c r="AP706" s="562">
        <f t="shared" si="2117"/>
        <v>1</v>
      </c>
      <c r="AQ706" s="560"/>
      <c r="AR706" s="558"/>
      <c r="AS706" s="562">
        <f t="shared" si="2118"/>
        <v>1</v>
      </c>
      <c r="AT706" s="560"/>
      <c r="AU706" s="558"/>
      <c r="AV706" s="562">
        <f t="shared" si="2119"/>
        <v>1</v>
      </c>
      <c r="AW706" s="583">
        <f t="shared" si="2125"/>
        <v>0</v>
      </c>
      <c r="AX706" s="583">
        <f t="shared" si="2029"/>
        <v>0</v>
      </c>
      <c r="AY706" s="564">
        <f t="shared" si="2120"/>
        <v>0</v>
      </c>
      <c r="AZ706" s="565" t="e">
        <f t="shared" si="2121"/>
        <v>#DIV/0!</v>
      </c>
      <c r="BA706" s="566">
        <f t="shared" si="2122"/>
        <v>0</v>
      </c>
      <c r="BB706" s="567">
        <f>MAX(0, Table176252626[[#This Row],[Column6]])</f>
        <v>1</v>
      </c>
      <c r="BC706" s="568">
        <v>0</v>
      </c>
      <c r="BD706" s="584">
        <f t="shared" si="2030"/>
        <v>1</v>
      </c>
      <c r="BE706" s="583">
        <f t="shared" si="2031"/>
        <v>1</v>
      </c>
      <c r="BF706" s="585">
        <v>2</v>
      </c>
      <c r="BG706" s="586">
        <v>45013.635138888887</v>
      </c>
      <c r="BH706" s="572">
        <f>BH705</f>
        <v>46265</v>
      </c>
      <c r="BI706" s="587">
        <f t="shared" si="2123"/>
        <v>1251.364861111113</v>
      </c>
      <c r="BJ706" s="580" t="str">
        <f t="shared" si="2032"/>
        <v>Dead Stock</v>
      </c>
      <c r="BK706" s="751">
        <v>5500</v>
      </c>
    </row>
    <row r="707" spans="1:63" ht="13">
      <c r="A707" s="549"/>
      <c r="B707" s="550"/>
      <c r="C707" s="551">
        <v>704</v>
      </c>
      <c r="D707" s="648" t="s">
        <v>3891</v>
      </c>
      <c r="E707" s="648">
        <v>2</v>
      </c>
      <c r="F707" s="593" t="s">
        <v>1952</v>
      </c>
      <c r="G707" s="588" t="s">
        <v>4258</v>
      </c>
      <c r="H707" s="589" t="s">
        <v>5060</v>
      </c>
      <c r="I707" s="581" t="s">
        <v>418</v>
      </c>
      <c r="J707" s="580" t="s">
        <v>629</v>
      </c>
      <c r="K707" s="594">
        <f t="shared" si="2107"/>
        <v>2</v>
      </c>
      <c r="L707" s="580">
        <v>2</v>
      </c>
      <c r="M707" s="558"/>
      <c r="N707" s="558"/>
      <c r="O707" s="562">
        <f t="shared" si="2108"/>
        <v>2</v>
      </c>
      <c r="P707" s="560"/>
      <c r="Q707" s="558">
        <v>1</v>
      </c>
      <c r="R707" s="562">
        <f t="shared" si="2109"/>
        <v>1</v>
      </c>
      <c r="S707" s="560">
        <v>1</v>
      </c>
      <c r="T707" s="558">
        <v>1</v>
      </c>
      <c r="U707" s="595">
        <f t="shared" si="2110"/>
        <v>1</v>
      </c>
      <c r="V707" s="560"/>
      <c r="W707" s="558"/>
      <c r="X707" s="562">
        <f t="shared" si="2111"/>
        <v>1</v>
      </c>
      <c r="Y707" s="560"/>
      <c r="Z707" s="558">
        <v>1</v>
      </c>
      <c r="AA707" s="595">
        <f t="shared" si="2112"/>
        <v>0</v>
      </c>
      <c r="AB707" s="560">
        <v>2</v>
      </c>
      <c r="AC707" s="558"/>
      <c r="AD707" s="562">
        <f t="shared" si="2113"/>
        <v>2</v>
      </c>
      <c r="AE707" s="557"/>
      <c r="AF707" s="558"/>
      <c r="AG707" s="672">
        <f t="shared" si="2114"/>
        <v>2</v>
      </c>
      <c r="AH707" s="560"/>
      <c r="AI707" s="558"/>
      <c r="AJ707" s="562">
        <f t="shared" si="2115"/>
        <v>2</v>
      </c>
      <c r="AK707" s="560"/>
      <c r="AL707" s="558"/>
      <c r="AM707" s="562">
        <f t="shared" si="2116"/>
        <v>2</v>
      </c>
      <c r="AN707" s="560"/>
      <c r="AO707" s="558"/>
      <c r="AP707" s="562">
        <f t="shared" si="2117"/>
        <v>2</v>
      </c>
      <c r="AQ707" s="560"/>
      <c r="AR707" s="558"/>
      <c r="AS707" s="562">
        <f t="shared" si="2118"/>
        <v>2</v>
      </c>
      <c r="AT707" s="560"/>
      <c r="AU707" s="558"/>
      <c r="AV707" s="562">
        <f t="shared" si="2119"/>
        <v>2</v>
      </c>
      <c r="AW707" s="597">
        <f t="shared" ref="AW707:AW708" si="2126">SUM(M707+P707+S707+V707+Y707+AB707+AE707+AH707+AK707+AN707+AQ707+AT707)</f>
        <v>3</v>
      </c>
      <c r="AX707" s="583">
        <f t="shared" si="2029"/>
        <v>3</v>
      </c>
      <c r="AY707" s="599">
        <f t="shared" si="2120"/>
        <v>3</v>
      </c>
      <c r="AZ707" s="600">
        <f t="shared" si="2121"/>
        <v>1</v>
      </c>
      <c r="BA707" s="601">
        <f t="shared" si="2122"/>
        <v>3</v>
      </c>
      <c r="BB707" s="602">
        <v>2</v>
      </c>
      <c r="BC707" s="603">
        <v>1</v>
      </c>
      <c r="BD707" s="584">
        <f t="shared" si="2030"/>
        <v>2</v>
      </c>
      <c r="BE707" s="583">
        <f t="shared" si="2031"/>
        <v>1</v>
      </c>
      <c r="BF707" s="585">
        <v>2</v>
      </c>
      <c r="BG707" s="586">
        <v>46197</v>
      </c>
      <c r="BH707" s="572">
        <f>BH651</f>
        <v>46265</v>
      </c>
      <c r="BI707" s="604">
        <f t="shared" si="2123"/>
        <v>68</v>
      </c>
      <c r="BJ707" s="580" t="str">
        <f t="shared" si="2032"/>
        <v/>
      </c>
      <c r="BK707" s="751">
        <v>38355.79</v>
      </c>
    </row>
    <row r="708" spans="1:63" ht="13">
      <c r="A708" s="575"/>
      <c r="B708" s="576"/>
      <c r="C708" s="577">
        <v>705</v>
      </c>
      <c r="D708" s="648" t="s">
        <v>3891</v>
      </c>
      <c r="E708" s="648">
        <v>2</v>
      </c>
      <c r="F708" s="593" t="s">
        <v>1952</v>
      </c>
      <c r="G708" s="588" t="s">
        <v>4259</v>
      </c>
      <c r="H708" s="589" t="s">
        <v>5061</v>
      </c>
      <c r="I708" s="581" t="s">
        <v>418</v>
      </c>
      <c r="J708" s="580" t="s">
        <v>629</v>
      </c>
      <c r="K708" s="594">
        <f t="shared" si="2107"/>
        <v>1</v>
      </c>
      <c r="L708" s="588">
        <v>2</v>
      </c>
      <c r="M708" s="558"/>
      <c r="N708" s="558"/>
      <c r="O708" s="562">
        <f t="shared" si="2108"/>
        <v>2</v>
      </c>
      <c r="P708" s="560"/>
      <c r="Q708" s="558">
        <v>1</v>
      </c>
      <c r="R708" s="562">
        <f t="shared" si="2109"/>
        <v>1</v>
      </c>
      <c r="S708" s="560">
        <v>1</v>
      </c>
      <c r="T708" s="558"/>
      <c r="U708" s="595">
        <f t="shared" si="2110"/>
        <v>2</v>
      </c>
      <c r="V708" s="560"/>
      <c r="W708" s="558">
        <v>1</v>
      </c>
      <c r="X708" s="562">
        <f t="shared" si="2111"/>
        <v>1</v>
      </c>
      <c r="Y708" s="560"/>
      <c r="Z708" s="558"/>
      <c r="AA708" s="595">
        <f t="shared" si="2112"/>
        <v>1</v>
      </c>
      <c r="AB708" s="560"/>
      <c r="AC708" s="558"/>
      <c r="AD708" s="562">
        <f t="shared" si="2113"/>
        <v>1</v>
      </c>
      <c r="AE708" s="557">
        <v>1</v>
      </c>
      <c r="AF708" s="558">
        <v>1</v>
      </c>
      <c r="AG708" s="672">
        <f t="shared" si="2114"/>
        <v>1</v>
      </c>
      <c r="AH708" s="560"/>
      <c r="AI708" s="558"/>
      <c r="AJ708" s="562">
        <f t="shared" si="2115"/>
        <v>1</v>
      </c>
      <c r="AK708" s="560"/>
      <c r="AL708" s="558"/>
      <c r="AM708" s="562">
        <f t="shared" si="2116"/>
        <v>1</v>
      </c>
      <c r="AN708" s="560"/>
      <c r="AO708" s="558"/>
      <c r="AP708" s="562">
        <f t="shared" si="2117"/>
        <v>1</v>
      </c>
      <c r="AQ708" s="560"/>
      <c r="AR708" s="558"/>
      <c r="AS708" s="562">
        <f t="shared" si="2118"/>
        <v>1</v>
      </c>
      <c r="AT708" s="560"/>
      <c r="AU708" s="558"/>
      <c r="AV708" s="562">
        <f t="shared" si="2119"/>
        <v>1</v>
      </c>
      <c r="AW708" s="597">
        <f t="shared" si="2126"/>
        <v>2</v>
      </c>
      <c r="AX708" s="583">
        <f t="shared" si="2029"/>
        <v>3</v>
      </c>
      <c r="AY708" s="599">
        <f t="shared" si="2120"/>
        <v>3</v>
      </c>
      <c r="AZ708" s="600">
        <f t="shared" si="2121"/>
        <v>1</v>
      </c>
      <c r="BA708" s="601">
        <f t="shared" si="2122"/>
        <v>3</v>
      </c>
      <c r="BB708" s="602">
        <f>MAX(N708,Q708,T708,W708,Z708,AC708,AF708,AI708,AL708,AO708,AR708,AU708)</f>
        <v>1</v>
      </c>
      <c r="BC708" s="603">
        <v>0</v>
      </c>
      <c r="BD708" s="584">
        <f t="shared" si="2030"/>
        <v>1</v>
      </c>
      <c r="BE708" s="583">
        <f t="shared" si="2031"/>
        <v>1</v>
      </c>
      <c r="BF708" s="585">
        <v>2</v>
      </c>
      <c r="BG708" s="586">
        <v>46230</v>
      </c>
      <c r="BH708" s="572">
        <f>BH707</f>
        <v>46265</v>
      </c>
      <c r="BI708" s="604">
        <f t="shared" si="2123"/>
        <v>35</v>
      </c>
      <c r="BJ708" s="580" t="str">
        <f t="shared" si="2032"/>
        <v/>
      </c>
      <c r="BK708" s="751">
        <v>38355.79</v>
      </c>
    </row>
    <row r="709" spans="1:63" ht="13">
      <c r="A709" s="575"/>
      <c r="B709" s="576"/>
      <c r="C709" s="551">
        <v>706</v>
      </c>
      <c r="D709" s="648" t="s">
        <v>3891</v>
      </c>
      <c r="E709" s="648">
        <v>2</v>
      </c>
      <c r="F709" s="593" t="s">
        <v>1952</v>
      </c>
      <c r="G709" s="588" t="s">
        <v>4384</v>
      </c>
      <c r="H709" s="589" t="s">
        <v>4385</v>
      </c>
      <c r="I709" s="589" t="s">
        <v>4386</v>
      </c>
      <c r="J709" s="588" t="s">
        <v>2705</v>
      </c>
      <c r="K709" s="594">
        <f t="shared" ref="K709" si="2127">AV709</f>
        <v>3</v>
      </c>
      <c r="L709" s="588">
        <v>2</v>
      </c>
      <c r="M709" s="558"/>
      <c r="N709" s="558"/>
      <c r="O709" s="562">
        <f t="shared" ref="O709" si="2128">SUM(L709+M709-N709)</f>
        <v>2</v>
      </c>
      <c r="P709" s="560"/>
      <c r="Q709" s="558"/>
      <c r="R709" s="562">
        <f t="shared" ref="R709" si="2129">SUM(O709+P709-Q709)</f>
        <v>2</v>
      </c>
      <c r="S709" s="560"/>
      <c r="T709" s="558">
        <v>1</v>
      </c>
      <c r="U709" s="595">
        <f t="shared" ref="U709" si="2130">SUM(R709+S709-T709)</f>
        <v>1</v>
      </c>
      <c r="V709" s="560">
        <f>1+1</f>
        <v>2</v>
      </c>
      <c r="W709" s="558">
        <v>2</v>
      </c>
      <c r="X709" s="562">
        <f t="shared" ref="X709" si="2131">SUM(U709+V709-W709)</f>
        <v>1</v>
      </c>
      <c r="Y709" s="560"/>
      <c r="Z709" s="558"/>
      <c r="AA709" s="595">
        <f t="shared" ref="AA709" si="2132">SUM(X709+Y709-Z709)</f>
        <v>1</v>
      </c>
      <c r="AB709" s="560">
        <v>2</v>
      </c>
      <c r="AC709" s="558"/>
      <c r="AD709" s="562">
        <f t="shared" ref="AD709" si="2133">SUM(AA709+AB709-AC709)</f>
        <v>3</v>
      </c>
      <c r="AE709" s="557"/>
      <c r="AF709" s="558"/>
      <c r="AG709" s="672">
        <f t="shared" ref="AG709" si="2134">SUM(AD709+AE709-AF709)</f>
        <v>3</v>
      </c>
      <c r="AH709" s="560"/>
      <c r="AI709" s="558"/>
      <c r="AJ709" s="562">
        <f t="shared" ref="AJ709" si="2135">SUM(AG709+AH709-AI709)</f>
        <v>3</v>
      </c>
      <c r="AK709" s="560"/>
      <c r="AL709" s="558"/>
      <c r="AM709" s="562">
        <f t="shared" ref="AM709" si="2136">SUM(AJ709+AK709-AL709)</f>
        <v>3</v>
      </c>
      <c r="AN709" s="560"/>
      <c r="AO709" s="558"/>
      <c r="AP709" s="562">
        <f t="shared" ref="AP709" si="2137">SUM(AM709+AN709-AO709)</f>
        <v>3</v>
      </c>
      <c r="AQ709" s="560"/>
      <c r="AR709" s="558"/>
      <c r="AS709" s="562">
        <f t="shared" ref="AS709" si="2138">SUM(AP709+AQ709-AR709)</f>
        <v>3</v>
      </c>
      <c r="AT709" s="560"/>
      <c r="AU709" s="558"/>
      <c r="AV709" s="562">
        <f t="shared" ref="AV709" si="2139">SUM(AS709+AT709-AU709)</f>
        <v>3</v>
      </c>
      <c r="AW709" s="597">
        <f t="shared" ref="AW709" si="2140">SUM(M709+P709+S709+V709+Y709+AB709+AE709+AH709+AK709+AN709+AQ709+AT709)</f>
        <v>4</v>
      </c>
      <c r="AX709" s="583">
        <f t="shared" si="2029"/>
        <v>3</v>
      </c>
      <c r="AY709" s="599">
        <f t="shared" ref="AY709" si="2141">SUM(N709,Q709,T709,W709,Z709,AC709,AF709,AI709,AL709,AO709,AR709,AU709)</f>
        <v>3</v>
      </c>
      <c r="AZ709" s="600">
        <f t="shared" ref="AZ709" si="2142">AVERAGE(N709,Q709,T709,W709,Z709,AC709,AF709,AI709,AL709,AO709,AR709,AU709)</f>
        <v>1.5</v>
      </c>
      <c r="BA709" s="601">
        <f t="shared" ref="BA709" si="2143">COUNT(N709,Q709,T709,W709,Z709,AC709,AF709,AI709,AL709,AO709,AR709,AU709)</f>
        <v>2</v>
      </c>
      <c r="BB709" s="567">
        <f>MAX(0, Table176252626[[#This Row],[Column6]])</f>
        <v>3</v>
      </c>
      <c r="BC709" s="568">
        <v>1</v>
      </c>
      <c r="BD709" s="584">
        <f t="shared" si="2030"/>
        <v>3</v>
      </c>
      <c r="BE709" s="583">
        <f t="shared" si="2031"/>
        <v>2</v>
      </c>
      <c r="BF709" s="585">
        <v>2</v>
      </c>
      <c r="BG709" s="586">
        <v>46196</v>
      </c>
      <c r="BH709" s="572">
        <f>BH708</f>
        <v>46265</v>
      </c>
      <c r="BI709" s="587">
        <f t="shared" ref="BI709" si="2144">BH709-BG709</f>
        <v>69</v>
      </c>
      <c r="BJ709" s="580" t="str">
        <f t="shared" si="2032"/>
        <v/>
      </c>
      <c r="BK709" s="751">
        <v>26000</v>
      </c>
    </row>
    <row r="710" spans="1:63" ht="13">
      <c r="A710" s="549"/>
      <c r="B710" s="576"/>
      <c r="C710" s="551">
        <v>707</v>
      </c>
      <c r="D710" s="648" t="s">
        <v>3891</v>
      </c>
      <c r="E710" s="648">
        <v>2</v>
      </c>
      <c r="F710" s="593" t="s">
        <v>1952</v>
      </c>
      <c r="G710" s="580" t="s">
        <v>4392</v>
      </c>
      <c r="H710" s="581" t="s">
        <v>4393</v>
      </c>
      <c r="I710" s="581" t="s">
        <v>4386</v>
      </c>
      <c r="J710" s="580" t="s">
        <v>2705</v>
      </c>
      <c r="K710" s="582">
        <f t="shared" ref="K710:K717" si="2145">AV710</f>
        <v>3</v>
      </c>
      <c r="L710" s="580">
        <v>3</v>
      </c>
      <c r="M710" s="557"/>
      <c r="N710" s="558"/>
      <c r="O710" s="559">
        <f t="shared" ref="O710:O717" si="2146">SUM(L710+M710-N710)</f>
        <v>3</v>
      </c>
      <c r="P710" s="560"/>
      <c r="Q710" s="558"/>
      <c r="R710" s="559">
        <f t="shared" ref="R710:R717" si="2147">SUM(O710+P710-Q710)</f>
        <v>3</v>
      </c>
      <c r="S710" s="560"/>
      <c r="T710" s="558"/>
      <c r="U710" s="561">
        <f t="shared" ref="U710:U717" si="2148">SUM(R710+S710-T710)</f>
        <v>3</v>
      </c>
      <c r="V710" s="560"/>
      <c r="W710" s="558"/>
      <c r="X710" s="559">
        <f t="shared" ref="X710:X717" si="2149">SUM(U710+V710-W710)</f>
        <v>3</v>
      </c>
      <c r="Y710" s="560"/>
      <c r="Z710" s="558"/>
      <c r="AA710" s="561">
        <f t="shared" ref="AA710:AA717" si="2150">SUM(X710+Y710-Z710)</f>
        <v>3</v>
      </c>
      <c r="AB710" s="560"/>
      <c r="AC710" s="558"/>
      <c r="AD710" s="559">
        <f t="shared" ref="AD710:AD717" si="2151">SUM(AA710+AB710-AC710)</f>
        <v>3</v>
      </c>
      <c r="AE710" s="557"/>
      <c r="AF710" s="558"/>
      <c r="AG710" s="756">
        <f t="shared" ref="AG710:AG717" si="2152">SUM(AD710+AE710-AF710)</f>
        <v>3</v>
      </c>
      <c r="AH710" s="560"/>
      <c r="AI710" s="558"/>
      <c r="AJ710" s="562">
        <f t="shared" ref="AJ710:AJ717" si="2153">SUM(AG710+AH710-AI710)</f>
        <v>3</v>
      </c>
      <c r="AK710" s="560"/>
      <c r="AL710" s="558"/>
      <c r="AM710" s="562">
        <f t="shared" ref="AM710:AM717" si="2154">SUM(AJ710+AK710-AL710)</f>
        <v>3</v>
      </c>
      <c r="AN710" s="560"/>
      <c r="AO710" s="558"/>
      <c r="AP710" s="562">
        <f t="shared" ref="AP710:AP717" si="2155">SUM(AM710+AN710-AO710)</f>
        <v>3</v>
      </c>
      <c r="AQ710" s="560"/>
      <c r="AR710" s="558"/>
      <c r="AS710" s="562">
        <f t="shared" ref="AS710:AS717" si="2156">SUM(AP710+AQ710-AR710)</f>
        <v>3</v>
      </c>
      <c r="AT710" s="560"/>
      <c r="AU710" s="558"/>
      <c r="AV710" s="562">
        <f t="shared" ref="AV710:AV717" si="2157">SUM(AS710+AT710-AU710)</f>
        <v>3</v>
      </c>
      <c r="AW710" s="583">
        <f>SUM(M710+P710+S710+V710+Y710+AB710+AE710+AH710+AK710+AN710+AQ710+AT710)</f>
        <v>0</v>
      </c>
      <c r="AX710" s="583">
        <f t="shared" si="2029"/>
        <v>0</v>
      </c>
      <c r="AY710" s="564">
        <f t="shared" ref="AY710:AY717" si="2158">SUM(N710,Q710,T710,W710,Z710,AC710,AF710,AI710,AL710,AO710,AR710,AU710)</f>
        <v>0</v>
      </c>
      <c r="AZ710" s="565" t="e">
        <f t="shared" ref="AZ710:AZ717" si="2159">AVERAGE(N710,Q710,T710,W710,Z710,AC710,AF710,AI710,AL710,AO710,AR710,AU710)</f>
        <v>#DIV/0!</v>
      </c>
      <c r="BA710" s="566">
        <f t="shared" ref="BA710:BA717" si="2160">COUNT(N710,Q710,T710,W710,Z710,AC710,AF710,AI710,AL710,AO710,AR710,AU710)</f>
        <v>0</v>
      </c>
      <c r="BB710" s="567">
        <f>MAX(0, Table176252626[[#This Row],[Column6]])</f>
        <v>3</v>
      </c>
      <c r="BC710" s="568">
        <v>1</v>
      </c>
      <c r="BD710" s="584">
        <f t="shared" si="2030"/>
        <v>3</v>
      </c>
      <c r="BE710" s="583">
        <f t="shared" si="2031"/>
        <v>2</v>
      </c>
      <c r="BF710" s="585">
        <v>2</v>
      </c>
      <c r="BG710" s="586">
        <v>45810</v>
      </c>
      <c r="BH710" s="572">
        <f>BH709</f>
        <v>46265</v>
      </c>
      <c r="BI710" s="587">
        <f t="shared" ref="BI710:BI717" si="2161">BH710-BG710</f>
        <v>455</v>
      </c>
      <c r="BJ710" s="580" t="str">
        <f t="shared" si="2032"/>
        <v>Dead Stock</v>
      </c>
      <c r="BK710" s="751">
        <v>70500</v>
      </c>
    </row>
    <row r="711" spans="1:63" ht="13">
      <c r="A711" s="575"/>
      <c r="B711" s="576"/>
      <c r="C711" s="551">
        <v>708</v>
      </c>
      <c r="D711" s="648" t="s">
        <v>3891</v>
      </c>
      <c r="E711" s="648">
        <v>3</v>
      </c>
      <c r="F711" s="593" t="s">
        <v>1952</v>
      </c>
      <c r="G711" s="588" t="s">
        <v>4130</v>
      </c>
      <c r="H711" s="589" t="s">
        <v>4131</v>
      </c>
      <c r="I711" s="589" t="s">
        <v>422</v>
      </c>
      <c r="J711" s="580" t="s">
        <v>629</v>
      </c>
      <c r="K711" s="594">
        <f t="shared" si="2145"/>
        <v>2</v>
      </c>
      <c r="L711" s="580">
        <v>2</v>
      </c>
      <c r="M711" s="558"/>
      <c r="N711" s="558"/>
      <c r="O711" s="562">
        <f t="shared" si="2146"/>
        <v>2</v>
      </c>
      <c r="P711" s="560"/>
      <c r="Q711" s="558"/>
      <c r="R711" s="562">
        <f t="shared" si="2147"/>
        <v>2</v>
      </c>
      <c r="S711" s="560"/>
      <c r="T711" s="558"/>
      <c r="U711" s="595">
        <f t="shared" si="2148"/>
        <v>2</v>
      </c>
      <c r="V711" s="560"/>
      <c r="W711" s="558"/>
      <c r="X711" s="562">
        <f t="shared" si="2149"/>
        <v>2</v>
      </c>
      <c r="Y711" s="560"/>
      <c r="Z711" s="558"/>
      <c r="AA711" s="595">
        <f t="shared" si="2150"/>
        <v>2</v>
      </c>
      <c r="AB711" s="560"/>
      <c r="AC711" s="558"/>
      <c r="AD711" s="562">
        <f t="shared" si="2151"/>
        <v>2</v>
      </c>
      <c r="AE711" s="557"/>
      <c r="AF711" s="558"/>
      <c r="AG711" s="672">
        <f t="shared" si="2152"/>
        <v>2</v>
      </c>
      <c r="AH711" s="560"/>
      <c r="AI711" s="558"/>
      <c r="AJ711" s="562">
        <f t="shared" si="2153"/>
        <v>2</v>
      </c>
      <c r="AK711" s="560"/>
      <c r="AL711" s="558"/>
      <c r="AM711" s="562">
        <f t="shared" si="2154"/>
        <v>2</v>
      </c>
      <c r="AN711" s="560"/>
      <c r="AO711" s="558"/>
      <c r="AP711" s="562">
        <f t="shared" si="2155"/>
        <v>2</v>
      </c>
      <c r="AQ711" s="560"/>
      <c r="AR711" s="558"/>
      <c r="AS711" s="562">
        <f t="shared" si="2156"/>
        <v>2</v>
      </c>
      <c r="AT711" s="560"/>
      <c r="AU711" s="558"/>
      <c r="AV711" s="562">
        <f t="shared" si="2157"/>
        <v>2</v>
      </c>
      <c r="AW711" s="597">
        <f t="shared" ref="AW711" si="2162">SUM(M711+P711+S711+V711+Y711+AB711+AE711+AH711+AK711+AN711+AQ711+AT711)</f>
        <v>0</v>
      </c>
      <c r="AX711" s="583">
        <f t="shared" si="2029"/>
        <v>0</v>
      </c>
      <c r="AY711" s="599">
        <f t="shared" si="2158"/>
        <v>0</v>
      </c>
      <c r="AZ711" s="600" t="e">
        <f t="shared" si="2159"/>
        <v>#DIV/0!</v>
      </c>
      <c r="BA711" s="601">
        <f t="shared" si="2160"/>
        <v>0</v>
      </c>
      <c r="BB711" s="602">
        <v>2</v>
      </c>
      <c r="BC711" s="603">
        <v>1</v>
      </c>
      <c r="BD711" s="584">
        <f t="shared" si="2030"/>
        <v>2</v>
      </c>
      <c r="BE711" s="583">
        <f t="shared" si="2031"/>
        <v>1</v>
      </c>
      <c r="BF711" s="585">
        <v>2</v>
      </c>
      <c r="BG711" s="586">
        <v>45674.560717592591</v>
      </c>
      <c r="BH711" s="572">
        <f>BH713</f>
        <v>46265</v>
      </c>
      <c r="BI711" s="604">
        <f t="shared" si="2161"/>
        <v>590.43928240740934</v>
      </c>
      <c r="BJ711" s="580" t="str">
        <f t="shared" si="2032"/>
        <v>Dead Stock</v>
      </c>
      <c r="BK711" s="751">
        <v>20900</v>
      </c>
    </row>
    <row r="712" spans="1:63" ht="13">
      <c r="A712" s="575"/>
      <c r="B712" s="576"/>
      <c r="C712" s="577">
        <v>709</v>
      </c>
      <c r="D712" s="648" t="s">
        <v>3891</v>
      </c>
      <c r="E712" s="648">
        <v>3</v>
      </c>
      <c r="F712" s="553" t="s">
        <v>3852</v>
      </c>
      <c r="G712" s="606" t="s">
        <v>1057</v>
      </c>
      <c r="H712" s="613" t="s">
        <v>5059</v>
      </c>
      <c r="I712" s="581" t="s">
        <v>1056</v>
      </c>
      <c r="J712" s="580" t="s">
        <v>629</v>
      </c>
      <c r="K712" s="582">
        <f t="shared" si="2145"/>
        <v>1</v>
      </c>
      <c r="L712" s="580">
        <v>1</v>
      </c>
      <c r="M712" s="557"/>
      <c r="N712" s="558"/>
      <c r="O712" s="559">
        <f t="shared" si="2146"/>
        <v>1</v>
      </c>
      <c r="P712" s="560"/>
      <c r="Q712" s="558"/>
      <c r="R712" s="559">
        <f t="shared" si="2147"/>
        <v>1</v>
      </c>
      <c r="S712" s="560"/>
      <c r="T712" s="558"/>
      <c r="U712" s="561">
        <f t="shared" si="2148"/>
        <v>1</v>
      </c>
      <c r="V712" s="560"/>
      <c r="W712" s="558"/>
      <c r="X712" s="559">
        <f t="shared" si="2149"/>
        <v>1</v>
      </c>
      <c r="Y712" s="560"/>
      <c r="Z712" s="558"/>
      <c r="AA712" s="561">
        <f t="shared" si="2150"/>
        <v>1</v>
      </c>
      <c r="AB712" s="560"/>
      <c r="AC712" s="558"/>
      <c r="AD712" s="559">
        <f t="shared" si="2151"/>
        <v>1</v>
      </c>
      <c r="AE712" s="557"/>
      <c r="AF712" s="558"/>
      <c r="AG712" s="756">
        <f t="shared" si="2152"/>
        <v>1</v>
      </c>
      <c r="AH712" s="560"/>
      <c r="AI712" s="558"/>
      <c r="AJ712" s="562">
        <f t="shared" si="2153"/>
        <v>1</v>
      </c>
      <c r="AK712" s="560"/>
      <c r="AL712" s="558"/>
      <c r="AM712" s="562">
        <f t="shared" si="2154"/>
        <v>1</v>
      </c>
      <c r="AN712" s="560"/>
      <c r="AO712" s="558"/>
      <c r="AP712" s="562">
        <f t="shared" si="2155"/>
        <v>1</v>
      </c>
      <c r="AQ712" s="560"/>
      <c r="AR712" s="558"/>
      <c r="AS712" s="562">
        <f t="shared" si="2156"/>
        <v>1</v>
      </c>
      <c r="AT712" s="560"/>
      <c r="AU712" s="558"/>
      <c r="AV712" s="562">
        <f t="shared" si="2157"/>
        <v>1</v>
      </c>
      <c r="AW712" s="583">
        <f>SUM(M712+P712+S712+V712+Y712+AB712+AE712+AH712+AK712+AN712+AQ712+AT712)</f>
        <v>0</v>
      </c>
      <c r="AX712" s="583">
        <f t="shared" si="2029"/>
        <v>0</v>
      </c>
      <c r="AY712" s="564">
        <f t="shared" si="2158"/>
        <v>0</v>
      </c>
      <c r="AZ712" s="565" t="e">
        <f t="shared" si="2159"/>
        <v>#DIV/0!</v>
      </c>
      <c r="BA712" s="566">
        <f t="shared" si="2160"/>
        <v>0</v>
      </c>
      <c r="BB712" s="567">
        <f>MAX(0, Table176252626[[#This Row],[Column6]])</f>
        <v>1</v>
      </c>
      <c r="BC712" s="568">
        <v>0</v>
      </c>
      <c r="BD712" s="584">
        <f t="shared" si="2030"/>
        <v>1</v>
      </c>
      <c r="BE712" s="583">
        <f t="shared" si="2031"/>
        <v>1</v>
      </c>
      <c r="BF712" s="585">
        <v>2</v>
      </c>
      <c r="BG712" s="586">
        <v>43630.653738425928</v>
      </c>
      <c r="BH712" s="572">
        <f>BH722</f>
        <v>46265</v>
      </c>
      <c r="BI712" s="608">
        <f t="shared" si="2161"/>
        <v>2634.3462615740718</v>
      </c>
      <c r="BJ712" s="580" t="str">
        <f t="shared" si="2032"/>
        <v>Dead Stock</v>
      </c>
      <c r="BK712" s="751">
        <v>70000</v>
      </c>
    </row>
    <row r="713" spans="1:63" ht="13">
      <c r="A713" s="590"/>
      <c r="B713" s="591"/>
      <c r="C713" s="551">
        <v>710</v>
      </c>
      <c r="D713" s="648" t="s">
        <v>3891</v>
      </c>
      <c r="E713" s="648">
        <v>3</v>
      </c>
      <c r="F713" s="593" t="s">
        <v>1952</v>
      </c>
      <c r="G713" s="588" t="s">
        <v>4206</v>
      </c>
      <c r="H713" s="589" t="s">
        <v>4205</v>
      </c>
      <c r="I713" s="589" t="s">
        <v>422</v>
      </c>
      <c r="J713" s="588" t="s">
        <v>629</v>
      </c>
      <c r="K713" s="594">
        <f t="shared" si="2145"/>
        <v>2</v>
      </c>
      <c r="L713" s="588">
        <v>2</v>
      </c>
      <c r="M713" s="558"/>
      <c r="N713" s="558"/>
      <c r="O713" s="562">
        <f t="shared" si="2146"/>
        <v>2</v>
      </c>
      <c r="P713" s="560"/>
      <c r="Q713" s="558"/>
      <c r="R713" s="562">
        <f t="shared" si="2147"/>
        <v>2</v>
      </c>
      <c r="S713" s="560"/>
      <c r="T713" s="558"/>
      <c r="U713" s="595">
        <f t="shared" si="2148"/>
        <v>2</v>
      </c>
      <c r="V713" s="560"/>
      <c r="W713" s="558"/>
      <c r="X713" s="562">
        <f t="shared" si="2149"/>
        <v>2</v>
      </c>
      <c r="Y713" s="560"/>
      <c r="Z713" s="558"/>
      <c r="AA713" s="595">
        <f t="shared" si="2150"/>
        <v>2</v>
      </c>
      <c r="AB713" s="560"/>
      <c r="AC713" s="558"/>
      <c r="AD713" s="562">
        <f t="shared" si="2151"/>
        <v>2</v>
      </c>
      <c r="AE713" s="557"/>
      <c r="AF713" s="558"/>
      <c r="AG713" s="672">
        <f t="shared" si="2152"/>
        <v>2</v>
      </c>
      <c r="AH713" s="560"/>
      <c r="AI713" s="558"/>
      <c r="AJ713" s="562">
        <f t="shared" si="2153"/>
        <v>2</v>
      </c>
      <c r="AK713" s="560"/>
      <c r="AL713" s="558"/>
      <c r="AM713" s="562">
        <f t="shared" si="2154"/>
        <v>2</v>
      </c>
      <c r="AN713" s="560"/>
      <c r="AO713" s="558"/>
      <c r="AP713" s="562">
        <f t="shared" si="2155"/>
        <v>2</v>
      </c>
      <c r="AQ713" s="560"/>
      <c r="AR713" s="558"/>
      <c r="AS713" s="562">
        <f t="shared" si="2156"/>
        <v>2</v>
      </c>
      <c r="AT713" s="560"/>
      <c r="AU713" s="558"/>
      <c r="AV713" s="562">
        <f t="shared" si="2157"/>
        <v>2</v>
      </c>
      <c r="AW713" s="597">
        <f t="shared" ref="AW713" si="2163">SUM(M713+P713+S713+V713+Y713+AB713+AE713+AH713+AK713+AN713+AQ713+AT713)</f>
        <v>0</v>
      </c>
      <c r="AX713" s="583">
        <f t="shared" si="2029"/>
        <v>0</v>
      </c>
      <c r="AY713" s="599">
        <f t="shared" si="2158"/>
        <v>0</v>
      </c>
      <c r="AZ713" s="600" t="e">
        <f t="shared" si="2159"/>
        <v>#DIV/0!</v>
      </c>
      <c r="BA713" s="601">
        <f t="shared" si="2160"/>
        <v>0</v>
      </c>
      <c r="BB713" s="602">
        <v>2</v>
      </c>
      <c r="BC713" s="603">
        <v>1</v>
      </c>
      <c r="BD713" s="584">
        <f t="shared" si="2030"/>
        <v>2</v>
      </c>
      <c r="BE713" s="583">
        <f t="shared" si="2031"/>
        <v>1</v>
      </c>
      <c r="BF713" s="585">
        <v>2</v>
      </c>
      <c r="BG713" s="586">
        <v>45674.560717592591</v>
      </c>
      <c r="BH713" s="572">
        <f>BH712</f>
        <v>46265</v>
      </c>
      <c r="BI713" s="604">
        <f t="shared" si="2161"/>
        <v>590.43928240740934</v>
      </c>
      <c r="BJ713" s="580" t="str">
        <f t="shared" si="2032"/>
        <v>Dead Stock</v>
      </c>
      <c r="BK713" s="751">
        <v>15841</v>
      </c>
    </row>
    <row r="714" spans="1:63" ht="13">
      <c r="A714" s="575"/>
      <c r="B714" s="576"/>
      <c r="C714" s="551">
        <v>711</v>
      </c>
      <c r="D714" s="648" t="s">
        <v>3891</v>
      </c>
      <c r="E714" s="648">
        <v>3</v>
      </c>
      <c r="F714" s="593" t="s">
        <v>1952</v>
      </c>
      <c r="G714" s="588" t="s">
        <v>3934</v>
      </c>
      <c r="H714" s="589" t="s">
        <v>3933</v>
      </c>
      <c r="I714" s="589" t="s">
        <v>2412</v>
      </c>
      <c r="J714" s="580" t="s">
        <v>629</v>
      </c>
      <c r="K714" s="594">
        <f t="shared" si="2145"/>
        <v>1</v>
      </c>
      <c r="L714" s="580">
        <v>1</v>
      </c>
      <c r="M714" s="558"/>
      <c r="N714" s="558"/>
      <c r="O714" s="562">
        <f t="shared" si="2146"/>
        <v>1</v>
      </c>
      <c r="P714" s="560"/>
      <c r="Q714" s="558"/>
      <c r="R714" s="562">
        <f t="shared" si="2147"/>
        <v>1</v>
      </c>
      <c r="S714" s="560"/>
      <c r="T714" s="558"/>
      <c r="U714" s="595">
        <f t="shared" si="2148"/>
        <v>1</v>
      </c>
      <c r="V714" s="560"/>
      <c r="W714" s="558"/>
      <c r="X714" s="562">
        <f t="shared" si="2149"/>
        <v>1</v>
      </c>
      <c r="Y714" s="560"/>
      <c r="Z714" s="558"/>
      <c r="AA714" s="595">
        <f t="shared" si="2150"/>
        <v>1</v>
      </c>
      <c r="AB714" s="560"/>
      <c r="AC714" s="558"/>
      <c r="AD714" s="562">
        <f t="shared" si="2151"/>
        <v>1</v>
      </c>
      <c r="AE714" s="557"/>
      <c r="AF714" s="558"/>
      <c r="AG714" s="672">
        <f t="shared" si="2152"/>
        <v>1</v>
      </c>
      <c r="AH714" s="560"/>
      <c r="AI714" s="558"/>
      <c r="AJ714" s="562">
        <f t="shared" si="2153"/>
        <v>1</v>
      </c>
      <c r="AK714" s="560"/>
      <c r="AL714" s="558"/>
      <c r="AM714" s="562">
        <f t="shared" si="2154"/>
        <v>1</v>
      </c>
      <c r="AN714" s="560"/>
      <c r="AO714" s="558"/>
      <c r="AP714" s="562">
        <f t="shared" si="2155"/>
        <v>1</v>
      </c>
      <c r="AQ714" s="560"/>
      <c r="AR714" s="558"/>
      <c r="AS714" s="562">
        <f t="shared" si="2156"/>
        <v>1</v>
      </c>
      <c r="AT714" s="560"/>
      <c r="AU714" s="558"/>
      <c r="AV714" s="562">
        <f t="shared" si="2157"/>
        <v>1</v>
      </c>
      <c r="AW714" s="597">
        <f>SUM(M714+P714+S714+V714+Y714+AB714+AE714+AH714+AK714+AN714+AQ714+AT714)</f>
        <v>0</v>
      </c>
      <c r="AX714" s="583">
        <f t="shared" si="2029"/>
        <v>0</v>
      </c>
      <c r="AY714" s="599">
        <f t="shared" si="2158"/>
        <v>0</v>
      </c>
      <c r="AZ714" s="600" t="e">
        <f t="shared" si="2159"/>
        <v>#DIV/0!</v>
      </c>
      <c r="BA714" s="601">
        <f t="shared" si="2160"/>
        <v>0</v>
      </c>
      <c r="BB714" s="602">
        <v>1</v>
      </c>
      <c r="BC714" s="603">
        <v>0</v>
      </c>
      <c r="BD714" s="584">
        <f t="shared" si="2030"/>
        <v>1</v>
      </c>
      <c r="BE714" s="583">
        <f t="shared" si="2031"/>
        <v>1</v>
      </c>
      <c r="BF714" s="585">
        <v>2</v>
      </c>
      <c r="BG714" s="586">
        <v>45455.477581018517</v>
      </c>
      <c r="BH714" s="572">
        <f>BH715</f>
        <v>46265</v>
      </c>
      <c r="BI714" s="604">
        <f t="shared" si="2161"/>
        <v>809.5224189814835</v>
      </c>
      <c r="BJ714" s="580" t="str">
        <f t="shared" si="2032"/>
        <v>Dead Stock</v>
      </c>
      <c r="BK714" s="751">
        <v>16150</v>
      </c>
    </row>
    <row r="715" spans="1:63" ht="13">
      <c r="A715" s="549"/>
      <c r="B715" s="550"/>
      <c r="C715" s="551">
        <v>712</v>
      </c>
      <c r="D715" s="648" t="s">
        <v>3891</v>
      </c>
      <c r="E715" s="648">
        <v>3</v>
      </c>
      <c r="F715" s="593" t="s">
        <v>1953</v>
      </c>
      <c r="G715" s="588" t="s">
        <v>3688</v>
      </c>
      <c r="H715" s="589" t="s">
        <v>3689</v>
      </c>
      <c r="I715" s="589" t="s">
        <v>3825</v>
      </c>
      <c r="J715" s="580" t="s">
        <v>629</v>
      </c>
      <c r="K715" s="594">
        <f t="shared" si="2145"/>
        <v>1</v>
      </c>
      <c r="L715" s="588">
        <v>1</v>
      </c>
      <c r="M715" s="558"/>
      <c r="N715" s="558"/>
      <c r="O715" s="562">
        <f t="shared" si="2146"/>
        <v>1</v>
      </c>
      <c r="P715" s="560"/>
      <c r="Q715" s="558"/>
      <c r="R715" s="562">
        <f t="shared" si="2147"/>
        <v>1</v>
      </c>
      <c r="S715" s="560"/>
      <c r="T715" s="558"/>
      <c r="U715" s="595">
        <f t="shared" si="2148"/>
        <v>1</v>
      </c>
      <c r="V715" s="560"/>
      <c r="W715" s="558"/>
      <c r="X715" s="562">
        <f t="shared" si="2149"/>
        <v>1</v>
      </c>
      <c r="Y715" s="560"/>
      <c r="Z715" s="558"/>
      <c r="AA715" s="595">
        <f t="shared" si="2150"/>
        <v>1</v>
      </c>
      <c r="AB715" s="560"/>
      <c r="AC715" s="558"/>
      <c r="AD715" s="562">
        <f t="shared" si="2151"/>
        <v>1</v>
      </c>
      <c r="AE715" s="557"/>
      <c r="AF715" s="558"/>
      <c r="AG715" s="672">
        <f t="shared" si="2152"/>
        <v>1</v>
      </c>
      <c r="AH715" s="560"/>
      <c r="AI715" s="558"/>
      <c r="AJ715" s="562">
        <f t="shared" si="2153"/>
        <v>1</v>
      </c>
      <c r="AK715" s="560"/>
      <c r="AL715" s="558"/>
      <c r="AM715" s="562">
        <f t="shared" si="2154"/>
        <v>1</v>
      </c>
      <c r="AN715" s="560"/>
      <c r="AO715" s="558"/>
      <c r="AP715" s="562">
        <f t="shared" si="2155"/>
        <v>1</v>
      </c>
      <c r="AQ715" s="560"/>
      <c r="AR715" s="558"/>
      <c r="AS715" s="562">
        <f t="shared" si="2156"/>
        <v>1</v>
      </c>
      <c r="AT715" s="560"/>
      <c r="AU715" s="558"/>
      <c r="AV715" s="562">
        <f t="shared" si="2157"/>
        <v>1</v>
      </c>
      <c r="AW715" s="597">
        <f>SUM(M715+P715+S715+V715+Y715+AB715+AE715+AH715+AK715+AN715+AQ715+AT715)</f>
        <v>0</v>
      </c>
      <c r="AX715" s="583">
        <f t="shared" si="2029"/>
        <v>0</v>
      </c>
      <c r="AY715" s="599">
        <f t="shared" si="2158"/>
        <v>0</v>
      </c>
      <c r="AZ715" s="600" t="e">
        <f t="shared" si="2159"/>
        <v>#DIV/0!</v>
      </c>
      <c r="BA715" s="601">
        <f t="shared" si="2160"/>
        <v>0</v>
      </c>
      <c r="BB715" s="602">
        <v>1</v>
      </c>
      <c r="BC715" s="603">
        <v>0</v>
      </c>
      <c r="BD715" s="584">
        <f t="shared" si="2030"/>
        <v>1</v>
      </c>
      <c r="BE715" s="583">
        <f t="shared" si="2031"/>
        <v>1</v>
      </c>
      <c r="BF715" s="585">
        <v>2</v>
      </c>
      <c r="BG715" s="586">
        <v>45219.618391203701</v>
      </c>
      <c r="BH715" s="572">
        <f>BH718</f>
        <v>46265</v>
      </c>
      <c r="BI715" s="604">
        <f t="shared" si="2161"/>
        <v>1045.3816087962987</v>
      </c>
      <c r="BJ715" s="580" t="str">
        <f t="shared" si="2032"/>
        <v>Dead Stock</v>
      </c>
      <c r="BK715" s="751">
        <v>12150</v>
      </c>
    </row>
    <row r="716" spans="1:63" ht="13">
      <c r="A716" s="549"/>
      <c r="B716" s="550"/>
      <c r="C716" s="577">
        <v>713</v>
      </c>
      <c r="D716" s="648" t="s">
        <v>3891</v>
      </c>
      <c r="E716" s="648">
        <v>3</v>
      </c>
      <c r="F716" s="593" t="s">
        <v>1953</v>
      </c>
      <c r="G716" s="588" t="s">
        <v>3108</v>
      </c>
      <c r="H716" s="589" t="s">
        <v>3107</v>
      </c>
      <c r="I716" s="589" t="s">
        <v>3106</v>
      </c>
      <c r="J716" s="588" t="s">
        <v>629</v>
      </c>
      <c r="K716" s="594">
        <f t="shared" si="2145"/>
        <v>1</v>
      </c>
      <c r="L716" s="588">
        <v>1</v>
      </c>
      <c r="M716" s="558"/>
      <c r="N716" s="558"/>
      <c r="O716" s="562">
        <f t="shared" si="2146"/>
        <v>1</v>
      </c>
      <c r="P716" s="560"/>
      <c r="Q716" s="558"/>
      <c r="R716" s="562">
        <f t="shared" si="2147"/>
        <v>1</v>
      </c>
      <c r="S716" s="560"/>
      <c r="T716" s="558"/>
      <c r="U716" s="595">
        <f t="shared" si="2148"/>
        <v>1</v>
      </c>
      <c r="V716" s="560"/>
      <c r="W716" s="558"/>
      <c r="X716" s="562">
        <f t="shared" si="2149"/>
        <v>1</v>
      </c>
      <c r="Y716" s="560"/>
      <c r="Z716" s="558"/>
      <c r="AA716" s="595">
        <f t="shared" si="2150"/>
        <v>1</v>
      </c>
      <c r="AB716" s="560"/>
      <c r="AC716" s="558"/>
      <c r="AD716" s="562">
        <f t="shared" si="2151"/>
        <v>1</v>
      </c>
      <c r="AE716" s="557"/>
      <c r="AF716" s="558"/>
      <c r="AG716" s="672">
        <f t="shared" si="2152"/>
        <v>1</v>
      </c>
      <c r="AH716" s="560"/>
      <c r="AI716" s="558"/>
      <c r="AJ716" s="562">
        <f t="shared" si="2153"/>
        <v>1</v>
      </c>
      <c r="AK716" s="560"/>
      <c r="AL716" s="558"/>
      <c r="AM716" s="562">
        <f t="shared" si="2154"/>
        <v>1</v>
      </c>
      <c r="AN716" s="560"/>
      <c r="AO716" s="558"/>
      <c r="AP716" s="562">
        <f t="shared" si="2155"/>
        <v>1</v>
      </c>
      <c r="AQ716" s="560"/>
      <c r="AR716" s="558"/>
      <c r="AS716" s="562">
        <f t="shared" si="2156"/>
        <v>1</v>
      </c>
      <c r="AT716" s="560"/>
      <c r="AU716" s="558"/>
      <c r="AV716" s="562">
        <f t="shared" si="2157"/>
        <v>1</v>
      </c>
      <c r="AW716" s="597">
        <f t="shared" ref="AW716" si="2164">SUM(M716+P716+S716+V716+Y716+AB716+AE716+AH716+AK716+AN716+AQ716+AT716)</f>
        <v>0</v>
      </c>
      <c r="AX716" s="583">
        <f t="shared" si="2029"/>
        <v>0</v>
      </c>
      <c r="AY716" s="599">
        <f t="shared" si="2158"/>
        <v>0</v>
      </c>
      <c r="AZ716" s="600" t="e">
        <f t="shared" si="2159"/>
        <v>#DIV/0!</v>
      </c>
      <c r="BA716" s="601">
        <f t="shared" si="2160"/>
        <v>0</v>
      </c>
      <c r="BB716" s="567">
        <f>MAX(0, Table176252626[[#This Row],[Column6]])</f>
        <v>1</v>
      </c>
      <c r="BC716" s="568">
        <v>0</v>
      </c>
      <c r="BD716" s="584">
        <f t="shared" si="2030"/>
        <v>1</v>
      </c>
      <c r="BE716" s="583">
        <f t="shared" si="2031"/>
        <v>1</v>
      </c>
      <c r="BF716" s="585">
        <v>2</v>
      </c>
      <c r="BG716" s="586">
        <v>45041.604722222219</v>
      </c>
      <c r="BH716" s="572">
        <f>BH714</f>
        <v>46265</v>
      </c>
      <c r="BI716" s="587">
        <f t="shared" si="2161"/>
        <v>1223.3952777777813</v>
      </c>
      <c r="BJ716" s="580" t="str">
        <f t="shared" si="2032"/>
        <v>Dead Stock</v>
      </c>
      <c r="BK716" s="751">
        <v>4600</v>
      </c>
    </row>
    <row r="717" spans="1:63" ht="13">
      <c r="A717" s="549"/>
      <c r="B717" s="576"/>
      <c r="C717" s="551">
        <v>714</v>
      </c>
      <c r="D717" s="648" t="s">
        <v>3891</v>
      </c>
      <c r="E717" s="648">
        <v>3</v>
      </c>
      <c r="F717" s="593" t="s">
        <v>1952</v>
      </c>
      <c r="G717" s="588" t="s">
        <v>4224</v>
      </c>
      <c r="H717" s="589" t="s">
        <v>4225</v>
      </c>
      <c r="I717" s="589" t="s">
        <v>430</v>
      </c>
      <c r="J717" s="588" t="s">
        <v>629</v>
      </c>
      <c r="K717" s="594">
        <f t="shared" si="2145"/>
        <v>1</v>
      </c>
      <c r="L717" s="588">
        <v>1</v>
      </c>
      <c r="M717" s="558"/>
      <c r="N717" s="558"/>
      <c r="O717" s="562">
        <f t="shared" si="2146"/>
        <v>1</v>
      </c>
      <c r="P717" s="560"/>
      <c r="Q717" s="558"/>
      <c r="R717" s="562">
        <f t="shared" si="2147"/>
        <v>1</v>
      </c>
      <c r="S717" s="560"/>
      <c r="T717" s="558"/>
      <c r="U717" s="595">
        <f t="shared" si="2148"/>
        <v>1</v>
      </c>
      <c r="V717" s="560"/>
      <c r="W717" s="558"/>
      <c r="X717" s="562">
        <f t="shared" si="2149"/>
        <v>1</v>
      </c>
      <c r="Y717" s="560"/>
      <c r="Z717" s="558"/>
      <c r="AA717" s="595">
        <f t="shared" si="2150"/>
        <v>1</v>
      </c>
      <c r="AB717" s="560"/>
      <c r="AC717" s="558"/>
      <c r="AD717" s="562">
        <f t="shared" si="2151"/>
        <v>1</v>
      </c>
      <c r="AE717" s="557"/>
      <c r="AF717" s="558"/>
      <c r="AG717" s="672">
        <f t="shared" si="2152"/>
        <v>1</v>
      </c>
      <c r="AH717" s="560"/>
      <c r="AI717" s="558"/>
      <c r="AJ717" s="562">
        <f t="shared" si="2153"/>
        <v>1</v>
      </c>
      <c r="AK717" s="560"/>
      <c r="AL717" s="558"/>
      <c r="AM717" s="562">
        <f t="shared" si="2154"/>
        <v>1</v>
      </c>
      <c r="AN717" s="560"/>
      <c r="AO717" s="558"/>
      <c r="AP717" s="562">
        <f t="shared" si="2155"/>
        <v>1</v>
      </c>
      <c r="AQ717" s="560"/>
      <c r="AR717" s="558"/>
      <c r="AS717" s="562">
        <f t="shared" si="2156"/>
        <v>1</v>
      </c>
      <c r="AT717" s="560"/>
      <c r="AU717" s="558"/>
      <c r="AV717" s="562">
        <f t="shared" si="2157"/>
        <v>1</v>
      </c>
      <c r="AW717" s="597">
        <f t="shared" ref="AW717" si="2165">SUM(M717+P717+S717+V717+Y717+AB717+AE717+AH717+AK717+AN717+AQ717+AT717)</f>
        <v>0</v>
      </c>
      <c r="AX717" s="583">
        <f t="shared" si="2029"/>
        <v>0</v>
      </c>
      <c r="AY717" s="599">
        <f t="shared" si="2158"/>
        <v>0</v>
      </c>
      <c r="AZ717" s="600" t="e">
        <f t="shared" si="2159"/>
        <v>#DIV/0!</v>
      </c>
      <c r="BA717" s="601">
        <f t="shared" si="2160"/>
        <v>0</v>
      </c>
      <c r="BB717" s="602">
        <v>1</v>
      </c>
      <c r="BC717" s="603">
        <v>0</v>
      </c>
      <c r="BD717" s="584">
        <f t="shared" si="2030"/>
        <v>1</v>
      </c>
      <c r="BE717" s="583">
        <f t="shared" si="2031"/>
        <v>1</v>
      </c>
      <c r="BF717" s="585">
        <v>2</v>
      </c>
      <c r="BG717" s="586">
        <v>45616.700949074075</v>
      </c>
      <c r="BH717" s="572">
        <f>BH886</f>
        <v>46265</v>
      </c>
      <c r="BI717" s="604">
        <f t="shared" si="2161"/>
        <v>648.29905092592526</v>
      </c>
      <c r="BJ717" s="580" t="str">
        <f t="shared" si="2032"/>
        <v>Dead Stock</v>
      </c>
      <c r="BK717" s="751">
        <v>11500</v>
      </c>
    </row>
    <row r="718" spans="1:63" ht="13">
      <c r="A718" s="590"/>
      <c r="B718" s="591"/>
      <c r="C718" s="551">
        <v>715</v>
      </c>
      <c r="D718" s="648" t="s">
        <v>3891</v>
      </c>
      <c r="E718" s="648">
        <v>3</v>
      </c>
      <c r="F718" s="593" t="s">
        <v>1952</v>
      </c>
      <c r="G718" s="554" t="s">
        <v>4499</v>
      </c>
      <c r="H718" s="555" t="s">
        <v>4500</v>
      </c>
      <c r="I718" s="581" t="s">
        <v>4991</v>
      </c>
      <c r="J718" s="580" t="s">
        <v>629</v>
      </c>
      <c r="K718" s="582">
        <f t="shared" ref="K718" si="2166">AV718</f>
        <v>1</v>
      </c>
      <c r="L718" s="632">
        <v>1</v>
      </c>
      <c r="M718" s="627"/>
      <c r="N718" s="628"/>
      <c r="O718" s="559">
        <f t="shared" ref="O718" si="2167">SUM(L718+M718-N718)</f>
        <v>1</v>
      </c>
      <c r="P718" s="629"/>
      <c r="Q718" s="628"/>
      <c r="R718" s="559">
        <f t="shared" ref="R718" si="2168">SUM(O718+P718-Q718)</f>
        <v>1</v>
      </c>
      <c r="S718" s="629"/>
      <c r="T718" s="628"/>
      <c r="U718" s="561">
        <f t="shared" ref="U718" si="2169">SUM(R718+S718-T718)</f>
        <v>1</v>
      </c>
      <c r="V718" s="629"/>
      <c r="W718" s="628"/>
      <c r="X718" s="559">
        <f t="shared" ref="X718" si="2170">SUM(U718+V718-W718)</f>
        <v>1</v>
      </c>
      <c r="Y718" s="629"/>
      <c r="Z718" s="628"/>
      <c r="AA718" s="561">
        <f t="shared" ref="AA718" si="2171">SUM(X718+Y718-Z718)</f>
        <v>1</v>
      </c>
      <c r="AB718" s="629"/>
      <c r="AC718" s="628"/>
      <c r="AD718" s="559">
        <f t="shared" ref="AD718" si="2172">SUM(AA718+AB718-AC718)</f>
        <v>1</v>
      </c>
      <c r="AE718" s="627"/>
      <c r="AF718" s="628"/>
      <c r="AG718" s="756">
        <f t="shared" ref="AG718" si="2173">SUM(AD718+AE718-AF718)</f>
        <v>1</v>
      </c>
      <c r="AH718" s="629"/>
      <c r="AI718" s="628"/>
      <c r="AJ718" s="562">
        <f t="shared" ref="AJ718" si="2174">SUM(AG718+AH718-AI718)</f>
        <v>1</v>
      </c>
      <c r="AK718" s="629"/>
      <c r="AL718" s="628"/>
      <c r="AM718" s="562">
        <f t="shared" ref="AM718" si="2175">SUM(AJ718+AK718-AL718)</f>
        <v>1</v>
      </c>
      <c r="AN718" s="629"/>
      <c r="AO718" s="628"/>
      <c r="AP718" s="559">
        <f t="shared" ref="AP718" si="2176">SUM(AM718+AN718-AO718)</f>
        <v>1</v>
      </c>
      <c r="AQ718" s="629"/>
      <c r="AR718" s="628"/>
      <c r="AS718" s="559">
        <f t="shared" ref="AS718" si="2177">SUM(AP718+AQ718-AR718)</f>
        <v>1</v>
      </c>
      <c r="AT718" s="629"/>
      <c r="AU718" s="628"/>
      <c r="AV718" s="559">
        <f t="shared" ref="AV718" si="2178">SUM(AS718+AT718-AU718)</f>
        <v>1</v>
      </c>
      <c r="AW718" s="583">
        <f t="shared" ref="AW718" si="2179">SUM(M718+P718+S718+V718+Y718+AB718+AE718+AH718+AK718+AN718+AQ718+AT718)</f>
        <v>0</v>
      </c>
      <c r="AX718" s="583">
        <f t="shared" si="2029"/>
        <v>0</v>
      </c>
      <c r="AY718" s="564">
        <f t="shared" ref="AY718" si="2180">SUM(N718,Q718,T718,W718,Z718,AC718,AF718,AI718,AL718,AO718,AR718,AU718)</f>
        <v>0</v>
      </c>
      <c r="AZ718" s="565" t="e">
        <f t="shared" ref="AZ718" si="2181">AVERAGE(N718,Q718,T718,W718,Z718,AC718,AF718,AI718,AL718,AO718,AR718,AU718)</f>
        <v>#DIV/0!</v>
      </c>
      <c r="BA718" s="566">
        <f t="shared" ref="BA718" si="2182">COUNT(N718,Q718,T718,W718,Z718,AC718,AF718,AI718,AL718,AO718,AR718,AU718)</f>
        <v>0</v>
      </c>
      <c r="BB718" s="567">
        <f>MAX(0, Table176252626[[#This Row],[Column6]])</f>
        <v>1</v>
      </c>
      <c r="BC718" s="568">
        <v>0</v>
      </c>
      <c r="BD718" s="584">
        <f t="shared" si="2030"/>
        <v>1</v>
      </c>
      <c r="BE718" s="583">
        <f t="shared" si="2031"/>
        <v>1</v>
      </c>
      <c r="BF718" s="585">
        <v>2</v>
      </c>
      <c r="BG718" s="586">
        <v>45860</v>
      </c>
      <c r="BH718" s="572">
        <f>BH887</f>
        <v>46265</v>
      </c>
      <c r="BI718" s="587">
        <f t="shared" ref="BI718" si="2183">BH718-BG718</f>
        <v>405</v>
      </c>
      <c r="BJ718" s="580" t="str">
        <f t="shared" si="2032"/>
        <v>Dead Stock</v>
      </c>
      <c r="BK718" s="751">
        <v>8925.7000000000007</v>
      </c>
    </row>
    <row r="719" spans="1:63" ht="13">
      <c r="A719" s="549"/>
      <c r="B719" s="576"/>
      <c r="C719" s="551">
        <v>716</v>
      </c>
      <c r="D719" s="648" t="s">
        <v>3891</v>
      </c>
      <c r="E719" s="648">
        <v>3</v>
      </c>
      <c r="F719" s="553" t="s">
        <v>1952</v>
      </c>
      <c r="G719" s="580" t="s">
        <v>591</v>
      </c>
      <c r="H719" s="581" t="s">
        <v>2572</v>
      </c>
      <c r="I719" s="581" t="s">
        <v>425</v>
      </c>
      <c r="J719" s="580" t="s">
        <v>629</v>
      </c>
      <c r="K719" s="582">
        <f>AV719</f>
        <v>2</v>
      </c>
      <c r="L719" s="580">
        <v>1</v>
      </c>
      <c r="M719" s="557">
        <v>1</v>
      </c>
      <c r="N719" s="558">
        <v>1</v>
      </c>
      <c r="O719" s="559">
        <f>SUM(L719+M719-N719)</f>
        <v>1</v>
      </c>
      <c r="P719" s="560"/>
      <c r="Q719" s="558"/>
      <c r="R719" s="559">
        <f>SUM(O719+P719-Q719)</f>
        <v>1</v>
      </c>
      <c r="S719" s="560"/>
      <c r="T719" s="558"/>
      <c r="U719" s="561">
        <f>SUM(R719+S719-T719)</f>
        <v>1</v>
      </c>
      <c r="V719" s="560"/>
      <c r="W719" s="558"/>
      <c r="X719" s="559">
        <f>SUM(U719+V719-W719)</f>
        <v>1</v>
      </c>
      <c r="Y719" s="560"/>
      <c r="Z719" s="558"/>
      <c r="AA719" s="561">
        <f>SUM(X719+Y719-Z719)</f>
        <v>1</v>
      </c>
      <c r="AB719" s="560">
        <v>1</v>
      </c>
      <c r="AC719" s="558"/>
      <c r="AD719" s="559">
        <f>SUM(AA719+AB719-AC719)</f>
        <v>2</v>
      </c>
      <c r="AE719" s="557"/>
      <c r="AF719" s="558"/>
      <c r="AG719" s="756">
        <f>SUM(AD719+AE719-AF719)</f>
        <v>2</v>
      </c>
      <c r="AH719" s="560"/>
      <c r="AI719" s="558"/>
      <c r="AJ719" s="562">
        <f>SUM(AG719+AH719-AI719)</f>
        <v>2</v>
      </c>
      <c r="AK719" s="560"/>
      <c r="AL719" s="558"/>
      <c r="AM719" s="562">
        <f>SUM(AJ719+AK719-AL719)</f>
        <v>2</v>
      </c>
      <c r="AN719" s="560"/>
      <c r="AO719" s="558"/>
      <c r="AP719" s="562">
        <f>SUM(AM719+AN719-AO719)</f>
        <v>2</v>
      </c>
      <c r="AQ719" s="560"/>
      <c r="AR719" s="558"/>
      <c r="AS719" s="562">
        <f>SUM(AP719+AQ719-AR719)</f>
        <v>2</v>
      </c>
      <c r="AT719" s="560"/>
      <c r="AU719" s="558"/>
      <c r="AV719" s="562">
        <f>SUM(AS719+AT719-AU719)</f>
        <v>2</v>
      </c>
      <c r="AW719" s="583">
        <f>SUM(M719+P719+S719+V719+Y719+AB719+AE719+AH719+AK719+AN719+AQ719+AT719)</f>
        <v>2</v>
      </c>
      <c r="AX719" s="583">
        <f t="shared" ref="AX719:AX742" si="2184">SUM(N719+Q719+T719+W719+Z719+AC719+AF719+AI719+AL719+AO719+AR719+AU719)</f>
        <v>1</v>
      </c>
      <c r="AY719" s="564">
        <f>SUM(N719,Q719,T719,W719,Z719,AC719,AF719,AI719,AL719,AO719,AR719,AU719)</f>
        <v>1</v>
      </c>
      <c r="AZ719" s="565">
        <f>AVERAGE(N719,Q719,T719,W719,Z719,AC719,AF719,AI719,AL719,AO719,AR719,AU719)</f>
        <v>1</v>
      </c>
      <c r="BA719" s="566">
        <f>COUNT(N719,Q719,T719,W719,Z719,AC719,AF719,AI719,AL719,AO719,AR719,AU719)</f>
        <v>1</v>
      </c>
      <c r="BB719" s="567">
        <v>2</v>
      </c>
      <c r="BC719" s="568">
        <v>1</v>
      </c>
      <c r="BD719" s="584">
        <f t="shared" ref="BD719:BD750" si="2185">K719</f>
        <v>2</v>
      </c>
      <c r="BE719" s="583">
        <f t="shared" si="2031"/>
        <v>1</v>
      </c>
      <c r="BF719" s="585">
        <v>2</v>
      </c>
      <c r="BG719" s="586">
        <v>46189</v>
      </c>
      <c r="BH719" s="572">
        <f>BH424</f>
        <v>46265</v>
      </c>
      <c r="BI719" s="587">
        <f>BH719-BG719</f>
        <v>76</v>
      </c>
      <c r="BJ719" s="580" t="str">
        <f t="shared" si="2032"/>
        <v/>
      </c>
      <c r="BK719" s="751">
        <v>88452</v>
      </c>
    </row>
    <row r="720" spans="1:63" ht="13">
      <c r="A720" s="575"/>
      <c r="B720" s="576"/>
      <c r="C720" s="577">
        <v>717</v>
      </c>
      <c r="D720" s="648" t="s">
        <v>3891</v>
      </c>
      <c r="E720" s="648">
        <v>3</v>
      </c>
      <c r="F720" s="553" t="s">
        <v>1952</v>
      </c>
      <c r="G720" s="554" t="s">
        <v>1024</v>
      </c>
      <c r="H720" s="555" t="s">
        <v>1025</v>
      </c>
      <c r="I720" s="581" t="s">
        <v>425</v>
      </c>
      <c r="J720" s="580" t="s">
        <v>629</v>
      </c>
      <c r="K720" s="582">
        <f t="shared" ref="K720" si="2186">AV720</f>
        <v>1</v>
      </c>
      <c r="L720" s="580">
        <v>1</v>
      </c>
      <c r="M720" s="557"/>
      <c r="N720" s="558"/>
      <c r="O720" s="559">
        <f t="shared" ref="O720" si="2187">SUM(L720+M720-N720)</f>
        <v>1</v>
      </c>
      <c r="P720" s="560"/>
      <c r="Q720" s="558"/>
      <c r="R720" s="559">
        <f t="shared" ref="R720" si="2188">SUM(O720+P720-Q720)</f>
        <v>1</v>
      </c>
      <c r="S720" s="560"/>
      <c r="T720" s="558"/>
      <c r="U720" s="561">
        <f t="shared" ref="U720" si="2189">SUM(R720+S720-T720)</f>
        <v>1</v>
      </c>
      <c r="V720" s="560"/>
      <c r="W720" s="558"/>
      <c r="X720" s="559">
        <f t="shared" ref="X720" si="2190">SUM(U720+V720-W720)</f>
        <v>1</v>
      </c>
      <c r="Y720" s="560"/>
      <c r="Z720" s="558"/>
      <c r="AA720" s="561">
        <f t="shared" ref="AA720" si="2191">SUM(X720+Y720-Z720)</f>
        <v>1</v>
      </c>
      <c r="AB720" s="560"/>
      <c r="AC720" s="558"/>
      <c r="AD720" s="559">
        <f t="shared" ref="AD720" si="2192">SUM(AA720+AB720-AC720)</f>
        <v>1</v>
      </c>
      <c r="AE720" s="557"/>
      <c r="AF720" s="558"/>
      <c r="AG720" s="756">
        <f t="shared" ref="AG720" si="2193">SUM(AD720+AE720-AF720)</f>
        <v>1</v>
      </c>
      <c r="AH720" s="560"/>
      <c r="AI720" s="558"/>
      <c r="AJ720" s="562">
        <f t="shared" ref="AJ720" si="2194">SUM(AG720+AH720-AI720)</f>
        <v>1</v>
      </c>
      <c r="AK720" s="560"/>
      <c r="AL720" s="558"/>
      <c r="AM720" s="562">
        <f t="shared" ref="AM720" si="2195">SUM(AJ720+AK720-AL720)</f>
        <v>1</v>
      </c>
      <c r="AN720" s="560"/>
      <c r="AO720" s="558"/>
      <c r="AP720" s="562">
        <f t="shared" ref="AP720" si="2196">SUM(AM720+AN720-AO720)</f>
        <v>1</v>
      </c>
      <c r="AQ720" s="560"/>
      <c r="AR720" s="558"/>
      <c r="AS720" s="562">
        <f t="shared" ref="AS720" si="2197">SUM(AP720+AQ720-AR720)</f>
        <v>1</v>
      </c>
      <c r="AT720" s="560"/>
      <c r="AU720" s="558"/>
      <c r="AV720" s="562">
        <f t="shared" ref="AV720" si="2198">SUM(AS720+AT720-AU720)</f>
        <v>1</v>
      </c>
      <c r="AW720" s="583">
        <f t="shared" ref="AW720" si="2199">SUM(M720+P720+S720+V720+Y720+AB720+AE720+AH720+AK720+AN720+AQ720+AT720)</f>
        <v>0</v>
      </c>
      <c r="AX720" s="583">
        <f t="shared" si="2184"/>
        <v>0</v>
      </c>
      <c r="AY720" s="564">
        <f t="shared" ref="AY720" si="2200">SUM(N720,Q720,T720,W720,Z720,AC720,AF720,AI720,AL720,AO720,AR720,AU720)</f>
        <v>0</v>
      </c>
      <c r="AZ720" s="565" t="e">
        <f t="shared" ref="AZ720" si="2201">AVERAGE(N720,Q720,T720,W720,Z720,AC720,AF720,AI720,AL720,AO720,AR720,AU720)</f>
        <v>#DIV/0!</v>
      </c>
      <c r="BA720" s="566">
        <f t="shared" ref="BA720" si="2202">COUNT(N720,Q720,T720,W720,Z720,AC720,AF720,AI720,AL720,AO720,AR720,AU720)</f>
        <v>0</v>
      </c>
      <c r="BB720" s="567">
        <f>MAX(0, Table176252626[[#This Row],[Column6]])</f>
        <v>1</v>
      </c>
      <c r="BC720" s="568">
        <v>0</v>
      </c>
      <c r="BD720" s="584">
        <f t="shared" si="2185"/>
        <v>1</v>
      </c>
      <c r="BE720" s="583">
        <f t="shared" si="2031"/>
        <v>1</v>
      </c>
      <c r="BF720" s="585">
        <v>2</v>
      </c>
      <c r="BG720" s="586">
        <v>45451.377222222225</v>
      </c>
      <c r="BH720" s="572">
        <f>BH710</f>
        <v>46265</v>
      </c>
      <c r="BI720" s="587">
        <f t="shared" ref="BI720" si="2203">BH720-BG720</f>
        <v>813.6227777777749</v>
      </c>
      <c r="BJ720" s="580" t="str">
        <f t="shared" si="2032"/>
        <v>Dead Stock</v>
      </c>
      <c r="BK720" s="751">
        <v>35000</v>
      </c>
    </row>
    <row r="721" spans="1:63" ht="13">
      <c r="A721" s="549"/>
      <c r="B721" s="576"/>
      <c r="C721" s="551">
        <v>718</v>
      </c>
      <c r="D721" s="648" t="s">
        <v>3891</v>
      </c>
      <c r="E721" s="648">
        <v>3</v>
      </c>
      <c r="F721" s="553" t="s">
        <v>1953</v>
      </c>
      <c r="G721" s="580" t="s">
        <v>2781</v>
      </c>
      <c r="H721" s="581" t="s">
        <v>3221</v>
      </c>
      <c r="I721" s="589" t="s">
        <v>418</v>
      </c>
      <c r="J721" s="580" t="s">
        <v>629</v>
      </c>
      <c r="K721" s="582">
        <f>AV721</f>
        <v>1</v>
      </c>
      <c r="L721" s="580">
        <v>1</v>
      </c>
      <c r="M721" s="557"/>
      <c r="N721" s="558"/>
      <c r="O721" s="559">
        <f>SUM(L721+M721-N721)</f>
        <v>1</v>
      </c>
      <c r="P721" s="560"/>
      <c r="Q721" s="558"/>
      <c r="R721" s="559">
        <f>SUM(O721+P721-Q721)</f>
        <v>1</v>
      </c>
      <c r="S721" s="560"/>
      <c r="T721" s="558"/>
      <c r="U721" s="561">
        <f>SUM(R721+S721-T721)</f>
        <v>1</v>
      </c>
      <c r="V721" s="560"/>
      <c r="W721" s="558"/>
      <c r="X721" s="559">
        <f>SUM(U721+V721-W721)</f>
        <v>1</v>
      </c>
      <c r="Y721" s="560"/>
      <c r="Z721" s="558"/>
      <c r="AA721" s="561">
        <f>SUM(X721+Y721-Z721)</f>
        <v>1</v>
      </c>
      <c r="AB721" s="560"/>
      <c r="AC721" s="558"/>
      <c r="AD721" s="559">
        <f>SUM(AA721+AB721-AC721)</f>
        <v>1</v>
      </c>
      <c r="AE721" s="557"/>
      <c r="AF721" s="558"/>
      <c r="AG721" s="756">
        <f>SUM(AD721+AE721-AF721)</f>
        <v>1</v>
      </c>
      <c r="AH721" s="560"/>
      <c r="AI721" s="558"/>
      <c r="AJ721" s="562">
        <f>SUM(AG721+AH721-AI721)</f>
        <v>1</v>
      </c>
      <c r="AK721" s="560"/>
      <c r="AL721" s="558"/>
      <c r="AM721" s="562">
        <f>SUM(AJ721+AK721-AL721)</f>
        <v>1</v>
      </c>
      <c r="AN721" s="560"/>
      <c r="AO721" s="558"/>
      <c r="AP721" s="562">
        <f>SUM(AM721+AN721-AO721)</f>
        <v>1</v>
      </c>
      <c r="AQ721" s="560"/>
      <c r="AR721" s="558"/>
      <c r="AS721" s="562">
        <f>SUM(AP721+AQ721-AR721)</f>
        <v>1</v>
      </c>
      <c r="AT721" s="560"/>
      <c r="AU721" s="558"/>
      <c r="AV721" s="562">
        <f>SUM(AS721+AT721-AU721)</f>
        <v>1</v>
      </c>
      <c r="AW721" s="631">
        <f>SUM(M721+P721+S721+V721+Y721+AB721+AE721+AH721+AK721+AN721+AQ721+AT721)</f>
        <v>0</v>
      </c>
      <c r="AX721" s="583">
        <f t="shared" si="2184"/>
        <v>0</v>
      </c>
      <c r="AY721" s="564">
        <f>SUM(N721,Q721,T721,W721,Z721,AC721,AF721,AI721,AL721,AO721,AR721,AU721)</f>
        <v>0</v>
      </c>
      <c r="AZ721" s="565" t="e">
        <f>AVERAGE(N721,Q721,T721,W721,Z721,AC721,AF721,AI721,AL721,AO721,AR721,AU721)</f>
        <v>#DIV/0!</v>
      </c>
      <c r="BA721" s="566">
        <f>COUNT(N721,Q721,T721,W721,Z721,AC721,AF721,AI721,AL721,AO721,AR721,AU721)</f>
        <v>0</v>
      </c>
      <c r="BB721" s="567">
        <f>MAX(0, Table176252626[[#This Row],[Column6]])</f>
        <v>1</v>
      </c>
      <c r="BC721" s="568">
        <v>0</v>
      </c>
      <c r="BD721" s="584">
        <f t="shared" si="2185"/>
        <v>1</v>
      </c>
      <c r="BE721" s="583">
        <f t="shared" si="2031"/>
        <v>1</v>
      </c>
      <c r="BF721" s="585">
        <v>2</v>
      </c>
      <c r="BG721" s="586">
        <v>44784.456979166665</v>
      </c>
      <c r="BH721" s="572">
        <f>BH717</f>
        <v>46265</v>
      </c>
      <c r="BI721" s="587">
        <f>BH721-BG721</f>
        <v>1480.5430208333346</v>
      </c>
      <c r="BJ721" s="580" t="str">
        <f t="shared" si="2032"/>
        <v>Dead Stock</v>
      </c>
      <c r="BK721" s="751">
        <v>67000</v>
      </c>
    </row>
    <row r="722" spans="1:63" ht="13">
      <c r="A722" s="549"/>
      <c r="B722" s="576"/>
      <c r="C722" s="551">
        <v>719</v>
      </c>
      <c r="D722" s="648" t="s">
        <v>3891</v>
      </c>
      <c r="E722" s="648">
        <v>3</v>
      </c>
      <c r="F722" s="593" t="s">
        <v>1952</v>
      </c>
      <c r="G722" s="588" t="s">
        <v>4237</v>
      </c>
      <c r="H722" s="619" t="s">
        <v>5058</v>
      </c>
      <c r="I722" s="589" t="s">
        <v>437</v>
      </c>
      <c r="J722" s="588" t="s">
        <v>629</v>
      </c>
      <c r="K722" s="594">
        <f t="shared" ref="K722" si="2204">AV722</f>
        <v>1</v>
      </c>
      <c r="L722" s="580">
        <v>1</v>
      </c>
      <c r="M722" s="558"/>
      <c r="N722" s="558"/>
      <c r="O722" s="562">
        <f t="shared" ref="O722" si="2205">SUM(L722+M722-N722)</f>
        <v>1</v>
      </c>
      <c r="P722" s="560"/>
      <c r="Q722" s="558"/>
      <c r="R722" s="562">
        <f t="shared" ref="R722" si="2206">SUM(O722+P722-Q722)</f>
        <v>1</v>
      </c>
      <c r="S722" s="560"/>
      <c r="T722" s="558"/>
      <c r="U722" s="595">
        <f t="shared" ref="U722" si="2207">SUM(R722+S722-T722)</f>
        <v>1</v>
      </c>
      <c r="V722" s="560"/>
      <c r="W722" s="558"/>
      <c r="X722" s="562">
        <f t="shared" ref="X722" si="2208">SUM(U722+V722-W722)</f>
        <v>1</v>
      </c>
      <c r="Y722" s="560"/>
      <c r="Z722" s="558"/>
      <c r="AA722" s="595">
        <f t="shared" ref="AA722" si="2209">SUM(X722+Y722-Z722)</f>
        <v>1</v>
      </c>
      <c r="AB722" s="560"/>
      <c r="AC722" s="558"/>
      <c r="AD722" s="562">
        <f t="shared" ref="AD722" si="2210">SUM(AA722+AB722-AC722)</f>
        <v>1</v>
      </c>
      <c r="AE722" s="557"/>
      <c r="AF722" s="558"/>
      <c r="AG722" s="672">
        <f t="shared" ref="AG722" si="2211">SUM(AD722+AE722-AF722)</f>
        <v>1</v>
      </c>
      <c r="AH722" s="560"/>
      <c r="AI722" s="558"/>
      <c r="AJ722" s="562">
        <f t="shared" ref="AJ722" si="2212">SUM(AG722+AH722-AI722)</f>
        <v>1</v>
      </c>
      <c r="AK722" s="560"/>
      <c r="AL722" s="558"/>
      <c r="AM722" s="562">
        <f t="shared" ref="AM722" si="2213">SUM(AJ722+AK722-AL722)</f>
        <v>1</v>
      </c>
      <c r="AN722" s="560"/>
      <c r="AO722" s="558"/>
      <c r="AP722" s="562">
        <f t="shared" ref="AP722" si="2214">SUM(AM722+AN722-AO722)</f>
        <v>1</v>
      </c>
      <c r="AQ722" s="560"/>
      <c r="AR722" s="558"/>
      <c r="AS722" s="562">
        <f t="shared" ref="AS722" si="2215">SUM(AP722+AQ722-AR722)</f>
        <v>1</v>
      </c>
      <c r="AT722" s="560"/>
      <c r="AU722" s="558"/>
      <c r="AV722" s="562">
        <f t="shared" ref="AV722" si="2216">SUM(AS722+AT722-AU722)</f>
        <v>1</v>
      </c>
      <c r="AW722" s="583">
        <f>SUM(M722+P722+S722+V722+Y722+AB722+AE722+AH722+AK722+AN722+AQ722+AT722)</f>
        <v>0</v>
      </c>
      <c r="AX722" s="583">
        <f t="shared" si="2184"/>
        <v>0</v>
      </c>
      <c r="AY722" s="599">
        <f t="shared" ref="AY722" si="2217">SUM(N722,Q722,T722,W722,Z722,AC722,AF722,AI722,AL722,AO722,AR722,AU722)</f>
        <v>0</v>
      </c>
      <c r="AZ722" s="600" t="e">
        <f t="shared" ref="AZ722" si="2218">AVERAGE(N722,Q722,T722,W722,Z722,AC722,AF722,AI722,AL722,AO722,AR722,AU722)</f>
        <v>#DIV/0!</v>
      </c>
      <c r="BA722" s="601">
        <f t="shared" ref="BA722" si="2219">COUNT(N722,Q722,T722,W722,Z722,AC722,AF722,AI722,AL722,AO722,AR722,AU722)</f>
        <v>0</v>
      </c>
      <c r="BB722" s="602">
        <v>1</v>
      </c>
      <c r="BC722" s="603">
        <v>0</v>
      </c>
      <c r="BD722" s="584">
        <f t="shared" si="2185"/>
        <v>1</v>
      </c>
      <c r="BE722" s="583">
        <f t="shared" si="2031"/>
        <v>1</v>
      </c>
      <c r="BF722" s="585">
        <v>2</v>
      </c>
      <c r="BG722" s="586">
        <v>45639.629606481481</v>
      </c>
      <c r="BH722" s="572">
        <f>BH716</f>
        <v>46265</v>
      </c>
      <c r="BI722" s="604">
        <f t="shared" ref="BI722" si="2220">BH722-BG722</f>
        <v>625.37039351851854</v>
      </c>
      <c r="BJ722" s="580" t="str">
        <f t="shared" si="2032"/>
        <v>Dead Stock</v>
      </c>
      <c r="BK722" s="751">
        <v>65000</v>
      </c>
    </row>
    <row r="723" spans="1:63" ht="13">
      <c r="A723" s="666"/>
      <c r="B723" s="667"/>
      <c r="C723" s="551">
        <v>720</v>
      </c>
      <c r="D723" s="648" t="s">
        <v>3891</v>
      </c>
      <c r="E723" s="648">
        <v>4</v>
      </c>
      <c r="F723" s="553" t="s">
        <v>1952</v>
      </c>
      <c r="G723" s="554" t="s">
        <v>727</v>
      </c>
      <c r="H723" s="555" t="s">
        <v>728</v>
      </c>
      <c r="I723" s="581" t="s">
        <v>719</v>
      </c>
      <c r="J723" s="580" t="s">
        <v>629</v>
      </c>
      <c r="K723" s="582">
        <f>AV723</f>
        <v>1</v>
      </c>
      <c r="L723" s="580">
        <v>1</v>
      </c>
      <c r="M723" s="557"/>
      <c r="N723" s="558"/>
      <c r="O723" s="559">
        <f>SUM(L723+M723-N723)</f>
        <v>1</v>
      </c>
      <c r="P723" s="560"/>
      <c r="Q723" s="558"/>
      <c r="R723" s="559">
        <f>SUM(O723+P723-Q723)</f>
        <v>1</v>
      </c>
      <c r="S723" s="560"/>
      <c r="T723" s="558"/>
      <c r="U723" s="561">
        <f>SUM(R723+S723-T723)</f>
        <v>1</v>
      </c>
      <c r="V723" s="560"/>
      <c r="W723" s="558"/>
      <c r="X723" s="559">
        <f>SUM(U723+V723-W723)</f>
        <v>1</v>
      </c>
      <c r="Y723" s="560"/>
      <c r="Z723" s="558"/>
      <c r="AA723" s="561">
        <f>SUM(X723+Y723-Z723)</f>
        <v>1</v>
      </c>
      <c r="AB723" s="560"/>
      <c r="AC723" s="558"/>
      <c r="AD723" s="559">
        <f>SUM(AA723+AB723-AC723)</f>
        <v>1</v>
      </c>
      <c r="AE723" s="557"/>
      <c r="AF723" s="558"/>
      <c r="AG723" s="756">
        <f>SUM(AD723+AE723-AF723)</f>
        <v>1</v>
      </c>
      <c r="AH723" s="560"/>
      <c r="AI723" s="558"/>
      <c r="AJ723" s="562">
        <f>SUM(AG723+AH723-AI723)</f>
        <v>1</v>
      </c>
      <c r="AK723" s="560"/>
      <c r="AL723" s="558"/>
      <c r="AM723" s="562">
        <f>SUM(AJ723+AK723-AL723)</f>
        <v>1</v>
      </c>
      <c r="AN723" s="560"/>
      <c r="AO723" s="558"/>
      <c r="AP723" s="562">
        <f>SUM(AM723+AN723-AO723)</f>
        <v>1</v>
      </c>
      <c r="AQ723" s="560"/>
      <c r="AR723" s="558"/>
      <c r="AS723" s="605">
        <f>SUM(AP723+AQ723-AR723)</f>
        <v>1</v>
      </c>
      <c r="AT723" s="557"/>
      <c r="AU723" s="558"/>
      <c r="AV723" s="562">
        <f>SUM(AS723+AT723-AU723)</f>
        <v>1</v>
      </c>
      <c r="AW723" s="583">
        <f t="shared" ref="AW723" si="2221">SUM(M723+P723+S723+V723+Y723+AB723+AE723+AH723+AK723+AN723+AQ723+AT723)</f>
        <v>0</v>
      </c>
      <c r="AX723" s="583">
        <f t="shared" si="2184"/>
        <v>0</v>
      </c>
      <c r="AY723" s="564">
        <f>SUM(N723,Q723,T723,W723,Z723,AC723,AF723,AI723,AL723,AO723,AR723,AU723)</f>
        <v>0</v>
      </c>
      <c r="AZ723" s="565" t="e">
        <f>AVERAGE(N723,Q723,T723,W723,Z723,AC723,AF723,AI723,AL723,AO723,AR723,AU723)</f>
        <v>#DIV/0!</v>
      </c>
      <c r="BA723" s="566">
        <f>COUNT(N723,Q723,T723,W723,Z723,AC723,AF723,AI723,AL723,AO723,AR723,AU723)</f>
        <v>0</v>
      </c>
      <c r="BB723" s="567">
        <f>MAX(0, Table176252626[[#This Row],[Column6]])</f>
        <v>1</v>
      </c>
      <c r="BC723" s="568">
        <v>0</v>
      </c>
      <c r="BD723" s="584">
        <f t="shared" si="2185"/>
        <v>1</v>
      </c>
      <c r="BE723" s="583">
        <f t="shared" si="2031"/>
        <v>1</v>
      </c>
      <c r="BF723" s="585">
        <v>2</v>
      </c>
      <c r="BG723" s="586">
        <v>45769</v>
      </c>
      <c r="BH723" s="572">
        <f>BH969</f>
        <v>46265</v>
      </c>
      <c r="BI723" s="608">
        <f>BH723-BG723</f>
        <v>496</v>
      </c>
      <c r="BJ723" s="580" t="str">
        <f t="shared" si="2032"/>
        <v>Dead Stock</v>
      </c>
      <c r="BK723" s="751">
        <v>16836.8</v>
      </c>
    </row>
    <row r="724" spans="1:63" ht="13">
      <c r="A724" s="668"/>
      <c r="B724" s="669"/>
      <c r="C724" s="577">
        <v>721</v>
      </c>
      <c r="D724" s="648" t="s">
        <v>3891</v>
      </c>
      <c r="E724" s="648">
        <v>4</v>
      </c>
      <c r="F724" s="553" t="s">
        <v>1952</v>
      </c>
      <c r="G724" s="554" t="s">
        <v>729</v>
      </c>
      <c r="H724" s="555" t="s">
        <v>730</v>
      </c>
      <c r="I724" s="581" t="s">
        <v>719</v>
      </c>
      <c r="J724" s="580" t="s">
        <v>629</v>
      </c>
      <c r="K724" s="582">
        <f>AV724</f>
        <v>1</v>
      </c>
      <c r="L724" s="580">
        <v>1</v>
      </c>
      <c r="M724" s="557"/>
      <c r="N724" s="558"/>
      <c r="O724" s="559">
        <f>SUM(L724+M724-N724)</f>
        <v>1</v>
      </c>
      <c r="P724" s="560"/>
      <c r="Q724" s="558"/>
      <c r="R724" s="559">
        <f>SUM(O724+P724-Q724)</f>
        <v>1</v>
      </c>
      <c r="S724" s="560"/>
      <c r="T724" s="558"/>
      <c r="U724" s="561">
        <f>SUM(R724+S724-T724)</f>
        <v>1</v>
      </c>
      <c r="V724" s="560"/>
      <c r="W724" s="558"/>
      <c r="X724" s="559">
        <f>SUM(U724+V724-W724)</f>
        <v>1</v>
      </c>
      <c r="Y724" s="560"/>
      <c r="Z724" s="558"/>
      <c r="AA724" s="561">
        <f>SUM(X724+Y724-Z724)</f>
        <v>1</v>
      </c>
      <c r="AB724" s="560"/>
      <c r="AC724" s="558"/>
      <c r="AD724" s="559">
        <f>SUM(AA724+AB724-AC724)</f>
        <v>1</v>
      </c>
      <c r="AE724" s="557"/>
      <c r="AF724" s="558"/>
      <c r="AG724" s="756">
        <f>SUM(AD724+AE724-AF724)</f>
        <v>1</v>
      </c>
      <c r="AH724" s="560"/>
      <c r="AI724" s="558"/>
      <c r="AJ724" s="562">
        <f>SUM(AG724+AH724-AI724)</f>
        <v>1</v>
      </c>
      <c r="AK724" s="560"/>
      <c r="AL724" s="558"/>
      <c r="AM724" s="562">
        <f>SUM(AJ724+AK724-AL724)</f>
        <v>1</v>
      </c>
      <c r="AN724" s="560"/>
      <c r="AO724" s="558"/>
      <c r="AP724" s="562">
        <f>SUM(AM724+AN724-AO724)</f>
        <v>1</v>
      </c>
      <c r="AQ724" s="560"/>
      <c r="AR724" s="558"/>
      <c r="AS724" s="605">
        <f>SUM(AP724+AQ724-AR724)</f>
        <v>1</v>
      </c>
      <c r="AT724" s="557"/>
      <c r="AU724" s="558"/>
      <c r="AV724" s="562">
        <f>SUM(AS724+AT724-AU724)</f>
        <v>1</v>
      </c>
      <c r="AW724" s="583">
        <f>SUM(M724+P724+S724+V724+Y724+AB724+AE724+AH724+AK724+AN724+AQ724+AT724)</f>
        <v>0</v>
      </c>
      <c r="AX724" s="583">
        <f t="shared" si="2184"/>
        <v>0</v>
      </c>
      <c r="AY724" s="564">
        <f>SUM(N724,Q724,T724,W724,Z724,AC724,AF724,AI724,AL724,AO724,AR724,AU724)</f>
        <v>0</v>
      </c>
      <c r="AZ724" s="565" t="e">
        <f>AVERAGE(N724,Q724,T724,W724,Z724,AC724,AF724,AI724,AL724,AO724,AR724,AU724)</f>
        <v>#DIV/0!</v>
      </c>
      <c r="BA724" s="566">
        <f>COUNT(N724,Q724,T724,W724,Z724,AC724,AF724,AI724,AL724,AO724,AR724,AU724)</f>
        <v>0</v>
      </c>
      <c r="BB724" s="567">
        <f>MAX(0, Table176252626[[#This Row],[Column6]])</f>
        <v>1</v>
      </c>
      <c r="BC724" s="568">
        <v>0</v>
      </c>
      <c r="BD724" s="584">
        <f t="shared" si="2185"/>
        <v>1</v>
      </c>
      <c r="BE724" s="583">
        <f t="shared" si="2031"/>
        <v>1</v>
      </c>
      <c r="BF724" s="585">
        <v>2</v>
      </c>
      <c r="BG724" s="586">
        <v>45769</v>
      </c>
      <c r="BH724" s="572">
        <f>BH723</f>
        <v>46265</v>
      </c>
      <c r="BI724" s="608">
        <f>BH724-BG724</f>
        <v>496</v>
      </c>
      <c r="BJ724" s="580" t="str">
        <f t="shared" si="2032"/>
        <v>Dead Stock</v>
      </c>
      <c r="BK724" s="751">
        <v>16836.8</v>
      </c>
    </row>
    <row r="725" spans="1:63" ht="13">
      <c r="A725" s="668"/>
      <c r="B725" s="669"/>
      <c r="C725" s="551">
        <v>722</v>
      </c>
      <c r="D725" s="648" t="s">
        <v>3891</v>
      </c>
      <c r="E725" s="648">
        <v>4</v>
      </c>
      <c r="F725" s="553" t="s">
        <v>1952</v>
      </c>
      <c r="G725" s="554" t="s">
        <v>725</v>
      </c>
      <c r="H725" s="555" t="s">
        <v>2128</v>
      </c>
      <c r="I725" s="581" t="s">
        <v>3853</v>
      </c>
      <c r="J725" s="580" t="s">
        <v>629</v>
      </c>
      <c r="K725" s="582">
        <f>AV725</f>
        <v>2</v>
      </c>
      <c r="L725" s="580">
        <v>2</v>
      </c>
      <c r="M725" s="557"/>
      <c r="N725" s="558"/>
      <c r="O725" s="559">
        <f>SUM(L725+M725-N725)</f>
        <v>2</v>
      </c>
      <c r="P725" s="560"/>
      <c r="Q725" s="558"/>
      <c r="R725" s="559">
        <f>SUM(O725+P725-Q725)</f>
        <v>2</v>
      </c>
      <c r="S725" s="560">
        <v>4</v>
      </c>
      <c r="T725" s="558">
        <v>2</v>
      </c>
      <c r="U725" s="561">
        <f>SUM(R725+S725-T725)</f>
        <v>4</v>
      </c>
      <c r="V725" s="560"/>
      <c r="W725" s="558">
        <v>2</v>
      </c>
      <c r="X725" s="559">
        <f>SUM(U725+V725-W725)</f>
        <v>2</v>
      </c>
      <c r="Y725" s="560"/>
      <c r="Z725" s="558"/>
      <c r="AA725" s="561">
        <f>SUM(X725+Y725-Z725)</f>
        <v>2</v>
      </c>
      <c r="AB725" s="560"/>
      <c r="AC725" s="558"/>
      <c r="AD725" s="559">
        <f>SUM(AA725+AB725-AC725)</f>
        <v>2</v>
      </c>
      <c r="AE725" s="557"/>
      <c r="AF725" s="558"/>
      <c r="AG725" s="756">
        <f>SUM(AD725+AE725-AF725)</f>
        <v>2</v>
      </c>
      <c r="AH725" s="560"/>
      <c r="AI725" s="558"/>
      <c r="AJ725" s="562">
        <f>SUM(AG725+AH725-AI725)</f>
        <v>2</v>
      </c>
      <c r="AK725" s="560"/>
      <c r="AL725" s="558"/>
      <c r="AM725" s="562">
        <f>SUM(AJ725+AK725-AL725)</f>
        <v>2</v>
      </c>
      <c r="AN725" s="560"/>
      <c r="AO725" s="558"/>
      <c r="AP725" s="562">
        <f>SUM(AM725+AN725-AO725)</f>
        <v>2</v>
      </c>
      <c r="AQ725" s="560"/>
      <c r="AR725" s="558"/>
      <c r="AS725" s="605">
        <f>SUM(AP725+AQ725-AR725)</f>
        <v>2</v>
      </c>
      <c r="AT725" s="557"/>
      <c r="AU725" s="558"/>
      <c r="AV725" s="562">
        <f>SUM(AS725+AT725-AU725)</f>
        <v>2</v>
      </c>
      <c r="AW725" s="583">
        <f>SUM(M725+P725+S725+V725+Y725+AB725+AE725+AH725+AK725+AN725+AQ725+AT725)</f>
        <v>4</v>
      </c>
      <c r="AX725" s="583">
        <f t="shared" si="2184"/>
        <v>4</v>
      </c>
      <c r="AY725" s="564">
        <f>SUM(N725,Q725,T725,W725,Z725,AC725,AF725,AI725,AL725,AO725,AR725,AU725)</f>
        <v>4</v>
      </c>
      <c r="AZ725" s="565">
        <f>AVERAGE(N725,Q725,T725,W725,Z725,AC725,AF725,AI725,AL725,AO725,AR725,AU725)</f>
        <v>2</v>
      </c>
      <c r="BA725" s="566">
        <f>COUNT(N725,Q725,T725,W725,Z725,AC725,AF725,AI725,AL725,AO725,AR725,AU725)</f>
        <v>2</v>
      </c>
      <c r="BB725" s="567">
        <v>2</v>
      </c>
      <c r="BC725" s="568">
        <v>1</v>
      </c>
      <c r="BD725" s="584">
        <f t="shared" si="2185"/>
        <v>2</v>
      </c>
      <c r="BE725" s="583">
        <f t="shared" si="2031"/>
        <v>1</v>
      </c>
      <c r="BF725" s="585">
        <v>2</v>
      </c>
      <c r="BG725" s="586">
        <v>46108</v>
      </c>
      <c r="BH725" s="572">
        <f>BH726</f>
        <v>46265</v>
      </c>
      <c r="BI725" s="587">
        <f>BH725-BG725</f>
        <v>157</v>
      </c>
      <c r="BJ725" s="580" t="str">
        <f t="shared" si="2032"/>
        <v/>
      </c>
      <c r="BK725" s="751">
        <v>4348.8</v>
      </c>
    </row>
    <row r="726" spans="1:63" ht="13">
      <c r="A726" s="666"/>
      <c r="B726" s="670"/>
      <c r="C726" s="551">
        <v>723</v>
      </c>
      <c r="D726" s="648" t="s">
        <v>3891</v>
      </c>
      <c r="E726" s="648">
        <v>4</v>
      </c>
      <c r="F726" s="553" t="s">
        <v>1952</v>
      </c>
      <c r="G726" s="554" t="s">
        <v>706</v>
      </c>
      <c r="H726" s="555" t="s">
        <v>707</v>
      </c>
      <c r="I726" s="581" t="s">
        <v>3853</v>
      </c>
      <c r="J726" s="580" t="s">
        <v>629</v>
      </c>
      <c r="K726" s="582">
        <f t="shared" ref="K726:K728" si="2222">AV726</f>
        <v>4</v>
      </c>
      <c r="L726" s="580">
        <v>0</v>
      </c>
      <c r="M726" s="557"/>
      <c r="N726" s="558"/>
      <c r="O726" s="559">
        <f t="shared" ref="O726:O728" si="2223">SUM(L726+M726-N726)</f>
        <v>0</v>
      </c>
      <c r="P726" s="560"/>
      <c r="Q726" s="558"/>
      <c r="R726" s="559">
        <f t="shared" ref="R726:R728" si="2224">SUM(O726+P726-Q726)</f>
        <v>0</v>
      </c>
      <c r="S726" s="560"/>
      <c r="T726" s="558"/>
      <c r="U726" s="561">
        <f t="shared" ref="U726:U728" si="2225">SUM(R726+S726-T726)</f>
        <v>0</v>
      </c>
      <c r="V726" s="560"/>
      <c r="W726" s="558"/>
      <c r="X726" s="559">
        <f t="shared" ref="X726:X728" si="2226">SUM(U726+V726-W726)</f>
        <v>0</v>
      </c>
      <c r="Y726" s="560">
        <v>4</v>
      </c>
      <c r="Z726" s="558"/>
      <c r="AA726" s="561">
        <f t="shared" ref="AA726:AA728" si="2227">SUM(X726+Y726-Z726)</f>
        <v>4</v>
      </c>
      <c r="AB726" s="560"/>
      <c r="AC726" s="558"/>
      <c r="AD726" s="559">
        <f t="shared" ref="AD726:AD728" si="2228">SUM(AA726+AB726-AC726)</f>
        <v>4</v>
      </c>
      <c r="AE726" s="557"/>
      <c r="AF726" s="558"/>
      <c r="AG726" s="756">
        <f t="shared" ref="AG726:AG728" si="2229">SUM(AD726+AE726-AF726)</f>
        <v>4</v>
      </c>
      <c r="AH726" s="560"/>
      <c r="AI726" s="558"/>
      <c r="AJ726" s="562">
        <f t="shared" ref="AJ726:AJ728" si="2230">SUM(AG726+AH726-AI726)</f>
        <v>4</v>
      </c>
      <c r="AK726" s="560"/>
      <c r="AL726" s="558"/>
      <c r="AM726" s="562">
        <f t="shared" ref="AM726:AM728" si="2231">SUM(AJ726+AK726-AL726)</f>
        <v>4</v>
      </c>
      <c r="AN726" s="560"/>
      <c r="AO726" s="558"/>
      <c r="AP726" s="562">
        <f t="shared" ref="AP726:AP728" si="2232">SUM(AM726+AN726-AO726)</f>
        <v>4</v>
      </c>
      <c r="AQ726" s="560"/>
      <c r="AR726" s="558"/>
      <c r="AS726" s="605">
        <f t="shared" ref="AS726:AS728" si="2233">SUM(AP726+AQ726-AR726)</f>
        <v>4</v>
      </c>
      <c r="AT726" s="557"/>
      <c r="AU726" s="558"/>
      <c r="AV726" s="562">
        <f t="shared" ref="AV726:AV728" si="2234">SUM(AS726+AT726-AU726)</f>
        <v>4</v>
      </c>
      <c r="AW726" s="583">
        <f t="shared" ref="AW726:AW728" si="2235">SUM(M726+P726+S726+V726+Y726+AB726+AE726+AH726+AK726+AN726+AQ726+AT726)</f>
        <v>4</v>
      </c>
      <c r="AX726" s="583">
        <f t="shared" si="2184"/>
        <v>0</v>
      </c>
      <c r="AY726" s="564">
        <f t="shared" ref="AY726:AY728" si="2236">SUM(N726,Q726,T726,W726,Z726,AC726,AF726,AI726,AL726,AO726,AR726,AU726)</f>
        <v>0</v>
      </c>
      <c r="AZ726" s="565" t="e">
        <f t="shared" ref="AZ726:AZ728" si="2237">AVERAGE(N726,Q726,T726,W726,Z726,AC726,AF726,AI726,AL726,AO726,AR726,AU726)</f>
        <v>#DIV/0!</v>
      </c>
      <c r="BA726" s="566">
        <f t="shared" ref="BA726:BA728" si="2238">COUNT(N726,Q726,T726,W726,Z726,AC726,AF726,AI726,AL726,AO726,AR726,AU726)</f>
        <v>0</v>
      </c>
      <c r="BB726" s="567">
        <v>4</v>
      </c>
      <c r="BC726" s="568">
        <v>1</v>
      </c>
      <c r="BD726" s="584">
        <f t="shared" si="2185"/>
        <v>4</v>
      </c>
      <c r="BE726" s="583">
        <f t="shared" si="2031"/>
        <v>3</v>
      </c>
      <c r="BF726" s="585">
        <v>2</v>
      </c>
      <c r="BG726" s="586">
        <v>46161</v>
      </c>
      <c r="BH726" s="572">
        <f>BH724</f>
        <v>46265</v>
      </c>
      <c r="BI726" s="587">
        <f t="shared" ref="BI726:BI728" si="2239">BH726-BG726</f>
        <v>104</v>
      </c>
      <c r="BJ726" s="580" t="str">
        <f t="shared" si="2032"/>
        <v/>
      </c>
      <c r="BK726" s="751">
        <v>6256.8</v>
      </c>
    </row>
    <row r="727" spans="1:63" ht="13">
      <c r="A727" s="666"/>
      <c r="B727" s="667"/>
      <c r="C727" s="551">
        <v>724</v>
      </c>
      <c r="D727" s="648" t="s">
        <v>3891</v>
      </c>
      <c r="E727" s="648">
        <v>4</v>
      </c>
      <c r="F727" s="553" t="s">
        <v>1952</v>
      </c>
      <c r="G727" s="554" t="s">
        <v>733</v>
      </c>
      <c r="H727" s="555" t="s">
        <v>734</v>
      </c>
      <c r="I727" s="581" t="s">
        <v>3853</v>
      </c>
      <c r="J727" s="580" t="s">
        <v>629</v>
      </c>
      <c r="K727" s="582">
        <f t="shared" si="2222"/>
        <v>1</v>
      </c>
      <c r="L727" s="580">
        <v>1</v>
      </c>
      <c r="M727" s="557"/>
      <c r="N727" s="558"/>
      <c r="O727" s="559">
        <f t="shared" si="2223"/>
        <v>1</v>
      </c>
      <c r="P727" s="560"/>
      <c r="Q727" s="558"/>
      <c r="R727" s="559">
        <f t="shared" si="2224"/>
        <v>1</v>
      </c>
      <c r="S727" s="560"/>
      <c r="T727" s="558">
        <v>1</v>
      </c>
      <c r="U727" s="561">
        <f t="shared" si="2225"/>
        <v>0</v>
      </c>
      <c r="V727" s="560"/>
      <c r="W727" s="558"/>
      <c r="X727" s="559">
        <f t="shared" si="2226"/>
        <v>0</v>
      </c>
      <c r="Y727" s="560"/>
      <c r="Z727" s="558"/>
      <c r="AA727" s="561">
        <f t="shared" si="2227"/>
        <v>0</v>
      </c>
      <c r="AB727" s="560"/>
      <c r="AC727" s="558"/>
      <c r="AD727" s="559">
        <f t="shared" si="2228"/>
        <v>0</v>
      </c>
      <c r="AE727" s="557">
        <v>1</v>
      </c>
      <c r="AF727" s="558"/>
      <c r="AG727" s="756">
        <f t="shared" si="2229"/>
        <v>1</v>
      </c>
      <c r="AH727" s="560"/>
      <c r="AI727" s="558">
        <v>1</v>
      </c>
      <c r="AJ727" s="562">
        <f t="shared" si="2230"/>
        <v>0</v>
      </c>
      <c r="AK727" s="560">
        <v>1</v>
      </c>
      <c r="AL727" s="558"/>
      <c r="AM727" s="562">
        <f t="shared" si="2231"/>
        <v>1</v>
      </c>
      <c r="AN727" s="560"/>
      <c r="AO727" s="558"/>
      <c r="AP727" s="562">
        <f t="shared" si="2232"/>
        <v>1</v>
      </c>
      <c r="AQ727" s="560"/>
      <c r="AR727" s="558"/>
      <c r="AS727" s="605">
        <f t="shared" si="2233"/>
        <v>1</v>
      </c>
      <c r="AT727" s="557"/>
      <c r="AU727" s="558"/>
      <c r="AV727" s="562">
        <f t="shared" si="2234"/>
        <v>1</v>
      </c>
      <c r="AW727" s="583">
        <f t="shared" si="2235"/>
        <v>2</v>
      </c>
      <c r="AX727" s="583">
        <f t="shared" si="2184"/>
        <v>2</v>
      </c>
      <c r="AY727" s="564">
        <f t="shared" si="2236"/>
        <v>2</v>
      </c>
      <c r="AZ727" s="565">
        <f t="shared" si="2237"/>
        <v>1</v>
      </c>
      <c r="BA727" s="566">
        <f t="shared" si="2238"/>
        <v>2</v>
      </c>
      <c r="BB727" s="567">
        <f>MAX(0, Table176252626[[#This Row],[Column6]])</f>
        <v>1</v>
      </c>
      <c r="BC727" s="568">
        <v>0</v>
      </c>
      <c r="BD727" s="584">
        <f t="shared" si="2185"/>
        <v>1</v>
      </c>
      <c r="BE727" s="583">
        <f t="shared" si="2031"/>
        <v>1</v>
      </c>
      <c r="BF727" s="585">
        <v>2</v>
      </c>
      <c r="BG727" s="586">
        <v>46267</v>
      </c>
      <c r="BH727" s="572">
        <f>BH725</f>
        <v>46265</v>
      </c>
      <c r="BI727" s="587">
        <f t="shared" si="2239"/>
        <v>-2</v>
      </c>
      <c r="BJ727" s="580" t="str">
        <f t="shared" si="2032"/>
        <v/>
      </c>
      <c r="BK727" s="751">
        <v>43920</v>
      </c>
    </row>
    <row r="728" spans="1:63" ht="13">
      <c r="A728" s="668"/>
      <c r="B728" s="667"/>
      <c r="C728" s="577">
        <v>725</v>
      </c>
      <c r="D728" s="648" t="s">
        <v>3891</v>
      </c>
      <c r="E728" s="648">
        <v>4</v>
      </c>
      <c r="F728" s="553" t="s">
        <v>1952</v>
      </c>
      <c r="G728" s="554" t="s">
        <v>726</v>
      </c>
      <c r="H728" s="555" t="s">
        <v>3129</v>
      </c>
      <c r="I728" s="581" t="s">
        <v>3853</v>
      </c>
      <c r="J728" s="580" t="s">
        <v>1954</v>
      </c>
      <c r="K728" s="582">
        <f t="shared" si="2222"/>
        <v>2</v>
      </c>
      <c r="L728" s="580">
        <v>5</v>
      </c>
      <c r="M728" s="557"/>
      <c r="N728" s="558"/>
      <c r="O728" s="559">
        <f t="shared" si="2223"/>
        <v>5</v>
      </c>
      <c r="P728" s="560"/>
      <c r="Q728" s="558"/>
      <c r="R728" s="559">
        <f t="shared" si="2224"/>
        <v>5</v>
      </c>
      <c r="S728" s="560">
        <v>2</v>
      </c>
      <c r="T728" s="558">
        <f>5-1.5</f>
        <v>3.5</v>
      </c>
      <c r="U728" s="561">
        <f t="shared" si="2225"/>
        <v>3.5</v>
      </c>
      <c r="V728" s="560"/>
      <c r="W728" s="558">
        <v>3.5</v>
      </c>
      <c r="X728" s="559">
        <f t="shared" si="2226"/>
        <v>0</v>
      </c>
      <c r="Y728" s="560">
        <v>2</v>
      </c>
      <c r="Z728" s="558"/>
      <c r="AA728" s="561">
        <f t="shared" si="2227"/>
        <v>2</v>
      </c>
      <c r="AB728" s="560"/>
      <c r="AC728" s="558"/>
      <c r="AD728" s="559">
        <f t="shared" si="2228"/>
        <v>2</v>
      </c>
      <c r="AE728" s="557"/>
      <c r="AF728" s="558"/>
      <c r="AG728" s="756">
        <f t="shared" si="2229"/>
        <v>2</v>
      </c>
      <c r="AH728" s="560">
        <v>2</v>
      </c>
      <c r="AI728" s="558">
        <v>2</v>
      </c>
      <c r="AJ728" s="562">
        <f t="shared" si="2230"/>
        <v>2</v>
      </c>
      <c r="AK728" s="560"/>
      <c r="AL728" s="558"/>
      <c r="AM728" s="562">
        <f t="shared" si="2231"/>
        <v>2</v>
      </c>
      <c r="AN728" s="560"/>
      <c r="AO728" s="558"/>
      <c r="AP728" s="562">
        <f t="shared" si="2232"/>
        <v>2</v>
      </c>
      <c r="AQ728" s="560"/>
      <c r="AR728" s="558"/>
      <c r="AS728" s="605">
        <f t="shared" si="2233"/>
        <v>2</v>
      </c>
      <c r="AT728" s="557"/>
      <c r="AU728" s="558"/>
      <c r="AV728" s="562">
        <f t="shared" si="2234"/>
        <v>2</v>
      </c>
      <c r="AW728" s="583">
        <f t="shared" si="2235"/>
        <v>6</v>
      </c>
      <c r="AX728" s="583">
        <f t="shared" si="2184"/>
        <v>9</v>
      </c>
      <c r="AY728" s="564">
        <f t="shared" si="2236"/>
        <v>9</v>
      </c>
      <c r="AZ728" s="565">
        <f t="shared" si="2237"/>
        <v>3</v>
      </c>
      <c r="BA728" s="566">
        <f t="shared" si="2238"/>
        <v>3</v>
      </c>
      <c r="BB728" s="567">
        <v>2</v>
      </c>
      <c r="BC728" s="568">
        <v>1</v>
      </c>
      <c r="BD728" s="584">
        <f t="shared" si="2185"/>
        <v>2</v>
      </c>
      <c r="BE728" s="583">
        <f t="shared" si="2031"/>
        <v>1</v>
      </c>
      <c r="BF728" s="585">
        <v>2</v>
      </c>
      <c r="BG728" s="586">
        <v>46259</v>
      </c>
      <c r="BH728" s="572">
        <f>BH727</f>
        <v>46265</v>
      </c>
      <c r="BI728" s="587">
        <f t="shared" si="2239"/>
        <v>6</v>
      </c>
      <c r="BJ728" s="580" t="str">
        <f t="shared" si="2032"/>
        <v/>
      </c>
      <c r="BK728" s="751">
        <v>17712</v>
      </c>
    </row>
    <row r="729" spans="1:63" ht="13">
      <c r="A729" s="666"/>
      <c r="B729" s="670"/>
      <c r="C729" s="551">
        <v>726</v>
      </c>
      <c r="D729" s="653" t="s">
        <v>3887</v>
      </c>
      <c r="E729" s="653">
        <v>2</v>
      </c>
      <c r="F729" s="593" t="s">
        <v>1952</v>
      </c>
      <c r="G729" s="588" t="s">
        <v>4277</v>
      </c>
      <c r="H729" s="589" t="s">
        <v>4269</v>
      </c>
      <c r="I729" s="589" t="s">
        <v>4280</v>
      </c>
      <c r="J729" s="588" t="s">
        <v>629</v>
      </c>
      <c r="K729" s="594">
        <f>AV729</f>
        <v>1</v>
      </c>
      <c r="L729" s="588">
        <v>1</v>
      </c>
      <c r="M729" s="558"/>
      <c r="N729" s="558"/>
      <c r="O729" s="562">
        <f>SUM(L729+M729-N729)</f>
        <v>1</v>
      </c>
      <c r="P729" s="560"/>
      <c r="Q729" s="558"/>
      <c r="R729" s="562">
        <f>SUM(O729+P729-Q729)</f>
        <v>1</v>
      </c>
      <c r="S729" s="560"/>
      <c r="T729" s="558"/>
      <c r="U729" s="595">
        <f>SUM(R729+S729-T729)</f>
        <v>1</v>
      </c>
      <c r="V729" s="560"/>
      <c r="W729" s="558"/>
      <c r="X729" s="562">
        <f>SUM(U729+V729-W729)</f>
        <v>1</v>
      </c>
      <c r="Y729" s="560"/>
      <c r="Z729" s="558"/>
      <c r="AA729" s="595">
        <f>SUM(X729+Y729-Z729)</f>
        <v>1</v>
      </c>
      <c r="AB729" s="560"/>
      <c r="AC729" s="558"/>
      <c r="AD729" s="562">
        <f>SUM(AA729+AB729-AC729)</f>
        <v>1</v>
      </c>
      <c r="AE729" s="557"/>
      <c r="AF729" s="558"/>
      <c r="AG729" s="672">
        <f>SUM(AD729+AE729-AF729)</f>
        <v>1</v>
      </c>
      <c r="AH729" s="560"/>
      <c r="AI729" s="558"/>
      <c r="AJ729" s="562">
        <f>SUM(AG729+AH729-AI729)</f>
        <v>1</v>
      </c>
      <c r="AK729" s="560"/>
      <c r="AL729" s="558"/>
      <c r="AM729" s="562">
        <f>SUM(AJ729+AK729-AL729)</f>
        <v>1</v>
      </c>
      <c r="AN729" s="560"/>
      <c r="AO729" s="558"/>
      <c r="AP729" s="562">
        <f>SUM(AM729+AN729-AO729)</f>
        <v>1</v>
      </c>
      <c r="AQ729" s="560"/>
      <c r="AR729" s="558"/>
      <c r="AS729" s="562">
        <f>SUM(AP729+AQ729-AR729)</f>
        <v>1</v>
      </c>
      <c r="AT729" s="560"/>
      <c r="AU729" s="558"/>
      <c r="AV729" s="562">
        <f>SUM(AS729+AT729-AU729)</f>
        <v>1</v>
      </c>
      <c r="AW729" s="597">
        <f t="shared" ref="AW729:AW741" si="2240">SUM(M729+P729+S729+V729+Y729+AB729+AE729+AH729+AK729+AN729+AQ729+AT729)</f>
        <v>0</v>
      </c>
      <c r="AX729" s="583">
        <f t="shared" si="2184"/>
        <v>0</v>
      </c>
      <c r="AY729" s="599">
        <f>SUM(N729,Q729,T729,W729,Z729,AC729,AF729,AI729,AL729,AO729,AR729,AU729)</f>
        <v>0</v>
      </c>
      <c r="AZ729" s="600" t="e">
        <f>AVERAGE(N729,Q729,T729,W729,Z729,AC729,AF729,AI729,AL729,AO729,AR729,AU729)</f>
        <v>#DIV/0!</v>
      </c>
      <c r="BA729" s="601">
        <f>COUNT(N729,Q729,T729,W729,Z729,AC729,AF729,AI729,AL729,AO729,AR729,AU729)</f>
        <v>0</v>
      </c>
      <c r="BB729" s="602">
        <v>1</v>
      </c>
      <c r="BC729" s="603">
        <f>MIN(N729,Q729,T729,W729,Z729,AC729,AF729,AI729,AL729,AO729,AR729,AU729)</f>
        <v>0</v>
      </c>
      <c r="BD729" s="584">
        <f t="shared" si="2185"/>
        <v>1</v>
      </c>
      <c r="BE729" s="583">
        <f t="shared" si="2031"/>
        <v>1</v>
      </c>
      <c r="BF729" s="585">
        <v>2</v>
      </c>
      <c r="BG729" s="586">
        <v>45681</v>
      </c>
      <c r="BH729" s="572">
        <f>BH731</f>
        <v>46265</v>
      </c>
      <c r="BI729" s="604">
        <f>BH729-BG729</f>
        <v>584</v>
      </c>
      <c r="BJ729" s="580" t="str">
        <f t="shared" si="2032"/>
        <v>Dead Stock</v>
      </c>
      <c r="BK729" s="751">
        <v>1974</v>
      </c>
    </row>
    <row r="730" spans="1:63" ht="13">
      <c r="A730" s="666"/>
      <c r="B730" s="667"/>
      <c r="C730" s="551">
        <v>727</v>
      </c>
      <c r="D730" s="653" t="s">
        <v>3887</v>
      </c>
      <c r="E730" s="653">
        <v>2</v>
      </c>
      <c r="F730" s="593" t="s">
        <v>1952</v>
      </c>
      <c r="G730" s="588" t="s">
        <v>4279</v>
      </c>
      <c r="H730" s="589" t="s">
        <v>4271</v>
      </c>
      <c r="I730" s="589" t="s">
        <v>4280</v>
      </c>
      <c r="J730" s="588" t="s">
        <v>629</v>
      </c>
      <c r="K730" s="594">
        <f t="shared" ref="K730" si="2241">AV730</f>
        <v>1</v>
      </c>
      <c r="L730" s="588">
        <v>1</v>
      </c>
      <c r="M730" s="558"/>
      <c r="N730" s="558"/>
      <c r="O730" s="562">
        <f t="shared" ref="O730" si="2242">SUM(L730+M730-N730)</f>
        <v>1</v>
      </c>
      <c r="P730" s="560"/>
      <c r="Q730" s="558"/>
      <c r="R730" s="562">
        <f t="shared" ref="R730" si="2243">SUM(O730+P730-Q730)</f>
        <v>1</v>
      </c>
      <c r="S730" s="560"/>
      <c r="T730" s="558"/>
      <c r="U730" s="595">
        <f t="shared" ref="U730" si="2244">SUM(R730+S730-T730)</f>
        <v>1</v>
      </c>
      <c r="V730" s="560"/>
      <c r="W730" s="558"/>
      <c r="X730" s="562">
        <f t="shared" ref="X730" si="2245">SUM(U730+V730-W730)</f>
        <v>1</v>
      </c>
      <c r="Y730" s="560"/>
      <c r="Z730" s="558"/>
      <c r="AA730" s="595">
        <f t="shared" ref="AA730" si="2246">SUM(X730+Y730-Z730)</f>
        <v>1</v>
      </c>
      <c r="AB730" s="560"/>
      <c r="AC730" s="558"/>
      <c r="AD730" s="562">
        <f t="shared" ref="AD730" si="2247">SUM(AA730+AB730-AC730)</f>
        <v>1</v>
      </c>
      <c r="AE730" s="557"/>
      <c r="AF730" s="558"/>
      <c r="AG730" s="672">
        <f t="shared" ref="AG730" si="2248">SUM(AD730+AE730-AF730)</f>
        <v>1</v>
      </c>
      <c r="AH730" s="560"/>
      <c r="AI730" s="558"/>
      <c r="AJ730" s="562">
        <f t="shared" ref="AJ730" si="2249">SUM(AG730+AH730-AI730)</f>
        <v>1</v>
      </c>
      <c r="AK730" s="560"/>
      <c r="AL730" s="558"/>
      <c r="AM730" s="562">
        <f t="shared" ref="AM730" si="2250">SUM(AJ730+AK730-AL730)</f>
        <v>1</v>
      </c>
      <c r="AN730" s="560"/>
      <c r="AO730" s="558"/>
      <c r="AP730" s="562">
        <f t="shared" ref="AP730" si="2251">SUM(AM730+AN730-AO730)</f>
        <v>1</v>
      </c>
      <c r="AQ730" s="560"/>
      <c r="AR730" s="558"/>
      <c r="AS730" s="562">
        <f t="shared" ref="AS730" si="2252">SUM(AP730+AQ730-AR730)</f>
        <v>1</v>
      </c>
      <c r="AT730" s="560"/>
      <c r="AU730" s="558"/>
      <c r="AV730" s="562">
        <f t="shared" ref="AV730" si="2253">SUM(AS730+AT730-AU730)</f>
        <v>1</v>
      </c>
      <c r="AW730" s="597">
        <f t="shared" si="2240"/>
        <v>0</v>
      </c>
      <c r="AX730" s="583">
        <f t="shared" si="2184"/>
        <v>0</v>
      </c>
      <c r="AY730" s="599">
        <f t="shared" ref="AY730" si="2254">SUM(N730,Q730,T730,W730,Z730,AC730,AF730,AI730,AL730,AO730,AR730,AU730)</f>
        <v>0</v>
      </c>
      <c r="AZ730" s="600" t="e">
        <f t="shared" ref="AZ730" si="2255">AVERAGE(N730,Q730,T730,W730,Z730,AC730,AF730,AI730,AL730,AO730,AR730,AU730)</f>
        <v>#DIV/0!</v>
      </c>
      <c r="BA730" s="601">
        <f t="shared" ref="BA730" si="2256">COUNT(N730,Q730,T730,W730,Z730,AC730,AF730,AI730,AL730,AO730,AR730,AU730)</f>
        <v>0</v>
      </c>
      <c r="BB730" s="602">
        <v>1</v>
      </c>
      <c r="BC730" s="603">
        <v>0</v>
      </c>
      <c r="BD730" s="584">
        <f t="shared" si="2185"/>
        <v>1</v>
      </c>
      <c r="BE730" s="583">
        <f t="shared" si="2031"/>
        <v>1</v>
      </c>
      <c r="BF730" s="585">
        <v>2</v>
      </c>
      <c r="BG730" s="586">
        <v>45681</v>
      </c>
      <c r="BH730" s="572">
        <f>BH758</f>
        <v>46265</v>
      </c>
      <c r="BI730" s="604">
        <f t="shared" ref="BI730" si="2257">BH730-BG730</f>
        <v>584</v>
      </c>
      <c r="BJ730" s="580" t="str">
        <f t="shared" si="2032"/>
        <v>Dead Stock</v>
      </c>
      <c r="BK730" s="751">
        <v>1974</v>
      </c>
    </row>
    <row r="731" spans="1:63" ht="13">
      <c r="A731" s="668"/>
      <c r="B731" s="669"/>
      <c r="C731" s="551">
        <v>728</v>
      </c>
      <c r="D731" s="653" t="s">
        <v>3887</v>
      </c>
      <c r="E731" s="653">
        <v>2</v>
      </c>
      <c r="F731" s="593" t="s">
        <v>1952</v>
      </c>
      <c r="G731" s="588" t="s">
        <v>4274</v>
      </c>
      <c r="H731" s="589" t="s">
        <v>4266</v>
      </c>
      <c r="I731" s="589" t="s">
        <v>4280</v>
      </c>
      <c r="J731" s="588" t="s">
        <v>629</v>
      </c>
      <c r="K731" s="594">
        <f t="shared" ref="K731:K742" si="2258">AV731</f>
        <v>1</v>
      </c>
      <c r="L731" s="580">
        <v>1</v>
      </c>
      <c r="M731" s="558"/>
      <c r="N731" s="558"/>
      <c r="O731" s="562">
        <f t="shared" ref="O731:O741" si="2259">SUM(L731+M731-N731)</f>
        <v>1</v>
      </c>
      <c r="P731" s="560"/>
      <c r="Q731" s="558"/>
      <c r="R731" s="562">
        <f t="shared" ref="R731:R742" si="2260">SUM(O731+P731-Q731)</f>
        <v>1</v>
      </c>
      <c r="S731" s="560"/>
      <c r="T731" s="558"/>
      <c r="U731" s="595">
        <f t="shared" ref="U731:U742" si="2261">SUM(R731+S731-T731)</f>
        <v>1</v>
      </c>
      <c r="V731" s="560"/>
      <c r="W731" s="558"/>
      <c r="X731" s="562">
        <f t="shared" ref="X731:X742" si="2262">SUM(U731+V731-W731)</f>
        <v>1</v>
      </c>
      <c r="Y731" s="560"/>
      <c r="Z731" s="558"/>
      <c r="AA731" s="595">
        <f t="shared" ref="AA731:AA742" si="2263">SUM(X731+Y731-Z731)</f>
        <v>1</v>
      </c>
      <c r="AB731" s="560"/>
      <c r="AC731" s="558"/>
      <c r="AD731" s="562">
        <f t="shared" ref="AD731:AD742" si="2264">SUM(AA731+AB731-AC731)</f>
        <v>1</v>
      </c>
      <c r="AE731" s="557"/>
      <c r="AF731" s="558"/>
      <c r="AG731" s="672">
        <f t="shared" ref="AG731:AG742" si="2265">SUM(AD731+AE731-AF731)</f>
        <v>1</v>
      </c>
      <c r="AH731" s="560"/>
      <c r="AI731" s="558"/>
      <c r="AJ731" s="562">
        <f t="shared" ref="AJ731:AJ742" si="2266">SUM(AG731+AH731-AI731)</f>
        <v>1</v>
      </c>
      <c r="AK731" s="560"/>
      <c r="AL731" s="558"/>
      <c r="AM731" s="562">
        <f t="shared" ref="AM731:AM742" si="2267">SUM(AJ731+AK731-AL731)</f>
        <v>1</v>
      </c>
      <c r="AN731" s="560"/>
      <c r="AO731" s="558"/>
      <c r="AP731" s="562">
        <f t="shared" ref="AP731:AP742" si="2268">SUM(AM731+AN731-AO731)</f>
        <v>1</v>
      </c>
      <c r="AQ731" s="560"/>
      <c r="AR731" s="558"/>
      <c r="AS731" s="562">
        <f t="shared" ref="AS731:AS742" si="2269">SUM(AP731+AQ731-AR731)</f>
        <v>1</v>
      </c>
      <c r="AT731" s="560"/>
      <c r="AU731" s="558"/>
      <c r="AV731" s="562">
        <f t="shared" ref="AV731:AV741" si="2270">SUM(AS731+AT731-AU731)</f>
        <v>1</v>
      </c>
      <c r="AW731" s="597">
        <f t="shared" si="2240"/>
        <v>0</v>
      </c>
      <c r="AX731" s="583">
        <f t="shared" si="2184"/>
        <v>0</v>
      </c>
      <c r="AY731" s="599">
        <f t="shared" ref="AY731:AY741" si="2271">SUM(N731,Q731,T731,W731,Z731,AC731,AF731,AI731,AL731,AO731,AR731,AU731)</f>
        <v>0</v>
      </c>
      <c r="AZ731" s="600" t="e">
        <f t="shared" ref="AZ731:AZ742" si="2272">AVERAGE(N731,Q731,T731,W731,Z731,AC731,AF731,AI731,AL731,AO731,AR731,AU731)</f>
        <v>#DIV/0!</v>
      </c>
      <c r="BA731" s="601">
        <f t="shared" ref="BA731:BA742" si="2273">COUNT(N731,Q731,T731,W731,Z731,AC731,AF731,AI731,AL731,AO731,AR731,AU731)</f>
        <v>0</v>
      </c>
      <c r="BB731" s="602">
        <v>1</v>
      </c>
      <c r="BC731" s="603">
        <f>MIN(N731,Q731,T731,W731,Z731,AC731,AF731,AI731,AL731,AO731,AR731,AU731)</f>
        <v>0</v>
      </c>
      <c r="BD731" s="584">
        <f t="shared" si="2185"/>
        <v>1</v>
      </c>
      <c r="BE731" s="583">
        <f t="shared" si="2031"/>
        <v>1</v>
      </c>
      <c r="BF731" s="585">
        <v>2</v>
      </c>
      <c r="BG731" s="586">
        <v>45681</v>
      </c>
      <c r="BH731" s="572">
        <f>BH773</f>
        <v>46265</v>
      </c>
      <c r="BI731" s="604">
        <f t="shared" ref="BI731:BI742" si="2274">BH731-BG731</f>
        <v>584</v>
      </c>
      <c r="BJ731" s="580" t="str">
        <f t="shared" si="2032"/>
        <v>Dead Stock</v>
      </c>
      <c r="BK731" s="751">
        <v>1499</v>
      </c>
    </row>
    <row r="732" spans="1:63" ht="13">
      <c r="A732" s="590"/>
      <c r="B732" s="591"/>
      <c r="C732" s="577">
        <v>729</v>
      </c>
      <c r="D732" s="653" t="s">
        <v>3887</v>
      </c>
      <c r="E732" s="653">
        <v>2</v>
      </c>
      <c r="F732" s="593" t="s">
        <v>1952</v>
      </c>
      <c r="G732" s="588" t="s">
        <v>4771</v>
      </c>
      <c r="H732" s="589" t="s">
        <v>4772</v>
      </c>
      <c r="I732" s="589" t="s">
        <v>421</v>
      </c>
      <c r="J732" s="580" t="s">
        <v>629</v>
      </c>
      <c r="K732" s="594">
        <f t="shared" si="2258"/>
        <v>520</v>
      </c>
      <c r="L732" s="580">
        <v>520</v>
      </c>
      <c r="M732" s="558"/>
      <c r="N732" s="558"/>
      <c r="O732" s="562">
        <f t="shared" si="2259"/>
        <v>520</v>
      </c>
      <c r="P732" s="560"/>
      <c r="Q732" s="558"/>
      <c r="R732" s="562">
        <f t="shared" si="2260"/>
        <v>520</v>
      </c>
      <c r="S732" s="560"/>
      <c r="T732" s="558"/>
      <c r="U732" s="595">
        <f t="shared" si="2261"/>
        <v>520</v>
      </c>
      <c r="V732" s="560"/>
      <c r="W732" s="558"/>
      <c r="X732" s="562">
        <f t="shared" si="2262"/>
        <v>520</v>
      </c>
      <c r="Y732" s="560"/>
      <c r="Z732" s="558"/>
      <c r="AA732" s="595">
        <f t="shared" si="2263"/>
        <v>520</v>
      </c>
      <c r="AB732" s="560"/>
      <c r="AC732" s="558"/>
      <c r="AD732" s="562">
        <f t="shared" si="2264"/>
        <v>520</v>
      </c>
      <c r="AE732" s="557"/>
      <c r="AF732" s="558"/>
      <c r="AG732" s="672">
        <f t="shared" si="2265"/>
        <v>520</v>
      </c>
      <c r="AH732" s="560"/>
      <c r="AI732" s="558"/>
      <c r="AJ732" s="562">
        <f t="shared" si="2266"/>
        <v>520</v>
      </c>
      <c r="AK732" s="560"/>
      <c r="AL732" s="558"/>
      <c r="AM732" s="562">
        <f t="shared" si="2267"/>
        <v>520</v>
      </c>
      <c r="AN732" s="560"/>
      <c r="AO732" s="558"/>
      <c r="AP732" s="562">
        <f t="shared" si="2268"/>
        <v>520</v>
      </c>
      <c r="AQ732" s="560"/>
      <c r="AR732" s="558"/>
      <c r="AS732" s="562">
        <f t="shared" si="2269"/>
        <v>520</v>
      </c>
      <c r="AT732" s="560"/>
      <c r="AU732" s="558"/>
      <c r="AV732" s="562">
        <f t="shared" si="2270"/>
        <v>520</v>
      </c>
      <c r="AW732" s="597">
        <f t="shared" si="2240"/>
        <v>0</v>
      </c>
      <c r="AX732" s="583">
        <f t="shared" si="2184"/>
        <v>0</v>
      </c>
      <c r="AY732" s="599">
        <f t="shared" si="2271"/>
        <v>0</v>
      </c>
      <c r="AZ732" s="600" t="e">
        <f t="shared" si="2272"/>
        <v>#DIV/0!</v>
      </c>
      <c r="BA732" s="601">
        <f t="shared" si="2273"/>
        <v>0</v>
      </c>
      <c r="BB732" s="602">
        <f>MAX(N732,Q732,T732,W732,Z732,AC732,AF732,AI732,AL732,AO732,AR732,AU732)</f>
        <v>0</v>
      </c>
      <c r="BC732" s="603">
        <f>MIN(N732,Q732,T732,W732,Z732,AC732,AF732,AI732,AL732,AO732,AR732,AU732)</f>
        <v>0</v>
      </c>
      <c r="BD732" s="584">
        <f t="shared" si="2185"/>
        <v>520</v>
      </c>
      <c r="BE732" s="583">
        <f t="shared" si="2031"/>
        <v>520</v>
      </c>
      <c r="BF732" s="585">
        <v>2</v>
      </c>
      <c r="BG732" s="586">
        <v>45987.496990740743</v>
      </c>
      <c r="BH732" s="572">
        <f>BH733</f>
        <v>46265</v>
      </c>
      <c r="BI732" s="604">
        <f t="shared" si="2274"/>
        <v>277.50300925925694</v>
      </c>
      <c r="BJ732" s="580" t="str">
        <f t="shared" si="2032"/>
        <v/>
      </c>
      <c r="BK732" s="751">
        <v>26</v>
      </c>
    </row>
    <row r="733" spans="1:63" ht="13">
      <c r="A733" s="590"/>
      <c r="B733" s="591"/>
      <c r="C733" s="551">
        <v>730</v>
      </c>
      <c r="D733" s="653" t="s">
        <v>3887</v>
      </c>
      <c r="E733" s="653">
        <v>2</v>
      </c>
      <c r="F733" s="593" t="s">
        <v>1952</v>
      </c>
      <c r="G733" s="588" t="s">
        <v>4773</v>
      </c>
      <c r="H733" s="589" t="s">
        <v>4774</v>
      </c>
      <c r="I733" s="589" t="s">
        <v>421</v>
      </c>
      <c r="J733" s="580" t="s">
        <v>629</v>
      </c>
      <c r="K733" s="594">
        <f t="shared" si="2258"/>
        <v>520</v>
      </c>
      <c r="L733" s="588">
        <v>520</v>
      </c>
      <c r="M733" s="558"/>
      <c r="N733" s="558"/>
      <c r="O733" s="562">
        <f t="shared" si="2259"/>
        <v>520</v>
      </c>
      <c r="P733" s="560"/>
      <c r="Q733" s="558"/>
      <c r="R733" s="562">
        <f t="shared" si="2260"/>
        <v>520</v>
      </c>
      <c r="S733" s="560"/>
      <c r="T733" s="558"/>
      <c r="U733" s="595">
        <f t="shared" si="2261"/>
        <v>520</v>
      </c>
      <c r="V733" s="560"/>
      <c r="W733" s="558"/>
      <c r="X733" s="562">
        <f t="shared" si="2262"/>
        <v>520</v>
      </c>
      <c r="Y733" s="560"/>
      <c r="Z733" s="558"/>
      <c r="AA733" s="595">
        <f t="shared" si="2263"/>
        <v>520</v>
      </c>
      <c r="AB733" s="560"/>
      <c r="AC733" s="558"/>
      <c r="AD733" s="562">
        <f t="shared" si="2264"/>
        <v>520</v>
      </c>
      <c r="AE733" s="557"/>
      <c r="AF733" s="558"/>
      <c r="AG733" s="672">
        <f t="shared" si="2265"/>
        <v>520</v>
      </c>
      <c r="AH733" s="560"/>
      <c r="AI733" s="558"/>
      <c r="AJ733" s="562">
        <f t="shared" si="2266"/>
        <v>520</v>
      </c>
      <c r="AK733" s="560"/>
      <c r="AL733" s="558"/>
      <c r="AM733" s="562">
        <f t="shared" si="2267"/>
        <v>520</v>
      </c>
      <c r="AN733" s="560"/>
      <c r="AO733" s="558"/>
      <c r="AP733" s="562">
        <f t="shared" si="2268"/>
        <v>520</v>
      </c>
      <c r="AQ733" s="560"/>
      <c r="AR733" s="558"/>
      <c r="AS733" s="562">
        <f t="shared" si="2269"/>
        <v>520</v>
      </c>
      <c r="AT733" s="560"/>
      <c r="AU733" s="558"/>
      <c r="AV733" s="562">
        <f t="shared" si="2270"/>
        <v>520</v>
      </c>
      <c r="AW733" s="597">
        <f t="shared" si="2240"/>
        <v>0</v>
      </c>
      <c r="AX733" s="583">
        <f t="shared" si="2184"/>
        <v>0</v>
      </c>
      <c r="AY733" s="599">
        <f t="shared" si="2271"/>
        <v>0</v>
      </c>
      <c r="AZ733" s="600" t="e">
        <f t="shared" si="2272"/>
        <v>#DIV/0!</v>
      </c>
      <c r="BA733" s="601">
        <f t="shared" si="2273"/>
        <v>0</v>
      </c>
      <c r="BB733" s="602">
        <f t="shared" ref="BB733" si="2275">MAX(N733,Q733,T733,W733,Z733,AC733,AF733,AI733,AL733,AO733,AR733,AU733)</f>
        <v>0</v>
      </c>
      <c r="BC733" s="603">
        <f t="shared" ref="BC733" si="2276">MIN(N733,Q733,T733,W733,Z733,AC733,AF733,AI733,AL733,AO733,AR733,AU733)</f>
        <v>0</v>
      </c>
      <c r="BD733" s="584">
        <f t="shared" si="2185"/>
        <v>520</v>
      </c>
      <c r="BE733" s="583">
        <f t="shared" si="2031"/>
        <v>520</v>
      </c>
      <c r="BF733" s="585">
        <v>2</v>
      </c>
      <c r="BG733" s="586">
        <v>45987.496990740743</v>
      </c>
      <c r="BH733" s="572">
        <f>BH737</f>
        <v>46265</v>
      </c>
      <c r="BI733" s="604">
        <f t="shared" si="2274"/>
        <v>277.50300925925694</v>
      </c>
      <c r="BJ733" s="580" t="str">
        <f t="shared" si="2032"/>
        <v/>
      </c>
      <c r="BK733" s="751">
        <v>35</v>
      </c>
    </row>
    <row r="734" spans="1:63" ht="13">
      <c r="A734" s="590"/>
      <c r="B734" s="591"/>
      <c r="C734" s="551">
        <v>731</v>
      </c>
      <c r="D734" s="653" t="s">
        <v>3887</v>
      </c>
      <c r="E734" s="653">
        <v>2</v>
      </c>
      <c r="F734" s="593" t="s">
        <v>1952</v>
      </c>
      <c r="G734" s="588" t="s">
        <v>4778</v>
      </c>
      <c r="H734" s="589" t="s">
        <v>4779</v>
      </c>
      <c r="I734" s="589" t="s">
        <v>421</v>
      </c>
      <c r="J734" s="580" t="s">
        <v>629</v>
      </c>
      <c r="K734" s="594">
        <f t="shared" si="2258"/>
        <v>10</v>
      </c>
      <c r="L734" s="580">
        <v>10</v>
      </c>
      <c r="M734" s="558"/>
      <c r="N734" s="558"/>
      <c r="O734" s="562">
        <f t="shared" si="2259"/>
        <v>10</v>
      </c>
      <c r="P734" s="560"/>
      <c r="Q734" s="558"/>
      <c r="R734" s="562">
        <f t="shared" si="2260"/>
        <v>10</v>
      </c>
      <c r="S734" s="560"/>
      <c r="T734" s="558"/>
      <c r="U734" s="595">
        <f t="shared" si="2261"/>
        <v>10</v>
      </c>
      <c r="V734" s="560"/>
      <c r="W734" s="558"/>
      <c r="X734" s="562">
        <f t="shared" si="2262"/>
        <v>10</v>
      </c>
      <c r="Y734" s="560"/>
      <c r="Z734" s="558"/>
      <c r="AA734" s="595">
        <f t="shared" si="2263"/>
        <v>10</v>
      </c>
      <c r="AB734" s="560"/>
      <c r="AC734" s="558"/>
      <c r="AD734" s="562">
        <f t="shared" si="2264"/>
        <v>10</v>
      </c>
      <c r="AE734" s="557"/>
      <c r="AF734" s="558"/>
      <c r="AG734" s="672">
        <f t="shared" si="2265"/>
        <v>10</v>
      </c>
      <c r="AH734" s="560"/>
      <c r="AI734" s="558"/>
      <c r="AJ734" s="562">
        <f t="shared" si="2266"/>
        <v>10</v>
      </c>
      <c r="AK734" s="560"/>
      <c r="AL734" s="558"/>
      <c r="AM734" s="562">
        <f t="shared" si="2267"/>
        <v>10</v>
      </c>
      <c r="AN734" s="560"/>
      <c r="AO734" s="558"/>
      <c r="AP734" s="562">
        <f t="shared" si="2268"/>
        <v>10</v>
      </c>
      <c r="AQ734" s="560"/>
      <c r="AR734" s="558"/>
      <c r="AS734" s="562">
        <f t="shared" si="2269"/>
        <v>10</v>
      </c>
      <c r="AT734" s="560"/>
      <c r="AU734" s="558"/>
      <c r="AV734" s="562">
        <f t="shared" si="2270"/>
        <v>10</v>
      </c>
      <c r="AW734" s="597">
        <f t="shared" si="2240"/>
        <v>0</v>
      </c>
      <c r="AX734" s="583">
        <f t="shared" si="2184"/>
        <v>0</v>
      </c>
      <c r="AY734" s="599">
        <f t="shared" si="2271"/>
        <v>0</v>
      </c>
      <c r="AZ734" s="600" t="e">
        <f t="shared" si="2272"/>
        <v>#DIV/0!</v>
      </c>
      <c r="BA734" s="601">
        <f t="shared" si="2273"/>
        <v>0</v>
      </c>
      <c r="BB734" s="602">
        <v>10</v>
      </c>
      <c r="BC734" s="603">
        <v>1</v>
      </c>
      <c r="BD734" s="584">
        <f t="shared" si="2185"/>
        <v>10</v>
      </c>
      <c r="BE734" s="583">
        <f t="shared" si="2031"/>
        <v>9</v>
      </c>
      <c r="BF734" s="585">
        <v>2</v>
      </c>
      <c r="BG734" s="586">
        <v>45987.496990740743</v>
      </c>
      <c r="BH734" s="572">
        <f>BH735</f>
        <v>46265</v>
      </c>
      <c r="BI734" s="604">
        <f t="shared" si="2274"/>
        <v>277.50300925925694</v>
      </c>
      <c r="BJ734" s="580" t="str">
        <f t="shared" si="2032"/>
        <v/>
      </c>
      <c r="BK734" s="751">
        <v>700</v>
      </c>
    </row>
    <row r="735" spans="1:63" ht="13">
      <c r="A735" s="590"/>
      <c r="B735" s="591"/>
      <c r="C735" s="551">
        <v>732</v>
      </c>
      <c r="D735" s="653" t="s">
        <v>3887</v>
      </c>
      <c r="E735" s="653">
        <v>2</v>
      </c>
      <c r="F735" s="593" t="s">
        <v>1952</v>
      </c>
      <c r="G735" s="588" t="s">
        <v>4767</v>
      </c>
      <c r="H735" s="589" t="s">
        <v>4768</v>
      </c>
      <c r="I735" s="589" t="s">
        <v>421</v>
      </c>
      <c r="J735" s="580" t="s">
        <v>629</v>
      </c>
      <c r="K735" s="594">
        <f t="shared" si="2258"/>
        <v>5</v>
      </c>
      <c r="L735" s="580">
        <v>10</v>
      </c>
      <c r="M735" s="558"/>
      <c r="N735" s="558"/>
      <c r="O735" s="562">
        <f t="shared" si="2259"/>
        <v>10</v>
      </c>
      <c r="P735" s="560"/>
      <c r="Q735" s="558"/>
      <c r="R735" s="562">
        <f t="shared" si="2260"/>
        <v>10</v>
      </c>
      <c r="S735" s="560"/>
      <c r="T735" s="558"/>
      <c r="U735" s="595">
        <f t="shared" si="2261"/>
        <v>10</v>
      </c>
      <c r="V735" s="560"/>
      <c r="W735" s="558"/>
      <c r="X735" s="562">
        <f t="shared" si="2262"/>
        <v>10</v>
      </c>
      <c r="Y735" s="560"/>
      <c r="Z735" s="558"/>
      <c r="AA735" s="595">
        <f t="shared" si="2263"/>
        <v>10</v>
      </c>
      <c r="AB735" s="560"/>
      <c r="AC735" s="558"/>
      <c r="AD735" s="562">
        <f t="shared" si="2264"/>
        <v>10</v>
      </c>
      <c r="AE735" s="557"/>
      <c r="AF735" s="558"/>
      <c r="AG735" s="672">
        <f t="shared" si="2265"/>
        <v>10</v>
      </c>
      <c r="AH735" s="560"/>
      <c r="AI735" s="558"/>
      <c r="AJ735" s="562">
        <f t="shared" si="2266"/>
        <v>10</v>
      </c>
      <c r="AK735" s="560"/>
      <c r="AL735" s="558">
        <v>5</v>
      </c>
      <c r="AM735" s="562">
        <f t="shared" si="2267"/>
        <v>5</v>
      </c>
      <c r="AN735" s="560"/>
      <c r="AO735" s="558"/>
      <c r="AP735" s="562">
        <f t="shared" si="2268"/>
        <v>5</v>
      </c>
      <c r="AQ735" s="560"/>
      <c r="AR735" s="558"/>
      <c r="AS735" s="562">
        <f t="shared" si="2269"/>
        <v>5</v>
      </c>
      <c r="AT735" s="560"/>
      <c r="AU735" s="558"/>
      <c r="AV735" s="562">
        <f t="shared" si="2270"/>
        <v>5</v>
      </c>
      <c r="AW735" s="597">
        <f t="shared" si="2240"/>
        <v>0</v>
      </c>
      <c r="AX735" s="583">
        <f t="shared" si="2184"/>
        <v>5</v>
      </c>
      <c r="AY735" s="599">
        <f t="shared" si="2271"/>
        <v>5</v>
      </c>
      <c r="AZ735" s="600">
        <f t="shared" si="2272"/>
        <v>5</v>
      </c>
      <c r="BA735" s="601">
        <f t="shared" si="2273"/>
        <v>1</v>
      </c>
      <c r="BB735" s="602">
        <v>10</v>
      </c>
      <c r="BC735" s="603">
        <v>1</v>
      </c>
      <c r="BD735" s="584">
        <f t="shared" si="2185"/>
        <v>5</v>
      </c>
      <c r="BE735" s="583">
        <f t="shared" si="2031"/>
        <v>4</v>
      </c>
      <c r="BF735" s="585">
        <v>2</v>
      </c>
      <c r="BG735" s="586">
        <v>45987.496990740743</v>
      </c>
      <c r="BH735" s="572">
        <f>BH902</f>
        <v>46265</v>
      </c>
      <c r="BI735" s="604">
        <f t="shared" si="2274"/>
        <v>277.50300925925694</v>
      </c>
      <c r="BJ735" s="580" t="str">
        <f t="shared" si="2032"/>
        <v/>
      </c>
      <c r="BK735" s="751">
        <v>1720</v>
      </c>
    </row>
    <row r="736" spans="1:63" ht="13">
      <c r="A736" s="590"/>
      <c r="B736" s="591"/>
      <c r="C736" s="577">
        <v>733</v>
      </c>
      <c r="D736" s="653" t="s">
        <v>3887</v>
      </c>
      <c r="E736" s="653">
        <v>2</v>
      </c>
      <c r="F736" s="593" t="s">
        <v>1952</v>
      </c>
      <c r="G736" s="588" t="s">
        <v>4769</v>
      </c>
      <c r="H736" s="589" t="s">
        <v>4770</v>
      </c>
      <c r="I736" s="589" t="s">
        <v>421</v>
      </c>
      <c r="J736" s="580" t="s">
        <v>629</v>
      </c>
      <c r="K736" s="594">
        <f t="shared" si="2258"/>
        <v>10</v>
      </c>
      <c r="L736" s="588">
        <v>10</v>
      </c>
      <c r="M736" s="558"/>
      <c r="N736" s="558"/>
      <c r="O736" s="562">
        <f t="shared" si="2259"/>
        <v>10</v>
      </c>
      <c r="P736" s="560"/>
      <c r="Q736" s="558"/>
      <c r="R736" s="562">
        <f t="shared" si="2260"/>
        <v>10</v>
      </c>
      <c r="S736" s="560"/>
      <c r="T736" s="558"/>
      <c r="U736" s="595">
        <f t="shared" si="2261"/>
        <v>10</v>
      </c>
      <c r="V736" s="560"/>
      <c r="W736" s="558"/>
      <c r="X736" s="562">
        <f t="shared" si="2262"/>
        <v>10</v>
      </c>
      <c r="Y736" s="560"/>
      <c r="Z736" s="558"/>
      <c r="AA736" s="595">
        <f t="shared" si="2263"/>
        <v>10</v>
      </c>
      <c r="AB736" s="560"/>
      <c r="AC736" s="558"/>
      <c r="AD736" s="562">
        <f t="shared" si="2264"/>
        <v>10</v>
      </c>
      <c r="AE736" s="557"/>
      <c r="AF736" s="558"/>
      <c r="AG736" s="672">
        <f t="shared" si="2265"/>
        <v>10</v>
      </c>
      <c r="AH736" s="560"/>
      <c r="AI736" s="558"/>
      <c r="AJ736" s="562">
        <f t="shared" si="2266"/>
        <v>10</v>
      </c>
      <c r="AK736" s="560"/>
      <c r="AL736" s="558"/>
      <c r="AM736" s="562">
        <f t="shared" si="2267"/>
        <v>10</v>
      </c>
      <c r="AN736" s="560"/>
      <c r="AO736" s="558"/>
      <c r="AP736" s="562">
        <f t="shared" si="2268"/>
        <v>10</v>
      </c>
      <c r="AQ736" s="560"/>
      <c r="AR736" s="558"/>
      <c r="AS736" s="562">
        <f t="shared" si="2269"/>
        <v>10</v>
      </c>
      <c r="AT736" s="560"/>
      <c r="AU736" s="558"/>
      <c r="AV736" s="562">
        <f t="shared" si="2270"/>
        <v>10</v>
      </c>
      <c r="AW736" s="597">
        <f t="shared" si="2240"/>
        <v>0</v>
      </c>
      <c r="AX736" s="583">
        <f t="shared" si="2184"/>
        <v>0</v>
      </c>
      <c r="AY736" s="599">
        <f t="shared" si="2271"/>
        <v>0</v>
      </c>
      <c r="AZ736" s="600" t="e">
        <f t="shared" si="2272"/>
        <v>#DIV/0!</v>
      </c>
      <c r="BA736" s="601">
        <f t="shared" si="2273"/>
        <v>0</v>
      </c>
      <c r="BB736" s="602">
        <v>10</v>
      </c>
      <c r="BC736" s="603">
        <v>1</v>
      </c>
      <c r="BD736" s="584">
        <f t="shared" si="2185"/>
        <v>10</v>
      </c>
      <c r="BE736" s="583">
        <f t="shared" si="2031"/>
        <v>9</v>
      </c>
      <c r="BF736" s="585">
        <v>2</v>
      </c>
      <c r="BG736" s="586">
        <v>45987.496990740743</v>
      </c>
      <c r="BH736" s="572">
        <f>BH734</f>
        <v>46265</v>
      </c>
      <c r="BI736" s="604">
        <f t="shared" si="2274"/>
        <v>277.50300925925694</v>
      </c>
      <c r="BJ736" s="580" t="str">
        <f t="shared" si="2032"/>
        <v/>
      </c>
      <c r="BK736" s="751">
        <v>700</v>
      </c>
    </row>
    <row r="737" spans="1:63" ht="13">
      <c r="A737" s="590"/>
      <c r="B737" s="591"/>
      <c r="C737" s="551">
        <v>734</v>
      </c>
      <c r="D737" s="653" t="s">
        <v>3887</v>
      </c>
      <c r="E737" s="653">
        <v>2</v>
      </c>
      <c r="F737" s="593" t="s">
        <v>1952</v>
      </c>
      <c r="G737" s="588" t="s">
        <v>4780</v>
      </c>
      <c r="H737" s="589" t="s">
        <v>4781</v>
      </c>
      <c r="I737" s="589" t="s">
        <v>421</v>
      </c>
      <c r="J737" s="580" t="s">
        <v>629</v>
      </c>
      <c r="K737" s="594">
        <f t="shared" si="2258"/>
        <v>10</v>
      </c>
      <c r="L737" s="588">
        <v>10</v>
      </c>
      <c r="M737" s="558"/>
      <c r="N737" s="558"/>
      <c r="O737" s="562">
        <f t="shared" si="2259"/>
        <v>10</v>
      </c>
      <c r="P737" s="560"/>
      <c r="Q737" s="558"/>
      <c r="R737" s="562">
        <f t="shared" si="2260"/>
        <v>10</v>
      </c>
      <c r="S737" s="560"/>
      <c r="T737" s="558"/>
      <c r="U737" s="595">
        <f t="shared" si="2261"/>
        <v>10</v>
      </c>
      <c r="V737" s="560"/>
      <c r="W737" s="558"/>
      <c r="X737" s="562">
        <f t="shared" si="2262"/>
        <v>10</v>
      </c>
      <c r="Y737" s="560"/>
      <c r="Z737" s="558"/>
      <c r="AA737" s="595">
        <f t="shared" si="2263"/>
        <v>10</v>
      </c>
      <c r="AB737" s="560"/>
      <c r="AC737" s="558"/>
      <c r="AD737" s="562">
        <f t="shared" si="2264"/>
        <v>10</v>
      </c>
      <c r="AE737" s="557"/>
      <c r="AF737" s="558"/>
      <c r="AG737" s="672">
        <f t="shared" si="2265"/>
        <v>10</v>
      </c>
      <c r="AH737" s="560"/>
      <c r="AI737" s="558"/>
      <c r="AJ737" s="562">
        <f t="shared" si="2266"/>
        <v>10</v>
      </c>
      <c r="AK737" s="560"/>
      <c r="AL737" s="558"/>
      <c r="AM737" s="562">
        <f t="shared" si="2267"/>
        <v>10</v>
      </c>
      <c r="AN737" s="560"/>
      <c r="AO737" s="558"/>
      <c r="AP737" s="562">
        <f t="shared" si="2268"/>
        <v>10</v>
      </c>
      <c r="AQ737" s="560"/>
      <c r="AR737" s="558"/>
      <c r="AS737" s="562">
        <f t="shared" si="2269"/>
        <v>10</v>
      </c>
      <c r="AT737" s="560"/>
      <c r="AU737" s="558"/>
      <c r="AV737" s="562">
        <f t="shared" si="2270"/>
        <v>10</v>
      </c>
      <c r="AW737" s="597">
        <f t="shared" si="2240"/>
        <v>0</v>
      </c>
      <c r="AX737" s="583">
        <f t="shared" si="2184"/>
        <v>0</v>
      </c>
      <c r="AY737" s="599">
        <f t="shared" si="2271"/>
        <v>0</v>
      </c>
      <c r="AZ737" s="600" t="e">
        <f t="shared" si="2272"/>
        <v>#DIV/0!</v>
      </c>
      <c r="BA737" s="601">
        <f t="shared" si="2273"/>
        <v>0</v>
      </c>
      <c r="BB737" s="602">
        <v>10</v>
      </c>
      <c r="BC737" s="603">
        <v>1</v>
      </c>
      <c r="BD737" s="584">
        <f t="shared" si="2185"/>
        <v>10</v>
      </c>
      <c r="BE737" s="583">
        <f t="shared" si="2031"/>
        <v>9</v>
      </c>
      <c r="BF737" s="585">
        <v>2</v>
      </c>
      <c r="BG737" s="586">
        <v>45987.496990740743</v>
      </c>
      <c r="BH737" s="572">
        <f>BH736</f>
        <v>46265</v>
      </c>
      <c r="BI737" s="604">
        <f t="shared" si="2274"/>
        <v>277.50300925925694</v>
      </c>
      <c r="BJ737" s="580" t="str">
        <f t="shared" si="2032"/>
        <v/>
      </c>
      <c r="BK737" s="751">
        <v>1010</v>
      </c>
    </row>
    <row r="738" spans="1:63" ht="13">
      <c r="A738" s="575"/>
      <c r="B738" s="576"/>
      <c r="C738" s="551">
        <v>735</v>
      </c>
      <c r="D738" s="653" t="s">
        <v>3887</v>
      </c>
      <c r="E738" s="653">
        <v>2</v>
      </c>
      <c r="F738" s="553" t="s">
        <v>1952</v>
      </c>
      <c r="G738" s="588" t="s">
        <v>4923</v>
      </c>
      <c r="H738" s="589" t="s">
        <v>4924</v>
      </c>
      <c r="I738" s="589" t="s">
        <v>4925</v>
      </c>
      <c r="J738" s="580" t="s">
        <v>629</v>
      </c>
      <c r="K738" s="594">
        <f t="shared" si="2258"/>
        <v>1</v>
      </c>
      <c r="L738" s="580">
        <v>0</v>
      </c>
      <c r="M738" s="558"/>
      <c r="N738" s="558"/>
      <c r="O738" s="562">
        <f t="shared" si="2259"/>
        <v>0</v>
      </c>
      <c r="P738" s="560"/>
      <c r="Q738" s="558"/>
      <c r="R738" s="562">
        <f t="shared" si="2260"/>
        <v>0</v>
      </c>
      <c r="S738" s="560"/>
      <c r="T738" s="558"/>
      <c r="U738" s="595">
        <f t="shared" si="2261"/>
        <v>0</v>
      </c>
      <c r="V738" s="560"/>
      <c r="W738" s="558"/>
      <c r="X738" s="562">
        <f t="shared" si="2262"/>
        <v>0</v>
      </c>
      <c r="Y738" s="560"/>
      <c r="Z738" s="558"/>
      <c r="AA738" s="595">
        <f t="shared" si="2263"/>
        <v>0</v>
      </c>
      <c r="AB738" s="560">
        <v>1</v>
      </c>
      <c r="AC738" s="558"/>
      <c r="AD738" s="562">
        <f t="shared" si="2264"/>
        <v>1</v>
      </c>
      <c r="AE738" s="557"/>
      <c r="AF738" s="558"/>
      <c r="AG738" s="672">
        <f t="shared" si="2265"/>
        <v>1</v>
      </c>
      <c r="AH738" s="560"/>
      <c r="AI738" s="558"/>
      <c r="AJ738" s="562">
        <f t="shared" si="2266"/>
        <v>1</v>
      </c>
      <c r="AK738" s="560"/>
      <c r="AL738" s="558"/>
      <c r="AM738" s="562">
        <f t="shared" si="2267"/>
        <v>1</v>
      </c>
      <c r="AN738" s="560"/>
      <c r="AO738" s="558"/>
      <c r="AP738" s="562">
        <f t="shared" si="2268"/>
        <v>1</v>
      </c>
      <c r="AQ738" s="560"/>
      <c r="AR738" s="558"/>
      <c r="AS738" s="562">
        <f t="shared" si="2269"/>
        <v>1</v>
      </c>
      <c r="AT738" s="560"/>
      <c r="AU738" s="558"/>
      <c r="AV738" s="562">
        <f t="shared" si="2270"/>
        <v>1</v>
      </c>
      <c r="AW738" s="597">
        <f t="shared" si="2240"/>
        <v>1</v>
      </c>
      <c r="AX738" s="583">
        <f t="shared" si="2184"/>
        <v>0</v>
      </c>
      <c r="AY738" s="599">
        <f t="shared" si="2271"/>
        <v>0</v>
      </c>
      <c r="AZ738" s="600" t="e">
        <f t="shared" si="2272"/>
        <v>#DIV/0!</v>
      </c>
      <c r="BA738" s="601">
        <f t="shared" si="2273"/>
        <v>0</v>
      </c>
      <c r="BB738" s="602">
        <v>1</v>
      </c>
      <c r="BC738" s="603">
        <v>0</v>
      </c>
      <c r="BD738" s="584">
        <f t="shared" si="2185"/>
        <v>1</v>
      </c>
      <c r="BE738" s="583">
        <f t="shared" si="2031"/>
        <v>1</v>
      </c>
      <c r="BF738" s="585">
        <v>2</v>
      </c>
      <c r="BG738" s="586">
        <v>46189</v>
      </c>
      <c r="BH738" s="572">
        <f>BH696</f>
        <v>46265</v>
      </c>
      <c r="BI738" s="604">
        <f t="shared" si="2274"/>
        <v>76</v>
      </c>
      <c r="BJ738" s="580" t="str">
        <f t="shared" si="2032"/>
        <v/>
      </c>
      <c r="BK738" s="751">
        <v>9112.5</v>
      </c>
    </row>
    <row r="739" spans="1:63" ht="13">
      <c r="A739" s="549"/>
      <c r="B739" s="576"/>
      <c r="C739" s="551">
        <v>736</v>
      </c>
      <c r="D739" s="653" t="s">
        <v>3887</v>
      </c>
      <c r="E739" s="653">
        <v>2</v>
      </c>
      <c r="F739" s="553" t="s">
        <v>1952</v>
      </c>
      <c r="G739" s="588" t="s">
        <v>4912</v>
      </c>
      <c r="H739" s="589" t="s">
        <v>4913</v>
      </c>
      <c r="I739" s="589" t="s">
        <v>421</v>
      </c>
      <c r="J739" s="580" t="s">
        <v>629</v>
      </c>
      <c r="K739" s="594">
        <f t="shared" si="2258"/>
        <v>1</v>
      </c>
      <c r="L739" s="588">
        <v>0</v>
      </c>
      <c r="M739" s="558"/>
      <c r="N739" s="558"/>
      <c r="O739" s="562">
        <f t="shared" si="2259"/>
        <v>0</v>
      </c>
      <c r="P739" s="560"/>
      <c r="Q739" s="558"/>
      <c r="R739" s="562">
        <f t="shared" si="2260"/>
        <v>0</v>
      </c>
      <c r="S739" s="560"/>
      <c r="T739" s="558"/>
      <c r="U739" s="595">
        <f t="shared" si="2261"/>
        <v>0</v>
      </c>
      <c r="V739" s="560"/>
      <c r="W739" s="558"/>
      <c r="X739" s="562">
        <f t="shared" si="2262"/>
        <v>0</v>
      </c>
      <c r="Y739" s="560">
        <v>1</v>
      </c>
      <c r="Z739" s="558"/>
      <c r="AA739" s="595">
        <f t="shared" si="2263"/>
        <v>1</v>
      </c>
      <c r="AB739" s="560"/>
      <c r="AC739" s="558"/>
      <c r="AD739" s="562">
        <f t="shared" si="2264"/>
        <v>1</v>
      </c>
      <c r="AE739" s="557"/>
      <c r="AF739" s="558"/>
      <c r="AG739" s="672">
        <f t="shared" si="2265"/>
        <v>1</v>
      </c>
      <c r="AH739" s="560"/>
      <c r="AI739" s="558"/>
      <c r="AJ739" s="562">
        <f t="shared" si="2266"/>
        <v>1</v>
      </c>
      <c r="AK739" s="560"/>
      <c r="AL739" s="558"/>
      <c r="AM739" s="562">
        <f t="shared" si="2267"/>
        <v>1</v>
      </c>
      <c r="AN739" s="560"/>
      <c r="AO739" s="558"/>
      <c r="AP739" s="562">
        <f t="shared" si="2268"/>
        <v>1</v>
      </c>
      <c r="AQ739" s="560"/>
      <c r="AR739" s="558"/>
      <c r="AS739" s="562">
        <f t="shared" si="2269"/>
        <v>1</v>
      </c>
      <c r="AT739" s="560"/>
      <c r="AU739" s="558"/>
      <c r="AV739" s="562">
        <f t="shared" si="2270"/>
        <v>1</v>
      </c>
      <c r="AW739" s="597">
        <f t="shared" si="2240"/>
        <v>1</v>
      </c>
      <c r="AX739" s="583">
        <f t="shared" si="2184"/>
        <v>0</v>
      </c>
      <c r="AY739" s="599">
        <f t="shared" si="2271"/>
        <v>0</v>
      </c>
      <c r="AZ739" s="600" t="e">
        <f t="shared" si="2272"/>
        <v>#DIV/0!</v>
      </c>
      <c r="BA739" s="601">
        <f t="shared" si="2273"/>
        <v>0</v>
      </c>
      <c r="BB739" s="602">
        <v>1</v>
      </c>
      <c r="BC739" s="603">
        <v>0</v>
      </c>
      <c r="BD739" s="584">
        <f t="shared" si="2185"/>
        <v>1</v>
      </c>
      <c r="BE739" s="583">
        <f t="shared" si="2031"/>
        <v>1</v>
      </c>
      <c r="BF739" s="585">
        <v>2</v>
      </c>
      <c r="BG739" s="586">
        <v>46160</v>
      </c>
      <c r="BH739" s="572">
        <f>BH530</f>
        <v>46265</v>
      </c>
      <c r="BI739" s="604">
        <f t="shared" si="2274"/>
        <v>105</v>
      </c>
      <c r="BJ739" s="580" t="str">
        <f t="shared" si="2032"/>
        <v/>
      </c>
      <c r="BK739" s="751">
        <v>8140.5</v>
      </c>
    </row>
    <row r="740" spans="1:63" ht="13">
      <c r="A740" s="575"/>
      <c r="B740" s="576"/>
      <c r="C740" s="577">
        <v>737</v>
      </c>
      <c r="D740" s="653" t="s">
        <v>3887</v>
      </c>
      <c r="E740" s="653">
        <v>2</v>
      </c>
      <c r="F740" s="593" t="s">
        <v>1952</v>
      </c>
      <c r="G740" s="588" t="s">
        <v>4291</v>
      </c>
      <c r="H740" s="589" t="s">
        <v>4292</v>
      </c>
      <c r="I740" s="589" t="s">
        <v>428</v>
      </c>
      <c r="J740" s="588" t="s">
        <v>629</v>
      </c>
      <c r="K740" s="594">
        <f t="shared" si="2258"/>
        <v>1</v>
      </c>
      <c r="L740" s="588">
        <v>1</v>
      </c>
      <c r="M740" s="558"/>
      <c r="N740" s="558"/>
      <c r="O740" s="562">
        <f t="shared" si="2259"/>
        <v>1</v>
      </c>
      <c r="P740" s="560"/>
      <c r="Q740" s="558"/>
      <c r="R740" s="562">
        <f t="shared" si="2260"/>
        <v>1</v>
      </c>
      <c r="S740" s="560"/>
      <c r="T740" s="558"/>
      <c r="U740" s="595">
        <f t="shared" si="2261"/>
        <v>1</v>
      </c>
      <c r="V740" s="560"/>
      <c r="W740" s="558"/>
      <c r="X740" s="562">
        <f t="shared" si="2262"/>
        <v>1</v>
      </c>
      <c r="Y740" s="560"/>
      <c r="Z740" s="558"/>
      <c r="AA740" s="595">
        <f t="shared" si="2263"/>
        <v>1</v>
      </c>
      <c r="AB740" s="560"/>
      <c r="AC740" s="558"/>
      <c r="AD740" s="562">
        <f t="shared" si="2264"/>
        <v>1</v>
      </c>
      <c r="AE740" s="557"/>
      <c r="AF740" s="558"/>
      <c r="AG740" s="672">
        <f t="shared" si="2265"/>
        <v>1</v>
      </c>
      <c r="AH740" s="560"/>
      <c r="AI740" s="558"/>
      <c r="AJ740" s="562">
        <f t="shared" si="2266"/>
        <v>1</v>
      </c>
      <c r="AK740" s="560"/>
      <c r="AL740" s="558"/>
      <c r="AM740" s="562">
        <f t="shared" si="2267"/>
        <v>1</v>
      </c>
      <c r="AN740" s="560"/>
      <c r="AO740" s="558"/>
      <c r="AP740" s="562">
        <f t="shared" si="2268"/>
        <v>1</v>
      </c>
      <c r="AQ740" s="560"/>
      <c r="AR740" s="558"/>
      <c r="AS740" s="562">
        <f t="shared" si="2269"/>
        <v>1</v>
      </c>
      <c r="AT740" s="560"/>
      <c r="AU740" s="558"/>
      <c r="AV740" s="562">
        <f t="shared" si="2270"/>
        <v>1</v>
      </c>
      <c r="AW740" s="597">
        <f t="shared" si="2240"/>
        <v>0</v>
      </c>
      <c r="AX740" s="583">
        <f t="shared" si="2184"/>
        <v>0</v>
      </c>
      <c r="AY740" s="599">
        <f t="shared" si="2271"/>
        <v>0</v>
      </c>
      <c r="AZ740" s="600" t="e">
        <f t="shared" si="2272"/>
        <v>#DIV/0!</v>
      </c>
      <c r="BA740" s="601">
        <f t="shared" si="2273"/>
        <v>0</v>
      </c>
      <c r="BB740" s="602">
        <v>1</v>
      </c>
      <c r="BC740" s="603">
        <v>0</v>
      </c>
      <c r="BD740" s="584">
        <f t="shared" si="2185"/>
        <v>1</v>
      </c>
      <c r="BE740" s="583">
        <f t="shared" si="2031"/>
        <v>1</v>
      </c>
      <c r="BF740" s="585">
        <v>2</v>
      </c>
      <c r="BG740" s="586">
        <v>45706</v>
      </c>
      <c r="BH740" s="572">
        <f>BH721</f>
        <v>46265</v>
      </c>
      <c r="BI740" s="604">
        <f t="shared" si="2274"/>
        <v>559</v>
      </c>
      <c r="BJ740" s="580" t="str">
        <f t="shared" si="2032"/>
        <v>Dead Stock</v>
      </c>
      <c r="BK740" s="751">
        <v>7500</v>
      </c>
    </row>
    <row r="741" spans="1:63" ht="13">
      <c r="A741" s="549"/>
      <c r="B741" s="550"/>
      <c r="C741" s="551">
        <v>738</v>
      </c>
      <c r="D741" s="653" t="s">
        <v>3887</v>
      </c>
      <c r="E741" s="653">
        <v>2</v>
      </c>
      <c r="F741" s="593" t="s">
        <v>1952</v>
      </c>
      <c r="G741" s="588" t="s">
        <v>4293</v>
      </c>
      <c r="H741" s="589" t="s">
        <v>4294</v>
      </c>
      <c r="I741" s="589" t="s">
        <v>428</v>
      </c>
      <c r="J741" s="588" t="s">
        <v>629</v>
      </c>
      <c r="K741" s="594">
        <f t="shared" si="2258"/>
        <v>2</v>
      </c>
      <c r="L741" s="588">
        <v>2</v>
      </c>
      <c r="M741" s="558"/>
      <c r="N741" s="558"/>
      <c r="O741" s="562">
        <f t="shared" si="2259"/>
        <v>2</v>
      </c>
      <c r="P741" s="560"/>
      <c r="Q741" s="558"/>
      <c r="R741" s="562">
        <f t="shared" si="2260"/>
        <v>2</v>
      </c>
      <c r="S741" s="560"/>
      <c r="T741" s="558"/>
      <c r="U741" s="595">
        <f t="shared" si="2261"/>
        <v>2</v>
      </c>
      <c r="V741" s="560"/>
      <c r="W741" s="558"/>
      <c r="X741" s="562">
        <f t="shared" si="2262"/>
        <v>2</v>
      </c>
      <c r="Y741" s="560"/>
      <c r="Z741" s="558"/>
      <c r="AA741" s="595">
        <f t="shared" si="2263"/>
        <v>2</v>
      </c>
      <c r="AB741" s="560"/>
      <c r="AC741" s="558"/>
      <c r="AD741" s="562">
        <f t="shared" si="2264"/>
        <v>2</v>
      </c>
      <c r="AE741" s="557"/>
      <c r="AF741" s="558"/>
      <c r="AG741" s="672">
        <f t="shared" si="2265"/>
        <v>2</v>
      </c>
      <c r="AH741" s="560"/>
      <c r="AI741" s="558"/>
      <c r="AJ741" s="562">
        <f t="shared" si="2266"/>
        <v>2</v>
      </c>
      <c r="AK741" s="560"/>
      <c r="AL741" s="558"/>
      <c r="AM741" s="562">
        <f t="shared" si="2267"/>
        <v>2</v>
      </c>
      <c r="AN741" s="560"/>
      <c r="AO741" s="558"/>
      <c r="AP741" s="562">
        <f t="shared" si="2268"/>
        <v>2</v>
      </c>
      <c r="AQ741" s="560"/>
      <c r="AR741" s="558"/>
      <c r="AS741" s="562">
        <f t="shared" si="2269"/>
        <v>2</v>
      </c>
      <c r="AT741" s="560"/>
      <c r="AU741" s="558"/>
      <c r="AV741" s="562">
        <f t="shared" si="2270"/>
        <v>2</v>
      </c>
      <c r="AW741" s="597">
        <f t="shared" si="2240"/>
        <v>0</v>
      </c>
      <c r="AX741" s="583">
        <f t="shared" si="2184"/>
        <v>0</v>
      </c>
      <c r="AY741" s="599">
        <f t="shared" si="2271"/>
        <v>0</v>
      </c>
      <c r="AZ741" s="600" t="e">
        <f t="shared" si="2272"/>
        <v>#DIV/0!</v>
      </c>
      <c r="BA741" s="601">
        <f t="shared" si="2273"/>
        <v>0</v>
      </c>
      <c r="BB741" s="602">
        <v>2</v>
      </c>
      <c r="BC741" s="603">
        <v>1</v>
      </c>
      <c r="BD741" s="584">
        <f t="shared" si="2185"/>
        <v>2</v>
      </c>
      <c r="BE741" s="583">
        <f t="shared" si="2031"/>
        <v>1</v>
      </c>
      <c r="BF741" s="585">
        <v>2</v>
      </c>
      <c r="BG741" s="586">
        <v>45706</v>
      </c>
      <c r="BH741" s="572">
        <f>BH740</f>
        <v>46265</v>
      </c>
      <c r="BI741" s="604">
        <f t="shared" si="2274"/>
        <v>559</v>
      </c>
      <c r="BJ741" s="580" t="str">
        <f t="shared" si="2032"/>
        <v>Dead Stock</v>
      </c>
      <c r="BK741" s="751">
        <v>4500</v>
      </c>
    </row>
    <row r="742" spans="1:63" ht="13">
      <c r="A742" s="549"/>
      <c r="B742" s="550"/>
      <c r="C742" s="551">
        <v>739</v>
      </c>
      <c r="D742" s="653" t="s">
        <v>3887</v>
      </c>
      <c r="E742" s="653">
        <v>2</v>
      </c>
      <c r="F742" s="593" t="s">
        <v>1952</v>
      </c>
      <c r="G742" s="580" t="s">
        <v>4297</v>
      </c>
      <c r="H742" s="581" t="s">
        <v>4298</v>
      </c>
      <c r="I742" s="581" t="s">
        <v>428</v>
      </c>
      <c r="J742" s="588" t="s">
        <v>629</v>
      </c>
      <c r="K742" s="582">
        <f t="shared" si="2258"/>
        <v>2</v>
      </c>
      <c r="L742" s="580">
        <v>2</v>
      </c>
      <c r="M742" s="557"/>
      <c r="N742" s="558"/>
      <c r="O742" s="559">
        <f t="shared" ref="O742" si="2277">SUM(L742+M742-N742)</f>
        <v>2</v>
      </c>
      <c r="P742" s="560"/>
      <c r="Q742" s="558"/>
      <c r="R742" s="559">
        <f t="shared" si="2260"/>
        <v>2</v>
      </c>
      <c r="S742" s="560"/>
      <c r="T742" s="558"/>
      <c r="U742" s="561">
        <f t="shared" si="2261"/>
        <v>2</v>
      </c>
      <c r="V742" s="560"/>
      <c r="W742" s="558"/>
      <c r="X742" s="559">
        <f t="shared" si="2262"/>
        <v>2</v>
      </c>
      <c r="Y742" s="560"/>
      <c r="Z742" s="558"/>
      <c r="AA742" s="561">
        <f t="shared" si="2263"/>
        <v>2</v>
      </c>
      <c r="AB742" s="560"/>
      <c r="AC742" s="558"/>
      <c r="AD742" s="559">
        <f t="shared" si="2264"/>
        <v>2</v>
      </c>
      <c r="AE742" s="557"/>
      <c r="AF742" s="558"/>
      <c r="AG742" s="756">
        <f t="shared" si="2265"/>
        <v>2</v>
      </c>
      <c r="AH742" s="560"/>
      <c r="AI742" s="558"/>
      <c r="AJ742" s="562">
        <f t="shared" si="2266"/>
        <v>2</v>
      </c>
      <c r="AK742" s="560"/>
      <c r="AL742" s="558"/>
      <c r="AM742" s="562">
        <f t="shared" si="2267"/>
        <v>2</v>
      </c>
      <c r="AN742" s="560"/>
      <c r="AO742" s="558"/>
      <c r="AP742" s="562">
        <f t="shared" si="2268"/>
        <v>2</v>
      </c>
      <c r="AQ742" s="560"/>
      <c r="AR742" s="558"/>
      <c r="AS742" s="562">
        <f t="shared" si="2269"/>
        <v>2</v>
      </c>
      <c r="AT742" s="560"/>
      <c r="AU742" s="558"/>
      <c r="AV742" s="562">
        <f t="shared" ref="AV742" si="2278">SUM(AS742+AT742-AU742)</f>
        <v>2</v>
      </c>
      <c r="AW742" s="583">
        <f t="shared" ref="AW742" si="2279">SUM(M742+P742+S742+V742+Y742+AB742+AE742+AH742+AK742+AN742+AQ742+AT742)</f>
        <v>0</v>
      </c>
      <c r="AX742" s="583">
        <f t="shared" si="2184"/>
        <v>0</v>
      </c>
      <c r="AY742" s="564">
        <f t="shared" ref="AY742" si="2280">SUM(N742,Q742,T742,W742,Z742,AC742,AF742,AI742,AL742,AO742,AR742,AU742)</f>
        <v>0</v>
      </c>
      <c r="AZ742" s="565" t="e">
        <f t="shared" si="2272"/>
        <v>#DIV/0!</v>
      </c>
      <c r="BA742" s="566">
        <f t="shared" si="2273"/>
        <v>0</v>
      </c>
      <c r="BB742" s="567">
        <v>2</v>
      </c>
      <c r="BC742" s="568">
        <v>1</v>
      </c>
      <c r="BD742" s="584">
        <f t="shared" si="2185"/>
        <v>2</v>
      </c>
      <c r="BE742" s="583">
        <f t="shared" si="2031"/>
        <v>1</v>
      </c>
      <c r="BF742" s="585">
        <v>2</v>
      </c>
      <c r="BG742" s="586">
        <v>45706</v>
      </c>
      <c r="BH742" s="572">
        <f>BH741</f>
        <v>46265</v>
      </c>
      <c r="BI742" s="587">
        <f t="shared" si="2274"/>
        <v>559</v>
      </c>
      <c r="BJ742" s="580" t="str">
        <f t="shared" si="2032"/>
        <v>Dead Stock</v>
      </c>
      <c r="BK742" s="751">
        <v>7500</v>
      </c>
    </row>
    <row r="743" spans="1:63" ht="13">
      <c r="A743" s="590"/>
      <c r="B743" s="591"/>
      <c r="C743" s="551">
        <v>740</v>
      </c>
      <c r="D743" s="653" t="s">
        <v>3887</v>
      </c>
      <c r="E743" s="653">
        <v>2</v>
      </c>
      <c r="F743" s="593" t="s">
        <v>1953</v>
      </c>
      <c r="G743" s="588" t="s">
        <v>4708</v>
      </c>
      <c r="H743" s="589" t="s">
        <v>4709</v>
      </c>
      <c r="I743" s="589" t="s">
        <v>2563</v>
      </c>
      <c r="J743" s="588" t="s">
        <v>629</v>
      </c>
      <c r="K743" s="594">
        <f t="shared" ref="K743" si="2281">AV743</f>
        <v>1</v>
      </c>
      <c r="L743" s="580">
        <v>2</v>
      </c>
      <c r="M743" s="558"/>
      <c r="N743" s="558"/>
      <c r="O743" s="562">
        <f t="shared" ref="O743" si="2282">SUM(L743+M743-N743)</f>
        <v>2</v>
      </c>
      <c r="P743" s="560"/>
      <c r="Q743" s="558"/>
      <c r="R743" s="562">
        <f t="shared" ref="R743" si="2283">SUM(O743+P743-Q743)</f>
        <v>2</v>
      </c>
      <c r="S743" s="560"/>
      <c r="T743" s="558"/>
      <c r="U743" s="595">
        <f t="shared" ref="U743" si="2284">SUM(R743+S743-T743)</f>
        <v>2</v>
      </c>
      <c r="V743" s="560"/>
      <c r="W743" s="558"/>
      <c r="X743" s="562">
        <f t="shared" ref="X743" si="2285">SUM(U743+V743-W743)</f>
        <v>2</v>
      </c>
      <c r="Y743" s="560"/>
      <c r="Z743" s="558"/>
      <c r="AA743" s="595">
        <f t="shared" ref="AA743" si="2286">SUM(X743+Y743-Z743)</f>
        <v>2</v>
      </c>
      <c r="AB743" s="560"/>
      <c r="AC743" s="558"/>
      <c r="AD743" s="562">
        <f t="shared" ref="AD743" si="2287">SUM(AA743+AB743-AC743)</f>
        <v>2</v>
      </c>
      <c r="AE743" s="557"/>
      <c r="AF743" s="558">
        <v>1</v>
      </c>
      <c r="AG743" s="672">
        <f t="shared" ref="AG743" si="2288">SUM(AD743+AE743-AF743)</f>
        <v>1</v>
      </c>
      <c r="AH743" s="560"/>
      <c r="AI743" s="558"/>
      <c r="AJ743" s="562">
        <f t="shared" ref="AJ743" si="2289">SUM(AG743+AH743-AI743)</f>
        <v>1</v>
      </c>
      <c r="AK743" s="560"/>
      <c r="AL743" s="558"/>
      <c r="AM743" s="562">
        <f t="shared" ref="AM743" si="2290">SUM(AJ743+AK743-AL743)</f>
        <v>1</v>
      </c>
      <c r="AN743" s="560"/>
      <c r="AO743" s="558"/>
      <c r="AP743" s="562">
        <f t="shared" ref="AP743" si="2291">SUM(AM743+AN743-AO743)</f>
        <v>1</v>
      </c>
      <c r="AQ743" s="560"/>
      <c r="AR743" s="558"/>
      <c r="AS743" s="562">
        <f t="shared" ref="AS743" si="2292">SUM(AP743+AQ743-AR743)</f>
        <v>1</v>
      </c>
      <c r="AT743" s="560"/>
      <c r="AU743" s="558"/>
      <c r="AV743" s="562">
        <f t="shared" ref="AV743" si="2293">SUM(AS743+AT743-AU743)</f>
        <v>1</v>
      </c>
      <c r="AW743" s="597">
        <f t="shared" ref="AW743:AW749" si="2294">SUM(M743+P743+S743+V743+Y743+AB743+AE743+AH743+AK743+AN743+AQ743+AT743)</f>
        <v>0</v>
      </c>
      <c r="AX743" s="583">
        <f t="shared" ref="AX743" si="2295">SUM(N743+Q743+T743+W743+Z743+AC743+AF743+AI743+AL743+AO743+AR743+AU743)</f>
        <v>1</v>
      </c>
      <c r="AY743" s="599">
        <f t="shared" ref="AY743" si="2296">SUM(N743,Q743,T743,W743,Z743,AC743,AF743,AI743,AL743,AO743,AR743,AU743)</f>
        <v>1</v>
      </c>
      <c r="AZ743" s="600">
        <f t="shared" ref="AZ743" si="2297">AVERAGE(N743,Q743,T743,W743,Z743,AC743,AF743,AI743,AL743,AO743,AR743,AU743)</f>
        <v>1</v>
      </c>
      <c r="BA743" s="601">
        <f t="shared" ref="BA743" si="2298">COUNT(N743,Q743,T743,W743,Z743,AC743,AF743,AI743,AL743,AO743,AR743,AU743)</f>
        <v>1</v>
      </c>
      <c r="BB743" s="602">
        <f t="shared" ref="BB743" si="2299">MAX(N743,Q743,T743,W743,Z743,AC743,AF743,AI743,AL743,AO743,AR743,AU743)</f>
        <v>1</v>
      </c>
      <c r="BC743" s="603">
        <v>0</v>
      </c>
      <c r="BD743" s="584">
        <f t="shared" si="2185"/>
        <v>1</v>
      </c>
      <c r="BE743" s="583">
        <f t="shared" si="2031"/>
        <v>1</v>
      </c>
      <c r="BF743" s="585">
        <v>2</v>
      </c>
      <c r="BG743" s="586">
        <v>45944</v>
      </c>
      <c r="BH743" s="572">
        <f>BH692</f>
        <v>46265</v>
      </c>
      <c r="BI743" s="604">
        <f t="shared" ref="BI743" si="2300">BH743-BG743</f>
        <v>321</v>
      </c>
      <c r="BJ743" s="580" t="str">
        <f t="shared" si="2032"/>
        <v/>
      </c>
      <c r="BK743" s="751">
        <v>2580</v>
      </c>
    </row>
    <row r="744" spans="1:63" ht="13">
      <c r="A744" s="549"/>
      <c r="B744" s="550"/>
      <c r="C744" s="577">
        <v>741</v>
      </c>
      <c r="D744" s="653" t="s">
        <v>3887</v>
      </c>
      <c r="E744" s="653">
        <v>2</v>
      </c>
      <c r="F744" s="553" t="s">
        <v>1953</v>
      </c>
      <c r="G744" s="606" t="s">
        <v>1633</v>
      </c>
      <c r="H744" s="581" t="s">
        <v>3938</v>
      </c>
      <c r="I744" s="581" t="s">
        <v>425</v>
      </c>
      <c r="J744" s="580" t="s">
        <v>629</v>
      </c>
      <c r="K744" s="582">
        <f t="shared" ref="K744:K753" si="2301">AV744</f>
        <v>2</v>
      </c>
      <c r="L744" s="580">
        <v>2</v>
      </c>
      <c r="M744" s="557"/>
      <c r="N744" s="558"/>
      <c r="O744" s="559">
        <f t="shared" ref="O744:O753" si="2302">SUM(L744+M744-N744)</f>
        <v>2</v>
      </c>
      <c r="P744" s="560"/>
      <c r="Q744" s="558"/>
      <c r="R744" s="559">
        <f t="shared" ref="R744:R750" si="2303">SUM(O744+P744-Q744)</f>
        <v>2</v>
      </c>
      <c r="S744" s="560"/>
      <c r="T744" s="558"/>
      <c r="U744" s="561">
        <f t="shared" ref="U744:U753" si="2304">SUM(R744+S744-T744)</f>
        <v>2</v>
      </c>
      <c r="V744" s="560"/>
      <c r="W744" s="558"/>
      <c r="X744" s="559">
        <f t="shared" ref="X744:X750" si="2305">SUM(U744+V744-W744)</f>
        <v>2</v>
      </c>
      <c r="Y744" s="560"/>
      <c r="Z744" s="558"/>
      <c r="AA744" s="561">
        <f t="shared" ref="AA744:AA753" si="2306">SUM(X744+Y744-Z744)</f>
        <v>2</v>
      </c>
      <c r="AB744" s="560"/>
      <c r="AC744" s="558"/>
      <c r="AD744" s="559">
        <f t="shared" ref="AD744:AD753" si="2307">SUM(AA744+AB744-AC744)</f>
        <v>2</v>
      </c>
      <c r="AE744" s="557"/>
      <c r="AF744" s="558"/>
      <c r="AG744" s="756">
        <f t="shared" ref="AG744:AG753" si="2308">SUM(AD744+AE744-AF744)</f>
        <v>2</v>
      </c>
      <c r="AH744" s="560"/>
      <c r="AI744" s="558"/>
      <c r="AJ744" s="562">
        <f t="shared" ref="AJ744:AJ753" si="2309">SUM(AG744+AH744-AI744)</f>
        <v>2</v>
      </c>
      <c r="AK744" s="560"/>
      <c r="AL744" s="558"/>
      <c r="AM744" s="562">
        <f t="shared" ref="AM744:AM753" si="2310">SUM(AJ744+AK744-AL744)</f>
        <v>2</v>
      </c>
      <c r="AN744" s="560"/>
      <c r="AO744" s="558"/>
      <c r="AP744" s="562">
        <f t="shared" ref="AP744:AP753" si="2311">SUM(AM744+AN744-AO744)</f>
        <v>2</v>
      </c>
      <c r="AQ744" s="560"/>
      <c r="AR744" s="558"/>
      <c r="AS744" s="562">
        <f t="shared" ref="AS744:AS753" si="2312">SUM(AP744+AQ744-AR744)</f>
        <v>2</v>
      </c>
      <c r="AT744" s="560"/>
      <c r="AU744" s="558"/>
      <c r="AV744" s="562">
        <f t="shared" ref="AV744:AV750" si="2313">SUM(AS744+AT744-AU744)</f>
        <v>2</v>
      </c>
      <c r="AW744" s="583">
        <f t="shared" si="2294"/>
        <v>0</v>
      </c>
      <c r="AX744" s="583">
        <f t="shared" ref="AX744:AX750" si="2314">SUM(N744+Q744+T744+W744+Z744+AC744+AF744+AI744+AL744+AO744+AR744+AU744)</f>
        <v>0</v>
      </c>
      <c r="AY744" s="564">
        <f t="shared" ref="AY744:AY750" si="2315">SUM(N744,Q744,T744,W744,Z744,AC744,AF744,AI744,AL744,AO744,AR744,AU744)</f>
        <v>0</v>
      </c>
      <c r="AZ744" s="565" t="e">
        <f t="shared" ref="AZ744:AZ750" si="2316">AVERAGE(N744,Q744,T744,W744,Z744,AC744,AF744,AI744,AL744,AO744,AR744,AU744)</f>
        <v>#DIV/0!</v>
      </c>
      <c r="BA744" s="566">
        <f t="shared" ref="BA744:BA750" si="2317">COUNT(N744,Q744,T744,W744,Z744,AC744,AF744,AI744,AL744,AO744,AR744,AU744)</f>
        <v>0</v>
      </c>
      <c r="BB744" s="567">
        <v>2</v>
      </c>
      <c r="BC744" s="568">
        <v>1</v>
      </c>
      <c r="BD744" s="584">
        <f t="shared" si="2185"/>
        <v>2</v>
      </c>
      <c r="BE744" s="583">
        <f t="shared" si="2031"/>
        <v>1</v>
      </c>
      <c r="BF744" s="585">
        <v>2</v>
      </c>
      <c r="BG744" s="586">
        <v>44291.41915509259</v>
      </c>
      <c r="BH744" s="572">
        <f>BH934</f>
        <v>46265</v>
      </c>
      <c r="BI744" s="587">
        <f t="shared" ref="BI744:BI750" si="2318">BH744-BG744</f>
        <v>1973.5808449074102</v>
      </c>
      <c r="BJ744" s="580" t="str">
        <f t="shared" si="2032"/>
        <v>Dead Stock</v>
      </c>
      <c r="BK744" s="751">
        <v>4398.75</v>
      </c>
    </row>
    <row r="745" spans="1:63" ht="13">
      <c r="A745" s="549"/>
      <c r="B745" s="576"/>
      <c r="C745" s="551">
        <v>742</v>
      </c>
      <c r="D745" s="653" t="s">
        <v>3887</v>
      </c>
      <c r="E745" s="653">
        <v>2</v>
      </c>
      <c r="F745" s="553" t="s">
        <v>1952</v>
      </c>
      <c r="G745" s="588" t="s">
        <v>4953</v>
      </c>
      <c r="H745" s="589" t="s">
        <v>4954</v>
      </c>
      <c r="I745" s="589" t="s">
        <v>2412</v>
      </c>
      <c r="J745" s="580" t="s">
        <v>629</v>
      </c>
      <c r="K745" s="594">
        <f t="shared" si="2301"/>
        <v>1</v>
      </c>
      <c r="L745" s="588">
        <v>0</v>
      </c>
      <c r="M745" s="558"/>
      <c r="N745" s="558"/>
      <c r="O745" s="562">
        <f t="shared" si="2302"/>
        <v>0</v>
      </c>
      <c r="P745" s="560"/>
      <c r="Q745" s="558"/>
      <c r="R745" s="562">
        <f t="shared" si="2303"/>
        <v>0</v>
      </c>
      <c r="S745" s="560"/>
      <c r="T745" s="558"/>
      <c r="U745" s="595">
        <f t="shared" si="2304"/>
        <v>0</v>
      </c>
      <c r="V745" s="560"/>
      <c r="W745" s="558"/>
      <c r="X745" s="562">
        <f t="shared" si="2305"/>
        <v>0</v>
      </c>
      <c r="Y745" s="560"/>
      <c r="Z745" s="558"/>
      <c r="AA745" s="595">
        <f t="shared" si="2306"/>
        <v>0</v>
      </c>
      <c r="AB745" s="560"/>
      <c r="AC745" s="558"/>
      <c r="AD745" s="562">
        <f t="shared" si="2307"/>
        <v>0</v>
      </c>
      <c r="AE745" s="557">
        <v>1</v>
      </c>
      <c r="AF745" s="558"/>
      <c r="AG745" s="672">
        <f t="shared" si="2308"/>
        <v>1</v>
      </c>
      <c r="AH745" s="560"/>
      <c r="AI745" s="558"/>
      <c r="AJ745" s="562">
        <f t="shared" si="2309"/>
        <v>1</v>
      </c>
      <c r="AK745" s="560"/>
      <c r="AL745" s="558"/>
      <c r="AM745" s="562">
        <f t="shared" si="2310"/>
        <v>1</v>
      </c>
      <c r="AN745" s="560"/>
      <c r="AO745" s="558"/>
      <c r="AP745" s="562">
        <f t="shared" si="2311"/>
        <v>1</v>
      </c>
      <c r="AQ745" s="560"/>
      <c r="AR745" s="558"/>
      <c r="AS745" s="562">
        <f t="shared" si="2312"/>
        <v>1</v>
      </c>
      <c r="AT745" s="560"/>
      <c r="AU745" s="558"/>
      <c r="AV745" s="562">
        <f t="shared" si="2313"/>
        <v>1</v>
      </c>
      <c r="AW745" s="597">
        <f t="shared" si="2294"/>
        <v>1</v>
      </c>
      <c r="AX745" s="583">
        <f t="shared" si="2314"/>
        <v>0</v>
      </c>
      <c r="AY745" s="599">
        <f t="shared" si="2315"/>
        <v>0</v>
      </c>
      <c r="AZ745" s="600" t="e">
        <f t="shared" si="2316"/>
        <v>#DIV/0!</v>
      </c>
      <c r="BA745" s="601">
        <f t="shared" si="2317"/>
        <v>0</v>
      </c>
      <c r="BB745" s="602">
        <v>1</v>
      </c>
      <c r="BC745" s="603">
        <v>0</v>
      </c>
      <c r="BD745" s="584">
        <f t="shared" si="2185"/>
        <v>1</v>
      </c>
      <c r="BE745" s="583">
        <f t="shared" si="2031"/>
        <v>1</v>
      </c>
      <c r="BF745" s="585">
        <v>2</v>
      </c>
      <c r="BG745" s="586">
        <v>46216</v>
      </c>
      <c r="BH745" s="572">
        <f>BH382</f>
        <v>46265</v>
      </c>
      <c r="BI745" s="604">
        <f t="shared" si="2318"/>
        <v>49</v>
      </c>
      <c r="BJ745" s="580" t="str">
        <f t="shared" si="2032"/>
        <v/>
      </c>
      <c r="BK745" s="751">
        <v>19080</v>
      </c>
    </row>
    <row r="746" spans="1:63" ht="13">
      <c r="A746" s="549"/>
      <c r="B746" s="576"/>
      <c r="C746" s="551">
        <v>743</v>
      </c>
      <c r="D746" s="653" t="s">
        <v>3887</v>
      </c>
      <c r="E746" s="653">
        <v>2</v>
      </c>
      <c r="F746" s="553" t="s">
        <v>1952</v>
      </c>
      <c r="G746" s="588" t="s">
        <v>4955</v>
      </c>
      <c r="H746" s="589" t="s">
        <v>4956</v>
      </c>
      <c r="I746" s="589" t="s">
        <v>2412</v>
      </c>
      <c r="J746" s="580" t="s">
        <v>629</v>
      </c>
      <c r="K746" s="594">
        <f t="shared" si="2301"/>
        <v>2</v>
      </c>
      <c r="L746" s="580">
        <v>0</v>
      </c>
      <c r="M746" s="558"/>
      <c r="N746" s="558"/>
      <c r="O746" s="562">
        <f t="shared" si="2302"/>
        <v>0</v>
      </c>
      <c r="P746" s="560"/>
      <c r="Q746" s="558"/>
      <c r="R746" s="562">
        <f t="shared" si="2303"/>
        <v>0</v>
      </c>
      <c r="S746" s="560"/>
      <c r="T746" s="558"/>
      <c r="U746" s="595">
        <f t="shared" si="2304"/>
        <v>0</v>
      </c>
      <c r="V746" s="560"/>
      <c r="W746" s="558"/>
      <c r="X746" s="562">
        <f t="shared" si="2305"/>
        <v>0</v>
      </c>
      <c r="Y746" s="560"/>
      <c r="Z746" s="558"/>
      <c r="AA746" s="595">
        <f t="shared" si="2306"/>
        <v>0</v>
      </c>
      <c r="AB746" s="560"/>
      <c r="AC746" s="558"/>
      <c r="AD746" s="562">
        <f t="shared" si="2307"/>
        <v>0</v>
      </c>
      <c r="AE746" s="557">
        <v>2</v>
      </c>
      <c r="AF746" s="558"/>
      <c r="AG746" s="672">
        <f t="shared" si="2308"/>
        <v>2</v>
      </c>
      <c r="AH746" s="560"/>
      <c r="AI746" s="558"/>
      <c r="AJ746" s="562">
        <f t="shared" si="2309"/>
        <v>2</v>
      </c>
      <c r="AK746" s="560"/>
      <c r="AL746" s="558"/>
      <c r="AM746" s="562">
        <f t="shared" si="2310"/>
        <v>2</v>
      </c>
      <c r="AN746" s="560"/>
      <c r="AO746" s="558"/>
      <c r="AP746" s="562">
        <f t="shared" si="2311"/>
        <v>2</v>
      </c>
      <c r="AQ746" s="560"/>
      <c r="AR746" s="558"/>
      <c r="AS746" s="562">
        <f t="shared" si="2312"/>
        <v>2</v>
      </c>
      <c r="AT746" s="560"/>
      <c r="AU746" s="558"/>
      <c r="AV746" s="562">
        <f t="shared" si="2313"/>
        <v>2</v>
      </c>
      <c r="AW746" s="597">
        <f t="shared" si="2294"/>
        <v>2</v>
      </c>
      <c r="AX746" s="583">
        <f t="shared" si="2314"/>
        <v>0</v>
      </c>
      <c r="AY746" s="599">
        <f t="shared" si="2315"/>
        <v>0</v>
      </c>
      <c r="AZ746" s="600" t="e">
        <f t="shared" si="2316"/>
        <v>#DIV/0!</v>
      </c>
      <c r="BA746" s="601">
        <f t="shared" si="2317"/>
        <v>0</v>
      </c>
      <c r="BB746" s="602">
        <v>2</v>
      </c>
      <c r="BC746" s="603">
        <v>1</v>
      </c>
      <c r="BD746" s="584">
        <f t="shared" si="2185"/>
        <v>2</v>
      </c>
      <c r="BE746" s="583">
        <f t="shared" si="2031"/>
        <v>1</v>
      </c>
      <c r="BF746" s="585">
        <v>2</v>
      </c>
      <c r="BG746" s="586">
        <v>46216</v>
      </c>
      <c r="BH746" s="572">
        <f>BH745</f>
        <v>46265</v>
      </c>
      <c r="BI746" s="604">
        <f t="shared" si="2318"/>
        <v>49</v>
      </c>
      <c r="BJ746" s="580" t="str">
        <f t="shared" si="2032"/>
        <v/>
      </c>
      <c r="BK746" s="751">
        <v>4635</v>
      </c>
    </row>
    <row r="747" spans="1:63" ht="13">
      <c r="A747" s="549"/>
      <c r="B747" s="550"/>
      <c r="C747" s="551">
        <v>744</v>
      </c>
      <c r="D747" s="653" t="s">
        <v>3887</v>
      </c>
      <c r="E747" s="653">
        <v>2</v>
      </c>
      <c r="F747" s="593" t="s">
        <v>1952</v>
      </c>
      <c r="G747" s="588" t="s">
        <v>3872</v>
      </c>
      <c r="H747" s="589" t="s">
        <v>3873</v>
      </c>
      <c r="I747" s="589" t="s">
        <v>418</v>
      </c>
      <c r="J747" s="588" t="s">
        <v>629</v>
      </c>
      <c r="K747" s="594">
        <f t="shared" si="2301"/>
        <v>4</v>
      </c>
      <c r="L747" s="588">
        <v>4</v>
      </c>
      <c r="M747" s="558"/>
      <c r="N747" s="558"/>
      <c r="O747" s="562">
        <f t="shared" si="2302"/>
        <v>4</v>
      </c>
      <c r="P747" s="560"/>
      <c r="Q747" s="558"/>
      <c r="R747" s="562">
        <f t="shared" si="2303"/>
        <v>4</v>
      </c>
      <c r="S747" s="560"/>
      <c r="T747" s="558"/>
      <c r="U747" s="595">
        <f t="shared" si="2304"/>
        <v>4</v>
      </c>
      <c r="V747" s="560"/>
      <c r="W747" s="558"/>
      <c r="X747" s="562">
        <f t="shared" si="2305"/>
        <v>4</v>
      </c>
      <c r="Y747" s="560"/>
      <c r="Z747" s="558"/>
      <c r="AA747" s="595">
        <f t="shared" si="2306"/>
        <v>4</v>
      </c>
      <c r="AB747" s="560"/>
      <c r="AC747" s="558"/>
      <c r="AD747" s="562">
        <f t="shared" si="2307"/>
        <v>4</v>
      </c>
      <c r="AE747" s="557"/>
      <c r="AF747" s="558"/>
      <c r="AG747" s="672">
        <f t="shared" si="2308"/>
        <v>4</v>
      </c>
      <c r="AH747" s="560"/>
      <c r="AI747" s="558"/>
      <c r="AJ747" s="562">
        <f t="shared" si="2309"/>
        <v>4</v>
      </c>
      <c r="AK747" s="560"/>
      <c r="AL747" s="558"/>
      <c r="AM747" s="562">
        <f t="shared" si="2310"/>
        <v>4</v>
      </c>
      <c r="AN747" s="560"/>
      <c r="AO747" s="558"/>
      <c r="AP747" s="562">
        <f t="shared" si="2311"/>
        <v>4</v>
      </c>
      <c r="AQ747" s="560"/>
      <c r="AR747" s="558"/>
      <c r="AS747" s="562">
        <f t="shared" si="2312"/>
        <v>4</v>
      </c>
      <c r="AT747" s="560"/>
      <c r="AU747" s="558"/>
      <c r="AV747" s="562">
        <f t="shared" si="2313"/>
        <v>4</v>
      </c>
      <c r="AW747" s="597">
        <f t="shared" si="2294"/>
        <v>0</v>
      </c>
      <c r="AX747" s="583">
        <f t="shared" si="2314"/>
        <v>0</v>
      </c>
      <c r="AY747" s="599">
        <f t="shared" si="2315"/>
        <v>0</v>
      </c>
      <c r="AZ747" s="600" t="e">
        <f t="shared" si="2316"/>
        <v>#DIV/0!</v>
      </c>
      <c r="BA747" s="601">
        <f t="shared" si="2317"/>
        <v>0</v>
      </c>
      <c r="BB747" s="602">
        <v>4</v>
      </c>
      <c r="BC747" s="603">
        <v>1</v>
      </c>
      <c r="BD747" s="584">
        <f t="shared" si="2185"/>
        <v>4</v>
      </c>
      <c r="BE747" s="583">
        <f t="shared" si="2031"/>
        <v>3</v>
      </c>
      <c r="BF747" s="585">
        <v>2</v>
      </c>
      <c r="BG747" s="586">
        <v>45281.5546412037</v>
      </c>
      <c r="BH747" s="572">
        <f>BH748</f>
        <v>46265</v>
      </c>
      <c r="BI747" s="604">
        <f t="shared" si="2318"/>
        <v>983.44535879629984</v>
      </c>
      <c r="BJ747" s="580" t="str">
        <f t="shared" si="2032"/>
        <v>Dead Stock</v>
      </c>
      <c r="BK747" s="751">
        <v>4300</v>
      </c>
    </row>
    <row r="748" spans="1:63" ht="13">
      <c r="A748" s="549"/>
      <c r="B748" s="576"/>
      <c r="C748" s="577">
        <v>745</v>
      </c>
      <c r="D748" s="653" t="s">
        <v>3887</v>
      </c>
      <c r="E748" s="653">
        <v>2</v>
      </c>
      <c r="F748" s="593" t="s">
        <v>1952</v>
      </c>
      <c r="G748" s="588" t="s">
        <v>3904</v>
      </c>
      <c r="H748" s="589" t="s">
        <v>3905</v>
      </c>
      <c r="I748" s="589" t="s">
        <v>418</v>
      </c>
      <c r="J748" s="580" t="s">
        <v>629</v>
      </c>
      <c r="K748" s="594">
        <f t="shared" si="2301"/>
        <v>3</v>
      </c>
      <c r="L748" s="588">
        <v>3</v>
      </c>
      <c r="M748" s="558"/>
      <c r="N748" s="558"/>
      <c r="O748" s="562">
        <f t="shared" si="2302"/>
        <v>3</v>
      </c>
      <c r="P748" s="560"/>
      <c r="Q748" s="558"/>
      <c r="R748" s="562">
        <f t="shared" si="2303"/>
        <v>3</v>
      </c>
      <c r="S748" s="560"/>
      <c r="T748" s="558"/>
      <c r="U748" s="595">
        <f t="shared" si="2304"/>
        <v>3</v>
      </c>
      <c r="V748" s="560"/>
      <c r="W748" s="558"/>
      <c r="X748" s="562">
        <f t="shared" si="2305"/>
        <v>3</v>
      </c>
      <c r="Y748" s="560"/>
      <c r="Z748" s="558"/>
      <c r="AA748" s="595">
        <f t="shared" si="2306"/>
        <v>3</v>
      </c>
      <c r="AB748" s="560"/>
      <c r="AC748" s="558"/>
      <c r="AD748" s="562">
        <f t="shared" si="2307"/>
        <v>3</v>
      </c>
      <c r="AE748" s="557"/>
      <c r="AF748" s="558"/>
      <c r="AG748" s="672">
        <f t="shared" si="2308"/>
        <v>3</v>
      </c>
      <c r="AH748" s="560"/>
      <c r="AI748" s="558"/>
      <c r="AJ748" s="562">
        <f t="shared" si="2309"/>
        <v>3</v>
      </c>
      <c r="AK748" s="560"/>
      <c r="AL748" s="558"/>
      <c r="AM748" s="562">
        <f t="shared" si="2310"/>
        <v>3</v>
      </c>
      <c r="AN748" s="560"/>
      <c r="AO748" s="558"/>
      <c r="AP748" s="562">
        <f t="shared" si="2311"/>
        <v>3</v>
      </c>
      <c r="AQ748" s="560"/>
      <c r="AR748" s="558"/>
      <c r="AS748" s="562">
        <f t="shared" si="2312"/>
        <v>3</v>
      </c>
      <c r="AT748" s="560"/>
      <c r="AU748" s="558"/>
      <c r="AV748" s="562">
        <f t="shared" si="2313"/>
        <v>3</v>
      </c>
      <c r="AW748" s="597">
        <f t="shared" si="2294"/>
        <v>0</v>
      </c>
      <c r="AX748" s="583">
        <f t="shared" si="2314"/>
        <v>0</v>
      </c>
      <c r="AY748" s="599">
        <f t="shared" si="2315"/>
        <v>0</v>
      </c>
      <c r="AZ748" s="600" t="e">
        <f t="shared" si="2316"/>
        <v>#DIV/0!</v>
      </c>
      <c r="BA748" s="601">
        <f t="shared" si="2317"/>
        <v>0</v>
      </c>
      <c r="BB748" s="602">
        <v>3</v>
      </c>
      <c r="BC748" s="603">
        <v>1</v>
      </c>
      <c r="BD748" s="584">
        <f t="shared" si="2185"/>
        <v>3</v>
      </c>
      <c r="BE748" s="583">
        <f t="shared" si="2031"/>
        <v>2</v>
      </c>
      <c r="BF748" s="585">
        <v>2</v>
      </c>
      <c r="BG748" s="586">
        <v>45315.558298611111</v>
      </c>
      <c r="BH748" s="572">
        <f>BH749</f>
        <v>46265</v>
      </c>
      <c r="BI748" s="604">
        <f t="shared" si="2318"/>
        <v>949.44170138888876</v>
      </c>
      <c r="BJ748" s="580" t="str">
        <f t="shared" si="2032"/>
        <v>Dead Stock</v>
      </c>
      <c r="BK748" s="751">
        <v>8290</v>
      </c>
    </row>
    <row r="749" spans="1:63" ht="13">
      <c r="A749" s="575"/>
      <c r="B749" s="576"/>
      <c r="C749" s="551">
        <v>746</v>
      </c>
      <c r="D749" s="653" t="s">
        <v>3887</v>
      </c>
      <c r="E749" s="653">
        <v>2</v>
      </c>
      <c r="F749" s="593" t="s">
        <v>1952</v>
      </c>
      <c r="G749" s="588" t="s">
        <v>3833</v>
      </c>
      <c r="H749" s="589" t="s">
        <v>3834</v>
      </c>
      <c r="I749" s="589" t="s">
        <v>428</v>
      </c>
      <c r="J749" s="588" t="s">
        <v>629</v>
      </c>
      <c r="K749" s="594">
        <f t="shared" si="2301"/>
        <v>2</v>
      </c>
      <c r="L749" s="580">
        <v>2</v>
      </c>
      <c r="M749" s="558"/>
      <c r="N749" s="558"/>
      <c r="O749" s="562">
        <f t="shared" si="2302"/>
        <v>2</v>
      </c>
      <c r="P749" s="560"/>
      <c r="Q749" s="558"/>
      <c r="R749" s="562">
        <f t="shared" si="2303"/>
        <v>2</v>
      </c>
      <c r="S749" s="560"/>
      <c r="T749" s="558"/>
      <c r="U749" s="595">
        <f t="shared" si="2304"/>
        <v>2</v>
      </c>
      <c r="V749" s="560"/>
      <c r="W749" s="558"/>
      <c r="X749" s="562">
        <f t="shared" si="2305"/>
        <v>2</v>
      </c>
      <c r="Y749" s="560"/>
      <c r="Z749" s="558"/>
      <c r="AA749" s="595">
        <f t="shared" si="2306"/>
        <v>2</v>
      </c>
      <c r="AB749" s="560"/>
      <c r="AC749" s="558"/>
      <c r="AD749" s="562">
        <f t="shared" si="2307"/>
        <v>2</v>
      </c>
      <c r="AE749" s="557"/>
      <c r="AF749" s="558"/>
      <c r="AG749" s="672">
        <f t="shared" si="2308"/>
        <v>2</v>
      </c>
      <c r="AH749" s="560"/>
      <c r="AI749" s="558"/>
      <c r="AJ749" s="562">
        <f t="shared" si="2309"/>
        <v>2</v>
      </c>
      <c r="AK749" s="560"/>
      <c r="AL749" s="558"/>
      <c r="AM749" s="562">
        <f t="shared" si="2310"/>
        <v>2</v>
      </c>
      <c r="AN749" s="560"/>
      <c r="AO749" s="558"/>
      <c r="AP749" s="562">
        <f t="shared" si="2311"/>
        <v>2</v>
      </c>
      <c r="AQ749" s="560"/>
      <c r="AR749" s="558"/>
      <c r="AS749" s="562">
        <f t="shared" si="2312"/>
        <v>2</v>
      </c>
      <c r="AT749" s="560"/>
      <c r="AU749" s="558"/>
      <c r="AV749" s="562">
        <f t="shared" si="2313"/>
        <v>2</v>
      </c>
      <c r="AW749" s="583">
        <f t="shared" si="2294"/>
        <v>0</v>
      </c>
      <c r="AX749" s="583">
        <f t="shared" si="2314"/>
        <v>0</v>
      </c>
      <c r="AY749" s="599">
        <f t="shared" si="2315"/>
        <v>0</v>
      </c>
      <c r="AZ749" s="600" t="e">
        <f t="shared" si="2316"/>
        <v>#DIV/0!</v>
      </c>
      <c r="BA749" s="601">
        <f t="shared" si="2317"/>
        <v>0</v>
      </c>
      <c r="BB749" s="602">
        <v>2</v>
      </c>
      <c r="BC749" s="603">
        <v>1</v>
      </c>
      <c r="BD749" s="584">
        <f t="shared" si="2185"/>
        <v>2</v>
      </c>
      <c r="BE749" s="583">
        <f t="shared" si="2031"/>
        <v>1</v>
      </c>
      <c r="BF749" s="585">
        <v>2</v>
      </c>
      <c r="BG749" s="586">
        <v>45243.588437500002</v>
      </c>
      <c r="BH749" s="572">
        <f>BH750</f>
        <v>46265</v>
      </c>
      <c r="BI749" s="604">
        <f t="shared" si="2318"/>
        <v>1021.4115624999977</v>
      </c>
      <c r="BJ749" s="580" t="str">
        <f t="shared" si="2032"/>
        <v>Dead Stock</v>
      </c>
      <c r="BK749" s="751">
        <v>28000</v>
      </c>
    </row>
    <row r="750" spans="1:63" ht="13">
      <c r="A750" s="549"/>
      <c r="B750" s="550"/>
      <c r="C750" s="551">
        <v>747</v>
      </c>
      <c r="D750" s="653" t="s">
        <v>3887</v>
      </c>
      <c r="E750" s="653">
        <v>2</v>
      </c>
      <c r="F750" s="593" t="s">
        <v>1953</v>
      </c>
      <c r="G750" s="588" t="s">
        <v>3831</v>
      </c>
      <c r="H750" s="589" t="s">
        <v>3832</v>
      </c>
      <c r="I750" s="589" t="s">
        <v>428</v>
      </c>
      <c r="J750" s="588" t="s">
        <v>629</v>
      </c>
      <c r="K750" s="594">
        <f t="shared" si="2301"/>
        <v>2</v>
      </c>
      <c r="L750" s="588">
        <v>2</v>
      </c>
      <c r="M750" s="558"/>
      <c r="N750" s="558"/>
      <c r="O750" s="562">
        <f t="shared" si="2302"/>
        <v>2</v>
      </c>
      <c r="P750" s="560"/>
      <c r="Q750" s="558"/>
      <c r="R750" s="562">
        <f t="shared" si="2303"/>
        <v>2</v>
      </c>
      <c r="S750" s="560"/>
      <c r="T750" s="558"/>
      <c r="U750" s="595">
        <f t="shared" si="2304"/>
        <v>2</v>
      </c>
      <c r="V750" s="560"/>
      <c r="W750" s="558"/>
      <c r="X750" s="562">
        <f t="shared" si="2305"/>
        <v>2</v>
      </c>
      <c r="Y750" s="560"/>
      <c r="Z750" s="558"/>
      <c r="AA750" s="595">
        <f t="shared" si="2306"/>
        <v>2</v>
      </c>
      <c r="AB750" s="560"/>
      <c r="AC750" s="558"/>
      <c r="AD750" s="562">
        <f t="shared" si="2307"/>
        <v>2</v>
      </c>
      <c r="AE750" s="557"/>
      <c r="AF750" s="558"/>
      <c r="AG750" s="672">
        <f t="shared" si="2308"/>
        <v>2</v>
      </c>
      <c r="AH750" s="560"/>
      <c r="AI750" s="558"/>
      <c r="AJ750" s="562">
        <f t="shared" si="2309"/>
        <v>2</v>
      </c>
      <c r="AK750" s="560"/>
      <c r="AL750" s="558"/>
      <c r="AM750" s="562">
        <f t="shared" si="2310"/>
        <v>2</v>
      </c>
      <c r="AN750" s="560"/>
      <c r="AO750" s="558"/>
      <c r="AP750" s="562">
        <f t="shared" si="2311"/>
        <v>2</v>
      </c>
      <c r="AQ750" s="560"/>
      <c r="AR750" s="558"/>
      <c r="AS750" s="562">
        <f t="shared" si="2312"/>
        <v>2</v>
      </c>
      <c r="AT750" s="560"/>
      <c r="AU750" s="558"/>
      <c r="AV750" s="562">
        <f t="shared" si="2313"/>
        <v>2</v>
      </c>
      <c r="AW750" s="583">
        <f t="shared" ref="AW750" si="2319">SUM(M750+P750+S750+V750+Y750+AB750+AE750+AH750+AK750+AN750+AQ750+AT750)</f>
        <v>0</v>
      </c>
      <c r="AX750" s="583">
        <f t="shared" si="2314"/>
        <v>0</v>
      </c>
      <c r="AY750" s="599">
        <f t="shared" si="2315"/>
        <v>0</v>
      </c>
      <c r="AZ750" s="600" t="e">
        <f t="shared" si="2316"/>
        <v>#DIV/0!</v>
      </c>
      <c r="BA750" s="601">
        <f t="shared" si="2317"/>
        <v>0</v>
      </c>
      <c r="BB750" s="602">
        <v>2</v>
      </c>
      <c r="BC750" s="603">
        <v>1</v>
      </c>
      <c r="BD750" s="584">
        <f t="shared" si="2185"/>
        <v>2</v>
      </c>
      <c r="BE750" s="583">
        <f t="shared" si="2031"/>
        <v>1</v>
      </c>
      <c r="BF750" s="585">
        <v>2</v>
      </c>
      <c r="BG750" s="586">
        <v>45243.588437500002</v>
      </c>
      <c r="BH750" s="572">
        <f>BH742</f>
        <v>46265</v>
      </c>
      <c r="BI750" s="604">
        <f t="shared" si="2318"/>
        <v>1021.4115624999977</v>
      </c>
      <c r="BJ750" s="580" t="str">
        <f t="shared" si="2032"/>
        <v>Dead Stock</v>
      </c>
      <c r="BK750" s="751">
        <v>8000</v>
      </c>
    </row>
    <row r="751" spans="1:63" ht="13">
      <c r="A751" s="668"/>
      <c r="B751" s="669"/>
      <c r="C751" s="551">
        <v>748</v>
      </c>
      <c r="D751" s="653" t="s">
        <v>3887</v>
      </c>
      <c r="E751" s="653">
        <v>3</v>
      </c>
      <c r="F751" s="593" t="s">
        <v>1952</v>
      </c>
      <c r="G751" s="580" t="s">
        <v>2999</v>
      </c>
      <c r="H751" s="581" t="s">
        <v>3000</v>
      </c>
      <c r="I751" s="581" t="s">
        <v>2963</v>
      </c>
      <c r="J751" s="580" t="s">
        <v>629</v>
      </c>
      <c r="K751" s="582">
        <f t="shared" si="2301"/>
        <v>1</v>
      </c>
      <c r="L751" s="580">
        <v>1</v>
      </c>
      <c r="M751" s="558"/>
      <c r="N751" s="558"/>
      <c r="O751" s="605">
        <f t="shared" si="2302"/>
        <v>1</v>
      </c>
      <c r="P751" s="558"/>
      <c r="Q751" s="558"/>
      <c r="R751" s="605">
        <f t="shared" ref="R751:R760" si="2320">SUM(O751+P751-Q751)</f>
        <v>1</v>
      </c>
      <c r="S751" s="558"/>
      <c r="T751" s="558"/>
      <c r="U751" s="639">
        <f t="shared" si="2304"/>
        <v>1</v>
      </c>
      <c r="V751" s="558"/>
      <c r="W751" s="558"/>
      <c r="X751" s="605">
        <f t="shared" ref="X751:X760" si="2321">SUM(U751+V751-W751)</f>
        <v>1</v>
      </c>
      <c r="Y751" s="558"/>
      <c r="Z751" s="558"/>
      <c r="AA751" s="639">
        <f t="shared" si="2306"/>
        <v>1</v>
      </c>
      <c r="AB751" s="558"/>
      <c r="AC751" s="558"/>
      <c r="AD751" s="605">
        <f t="shared" si="2307"/>
        <v>1</v>
      </c>
      <c r="AE751" s="558"/>
      <c r="AF751" s="558"/>
      <c r="AG751" s="605">
        <f t="shared" si="2308"/>
        <v>1</v>
      </c>
      <c r="AH751" s="558"/>
      <c r="AI751" s="558"/>
      <c r="AJ751" s="605">
        <f t="shared" si="2309"/>
        <v>1</v>
      </c>
      <c r="AK751" s="558"/>
      <c r="AL751" s="558"/>
      <c r="AM751" s="605">
        <f t="shared" si="2310"/>
        <v>1</v>
      </c>
      <c r="AN751" s="558"/>
      <c r="AO751" s="558"/>
      <c r="AP751" s="605">
        <f t="shared" si="2311"/>
        <v>1</v>
      </c>
      <c r="AQ751" s="558"/>
      <c r="AR751" s="558"/>
      <c r="AS751" s="605">
        <f t="shared" si="2312"/>
        <v>1</v>
      </c>
      <c r="AT751" s="558"/>
      <c r="AU751" s="558"/>
      <c r="AV751" s="672">
        <f t="shared" ref="AV751:AV760" si="2322">SUM(AS751+AT751-AU751)</f>
        <v>1</v>
      </c>
      <c r="AW751" s="655">
        <f t="shared" ref="AW751:AX753" si="2323">SUM(M751+P751+S751+V751+Y751+AB751+AE751+AH751+AK751+AN751+AQ751+AT751)</f>
        <v>0</v>
      </c>
      <c r="AX751" s="583">
        <f t="shared" si="2323"/>
        <v>0</v>
      </c>
      <c r="AY751" s="564">
        <f t="shared" ref="AY751:AY760" si="2324">SUM(N751,Q751,T751,W751,Z751,AC751,AF751,AI751,AL751,AO751,AR751,AU751)</f>
        <v>0</v>
      </c>
      <c r="AZ751" s="565" t="e">
        <f t="shared" ref="AZ751:AZ770" si="2325">AVERAGE(N751,Q751,T751,W751,Z751,AC751,AF751,AI751,AL751,AO751,AR751,AU751)</f>
        <v>#DIV/0!</v>
      </c>
      <c r="BA751" s="566">
        <f t="shared" ref="BA751:BA770" si="2326">COUNT(N751,Q751,T751,W751,Z751,AC751,AF751,AI751,AL751,AO751,AR751,AU751)</f>
        <v>0</v>
      </c>
      <c r="BB751" s="567">
        <f>MAX(0, Table176252626[[#This Row],[Column6]])</f>
        <v>1</v>
      </c>
      <c r="BC751" s="568">
        <v>0</v>
      </c>
      <c r="BD751" s="584">
        <f t="shared" ref="BD751:BD771" si="2327">K751</f>
        <v>1</v>
      </c>
      <c r="BE751" s="583">
        <f t="shared" ref="BE751:BE800" si="2328">SUM(BD751-BC751)</f>
        <v>1</v>
      </c>
      <c r="BF751" s="585">
        <v>2</v>
      </c>
      <c r="BG751" s="586">
        <v>45667.435914351852</v>
      </c>
      <c r="BH751" s="572">
        <f>BH775</f>
        <v>46265</v>
      </c>
      <c r="BI751" s="587">
        <f t="shared" ref="BI751:BI770" si="2329">BH751-BG751</f>
        <v>597.56408564814774</v>
      </c>
      <c r="BJ751" s="580" t="str">
        <f t="shared" ref="BJ751:BJ800" si="2330">IF(AND(K751&gt;0,BI751&gt;365),"Dead Stock","")</f>
        <v>Dead Stock</v>
      </c>
      <c r="BK751" s="751">
        <v>6068</v>
      </c>
    </row>
    <row r="752" spans="1:63" s="680" customFormat="1" ht="13">
      <c r="A752" s="668"/>
      <c r="B752" s="667"/>
      <c r="C752" s="577">
        <v>749</v>
      </c>
      <c r="D752" s="653" t="s">
        <v>3887</v>
      </c>
      <c r="E752" s="653">
        <v>3</v>
      </c>
      <c r="F752" s="553" t="s">
        <v>1953</v>
      </c>
      <c r="G752" s="588" t="s">
        <v>2952</v>
      </c>
      <c r="H752" s="589" t="s">
        <v>2953</v>
      </c>
      <c r="I752" s="581" t="s">
        <v>2963</v>
      </c>
      <c r="J752" s="606" t="s">
        <v>2</v>
      </c>
      <c r="K752" s="582">
        <f t="shared" si="2301"/>
        <v>1</v>
      </c>
      <c r="L752" s="606">
        <v>1</v>
      </c>
      <c r="M752" s="673"/>
      <c r="N752" s="674"/>
      <c r="O752" s="675">
        <f t="shared" si="2302"/>
        <v>1</v>
      </c>
      <c r="P752" s="676"/>
      <c r="Q752" s="674"/>
      <c r="R752" s="675">
        <f t="shared" si="2320"/>
        <v>1</v>
      </c>
      <c r="S752" s="676"/>
      <c r="T752" s="674"/>
      <c r="U752" s="677">
        <f t="shared" si="2304"/>
        <v>1</v>
      </c>
      <c r="V752" s="676"/>
      <c r="W752" s="674"/>
      <c r="X752" s="559">
        <f t="shared" si="2321"/>
        <v>1</v>
      </c>
      <c r="Y752" s="676"/>
      <c r="Z752" s="674"/>
      <c r="AA752" s="677">
        <f t="shared" si="2306"/>
        <v>1</v>
      </c>
      <c r="AB752" s="676"/>
      <c r="AC752" s="674"/>
      <c r="AD752" s="675">
        <f t="shared" si="2307"/>
        <v>1</v>
      </c>
      <c r="AE752" s="673"/>
      <c r="AF752" s="674"/>
      <c r="AG752" s="758">
        <f t="shared" si="2308"/>
        <v>1</v>
      </c>
      <c r="AH752" s="676"/>
      <c r="AI752" s="674"/>
      <c r="AJ752" s="678">
        <f t="shared" si="2309"/>
        <v>1</v>
      </c>
      <c r="AK752" s="676"/>
      <c r="AL752" s="674"/>
      <c r="AM752" s="678">
        <f t="shared" si="2310"/>
        <v>1</v>
      </c>
      <c r="AN752" s="676"/>
      <c r="AO752" s="674"/>
      <c r="AP752" s="678">
        <f t="shared" si="2311"/>
        <v>1</v>
      </c>
      <c r="AQ752" s="676"/>
      <c r="AR752" s="674"/>
      <c r="AS752" s="678">
        <f t="shared" si="2312"/>
        <v>1</v>
      </c>
      <c r="AT752" s="560"/>
      <c r="AU752" s="674"/>
      <c r="AV752" s="678">
        <f t="shared" si="2322"/>
        <v>1</v>
      </c>
      <c r="AW752" s="679">
        <f t="shared" si="2323"/>
        <v>0</v>
      </c>
      <c r="AX752" s="583">
        <f t="shared" si="2323"/>
        <v>0</v>
      </c>
      <c r="AY752" s="564">
        <f t="shared" si="2324"/>
        <v>0</v>
      </c>
      <c r="AZ752" s="565" t="e">
        <f t="shared" si="2325"/>
        <v>#DIV/0!</v>
      </c>
      <c r="BA752" s="566">
        <f t="shared" si="2326"/>
        <v>0</v>
      </c>
      <c r="BB752" s="567">
        <f>MAX(0, Table176252626[[#This Row],[Column6]])</f>
        <v>1</v>
      </c>
      <c r="BC752" s="568">
        <v>0</v>
      </c>
      <c r="BD752" s="584">
        <f t="shared" si="2327"/>
        <v>1</v>
      </c>
      <c r="BE752" s="583">
        <f t="shared" si="2328"/>
        <v>1</v>
      </c>
      <c r="BF752" s="585">
        <v>2</v>
      </c>
      <c r="BG752" s="586">
        <v>44897.597592592596</v>
      </c>
      <c r="BH752" s="572">
        <f>BH756</f>
        <v>46265</v>
      </c>
      <c r="BI752" s="608">
        <f t="shared" si="2329"/>
        <v>1367.4024074074041</v>
      </c>
      <c r="BJ752" s="580" t="str">
        <f t="shared" si="2330"/>
        <v>Dead Stock</v>
      </c>
      <c r="BK752" s="751">
        <v>7341</v>
      </c>
    </row>
    <row r="753" spans="1:63" ht="13">
      <c r="A753" s="666"/>
      <c r="B753" s="667"/>
      <c r="C753" s="551">
        <v>750</v>
      </c>
      <c r="D753" s="653" t="s">
        <v>3887</v>
      </c>
      <c r="E753" s="653">
        <v>3</v>
      </c>
      <c r="F753" s="553" t="s">
        <v>1953</v>
      </c>
      <c r="G753" s="588" t="s">
        <v>2955</v>
      </c>
      <c r="H753" s="589" t="s">
        <v>2985</v>
      </c>
      <c r="I753" s="581" t="s">
        <v>2963</v>
      </c>
      <c r="J753" s="580" t="s">
        <v>629</v>
      </c>
      <c r="K753" s="582">
        <f t="shared" si="2301"/>
        <v>1</v>
      </c>
      <c r="L753" s="580">
        <v>1</v>
      </c>
      <c r="M753" s="557"/>
      <c r="N753" s="558"/>
      <c r="O753" s="559">
        <f t="shared" si="2302"/>
        <v>1</v>
      </c>
      <c r="P753" s="560"/>
      <c r="Q753" s="558"/>
      <c r="R753" s="559">
        <f t="shared" si="2320"/>
        <v>1</v>
      </c>
      <c r="S753" s="560"/>
      <c r="T753" s="558"/>
      <c r="U753" s="561">
        <f t="shared" si="2304"/>
        <v>1</v>
      </c>
      <c r="V753" s="560"/>
      <c r="W753" s="558"/>
      <c r="X753" s="559">
        <f t="shared" si="2321"/>
        <v>1</v>
      </c>
      <c r="Y753" s="560"/>
      <c r="Z753" s="558"/>
      <c r="AA753" s="561">
        <f t="shared" si="2306"/>
        <v>1</v>
      </c>
      <c r="AB753" s="560"/>
      <c r="AC753" s="558"/>
      <c r="AD753" s="559">
        <f t="shared" si="2307"/>
        <v>1</v>
      </c>
      <c r="AE753" s="557"/>
      <c r="AF753" s="558"/>
      <c r="AG753" s="756">
        <f t="shared" si="2308"/>
        <v>1</v>
      </c>
      <c r="AH753" s="560"/>
      <c r="AI753" s="558"/>
      <c r="AJ753" s="562">
        <f t="shared" si="2309"/>
        <v>1</v>
      </c>
      <c r="AK753" s="560"/>
      <c r="AL753" s="558"/>
      <c r="AM753" s="562">
        <f t="shared" si="2310"/>
        <v>1</v>
      </c>
      <c r="AN753" s="560"/>
      <c r="AO753" s="558"/>
      <c r="AP753" s="562">
        <f t="shared" si="2311"/>
        <v>1</v>
      </c>
      <c r="AQ753" s="560"/>
      <c r="AR753" s="558"/>
      <c r="AS753" s="562">
        <f t="shared" si="2312"/>
        <v>1</v>
      </c>
      <c r="AT753" s="560"/>
      <c r="AU753" s="558"/>
      <c r="AV753" s="562">
        <f t="shared" si="2322"/>
        <v>1</v>
      </c>
      <c r="AW753" s="583">
        <f t="shared" si="2323"/>
        <v>0</v>
      </c>
      <c r="AX753" s="583">
        <f t="shared" si="2323"/>
        <v>0</v>
      </c>
      <c r="AY753" s="564">
        <f t="shared" si="2324"/>
        <v>0</v>
      </c>
      <c r="AZ753" s="565" t="e">
        <f t="shared" si="2325"/>
        <v>#DIV/0!</v>
      </c>
      <c r="BA753" s="566">
        <f t="shared" si="2326"/>
        <v>0</v>
      </c>
      <c r="BB753" s="567">
        <f>MAX(0, Table176252626[[#This Row],[Column6]])</f>
        <v>1</v>
      </c>
      <c r="BC753" s="568">
        <v>0</v>
      </c>
      <c r="BD753" s="584">
        <f t="shared" si="2327"/>
        <v>1</v>
      </c>
      <c r="BE753" s="583">
        <f t="shared" si="2328"/>
        <v>1</v>
      </c>
      <c r="BF753" s="585">
        <v>2</v>
      </c>
      <c r="BG753" s="586">
        <v>44897.603263888886</v>
      </c>
      <c r="BH753" s="572">
        <f>BH763</f>
        <v>46265</v>
      </c>
      <c r="BI753" s="587">
        <f t="shared" si="2329"/>
        <v>1367.3967361111136</v>
      </c>
      <c r="BJ753" s="580" t="str">
        <f t="shared" si="2330"/>
        <v>Dead Stock</v>
      </c>
      <c r="BK753" s="751">
        <v>3711</v>
      </c>
    </row>
    <row r="754" spans="1:63" ht="13">
      <c r="A754" s="668"/>
      <c r="B754" s="669"/>
      <c r="C754" s="551">
        <v>751</v>
      </c>
      <c r="D754" s="653" t="s">
        <v>3887</v>
      </c>
      <c r="E754" s="653">
        <v>3</v>
      </c>
      <c r="F754" s="553" t="s">
        <v>1953</v>
      </c>
      <c r="G754" s="588" t="s">
        <v>2949</v>
      </c>
      <c r="H754" s="589" t="s">
        <v>2986</v>
      </c>
      <c r="I754" s="581" t="s">
        <v>2963</v>
      </c>
      <c r="J754" s="580" t="s">
        <v>629</v>
      </c>
      <c r="K754" s="582">
        <f t="shared" ref="K754" si="2331">AV754</f>
        <v>1</v>
      </c>
      <c r="L754" s="580">
        <v>1</v>
      </c>
      <c r="M754" s="557"/>
      <c r="N754" s="558"/>
      <c r="O754" s="559">
        <f t="shared" ref="O754" si="2332">SUM(L754+M754-N754)</f>
        <v>1</v>
      </c>
      <c r="P754" s="560"/>
      <c r="Q754" s="558"/>
      <c r="R754" s="559">
        <f t="shared" si="2320"/>
        <v>1</v>
      </c>
      <c r="S754" s="560"/>
      <c r="T754" s="558"/>
      <c r="U754" s="561">
        <f t="shared" ref="U754" si="2333">SUM(R754+S754-T754)</f>
        <v>1</v>
      </c>
      <c r="V754" s="560"/>
      <c r="W754" s="558"/>
      <c r="X754" s="559">
        <f t="shared" si="2321"/>
        <v>1</v>
      </c>
      <c r="Y754" s="560"/>
      <c r="Z754" s="558"/>
      <c r="AA754" s="561">
        <f t="shared" ref="AA754" si="2334">SUM(X754+Y754-Z754)</f>
        <v>1</v>
      </c>
      <c r="AB754" s="560"/>
      <c r="AC754" s="558"/>
      <c r="AD754" s="559">
        <f t="shared" ref="AD754" si="2335">SUM(AA754+AB754-AC754)</f>
        <v>1</v>
      </c>
      <c r="AE754" s="557"/>
      <c r="AF754" s="558"/>
      <c r="AG754" s="756">
        <f t="shared" ref="AG754" si="2336">SUM(AD754+AE754-AF754)</f>
        <v>1</v>
      </c>
      <c r="AH754" s="560"/>
      <c r="AI754" s="558"/>
      <c r="AJ754" s="562">
        <f t="shared" ref="AJ754" si="2337">SUM(AG754+AH754-AI754)</f>
        <v>1</v>
      </c>
      <c r="AK754" s="560"/>
      <c r="AL754" s="558"/>
      <c r="AM754" s="562">
        <f t="shared" ref="AM754" si="2338">SUM(AJ754+AK754-AL754)</f>
        <v>1</v>
      </c>
      <c r="AN754" s="560"/>
      <c r="AO754" s="558"/>
      <c r="AP754" s="562">
        <f t="shared" ref="AP754" si="2339">SUM(AM754+AN754-AO754)</f>
        <v>1</v>
      </c>
      <c r="AQ754" s="560"/>
      <c r="AR754" s="558"/>
      <c r="AS754" s="562">
        <f t="shared" ref="AS754" si="2340">SUM(AP754+AQ754-AR754)</f>
        <v>1</v>
      </c>
      <c r="AT754" s="560"/>
      <c r="AU754" s="558"/>
      <c r="AV754" s="562">
        <f t="shared" si="2322"/>
        <v>1</v>
      </c>
      <c r="AW754" s="583">
        <f t="shared" ref="AW754" si="2341">SUM(M754+P754+S754+V754+Y754+AB754+AE754+AH754+AK754+AN754+AQ754+AT754)</f>
        <v>0</v>
      </c>
      <c r="AX754" s="583">
        <f t="shared" ref="AX754:AX771" si="2342">SUM(N754+Q754+T754+W754+Z754+AC754+AF754+AI754+AL754+AO754+AR754+AU754)</f>
        <v>0</v>
      </c>
      <c r="AY754" s="564">
        <f t="shared" si="2324"/>
        <v>0</v>
      </c>
      <c r="AZ754" s="565" t="e">
        <f t="shared" si="2325"/>
        <v>#DIV/0!</v>
      </c>
      <c r="BA754" s="566">
        <f t="shared" si="2326"/>
        <v>0</v>
      </c>
      <c r="BB754" s="567">
        <f>MAX(0, Table176252626[[#This Row],[Column6]])</f>
        <v>1</v>
      </c>
      <c r="BC754" s="568">
        <v>0</v>
      </c>
      <c r="BD754" s="584">
        <f t="shared" si="2327"/>
        <v>1</v>
      </c>
      <c r="BE754" s="583">
        <f t="shared" si="2328"/>
        <v>1</v>
      </c>
      <c r="BF754" s="585">
        <v>2</v>
      </c>
      <c r="BG754" s="586">
        <v>44897.597592592596</v>
      </c>
      <c r="BH754" s="572">
        <f>BH752</f>
        <v>46265</v>
      </c>
      <c r="BI754" s="608">
        <f t="shared" si="2329"/>
        <v>1367.4024074074041</v>
      </c>
      <c r="BJ754" s="580" t="str">
        <f t="shared" si="2330"/>
        <v>Dead Stock</v>
      </c>
      <c r="BK754" s="751">
        <v>4453</v>
      </c>
    </row>
    <row r="755" spans="1:63" ht="13">
      <c r="A755" s="666"/>
      <c r="B755" s="670"/>
      <c r="C755" s="551">
        <v>752</v>
      </c>
      <c r="D755" s="653" t="s">
        <v>3887</v>
      </c>
      <c r="E755" s="653">
        <v>3</v>
      </c>
      <c r="F755" s="593" t="s">
        <v>1952</v>
      </c>
      <c r="G755" s="588" t="s">
        <v>4650</v>
      </c>
      <c r="H755" s="589" t="s">
        <v>4651</v>
      </c>
      <c r="I755" s="589" t="s">
        <v>421</v>
      </c>
      <c r="J755" s="580" t="s">
        <v>629</v>
      </c>
      <c r="K755" s="594">
        <f t="shared" ref="K755:K770" si="2343">AV755</f>
        <v>1</v>
      </c>
      <c r="L755" s="580">
        <v>2</v>
      </c>
      <c r="M755" s="558"/>
      <c r="N755" s="558"/>
      <c r="O755" s="562">
        <f t="shared" ref="O755:O770" si="2344">SUM(L755+M755-N755)</f>
        <v>2</v>
      </c>
      <c r="P755" s="560"/>
      <c r="Q755" s="558"/>
      <c r="R755" s="562">
        <f t="shared" si="2320"/>
        <v>2</v>
      </c>
      <c r="S755" s="560"/>
      <c r="T755" s="558"/>
      <c r="U755" s="595">
        <f t="shared" ref="U755:U770" si="2345">SUM(R755+S755-T755)</f>
        <v>2</v>
      </c>
      <c r="V755" s="560"/>
      <c r="W755" s="558"/>
      <c r="X755" s="562">
        <f t="shared" si="2321"/>
        <v>2</v>
      </c>
      <c r="Y755" s="560"/>
      <c r="Z755" s="558"/>
      <c r="AA755" s="595">
        <f t="shared" ref="AA755:AA766" si="2346">SUM(X755+Y755-Z755)</f>
        <v>2</v>
      </c>
      <c r="AB755" s="560"/>
      <c r="AC755" s="558"/>
      <c r="AD755" s="562">
        <f t="shared" ref="AD755:AD766" si="2347">SUM(AA755+AB755-AC755)</f>
        <v>2</v>
      </c>
      <c r="AE755" s="557"/>
      <c r="AF755" s="558"/>
      <c r="AG755" s="672">
        <f t="shared" ref="AG755:AG766" si="2348">SUM(AD755+AE755-AF755)</f>
        <v>2</v>
      </c>
      <c r="AH755" s="560"/>
      <c r="AI755" s="558">
        <v>1</v>
      </c>
      <c r="AJ755" s="562">
        <f t="shared" ref="AJ755:AJ766" si="2349">SUM(AG755+AH755-AI755)</f>
        <v>1</v>
      </c>
      <c r="AK755" s="560"/>
      <c r="AL755" s="558"/>
      <c r="AM755" s="562">
        <f t="shared" ref="AM755:AM766" si="2350">SUM(AJ755+AK755-AL755)</f>
        <v>1</v>
      </c>
      <c r="AN755" s="560"/>
      <c r="AO755" s="558"/>
      <c r="AP755" s="562">
        <f t="shared" ref="AP755:AP766" si="2351">SUM(AM755+AN755-AO755)</f>
        <v>1</v>
      </c>
      <c r="AQ755" s="560"/>
      <c r="AR755" s="558"/>
      <c r="AS755" s="562">
        <f t="shared" ref="AS755:AS770" si="2352">SUM(AP755+AQ755-AR755)</f>
        <v>1</v>
      </c>
      <c r="AT755" s="560"/>
      <c r="AU755" s="558"/>
      <c r="AV755" s="562">
        <f t="shared" si="2322"/>
        <v>1</v>
      </c>
      <c r="AW755" s="597">
        <f>SUM(M755+P755+S755+V755+Y755+AB755+AE755+AH755+AK755+AN755+AQ755+AT755)</f>
        <v>0</v>
      </c>
      <c r="AX755" s="583">
        <f t="shared" si="2342"/>
        <v>1</v>
      </c>
      <c r="AY755" s="599">
        <f t="shared" si="2324"/>
        <v>1</v>
      </c>
      <c r="AZ755" s="600">
        <f t="shared" si="2325"/>
        <v>1</v>
      </c>
      <c r="BA755" s="601">
        <f t="shared" si="2326"/>
        <v>1</v>
      </c>
      <c r="BB755" s="602">
        <v>1</v>
      </c>
      <c r="BC755" s="603">
        <v>1</v>
      </c>
      <c r="BD755" s="584">
        <f t="shared" si="2327"/>
        <v>1</v>
      </c>
      <c r="BE755" s="583">
        <f t="shared" si="2328"/>
        <v>0</v>
      </c>
      <c r="BF755" s="585">
        <v>2</v>
      </c>
      <c r="BG755" s="586">
        <v>45894.445833333331</v>
      </c>
      <c r="BH755" s="572">
        <f>BH751</f>
        <v>46265</v>
      </c>
      <c r="BI755" s="604">
        <f t="shared" si="2329"/>
        <v>370.55416666666861</v>
      </c>
      <c r="BJ755" s="580" t="str">
        <f t="shared" si="2330"/>
        <v>Dead Stock</v>
      </c>
      <c r="BK755" s="751">
        <v>1999</v>
      </c>
    </row>
    <row r="756" spans="1:63" ht="13">
      <c r="A756" s="666"/>
      <c r="B756" s="670"/>
      <c r="C756" s="577">
        <v>753</v>
      </c>
      <c r="D756" s="653" t="s">
        <v>3887</v>
      </c>
      <c r="E756" s="653">
        <v>3</v>
      </c>
      <c r="F756" s="593" t="s">
        <v>1952</v>
      </c>
      <c r="G756" s="588" t="s">
        <v>4755</v>
      </c>
      <c r="H756" s="589" t="s">
        <v>4756</v>
      </c>
      <c r="I756" s="589" t="s">
        <v>421</v>
      </c>
      <c r="J756" s="580" t="s">
        <v>629</v>
      </c>
      <c r="K756" s="594">
        <f t="shared" si="2343"/>
        <v>2</v>
      </c>
      <c r="L756" s="580">
        <v>2</v>
      </c>
      <c r="M756" s="558"/>
      <c r="N756" s="558"/>
      <c r="O756" s="562">
        <f t="shared" si="2344"/>
        <v>2</v>
      </c>
      <c r="P756" s="560"/>
      <c r="Q756" s="558"/>
      <c r="R756" s="562">
        <f t="shared" si="2320"/>
        <v>2</v>
      </c>
      <c r="S756" s="560"/>
      <c r="T756" s="558"/>
      <c r="U756" s="595">
        <f t="shared" si="2345"/>
        <v>2</v>
      </c>
      <c r="V756" s="560"/>
      <c r="W756" s="558"/>
      <c r="X756" s="562">
        <f t="shared" si="2321"/>
        <v>2</v>
      </c>
      <c r="Y756" s="560"/>
      <c r="Z756" s="558"/>
      <c r="AA756" s="595">
        <f t="shared" si="2346"/>
        <v>2</v>
      </c>
      <c r="AB756" s="560"/>
      <c r="AC756" s="558"/>
      <c r="AD756" s="562">
        <f t="shared" si="2347"/>
        <v>2</v>
      </c>
      <c r="AE756" s="557"/>
      <c r="AF756" s="558"/>
      <c r="AG756" s="672">
        <f t="shared" si="2348"/>
        <v>2</v>
      </c>
      <c r="AH756" s="560"/>
      <c r="AI756" s="558"/>
      <c r="AJ756" s="562">
        <f t="shared" si="2349"/>
        <v>2</v>
      </c>
      <c r="AK756" s="560"/>
      <c r="AL756" s="558"/>
      <c r="AM756" s="562">
        <f t="shared" si="2350"/>
        <v>2</v>
      </c>
      <c r="AN756" s="560"/>
      <c r="AO756" s="558"/>
      <c r="AP756" s="562">
        <f t="shared" si="2351"/>
        <v>2</v>
      </c>
      <c r="AQ756" s="560"/>
      <c r="AR756" s="558"/>
      <c r="AS756" s="562">
        <f t="shared" si="2352"/>
        <v>2</v>
      </c>
      <c r="AT756" s="560"/>
      <c r="AU756" s="558"/>
      <c r="AV756" s="562">
        <f t="shared" si="2322"/>
        <v>2</v>
      </c>
      <c r="AW756" s="597">
        <f>SUM(M756+P756+S756+V756+Y756+AB756+AE756+AH756+AK756+AN756+AQ756+AT756)</f>
        <v>0</v>
      </c>
      <c r="AX756" s="583">
        <f t="shared" si="2342"/>
        <v>0</v>
      </c>
      <c r="AY756" s="599">
        <f t="shared" si="2324"/>
        <v>0</v>
      </c>
      <c r="AZ756" s="600" t="e">
        <f t="shared" si="2325"/>
        <v>#DIV/0!</v>
      </c>
      <c r="BA756" s="601">
        <f t="shared" si="2326"/>
        <v>0</v>
      </c>
      <c r="BB756" s="602">
        <v>2</v>
      </c>
      <c r="BC756" s="603">
        <v>1</v>
      </c>
      <c r="BD756" s="584">
        <f t="shared" si="2327"/>
        <v>2</v>
      </c>
      <c r="BE756" s="583">
        <f t="shared" si="2328"/>
        <v>1</v>
      </c>
      <c r="BF756" s="585">
        <v>2</v>
      </c>
      <c r="BG756" s="586">
        <v>46001.409456018519</v>
      </c>
      <c r="BH756" s="572">
        <f>BH755</f>
        <v>46265</v>
      </c>
      <c r="BI756" s="604">
        <f t="shared" si="2329"/>
        <v>263.59054398148146</v>
      </c>
      <c r="BJ756" s="580" t="str">
        <f t="shared" si="2330"/>
        <v/>
      </c>
      <c r="BK756" s="751">
        <v>3152</v>
      </c>
    </row>
    <row r="757" spans="1:63" ht="13">
      <c r="A757" s="668"/>
      <c r="B757" s="667"/>
      <c r="C757" s="551">
        <v>754</v>
      </c>
      <c r="D757" s="653" t="s">
        <v>3887</v>
      </c>
      <c r="E757" s="653">
        <v>3</v>
      </c>
      <c r="F757" s="593" t="s">
        <v>1952</v>
      </c>
      <c r="G757" s="588" t="s">
        <v>4272</v>
      </c>
      <c r="H757" s="589" t="s">
        <v>4264</v>
      </c>
      <c r="I757" s="589" t="s">
        <v>4280</v>
      </c>
      <c r="J757" s="588" t="s">
        <v>629</v>
      </c>
      <c r="K757" s="594">
        <f t="shared" si="2343"/>
        <v>1</v>
      </c>
      <c r="L757" s="588">
        <v>1</v>
      </c>
      <c r="M757" s="558"/>
      <c r="N757" s="558"/>
      <c r="O757" s="562">
        <f t="shared" si="2344"/>
        <v>1</v>
      </c>
      <c r="P757" s="560"/>
      <c r="Q757" s="558"/>
      <c r="R757" s="562">
        <f t="shared" si="2320"/>
        <v>1</v>
      </c>
      <c r="S757" s="560"/>
      <c r="T757" s="558"/>
      <c r="U757" s="595">
        <f t="shared" si="2345"/>
        <v>1</v>
      </c>
      <c r="V757" s="560"/>
      <c r="W757" s="558"/>
      <c r="X757" s="562">
        <f t="shared" si="2321"/>
        <v>1</v>
      </c>
      <c r="Y757" s="560"/>
      <c r="Z757" s="558"/>
      <c r="AA757" s="595">
        <f t="shared" si="2346"/>
        <v>1</v>
      </c>
      <c r="AB757" s="560"/>
      <c r="AC757" s="558"/>
      <c r="AD757" s="562">
        <f t="shared" si="2347"/>
        <v>1</v>
      </c>
      <c r="AE757" s="557"/>
      <c r="AF757" s="558"/>
      <c r="AG757" s="672">
        <f t="shared" si="2348"/>
        <v>1</v>
      </c>
      <c r="AH757" s="560"/>
      <c r="AI757" s="558"/>
      <c r="AJ757" s="562">
        <f t="shared" si="2349"/>
        <v>1</v>
      </c>
      <c r="AK757" s="560"/>
      <c r="AL757" s="558"/>
      <c r="AM757" s="562">
        <f t="shared" si="2350"/>
        <v>1</v>
      </c>
      <c r="AN757" s="560"/>
      <c r="AO757" s="558"/>
      <c r="AP757" s="562">
        <f t="shared" si="2351"/>
        <v>1</v>
      </c>
      <c r="AQ757" s="560"/>
      <c r="AR757" s="558"/>
      <c r="AS757" s="562">
        <f t="shared" si="2352"/>
        <v>1</v>
      </c>
      <c r="AT757" s="560"/>
      <c r="AU757" s="558"/>
      <c r="AV757" s="562">
        <f t="shared" si="2322"/>
        <v>1</v>
      </c>
      <c r="AW757" s="597">
        <f>SUM(M757+P757+S757+V757+Y757+AB757+AE757+AH757+AK757+AN757+AQ757+AT757)</f>
        <v>0</v>
      </c>
      <c r="AX757" s="583">
        <f t="shared" si="2342"/>
        <v>0</v>
      </c>
      <c r="AY757" s="599">
        <f t="shared" si="2324"/>
        <v>0</v>
      </c>
      <c r="AZ757" s="600" t="e">
        <f t="shared" si="2325"/>
        <v>#DIV/0!</v>
      </c>
      <c r="BA757" s="601">
        <f t="shared" si="2326"/>
        <v>0</v>
      </c>
      <c r="BB757" s="602">
        <v>1</v>
      </c>
      <c r="BC757" s="603">
        <f>MIN(N757,Q757,T757,W757,Z757,AC757,AF757,AI757,AL757,AO757,AR757,AU757)</f>
        <v>0</v>
      </c>
      <c r="BD757" s="584">
        <f t="shared" si="2327"/>
        <v>1</v>
      </c>
      <c r="BE757" s="583">
        <f t="shared" si="2328"/>
        <v>1</v>
      </c>
      <c r="BF757" s="585">
        <v>2</v>
      </c>
      <c r="BG757" s="586">
        <v>45681.571631944447</v>
      </c>
      <c r="BH757" s="572">
        <f>BH729</f>
        <v>46265</v>
      </c>
      <c r="BI757" s="604">
        <f t="shared" si="2329"/>
        <v>583.42836805555271</v>
      </c>
      <c r="BJ757" s="580" t="str">
        <f t="shared" si="2330"/>
        <v>Dead Stock</v>
      </c>
      <c r="BK757" s="751">
        <v>2094</v>
      </c>
    </row>
    <row r="758" spans="1:63" ht="13">
      <c r="A758" s="668"/>
      <c r="B758" s="667"/>
      <c r="C758" s="551">
        <v>755</v>
      </c>
      <c r="D758" s="653" t="s">
        <v>3887</v>
      </c>
      <c r="E758" s="653">
        <v>3</v>
      </c>
      <c r="F758" s="593" t="s">
        <v>1952</v>
      </c>
      <c r="G758" s="588" t="s">
        <v>4273</v>
      </c>
      <c r="H758" s="589" t="s">
        <v>4265</v>
      </c>
      <c r="I758" s="589" t="s">
        <v>4280</v>
      </c>
      <c r="J758" s="588" t="s">
        <v>629</v>
      </c>
      <c r="K758" s="594">
        <f t="shared" si="2343"/>
        <v>1</v>
      </c>
      <c r="L758" s="580">
        <v>1</v>
      </c>
      <c r="M758" s="558"/>
      <c r="N758" s="558"/>
      <c r="O758" s="562">
        <f t="shared" si="2344"/>
        <v>1</v>
      </c>
      <c r="P758" s="560"/>
      <c r="Q758" s="558"/>
      <c r="R758" s="562">
        <f t="shared" si="2320"/>
        <v>1</v>
      </c>
      <c r="S758" s="560"/>
      <c r="T758" s="558"/>
      <c r="U758" s="595">
        <f t="shared" si="2345"/>
        <v>1</v>
      </c>
      <c r="V758" s="560"/>
      <c r="W758" s="558"/>
      <c r="X758" s="562">
        <f t="shared" si="2321"/>
        <v>1</v>
      </c>
      <c r="Y758" s="560"/>
      <c r="Z758" s="558"/>
      <c r="AA758" s="595">
        <f t="shared" si="2346"/>
        <v>1</v>
      </c>
      <c r="AB758" s="560"/>
      <c r="AC758" s="558"/>
      <c r="AD758" s="562">
        <f t="shared" si="2347"/>
        <v>1</v>
      </c>
      <c r="AE758" s="557"/>
      <c r="AF758" s="558"/>
      <c r="AG758" s="672">
        <f t="shared" si="2348"/>
        <v>1</v>
      </c>
      <c r="AH758" s="560"/>
      <c r="AI758" s="558"/>
      <c r="AJ758" s="562">
        <f t="shared" si="2349"/>
        <v>1</v>
      </c>
      <c r="AK758" s="560"/>
      <c r="AL758" s="558"/>
      <c r="AM758" s="562">
        <f t="shared" si="2350"/>
        <v>1</v>
      </c>
      <c r="AN758" s="560"/>
      <c r="AO758" s="558"/>
      <c r="AP758" s="562">
        <f t="shared" si="2351"/>
        <v>1</v>
      </c>
      <c r="AQ758" s="560"/>
      <c r="AR758" s="558"/>
      <c r="AS758" s="562">
        <f t="shared" si="2352"/>
        <v>1</v>
      </c>
      <c r="AT758" s="560"/>
      <c r="AU758" s="558"/>
      <c r="AV758" s="562">
        <f t="shared" si="2322"/>
        <v>1</v>
      </c>
      <c r="AW758" s="597">
        <f>SUM(M758+P758+S758+V758+Y758+AB758+AE758+AH758+AK758+AN758+AQ758+AT758)</f>
        <v>0</v>
      </c>
      <c r="AX758" s="583">
        <f t="shared" si="2342"/>
        <v>0</v>
      </c>
      <c r="AY758" s="599">
        <f t="shared" si="2324"/>
        <v>0</v>
      </c>
      <c r="AZ758" s="600" t="e">
        <f t="shared" si="2325"/>
        <v>#DIV/0!</v>
      </c>
      <c r="BA758" s="601">
        <f t="shared" si="2326"/>
        <v>0</v>
      </c>
      <c r="BB758" s="602">
        <v>1</v>
      </c>
      <c r="BC758" s="603">
        <v>0</v>
      </c>
      <c r="BD758" s="584">
        <f t="shared" si="2327"/>
        <v>1</v>
      </c>
      <c r="BE758" s="583">
        <f t="shared" si="2328"/>
        <v>1</v>
      </c>
      <c r="BF758" s="585">
        <v>2</v>
      </c>
      <c r="BG758" s="586">
        <v>45681.571631944447</v>
      </c>
      <c r="BH758" s="572">
        <f>BH754</f>
        <v>46265</v>
      </c>
      <c r="BI758" s="604">
        <f t="shared" si="2329"/>
        <v>583.42836805555271</v>
      </c>
      <c r="BJ758" s="580" t="str">
        <f t="shared" si="2330"/>
        <v>Dead Stock</v>
      </c>
      <c r="BK758" s="751">
        <v>2810</v>
      </c>
    </row>
    <row r="759" spans="1:63" ht="13">
      <c r="A759" s="668"/>
      <c r="B759" s="667"/>
      <c r="C759" s="551">
        <v>756</v>
      </c>
      <c r="D759" s="653" t="s">
        <v>3887</v>
      </c>
      <c r="E759" s="653">
        <v>3</v>
      </c>
      <c r="F759" s="553" t="s">
        <v>1953</v>
      </c>
      <c r="G759" s="588" t="s">
        <v>3731</v>
      </c>
      <c r="H759" s="589" t="s">
        <v>2954</v>
      </c>
      <c r="I759" s="581" t="s">
        <v>2963</v>
      </c>
      <c r="J759" s="580" t="s">
        <v>629</v>
      </c>
      <c r="K759" s="582">
        <f t="shared" si="2343"/>
        <v>1</v>
      </c>
      <c r="L759" s="580">
        <v>1</v>
      </c>
      <c r="M759" s="557"/>
      <c r="N759" s="558"/>
      <c r="O759" s="559">
        <f t="shared" si="2344"/>
        <v>1</v>
      </c>
      <c r="P759" s="560"/>
      <c r="Q759" s="558"/>
      <c r="R759" s="559">
        <f t="shared" si="2320"/>
        <v>1</v>
      </c>
      <c r="S759" s="560"/>
      <c r="T759" s="558"/>
      <c r="U759" s="561">
        <f t="shared" si="2345"/>
        <v>1</v>
      </c>
      <c r="V759" s="560"/>
      <c r="W759" s="558"/>
      <c r="X759" s="559">
        <f t="shared" si="2321"/>
        <v>1</v>
      </c>
      <c r="Y759" s="560"/>
      <c r="Z759" s="558"/>
      <c r="AA759" s="561">
        <f t="shared" si="2346"/>
        <v>1</v>
      </c>
      <c r="AB759" s="560"/>
      <c r="AC759" s="558"/>
      <c r="AD759" s="559">
        <f t="shared" si="2347"/>
        <v>1</v>
      </c>
      <c r="AE759" s="557"/>
      <c r="AF759" s="558"/>
      <c r="AG759" s="756">
        <f t="shared" si="2348"/>
        <v>1</v>
      </c>
      <c r="AH759" s="560"/>
      <c r="AI759" s="558"/>
      <c r="AJ759" s="562">
        <f t="shared" si="2349"/>
        <v>1</v>
      </c>
      <c r="AK759" s="560"/>
      <c r="AL759" s="558"/>
      <c r="AM759" s="562">
        <f t="shared" si="2350"/>
        <v>1</v>
      </c>
      <c r="AN759" s="560"/>
      <c r="AO759" s="558"/>
      <c r="AP759" s="562">
        <f t="shared" si="2351"/>
        <v>1</v>
      </c>
      <c r="AQ759" s="560"/>
      <c r="AR759" s="558"/>
      <c r="AS759" s="562">
        <f t="shared" si="2352"/>
        <v>1</v>
      </c>
      <c r="AT759" s="560"/>
      <c r="AU759" s="558"/>
      <c r="AV759" s="562">
        <f t="shared" si="2322"/>
        <v>1</v>
      </c>
      <c r="AW759" s="583">
        <f>SUM(M759+P759+S759+V759+Y759+AB759+AE759+AH759+AK759+AN759+AQ759+AT759)</f>
        <v>0</v>
      </c>
      <c r="AX759" s="583">
        <f t="shared" si="2342"/>
        <v>0</v>
      </c>
      <c r="AY759" s="564">
        <f t="shared" si="2324"/>
        <v>0</v>
      </c>
      <c r="AZ759" s="565" t="e">
        <f t="shared" si="2325"/>
        <v>#DIV/0!</v>
      </c>
      <c r="BA759" s="566">
        <f t="shared" si="2326"/>
        <v>0</v>
      </c>
      <c r="BB759" s="567">
        <f>MAX(0, Table176252626[[#This Row],[Column6]])</f>
        <v>1</v>
      </c>
      <c r="BC759" s="568">
        <v>0</v>
      </c>
      <c r="BD759" s="584">
        <f t="shared" si="2327"/>
        <v>1</v>
      </c>
      <c r="BE759" s="583">
        <f t="shared" si="2328"/>
        <v>1</v>
      </c>
      <c r="BF759" s="585">
        <v>2</v>
      </c>
      <c r="BG759" s="586">
        <v>44897.597592592596</v>
      </c>
      <c r="BH759" s="572">
        <f>BH753</f>
        <v>46265</v>
      </c>
      <c r="BI759" s="587">
        <f t="shared" si="2329"/>
        <v>1367.4024074074041</v>
      </c>
      <c r="BJ759" s="580" t="str">
        <f t="shared" si="2330"/>
        <v>Dead Stock</v>
      </c>
      <c r="BK759" s="751">
        <v>10599</v>
      </c>
    </row>
    <row r="760" spans="1:63" ht="13">
      <c r="A760" s="668"/>
      <c r="B760" s="669"/>
      <c r="C760" s="577">
        <v>757</v>
      </c>
      <c r="D760" s="653" t="s">
        <v>3887</v>
      </c>
      <c r="E760" s="653">
        <v>3</v>
      </c>
      <c r="F760" s="593" t="s">
        <v>1952</v>
      </c>
      <c r="G760" s="622" t="s">
        <v>3734</v>
      </c>
      <c r="H760" s="589" t="s">
        <v>2956</v>
      </c>
      <c r="I760" s="581" t="s">
        <v>2963</v>
      </c>
      <c r="J760" s="580" t="s">
        <v>2</v>
      </c>
      <c r="K760" s="582">
        <f t="shared" si="2343"/>
        <v>1</v>
      </c>
      <c r="L760" s="580">
        <v>0</v>
      </c>
      <c r="M760" s="557"/>
      <c r="N760" s="558"/>
      <c r="O760" s="559">
        <f t="shared" si="2344"/>
        <v>0</v>
      </c>
      <c r="P760" s="560"/>
      <c r="Q760" s="558"/>
      <c r="R760" s="559">
        <f t="shared" si="2320"/>
        <v>0</v>
      </c>
      <c r="S760" s="560"/>
      <c r="T760" s="558"/>
      <c r="U760" s="561">
        <f t="shared" si="2345"/>
        <v>0</v>
      </c>
      <c r="V760" s="560"/>
      <c r="W760" s="558"/>
      <c r="X760" s="559">
        <f t="shared" si="2321"/>
        <v>0</v>
      </c>
      <c r="Y760" s="560"/>
      <c r="Z760" s="558"/>
      <c r="AA760" s="561">
        <f t="shared" si="2346"/>
        <v>0</v>
      </c>
      <c r="AB760" s="560"/>
      <c r="AC760" s="558"/>
      <c r="AD760" s="559">
        <f t="shared" si="2347"/>
        <v>0</v>
      </c>
      <c r="AE760" s="557"/>
      <c r="AF760" s="558"/>
      <c r="AG760" s="756">
        <f t="shared" si="2348"/>
        <v>0</v>
      </c>
      <c r="AH760" s="560">
        <v>1</v>
      </c>
      <c r="AI760" s="558"/>
      <c r="AJ760" s="562">
        <f t="shared" si="2349"/>
        <v>1</v>
      </c>
      <c r="AK760" s="560"/>
      <c r="AL760" s="558"/>
      <c r="AM760" s="562">
        <f t="shared" si="2350"/>
        <v>1</v>
      </c>
      <c r="AN760" s="560"/>
      <c r="AO760" s="558"/>
      <c r="AP760" s="562">
        <f t="shared" si="2351"/>
        <v>1</v>
      </c>
      <c r="AQ760" s="560"/>
      <c r="AR760" s="558"/>
      <c r="AS760" s="562">
        <f t="shared" si="2352"/>
        <v>1</v>
      </c>
      <c r="AT760" s="560"/>
      <c r="AU760" s="558"/>
      <c r="AV760" s="562">
        <f t="shared" si="2322"/>
        <v>1</v>
      </c>
      <c r="AW760" s="583">
        <f t="shared" ref="AW760" si="2353">SUM(M760+P760+S760+V760+Y760+AB760+AE760+AH760+AK760+AN760+AQ760+AT760)</f>
        <v>1</v>
      </c>
      <c r="AX760" s="583">
        <f t="shared" si="2342"/>
        <v>0</v>
      </c>
      <c r="AY760" s="564">
        <f t="shared" si="2324"/>
        <v>0</v>
      </c>
      <c r="AZ760" s="565" t="e">
        <f t="shared" si="2325"/>
        <v>#DIV/0!</v>
      </c>
      <c r="BA760" s="566">
        <f t="shared" si="2326"/>
        <v>0</v>
      </c>
      <c r="BB760" s="567">
        <f>MAX(0, Table176252626[[#This Row],[Column6]])</f>
        <v>1</v>
      </c>
      <c r="BC760" s="568">
        <v>0</v>
      </c>
      <c r="BD760" s="584">
        <f t="shared" si="2327"/>
        <v>1</v>
      </c>
      <c r="BE760" s="583">
        <f t="shared" si="2328"/>
        <v>1</v>
      </c>
      <c r="BF760" s="585">
        <v>2</v>
      </c>
      <c r="BG760" s="586"/>
      <c r="BH760" s="572">
        <f>BH905</f>
        <v>46265</v>
      </c>
      <c r="BI760" s="587">
        <f t="shared" si="2329"/>
        <v>46265</v>
      </c>
      <c r="BJ760" s="580" t="str">
        <f t="shared" si="2330"/>
        <v>Dead Stock</v>
      </c>
      <c r="BK760" s="751">
        <v>14050</v>
      </c>
    </row>
    <row r="761" spans="1:63" ht="13">
      <c r="A761" s="666"/>
      <c r="B761" s="670"/>
      <c r="C761" s="551">
        <v>758</v>
      </c>
      <c r="D761" s="653" t="s">
        <v>3887</v>
      </c>
      <c r="E761" s="653">
        <v>3</v>
      </c>
      <c r="F761" s="553" t="s">
        <v>1953</v>
      </c>
      <c r="G761" s="588" t="s">
        <v>2950</v>
      </c>
      <c r="H761" s="589" t="s">
        <v>2983</v>
      </c>
      <c r="I761" s="581" t="s">
        <v>2963</v>
      </c>
      <c r="J761" s="580" t="s">
        <v>629</v>
      </c>
      <c r="K761" s="582">
        <f t="shared" si="2343"/>
        <v>1</v>
      </c>
      <c r="L761" s="580">
        <v>1</v>
      </c>
      <c r="M761" s="557"/>
      <c r="N761" s="558"/>
      <c r="O761" s="559">
        <f t="shared" si="2344"/>
        <v>1</v>
      </c>
      <c r="P761" s="560"/>
      <c r="Q761" s="558"/>
      <c r="R761" s="559">
        <f t="shared" ref="R761" si="2354">SUM(O761+P761-Q761)</f>
        <v>1</v>
      </c>
      <c r="S761" s="560"/>
      <c r="T761" s="558"/>
      <c r="U761" s="561">
        <f t="shared" si="2345"/>
        <v>1</v>
      </c>
      <c r="V761" s="560"/>
      <c r="W761" s="558"/>
      <c r="X761" s="559">
        <f t="shared" ref="X761" si="2355">SUM(U761+V761-W761)</f>
        <v>1</v>
      </c>
      <c r="Y761" s="560"/>
      <c r="Z761" s="558"/>
      <c r="AA761" s="561">
        <f t="shared" si="2346"/>
        <v>1</v>
      </c>
      <c r="AB761" s="560"/>
      <c r="AC761" s="558"/>
      <c r="AD761" s="559">
        <f t="shared" si="2347"/>
        <v>1</v>
      </c>
      <c r="AE761" s="557"/>
      <c r="AF761" s="558"/>
      <c r="AG761" s="756">
        <f t="shared" si="2348"/>
        <v>1</v>
      </c>
      <c r="AH761" s="560"/>
      <c r="AI761" s="558"/>
      <c r="AJ761" s="562">
        <f t="shared" si="2349"/>
        <v>1</v>
      </c>
      <c r="AK761" s="560"/>
      <c r="AL761" s="558"/>
      <c r="AM761" s="562">
        <f t="shared" si="2350"/>
        <v>1</v>
      </c>
      <c r="AN761" s="560"/>
      <c r="AO761" s="558"/>
      <c r="AP761" s="562">
        <f t="shared" si="2351"/>
        <v>1</v>
      </c>
      <c r="AQ761" s="560"/>
      <c r="AR761" s="558"/>
      <c r="AS761" s="562">
        <f t="shared" si="2352"/>
        <v>1</v>
      </c>
      <c r="AT761" s="560"/>
      <c r="AU761" s="558"/>
      <c r="AV761" s="562">
        <f t="shared" ref="AV761" si="2356">SUM(AS761+AT761-AU761)</f>
        <v>1</v>
      </c>
      <c r="AW761" s="583">
        <f>SUM(M761+P761+S761+V761+Y761+AB761+AE761+AH761+AK761+AN761+AQ761+AT761)</f>
        <v>0</v>
      </c>
      <c r="AX761" s="583">
        <f t="shared" si="2342"/>
        <v>0</v>
      </c>
      <c r="AY761" s="564">
        <f t="shared" ref="AY761" si="2357">SUM(N761,Q761,T761,W761,Z761,AC761,AF761,AI761,AL761,AO761,AR761,AU761)</f>
        <v>0</v>
      </c>
      <c r="AZ761" s="565" t="e">
        <f t="shared" si="2325"/>
        <v>#DIV/0!</v>
      </c>
      <c r="BA761" s="566">
        <f t="shared" si="2326"/>
        <v>0</v>
      </c>
      <c r="BB761" s="567">
        <f>MAX(0, Table176252626[[#This Row],[Column6]])</f>
        <v>1</v>
      </c>
      <c r="BC761" s="568">
        <v>0</v>
      </c>
      <c r="BD761" s="584">
        <f t="shared" si="2327"/>
        <v>1</v>
      </c>
      <c r="BE761" s="583">
        <f t="shared" si="2328"/>
        <v>1</v>
      </c>
      <c r="BF761" s="585">
        <v>2</v>
      </c>
      <c r="BG761" s="586">
        <v>44897.600312499999</v>
      </c>
      <c r="BH761" s="572">
        <f>BH772</f>
        <v>46265</v>
      </c>
      <c r="BI761" s="608">
        <f t="shared" si="2329"/>
        <v>1367.3996875000012</v>
      </c>
      <c r="BJ761" s="580" t="str">
        <f t="shared" si="2330"/>
        <v>Dead Stock</v>
      </c>
      <c r="BK761" s="751">
        <v>2530</v>
      </c>
    </row>
    <row r="762" spans="1:63" ht="13">
      <c r="A762" s="668"/>
      <c r="B762" s="669"/>
      <c r="C762" s="551">
        <v>759</v>
      </c>
      <c r="D762" s="653" t="s">
        <v>3887</v>
      </c>
      <c r="E762" s="653">
        <v>3</v>
      </c>
      <c r="F762" s="553" t="s">
        <v>1953</v>
      </c>
      <c r="G762" s="588" t="s">
        <v>2957</v>
      </c>
      <c r="H762" s="589" t="s">
        <v>2958</v>
      </c>
      <c r="I762" s="581" t="s">
        <v>2963</v>
      </c>
      <c r="J762" s="580" t="s">
        <v>629</v>
      </c>
      <c r="K762" s="582">
        <f>AV762</f>
        <v>1</v>
      </c>
      <c r="L762" s="580">
        <v>1</v>
      </c>
      <c r="M762" s="557"/>
      <c r="N762" s="558"/>
      <c r="O762" s="559">
        <f>SUM(L762+M762-N762)</f>
        <v>1</v>
      </c>
      <c r="P762" s="560"/>
      <c r="Q762" s="558"/>
      <c r="R762" s="559">
        <f>SUM(O762+P762-Q762)</f>
        <v>1</v>
      </c>
      <c r="S762" s="560"/>
      <c r="T762" s="558"/>
      <c r="U762" s="561">
        <f>SUM(R762+S762-T762)</f>
        <v>1</v>
      </c>
      <c r="V762" s="560"/>
      <c r="W762" s="558"/>
      <c r="X762" s="559">
        <f>SUM(U762+V762-W762)</f>
        <v>1</v>
      </c>
      <c r="Y762" s="560"/>
      <c r="Z762" s="558"/>
      <c r="AA762" s="561">
        <f>SUM(X762+Y762-Z762)</f>
        <v>1</v>
      </c>
      <c r="AB762" s="560"/>
      <c r="AC762" s="558"/>
      <c r="AD762" s="559">
        <f>SUM(AA762+AB762-AC762)</f>
        <v>1</v>
      </c>
      <c r="AE762" s="557"/>
      <c r="AF762" s="558"/>
      <c r="AG762" s="756">
        <f>SUM(AD762+AE762-AF762)</f>
        <v>1</v>
      </c>
      <c r="AH762" s="560"/>
      <c r="AI762" s="558"/>
      <c r="AJ762" s="562">
        <f>SUM(AG762+AH762-AI762)</f>
        <v>1</v>
      </c>
      <c r="AK762" s="560"/>
      <c r="AL762" s="558"/>
      <c r="AM762" s="562">
        <f>SUM(AJ762+AK762-AL762)</f>
        <v>1</v>
      </c>
      <c r="AN762" s="560"/>
      <c r="AO762" s="558"/>
      <c r="AP762" s="562">
        <f>SUM(AM762+AN762-AO762)</f>
        <v>1</v>
      </c>
      <c r="AQ762" s="560"/>
      <c r="AR762" s="558"/>
      <c r="AS762" s="562">
        <f>SUM(AP762+AQ762-AR762)</f>
        <v>1</v>
      </c>
      <c r="AT762" s="560"/>
      <c r="AU762" s="558"/>
      <c r="AV762" s="562">
        <f>SUM(AS762+AT762-AU762)</f>
        <v>1</v>
      </c>
      <c r="AW762" s="583">
        <f>SUM(M762+P762+S762+V762+Y762+AB762+AE762+AH762+AK762+AN762+AQ762+AT762)</f>
        <v>0</v>
      </c>
      <c r="AX762" s="583">
        <f>SUM(N762+Q762+T762+W762+Z762+AC762+AF762+AI762+AL762+AO762+AR762+AU762)</f>
        <v>0</v>
      </c>
      <c r="AY762" s="564">
        <f>SUM(N762,Q762,T762,W762,Z762,AC762,AF762,AI762,AL762,AO762,AR762,AU762)</f>
        <v>0</v>
      </c>
      <c r="AZ762" s="565" t="e">
        <f>AVERAGE(N762,Q762,T762,W762,Z762,AC762,AF762,AI762,AL762,AO762,AR762,AU762)</f>
        <v>#DIV/0!</v>
      </c>
      <c r="BA762" s="566">
        <f>COUNT(N762,Q762,T762,W762,Z762,AC762,AF762,AI762,AL762,AO762,AR762,AU762)</f>
        <v>0</v>
      </c>
      <c r="BB762" s="567">
        <f>MAX(0, Table176252626[[#This Row],[Column6]])</f>
        <v>1</v>
      </c>
      <c r="BC762" s="568">
        <v>0</v>
      </c>
      <c r="BD762" s="584">
        <f>K762</f>
        <v>1</v>
      </c>
      <c r="BE762" s="583">
        <f t="shared" si="2328"/>
        <v>1</v>
      </c>
      <c r="BF762" s="585">
        <v>2</v>
      </c>
      <c r="BG762" s="586">
        <v>44897.597592592596</v>
      </c>
      <c r="BH762" s="572">
        <f>BH769</f>
        <v>46265</v>
      </c>
      <c r="BI762" s="587">
        <f>BH762-BG762</f>
        <v>1367.4024074074041</v>
      </c>
      <c r="BJ762" s="580" t="str">
        <f t="shared" si="2330"/>
        <v>Dead Stock</v>
      </c>
      <c r="BK762" s="751">
        <v>13177</v>
      </c>
    </row>
    <row r="763" spans="1:63" ht="13">
      <c r="A763" s="668"/>
      <c r="B763" s="667"/>
      <c r="C763" s="551">
        <v>760</v>
      </c>
      <c r="D763" s="653" t="s">
        <v>3887</v>
      </c>
      <c r="E763" s="653">
        <v>3</v>
      </c>
      <c r="F763" s="553" t="s">
        <v>1953</v>
      </c>
      <c r="G763" s="588" t="s">
        <v>3735</v>
      </c>
      <c r="H763" s="589" t="s">
        <v>2945</v>
      </c>
      <c r="I763" s="581" t="s">
        <v>2963</v>
      </c>
      <c r="J763" s="580" t="s">
        <v>629</v>
      </c>
      <c r="K763" s="582">
        <f t="shared" si="2343"/>
        <v>1</v>
      </c>
      <c r="L763" s="580">
        <v>1</v>
      </c>
      <c r="M763" s="557"/>
      <c r="N763" s="558"/>
      <c r="O763" s="559">
        <f t="shared" si="2344"/>
        <v>1</v>
      </c>
      <c r="P763" s="560"/>
      <c r="Q763" s="558"/>
      <c r="R763" s="559">
        <f t="shared" ref="R763:R770" si="2358">SUM(O763+P763-Q763)</f>
        <v>1</v>
      </c>
      <c r="S763" s="560"/>
      <c r="T763" s="558"/>
      <c r="U763" s="561">
        <f t="shared" si="2345"/>
        <v>1</v>
      </c>
      <c r="V763" s="560"/>
      <c r="W763" s="558"/>
      <c r="X763" s="559">
        <f t="shared" ref="X763:X770" si="2359">SUM(U763+V763-W763)</f>
        <v>1</v>
      </c>
      <c r="Y763" s="560"/>
      <c r="Z763" s="558"/>
      <c r="AA763" s="561">
        <f t="shared" si="2346"/>
        <v>1</v>
      </c>
      <c r="AB763" s="560"/>
      <c r="AC763" s="558"/>
      <c r="AD763" s="559">
        <f t="shared" si="2347"/>
        <v>1</v>
      </c>
      <c r="AE763" s="557"/>
      <c r="AF763" s="558"/>
      <c r="AG763" s="756">
        <f t="shared" si="2348"/>
        <v>1</v>
      </c>
      <c r="AH763" s="560"/>
      <c r="AI763" s="558"/>
      <c r="AJ763" s="562">
        <f t="shared" si="2349"/>
        <v>1</v>
      </c>
      <c r="AK763" s="560"/>
      <c r="AL763" s="558"/>
      <c r="AM763" s="562">
        <f t="shared" si="2350"/>
        <v>1</v>
      </c>
      <c r="AN763" s="560"/>
      <c r="AO763" s="558"/>
      <c r="AP763" s="562">
        <f t="shared" si="2351"/>
        <v>1</v>
      </c>
      <c r="AQ763" s="560"/>
      <c r="AR763" s="558"/>
      <c r="AS763" s="562">
        <f t="shared" si="2352"/>
        <v>1</v>
      </c>
      <c r="AT763" s="560"/>
      <c r="AU763" s="558"/>
      <c r="AV763" s="562">
        <f t="shared" ref="AV763:AV770" si="2360">SUM(AS763+AT763-AU763)</f>
        <v>1</v>
      </c>
      <c r="AW763" s="583">
        <f>SUM(M763+P763+S763+V763+Y763+AB763+AE763+AH763+AK763+AN763+AQ763+AT763)</f>
        <v>0</v>
      </c>
      <c r="AX763" s="583">
        <f t="shared" si="2342"/>
        <v>0</v>
      </c>
      <c r="AY763" s="564">
        <f t="shared" ref="AY763:AY770" si="2361">SUM(N763,Q763,T763,W763,Z763,AC763,AF763,AI763,AL763,AO763,AR763,AU763)</f>
        <v>0</v>
      </c>
      <c r="AZ763" s="565" t="e">
        <f t="shared" si="2325"/>
        <v>#DIV/0!</v>
      </c>
      <c r="BA763" s="566">
        <f t="shared" si="2326"/>
        <v>0</v>
      </c>
      <c r="BB763" s="567">
        <f>MAX(0, Table176252626[[#This Row],[Column6]])</f>
        <v>1</v>
      </c>
      <c r="BC763" s="568">
        <v>0</v>
      </c>
      <c r="BD763" s="584">
        <f t="shared" si="2327"/>
        <v>1</v>
      </c>
      <c r="BE763" s="583">
        <f t="shared" si="2328"/>
        <v>1</v>
      </c>
      <c r="BF763" s="585">
        <v>2</v>
      </c>
      <c r="BG763" s="586">
        <v>44897.603263888886</v>
      </c>
      <c r="BH763" s="572">
        <f>BH765</f>
        <v>46265</v>
      </c>
      <c r="BI763" s="608">
        <f t="shared" si="2329"/>
        <v>1367.3967361111136</v>
      </c>
      <c r="BJ763" s="580" t="str">
        <f t="shared" si="2330"/>
        <v>Dead Stock</v>
      </c>
      <c r="BK763" s="751">
        <v>6628</v>
      </c>
    </row>
    <row r="764" spans="1:63" ht="13">
      <c r="A764" s="668"/>
      <c r="B764" s="669"/>
      <c r="C764" s="577">
        <v>761</v>
      </c>
      <c r="D764" s="653" t="s">
        <v>3887</v>
      </c>
      <c r="E764" s="653">
        <v>3</v>
      </c>
      <c r="F764" s="593" t="s">
        <v>1952</v>
      </c>
      <c r="G764" s="580" t="s">
        <v>2997</v>
      </c>
      <c r="H764" s="581" t="s">
        <v>2998</v>
      </c>
      <c r="I764" s="581" t="s">
        <v>2963</v>
      </c>
      <c r="J764" s="580" t="s">
        <v>629</v>
      </c>
      <c r="K764" s="582">
        <f t="shared" si="2343"/>
        <v>1</v>
      </c>
      <c r="L764" s="580">
        <v>1</v>
      </c>
      <c r="M764" s="558"/>
      <c r="N764" s="558"/>
      <c r="O764" s="605">
        <f t="shared" si="2344"/>
        <v>1</v>
      </c>
      <c r="P764" s="558"/>
      <c r="Q764" s="558"/>
      <c r="R764" s="605">
        <f t="shared" si="2358"/>
        <v>1</v>
      </c>
      <c r="S764" s="558"/>
      <c r="T764" s="558"/>
      <c r="U764" s="639">
        <f t="shared" si="2345"/>
        <v>1</v>
      </c>
      <c r="V764" s="558"/>
      <c r="W764" s="558"/>
      <c r="X764" s="605">
        <f t="shared" si="2359"/>
        <v>1</v>
      </c>
      <c r="Y764" s="558"/>
      <c r="Z764" s="558"/>
      <c r="AA764" s="639">
        <f t="shared" si="2346"/>
        <v>1</v>
      </c>
      <c r="AB764" s="558"/>
      <c r="AC764" s="558"/>
      <c r="AD764" s="605">
        <f t="shared" si="2347"/>
        <v>1</v>
      </c>
      <c r="AE764" s="558"/>
      <c r="AF764" s="558"/>
      <c r="AG764" s="605">
        <f t="shared" si="2348"/>
        <v>1</v>
      </c>
      <c r="AH764" s="558"/>
      <c r="AI764" s="558"/>
      <c r="AJ764" s="605">
        <f t="shared" si="2349"/>
        <v>1</v>
      </c>
      <c r="AK764" s="558"/>
      <c r="AL764" s="558"/>
      <c r="AM764" s="605">
        <f t="shared" si="2350"/>
        <v>1</v>
      </c>
      <c r="AN764" s="558"/>
      <c r="AO764" s="558"/>
      <c r="AP764" s="605">
        <f t="shared" si="2351"/>
        <v>1</v>
      </c>
      <c r="AQ764" s="558"/>
      <c r="AR764" s="558"/>
      <c r="AS764" s="605">
        <f t="shared" si="2352"/>
        <v>1</v>
      </c>
      <c r="AT764" s="558"/>
      <c r="AU764" s="558"/>
      <c r="AV764" s="672">
        <f t="shared" si="2360"/>
        <v>1</v>
      </c>
      <c r="AW764" s="655">
        <f t="shared" ref="AW764" si="2362">SUM(M764+P764+S764+V764+Y764+AB764+AE764+AH764+AK764+AN764+AQ764+AT764)</f>
        <v>0</v>
      </c>
      <c r="AX764" s="583">
        <f t="shared" si="2342"/>
        <v>0</v>
      </c>
      <c r="AY764" s="564">
        <f t="shared" si="2361"/>
        <v>0</v>
      </c>
      <c r="AZ764" s="565" t="e">
        <f t="shared" si="2325"/>
        <v>#DIV/0!</v>
      </c>
      <c r="BA764" s="566">
        <f t="shared" si="2326"/>
        <v>0</v>
      </c>
      <c r="BB764" s="567">
        <f>MAX(0, Table176252626[[#This Row],[Column6]])</f>
        <v>1</v>
      </c>
      <c r="BC764" s="568">
        <v>0</v>
      </c>
      <c r="BD764" s="584">
        <f t="shared" si="2327"/>
        <v>1</v>
      </c>
      <c r="BE764" s="583">
        <f t="shared" si="2328"/>
        <v>1</v>
      </c>
      <c r="BF764" s="585">
        <v>2</v>
      </c>
      <c r="BG764" s="586">
        <v>45667.435914351852</v>
      </c>
      <c r="BH764" s="572">
        <f>BH767</f>
        <v>46265</v>
      </c>
      <c r="BI764" s="587">
        <f t="shared" si="2329"/>
        <v>597.56408564814774</v>
      </c>
      <c r="BJ764" s="580" t="str">
        <f t="shared" si="2330"/>
        <v>Dead Stock</v>
      </c>
      <c r="BK764" s="751">
        <v>14260</v>
      </c>
    </row>
    <row r="765" spans="1:63" ht="13">
      <c r="A765" s="668"/>
      <c r="B765" s="669"/>
      <c r="C765" s="551">
        <v>762</v>
      </c>
      <c r="D765" s="653" t="s">
        <v>3887</v>
      </c>
      <c r="E765" s="653">
        <v>3</v>
      </c>
      <c r="F765" s="553" t="s">
        <v>1952</v>
      </c>
      <c r="G765" s="588" t="s">
        <v>3841</v>
      </c>
      <c r="H765" s="589" t="s">
        <v>3842</v>
      </c>
      <c r="I765" s="589" t="s">
        <v>421</v>
      </c>
      <c r="J765" s="580" t="s">
        <v>629</v>
      </c>
      <c r="K765" s="594">
        <f t="shared" si="2343"/>
        <v>1</v>
      </c>
      <c r="L765" s="588">
        <v>1</v>
      </c>
      <c r="M765" s="558"/>
      <c r="N765" s="558"/>
      <c r="O765" s="562">
        <f t="shared" si="2344"/>
        <v>1</v>
      </c>
      <c r="P765" s="560"/>
      <c r="Q765" s="558"/>
      <c r="R765" s="562">
        <f t="shared" si="2358"/>
        <v>1</v>
      </c>
      <c r="S765" s="560"/>
      <c r="T765" s="558"/>
      <c r="U765" s="595">
        <f t="shared" si="2345"/>
        <v>1</v>
      </c>
      <c r="V765" s="560"/>
      <c r="W765" s="558"/>
      <c r="X765" s="562">
        <f t="shared" si="2359"/>
        <v>1</v>
      </c>
      <c r="Y765" s="560"/>
      <c r="Z765" s="558">
        <v>1</v>
      </c>
      <c r="AA765" s="595">
        <f t="shared" si="2346"/>
        <v>0</v>
      </c>
      <c r="AB765" s="560">
        <v>1</v>
      </c>
      <c r="AC765" s="558"/>
      <c r="AD765" s="562">
        <f t="shared" si="2347"/>
        <v>1</v>
      </c>
      <c r="AE765" s="557"/>
      <c r="AF765" s="558"/>
      <c r="AG765" s="672">
        <f t="shared" si="2348"/>
        <v>1</v>
      </c>
      <c r="AH765" s="560"/>
      <c r="AI765" s="558"/>
      <c r="AJ765" s="562">
        <f t="shared" si="2349"/>
        <v>1</v>
      </c>
      <c r="AK765" s="560"/>
      <c r="AL765" s="558"/>
      <c r="AM765" s="562">
        <f t="shared" si="2350"/>
        <v>1</v>
      </c>
      <c r="AN765" s="560"/>
      <c r="AO765" s="558"/>
      <c r="AP765" s="562">
        <f t="shared" si="2351"/>
        <v>1</v>
      </c>
      <c r="AQ765" s="560"/>
      <c r="AR765" s="558"/>
      <c r="AS765" s="562">
        <f t="shared" si="2352"/>
        <v>1</v>
      </c>
      <c r="AT765" s="560"/>
      <c r="AU765" s="558"/>
      <c r="AV765" s="562">
        <f t="shared" si="2360"/>
        <v>1</v>
      </c>
      <c r="AW765" s="597">
        <f>SUM(M765+P765+S765+V765+Y765+AB765+AE765+AH765+AK765+AN765+AQ765+AT765)</f>
        <v>1</v>
      </c>
      <c r="AX765" s="583">
        <f t="shared" si="2342"/>
        <v>1</v>
      </c>
      <c r="AY765" s="599">
        <f t="shared" si="2361"/>
        <v>1</v>
      </c>
      <c r="AZ765" s="600">
        <f t="shared" si="2325"/>
        <v>1</v>
      </c>
      <c r="BA765" s="601">
        <f t="shared" si="2326"/>
        <v>1</v>
      </c>
      <c r="BB765" s="602">
        <v>1</v>
      </c>
      <c r="BC765" s="603">
        <v>0</v>
      </c>
      <c r="BD765" s="584">
        <f t="shared" si="2327"/>
        <v>1</v>
      </c>
      <c r="BE765" s="583">
        <f t="shared" si="2328"/>
        <v>1</v>
      </c>
      <c r="BF765" s="585">
        <v>2</v>
      </c>
      <c r="BG765" s="586">
        <v>46174</v>
      </c>
      <c r="BH765" s="572">
        <f>BH757</f>
        <v>46265</v>
      </c>
      <c r="BI765" s="604">
        <f t="shared" si="2329"/>
        <v>91</v>
      </c>
      <c r="BJ765" s="580" t="str">
        <f t="shared" si="2330"/>
        <v/>
      </c>
      <c r="BK765" s="751">
        <v>4207</v>
      </c>
    </row>
    <row r="766" spans="1:63" ht="13">
      <c r="A766" s="668"/>
      <c r="B766" s="667"/>
      <c r="C766" s="551">
        <v>763</v>
      </c>
      <c r="D766" s="653" t="s">
        <v>3887</v>
      </c>
      <c r="E766" s="653">
        <v>3</v>
      </c>
      <c r="F766" s="553" t="s">
        <v>1952</v>
      </c>
      <c r="G766" s="588" t="s">
        <v>2961</v>
      </c>
      <c r="H766" s="589" t="s">
        <v>2962</v>
      </c>
      <c r="I766" s="581" t="s">
        <v>2963</v>
      </c>
      <c r="J766" s="580" t="s">
        <v>629</v>
      </c>
      <c r="K766" s="582">
        <f t="shared" si="2343"/>
        <v>2</v>
      </c>
      <c r="L766" s="580">
        <v>1</v>
      </c>
      <c r="M766" s="557">
        <v>1</v>
      </c>
      <c r="N766" s="558"/>
      <c r="O766" s="559">
        <f t="shared" si="2344"/>
        <v>2</v>
      </c>
      <c r="P766" s="560"/>
      <c r="Q766" s="558"/>
      <c r="R766" s="559">
        <f t="shared" si="2358"/>
        <v>2</v>
      </c>
      <c r="S766" s="560"/>
      <c r="T766" s="558"/>
      <c r="U766" s="561">
        <f t="shared" si="2345"/>
        <v>2</v>
      </c>
      <c r="V766" s="560"/>
      <c r="W766" s="558"/>
      <c r="X766" s="559">
        <f t="shared" si="2359"/>
        <v>2</v>
      </c>
      <c r="Y766" s="560"/>
      <c r="Z766" s="558"/>
      <c r="AA766" s="561">
        <f t="shared" si="2346"/>
        <v>2</v>
      </c>
      <c r="AB766" s="560"/>
      <c r="AC766" s="558"/>
      <c r="AD766" s="559">
        <f t="shared" si="2347"/>
        <v>2</v>
      </c>
      <c r="AE766" s="557"/>
      <c r="AF766" s="558"/>
      <c r="AG766" s="756">
        <f t="shared" si="2348"/>
        <v>2</v>
      </c>
      <c r="AH766" s="560"/>
      <c r="AI766" s="558"/>
      <c r="AJ766" s="562">
        <f t="shared" si="2349"/>
        <v>2</v>
      </c>
      <c r="AK766" s="560"/>
      <c r="AL766" s="558"/>
      <c r="AM766" s="562">
        <f t="shared" si="2350"/>
        <v>2</v>
      </c>
      <c r="AN766" s="560"/>
      <c r="AO766" s="558"/>
      <c r="AP766" s="562">
        <f t="shared" si="2351"/>
        <v>2</v>
      </c>
      <c r="AQ766" s="560"/>
      <c r="AR766" s="558"/>
      <c r="AS766" s="605">
        <f t="shared" si="2352"/>
        <v>2</v>
      </c>
      <c r="AT766" s="560"/>
      <c r="AU766" s="558"/>
      <c r="AV766" s="562">
        <f t="shared" si="2360"/>
        <v>2</v>
      </c>
      <c r="AW766" s="583">
        <f>SUM(M766+P766+S766+V766+Y766+AB766+AE766+AH766+AK766+AN766+AQ766+AT766)</f>
        <v>1</v>
      </c>
      <c r="AX766" s="583">
        <f t="shared" si="2342"/>
        <v>0</v>
      </c>
      <c r="AY766" s="564">
        <f t="shared" si="2361"/>
        <v>0</v>
      </c>
      <c r="AZ766" s="565" t="e">
        <f t="shared" si="2325"/>
        <v>#DIV/0!</v>
      </c>
      <c r="BA766" s="566">
        <f t="shared" si="2326"/>
        <v>0</v>
      </c>
      <c r="BB766" s="567">
        <v>2</v>
      </c>
      <c r="BC766" s="568">
        <v>1</v>
      </c>
      <c r="BD766" s="584">
        <f t="shared" si="2327"/>
        <v>2</v>
      </c>
      <c r="BE766" s="583">
        <f t="shared" si="2328"/>
        <v>1</v>
      </c>
      <c r="BF766" s="585">
        <v>2</v>
      </c>
      <c r="BG766" s="586">
        <v>46038</v>
      </c>
      <c r="BH766" s="572">
        <f>BH903</f>
        <v>46265</v>
      </c>
      <c r="BI766" s="587">
        <f t="shared" si="2329"/>
        <v>227</v>
      </c>
      <c r="BJ766" s="580" t="str">
        <f t="shared" si="2330"/>
        <v/>
      </c>
      <c r="BK766" s="751">
        <v>4224</v>
      </c>
    </row>
    <row r="767" spans="1:63" ht="13">
      <c r="A767" s="668"/>
      <c r="B767" s="669"/>
      <c r="C767" s="551">
        <v>764</v>
      </c>
      <c r="D767" s="653" t="s">
        <v>3887</v>
      </c>
      <c r="E767" s="653">
        <v>3</v>
      </c>
      <c r="F767" s="593" t="s">
        <v>1952</v>
      </c>
      <c r="G767" s="580" t="s">
        <v>2995</v>
      </c>
      <c r="H767" s="581" t="s">
        <v>2996</v>
      </c>
      <c r="I767" s="581" t="s">
        <v>2963</v>
      </c>
      <c r="J767" s="580" t="s">
        <v>629</v>
      </c>
      <c r="K767" s="582">
        <f t="shared" si="2343"/>
        <v>2</v>
      </c>
      <c r="L767" s="580">
        <v>1</v>
      </c>
      <c r="M767" s="558"/>
      <c r="N767" s="558"/>
      <c r="O767" s="605">
        <f t="shared" si="2344"/>
        <v>1</v>
      </c>
      <c r="P767" s="558"/>
      <c r="Q767" s="558"/>
      <c r="R767" s="605">
        <f t="shared" si="2358"/>
        <v>1</v>
      </c>
      <c r="S767" s="558"/>
      <c r="T767" s="558"/>
      <c r="U767" s="639">
        <f t="shared" si="2345"/>
        <v>1</v>
      </c>
      <c r="V767" s="558">
        <v>1</v>
      </c>
      <c r="W767" s="558"/>
      <c r="X767" s="605">
        <f t="shared" si="2359"/>
        <v>2</v>
      </c>
      <c r="Y767" s="558"/>
      <c r="Z767" s="558"/>
      <c r="AA767" s="639">
        <f t="shared" ref="AA767" si="2363">SUM(X767+Y767-Z767)</f>
        <v>2</v>
      </c>
      <c r="AB767" s="558"/>
      <c r="AC767" s="558"/>
      <c r="AD767" s="605">
        <f t="shared" ref="AD767" si="2364">SUM(AA767+AB767-AC767)</f>
        <v>2</v>
      </c>
      <c r="AE767" s="558"/>
      <c r="AF767" s="558"/>
      <c r="AG767" s="605">
        <f t="shared" ref="AG767" si="2365">SUM(AD767+AE767-AF767)</f>
        <v>2</v>
      </c>
      <c r="AH767" s="558"/>
      <c r="AI767" s="558"/>
      <c r="AJ767" s="605">
        <f t="shared" ref="AJ767" si="2366">SUM(AG767+AH767-AI767)</f>
        <v>2</v>
      </c>
      <c r="AK767" s="558"/>
      <c r="AL767" s="558"/>
      <c r="AM767" s="605">
        <f t="shared" ref="AM767" si="2367">SUM(AJ767+AK767-AL767)</f>
        <v>2</v>
      </c>
      <c r="AN767" s="558"/>
      <c r="AO767" s="558"/>
      <c r="AP767" s="605">
        <f t="shared" ref="AP767" si="2368">SUM(AM767+AN767-AO767)</f>
        <v>2</v>
      </c>
      <c r="AQ767" s="558"/>
      <c r="AR767" s="558"/>
      <c r="AS767" s="605">
        <f t="shared" si="2352"/>
        <v>2</v>
      </c>
      <c r="AT767" s="558"/>
      <c r="AU767" s="558"/>
      <c r="AV767" s="605">
        <f t="shared" si="2360"/>
        <v>2</v>
      </c>
      <c r="AW767" s="583">
        <f>SUM(M767+P767+S767+V767+Y767+AB767+AE767+AH767+AK767+AN767+AQ767+AT767)</f>
        <v>1</v>
      </c>
      <c r="AX767" s="583">
        <f t="shared" si="2342"/>
        <v>0</v>
      </c>
      <c r="AY767" s="564">
        <f t="shared" si="2361"/>
        <v>0</v>
      </c>
      <c r="AZ767" s="565" t="e">
        <f t="shared" si="2325"/>
        <v>#DIV/0!</v>
      </c>
      <c r="BA767" s="566">
        <f t="shared" si="2326"/>
        <v>0</v>
      </c>
      <c r="BB767" s="567">
        <f>MAX(0, Table176252626[[#This Row],[Column6]])</f>
        <v>2</v>
      </c>
      <c r="BC767" s="568">
        <v>0</v>
      </c>
      <c r="BD767" s="584">
        <f t="shared" si="2327"/>
        <v>2</v>
      </c>
      <c r="BE767" s="583">
        <f t="shared" si="2328"/>
        <v>2</v>
      </c>
      <c r="BF767" s="585">
        <v>2</v>
      </c>
      <c r="BG767" s="586">
        <v>46122</v>
      </c>
      <c r="BH767" s="572">
        <f>BH768</f>
        <v>46265</v>
      </c>
      <c r="BI767" s="587">
        <f t="shared" si="2329"/>
        <v>143</v>
      </c>
      <c r="BJ767" s="580" t="str">
        <f t="shared" si="2330"/>
        <v/>
      </c>
      <c r="BK767" s="751">
        <v>14260</v>
      </c>
    </row>
    <row r="768" spans="1:63" ht="13">
      <c r="A768" s="666"/>
      <c r="B768" s="667"/>
      <c r="C768" s="577">
        <v>765</v>
      </c>
      <c r="D768" s="653" t="s">
        <v>3887</v>
      </c>
      <c r="E768" s="653">
        <v>3</v>
      </c>
      <c r="F768" s="553" t="s">
        <v>1952</v>
      </c>
      <c r="G768" s="588" t="s">
        <v>3733</v>
      </c>
      <c r="H768" s="589" t="s">
        <v>2960</v>
      </c>
      <c r="I768" s="581" t="s">
        <v>2963</v>
      </c>
      <c r="J768" s="580" t="s">
        <v>629</v>
      </c>
      <c r="K768" s="582">
        <f t="shared" si="2343"/>
        <v>1</v>
      </c>
      <c r="L768" s="580">
        <v>1</v>
      </c>
      <c r="M768" s="557"/>
      <c r="N768" s="558"/>
      <c r="O768" s="559">
        <f t="shared" si="2344"/>
        <v>1</v>
      </c>
      <c r="P768" s="560"/>
      <c r="Q768" s="558"/>
      <c r="R768" s="559">
        <f t="shared" si="2358"/>
        <v>1</v>
      </c>
      <c r="S768" s="560"/>
      <c r="T768" s="558"/>
      <c r="U768" s="561">
        <f t="shared" si="2345"/>
        <v>1</v>
      </c>
      <c r="V768" s="560"/>
      <c r="W768" s="558"/>
      <c r="X768" s="559">
        <f t="shared" si="2359"/>
        <v>1</v>
      </c>
      <c r="Y768" s="560"/>
      <c r="Z768" s="558"/>
      <c r="AA768" s="561">
        <f>SUM(X768+Y768-Z768)</f>
        <v>1</v>
      </c>
      <c r="AB768" s="560"/>
      <c r="AC768" s="558"/>
      <c r="AD768" s="559">
        <f>SUM(AA768+AB768-AC768)</f>
        <v>1</v>
      </c>
      <c r="AE768" s="557"/>
      <c r="AF768" s="558"/>
      <c r="AG768" s="756">
        <f>SUM(AD768+AE768-AF768)</f>
        <v>1</v>
      </c>
      <c r="AH768" s="560"/>
      <c r="AI768" s="558"/>
      <c r="AJ768" s="562">
        <f>SUM(AG768+AH768-AI768)</f>
        <v>1</v>
      </c>
      <c r="AK768" s="560"/>
      <c r="AL768" s="558"/>
      <c r="AM768" s="562">
        <f>SUM(AJ768+AK768-AL768)</f>
        <v>1</v>
      </c>
      <c r="AN768" s="560"/>
      <c r="AO768" s="558"/>
      <c r="AP768" s="562">
        <f>SUM(AM768+AN768-AO768)</f>
        <v>1</v>
      </c>
      <c r="AQ768" s="560"/>
      <c r="AR768" s="558"/>
      <c r="AS768" s="605">
        <f t="shared" si="2352"/>
        <v>1</v>
      </c>
      <c r="AT768" s="560"/>
      <c r="AU768" s="558"/>
      <c r="AV768" s="562">
        <f t="shared" si="2360"/>
        <v>1</v>
      </c>
      <c r="AW768" s="583">
        <f t="shared" ref="AW768" si="2369">SUM(M768+P768+S768+V768+Y768+AB768+AE768+AH768+AK768+AN768+AQ768+AT768)</f>
        <v>0</v>
      </c>
      <c r="AX768" s="583">
        <f t="shared" si="2342"/>
        <v>0</v>
      </c>
      <c r="AY768" s="564">
        <f t="shared" si="2361"/>
        <v>0</v>
      </c>
      <c r="AZ768" s="565" t="e">
        <f t="shared" si="2325"/>
        <v>#DIV/0!</v>
      </c>
      <c r="BA768" s="566">
        <f t="shared" si="2326"/>
        <v>0</v>
      </c>
      <c r="BB768" s="567">
        <f>MAX(0, Table176252626[[#This Row],[Column6]])</f>
        <v>1</v>
      </c>
      <c r="BC768" s="568">
        <v>0</v>
      </c>
      <c r="BD768" s="584">
        <f t="shared" si="2327"/>
        <v>1</v>
      </c>
      <c r="BE768" s="583">
        <f t="shared" si="2328"/>
        <v>1</v>
      </c>
      <c r="BF768" s="585">
        <v>2</v>
      </c>
      <c r="BG768" s="586">
        <v>45604.404120370367</v>
      </c>
      <c r="BH768" s="572">
        <f>BH759</f>
        <v>46265</v>
      </c>
      <c r="BI768" s="587">
        <f t="shared" si="2329"/>
        <v>660.59587962963269</v>
      </c>
      <c r="BJ768" s="580" t="str">
        <f t="shared" si="2330"/>
        <v>Dead Stock</v>
      </c>
      <c r="BK768" s="751">
        <v>18411</v>
      </c>
    </row>
    <row r="769" spans="1:63" ht="13">
      <c r="A769" s="668"/>
      <c r="B769" s="667"/>
      <c r="C769" s="551">
        <v>766</v>
      </c>
      <c r="D769" s="653" t="s">
        <v>3887</v>
      </c>
      <c r="E769" s="653">
        <v>3</v>
      </c>
      <c r="F769" s="553" t="s">
        <v>1952</v>
      </c>
      <c r="G769" s="580" t="s">
        <v>2991</v>
      </c>
      <c r="H769" s="581" t="s">
        <v>2992</v>
      </c>
      <c r="I769" s="581" t="s">
        <v>2963</v>
      </c>
      <c r="J769" s="580" t="s">
        <v>629</v>
      </c>
      <c r="K769" s="582">
        <f t="shared" si="2343"/>
        <v>1</v>
      </c>
      <c r="L769" s="580">
        <v>1</v>
      </c>
      <c r="M769" s="558"/>
      <c r="N769" s="558"/>
      <c r="O769" s="605">
        <f t="shared" si="2344"/>
        <v>1</v>
      </c>
      <c r="P769" s="558"/>
      <c r="Q769" s="558"/>
      <c r="R769" s="605">
        <f t="shared" si="2358"/>
        <v>1</v>
      </c>
      <c r="S769" s="558"/>
      <c r="T769" s="558"/>
      <c r="U769" s="639">
        <f t="shared" si="2345"/>
        <v>1</v>
      </c>
      <c r="V769" s="558"/>
      <c r="W769" s="558"/>
      <c r="X769" s="605">
        <f t="shared" si="2359"/>
        <v>1</v>
      </c>
      <c r="Y769" s="560"/>
      <c r="Z769" s="558"/>
      <c r="AA769" s="595">
        <f>SUM(X769+Y769-Z769)</f>
        <v>1</v>
      </c>
      <c r="AB769" s="560"/>
      <c r="AC769" s="558"/>
      <c r="AD769" s="562">
        <f>SUM(AA769+AB769-AC769)</f>
        <v>1</v>
      </c>
      <c r="AE769" s="557"/>
      <c r="AF769" s="558"/>
      <c r="AG769" s="672">
        <f>SUM(AD769+AE769-AF769)</f>
        <v>1</v>
      </c>
      <c r="AH769" s="560"/>
      <c r="AI769" s="558"/>
      <c r="AJ769" s="562">
        <f>SUM(AG769+AH769-AI769)</f>
        <v>1</v>
      </c>
      <c r="AK769" s="560"/>
      <c r="AL769" s="558"/>
      <c r="AM769" s="562">
        <f>SUM(AJ769+AK769-AL769)</f>
        <v>1</v>
      </c>
      <c r="AN769" s="560"/>
      <c r="AO769" s="558"/>
      <c r="AP769" s="562">
        <f>SUM(AM769+AN769-AO769)</f>
        <v>1</v>
      </c>
      <c r="AQ769" s="560"/>
      <c r="AR769" s="558"/>
      <c r="AS769" s="605">
        <f t="shared" si="2352"/>
        <v>1</v>
      </c>
      <c r="AT769" s="560"/>
      <c r="AU769" s="558"/>
      <c r="AV769" s="562">
        <f t="shared" si="2360"/>
        <v>1</v>
      </c>
      <c r="AW769" s="583">
        <f>SUM(M769+P769+S769+V769+Y769+AB769+AE769+AH769+AK769+AN769+AQ769+AT769)</f>
        <v>0</v>
      </c>
      <c r="AX769" s="583">
        <f t="shared" si="2342"/>
        <v>0</v>
      </c>
      <c r="AY769" s="564">
        <f t="shared" si="2361"/>
        <v>0</v>
      </c>
      <c r="AZ769" s="565" t="e">
        <f t="shared" si="2325"/>
        <v>#DIV/0!</v>
      </c>
      <c r="BA769" s="566">
        <f t="shared" si="2326"/>
        <v>0</v>
      </c>
      <c r="BB769" s="567">
        <f>MAX(0, Table176252626[[#This Row],[Column6]])</f>
        <v>1</v>
      </c>
      <c r="BC769" s="568">
        <v>0</v>
      </c>
      <c r="BD769" s="584">
        <f t="shared" si="2327"/>
        <v>1</v>
      </c>
      <c r="BE769" s="583">
        <f t="shared" si="2328"/>
        <v>1</v>
      </c>
      <c r="BF769" s="585">
        <v>2</v>
      </c>
      <c r="BG769" s="586">
        <v>45180.604942129627</v>
      </c>
      <c r="BH769" s="572">
        <f>BH764</f>
        <v>46265</v>
      </c>
      <c r="BI769" s="587">
        <f t="shared" si="2329"/>
        <v>1084.3950578703734</v>
      </c>
      <c r="BJ769" s="580" t="str">
        <f t="shared" si="2330"/>
        <v>Dead Stock</v>
      </c>
      <c r="BK769" s="751">
        <v>13177</v>
      </c>
    </row>
    <row r="770" spans="1:63" ht="13">
      <c r="A770" s="666"/>
      <c r="B770" s="667"/>
      <c r="C770" s="551">
        <v>767</v>
      </c>
      <c r="D770" s="653" t="s">
        <v>3887</v>
      </c>
      <c r="E770" s="653">
        <v>3</v>
      </c>
      <c r="F770" s="593" t="s">
        <v>1952</v>
      </c>
      <c r="G770" s="588" t="s">
        <v>4275</v>
      </c>
      <c r="H770" s="589" t="s">
        <v>4267</v>
      </c>
      <c r="I770" s="589" t="s">
        <v>4280</v>
      </c>
      <c r="J770" s="588" t="s">
        <v>629</v>
      </c>
      <c r="K770" s="594">
        <f t="shared" si="2343"/>
        <v>2</v>
      </c>
      <c r="L770" s="588">
        <v>2</v>
      </c>
      <c r="M770" s="558"/>
      <c r="N770" s="558"/>
      <c r="O770" s="562">
        <f t="shared" si="2344"/>
        <v>2</v>
      </c>
      <c r="P770" s="560"/>
      <c r="Q770" s="558"/>
      <c r="R770" s="562">
        <f t="shared" si="2358"/>
        <v>2</v>
      </c>
      <c r="S770" s="560"/>
      <c r="T770" s="558"/>
      <c r="U770" s="595">
        <f t="shared" si="2345"/>
        <v>2</v>
      </c>
      <c r="V770" s="560"/>
      <c r="W770" s="558"/>
      <c r="X770" s="562">
        <f t="shared" si="2359"/>
        <v>2</v>
      </c>
      <c r="Y770" s="560"/>
      <c r="Z770" s="558"/>
      <c r="AA770" s="595">
        <f>SUM(X770+Y770-Z770)</f>
        <v>2</v>
      </c>
      <c r="AB770" s="560"/>
      <c r="AC770" s="558"/>
      <c r="AD770" s="562">
        <f>SUM(AA770+AB770-AC770)</f>
        <v>2</v>
      </c>
      <c r="AE770" s="557"/>
      <c r="AF770" s="558"/>
      <c r="AG770" s="672">
        <f>SUM(AD770+AE770-AF770)</f>
        <v>2</v>
      </c>
      <c r="AH770" s="560"/>
      <c r="AI770" s="558"/>
      <c r="AJ770" s="562">
        <f>SUM(AG770+AH770-AI770)</f>
        <v>2</v>
      </c>
      <c r="AK770" s="560"/>
      <c r="AL770" s="558"/>
      <c r="AM770" s="562">
        <f>SUM(AJ770+AK770-AL770)</f>
        <v>2</v>
      </c>
      <c r="AN770" s="560"/>
      <c r="AO770" s="558"/>
      <c r="AP770" s="562">
        <f>SUM(AM770+AN770-AO770)</f>
        <v>2</v>
      </c>
      <c r="AQ770" s="560"/>
      <c r="AR770" s="558"/>
      <c r="AS770" s="562">
        <f t="shared" si="2352"/>
        <v>2</v>
      </c>
      <c r="AT770" s="560"/>
      <c r="AU770" s="558"/>
      <c r="AV770" s="562">
        <f t="shared" si="2360"/>
        <v>2</v>
      </c>
      <c r="AW770" s="597">
        <f>SUM(M770+P770+S770+V770+Y770+AB770+AE770+AH770+AK770+AN770+AQ770+AT770)</f>
        <v>0</v>
      </c>
      <c r="AX770" s="583">
        <f t="shared" si="2342"/>
        <v>0</v>
      </c>
      <c r="AY770" s="599">
        <f t="shared" si="2361"/>
        <v>0</v>
      </c>
      <c r="AZ770" s="600" t="e">
        <f t="shared" si="2325"/>
        <v>#DIV/0!</v>
      </c>
      <c r="BA770" s="601">
        <f t="shared" si="2326"/>
        <v>0</v>
      </c>
      <c r="BB770" s="602">
        <v>2</v>
      </c>
      <c r="BC770" s="603">
        <v>1</v>
      </c>
      <c r="BD770" s="584">
        <f t="shared" si="2327"/>
        <v>2</v>
      </c>
      <c r="BE770" s="583">
        <f t="shared" si="2328"/>
        <v>1</v>
      </c>
      <c r="BF770" s="585">
        <v>2</v>
      </c>
      <c r="BG770" s="586">
        <v>45681</v>
      </c>
      <c r="BH770" s="572">
        <f>BH766</f>
        <v>46265</v>
      </c>
      <c r="BI770" s="604">
        <f t="shared" si="2329"/>
        <v>584</v>
      </c>
      <c r="BJ770" s="580" t="str">
        <f t="shared" si="2330"/>
        <v>Dead Stock</v>
      </c>
      <c r="BK770" s="751">
        <v>15149</v>
      </c>
    </row>
    <row r="771" spans="1:63" ht="13">
      <c r="A771" s="668"/>
      <c r="B771" s="669"/>
      <c r="C771" s="551">
        <v>768</v>
      </c>
      <c r="D771" s="653" t="s">
        <v>3887</v>
      </c>
      <c r="E771" s="653">
        <v>3</v>
      </c>
      <c r="F771" s="593" t="s">
        <v>1952</v>
      </c>
      <c r="G771" s="588" t="s">
        <v>3732</v>
      </c>
      <c r="H771" s="589" t="s">
        <v>2959</v>
      </c>
      <c r="I771" s="581" t="s">
        <v>2963</v>
      </c>
      <c r="J771" s="580" t="s">
        <v>629</v>
      </c>
      <c r="K771" s="582">
        <f t="shared" ref="K771" si="2370">AV771</f>
        <v>2</v>
      </c>
      <c r="L771" s="580">
        <v>1</v>
      </c>
      <c r="M771" s="557"/>
      <c r="N771" s="558"/>
      <c r="O771" s="559">
        <f t="shared" ref="O771" si="2371">SUM(L771+M771-N771)</f>
        <v>1</v>
      </c>
      <c r="P771" s="560"/>
      <c r="Q771" s="558"/>
      <c r="R771" s="559">
        <f t="shared" ref="R771" si="2372">SUM(O771+P771-Q771)</f>
        <v>1</v>
      </c>
      <c r="S771" s="560">
        <v>1</v>
      </c>
      <c r="T771" s="558"/>
      <c r="U771" s="561">
        <f t="shared" ref="U771" si="2373">SUM(R771+S771-T771)</f>
        <v>2</v>
      </c>
      <c r="V771" s="560"/>
      <c r="W771" s="558"/>
      <c r="X771" s="559">
        <f t="shared" ref="X771" si="2374">SUM(U771+V771-W771)</f>
        <v>2</v>
      </c>
      <c r="Y771" s="560"/>
      <c r="Z771" s="558"/>
      <c r="AA771" s="561">
        <f t="shared" ref="AA771" si="2375">SUM(X771+Y771-Z771)</f>
        <v>2</v>
      </c>
      <c r="AB771" s="560"/>
      <c r="AC771" s="558"/>
      <c r="AD771" s="559">
        <f t="shared" ref="AD771" si="2376">SUM(AA771+AB771-AC771)</f>
        <v>2</v>
      </c>
      <c r="AE771" s="557"/>
      <c r="AF771" s="558"/>
      <c r="AG771" s="756">
        <f t="shared" ref="AG771" si="2377">SUM(AD771+AE771-AF771)</f>
        <v>2</v>
      </c>
      <c r="AH771" s="560"/>
      <c r="AI771" s="558"/>
      <c r="AJ771" s="562">
        <f t="shared" ref="AJ771" si="2378">SUM(AG771+AH771-AI771)</f>
        <v>2</v>
      </c>
      <c r="AK771" s="560"/>
      <c r="AL771" s="558"/>
      <c r="AM771" s="562">
        <f t="shared" ref="AM771" si="2379">SUM(AJ771+AK771-AL771)</f>
        <v>2</v>
      </c>
      <c r="AN771" s="560"/>
      <c r="AO771" s="558"/>
      <c r="AP771" s="562">
        <f t="shared" ref="AP771" si="2380">SUM(AM771+AN771-AO771)</f>
        <v>2</v>
      </c>
      <c r="AQ771" s="560"/>
      <c r="AR771" s="558"/>
      <c r="AS771" s="562">
        <f t="shared" ref="AS771" si="2381">SUM(AP771+AQ771-AR771)</f>
        <v>2</v>
      </c>
      <c r="AT771" s="560"/>
      <c r="AU771" s="558"/>
      <c r="AV771" s="562">
        <f t="shared" ref="AV771" si="2382">SUM(AS771+AT771-AU771)</f>
        <v>2</v>
      </c>
      <c r="AW771" s="583">
        <f t="shared" ref="AW771" si="2383">SUM(M771+P771+S771+V771+Y771+AB771+AE771+AH771+AK771+AN771+AQ771+AT771)</f>
        <v>1</v>
      </c>
      <c r="AX771" s="583">
        <f t="shared" si="2342"/>
        <v>0</v>
      </c>
      <c r="AY771" s="564">
        <f t="shared" ref="AY771" si="2384">SUM(N771,Q771,T771,W771,Z771,AC771,AF771,AI771,AL771,AO771,AR771,AU771)</f>
        <v>0</v>
      </c>
      <c r="AZ771" s="565" t="e">
        <f t="shared" ref="AZ771" si="2385">AVERAGE(N771,Q771,T771,W771,Z771,AC771,AF771,AI771,AL771,AO771,AR771,AU771)</f>
        <v>#DIV/0!</v>
      </c>
      <c r="BA771" s="566">
        <f t="shared" ref="BA771" si="2386">COUNT(N771,Q771,T771,W771,Z771,AC771,AF771,AI771,AL771,AO771,AR771,AU771)</f>
        <v>0</v>
      </c>
      <c r="BB771" s="567">
        <f>MAX(0, Table176252626[[#This Row],[Column6]])</f>
        <v>2</v>
      </c>
      <c r="BC771" s="568">
        <v>0</v>
      </c>
      <c r="BD771" s="584">
        <f t="shared" si="2327"/>
        <v>2</v>
      </c>
      <c r="BE771" s="583">
        <f t="shared" si="2328"/>
        <v>2</v>
      </c>
      <c r="BF771" s="585">
        <v>2</v>
      </c>
      <c r="BG771" s="586">
        <v>46085</v>
      </c>
      <c r="BH771" s="572">
        <f>BH770</f>
        <v>46265</v>
      </c>
      <c r="BI771" s="608">
        <f t="shared" ref="BI771" si="2387">BH771-BG771</f>
        <v>180</v>
      </c>
      <c r="BJ771" s="580" t="str">
        <f t="shared" si="2330"/>
        <v/>
      </c>
      <c r="BK771" s="751">
        <v>18411</v>
      </c>
    </row>
    <row r="772" spans="1:63" ht="13">
      <c r="A772" s="666"/>
      <c r="B772" s="667"/>
      <c r="C772" s="577">
        <v>769</v>
      </c>
      <c r="D772" s="653" t="s">
        <v>3887</v>
      </c>
      <c r="E772" s="653">
        <v>3</v>
      </c>
      <c r="F772" s="553" t="s">
        <v>1953</v>
      </c>
      <c r="G772" s="588" t="s">
        <v>2947</v>
      </c>
      <c r="H772" s="589" t="s">
        <v>2948</v>
      </c>
      <c r="I772" s="581" t="s">
        <v>3687</v>
      </c>
      <c r="J772" s="580" t="s">
        <v>629</v>
      </c>
      <c r="K772" s="582">
        <f t="shared" ref="K772" si="2388">AV772</f>
        <v>1</v>
      </c>
      <c r="L772" s="580">
        <v>1</v>
      </c>
      <c r="M772" s="557"/>
      <c r="N772" s="558"/>
      <c r="O772" s="559">
        <f t="shared" ref="O772" si="2389">SUM(L772+M772-N772)</f>
        <v>1</v>
      </c>
      <c r="P772" s="560"/>
      <c r="Q772" s="558"/>
      <c r="R772" s="559">
        <f t="shared" ref="R772" si="2390">SUM(O772+P772-Q772)</f>
        <v>1</v>
      </c>
      <c r="S772" s="560"/>
      <c r="T772" s="558"/>
      <c r="U772" s="561">
        <f t="shared" ref="U772" si="2391">SUM(R772+S772-T772)</f>
        <v>1</v>
      </c>
      <c r="V772" s="560"/>
      <c r="W772" s="558"/>
      <c r="X772" s="559">
        <f t="shared" ref="X772" si="2392">SUM(U772+V772-W772)</f>
        <v>1</v>
      </c>
      <c r="Y772" s="560"/>
      <c r="Z772" s="558"/>
      <c r="AA772" s="561">
        <f t="shared" ref="AA772" si="2393">SUM(X772+Y772-Z772)</f>
        <v>1</v>
      </c>
      <c r="AB772" s="560"/>
      <c r="AC772" s="558"/>
      <c r="AD772" s="559">
        <f t="shared" ref="AD772" si="2394">SUM(AA772+AB772-AC772)</f>
        <v>1</v>
      </c>
      <c r="AE772" s="557"/>
      <c r="AF772" s="558"/>
      <c r="AG772" s="756">
        <f t="shared" ref="AG772" si="2395">SUM(AD772+AE772-AF772)</f>
        <v>1</v>
      </c>
      <c r="AH772" s="560"/>
      <c r="AI772" s="558"/>
      <c r="AJ772" s="562">
        <f t="shared" ref="AJ772" si="2396">SUM(AG772+AH772-AI772)</f>
        <v>1</v>
      </c>
      <c r="AK772" s="560"/>
      <c r="AL772" s="558"/>
      <c r="AM772" s="562">
        <f t="shared" ref="AM772" si="2397">SUM(AJ772+AK772-AL772)</f>
        <v>1</v>
      </c>
      <c r="AN772" s="560"/>
      <c r="AO772" s="558"/>
      <c r="AP772" s="562">
        <f t="shared" ref="AP772" si="2398">SUM(AM772+AN772-AO772)</f>
        <v>1</v>
      </c>
      <c r="AQ772" s="560"/>
      <c r="AR772" s="558"/>
      <c r="AS772" s="562">
        <f t="shared" ref="AS772" si="2399">SUM(AP772+AQ772-AR772)</f>
        <v>1</v>
      </c>
      <c r="AT772" s="560"/>
      <c r="AU772" s="558"/>
      <c r="AV772" s="562">
        <f t="shared" ref="AV772" si="2400">SUM(AS772+AT772-AU772)</f>
        <v>1</v>
      </c>
      <c r="AW772" s="583">
        <f t="shared" ref="AW772" si="2401">SUM(M772+P772+S772+V772+Y772+AB772+AE772+AH772+AK772+AN772+AQ772+AT772)</f>
        <v>0</v>
      </c>
      <c r="AX772" s="583">
        <f>SUM(N772+Q772+T772+W772+Z772+AC772+AF772+AI772+AL772+AO772+AR772+AU772)</f>
        <v>0</v>
      </c>
      <c r="AY772" s="564">
        <f t="shared" ref="AY772" si="2402">SUM(N772,Q772,T772,W772,Z772,AC772,AF772,AI772,AL772,AO772,AR772,AU772)</f>
        <v>0</v>
      </c>
      <c r="AZ772" s="565" t="e">
        <f t="shared" ref="AZ772" si="2403">AVERAGE(N772,Q772,T772,W772,Z772,AC772,AF772,AI772,AL772,AO772,AR772,AU772)</f>
        <v>#DIV/0!</v>
      </c>
      <c r="BA772" s="566">
        <f t="shared" ref="BA772" si="2404">COUNT(N772,Q772,T772,W772,Z772,AC772,AF772,AI772,AL772,AO772,AR772,AU772)</f>
        <v>0</v>
      </c>
      <c r="BB772" s="567">
        <f>MAX(0, Table176252626[[#This Row],[Column6]])</f>
        <v>1</v>
      </c>
      <c r="BC772" s="568">
        <v>0</v>
      </c>
      <c r="BD772" s="584">
        <f>K772</f>
        <v>1</v>
      </c>
      <c r="BE772" s="583">
        <f t="shared" si="2328"/>
        <v>1</v>
      </c>
      <c r="BF772" s="585">
        <v>2</v>
      </c>
      <c r="BG772" s="586">
        <v>44897.597592592596</v>
      </c>
      <c r="BH772" s="572">
        <f>BH732</f>
        <v>46265</v>
      </c>
      <c r="BI772" s="608">
        <f t="shared" ref="BI772" si="2405">BH772-BG772</f>
        <v>1367.4024074074041</v>
      </c>
      <c r="BJ772" s="580" t="str">
        <f t="shared" si="2330"/>
        <v>Dead Stock</v>
      </c>
      <c r="BK772" s="751">
        <v>2533</v>
      </c>
    </row>
    <row r="773" spans="1:63" ht="13">
      <c r="A773" s="668"/>
      <c r="B773" s="669"/>
      <c r="C773" s="551">
        <v>770</v>
      </c>
      <c r="D773" s="653" t="s">
        <v>3887</v>
      </c>
      <c r="E773" s="653">
        <v>3</v>
      </c>
      <c r="F773" s="593" t="s">
        <v>1952</v>
      </c>
      <c r="G773" s="588" t="s">
        <v>4276</v>
      </c>
      <c r="H773" s="589" t="s">
        <v>4268</v>
      </c>
      <c r="I773" s="589" t="s">
        <v>4280</v>
      </c>
      <c r="J773" s="588" t="s">
        <v>629</v>
      </c>
      <c r="K773" s="594">
        <f>AV773</f>
        <v>1</v>
      </c>
      <c r="L773" s="580">
        <v>1</v>
      </c>
      <c r="M773" s="558"/>
      <c r="N773" s="558"/>
      <c r="O773" s="562">
        <f>SUM(L773+M773-N773)</f>
        <v>1</v>
      </c>
      <c r="P773" s="560"/>
      <c r="Q773" s="558"/>
      <c r="R773" s="562">
        <f>SUM(O773+P773-Q773)</f>
        <v>1</v>
      </c>
      <c r="S773" s="560"/>
      <c r="T773" s="558"/>
      <c r="U773" s="595">
        <f>SUM(R773+S773-T773)</f>
        <v>1</v>
      </c>
      <c r="V773" s="560"/>
      <c r="W773" s="558"/>
      <c r="X773" s="562">
        <f>SUM(U773+V773-W773)</f>
        <v>1</v>
      </c>
      <c r="Y773" s="560"/>
      <c r="Z773" s="558"/>
      <c r="AA773" s="595">
        <f>SUM(X773+Y773-Z773)</f>
        <v>1</v>
      </c>
      <c r="AB773" s="560"/>
      <c r="AC773" s="558"/>
      <c r="AD773" s="562">
        <f>SUM(AA773+AB773-AC773)</f>
        <v>1</v>
      </c>
      <c r="AE773" s="557"/>
      <c r="AF773" s="558"/>
      <c r="AG773" s="672">
        <f>SUM(AD773+AE773-AF773)</f>
        <v>1</v>
      </c>
      <c r="AH773" s="560"/>
      <c r="AI773" s="558"/>
      <c r="AJ773" s="562">
        <f>SUM(AG773+AH773-AI773)</f>
        <v>1</v>
      </c>
      <c r="AK773" s="560"/>
      <c r="AL773" s="558"/>
      <c r="AM773" s="562">
        <f>SUM(AJ773+AK773-AL773)</f>
        <v>1</v>
      </c>
      <c r="AN773" s="560"/>
      <c r="AO773" s="558"/>
      <c r="AP773" s="562">
        <f>SUM(AM773+AN773-AO773)</f>
        <v>1</v>
      </c>
      <c r="AQ773" s="560"/>
      <c r="AR773" s="558"/>
      <c r="AS773" s="562">
        <f>SUM(AP773+AQ773-AR773)</f>
        <v>1</v>
      </c>
      <c r="AT773" s="560"/>
      <c r="AU773" s="558"/>
      <c r="AV773" s="562">
        <f>SUM(AS773+AT773-AU773)</f>
        <v>1</v>
      </c>
      <c r="AW773" s="597">
        <f>SUM(M773+P773+S773+V773+Y773+AB773+AE773+AH773+AK773+AN773+AQ773+AT773)</f>
        <v>0</v>
      </c>
      <c r="AX773" s="583">
        <f>SUM(N773+Q773+T773+W773+Z773+AC773+AF773+AI773+AL773+AO773+AR773+AU773)</f>
        <v>0</v>
      </c>
      <c r="AY773" s="599">
        <f>SUM(N773,Q773,T773,W773,Z773,AC773,AF773,AI773,AL773,AO773,AR773,AU773)</f>
        <v>0</v>
      </c>
      <c r="AZ773" s="600" t="e">
        <f>AVERAGE(N773,Q773,T773,W773,Z773,AC773,AF773,AI773,AL773,AO773,AR773,AU773)</f>
        <v>#DIV/0!</v>
      </c>
      <c r="BA773" s="601">
        <f>COUNT(N773,Q773,T773,W773,Z773,AC773,AF773,AI773,AL773,AO773,AR773,AU773)</f>
        <v>0</v>
      </c>
      <c r="BB773" s="602">
        <v>1</v>
      </c>
      <c r="BC773" s="603">
        <f t="shared" ref="BC773" si="2406">MIN(N773,Q773,T773,W773,Z773,AC773,AF773,AI773,AL773,AO773,AR773,AU773)</f>
        <v>0</v>
      </c>
      <c r="BD773" s="584">
        <f>K773</f>
        <v>1</v>
      </c>
      <c r="BE773" s="583">
        <f t="shared" si="2328"/>
        <v>1</v>
      </c>
      <c r="BF773" s="585">
        <v>2</v>
      </c>
      <c r="BG773" s="586">
        <v>45681</v>
      </c>
      <c r="BH773" s="572">
        <f>BH774</f>
        <v>46265</v>
      </c>
      <c r="BI773" s="604">
        <f>BH773-BG773</f>
        <v>584</v>
      </c>
      <c r="BJ773" s="580" t="str">
        <f t="shared" si="2330"/>
        <v>Dead Stock</v>
      </c>
      <c r="BK773" s="751">
        <v>1407</v>
      </c>
    </row>
    <row r="774" spans="1:63" ht="13">
      <c r="A774" s="668"/>
      <c r="B774" s="669"/>
      <c r="C774" s="551">
        <v>771</v>
      </c>
      <c r="D774" s="653" t="s">
        <v>3887</v>
      </c>
      <c r="E774" s="653">
        <v>3</v>
      </c>
      <c r="F774" s="593" t="s">
        <v>1952</v>
      </c>
      <c r="G774" s="588" t="s">
        <v>4278</v>
      </c>
      <c r="H774" s="589" t="s">
        <v>4270</v>
      </c>
      <c r="I774" s="589" t="s">
        <v>4280</v>
      </c>
      <c r="J774" s="588" t="s">
        <v>629</v>
      </c>
      <c r="K774" s="594">
        <f t="shared" ref="K774" si="2407">AV774</f>
        <v>1</v>
      </c>
      <c r="L774" s="580">
        <v>1</v>
      </c>
      <c r="M774" s="558"/>
      <c r="N774" s="558"/>
      <c r="O774" s="562">
        <f t="shared" ref="O774" si="2408">SUM(L774+M774-N774)</f>
        <v>1</v>
      </c>
      <c r="P774" s="560"/>
      <c r="Q774" s="558"/>
      <c r="R774" s="562">
        <f t="shared" ref="R774" si="2409">SUM(O774+P774-Q774)</f>
        <v>1</v>
      </c>
      <c r="S774" s="560"/>
      <c r="T774" s="558"/>
      <c r="U774" s="595">
        <f t="shared" ref="U774" si="2410">SUM(R774+S774-T774)</f>
        <v>1</v>
      </c>
      <c r="V774" s="560"/>
      <c r="W774" s="558"/>
      <c r="X774" s="562">
        <f t="shared" ref="X774" si="2411">SUM(U774+V774-W774)</f>
        <v>1</v>
      </c>
      <c r="Y774" s="560"/>
      <c r="Z774" s="558"/>
      <c r="AA774" s="595">
        <f t="shared" ref="AA774" si="2412">SUM(X774+Y774-Z774)</f>
        <v>1</v>
      </c>
      <c r="AB774" s="560"/>
      <c r="AC774" s="558"/>
      <c r="AD774" s="562">
        <f t="shared" ref="AD774" si="2413">SUM(AA774+AB774-AC774)</f>
        <v>1</v>
      </c>
      <c r="AE774" s="557"/>
      <c r="AF774" s="558"/>
      <c r="AG774" s="672">
        <f t="shared" ref="AG774" si="2414">SUM(AD774+AE774-AF774)</f>
        <v>1</v>
      </c>
      <c r="AH774" s="560"/>
      <c r="AI774" s="558"/>
      <c r="AJ774" s="562">
        <f t="shared" ref="AJ774" si="2415">SUM(AG774+AH774-AI774)</f>
        <v>1</v>
      </c>
      <c r="AK774" s="560"/>
      <c r="AL774" s="558"/>
      <c r="AM774" s="562">
        <f t="shared" ref="AM774" si="2416">SUM(AJ774+AK774-AL774)</f>
        <v>1</v>
      </c>
      <c r="AN774" s="560"/>
      <c r="AO774" s="558"/>
      <c r="AP774" s="562">
        <f t="shared" ref="AP774" si="2417">SUM(AM774+AN774-AO774)</f>
        <v>1</v>
      </c>
      <c r="AQ774" s="560"/>
      <c r="AR774" s="558"/>
      <c r="AS774" s="562">
        <f t="shared" ref="AS774" si="2418">SUM(AP774+AQ774-AR774)</f>
        <v>1</v>
      </c>
      <c r="AT774" s="560"/>
      <c r="AU774" s="558"/>
      <c r="AV774" s="562">
        <f t="shared" ref="AV774" si="2419">SUM(AS774+AT774-AU774)</f>
        <v>1</v>
      </c>
      <c r="AW774" s="597">
        <f t="shared" ref="AW774" si="2420">SUM(M774+P774+S774+V774+Y774+AB774+AE774+AH774+AK774+AN774+AQ774+AT774)</f>
        <v>0</v>
      </c>
      <c r="AX774" s="583">
        <f>SUM(N774+Q774+T774+W774+Z774+AC774+AF774+AI774+AL774+AO774+AR774+AU774)</f>
        <v>0</v>
      </c>
      <c r="AY774" s="599">
        <f t="shared" ref="AY774" si="2421">SUM(N774,Q774,T774,W774,Z774,AC774,AF774,AI774,AL774,AO774,AR774,AU774)</f>
        <v>0</v>
      </c>
      <c r="AZ774" s="600" t="e">
        <f t="shared" ref="AZ774" si="2422">AVERAGE(N774,Q774,T774,W774,Z774,AC774,AF774,AI774,AL774,AO774,AR774,AU774)</f>
        <v>#DIV/0!</v>
      </c>
      <c r="BA774" s="601">
        <f t="shared" ref="BA774" si="2423">COUNT(N774,Q774,T774,W774,Z774,AC774,AF774,AI774,AL774,AO774,AR774,AU774)</f>
        <v>0</v>
      </c>
      <c r="BB774" s="602">
        <v>1</v>
      </c>
      <c r="BC774" s="603">
        <v>0</v>
      </c>
      <c r="BD774" s="584">
        <f>K774</f>
        <v>1</v>
      </c>
      <c r="BE774" s="583">
        <f t="shared" si="2328"/>
        <v>1</v>
      </c>
      <c r="BF774" s="585">
        <v>2</v>
      </c>
      <c r="BG774" s="586">
        <v>45681</v>
      </c>
      <c r="BH774" s="572">
        <f>BH730</f>
        <v>46265</v>
      </c>
      <c r="BI774" s="604">
        <f t="shared" ref="BI774" si="2424">BH774-BG774</f>
        <v>584</v>
      </c>
      <c r="BJ774" s="580" t="str">
        <f t="shared" si="2330"/>
        <v>Dead Stock</v>
      </c>
      <c r="BK774" s="751">
        <v>1954</v>
      </c>
    </row>
    <row r="775" spans="1:63" ht="13">
      <c r="A775" s="666"/>
      <c r="B775" s="667"/>
      <c r="C775" s="551">
        <v>772</v>
      </c>
      <c r="D775" s="653" t="s">
        <v>3887</v>
      </c>
      <c r="E775" s="653">
        <v>3</v>
      </c>
      <c r="F775" s="553" t="s">
        <v>1952</v>
      </c>
      <c r="G775" s="588" t="s">
        <v>2951</v>
      </c>
      <c r="H775" s="589" t="s">
        <v>2984</v>
      </c>
      <c r="I775" s="581" t="s">
        <v>2963</v>
      </c>
      <c r="J775" s="580" t="s">
        <v>629</v>
      </c>
      <c r="K775" s="582">
        <f t="shared" ref="K775" si="2425">AV775</f>
        <v>1</v>
      </c>
      <c r="L775" s="580">
        <v>1</v>
      </c>
      <c r="M775" s="557"/>
      <c r="N775" s="558"/>
      <c r="O775" s="559">
        <f t="shared" ref="O775" si="2426">SUM(L775+M775-N775)</f>
        <v>1</v>
      </c>
      <c r="P775" s="560"/>
      <c r="Q775" s="558"/>
      <c r="R775" s="559">
        <f>SUM(O775+P775-Q775)</f>
        <v>1</v>
      </c>
      <c r="S775" s="560"/>
      <c r="T775" s="558"/>
      <c r="U775" s="561">
        <f t="shared" ref="U775" si="2427">SUM(R775+S775-T775)</f>
        <v>1</v>
      </c>
      <c r="V775" s="560"/>
      <c r="W775" s="558"/>
      <c r="X775" s="559">
        <f>SUM(U775+V775-W775)</f>
        <v>1</v>
      </c>
      <c r="Y775" s="560"/>
      <c r="Z775" s="558"/>
      <c r="AA775" s="561">
        <f t="shared" ref="AA775" si="2428">SUM(X775+Y775-Z775)</f>
        <v>1</v>
      </c>
      <c r="AB775" s="560"/>
      <c r="AC775" s="558"/>
      <c r="AD775" s="559">
        <f t="shared" ref="AD775" si="2429">SUM(AA775+AB775-AC775)</f>
        <v>1</v>
      </c>
      <c r="AE775" s="557"/>
      <c r="AF775" s="558"/>
      <c r="AG775" s="756">
        <f t="shared" ref="AG775" si="2430">SUM(AD775+AE775-AF775)</f>
        <v>1</v>
      </c>
      <c r="AH775" s="560"/>
      <c r="AI775" s="558"/>
      <c r="AJ775" s="562">
        <f t="shared" ref="AJ775" si="2431">SUM(AG775+AH775-AI775)</f>
        <v>1</v>
      </c>
      <c r="AK775" s="560"/>
      <c r="AL775" s="558"/>
      <c r="AM775" s="562">
        <f t="shared" ref="AM775" si="2432">SUM(AJ775+AK775-AL775)</f>
        <v>1</v>
      </c>
      <c r="AN775" s="560"/>
      <c r="AO775" s="558"/>
      <c r="AP775" s="562">
        <f t="shared" ref="AP775" si="2433">SUM(AM775+AN775-AO775)</f>
        <v>1</v>
      </c>
      <c r="AQ775" s="560"/>
      <c r="AR775" s="558"/>
      <c r="AS775" s="562">
        <f t="shared" ref="AS775" si="2434">SUM(AP775+AQ775-AR775)</f>
        <v>1</v>
      </c>
      <c r="AT775" s="560"/>
      <c r="AU775" s="558"/>
      <c r="AV775" s="562">
        <f>SUM(AS775+AT775-AU775)</f>
        <v>1</v>
      </c>
      <c r="AW775" s="583">
        <f t="shared" ref="AW775" si="2435">SUM(M775+P775+S775+V775+Y775+AB775+AE775+AH775+AK775+AN775+AQ775+AT775)</f>
        <v>0</v>
      </c>
      <c r="AX775" s="583">
        <f>SUM(N775+Q775+T775+W775+Z775+AC775+AF775+AI775+AL775+AO775+AR775+AU775)</f>
        <v>0</v>
      </c>
      <c r="AY775" s="564">
        <f>SUM(N775,Q775,T775,W775,Z775,AC775,AF775,AI775,AL775,AO775,AR775,AU775)</f>
        <v>0</v>
      </c>
      <c r="AZ775" s="565" t="e">
        <f>AVERAGE(N775,Q775,T775,W775,Z775,AC775,AF775,AI775,AL775,AO775,AR775,AU775)</f>
        <v>#DIV/0!</v>
      </c>
      <c r="BA775" s="566">
        <f>COUNT(N775,Q775,T775,W775,Z775,AC775,AF775,AI775,AL775,AO775,AR775,AU775)</f>
        <v>0</v>
      </c>
      <c r="BB775" s="567">
        <f>MAX(0, Table176252626[[#This Row],[Column6]])</f>
        <v>1</v>
      </c>
      <c r="BC775" s="568">
        <v>0</v>
      </c>
      <c r="BD775" s="584">
        <f>K775</f>
        <v>1</v>
      </c>
      <c r="BE775" s="583">
        <f t="shared" si="2328"/>
        <v>1</v>
      </c>
      <c r="BF775" s="585">
        <v>2</v>
      </c>
      <c r="BG775" s="586">
        <v>45174.662129629629</v>
      </c>
      <c r="BH775" s="572">
        <f>BH761</f>
        <v>46265</v>
      </c>
      <c r="BI775" s="587">
        <f>BH775-BG775</f>
        <v>1090.3378703703711</v>
      </c>
      <c r="BJ775" s="580" t="str">
        <f t="shared" si="2330"/>
        <v>Dead Stock</v>
      </c>
      <c r="BK775" s="751">
        <v>3052</v>
      </c>
    </row>
    <row r="776" spans="1:63" ht="13">
      <c r="A776" s="575"/>
      <c r="B776" s="576"/>
      <c r="C776" s="577">
        <v>773</v>
      </c>
      <c r="D776" s="681" t="s">
        <v>4741</v>
      </c>
      <c r="E776" s="682">
        <v>1</v>
      </c>
      <c r="F776" s="593" t="s">
        <v>1952</v>
      </c>
      <c r="G776" s="588" t="s">
        <v>3801</v>
      </c>
      <c r="H776" s="589" t="s">
        <v>3802</v>
      </c>
      <c r="I776" s="589" t="s">
        <v>4299</v>
      </c>
      <c r="J776" s="580" t="s">
        <v>629</v>
      </c>
      <c r="K776" s="594">
        <f t="shared" ref="K776:K800" si="2436">AV776</f>
        <v>1</v>
      </c>
      <c r="L776" s="580">
        <v>1</v>
      </c>
      <c r="M776" s="558"/>
      <c r="N776" s="558"/>
      <c r="O776" s="562">
        <f t="shared" ref="O776:O800" si="2437">SUM(L776+M776-N776)</f>
        <v>1</v>
      </c>
      <c r="P776" s="560"/>
      <c r="Q776" s="558"/>
      <c r="R776" s="562">
        <f t="shared" ref="R776:R800" si="2438">SUM(O776+P776-Q776)</f>
        <v>1</v>
      </c>
      <c r="S776" s="560"/>
      <c r="T776" s="558"/>
      <c r="U776" s="595">
        <f t="shared" ref="U776:U800" si="2439">SUM(R776+S776-T776)</f>
        <v>1</v>
      </c>
      <c r="V776" s="560"/>
      <c r="W776" s="558"/>
      <c r="X776" s="562">
        <f t="shared" ref="X776:X800" si="2440">SUM(U776+V776-W776)</f>
        <v>1</v>
      </c>
      <c r="Y776" s="560"/>
      <c r="Z776" s="558"/>
      <c r="AA776" s="595">
        <f t="shared" ref="AA776:AA800" si="2441">SUM(X776+Y776-Z776)</f>
        <v>1</v>
      </c>
      <c r="AB776" s="560"/>
      <c r="AC776" s="558"/>
      <c r="AD776" s="562">
        <f t="shared" ref="AD776:AD800" si="2442">SUM(AA776+AB776-AC776)</f>
        <v>1</v>
      </c>
      <c r="AE776" s="557"/>
      <c r="AF776" s="558"/>
      <c r="AG776" s="672">
        <f t="shared" ref="AG776:AG800" si="2443">SUM(AD776+AE776-AF776)</f>
        <v>1</v>
      </c>
      <c r="AH776" s="560"/>
      <c r="AI776" s="558"/>
      <c r="AJ776" s="562">
        <f t="shared" ref="AJ776:AJ800" si="2444">SUM(AG776+AH776-AI776)</f>
        <v>1</v>
      </c>
      <c r="AK776" s="560"/>
      <c r="AL776" s="558"/>
      <c r="AM776" s="562">
        <f t="shared" ref="AM776:AM800" si="2445">SUM(AJ776+AK776-AL776)</f>
        <v>1</v>
      </c>
      <c r="AN776" s="560"/>
      <c r="AO776" s="558"/>
      <c r="AP776" s="562">
        <f t="shared" ref="AP776:AP800" si="2446">SUM(AM776+AN776-AO776)</f>
        <v>1</v>
      </c>
      <c r="AQ776" s="560"/>
      <c r="AR776" s="558"/>
      <c r="AS776" s="562">
        <f t="shared" ref="AS776:AS800" si="2447">SUM(AP776+AQ776-AR776)</f>
        <v>1</v>
      </c>
      <c r="AT776" s="560"/>
      <c r="AU776" s="558"/>
      <c r="AV776" s="562">
        <f t="shared" ref="AV776:AV800" si="2448">SUM(AS776+AT776-AU776)</f>
        <v>1</v>
      </c>
      <c r="AW776" s="597">
        <f t="shared" ref="AW776:AX800" si="2449">SUM(M776+P776+S776+V776+Y776+AB776+AE776+AH776+AK776+AN776+AQ776+AT776)</f>
        <v>0</v>
      </c>
      <c r="AX776" s="583">
        <f t="shared" si="2449"/>
        <v>0</v>
      </c>
      <c r="AY776" s="599">
        <f t="shared" ref="AY776:AY800" si="2450">SUM(N776,Q776,T776,W776,Z776,AC776,AF776,AI776,AL776,AO776,AR776,AU776)</f>
        <v>0</v>
      </c>
      <c r="AZ776" s="600" t="e">
        <f t="shared" ref="AZ776:AZ800" si="2451">AVERAGE(N776,Q776,T776,W776,Z776,AC776,AF776,AI776,AL776,AO776,AR776,AU776)</f>
        <v>#DIV/0!</v>
      </c>
      <c r="BA776" s="601">
        <f t="shared" ref="BA776:BA800" si="2452">COUNT(N776,Q776,T776,W776,Z776,AC776,AF776,AI776,AL776,AO776,AR776,AU776)</f>
        <v>0</v>
      </c>
      <c r="BB776" s="602">
        <v>1</v>
      </c>
      <c r="BC776" s="603">
        <v>0</v>
      </c>
      <c r="BD776" s="584">
        <f t="shared" ref="BD776:BD819" si="2453">K776</f>
        <v>1</v>
      </c>
      <c r="BE776" s="583">
        <f t="shared" si="2328"/>
        <v>1</v>
      </c>
      <c r="BF776" s="585">
        <v>2</v>
      </c>
      <c r="BG776" s="586">
        <v>45546.608287037037</v>
      </c>
      <c r="BH776" s="572">
        <f>BH695</f>
        <v>46265</v>
      </c>
      <c r="BI776" s="604">
        <f t="shared" ref="BI776:BI800" si="2454">BH776-BG776</f>
        <v>718.39171296296263</v>
      </c>
      <c r="BJ776" s="580" t="str">
        <f t="shared" si="2330"/>
        <v>Dead Stock</v>
      </c>
      <c r="BK776" s="751">
        <v>200</v>
      </c>
    </row>
    <row r="777" spans="1:63" ht="13">
      <c r="A777" s="549"/>
      <c r="B777" s="550"/>
      <c r="C777" s="551">
        <v>774</v>
      </c>
      <c r="D777" s="683" t="s">
        <v>4741</v>
      </c>
      <c r="E777" s="684">
        <v>2</v>
      </c>
      <c r="F777" s="593" t="s">
        <v>1952</v>
      </c>
      <c r="G777" s="588" t="s">
        <v>3769</v>
      </c>
      <c r="H777" s="589" t="s">
        <v>3770</v>
      </c>
      <c r="I777" s="589" t="s">
        <v>4299</v>
      </c>
      <c r="J777" s="580" t="s">
        <v>629</v>
      </c>
      <c r="K777" s="594">
        <f t="shared" si="2436"/>
        <v>1</v>
      </c>
      <c r="L777" s="588">
        <v>1</v>
      </c>
      <c r="M777" s="558"/>
      <c r="N777" s="558"/>
      <c r="O777" s="562">
        <f t="shared" si="2437"/>
        <v>1</v>
      </c>
      <c r="P777" s="560"/>
      <c r="Q777" s="558"/>
      <c r="R777" s="562">
        <f t="shared" si="2438"/>
        <v>1</v>
      </c>
      <c r="S777" s="560"/>
      <c r="T777" s="558"/>
      <c r="U777" s="595">
        <f t="shared" si="2439"/>
        <v>1</v>
      </c>
      <c r="V777" s="560"/>
      <c r="W777" s="558"/>
      <c r="X777" s="562">
        <f t="shared" si="2440"/>
        <v>1</v>
      </c>
      <c r="Y777" s="560"/>
      <c r="Z777" s="558"/>
      <c r="AA777" s="595">
        <f t="shared" si="2441"/>
        <v>1</v>
      </c>
      <c r="AB777" s="560"/>
      <c r="AC777" s="558"/>
      <c r="AD777" s="562">
        <f t="shared" si="2442"/>
        <v>1</v>
      </c>
      <c r="AE777" s="557"/>
      <c r="AF777" s="558"/>
      <c r="AG777" s="672">
        <f t="shared" si="2443"/>
        <v>1</v>
      </c>
      <c r="AH777" s="560"/>
      <c r="AI777" s="558"/>
      <c r="AJ777" s="562">
        <f t="shared" si="2444"/>
        <v>1</v>
      </c>
      <c r="AK777" s="560"/>
      <c r="AL777" s="558"/>
      <c r="AM777" s="562">
        <f t="shared" si="2445"/>
        <v>1</v>
      </c>
      <c r="AN777" s="560"/>
      <c r="AO777" s="558"/>
      <c r="AP777" s="562">
        <f t="shared" si="2446"/>
        <v>1</v>
      </c>
      <c r="AQ777" s="560"/>
      <c r="AR777" s="558"/>
      <c r="AS777" s="562">
        <f t="shared" si="2447"/>
        <v>1</v>
      </c>
      <c r="AT777" s="560"/>
      <c r="AU777" s="558"/>
      <c r="AV777" s="562">
        <f t="shared" si="2448"/>
        <v>1</v>
      </c>
      <c r="AW777" s="597">
        <f t="shared" si="2449"/>
        <v>0</v>
      </c>
      <c r="AX777" s="583">
        <f t="shared" si="2449"/>
        <v>0</v>
      </c>
      <c r="AY777" s="599">
        <f t="shared" si="2450"/>
        <v>0</v>
      </c>
      <c r="AZ777" s="600" t="e">
        <f t="shared" si="2451"/>
        <v>#DIV/0!</v>
      </c>
      <c r="BA777" s="601">
        <f t="shared" si="2452"/>
        <v>0</v>
      </c>
      <c r="BB777" s="602">
        <v>1</v>
      </c>
      <c r="BC777" s="603">
        <v>0</v>
      </c>
      <c r="BD777" s="584">
        <f t="shared" si="2453"/>
        <v>1</v>
      </c>
      <c r="BE777" s="583">
        <f t="shared" si="2328"/>
        <v>1</v>
      </c>
      <c r="BF777" s="585">
        <v>2</v>
      </c>
      <c r="BG777" s="586">
        <v>45546</v>
      </c>
      <c r="BH777" s="572">
        <f t="shared" ref="BH777:BH823" si="2455">BH776</f>
        <v>46265</v>
      </c>
      <c r="BI777" s="604">
        <f t="shared" si="2454"/>
        <v>719</v>
      </c>
      <c r="BJ777" s="580" t="str">
        <f t="shared" si="2330"/>
        <v>Dead Stock</v>
      </c>
      <c r="BK777" s="751">
        <v>1700</v>
      </c>
    </row>
    <row r="778" spans="1:63" ht="13">
      <c r="A778" s="590"/>
      <c r="B778" s="591"/>
      <c r="C778" s="551">
        <v>775</v>
      </c>
      <c r="D778" s="683" t="s">
        <v>4741</v>
      </c>
      <c r="E778" s="684">
        <v>3</v>
      </c>
      <c r="F778" s="593" t="s">
        <v>1952</v>
      </c>
      <c r="G778" s="588" t="s">
        <v>3803</v>
      </c>
      <c r="H778" s="589" t="s">
        <v>3804</v>
      </c>
      <c r="I778" s="589" t="s">
        <v>4299</v>
      </c>
      <c r="J778" s="580" t="s">
        <v>629</v>
      </c>
      <c r="K778" s="594">
        <f t="shared" si="2436"/>
        <v>1</v>
      </c>
      <c r="L778" s="580">
        <v>1</v>
      </c>
      <c r="M778" s="558"/>
      <c r="N778" s="558"/>
      <c r="O778" s="562">
        <f t="shared" si="2437"/>
        <v>1</v>
      </c>
      <c r="P778" s="560"/>
      <c r="Q778" s="558"/>
      <c r="R778" s="562">
        <f t="shared" si="2438"/>
        <v>1</v>
      </c>
      <c r="S778" s="560"/>
      <c r="T778" s="558"/>
      <c r="U778" s="595">
        <f t="shared" si="2439"/>
        <v>1</v>
      </c>
      <c r="V778" s="560"/>
      <c r="W778" s="558"/>
      <c r="X778" s="562">
        <f t="shared" si="2440"/>
        <v>1</v>
      </c>
      <c r="Y778" s="560"/>
      <c r="Z778" s="558"/>
      <c r="AA778" s="595">
        <f t="shared" si="2441"/>
        <v>1</v>
      </c>
      <c r="AB778" s="560"/>
      <c r="AC778" s="558"/>
      <c r="AD778" s="562">
        <f t="shared" si="2442"/>
        <v>1</v>
      </c>
      <c r="AE778" s="557"/>
      <c r="AF778" s="558"/>
      <c r="AG778" s="672">
        <f t="shared" si="2443"/>
        <v>1</v>
      </c>
      <c r="AH778" s="560"/>
      <c r="AI778" s="558"/>
      <c r="AJ778" s="562">
        <f t="shared" si="2444"/>
        <v>1</v>
      </c>
      <c r="AK778" s="560"/>
      <c r="AL778" s="558"/>
      <c r="AM778" s="562">
        <f t="shared" si="2445"/>
        <v>1</v>
      </c>
      <c r="AN778" s="560"/>
      <c r="AO778" s="558"/>
      <c r="AP778" s="562">
        <f t="shared" si="2446"/>
        <v>1</v>
      </c>
      <c r="AQ778" s="560"/>
      <c r="AR778" s="558"/>
      <c r="AS778" s="562">
        <f t="shared" si="2447"/>
        <v>1</v>
      </c>
      <c r="AT778" s="560"/>
      <c r="AU778" s="558"/>
      <c r="AV778" s="562">
        <f t="shared" si="2448"/>
        <v>1</v>
      </c>
      <c r="AW778" s="597">
        <f t="shared" si="2449"/>
        <v>0</v>
      </c>
      <c r="AX778" s="583">
        <f t="shared" si="2449"/>
        <v>0</v>
      </c>
      <c r="AY778" s="599">
        <f t="shared" si="2450"/>
        <v>0</v>
      </c>
      <c r="AZ778" s="600" t="e">
        <f t="shared" si="2451"/>
        <v>#DIV/0!</v>
      </c>
      <c r="BA778" s="601">
        <f t="shared" si="2452"/>
        <v>0</v>
      </c>
      <c r="BB778" s="602">
        <v>1</v>
      </c>
      <c r="BC778" s="603">
        <v>0</v>
      </c>
      <c r="BD778" s="584">
        <f t="shared" si="2453"/>
        <v>1</v>
      </c>
      <c r="BE778" s="583">
        <f t="shared" si="2328"/>
        <v>1</v>
      </c>
      <c r="BF778" s="585">
        <v>2</v>
      </c>
      <c r="BG778" s="586">
        <v>45546</v>
      </c>
      <c r="BH778" s="572">
        <f t="shared" si="2455"/>
        <v>46265</v>
      </c>
      <c r="BI778" s="604">
        <f t="shared" si="2454"/>
        <v>719</v>
      </c>
      <c r="BJ778" s="580" t="str">
        <f t="shared" si="2330"/>
        <v>Dead Stock</v>
      </c>
      <c r="BK778" s="751">
        <v>12000</v>
      </c>
    </row>
    <row r="779" spans="1:63" ht="13">
      <c r="A779" s="549"/>
      <c r="B779" s="550"/>
      <c r="C779" s="551">
        <v>776</v>
      </c>
      <c r="D779" s="683" t="s">
        <v>4741</v>
      </c>
      <c r="E779" s="684">
        <v>4</v>
      </c>
      <c r="F779" s="593" t="s">
        <v>1952</v>
      </c>
      <c r="G779" s="588" t="s">
        <v>3805</v>
      </c>
      <c r="H779" s="589" t="s">
        <v>3806</v>
      </c>
      <c r="I779" s="589" t="s">
        <v>4299</v>
      </c>
      <c r="J779" s="580" t="s">
        <v>629</v>
      </c>
      <c r="K779" s="594">
        <f t="shared" si="2436"/>
        <v>1</v>
      </c>
      <c r="L779" s="588">
        <v>1</v>
      </c>
      <c r="M779" s="558"/>
      <c r="N779" s="558"/>
      <c r="O779" s="562">
        <f t="shared" si="2437"/>
        <v>1</v>
      </c>
      <c r="P779" s="560"/>
      <c r="Q779" s="558"/>
      <c r="R779" s="562">
        <f t="shared" si="2438"/>
        <v>1</v>
      </c>
      <c r="S779" s="560"/>
      <c r="T779" s="558"/>
      <c r="U779" s="595">
        <f t="shared" si="2439"/>
        <v>1</v>
      </c>
      <c r="V779" s="560"/>
      <c r="W779" s="558"/>
      <c r="X779" s="562">
        <f t="shared" si="2440"/>
        <v>1</v>
      </c>
      <c r="Y779" s="560"/>
      <c r="Z779" s="558"/>
      <c r="AA779" s="595">
        <f t="shared" si="2441"/>
        <v>1</v>
      </c>
      <c r="AB779" s="560"/>
      <c r="AC779" s="558"/>
      <c r="AD779" s="562">
        <f t="shared" si="2442"/>
        <v>1</v>
      </c>
      <c r="AE779" s="557"/>
      <c r="AF779" s="558"/>
      <c r="AG779" s="672">
        <f t="shared" si="2443"/>
        <v>1</v>
      </c>
      <c r="AH779" s="560"/>
      <c r="AI779" s="558"/>
      <c r="AJ779" s="562">
        <f t="shared" si="2444"/>
        <v>1</v>
      </c>
      <c r="AK779" s="560"/>
      <c r="AL779" s="558"/>
      <c r="AM779" s="562">
        <f t="shared" si="2445"/>
        <v>1</v>
      </c>
      <c r="AN779" s="560"/>
      <c r="AO779" s="558"/>
      <c r="AP779" s="562">
        <f t="shared" si="2446"/>
        <v>1</v>
      </c>
      <c r="AQ779" s="560"/>
      <c r="AR779" s="558"/>
      <c r="AS779" s="562">
        <f t="shared" si="2447"/>
        <v>1</v>
      </c>
      <c r="AT779" s="560"/>
      <c r="AU779" s="558"/>
      <c r="AV779" s="562">
        <f t="shared" si="2448"/>
        <v>1</v>
      </c>
      <c r="AW779" s="597">
        <f t="shared" si="2449"/>
        <v>0</v>
      </c>
      <c r="AX779" s="583">
        <f t="shared" si="2449"/>
        <v>0</v>
      </c>
      <c r="AY779" s="599">
        <f t="shared" si="2450"/>
        <v>0</v>
      </c>
      <c r="AZ779" s="600" t="e">
        <f t="shared" si="2451"/>
        <v>#DIV/0!</v>
      </c>
      <c r="BA779" s="601">
        <f t="shared" si="2452"/>
        <v>0</v>
      </c>
      <c r="BB779" s="602">
        <v>1</v>
      </c>
      <c r="BC779" s="603">
        <v>0</v>
      </c>
      <c r="BD779" s="584">
        <f t="shared" si="2453"/>
        <v>1</v>
      </c>
      <c r="BE779" s="583">
        <f t="shared" si="2328"/>
        <v>1</v>
      </c>
      <c r="BF779" s="585">
        <v>2</v>
      </c>
      <c r="BG779" s="586">
        <v>45546</v>
      </c>
      <c r="BH779" s="572">
        <f t="shared" si="2455"/>
        <v>46265</v>
      </c>
      <c r="BI779" s="604">
        <f t="shared" si="2454"/>
        <v>719</v>
      </c>
      <c r="BJ779" s="580" t="str">
        <f t="shared" si="2330"/>
        <v>Dead Stock</v>
      </c>
      <c r="BK779" s="751">
        <v>10900</v>
      </c>
    </row>
    <row r="780" spans="1:63" ht="13">
      <c r="A780" s="575"/>
      <c r="B780" s="576"/>
      <c r="C780" s="577">
        <v>777</v>
      </c>
      <c r="D780" s="683" t="s">
        <v>4741</v>
      </c>
      <c r="E780" s="684">
        <v>5</v>
      </c>
      <c r="F780" s="593" t="s">
        <v>1952</v>
      </c>
      <c r="G780" s="588" t="s">
        <v>3807</v>
      </c>
      <c r="H780" s="589" t="s">
        <v>3808</v>
      </c>
      <c r="I780" s="589" t="s">
        <v>4299</v>
      </c>
      <c r="J780" s="580" t="s">
        <v>629</v>
      </c>
      <c r="K780" s="594">
        <f t="shared" si="2436"/>
        <v>1</v>
      </c>
      <c r="L780" s="580">
        <v>1</v>
      </c>
      <c r="M780" s="558"/>
      <c r="N780" s="558"/>
      <c r="O780" s="562">
        <f t="shared" si="2437"/>
        <v>1</v>
      </c>
      <c r="P780" s="560"/>
      <c r="Q780" s="558"/>
      <c r="R780" s="562">
        <f t="shared" si="2438"/>
        <v>1</v>
      </c>
      <c r="S780" s="560"/>
      <c r="T780" s="558"/>
      <c r="U780" s="595">
        <f t="shared" si="2439"/>
        <v>1</v>
      </c>
      <c r="V780" s="560"/>
      <c r="W780" s="558"/>
      <c r="X780" s="562">
        <f t="shared" si="2440"/>
        <v>1</v>
      </c>
      <c r="Y780" s="560"/>
      <c r="Z780" s="558"/>
      <c r="AA780" s="595">
        <f t="shared" si="2441"/>
        <v>1</v>
      </c>
      <c r="AB780" s="560"/>
      <c r="AC780" s="558"/>
      <c r="AD780" s="562">
        <f t="shared" si="2442"/>
        <v>1</v>
      </c>
      <c r="AE780" s="557"/>
      <c r="AF780" s="558"/>
      <c r="AG780" s="672">
        <f t="shared" si="2443"/>
        <v>1</v>
      </c>
      <c r="AH780" s="560"/>
      <c r="AI780" s="558"/>
      <c r="AJ780" s="562">
        <f t="shared" si="2444"/>
        <v>1</v>
      </c>
      <c r="AK780" s="560"/>
      <c r="AL780" s="558"/>
      <c r="AM780" s="562">
        <f t="shared" si="2445"/>
        <v>1</v>
      </c>
      <c r="AN780" s="560"/>
      <c r="AO780" s="558"/>
      <c r="AP780" s="562">
        <f t="shared" si="2446"/>
        <v>1</v>
      </c>
      <c r="AQ780" s="560"/>
      <c r="AR780" s="558"/>
      <c r="AS780" s="562">
        <f t="shared" si="2447"/>
        <v>1</v>
      </c>
      <c r="AT780" s="560"/>
      <c r="AU780" s="558"/>
      <c r="AV780" s="562">
        <f t="shared" si="2448"/>
        <v>1</v>
      </c>
      <c r="AW780" s="597">
        <f t="shared" si="2449"/>
        <v>0</v>
      </c>
      <c r="AX780" s="583">
        <f t="shared" si="2449"/>
        <v>0</v>
      </c>
      <c r="AY780" s="599">
        <f t="shared" si="2450"/>
        <v>0</v>
      </c>
      <c r="AZ780" s="600" t="e">
        <f t="shared" si="2451"/>
        <v>#DIV/0!</v>
      </c>
      <c r="BA780" s="601">
        <f t="shared" si="2452"/>
        <v>0</v>
      </c>
      <c r="BB780" s="602">
        <v>1</v>
      </c>
      <c r="BC780" s="603">
        <v>0</v>
      </c>
      <c r="BD780" s="584">
        <f t="shared" si="2453"/>
        <v>1</v>
      </c>
      <c r="BE780" s="583">
        <f t="shared" si="2328"/>
        <v>1</v>
      </c>
      <c r="BF780" s="585">
        <v>2</v>
      </c>
      <c r="BG780" s="586">
        <v>45546</v>
      </c>
      <c r="BH780" s="572">
        <f t="shared" si="2455"/>
        <v>46265</v>
      </c>
      <c r="BI780" s="604">
        <f t="shared" si="2454"/>
        <v>719</v>
      </c>
      <c r="BJ780" s="580" t="str">
        <f t="shared" si="2330"/>
        <v>Dead Stock</v>
      </c>
      <c r="BK780" s="751">
        <v>9300</v>
      </c>
    </row>
    <row r="781" spans="1:63" ht="13">
      <c r="A781" s="549"/>
      <c r="B781" s="576"/>
      <c r="C781" s="551">
        <v>778</v>
      </c>
      <c r="D781" s="683" t="s">
        <v>4741</v>
      </c>
      <c r="E781" s="684">
        <v>6</v>
      </c>
      <c r="F781" s="593" t="s">
        <v>1952</v>
      </c>
      <c r="G781" s="588" t="s">
        <v>3809</v>
      </c>
      <c r="H781" s="589" t="s">
        <v>3810</v>
      </c>
      <c r="I781" s="589" t="s">
        <v>4299</v>
      </c>
      <c r="J781" s="580" t="s">
        <v>629</v>
      </c>
      <c r="K781" s="594">
        <f t="shared" si="2436"/>
        <v>1</v>
      </c>
      <c r="L781" s="588">
        <v>1</v>
      </c>
      <c r="M781" s="558"/>
      <c r="N781" s="558"/>
      <c r="O781" s="562">
        <f t="shared" si="2437"/>
        <v>1</v>
      </c>
      <c r="P781" s="560"/>
      <c r="Q781" s="558"/>
      <c r="R781" s="562">
        <f t="shared" si="2438"/>
        <v>1</v>
      </c>
      <c r="S781" s="560"/>
      <c r="T781" s="558"/>
      <c r="U781" s="595">
        <f t="shared" si="2439"/>
        <v>1</v>
      </c>
      <c r="V781" s="560"/>
      <c r="W781" s="558"/>
      <c r="X781" s="562">
        <f t="shared" si="2440"/>
        <v>1</v>
      </c>
      <c r="Y781" s="560"/>
      <c r="Z781" s="558"/>
      <c r="AA781" s="595">
        <f t="shared" si="2441"/>
        <v>1</v>
      </c>
      <c r="AB781" s="560"/>
      <c r="AC781" s="558"/>
      <c r="AD781" s="562">
        <f t="shared" si="2442"/>
        <v>1</v>
      </c>
      <c r="AE781" s="557"/>
      <c r="AF781" s="558"/>
      <c r="AG781" s="672">
        <f t="shared" si="2443"/>
        <v>1</v>
      </c>
      <c r="AH781" s="560"/>
      <c r="AI781" s="558"/>
      <c r="AJ781" s="562">
        <f t="shared" si="2444"/>
        <v>1</v>
      </c>
      <c r="AK781" s="560"/>
      <c r="AL781" s="558"/>
      <c r="AM781" s="562">
        <f t="shared" si="2445"/>
        <v>1</v>
      </c>
      <c r="AN781" s="560"/>
      <c r="AO781" s="558"/>
      <c r="AP781" s="562">
        <f t="shared" si="2446"/>
        <v>1</v>
      </c>
      <c r="AQ781" s="560"/>
      <c r="AR781" s="558"/>
      <c r="AS781" s="562">
        <f t="shared" si="2447"/>
        <v>1</v>
      </c>
      <c r="AT781" s="560"/>
      <c r="AU781" s="558"/>
      <c r="AV781" s="562">
        <f t="shared" si="2448"/>
        <v>1</v>
      </c>
      <c r="AW781" s="597">
        <f t="shared" si="2449"/>
        <v>0</v>
      </c>
      <c r="AX781" s="583">
        <f t="shared" si="2449"/>
        <v>0</v>
      </c>
      <c r="AY781" s="599">
        <f t="shared" si="2450"/>
        <v>0</v>
      </c>
      <c r="AZ781" s="600" t="e">
        <f t="shared" si="2451"/>
        <v>#DIV/0!</v>
      </c>
      <c r="BA781" s="601">
        <f t="shared" si="2452"/>
        <v>0</v>
      </c>
      <c r="BB781" s="602">
        <v>1</v>
      </c>
      <c r="BC781" s="603">
        <v>0</v>
      </c>
      <c r="BD781" s="584">
        <f t="shared" si="2453"/>
        <v>1</v>
      </c>
      <c r="BE781" s="583">
        <f t="shared" si="2328"/>
        <v>1</v>
      </c>
      <c r="BF781" s="585">
        <v>2</v>
      </c>
      <c r="BG781" s="586">
        <v>45546</v>
      </c>
      <c r="BH781" s="572">
        <f t="shared" si="2455"/>
        <v>46265</v>
      </c>
      <c r="BI781" s="604">
        <f t="shared" si="2454"/>
        <v>719</v>
      </c>
      <c r="BJ781" s="580" t="str">
        <f t="shared" si="2330"/>
        <v>Dead Stock</v>
      </c>
      <c r="BK781" s="751">
        <v>36000</v>
      </c>
    </row>
    <row r="782" spans="1:63" ht="13">
      <c r="A782" s="549"/>
      <c r="B782" s="576"/>
      <c r="C782" s="551">
        <v>779</v>
      </c>
      <c r="D782" s="683" t="s">
        <v>4741</v>
      </c>
      <c r="E782" s="684">
        <v>7</v>
      </c>
      <c r="F782" s="593" t="s">
        <v>1952</v>
      </c>
      <c r="G782" s="588" t="s">
        <v>3771</v>
      </c>
      <c r="H782" s="589" t="s">
        <v>3772</v>
      </c>
      <c r="I782" s="589" t="s">
        <v>4299</v>
      </c>
      <c r="J782" s="580" t="s">
        <v>629</v>
      </c>
      <c r="K782" s="594">
        <f t="shared" si="2436"/>
        <v>2</v>
      </c>
      <c r="L782" s="580">
        <v>2</v>
      </c>
      <c r="M782" s="558"/>
      <c r="N782" s="558"/>
      <c r="O782" s="562">
        <f t="shared" si="2437"/>
        <v>2</v>
      </c>
      <c r="P782" s="560"/>
      <c r="Q782" s="558"/>
      <c r="R782" s="562">
        <f t="shared" si="2438"/>
        <v>2</v>
      </c>
      <c r="S782" s="560"/>
      <c r="T782" s="558"/>
      <c r="U782" s="595">
        <f t="shared" si="2439"/>
        <v>2</v>
      </c>
      <c r="V782" s="560"/>
      <c r="W782" s="558"/>
      <c r="X782" s="562">
        <f t="shared" si="2440"/>
        <v>2</v>
      </c>
      <c r="Y782" s="560"/>
      <c r="Z782" s="558"/>
      <c r="AA782" s="595">
        <f t="shared" si="2441"/>
        <v>2</v>
      </c>
      <c r="AB782" s="560"/>
      <c r="AC782" s="558"/>
      <c r="AD782" s="562">
        <f t="shared" si="2442"/>
        <v>2</v>
      </c>
      <c r="AE782" s="557"/>
      <c r="AF782" s="558"/>
      <c r="AG782" s="672">
        <f t="shared" si="2443"/>
        <v>2</v>
      </c>
      <c r="AH782" s="560"/>
      <c r="AI782" s="558"/>
      <c r="AJ782" s="562">
        <f t="shared" si="2444"/>
        <v>2</v>
      </c>
      <c r="AK782" s="560"/>
      <c r="AL782" s="558"/>
      <c r="AM782" s="562">
        <f t="shared" si="2445"/>
        <v>2</v>
      </c>
      <c r="AN782" s="560"/>
      <c r="AO782" s="558"/>
      <c r="AP782" s="562">
        <f t="shared" si="2446"/>
        <v>2</v>
      </c>
      <c r="AQ782" s="560"/>
      <c r="AR782" s="558"/>
      <c r="AS782" s="562">
        <f t="shared" si="2447"/>
        <v>2</v>
      </c>
      <c r="AT782" s="560"/>
      <c r="AU782" s="558"/>
      <c r="AV782" s="562">
        <f t="shared" si="2448"/>
        <v>2</v>
      </c>
      <c r="AW782" s="597">
        <f t="shared" si="2449"/>
        <v>0</v>
      </c>
      <c r="AX782" s="583">
        <f t="shared" si="2449"/>
        <v>0</v>
      </c>
      <c r="AY782" s="599">
        <f t="shared" si="2450"/>
        <v>0</v>
      </c>
      <c r="AZ782" s="600" t="e">
        <f t="shared" si="2451"/>
        <v>#DIV/0!</v>
      </c>
      <c r="BA782" s="601">
        <f t="shared" si="2452"/>
        <v>0</v>
      </c>
      <c r="BB782" s="602">
        <v>2</v>
      </c>
      <c r="BC782" s="603">
        <v>1</v>
      </c>
      <c r="BD782" s="584">
        <f t="shared" si="2453"/>
        <v>2</v>
      </c>
      <c r="BE782" s="583">
        <f t="shared" si="2328"/>
        <v>1</v>
      </c>
      <c r="BF782" s="585">
        <v>2</v>
      </c>
      <c r="BG782" s="586">
        <v>45546</v>
      </c>
      <c r="BH782" s="572">
        <f t="shared" si="2455"/>
        <v>46265</v>
      </c>
      <c r="BI782" s="604">
        <f t="shared" si="2454"/>
        <v>719</v>
      </c>
      <c r="BJ782" s="580" t="str">
        <f t="shared" si="2330"/>
        <v>Dead Stock</v>
      </c>
      <c r="BK782" s="751">
        <v>450</v>
      </c>
    </row>
    <row r="783" spans="1:63" ht="13">
      <c r="A783" s="549"/>
      <c r="B783" s="550"/>
      <c r="C783" s="551">
        <v>780</v>
      </c>
      <c r="D783" s="683" t="s">
        <v>4741</v>
      </c>
      <c r="E783" s="684">
        <v>8</v>
      </c>
      <c r="F783" s="593" t="s">
        <v>1952</v>
      </c>
      <c r="G783" s="588" t="s">
        <v>3811</v>
      </c>
      <c r="H783" s="589" t="s">
        <v>3812</v>
      </c>
      <c r="I783" s="589" t="s">
        <v>4299</v>
      </c>
      <c r="J783" s="580" t="s">
        <v>629</v>
      </c>
      <c r="K783" s="594">
        <f t="shared" si="2436"/>
        <v>2</v>
      </c>
      <c r="L783" s="588">
        <v>2</v>
      </c>
      <c r="M783" s="558"/>
      <c r="N783" s="558"/>
      <c r="O783" s="562">
        <f t="shared" si="2437"/>
        <v>2</v>
      </c>
      <c r="P783" s="560"/>
      <c r="Q783" s="558"/>
      <c r="R783" s="562">
        <f t="shared" si="2438"/>
        <v>2</v>
      </c>
      <c r="S783" s="560"/>
      <c r="T783" s="558"/>
      <c r="U783" s="595">
        <f t="shared" si="2439"/>
        <v>2</v>
      </c>
      <c r="V783" s="560"/>
      <c r="W783" s="558"/>
      <c r="X783" s="562">
        <f t="shared" si="2440"/>
        <v>2</v>
      </c>
      <c r="Y783" s="560"/>
      <c r="Z783" s="558"/>
      <c r="AA783" s="595">
        <f t="shared" si="2441"/>
        <v>2</v>
      </c>
      <c r="AB783" s="560"/>
      <c r="AC783" s="558"/>
      <c r="AD783" s="562">
        <f t="shared" si="2442"/>
        <v>2</v>
      </c>
      <c r="AE783" s="557"/>
      <c r="AF783" s="558"/>
      <c r="AG783" s="672">
        <f t="shared" si="2443"/>
        <v>2</v>
      </c>
      <c r="AH783" s="560"/>
      <c r="AI783" s="558"/>
      <c r="AJ783" s="562">
        <f t="shared" si="2444"/>
        <v>2</v>
      </c>
      <c r="AK783" s="560"/>
      <c r="AL783" s="558"/>
      <c r="AM783" s="562">
        <f t="shared" si="2445"/>
        <v>2</v>
      </c>
      <c r="AN783" s="560"/>
      <c r="AO783" s="558"/>
      <c r="AP783" s="562">
        <f t="shared" si="2446"/>
        <v>2</v>
      </c>
      <c r="AQ783" s="560"/>
      <c r="AR783" s="558"/>
      <c r="AS783" s="562">
        <f t="shared" si="2447"/>
        <v>2</v>
      </c>
      <c r="AT783" s="560"/>
      <c r="AU783" s="558"/>
      <c r="AV783" s="562">
        <f t="shared" si="2448"/>
        <v>2</v>
      </c>
      <c r="AW783" s="597">
        <f t="shared" si="2449"/>
        <v>0</v>
      </c>
      <c r="AX783" s="583">
        <f t="shared" si="2449"/>
        <v>0</v>
      </c>
      <c r="AY783" s="599">
        <f t="shared" si="2450"/>
        <v>0</v>
      </c>
      <c r="AZ783" s="600" t="e">
        <f t="shared" si="2451"/>
        <v>#DIV/0!</v>
      </c>
      <c r="BA783" s="601">
        <f t="shared" si="2452"/>
        <v>0</v>
      </c>
      <c r="BB783" s="602">
        <v>2</v>
      </c>
      <c r="BC783" s="603">
        <v>1</v>
      </c>
      <c r="BD783" s="584">
        <f t="shared" si="2453"/>
        <v>2</v>
      </c>
      <c r="BE783" s="583">
        <f t="shared" si="2328"/>
        <v>1</v>
      </c>
      <c r="BF783" s="585">
        <v>2</v>
      </c>
      <c r="BG783" s="586">
        <v>45546</v>
      </c>
      <c r="BH783" s="572">
        <f t="shared" si="2455"/>
        <v>46265</v>
      </c>
      <c r="BI783" s="604">
        <f t="shared" si="2454"/>
        <v>719</v>
      </c>
      <c r="BJ783" s="580" t="str">
        <f t="shared" si="2330"/>
        <v>Dead Stock</v>
      </c>
      <c r="BK783" s="751">
        <v>1200</v>
      </c>
    </row>
    <row r="784" spans="1:63" ht="13">
      <c r="A784" s="575"/>
      <c r="B784" s="576"/>
      <c r="C784" s="577">
        <v>781</v>
      </c>
      <c r="D784" s="683" t="s">
        <v>4741</v>
      </c>
      <c r="E784" s="684">
        <v>9</v>
      </c>
      <c r="F784" s="593" t="s">
        <v>1952</v>
      </c>
      <c r="G784" s="588" t="s">
        <v>3773</v>
      </c>
      <c r="H784" s="589" t="s">
        <v>3774</v>
      </c>
      <c r="I784" s="589" t="s">
        <v>4299</v>
      </c>
      <c r="J784" s="580" t="s">
        <v>629</v>
      </c>
      <c r="K784" s="594">
        <f t="shared" si="2436"/>
        <v>1</v>
      </c>
      <c r="L784" s="580">
        <v>1</v>
      </c>
      <c r="M784" s="558"/>
      <c r="N784" s="558"/>
      <c r="O784" s="562">
        <f t="shared" si="2437"/>
        <v>1</v>
      </c>
      <c r="P784" s="560"/>
      <c r="Q784" s="558"/>
      <c r="R784" s="562">
        <f t="shared" si="2438"/>
        <v>1</v>
      </c>
      <c r="S784" s="560"/>
      <c r="T784" s="558"/>
      <c r="U784" s="595">
        <f t="shared" si="2439"/>
        <v>1</v>
      </c>
      <c r="V784" s="560"/>
      <c r="W784" s="558"/>
      <c r="X784" s="562">
        <f t="shared" si="2440"/>
        <v>1</v>
      </c>
      <c r="Y784" s="560"/>
      <c r="Z784" s="558"/>
      <c r="AA784" s="595">
        <f t="shared" si="2441"/>
        <v>1</v>
      </c>
      <c r="AB784" s="560"/>
      <c r="AC784" s="558"/>
      <c r="AD784" s="562">
        <f t="shared" si="2442"/>
        <v>1</v>
      </c>
      <c r="AE784" s="557"/>
      <c r="AF784" s="558"/>
      <c r="AG784" s="672">
        <f t="shared" si="2443"/>
        <v>1</v>
      </c>
      <c r="AH784" s="560"/>
      <c r="AI784" s="558"/>
      <c r="AJ784" s="562">
        <f t="shared" si="2444"/>
        <v>1</v>
      </c>
      <c r="AK784" s="560"/>
      <c r="AL784" s="558"/>
      <c r="AM784" s="562">
        <f t="shared" si="2445"/>
        <v>1</v>
      </c>
      <c r="AN784" s="560"/>
      <c r="AO784" s="558"/>
      <c r="AP784" s="562">
        <f t="shared" si="2446"/>
        <v>1</v>
      </c>
      <c r="AQ784" s="560"/>
      <c r="AR784" s="558"/>
      <c r="AS784" s="562">
        <f t="shared" si="2447"/>
        <v>1</v>
      </c>
      <c r="AT784" s="560"/>
      <c r="AU784" s="558"/>
      <c r="AV784" s="562">
        <f t="shared" si="2448"/>
        <v>1</v>
      </c>
      <c r="AW784" s="597">
        <f t="shared" si="2449"/>
        <v>0</v>
      </c>
      <c r="AX784" s="583">
        <f t="shared" si="2449"/>
        <v>0</v>
      </c>
      <c r="AY784" s="599">
        <f t="shared" si="2450"/>
        <v>0</v>
      </c>
      <c r="AZ784" s="600" t="e">
        <f t="shared" si="2451"/>
        <v>#DIV/0!</v>
      </c>
      <c r="BA784" s="601">
        <f t="shared" si="2452"/>
        <v>0</v>
      </c>
      <c r="BB784" s="602">
        <v>1</v>
      </c>
      <c r="BC784" s="603">
        <v>0</v>
      </c>
      <c r="BD784" s="584">
        <f t="shared" si="2453"/>
        <v>1</v>
      </c>
      <c r="BE784" s="583">
        <f t="shared" si="2328"/>
        <v>1</v>
      </c>
      <c r="BF784" s="585">
        <v>2</v>
      </c>
      <c r="BG784" s="586">
        <v>45546</v>
      </c>
      <c r="BH784" s="572">
        <f t="shared" si="2455"/>
        <v>46265</v>
      </c>
      <c r="BI784" s="604">
        <f t="shared" si="2454"/>
        <v>719</v>
      </c>
      <c r="BJ784" s="580" t="str">
        <f t="shared" si="2330"/>
        <v>Dead Stock</v>
      </c>
      <c r="BK784" s="751">
        <v>1500</v>
      </c>
    </row>
    <row r="785" spans="1:63" ht="13">
      <c r="A785" s="549"/>
      <c r="B785" s="550"/>
      <c r="C785" s="551">
        <v>782</v>
      </c>
      <c r="D785" s="683" t="s">
        <v>4741</v>
      </c>
      <c r="E785" s="684">
        <v>10</v>
      </c>
      <c r="F785" s="593" t="s">
        <v>1952</v>
      </c>
      <c r="G785" s="588" t="s">
        <v>3813</v>
      </c>
      <c r="H785" s="589" t="s">
        <v>3814</v>
      </c>
      <c r="I785" s="589" t="s">
        <v>4299</v>
      </c>
      <c r="J785" s="580" t="s">
        <v>629</v>
      </c>
      <c r="K785" s="594">
        <f t="shared" si="2436"/>
        <v>1</v>
      </c>
      <c r="L785" s="588">
        <v>1</v>
      </c>
      <c r="M785" s="558"/>
      <c r="N785" s="558"/>
      <c r="O785" s="562">
        <f t="shared" si="2437"/>
        <v>1</v>
      </c>
      <c r="P785" s="560"/>
      <c r="Q785" s="558"/>
      <c r="R785" s="562">
        <f t="shared" si="2438"/>
        <v>1</v>
      </c>
      <c r="S785" s="560"/>
      <c r="T785" s="558"/>
      <c r="U785" s="595">
        <f t="shared" si="2439"/>
        <v>1</v>
      </c>
      <c r="V785" s="560"/>
      <c r="W785" s="558"/>
      <c r="X785" s="562">
        <f t="shared" si="2440"/>
        <v>1</v>
      </c>
      <c r="Y785" s="560"/>
      <c r="Z785" s="558"/>
      <c r="AA785" s="595">
        <f t="shared" si="2441"/>
        <v>1</v>
      </c>
      <c r="AB785" s="560"/>
      <c r="AC785" s="558"/>
      <c r="AD785" s="562">
        <f t="shared" si="2442"/>
        <v>1</v>
      </c>
      <c r="AE785" s="557"/>
      <c r="AF785" s="558"/>
      <c r="AG785" s="672">
        <f t="shared" si="2443"/>
        <v>1</v>
      </c>
      <c r="AH785" s="560"/>
      <c r="AI785" s="558"/>
      <c r="AJ785" s="562">
        <f t="shared" si="2444"/>
        <v>1</v>
      </c>
      <c r="AK785" s="560"/>
      <c r="AL785" s="558"/>
      <c r="AM785" s="562">
        <f t="shared" si="2445"/>
        <v>1</v>
      </c>
      <c r="AN785" s="560"/>
      <c r="AO785" s="558"/>
      <c r="AP785" s="562">
        <f t="shared" si="2446"/>
        <v>1</v>
      </c>
      <c r="AQ785" s="560"/>
      <c r="AR785" s="558"/>
      <c r="AS785" s="562">
        <f t="shared" si="2447"/>
        <v>1</v>
      </c>
      <c r="AT785" s="560"/>
      <c r="AU785" s="558"/>
      <c r="AV785" s="562">
        <f t="shared" si="2448"/>
        <v>1</v>
      </c>
      <c r="AW785" s="597">
        <f t="shared" si="2449"/>
        <v>0</v>
      </c>
      <c r="AX785" s="583">
        <f t="shared" si="2449"/>
        <v>0</v>
      </c>
      <c r="AY785" s="599">
        <f t="shared" si="2450"/>
        <v>0</v>
      </c>
      <c r="AZ785" s="600" t="e">
        <f t="shared" si="2451"/>
        <v>#DIV/0!</v>
      </c>
      <c r="BA785" s="601">
        <f t="shared" si="2452"/>
        <v>0</v>
      </c>
      <c r="BB785" s="602">
        <v>1</v>
      </c>
      <c r="BC785" s="603">
        <v>0</v>
      </c>
      <c r="BD785" s="584">
        <f t="shared" si="2453"/>
        <v>1</v>
      </c>
      <c r="BE785" s="583">
        <f t="shared" si="2328"/>
        <v>1</v>
      </c>
      <c r="BF785" s="585">
        <v>2</v>
      </c>
      <c r="BG785" s="586">
        <v>45546</v>
      </c>
      <c r="BH785" s="572">
        <f t="shared" si="2455"/>
        <v>46265</v>
      </c>
      <c r="BI785" s="604">
        <f t="shared" si="2454"/>
        <v>719</v>
      </c>
      <c r="BJ785" s="580" t="str">
        <f t="shared" si="2330"/>
        <v>Dead Stock</v>
      </c>
      <c r="BK785" s="751">
        <v>24000</v>
      </c>
    </row>
    <row r="786" spans="1:63" ht="13">
      <c r="A786" s="590"/>
      <c r="B786" s="591"/>
      <c r="C786" s="551">
        <v>783</v>
      </c>
      <c r="D786" s="683" t="s">
        <v>4741</v>
      </c>
      <c r="E786" s="684">
        <v>11</v>
      </c>
      <c r="F786" s="593" t="s">
        <v>1952</v>
      </c>
      <c r="G786" s="588" t="s">
        <v>3775</v>
      </c>
      <c r="H786" s="589" t="s">
        <v>3776</v>
      </c>
      <c r="I786" s="589" t="s">
        <v>4299</v>
      </c>
      <c r="J786" s="580" t="s">
        <v>629</v>
      </c>
      <c r="K786" s="594">
        <f t="shared" si="2436"/>
        <v>1</v>
      </c>
      <c r="L786" s="580">
        <v>1</v>
      </c>
      <c r="M786" s="558"/>
      <c r="N786" s="558"/>
      <c r="O786" s="562">
        <f t="shared" si="2437"/>
        <v>1</v>
      </c>
      <c r="P786" s="560"/>
      <c r="Q786" s="558"/>
      <c r="R786" s="562">
        <f t="shared" si="2438"/>
        <v>1</v>
      </c>
      <c r="S786" s="560"/>
      <c r="T786" s="558"/>
      <c r="U786" s="595">
        <f t="shared" si="2439"/>
        <v>1</v>
      </c>
      <c r="V786" s="560"/>
      <c r="W786" s="558"/>
      <c r="X786" s="562">
        <f t="shared" si="2440"/>
        <v>1</v>
      </c>
      <c r="Y786" s="560"/>
      <c r="Z786" s="558"/>
      <c r="AA786" s="595">
        <f t="shared" si="2441"/>
        <v>1</v>
      </c>
      <c r="AB786" s="560"/>
      <c r="AC786" s="558"/>
      <c r="AD786" s="562">
        <f t="shared" si="2442"/>
        <v>1</v>
      </c>
      <c r="AE786" s="557"/>
      <c r="AF786" s="558"/>
      <c r="AG786" s="672">
        <f t="shared" si="2443"/>
        <v>1</v>
      </c>
      <c r="AH786" s="560"/>
      <c r="AI786" s="558"/>
      <c r="AJ786" s="562">
        <f t="shared" si="2444"/>
        <v>1</v>
      </c>
      <c r="AK786" s="560"/>
      <c r="AL786" s="558"/>
      <c r="AM786" s="562">
        <f t="shared" si="2445"/>
        <v>1</v>
      </c>
      <c r="AN786" s="560"/>
      <c r="AO786" s="558"/>
      <c r="AP786" s="562">
        <f t="shared" si="2446"/>
        <v>1</v>
      </c>
      <c r="AQ786" s="560"/>
      <c r="AR786" s="558"/>
      <c r="AS786" s="562">
        <f t="shared" si="2447"/>
        <v>1</v>
      </c>
      <c r="AT786" s="560"/>
      <c r="AU786" s="558"/>
      <c r="AV786" s="562">
        <f t="shared" si="2448"/>
        <v>1</v>
      </c>
      <c r="AW786" s="597">
        <f t="shared" si="2449"/>
        <v>0</v>
      </c>
      <c r="AX786" s="583">
        <f t="shared" si="2449"/>
        <v>0</v>
      </c>
      <c r="AY786" s="599">
        <f t="shared" si="2450"/>
        <v>0</v>
      </c>
      <c r="AZ786" s="600" t="e">
        <f t="shared" si="2451"/>
        <v>#DIV/0!</v>
      </c>
      <c r="BA786" s="601">
        <f t="shared" si="2452"/>
        <v>0</v>
      </c>
      <c r="BB786" s="602">
        <v>1</v>
      </c>
      <c r="BC786" s="603">
        <v>0</v>
      </c>
      <c r="BD786" s="584">
        <f t="shared" si="2453"/>
        <v>1</v>
      </c>
      <c r="BE786" s="583">
        <f t="shared" si="2328"/>
        <v>1</v>
      </c>
      <c r="BF786" s="585">
        <v>2</v>
      </c>
      <c r="BG786" s="586">
        <v>45546</v>
      </c>
      <c r="BH786" s="572">
        <f t="shared" si="2455"/>
        <v>46265</v>
      </c>
      <c r="BI786" s="604">
        <f t="shared" si="2454"/>
        <v>719</v>
      </c>
      <c r="BJ786" s="580" t="str">
        <f t="shared" si="2330"/>
        <v>Dead Stock</v>
      </c>
      <c r="BK786" s="751">
        <v>3500</v>
      </c>
    </row>
    <row r="787" spans="1:63" ht="13">
      <c r="A787" s="549"/>
      <c r="B787" s="550"/>
      <c r="C787" s="551">
        <v>784</v>
      </c>
      <c r="D787" s="683" t="s">
        <v>4741</v>
      </c>
      <c r="E787" s="684">
        <v>12</v>
      </c>
      <c r="F787" s="593" t="s">
        <v>1952</v>
      </c>
      <c r="G787" s="588" t="s">
        <v>3777</v>
      </c>
      <c r="H787" s="589" t="s">
        <v>3778</v>
      </c>
      <c r="I787" s="589" t="s">
        <v>4299</v>
      </c>
      <c r="J787" s="580" t="s">
        <v>629</v>
      </c>
      <c r="K787" s="594">
        <f t="shared" si="2436"/>
        <v>1</v>
      </c>
      <c r="L787" s="588">
        <v>1</v>
      </c>
      <c r="M787" s="558"/>
      <c r="N787" s="558"/>
      <c r="O787" s="562">
        <f t="shared" si="2437"/>
        <v>1</v>
      </c>
      <c r="P787" s="560"/>
      <c r="Q787" s="558"/>
      <c r="R787" s="562">
        <f t="shared" si="2438"/>
        <v>1</v>
      </c>
      <c r="S787" s="560"/>
      <c r="T787" s="558"/>
      <c r="U787" s="595">
        <f t="shared" si="2439"/>
        <v>1</v>
      </c>
      <c r="V787" s="560"/>
      <c r="W787" s="558"/>
      <c r="X787" s="562">
        <f t="shared" si="2440"/>
        <v>1</v>
      </c>
      <c r="Y787" s="560"/>
      <c r="Z787" s="558"/>
      <c r="AA787" s="595">
        <f t="shared" si="2441"/>
        <v>1</v>
      </c>
      <c r="AB787" s="560"/>
      <c r="AC787" s="558"/>
      <c r="AD787" s="562">
        <f t="shared" si="2442"/>
        <v>1</v>
      </c>
      <c r="AE787" s="557"/>
      <c r="AF787" s="558"/>
      <c r="AG787" s="672">
        <f t="shared" si="2443"/>
        <v>1</v>
      </c>
      <c r="AH787" s="560"/>
      <c r="AI787" s="558"/>
      <c r="AJ787" s="562">
        <f t="shared" si="2444"/>
        <v>1</v>
      </c>
      <c r="AK787" s="560"/>
      <c r="AL787" s="558"/>
      <c r="AM787" s="562">
        <f t="shared" si="2445"/>
        <v>1</v>
      </c>
      <c r="AN787" s="560"/>
      <c r="AO787" s="558"/>
      <c r="AP787" s="562">
        <f t="shared" si="2446"/>
        <v>1</v>
      </c>
      <c r="AQ787" s="560"/>
      <c r="AR787" s="558"/>
      <c r="AS787" s="562">
        <f t="shared" si="2447"/>
        <v>1</v>
      </c>
      <c r="AT787" s="560"/>
      <c r="AU787" s="558"/>
      <c r="AV787" s="562">
        <f t="shared" si="2448"/>
        <v>1</v>
      </c>
      <c r="AW787" s="597">
        <f t="shared" si="2449"/>
        <v>0</v>
      </c>
      <c r="AX787" s="583">
        <f t="shared" si="2449"/>
        <v>0</v>
      </c>
      <c r="AY787" s="599">
        <f t="shared" si="2450"/>
        <v>0</v>
      </c>
      <c r="AZ787" s="600" t="e">
        <f t="shared" si="2451"/>
        <v>#DIV/0!</v>
      </c>
      <c r="BA787" s="601">
        <f t="shared" si="2452"/>
        <v>0</v>
      </c>
      <c r="BB787" s="602">
        <v>1</v>
      </c>
      <c r="BC787" s="603">
        <v>0</v>
      </c>
      <c r="BD787" s="584">
        <f t="shared" si="2453"/>
        <v>1</v>
      </c>
      <c r="BE787" s="583">
        <f t="shared" si="2328"/>
        <v>1</v>
      </c>
      <c r="BF787" s="585">
        <v>2</v>
      </c>
      <c r="BG787" s="586">
        <v>45546</v>
      </c>
      <c r="BH787" s="572">
        <f t="shared" si="2455"/>
        <v>46265</v>
      </c>
      <c r="BI787" s="604">
        <f t="shared" si="2454"/>
        <v>719</v>
      </c>
      <c r="BJ787" s="580" t="str">
        <f t="shared" si="2330"/>
        <v>Dead Stock</v>
      </c>
      <c r="BK787" s="751">
        <v>200</v>
      </c>
    </row>
    <row r="788" spans="1:63" ht="13">
      <c r="A788" s="575"/>
      <c r="B788" s="576"/>
      <c r="C788" s="577">
        <v>785</v>
      </c>
      <c r="D788" s="683" t="s">
        <v>4741</v>
      </c>
      <c r="E788" s="684">
        <v>13</v>
      </c>
      <c r="F788" s="593" t="s">
        <v>1952</v>
      </c>
      <c r="G788" s="588" t="s">
        <v>3779</v>
      </c>
      <c r="H788" s="589" t="s">
        <v>3780</v>
      </c>
      <c r="I788" s="589" t="s">
        <v>4299</v>
      </c>
      <c r="J788" s="580" t="s">
        <v>629</v>
      </c>
      <c r="K788" s="594">
        <f t="shared" si="2436"/>
        <v>1</v>
      </c>
      <c r="L788" s="580">
        <v>1</v>
      </c>
      <c r="M788" s="558"/>
      <c r="N788" s="558"/>
      <c r="O788" s="562">
        <f t="shared" si="2437"/>
        <v>1</v>
      </c>
      <c r="P788" s="560"/>
      <c r="Q788" s="558"/>
      <c r="R788" s="562">
        <f t="shared" si="2438"/>
        <v>1</v>
      </c>
      <c r="S788" s="560"/>
      <c r="T788" s="558"/>
      <c r="U788" s="595">
        <f t="shared" si="2439"/>
        <v>1</v>
      </c>
      <c r="V788" s="560"/>
      <c r="W788" s="558"/>
      <c r="X788" s="562">
        <f t="shared" si="2440"/>
        <v>1</v>
      </c>
      <c r="Y788" s="560"/>
      <c r="Z788" s="558"/>
      <c r="AA788" s="595">
        <f t="shared" si="2441"/>
        <v>1</v>
      </c>
      <c r="AB788" s="560"/>
      <c r="AC788" s="558"/>
      <c r="AD788" s="562">
        <f t="shared" si="2442"/>
        <v>1</v>
      </c>
      <c r="AE788" s="557"/>
      <c r="AF788" s="558"/>
      <c r="AG788" s="672">
        <f t="shared" si="2443"/>
        <v>1</v>
      </c>
      <c r="AH788" s="560"/>
      <c r="AI788" s="558"/>
      <c r="AJ788" s="562">
        <f t="shared" si="2444"/>
        <v>1</v>
      </c>
      <c r="AK788" s="560"/>
      <c r="AL788" s="558"/>
      <c r="AM788" s="562">
        <f t="shared" si="2445"/>
        <v>1</v>
      </c>
      <c r="AN788" s="560"/>
      <c r="AO788" s="558"/>
      <c r="AP788" s="562">
        <f t="shared" si="2446"/>
        <v>1</v>
      </c>
      <c r="AQ788" s="560"/>
      <c r="AR788" s="558"/>
      <c r="AS788" s="562">
        <f t="shared" si="2447"/>
        <v>1</v>
      </c>
      <c r="AT788" s="560"/>
      <c r="AU788" s="558"/>
      <c r="AV788" s="562">
        <f t="shared" si="2448"/>
        <v>1</v>
      </c>
      <c r="AW788" s="597">
        <f t="shared" si="2449"/>
        <v>0</v>
      </c>
      <c r="AX788" s="583">
        <f t="shared" si="2449"/>
        <v>0</v>
      </c>
      <c r="AY788" s="599">
        <f t="shared" si="2450"/>
        <v>0</v>
      </c>
      <c r="AZ788" s="600" t="e">
        <f t="shared" si="2451"/>
        <v>#DIV/0!</v>
      </c>
      <c r="BA788" s="601">
        <f t="shared" si="2452"/>
        <v>0</v>
      </c>
      <c r="BB788" s="602">
        <v>1</v>
      </c>
      <c r="BC788" s="603">
        <v>0</v>
      </c>
      <c r="BD788" s="584">
        <f t="shared" si="2453"/>
        <v>1</v>
      </c>
      <c r="BE788" s="583">
        <f t="shared" si="2328"/>
        <v>1</v>
      </c>
      <c r="BF788" s="585">
        <v>2</v>
      </c>
      <c r="BG788" s="586">
        <v>45546</v>
      </c>
      <c r="BH788" s="572">
        <f t="shared" si="2455"/>
        <v>46265</v>
      </c>
      <c r="BI788" s="604">
        <f t="shared" si="2454"/>
        <v>719</v>
      </c>
      <c r="BJ788" s="580" t="str">
        <f t="shared" si="2330"/>
        <v>Dead Stock</v>
      </c>
      <c r="BK788" s="751">
        <v>5500</v>
      </c>
    </row>
    <row r="789" spans="1:63" ht="13">
      <c r="A789" s="549"/>
      <c r="B789" s="576"/>
      <c r="C789" s="551">
        <v>786</v>
      </c>
      <c r="D789" s="683" t="s">
        <v>4741</v>
      </c>
      <c r="E789" s="684">
        <v>14</v>
      </c>
      <c r="F789" s="593" t="s">
        <v>1952</v>
      </c>
      <c r="G789" s="588" t="s">
        <v>3781</v>
      </c>
      <c r="H789" s="589" t="s">
        <v>3782</v>
      </c>
      <c r="I789" s="589" t="s">
        <v>4299</v>
      </c>
      <c r="J789" s="580" t="s">
        <v>629</v>
      </c>
      <c r="K789" s="594">
        <f t="shared" si="2436"/>
        <v>5</v>
      </c>
      <c r="L789" s="588">
        <v>5</v>
      </c>
      <c r="M789" s="558"/>
      <c r="N789" s="558"/>
      <c r="O789" s="562">
        <f t="shared" si="2437"/>
        <v>5</v>
      </c>
      <c r="P789" s="560"/>
      <c r="Q789" s="558"/>
      <c r="R789" s="562">
        <f t="shared" si="2438"/>
        <v>5</v>
      </c>
      <c r="S789" s="560"/>
      <c r="T789" s="558"/>
      <c r="U789" s="595">
        <f t="shared" si="2439"/>
        <v>5</v>
      </c>
      <c r="V789" s="560"/>
      <c r="W789" s="558"/>
      <c r="X789" s="562">
        <f t="shared" si="2440"/>
        <v>5</v>
      </c>
      <c r="Y789" s="560"/>
      <c r="Z789" s="558"/>
      <c r="AA789" s="595">
        <f t="shared" si="2441"/>
        <v>5</v>
      </c>
      <c r="AB789" s="560"/>
      <c r="AC789" s="558"/>
      <c r="AD789" s="562">
        <f t="shared" si="2442"/>
        <v>5</v>
      </c>
      <c r="AE789" s="557"/>
      <c r="AF789" s="558"/>
      <c r="AG789" s="672">
        <f t="shared" si="2443"/>
        <v>5</v>
      </c>
      <c r="AH789" s="560"/>
      <c r="AI789" s="558"/>
      <c r="AJ789" s="562">
        <f t="shared" si="2444"/>
        <v>5</v>
      </c>
      <c r="AK789" s="560"/>
      <c r="AL789" s="558"/>
      <c r="AM789" s="562">
        <f t="shared" si="2445"/>
        <v>5</v>
      </c>
      <c r="AN789" s="560"/>
      <c r="AO789" s="558"/>
      <c r="AP789" s="562">
        <f t="shared" si="2446"/>
        <v>5</v>
      </c>
      <c r="AQ789" s="560"/>
      <c r="AR789" s="558"/>
      <c r="AS789" s="562">
        <f t="shared" si="2447"/>
        <v>5</v>
      </c>
      <c r="AT789" s="560"/>
      <c r="AU789" s="558"/>
      <c r="AV789" s="562">
        <f t="shared" si="2448"/>
        <v>5</v>
      </c>
      <c r="AW789" s="597">
        <f t="shared" si="2449"/>
        <v>0</v>
      </c>
      <c r="AX789" s="583">
        <f t="shared" si="2449"/>
        <v>0</v>
      </c>
      <c r="AY789" s="599">
        <f t="shared" si="2450"/>
        <v>0</v>
      </c>
      <c r="AZ789" s="600" t="e">
        <f t="shared" si="2451"/>
        <v>#DIV/0!</v>
      </c>
      <c r="BA789" s="601">
        <f t="shared" si="2452"/>
        <v>0</v>
      </c>
      <c r="BB789" s="602">
        <v>5</v>
      </c>
      <c r="BC789" s="603">
        <v>1</v>
      </c>
      <c r="BD789" s="584">
        <f t="shared" si="2453"/>
        <v>5</v>
      </c>
      <c r="BE789" s="583">
        <f t="shared" si="2328"/>
        <v>4</v>
      </c>
      <c r="BF789" s="585">
        <v>2</v>
      </c>
      <c r="BG789" s="586">
        <v>45546</v>
      </c>
      <c r="BH789" s="572">
        <f t="shared" si="2455"/>
        <v>46265</v>
      </c>
      <c r="BI789" s="604">
        <f t="shared" si="2454"/>
        <v>719</v>
      </c>
      <c r="BJ789" s="580" t="str">
        <f t="shared" si="2330"/>
        <v>Dead Stock</v>
      </c>
      <c r="BK789" s="751">
        <v>4200</v>
      </c>
    </row>
    <row r="790" spans="1:63" ht="13">
      <c r="A790" s="549"/>
      <c r="B790" s="576"/>
      <c r="C790" s="551">
        <v>787</v>
      </c>
      <c r="D790" s="683" t="s">
        <v>4741</v>
      </c>
      <c r="E790" s="684">
        <v>15</v>
      </c>
      <c r="F790" s="593" t="s">
        <v>1952</v>
      </c>
      <c r="G790" s="588" t="s">
        <v>3783</v>
      </c>
      <c r="H790" s="589" t="s">
        <v>3784</v>
      </c>
      <c r="I790" s="589" t="s">
        <v>4299</v>
      </c>
      <c r="J790" s="580" t="s">
        <v>629</v>
      </c>
      <c r="K790" s="594">
        <f t="shared" si="2436"/>
        <v>4</v>
      </c>
      <c r="L790" s="580">
        <v>4</v>
      </c>
      <c r="M790" s="558"/>
      <c r="N790" s="558"/>
      <c r="O790" s="562">
        <f t="shared" si="2437"/>
        <v>4</v>
      </c>
      <c r="P790" s="560"/>
      <c r="Q790" s="558"/>
      <c r="R790" s="562">
        <f t="shared" si="2438"/>
        <v>4</v>
      </c>
      <c r="S790" s="560"/>
      <c r="T790" s="558"/>
      <c r="U790" s="595">
        <f t="shared" si="2439"/>
        <v>4</v>
      </c>
      <c r="V790" s="560"/>
      <c r="W790" s="558"/>
      <c r="X790" s="562">
        <f t="shared" si="2440"/>
        <v>4</v>
      </c>
      <c r="Y790" s="560"/>
      <c r="Z790" s="558"/>
      <c r="AA790" s="595">
        <f t="shared" si="2441"/>
        <v>4</v>
      </c>
      <c r="AB790" s="560"/>
      <c r="AC790" s="558"/>
      <c r="AD790" s="562">
        <f t="shared" si="2442"/>
        <v>4</v>
      </c>
      <c r="AE790" s="557"/>
      <c r="AF790" s="558"/>
      <c r="AG790" s="672">
        <f t="shared" si="2443"/>
        <v>4</v>
      </c>
      <c r="AH790" s="560"/>
      <c r="AI790" s="558"/>
      <c r="AJ790" s="562">
        <f t="shared" si="2444"/>
        <v>4</v>
      </c>
      <c r="AK790" s="560"/>
      <c r="AL790" s="558"/>
      <c r="AM790" s="562">
        <f t="shared" si="2445"/>
        <v>4</v>
      </c>
      <c r="AN790" s="560"/>
      <c r="AO790" s="558"/>
      <c r="AP790" s="562">
        <f t="shared" si="2446"/>
        <v>4</v>
      </c>
      <c r="AQ790" s="560"/>
      <c r="AR790" s="558"/>
      <c r="AS790" s="562">
        <f t="shared" si="2447"/>
        <v>4</v>
      </c>
      <c r="AT790" s="560"/>
      <c r="AU790" s="558"/>
      <c r="AV790" s="562">
        <f t="shared" si="2448"/>
        <v>4</v>
      </c>
      <c r="AW790" s="597">
        <f t="shared" si="2449"/>
        <v>0</v>
      </c>
      <c r="AX790" s="583">
        <f t="shared" si="2449"/>
        <v>0</v>
      </c>
      <c r="AY790" s="599">
        <f t="shared" si="2450"/>
        <v>0</v>
      </c>
      <c r="AZ790" s="600" t="e">
        <f t="shared" si="2451"/>
        <v>#DIV/0!</v>
      </c>
      <c r="BA790" s="601">
        <f t="shared" si="2452"/>
        <v>0</v>
      </c>
      <c r="BB790" s="602">
        <v>4</v>
      </c>
      <c r="BC790" s="603">
        <v>1</v>
      </c>
      <c r="BD790" s="584">
        <f t="shared" si="2453"/>
        <v>4</v>
      </c>
      <c r="BE790" s="583">
        <f t="shared" si="2328"/>
        <v>3</v>
      </c>
      <c r="BF790" s="585">
        <v>2</v>
      </c>
      <c r="BG790" s="586">
        <v>45546</v>
      </c>
      <c r="BH790" s="572">
        <f t="shared" si="2455"/>
        <v>46265</v>
      </c>
      <c r="BI790" s="604">
        <f t="shared" si="2454"/>
        <v>719</v>
      </c>
      <c r="BJ790" s="580" t="str">
        <f t="shared" si="2330"/>
        <v>Dead Stock</v>
      </c>
      <c r="BK790" s="751">
        <v>4200</v>
      </c>
    </row>
    <row r="791" spans="1:63" ht="13">
      <c r="A791" s="549"/>
      <c r="B791" s="550"/>
      <c r="C791" s="551">
        <v>788</v>
      </c>
      <c r="D791" s="683" t="s">
        <v>4741</v>
      </c>
      <c r="E791" s="684">
        <v>16</v>
      </c>
      <c r="F791" s="593" t="s">
        <v>1952</v>
      </c>
      <c r="G791" s="588" t="s">
        <v>3785</v>
      </c>
      <c r="H791" s="589" t="s">
        <v>3786</v>
      </c>
      <c r="I791" s="589" t="s">
        <v>4299</v>
      </c>
      <c r="J791" s="580" t="s">
        <v>629</v>
      </c>
      <c r="K791" s="594">
        <f t="shared" si="2436"/>
        <v>8</v>
      </c>
      <c r="L791" s="588">
        <v>8</v>
      </c>
      <c r="M791" s="558"/>
      <c r="N791" s="558"/>
      <c r="O791" s="562">
        <f t="shared" si="2437"/>
        <v>8</v>
      </c>
      <c r="P791" s="560"/>
      <c r="Q791" s="558"/>
      <c r="R791" s="562">
        <f t="shared" si="2438"/>
        <v>8</v>
      </c>
      <c r="S791" s="560"/>
      <c r="T791" s="558"/>
      <c r="U791" s="595">
        <f t="shared" si="2439"/>
        <v>8</v>
      </c>
      <c r="V791" s="560"/>
      <c r="W791" s="558"/>
      <c r="X791" s="562">
        <f t="shared" si="2440"/>
        <v>8</v>
      </c>
      <c r="Y791" s="560"/>
      <c r="Z791" s="558"/>
      <c r="AA791" s="595">
        <f t="shared" si="2441"/>
        <v>8</v>
      </c>
      <c r="AB791" s="560"/>
      <c r="AC791" s="558"/>
      <c r="AD791" s="562">
        <f t="shared" si="2442"/>
        <v>8</v>
      </c>
      <c r="AE791" s="557"/>
      <c r="AF791" s="558"/>
      <c r="AG791" s="672">
        <f t="shared" si="2443"/>
        <v>8</v>
      </c>
      <c r="AH791" s="560"/>
      <c r="AI791" s="558"/>
      <c r="AJ791" s="562">
        <f t="shared" si="2444"/>
        <v>8</v>
      </c>
      <c r="AK791" s="560"/>
      <c r="AL791" s="558"/>
      <c r="AM791" s="562">
        <f t="shared" si="2445"/>
        <v>8</v>
      </c>
      <c r="AN791" s="560"/>
      <c r="AO791" s="558"/>
      <c r="AP791" s="562">
        <f t="shared" si="2446"/>
        <v>8</v>
      </c>
      <c r="AQ791" s="560"/>
      <c r="AR791" s="558"/>
      <c r="AS791" s="562">
        <f t="shared" si="2447"/>
        <v>8</v>
      </c>
      <c r="AT791" s="560"/>
      <c r="AU791" s="558"/>
      <c r="AV791" s="562">
        <f t="shared" si="2448"/>
        <v>8</v>
      </c>
      <c r="AW791" s="597">
        <f t="shared" si="2449"/>
        <v>0</v>
      </c>
      <c r="AX791" s="583">
        <f t="shared" si="2449"/>
        <v>0</v>
      </c>
      <c r="AY791" s="599">
        <f t="shared" si="2450"/>
        <v>0</v>
      </c>
      <c r="AZ791" s="600" t="e">
        <f t="shared" si="2451"/>
        <v>#DIV/0!</v>
      </c>
      <c r="BA791" s="601">
        <f t="shared" si="2452"/>
        <v>0</v>
      </c>
      <c r="BB791" s="602">
        <v>8</v>
      </c>
      <c r="BC791" s="603">
        <v>1</v>
      </c>
      <c r="BD791" s="584">
        <f t="shared" si="2453"/>
        <v>8</v>
      </c>
      <c r="BE791" s="583">
        <f t="shared" si="2328"/>
        <v>7</v>
      </c>
      <c r="BF791" s="585">
        <v>2</v>
      </c>
      <c r="BG791" s="586">
        <v>45546</v>
      </c>
      <c r="BH791" s="572">
        <f t="shared" si="2455"/>
        <v>46265</v>
      </c>
      <c r="BI791" s="604">
        <f t="shared" si="2454"/>
        <v>719</v>
      </c>
      <c r="BJ791" s="580" t="str">
        <f t="shared" si="2330"/>
        <v>Dead Stock</v>
      </c>
      <c r="BK791" s="751">
        <v>2200</v>
      </c>
    </row>
    <row r="792" spans="1:63" ht="13">
      <c r="A792" s="575"/>
      <c r="B792" s="576"/>
      <c r="C792" s="577">
        <v>789</v>
      </c>
      <c r="D792" s="683" t="s">
        <v>4741</v>
      </c>
      <c r="E792" s="684">
        <v>17</v>
      </c>
      <c r="F792" s="593" t="s">
        <v>1952</v>
      </c>
      <c r="G792" s="588" t="s">
        <v>3787</v>
      </c>
      <c r="H792" s="589" t="s">
        <v>3788</v>
      </c>
      <c r="I792" s="589" t="s">
        <v>4299</v>
      </c>
      <c r="J792" s="580" t="s">
        <v>629</v>
      </c>
      <c r="K792" s="594">
        <f t="shared" si="2436"/>
        <v>2</v>
      </c>
      <c r="L792" s="580">
        <v>2</v>
      </c>
      <c r="M792" s="558"/>
      <c r="N792" s="558"/>
      <c r="O792" s="562">
        <f t="shared" si="2437"/>
        <v>2</v>
      </c>
      <c r="P792" s="560"/>
      <c r="Q792" s="558"/>
      <c r="R792" s="562">
        <f t="shared" si="2438"/>
        <v>2</v>
      </c>
      <c r="S792" s="560"/>
      <c r="T792" s="558"/>
      <c r="U792" s="595">
        <f t="shared" si="2439"/>
        <v>2</v>
      </c>
      <c r="V792" s="560"/>
      <c r="W792" s="558"/>
      <c r="X792" s="562">
        <f t="shared" si="2440"/>
        <v>2</v>
      </c>
      <c r="Y792" s="560"/>
      <c r="Z792" s="558"/>
      <c r="AA792" s="595">
        <f t="shared" si="2441"/>
        <v>2</v>
      </c>
      <c r="AB792" s="560"/>
      <c r="AC792" s="558"/>
      <c r="AD792" s="562">
        <f t="shared" si="2442"/>
        <v>2</v>
      </c>
      <c r="AE792" s="557"/>
      <c r="AF792" s="558"/>
      <c r="AG792" s="672">
        <f t="shared" si="2443"/>
        <v>2</v>
      </c>
      <c r="AH792" s="560"/>
      <c r="AI792" s="558"/>
      <c r="AJ792" s="562">
        <f t="shared" si="2444"/>
        <v>2</v>
      </c>
      <c r="AK792" s="560"/>
      <c r="AL792" s="558"/>
      <c r="AM792" s="562">
        <f t="shared" si="2445"/>
        <v>2</v>
      </c>
      <c r="AN792" s="560"/>
      <c r="AO792" s="558"/>
      <c r="AP792" s="562">
        <f t="shared" si="2446"/>
        <v>2</v>
      </c>
      <c r="AQ792" s="560"/>
      <c r="AR792" s="558"/>
      <c r="AS792" s="562">
        <f t="shared" si="2447"/>
        <v>2</v>
      </c>
      <c r="AT792" s="560"/>
      <c r="AU792" s="558"/>
      <c r="AV792" s="562">
        <f t="shared" si="2448"/>
        <v>2</v>
      </c>
      <c r="AW792" s="597">
        <f t="shared" si="2449"/>
        <v>0</v>
      </c>
      <c r="AX792" s="583">
        <f t="shared" si="2449"/>
        <v>0</v>
      </c>
      <c r="AY792" s="599">
        <f t="shared" si="2450"/>
        <v>0</v>
      </c>
      <c r="AZ792" s="600" t="e">
        <f t="shared" si="2451"/>
        <v>#DIV/0!</v>
      </c>
      <c r="BA792" s="601">
        <f t="shared" si="2452"/>
        <v>0</v>
      </c>
      <c r="BB792" s="602">
        <v>2</v>
      </c>
      <c r="BC792" s="603">
        <v>1</v>
      </c>
      <c r="BD792" s="584">
        <f t="shared" si="2453"/>
        <v>2</v>
      </c>
      <c r="BE792" s="583">
        <f t="shared" si="2328"/>
        <v>1</v>
      </c>
      <c r="BF792" s="585">
        <v>2</v>
      </c>
      <c r="BG792" s="586">
        <v>45546</v>
      </c>
      <c r="BH792" s="572">
        <f t="shared" si="2455"/>
        <v>46265</v>
      </c>
      <c r="BI792" s="604">
        <f t="shared" si="2454"/>
        <v>719</v>
      </c>
      <c r="BJ792" s="580" t="str">
        <f t="shared" si="2330"/>
        <v>Dead Stock</v>
      </c>
      <c r="BK792" s="751">
        <v>350</v>
      </c>
    </row>
    <row r="793" spans="1:63" ht="13">
      <c r="A793" s="549"/>
      <c r="B793" s="550"/>
      <c r="C793" s="551">
        <v>790</v>
      </c>
      <c r="D793" s="683" t="s">
        <v>4741</v>
      </c>
      <c r="E793" s="684">
        <v>18</v>
      </c>
      <c r="F793" s="593" t="s">
        <v>1952</v>
      </c>
      <c r="G793" s="588" t="s">
        <v>3789</v>
      </c>
      <c r="H793" s="589" t="s">
        <v>3790</v>
      </c>
      <c r="I793" s="589" t="s">
        <v>4299</v>
      </c>
      <c r="J793" s="580" t="s">
        <v>629</v>
      </c>
      <c r="K793" s="594">
        <f t="shared" si="2436"/>
        <v>1</v>
      </c>
      <c r="L793" s="588">
        <v>1</v>
      </c>
      <c r="M793" s="558"/>
      <c r="N793" s="558"/>
      <c r="O793" s="562">
        <f t="shared" si="2437"/>
        <v>1</v>
      </c>
      <c r="P793" s="560"/>
      <c r="Q793" s="558"/>
      <c r="R793" s="562">
        <f t="shared" si="2438"/>
        <v>1</v>
      </c>
      <c r="S793" s="560"/>
      <c r="T793" s="558"/>
      <c r="U793" s="595">
        <f t="shared" si="2439"/>
        <v>1</v>
      </c>
      <c r="V793" s="560"/>
      <c r="W793" s="558"/>
      <c r="X793" s="562">
        <f t="shared" si="2440"/>
        <v>1</v>
      </c>
      <c r="Y793" s="560"/>
      <c r="Z793" s="558"/>
      <c r="AA793" s="595">
        <f t="shared" si="2441"/>
        <v>1</v>
      </c>
      <c r="AB793" s="560"/>
      <c r="AC793" s="558"/>
      <c r="AD793" s="562">
        <f t="shared" si="2442"/>
        <v>1</v>
      </c>
      <c r="AE793" s="557"/>
      <c r="AF793" s="558"/>
      <c r="AG793" s="672">
        <f t="shared" si="2443"/>
        <v>1</v>
      </c>
      <c r="AH793" s="560"/>
      <c r="AI793" s="558"/>
      <c r="AJ793" s="562">
        <f t="shared" si="2444"/>
        <v>1</v>
      </c>
      <c r="AK793" s="560"/>
      <c r="AL793" s="558"/>
      <c r="AM793" s="562">
        <f t="shared" si="2445"/>
        <v>1</v>
      </c>
      <c r="AN793" s="560"/>
      <c r="AO793" s="558"/>
      <c r="AP793" s="562">
        <f t="shared" si="2446"/>
        <v>1</v>
      </c>
      <c r="AQ793" s="560"/>
      <c r="AR793" s="558"/>
      <c r="AS793" s="562">
        <f t="shared" si="2447"/>
        <v>1</v>
      </c>
      <c r="AT793" s="560"/>
      <c r="AU793" s="558"/>
      <c r="AV793" s="562">
        <f t="shared" si="2448"/>
        <v>1</v>
      </c>
      <c r="AW793" s="597">
        <f t="shared" si="2449"/>
        <v>0</v>
      </c>
      <c r="AX793" s="583">
        <f t="shared" si="2449"/>
        <v>0</v>
      </c>
      <c r="AY793" s="599">
        <f t="shared" si="2450"/>
        <v>0</v>
      </c>
      <c r="AZ793" s="600" t="e">
        <f t="shared" si="2451"/>
        <v>#DIV/0!</v>
      </c>
      <c r="BA793" s="601">
        <f t="shared" si="2452"/>
        <v>0</v>
      </c>
      <c r="BB793" s="602">
        <v>1</v>
      </c>
      <c r="BC793" s="603">
        <v>0</v>
      </c>
      <c r="BD793" s="584">
        <f t="shared" si="2453"/>
        <v>1</v>
      </c>
      <c r="BE793" s="583">
        <f t="shared" si="2328"/>
        <v>1</v>
      </c>
      <c r="BF793" s="585">
        <v>2</v>
      </c>
      <c r="BG793" s="586">
        <v>45546</v>
      </c>
      <c r="BH793" s="572">
        <f t="shared" si="2455"/>
        <v>46265</v>
      </c>
      <c r="BI793" s="604">
        <f t="shared" si="2454"/>
        <v>719</v>
      </c>
      <c r="BJ793" s="580" t="str">
        <f t="shared" si="2330"/>
        <v>Dead Stock</v>
      </c>
      <c r="BK793" s="751">
        <v>1600</v>
      </c>
    </row>
    <row r="794" spans="1:63" ht="13">
      <c r="A794" s="590"/>
      <c r="B794" s="591"/>
      <c r="C794" s="551">
        <v>791</v>
      </c>
      <c r="D794" s="683" t="s">
        <v>4741</v>
      </c>
      <c r="E794" s="684">
        <v>19</v>
      </c>
      <c r="F794" s="593" t="s">
        <v>1952</v>
      </c>
      <c r="G794" s="588" t="s">
        <v>3791</v>
      </c>
      <c r="H794" s="589" t="s">
        <v>3792</v>
      </c>
      <c r="I794" s="589" t="s">
        <v>4299</v>
      </c>
      <c r="J794" s="580" t="s">
        <v>629</v>
      </c>
      <c r="K794" s="594">
        <f t="shared" si="2436"/>
        <v>1</v>
      </c>
      <c r="L794" s="580">
        <v>1</v>
      </c>
      <c r="M794" s="558"/>
      <c r="N794" s="558"/>
      <c r="O794" s="562">
        <f t="shared" si="2437"/>
        <v>1</v>
      </c>
      <c r="P794" s="560"/>
      <c r="Q794" s="558"/>
      <c r="R794" s="562">
        <f t="shared" si="2438"/>
        <v>1</v>
      </c>
      <c r="S794" s="560"/>
      <c r="T794" s="558"/>
      <c r="U794" s="595">
        <f t="shared" si="2439"/>
        <v>1</v>
      </c>
      <c r="V794" s="560"/>
      <c r="W794" s="558"/>
      <c r="X794" s="562">
        <f t="shared" si="2440"/>
        <v>1</v>
      </c>
      <c r="Y794" s="560"/>
      <c r="Z794" s="558"/>
      <c r="AA794" s="595">
        <f t="shared" si="2441"/>
        <v>1</v>
      </c>
      <c r="AB794" s="560"/>
      <c r="AC794" s="558"/>
      <c r="AD794" s="562">
        <f t="shared" si="2442"/>
        <v>1</v>
      </c>
      <c r="AE794" s="557"/>
      <c r="AF794" s="558"/>
      <c r="AG794" s="672">
        <f t="shared" si="2443"/>
        <v>1</v>
      </c>
      <c r="AH794" s="560"/>
      <c r="AI794" s="558"/>
      <c r="AJ794" s="562">
        <f t="shared" si="2444"/>
        <v>1</v>
      </c>
      <c r="AK794" s="560"/>
      <c r="AL794" s="558"/>
      <c r="AM794" s="562">
        <f t="shared" si="2445"/>
        <v>1</v>
      </c>
      <c r="AN794" s="560"/>
      <c r="AO794" s="558"/>
      <c r="AP794" s="562">
        <f t="shared" si="2446"/>
        <v>1</v>
      </c>
      <c r="AQ794" s="560"/>
      <c r="AR794" s="558"/>
      <c r="AS794" s="562">
        <f t="shared" si="2447"/>
        <v>1</v>
      </c>
      <c r="AT794" s="560"/>
      <c r="AU794" s="558"/>
      <c r="AV794" s="562">
        <f t="shared" si="2448"/>
        <v>1</v>
      </c>
      <c r="AW794" s="597">
        <f t="shared" si="2449"/>
        <v>0</v>
      </c>
      <c r="AX794" s="583">
        <f t="shared" si="2449"/>
        <v>0</v>
      </c>
      <c r="AY794" s="599">
        <f t="shared" si="2450"/>
        <v>0</v>
      </c>
      <c r="AZ794" s="600" t="e">
        <f t="shared" si="2451"/>
        <v>#DIV/0!</v>
      </c>
      <c r="BA794" s="601">
        <f t="shared" si="2452"/>
        <v>0</v>
      </c>
      <c r="BB794" s="602">
        <v>1</v>
      </c>
      <c r="BC794" s="603">
        <v>0</v>
      </c>
      <c r="BD794" s="584">
        <f t="shared" si="2453"/>
        <v>1</v>
      </c>
      <c r="BE794" s="583">
        <f t="shared" si="2328"/>
        <v>1</v>
      </c>
      <c r="BF794" s="585">
        <v>2</v>
      </c>
      <c r="BG794" s="586">
        <v>45546</v>
      </c>
      <c r="BH794" s="572">
        <f t="shared" si="2455"/>
        <v>46265</v>
      </c>
      <c r="BI794" s="604">
        <f t="shared" si="2454"/>
        <v>719</v>
      </c>
      <c r="BJ794" s="580" t="str">
        <f t="shared" si="2330"/>
        <v>Dead Stock</v>
      </c>
      <c r="BK794" s="751">
        <v>100</v>
      </c>
    </row>
    <row r="795" spans="1:63" ht="13">
      <c r="A795" s="549"/>
      <c r="B795" s="550"/>
      <c r="C795" s="551">
        <v>792</v>
      </c>
      <c r="D795" s="683" t="s">
        <v>4741</v>
      </c>
      <c r="E795" s="684">
        <v>20</v>
      </c>
      <c r="F795" s="593" t="s">
        <v>1952</v>
      </c>
      <c r="G795" s="588" t="s">
        <v>3793</v>
      </c>
      <c r="H795" s="589" t="s">
        <v>3794</v>
      </c>
      <c r="I795" s="589" t="s">
        <v>4299</v>
      </c>
      <c r="J795" s="580" t="s">
        <v>629</v>
      </c>
      <c r="K795" s="594">
        <f t="shared" si="2436"/>
        <v>1</v>
      </c>
      <c r="L795" s="588">
        <v>1</v>
      </c>
      <c r="M795" s="558"/>
      <c r="N795" s="558"/>
      <c r="O795" s="562">
        <f t="shared" si="2437"/>
        <v>1</v>
      </c>
      <c r="P795" s="560"/>
      <c r="Q795" s="558"/>
      <c r="R795" s="562">
        <f t="shared" si="2438"/>
        <v>1</v>
      </c>
      <c r="S795" s="560"/>
      <c r="T795" s="558"/>
      <c r="U795" s="595">
        <f t="shared" si="2439"/>
        <v>1</v>
      </c>
      <c r="V795" s="560"/>
      <c r="W795" s="558"/>
      <c r="X795" s="562">
        <f t="shared" si="2440"/>
        <v>1</v>
      </c>
      <c r="Y795" s="560"/>
      <c r="Z795" s="558"/>
      <c r="AA795" s="595">
        <f t="shared" si="2441"/>
        <v>1</v>
      </c>
      <c r="AB795" s="560"/>
      <c r="AC795" s="558"/>
      <c r="AD795" s="562">
        <f t="shared" si="2442"/>
        <v>1</v>
      </c>
      <c r="AE795" s="557"/>
      <c r="AF795" s="558"/>
      <c r="AG795" s="672">
        <f t="shared" si="2443"/>
        <v>1</v>
      </c>
      <c r="AH795" s="560"/>
      <c r="AI795" s="558"/>
      <c r="AJ795" s="562">
        <f t="shared" si="2444"/>
        <v>1</v>
      </c>
      <c r="AK795" s="560"/>
      <c r="AL795" s="558"/>
      <c r="AM795" s="562">
        <f t="shared" si="2445"/>
        <v>1</v>
      </c>
      <c r="AN795" s="560"/>
      <c r="AO795" s="558"/>
      <c r="AP795" s="562">
        <f t="shared" si="2446"/>
        <v>1</v>
      </c>
      <c r="AQ795" s="560"/>
      <c r="AR795" s="558"/>
      <c r="AS795" s="562">
        <f t="shared" si="2447"/>
        <v>1</v>
      </c>
      <c r="AT795" s="560"/>
      <c r="AU795" s="558"/>
      <c r="AV795" s="562">
        <f t="shared" si="2448"/>
        <v>1</v>
      </c>
      <c r="AW795" s="597">
        <f t="shared" si="2449"/>
        <v>0</v>
      </c>
      <c r="AX795" s="583">
        <f t="shared" si="2449"/>
        <v>0</v>
      </c>
      <c r="AY795" s="599">
        <f t="shared" si="2450"/>
        <v>0</v>
      </c>
      <c r="AZ795" s="600" t="e">
        <f t="shared" si="2451"/>
        <v>#DIV/0!</v>
      </c>
      <c r="BA795" s="601">
        <f t="shared" si="2452"/>
        <v>0</v>
      </c>
      <c r="BB795" s="602">
        <v>1</v>
      </c>
      <c r="BC795" s="603">
        <v>0</v>
      </c>
      <c r="BD795" s="584">
        <f t="shared" si="2453"/>
        <v>1</v>
      </c>
      <c r="BE795" s="583">
        <f t="shared" si="2328"/>
        <v>1</v>
      </c>
      <c r="BF795" s="585">
        <v>2</v>
      </c>
      <c r="BG795" s="586">
        <v>45546</v>
      </c>
      <c r="BH795" s="572">
        <f t="shared" si="2455"/>
        <v>46265</v>
      </c>
      <c r="BI795" s="604">
        <f t="shared" si="2454"/>
        <v>719</v>
      </c>
      <c r="BJ795" s="580" t="str">
        <f t="shared" si="2330"/>
        <v>Dead Stock</v>
      </c>
      <c r="BK795" s="751">
        <v>100</v>
      </c>
    </row>
    <row r="796" spans="1:63" ht="13">
      <c r="A796" s="575"/>
      <c r="B796" s="576"/>
      <c r="C796" s="577">
        <v>793</v>
      </c>
      <c r="D796" s="683" t="s">
        <v>4741</v>
      </c>
      <c r="E796" s="684">
        <v>21</v>
      </c>
      <c r="F796" s="593" t="s">
        <v>1952</v>
      </c>
      <c r="G796" s="588" t="s">
        <v>3795</v>
      </c>
      <c r="H796" s="589" t="s">
        <v>3796</v>
      </c>
      <c r="I796" s="589" t="s">
        <v>4299</v>
      </c>
      <c r="J796" s="580" t="s">
        <v>629</v>
      </c>
      <c r="K796" s="594">
        <f t="shared" si="2436"/>
        <v>1</v>
      </c>
      <c r="L796" s="580">
        <v>1</v>
      </c>
      <c r="M796" s="558"/>
      <c r="N796" s="558"/>
      <c r="O796" s="562">
        <f t="shared" si="2437"/>
        <v>1</v>
      </c>
      <c r="P796" s="560"/>
      <c r="Q796" s="558"/>
      <c r="R796" s="562">
        <f t="shared" si="2438"/>
        <v>1</v>
      </c>
      <c r="S796" s="560"/>
      <c r="T796" s="558"/>
      <c r="U796" s="595">
        <f t="shared" si="2439"/>
        <v>1</v>
      </c>
      <c r="V796" s="560"/>
      <c r="W796" s="558"/>
      <c r="X796" s="562">
        <f t="shared" si="2440"/>
        <v>1</v>
      </c>
      <c r="Y796" s="560"/>
      <c r="Z796" s="558"/>
      <c r="AA796" s="595">
        <f t="shared" si="2441"/>
        <v>1</v>
      </c>
      <c r="AB796" s="560"/>
      <c r="AC796" s="558"/>
      <c r="AD796" s="562">
        <f t="shared" si="2442"/>
        <v>1</v>
      </c>
      <c r="AE796" s="557"/>
      <c r="AF796" s="558"/>
      <c r="AG796" s="672">
        <f t="shared" si="2443"/>
        <v>1</v>
      </c>
      <c r="AH796" s="560"/>
      <c r="AI796" s="558"/>
      <c r="AJ796" s="562">
        <f t="shared" si="2444"/>
        <v>1</v>
      </c>
      <c r="AK796" s="560"/>
      <c r="AL796" s="558"/>
      <c r="AM796" s="562">
        <f t="shared" si="2445"/>
        <v>1</v>
      </c>
      <c r="AN796" s="560"/>
      <c r="AO796" s="558"/>
      <c r="AP796" s="562">
        <f t="shared" si="2446"/>
        <v>1</v>
      </c>
      <c r="AQ796" s="560"/>
      <c r="AR796" s="558"/>
      <c r="AS796" s="562">
        <f t="shared" si="2447"/>
        <v>1</v>
      </c>
      <c r="AT796" s="560"/>
      <c r="AU796" s="558"/>
      <c r="AV796" s="562">
        <f t="shared" si="2448"/>
        <v>1</v>
      </c>
      <c r="AW796" s="597">
        <f t="shared" si="2449"/>
        <v>0</v>
      </c>
      <c r="AX796" s="583">
        <f t="shared" si="2449"/>
        <v>0</v>
      </c>
      <c r="AY796" s="599">
        <f t="shared" si="2450"/>
        <v>0</v>
      </c>
      <c r="AZ796" s="600" t="e">
        <f t="shared" si="2451"/>
        <v>#DIV/0!</v>
      </c>
      <c r="BA796" s="601">
        <f t="shared" si="2452"/>
        <v>0</v>
      </c>
      <c r="BB796" s="602">
        <v>1</v>
      </c>
      <c r="BC796" s="603">
        <v>0</v>
      </c>
      <c r="BD796" s="584">
        <f t="shared" si="2453"/>
        <v>1</v>
      </c>
      <c r="BE796" s="583">
        <f t="shared" si="2328"/>
        <v>1</v>
      </c>
      <c r="BF796" s="585">
        <v>2</v>
      </c>
      <c r="BG796" s="586">
        <v>45546</v>
      </c>
      <c r="BH796" s="572">
        <f t="shared" si="2455"/>
        <v>46265</v>
      </c>
      <c r="BI796" s="604">
        <f t="shared" si="2454"/>
        <v>719</v>
      </c>
      <c r="BJ796" s="580" t="str">
        <f t="shared" si="2330"/>
        <v>Dead Stock</v>
      </c>
      <c r="BK796" s="751">
        <v>600</v>
      </c>
    </row>
    <row r="797" spans="1:63" ht="13">
      <c r="A797" s="549"/>
      <c r="B797" s="576"/>
      <c r="C797" s="551">
        <v>794</v>
      </c>
      <c r="D797" s="683" t="s">
        <v>4741</v>
      </c>
      <c r="E797" s="684">
        <v>22</v>
      </c>
      <c r="F797" s="593" t="s">
        <v>1952</v>
      </c>
      <c r="G797" s="588" t="s">
        <v>3797</v>
      </c>
      <c r="H797" s="589" t="s">
        <v>3798</v>
      </c>
      <c r="I797" s="589" t="s">
        <v>4299</v>
      </c>
      <c r="J797" s="580" t="s">
        <v>629</v>
      </c>
      <c r="K797" s="594">
        <f t="shared" si="2436"/>
        <v>12</v>
      </c>
      <c r="L797" s="588">
        <v>12</v>
      </c>
      <c r="M797" s="558"/>
      <c r="N797" s="558"/>
      <c r="O797" s="562">
        <f t="shared" si="2437"/>
        <v>12</v>
      </c>
      <c r="P797" s="560"/>
      <c r="Q797" s="558"/>
      <c r="R797" s="562">
        <f t="shared" si="2438"/>
        <v>12</v>
      </c>
      <c r="S797" s="560"/>
      <c r="T797" s="558"/>
      <c r="U797" s="595">
        <f t="shared" si="2439"/>
        <v>12</v>
      </c>
      <c r="V797" s="560"/>
      <c r="W797" s="558"/>
      <c r="X797" s="562">
        <f t="shared" si="2440"/>
        <v>12</v>
      </c>
      <c r="Y797" s="560"/>
      <c r="Z797" s="558"/>
      <c r="AA797" s="595">
        <f t="shared" si="2441"/>
        <v>12</v>
      </c>
      <c r="AB797" s="560"/>
      <c r="AC797" s="558"/>
      <c r="AD797" s="562">
        <f t="shared" si="2442"/>
        <v>12</v>
      </c>
      <c r="AE797" s="557"/>
      <c r="AF797" s="558"/>
      <c r="AG797" s="672">
        <f t="shared" si="2443"/>
        <v>12</v>
      </c>
      <c r="AH797" s="560"/>
      <c r="AI797" s="558"/>
      <c r="AJ797" s="562">
        <f t="shared" si="2444"/>
        <v>12</v>
      </c>
      <c r="AK797" s="560"/>
      <c r="AL797" s="558"/>
      <c r="AM797" s="562">
        <f t="shared" si="2445"/>
        <v>12</v>
      </c>
      <c r="AN797" s="560"/>
      <c r="AO797" s="558"/>
      <c r="AP797" s="562">
        <f t="shared" si="2446"/>
        <v>12</v>
      </c>
      <c r="AQ797" s="560"/>
      <c r="AR797" s="558"/>
      <c r="AS797" s="562">
        <f t="shared" si="2447"/>
        <v>12</v>
      </c>
      <c r="AT797" s="560"/>
      <c r="AU797" s="558"/>
      <c r="AV797" s="562">
        <f t="shared" si="2448"/>
        <v>12</v>
      </c>
      <c r="AW797" s="597">
        <f t="shared" si="2449"/>
        <v>0</v>
      </c>
      <c r="AX797" s="583">
        <f t="shared" si="2449"/>
        <v>0</v>
      </c>
      <c r="AY797" s="599">
        <f t="shared" si="2450"/>
        <v>0</v>
      </c>
      <c r="AZ797" s="600" t="e">
        <f t="shared" si="2451"/>
        <v>#DIV/0!</v>
      </c>
      <c r="BA797" s="601">
        <f t="shared" si="2452"/>
        <v>0</v>
      </c>
      <c r="BB797" s="602">
        <v>12</v>
      </c>
      <c r="BC797" s="603">
        <v>1</v>
      </c>
      <c r="BD797" s="584">
        <f t="shared" si="2453"/>
        <v>12</v>
      </c>
      <c r="BE797" s="583">
        <f t="shared" si="2328"/>
        <v>11</v>
      </c>
      <c r="BF797" s="585">
        <v>2</v>
      </c>
      <c r="BG797" s="586">
        <v>45546</v>
      </c>
      <c r="BH797" s="572">
        <f t="shared" si="2455"/>
        <v>46265</v>
      </c>
      <c r="BI797" s="604">
        <f t="shared" si="2454"/>
        <v>719</v>
      </c>
      <c r="BJ797" s="580" t="str">
        <f t="shared" si="2330"/>
        <v>Dead Stock</v>
      </c>
      <c r="BK797" s="751">
        <v>100</v>
      </c>
    </row>
    <row r="798" spans="1:63" ht="13">
      <c r="A798" s="549"/>
      <c r="B798" s="576"/>
      <c r="C798" s="551">
        <v>795</v>
      </c>
      <c r="D798" s="683" t="s">
        <v>4741</v>
      </c>
      <c r="E798" s="684">
        <v>23</v>
      </c>
      <c r="F798" s="593" t="s">
        <v>1952</v>
      </c>
      <c r="G798" s="588" t="s">
        <v>3799</v>
      </c>
      <c r="H798" s="589" t="s">
        <v>3800</v>
      </c>
      <c r="I798" s="589" t="s">
        <v>4299</v>
      </c>
      <c r="J798" s="580" t="s">
        <v>629</v>
      </c>
      <c r="K798" s="594">
        <f t="shared" si="2436"/>
        <v>1</v>
      </c>
      <c r="L798" s="580">
        <v>1</v>
      </c>
      <c r="M798" s="558"/>
      <c r="N798" s="558"/>
      <c r="O798" s="562">
        <f t="shared" si="2437"/>
        <v>1</v>
      </c>
      <c r="P798" s="560"/>
      <c r="Q798" s="558"/>
      <c r="R798" s="562">
        <f t="shared" si="2438"/>
        <v>1</v>
      </c>
      <c r="S798" s="560"/>
      <c r="T798" s="558"/>
      <c r="U798" s="595">
        <f t="shared" si="2439"/>
        <v>1</v>
      </c>
      <c r="V798" s="560"/>
      <c r="W798" s="558"/>
      <c r="X798" s="562">
        <f t="shared" si="2440"/>
        <v>1</v>
      </c>
      <c r="Y798" s="560"/>
      <c r="Z798" s="558"/>
      <c r="AA798" s="595">
        <f t="shared" si="2441"/>
        <v>1</v>
      </c>
      <c r="AB798" s="560"/>
      <c r="AC798" s="558"/>
      <c r="AD798" s="562">
        <f t="shared" si="2442"/>
        <v>1</v>
      </c>
      <c r="AE798" s="557"/>
      <c r="AF798" s="558"/>
      <c r="AG798" s="672">
        <f t="shared" si="2443"/>
        <v>1</v>
      </c>
      <c r="AH798" s="560"/>
      <c r="AI798" s="558"/>
      <c r="AJ798" s="562">
        <f t="shared" si="2444"/>
        <v>1</v>
      </c>
      <c r="AK798" s="560"/>
      <c r="AL798" s="558"/>
      <c r="AM798" s="562">
        <f t="shared" si="2445"/>
        <v>1</v>
      </c>
      <c r="AN798" s="560"/>
      <c r="AO798" s="558"/>
      <c r="AP798" s="562">
        <f t="shared" si="2446"/>
        <v>1</v>
      </c>
      <c r="AQ798" s="560"/>
      <c r="AR798" s="558"/>
      <c r="AS798" s="562">
        <f t="shared" si="2447"/>
        <v>1</v>
      </c>
      <c r="AT798" s="560"/>
      <c r="AU798" s="558"/>
      <c r="AV798" s="562">
        <f t="shared" si="2448"/>
        <v>1</v>
      </c>
      <c r="AW798" s="597">
        <f t="shared" si="2449"/>
        <v>0</v>
      </c>
      <c r="AX798" s="583">
        <f t="shared" si="2449"/>
        <v>0</v>
      </c>
      <c r="AY798" s="599">
        <f t="shared" si="2450"/>
        <v>0</v>
      </c>
      <c r="AZ798" s="600" t="e">
        <f t="shared" si="2451"/>
        <v>#DIV/0!</v>
      </c>
      <c r="BA798" s="601">
        <f t="shared" si="2452"/>
        <v>0</v>
      </c>
      <c r="BB798" s="602">
        <v>1</v>
      </c>
      <c r="BC798" s="603">
        <v>0</v>
      </c>
      <c r="BD798" s="584">
        <f t="shared" si="2453"/>
        <v>1</v>
      </c>
      <c r="BE798" s="583">
        <f t="shared" si="2328"/>
        <v>1</v>
      </c>
      <c r="BF798" s="585">
        <v>2</v>
      </c>
      <c r="BG798" s="586">
        <v>45546</v>
      </c>
      <c r="BH798" s="572">
        <f t="shared" si="2455"/>
        <v>46265</v>
      </c>
      <c r="BI798" s="604">
        <f t="shared" si="2454"/>
        <v>719</v>
      </c>
      <c r="BJ798" s="580" t="str">
        <f t="shared" si="2330"/>
        <v>Dead Stock</v>
      </c>
      <c r="BK798" s="751">
        <v>400</v>
      </c>
    </row>
    <row r="799" spans="1:63" ht="13">
      <c r="A799" s="549"/>
      <c r="B799" s="550"/>
      <c r="C799" s="551">
        <v>796</v>
      </c>
      <c r="D799" s="683" t="s">
        <v>4741</v>
      </c>
      <c r="E799" s="684">
        <v>24</v>
      </c>
      <c r="F799" s="593" t="s">
        <v>1952</v>
      </c>
      <c r="G799" s="588" t="s">
        <v>3815</v>
      </c>
      <c r="H799" s="589" t="s">
        <v>3816</v>
      </c>
      <c r="I799" s="589" t="s">
        <v>4299</v>
      </c>
      <c r="J799" s="580" t="s">
        <v>629</v>
      </c>
      <c r="K799" s="594">
        <f t="shared" si="2436"/>
        <v>1</v>
      </c>
      <c r="L799" s="588">
        <v>1</v>
      </c>
      <c r="M799" s="558"/>
      <c r="N799" s="558"/>
      <c r="O799" s="562">
        <f t="shared" si="2437"/>
        <v>1</v>
      </c>
      <c r="P799" s="560"/>
      <c r="Q799" s="558"/>
      <c r="R799" s="562">
        <f t="shared" si="2438"/>
        <v>1</v>
      </c>
      <c r="S799" s="560"/>
      <c r="T799" s="558"/>
      <c r="U799" s="595">
        <f t="shared" si="2439"/>
        <v>1</v>
      </c>
      <c r="V799" s="560"/>
      <c r="W799" s="558"/>
      <c r="X799" s="562">
        <f t="shared" si="2440"/>
        <v>1</v>
      </c>
      <c r="Y799" s="560"/>
      <c r="Z799" s="558"/>
      <c r="AA799" s="595">
        <f t="shared" si="2441"/>
        <v>1</v>
      </c>
      <c r="AB799" s="560"/>
      <c r="AC799" s="558"/>
      <c r="AD799" s="562">
        <f t="shared" si="2442"/>
        <v>1</v>
      </c>
      <c r="AE799" s="557"/>
      <c r="AF799" s="558"/>
      <c r="AG799" s="672">
        <f t="shared" si="2443"/>
        <v>1</v>
      </c>
      <c r="AH799" s="560"/>
      <c r="AI799" s="558"/>
      <c r="AJ799" s="562">
        <f t="shared" si="2444"/>
        <v>1</v>
      </c>
      <c r="AK799" s="560"/>
      <c r="AL799" s="558"/>
      <c r="AM799" s="562">
        <f t="shared" si="2445"/>
        <v>1</v>
      </c>
      <c r="AN799" s="560"/>
      <c r="AO799" s="558"/>
      <c r="AP799" s="562">
        <f t="shared" si="2446"/>
        <v>1</v>
      </c>
      <c r="AQ799" s="560"/>
      <c r="AR799" s="558"/>
      <c r="AS799" s="562">
        <f t="shared" si="2447"/>
        <v>1</v>
      </c>
      <c r="AT799" s="560"/>
      <c r="AU799" s="558"/>
      <c r="AV799" s="562">
        <f t="shared" si="2448"/>
        <v>1</v>
      </c>
      <c r="AW799" s="597">
        <f t="shared" si="2449"/>
        <v>0</v>
      </c>
      <c r="AX799" s="583">
        <f t="shared" si="2449"/>
        <v>0</v>
      </c>
      <c r="AY799" s="599">
        <f t="shared" si="2450"/>
        <v>0</v>
      </c>
      <c r="AZ799" s="600" t="e">
        <f t="shared" si="2451"/>
        <v>#DIV/0!</v>
      </c>
      <c r="BA799" s="601">
        <f t="shared" si="2452"/>
        <v>0</v>
      </c>
      <c r="BB799" s="602">
        <v>1</v>
      </c>
      <c r="BC799" s="603">
        <v>0</v>
      </c>
      <c r="BD799" s="584">
        <f t="shared" si="2453"/>
        <v>1</v>
      </c>
      <c r="BE799" s="583">
        <f t="shared" si="2328"/>
        <v>1</v>
      </c>
      <c r="BF799" s="585">
        <v>2</v>
      </c>
      <c r="BG799" s="586">
        <v>45546</v>
      </c>
      <c r="BH799" s="572">
        <f t="shared" si="2455"/>
        <v>46265</v>
      </c>
      <c r="BI799" s="604">
        <f t="shared" si="2454"/>
        <v>719</v>
      </c>
      <c r="BJ799" s="580" t="str">
        <f t="shared" si="2330"/>
        <v>Dead Stock</v>
      </c>
      <c r="BK799" s="751">
        <v>11700</v>
      </c>
    </row>
    <row r="800" spans="1:63" ht="13">
      <c r="A800" s="575"/>
      <c r="B800" s="576"/>
      <c r="C800" s="577">
        <v>797</v>
      </c>
      <c r="D800" s="683" t="s">
        <v>4741</v>
      </c>
      <c r="E800" s="685">
        <v>25</v>
      </c>
      <c r="F800" s="593" t="s">
        <v>1952</v>
      </c>
      <c r="G800" s="588" t="s">
        <v>3817</v>
      </c>
      <c r="H800" s="589" t="s">
        <v>3818</v>
      </c>
      <c r="I800" s="589" t="s">
        <v>4299</v>
      </c>
      <c r="J800" s="580" t="s">
        <v>629</v>
      </c>
      <c r="K800" s="594">
        <f t="shared" si="2436"/>
        <v>1</v>
      </c>
      <c r="L800" s="580">
        <v>1</v>
      </c>
      <c r="M800" s="558"/>
      <c r="N800" s="558"/>
      <c r="O800" s="562">
        <f t="shared" si="2437"/>
        <v>1</v>
      </c>
      <c r="P800" s="560"/>
      <c r="Q800" s="558"/>
      <c r="R800" s="562">
        <f t="shared" si="2438"/>
        <v>1</v>
      </c>
      <c r="S800" s="560"/>
      <c r="T800" s="558"/>
      <c r="U800" s="595">
        <f t="shared" si="2439"/>
        <v>1</v>
      </c>
      <c r="V800" s="560"/>
      <c r="W800" s="558"/>
      <c r="X800" s="562">
        <f t="shared" si="2440"/>
        <v>1</v>
      </c>
      <c r="Y800" s="560"/>
      <c r="Z800" s="558"/>
      <c r="AA800" s="595">
        <f t="shared" si="2441"/>
        <v>1</v>
      </c>
      <c r="AB800" s="560"/>
      <c r="AC800" s="558"/>
      <c r="AD800" s="562">
        <f t="shared" si="2442"/>
        <v>1</v>
      </c>
      <c r="AE800" s="557"/>
      <c r="AF800" s="558"/>
      <c r="AG800" s="672">
        <f t="shared" si="2443"/>
        <v>1</v>
      </c>
      <c r="AH800" s="560"/>
      <c r="AI800" s="558"/>
      <c r="AJ800" s="562">
        <f t="shared" si="2444"/>
        <v>1</v>
      </c>
      <c r="AK800" s="560"/>
      <c r="AL800" s="558"/>
      <c r="AM800" s="562">
        <f t="shared" si="2445"/>
        <v>1</v>
      </c>
      <c r="AN800" s="560"/>
      <c r="AO800" s="558"/>
      <c r="AP800" s="562">
        <f t="shared" si="2446"/>
        <v>1</v>
      </c>
      <c r="AQ800" s="560"/>
      <c r="AR800" s="558"/>
      <c r="AS800" s="562">
        <f t="shared" si="2447"/>
        <v>1</v>
      </c>
      <c r="AT800" s="560"/>
      <c r="AU800" s="558"/>
      <c r="AV800" s="562">
        <f t="shared" si="2448"/>
        <v>1</v>
      </c>
      <c r="AW800" s="597">
        <f t="shared" si="2449"/>
        <v>0</v>
      </c>
      <c r="AX800" s="583">
        <f t="shared" si="2449"/>
        <v>0</v>
      </c>
      <c r="AY800" s="599">
        <f t="shared" si="2450"/>
        <v>0</v>
      </c>
      <c r="AZ800" s="600" t="e">
        <f t="shared" si="2451"/>
        <v>#DIV/0!</v>
      </c>
      <c r="BA800" s="601">
        <f t="shared" si="2452"/>
        <v>0</v>
      </c>
      <c r="BB800" s="602">
        <v>1</v>
      </c>
      <c r="BC800" s="603">
        <v>0</v>
      </c>
      <c r="BD800" s="584">
        <f t="shared" si="2453"/>
        <v>1</v>
      </c>
      <c r="BE800" s="583">
        <f t="shared" si="2328"/>
        <v>1</v>
      </c>
      <c r="BF800" s="585">
        <v>2</v>
      </c>
      <c r="BG800" s="586">
        <v>45546</v>
      </c>
      <c r="BH800" s="572">
        <f t="shared" si="2455"/>
        <v>46265</v>
      </c>
      <c r="BI800" s="604">
        <f t="shared" si="2454"/>
        <v>719</v>
      </c>
      <c r="BJ800" s="580" t="str">
        <f t="shared" si="2330"/>
        <v>Dead Stock</v>
      </c>
      <c r="BK800" s="751">
        <v>9200</v>
      </c>
    </row>
    <row r="801" spans="1:63" ht="13">
      <c r="A801" s="590"/>
      <c r="B801" s="591"/>
      <c r="C801" s="551">
        <v>798</v>
      </c>
      <c r="D801" s="694" t="s">
        <v>4746</v>
      </c>
      <c r="E801" s="694">
        <v>1</v>
      </c>
      <c r="F801" s="593" t="s">
        <v>1952</v>
      </c>
      <c r="G801" s="588" t="s">
        <v>3801</v>
      </c>
      <c r="H801" s="589" t="s">
        <v>3802</v>
      </c>
      <c r="I801" s="589" t="s">
        <v>5115</v>
      </c>
      <c r="J801" s="580" t="s">
        <v>629</v>
      </c>
      <c r="K801" s="594">
        <f t="shared" ref="K801:K820" si="2456">AV801</f>
        <v>1</v>
      </c>
      <c r="L801" s="580">
        <v>1</v>
      </c>
      <c r="M801" s="558"/>
      <c r="N801" s="558"/>
      <c r="O801" s="562">
        <f t="shared" ref="O801:O820" si="2457">SUM(L801+M801-N801)</f>
        <v>1</v>
      </c>
      <c r="P801" s="560"/>
      <c r="Q801" s="558"/>
      <c r="R801" s="562">
        <f t="shared" ref="R801:R820" si="2458">SUM(O801+P801-Q801)</f>
        <v>1</v>
      </c>
      <c r="S801" s="560"/>
      <c r="T801" s="558"/>
      <c r="U801" s="595">
        <f t="shared" ref="U801:U820" si="2459">SUM(R801+S801-T801)</f>
        <v>1</v>
      </c>
      <c r="V801" s="560"/>
      <c r="W801" s="558"/>
      <c r="X801" s="562">
        <f t="shared" ref="X801:X820" si="2460">SUM(U801+V801-W801)</f>
        <v>1</v>
      </c>
      <c r="Y801" s="560"/>
      <c r="Z801" s="558"/>
      <c r="AA801" s="595">
        <f t="shared" ref="AA801:AA820" si="2461">SUM(X801+Y801-Z801)</f>
        <v>1</v>
      </c>
      <c r="AB801" s="560"/>
      <c r="AC801" s="558"/>
      <c r="AD801" s="562">
        <f t="shared" ref="AD801:AD820" si="2462">SUM(AA801+AB801-AC801)</f>
        <v>1</v>
      </c>
      <c r="AE801" s="557"/>
      <c r="AF801" s="558"/>
      <c r="AG801" s="672">
        <f t="shared" ref="AG801:AG820" si="2463">SUM(AD801+AE801-AF801)</f>
        <v>1</v>
      </c>
      <c r="AH801" s="560"/>
      <c r="AI801" s="558"/>
      <c r="AJ801" s="562">
        <f t="shared" ref="AJ801:AJ820" si="2464">SUM(AG801+AH801-AI801)</f>
        <v>1</v>
      </c>
      <c r="AK801" s="560"/>
      <c r="AL801" s="558"/>
      <c r="AM801" s="562">
        <f t="shared" ref="AM801:AM820" si="2465">SUM(AJ801+AK801-AL801)</f>
        <v>1</v>
      </c>
      <c r="AN801" s="560"/>
      <c r="AO801" s="558"/>
      <c r="AP801" s="562">
        <f t="shared" ref="AP801:AP820" si="2466">SUM(AM801+AN801-AO801)</f>
        <v>1</v>
      </c>
      <c r="AQ801" s="560"/>
      <c r="AR801" s="558"/>
      <c r="AS801" s="562">
        <f t="shared" ref="AS801:AS820" si="2467">SUM(AP801+AQ801-AR801)</f>
        <v>1</v>
      </c>
      <c r="AT801" s="560"/>
      <c r="AU801" s="558"/>
      <c r="AV801" s="562">
        <f t="shared" ref="AV801:AV820" si="2468">SUM(AS801+AT801-AU801)</f>
        <v>1</v>
      </c>
      <c r="AW801" s="597">
        <f t="shared" ref="AW801:AX820" si="2469">SUM(M801+P801+S801+V801+Y801+AB801+AE801+AH801+AK801+AN801+AQ801+AT801)</f>
        <v>0</v>
      </c>
      <c r="AX801" s="583">
        <f t="shared" ref="AX801:AX802" si="2470">SUM(N801+Q801+T801+W801+Z801+AC801+AF801+AI801+AL801+AO801+AR801+AU801)</f>
        <v>0</v>
      </c>
      <c r="AY801" s="599">
        <f t="shared" ref="AY801:AY820" si="2471">SUM(N801,Q801,T801,W801,Z801,AC801,AF801,AI801,AL801,AO801,AR801,AU801)</f>
        <v>0</v>
      </c>
      <c r="AZ801" s="600" t="e">
        <f t="shared" ref="AZ801:AZ820" si="2472">AVERAGE(N801,Q801,T801,W801,Z801,AC801,AF801,AI801,AL801,AO801,AR801,AU801)</f>
        <v>#DIV/0!</v>
      </c>
      <c r="BA801" s="601">
        <f t="shared" ref="BA801:BA820" si="2473">COUNT(N801,Q801,T801,W801,Z801,AC801,AF801,AI801,AL801,AO801,AR801,AU801)</f>
        <v>0</v>
      </c>
      <c r="BB801" s="602">
        <v>1</v>
      </c>
      <c r="BC801" s="603">
        <v>0</v>
      </c>
      <c r="BD801" s="584">
        <f t="shared" si="2453"/>
        <v>1</v>
      </c>
      <c r="BE801" s="583">
        <f t="shared" ref="BE801:BE877" si="2474">SUM(BD801-BC801)</f>
        <v>1</v>
      </c>
      <c r="BF801" s="585">
        <v>2</v>
      </c>
      <c r="BG801" s="586">
        <v>45975.634131944447</v>
      </c>
      <c r="BH801" s="572">
        <f>BH843</f>
        <v>46265</v>
      </c>
      <c r="BI801" s="604">
        <f t="shared" ref="BI801:BI820" si="2475">BH801-BG801</f>
        <v>289.36586805555271</v>
      </c>
      <c r="BJ801" s="580" t="str">
        <f t="shared" ref="BJ801:BJ877" si="2476">IF(AND(K801&gt;0,BI801&gt;365),"Dead Stock","")</f>
        <v/>
      </c>
      <c r="BK801" s="751">
        <v>200</v>
      </c>
    </row>
    <row r="802" spans="1:63" ht="13">
      <c r="A802" s="590"/>
      <c r="B802" s="591"/>
      <c r="C802" s="551">
        <v>799</v>
      </c>
      <c r="D802" s="695" t="s">
        <v>4746</v>
      </c>
      <c r="E802" s="695">
        <v>2</v>
      </c>
      <c r="F802" s="593" t="s">
        <v>1952</v>
      </c>
      <c r="G802" s="588" t="s">
        <v>3769</v>
      </c>
      <c r="H802" s="589" t="s">
        <v>3770</v>
      </c>
      <c r="I802" s="589" t="s">
        <v>5115</v>
      </c>
      <c r="J802" s="580" t="s">
        <v>629</v>
      </c>
      <c r="K802" s="594">
        <f t="shared" si="2456"/>
        <v>1</v>
      </c>
      <c r="L802" s="588">
        <v>1</v>
      </c>
      <c r="M802" s="558"/>
      <c r="N802" s="558"/>
      <c r="O802" s="562">
        <f t="shared" si="2457"/>
        <v>1</v>
      </c>
      <c r="P802" s="560"/>
      <c r="Q802" s="558"/>
      <c r="R802" s="562">
        <f t="shared" si="2458"/>
        <v>1</v>
      </c>
      <c r="S802" s="560"/>
      <c r="T802" s="558"/>
      <c r="U802" s="595">
        <f t="shared" si="2459"/>
        <v>1</v>
      </c>
      <c r="V802" s="560"/>
      <c r="W802" s="558"/>
      <c r="X802" s="562">
        <f t="shared" si="2460"/>
        <v>1</v>
      </c>
      <c r="Y802" s="560"/>
      <c r="Z802" s="558"/>
      <c r="AA802" s="595">
        <f t="shared" si="2461"/>
        <v>1</v>
      </c>
      <c r="AB802" s="560"/>
      <c r="AC802" s="558"/>
      <c r="AD802" s="562">
        <f t="shared" si="2462"/>
        <v>1</v>
      </c>
      <c r="AE802" s="557"/>
      <c r="AF802" s="558"/>
      <c r="AG802" s="672">
        <f t="shared" si="2463"/>
        <v>1</v>
      </c>
      <c r="AH802" s="560"/>
      <c r="AI802" s="558"/>
      <c r="AJ802" s="562">
        <f t="shared" si="2464"/>
        <v>1</v>
      </c>
      <c r="AK802" s="560"/>
      <c r="AL802" s="558"/>
      <c r="AM802" s="562">
        <f t="shared" si="2465"/>
        <v>1</v>
      </c>
      <c r="AN802" s="560"/>
      <c r="AO802" s="558"/>
      <c r="AP802" s="562">
        <f t="shared" si="2466"/>
        <v>1</v>
      </c>
      <c r="AQ802" s="560"/>
      <c r="AR802" s="558"/>
      <c r="AS802" s="562">
        <f t="shared" si="2467"/>
        <v>1</v>
      </c>
      <c r="AT802" s="560"/>
      <c r="AU802" s="558"/>
      <c r="AV802" s="562">
        <f t="shared" si="2468"/>
        <v>1</v>
      </c>
      <c r="AW802" s="597">
        <f t="shared" si="2469"/>
        <v>0</v>
      </c>
      <c r="AX802" s="583">
        <f t="shared" si="2470"/>
        <v>0</v>
      </c>
      <c r="AY802" s="599">
        <f t="shared" si="2471"/>
        <v>0</v>
      </c>
      <c r="AZ802" s="600" t="e">
        <f t="shared" si="2472"/>
        <v>#DIV/0!</v>
      </c>
      <c r="BA802" s="601">
        <f t="shared" si="2473"/>
        <v>0</v>
      </c>
      <c r="BB802" s="602">
        <v>1</v>
      </c>
      <c r="BC802" s="603">
        <v>0</v>
      </c>
      <c r="BD802" s="584">
        <f t="shared" si="2453"/>
        <v>1</v>
      </c>
      <c r="BE802" s="583">
        <f t="shared" si="2474"/>
        <v>1</v>
      </c>
      <c r="BF802" s="585">
        <v>2</v>
      </c>
      <c r="BG802" s="586">
        <v>45975.634131944447</v>
      </c>
      <c r="BH802" s="572">
        <f t="shared" si="2455"/>
        <v>46265</v>
      </c>
      <c r="BI802" s="604">
        <f t="shared" si="2475"/>
        <v>289.36586805555271</v>
      </c>
      <c r="BJ802" s="580" t="str">
        <f t="shared" si="2476"/>
        <v/>
      </c>
      <c r="BK802" s="751">
        <v>1700</v>
      </c>
    </row>
    <row r="803" spans="1:63" ht="13">
      <c r="A803" s="590"/>
      <c r="B803" s="591"/>
      <c r="C803" s="551">
        <v>800</v>
      </c>
      <c r="D803" s="695" t="s">
        <v>4746</v>
      </c>
      <c r="E803" s="695">
        <v>3</v>
      </c>
      <c r="F803" s="593" t="s">
        <v>1952</v>
      </c>
      <c r="G803" s="588" t="s">
        <v>3803</v>
      </c>
      <c r="H803" s="589" t="s">
        <v>3804</v>
      </c>
      <c r="I803" s="589" t="s">
        <v>5115</v>
      </c>
      <c r="J803" s="580" t="s">
        <v>629</v>
      </c>
      <c r="K803" s="594">
        <f t="shared" si="2456"/>
        <v>1</v>
      </c>
      <c r="L803" s="580">
        <v>1</v>
      </c>
      <c r="M803" s="558"/>
      <c r="N803" s="558"/>
      <c r="O803" s="562">
        <f t="shared" si="2457"/>
        <v>1</v>
      </c>
      <c r="P803" s="560"/>
      <c r="Q803" s="558"/>
      <c r="R803" s="562">
        <f t="shared" si="2458"/>
        <v>1</v>
      </c>
      <c r="S803" s="560"/>
      <c r="T803" s="558"/>
      <c r="U803" s="595">
        <f t="shared" si="2459"/>
        <v>1</v>
      </c>
      <c r="V803" s="560"/>
      <c r="W803" s="558"/>
      <c r="X803" s="562">
        <f t="shared" si="2460"/>
        <v>1</v>
      </c>
      <c r="Y803" s="560"/>
      <c r="Z803" s="558"/>
      <c r="AA803" s="595">
        <f t="shared" si="2461"/>
        <v>1</v>
      </c>
      <c r="AB803" s="560"/>
      <c r="AC803" s="558"/>
      <c r="AD803" s="562">
        <f t="shared" si="2462"/>
        <v>1</v>
      </c>
      <c r="AE803" s="557"/>
      <c r="AF803" s="558"/>
      <c r="AG803" s="672">
        <f t="shared" si="2463"/>
        <v>1</v>
      </c>
      <c r="AH803" s="560"/>
      <c r="AI803" s="558"/>
      <c r="AJ803" s="562">
        <f t="shared" si="2464"/>
        <v>1</v>
      </c>
      <c r="AK803" s="560"/>
      <c r="AL803" s="558"/>
      <c r="AM803" s="562">
        <f t="shared" si="2465"/>
        <v>1</v>
      </c>
      <c r="AN803" s="560"/>
      <c r="AO803" s="558"/>
      <c r="AP803" s="562">
        <f t="shared" si="2466"/>
        <v>1</v>
      </c>
      <c r="AQ803" s="560"/>
      <c r="AR803" s="558"/>
      <c r="AS803" s="562">
        <f t="shared" si="2467"/>
        <v>1</v>
      </c>
      <c r="AT803" s="560"/>
      <c r="AU803" s="558"/>
      <c r="AV803" s="562">
        <f t="shared" si="2468"/>
        <v>1</v>
      </c>
      <c r="AW803" s="597">
        <f t="shared" si="2469"/>
        <v>0</v>
      </c>
      <c r="AX803" s="583">
        <f t="shared" si="2469"/>
        <v>0</v>
      </c>
      <c r="AY803" s="599">
        <f t="shared" si="2471"/>
        <v>0</v>
      </c>
      <c r="AZ803" s="600" t="e">
        <f t="shared" si="2472"/>
        <v>#DIV/0!</v>
      </c>
      <c r="BA803" s="601">
        <f t="shared" si="2473"/>
        <v>0</v>
      </c>
      <c r="BB803" s="602">
        <v>1</v>
      </c>
      <c r="BC803" s="603">
        <v>0</v>
      </c>
      <c r="BD803" s="584">
        <f t="shared" si="2453"/>
        <v>1</v>
      </c>
      <c r="BE803" s="583">
        <f t="shared" si="2474"/>
        <v>1</v>
      </c>
      <c r="BF803" s="585">
        <v>2</v>
      </c>
      <c r="BG803" s="586">
        <v>45975.634131944447</v>
      </c>
      <c r="BH803" s="572">
        <f t="shared" si="2455"/>
        <v>46265</v>
      </c>
      <c r="BI803" s="604">
        <f t="shared" si="2475"/>
        <v>289.36586805555271</v>
      </c>
      <c r="BJ803" s="580" t="str">
        <f t="shared" si="2476"/>
        <v/>
      </c>
      <c r="BK803" s="751">
        <v>12000</v>
      </c>
    </row>
    <row r="804" spans="1:63" ht="13">
      <c r="A804" s="590"/>
      <c r="B804" s="591"/>
      <c r="C804" s="577">
        <v>801</v>
      </c>
      <c r="D804" s="695" t="s">
        <v>4746</v>
      </c>
      <c r="E804" s="695">
        <v>4</v>
      </c>
      <c r="F804" s="593" t="s">
        <v>1952</v>
      </c>
      <c r="G804" s="588" t="s">
        <v>3807</v>
      </c>
      <c r="H804" s="589" t="s">
        <v>3808</v>
      </c>
      <c r="I804" s="589" t="s">
        <v>5115</v>
      </c>
      <c r="J804" s="580" t="s">
        <v>629</v>
      </c>
      <c r="K804" s="594">
        <f t="shared" si="2456"/>
        <v>1</v>
      </c>
      <c r="L804" s="588">
        <v>1</v>
      </c>
      <c r="M804" s="558"/>
      <c r="N804" s="558"/>
      <c r="O804" s="562">
        <f t="shared" si="2457"/>
        <v>1</v>
      </c>
      <c r="P804" s="560"/>
      <c r="Q804" s="558"/>
      <c r="R804" s="562">
        <f t="shared" si="2458"/>
        <v>1</v>
      </c>
      <c r="S804" s="560"/>
      <c r="T804" s="558"/>
      <c r="U804" s="595">
        <f t="shared" si="2459"/>
        <v>1</v>
      </c>
      <c r="V804" s="560"/>
      <c r="W804" s="558"/>
      <c r="X804" s="562">
        <f t="shared" si="2460"/>
        <v>1</v>
      </c>
      <c r="Y804" s="560"/>
      <c r="Z804" s="558"/>
      <c r="AA804" s="595">
        <f t="shared" si="2461"/>
        <v>1</v>
      </c>
      <c r="AB804" s="560"/>
      <c r="AC804" s="558"/>
      <c r="AD804" s="562">
        <f t="shared" si="2462"/>
        <v>1</v>
      </c>
      <c r="AE804" s="557"/>
      <c r="AF804" s="558"/>
      <c r="AG804" s="672">
        <f t="shared" si="2463"/>
        <v>1</v>
      </c>
      <c r="AH804" s="560"/>
      <c r="AI804" s="558"/>
      <c r="AJ804" s="562">
        <f t="shared" si="2464"/>
        <v>1</v>
      </c>
      <c r="AK804" s="560"/>
      <c r="AL804" s="558"/>
      <c r="AM804" s="562">
        <f t="shared" si="2465"/>
        <v>1</v>
      </c>
      <c r="AN804" s="560"/>
      <c r="AO804" s="558"/>
      <c r="AP804" s="562">
        <f t="shared" si="2466"/>
        <v>1</v>
      </c>
      <c r="AQ804" s="560"/>
      <c r="AR804" s="558"/>
      <c r="AS804" s="562">
        <f t="shared" si="2467"/>
        <v>1</v>
      </c>
      <c r="AT804" s="560"/>
      <c r="AU804" s="558"/>
      <c r="AV804" s="562">
        <f t="shared" si="2468"/>
        <v>1</v>
      </c>
      <c r="AW804" s="597">
        <f t="shared" si="2469"/>
        <v>0</v>
      </c>
      <c r="AX804" s="583">
        <f t="shared" si="2469"/>
        <v>0</v>
      </c>
      <c r="AY804" s="599">
        <f t="shared" si="2471"/>
        <v>0</v>
      </c>
      <c r="AZ804" s="600" t="e">
        <f t="shared" si="2472"/>
        <v>#DIV/0!</v>
      </c>
      <c r="BA804" s="601">
        <f t="shared" si="2473"/>
        <v>0</v>
      </c>
      <c r="BB804" s="602">
        <v>1</v>
      </c>
      <c r="BC804" s="603">
        <v>0</v>
      </c>
      <c r="BD804" s="584">
        <f t="shared" si="2453"/>
        <v>1</v>
      </c>
      <c r="BE804" s="583">
        <f t="shared" si="2474"/>
        <v>1</v>
      </c>
      <c r="BF804" s="585">
        <v>2</v>
      </c>
      <c r="BG804" s="586">
        <v>45975.634131944447</v>
      </c>
      <c r="BH804" s="572">
        <f t="shared" si="2455"/>
        <v>46265</v>
      </c>
      <c r="BI804" s="604">
        <f t="shared" si="2475"/>
        <v>289.36586805555271</v>
      </c>
      <c r="BJ804" s="580" t="str">
        <f t="shared" si="2476"/>
        <v/>
      </c>
      <c r="BK804" s="751">
        <v>9300</v>
      </c>
    </row>
    <row r="805" spans="1:63" ht="13">
      <c r="A805" s="590"/>
      <c r="B805" s="591"/>
      <c r="C805" s="551">
        <v>802</v>
      </c>
      <c r="D805" s="695" t="s">
        <v>4746</v>
      </c>
      <c r="E805" s="695">
        <v>5</v>
      </c>
      <c r="F805" s="593" t="s">
        <v>1952</v>
      </c>
      <c r="G805" s="588" t="s">
        <v>3809</v>
      </c>
      <c r="H805" s="589" t="s">
        <v>3810</v>
      </c>
      <c r="I805" s="589" t="s">
        <v>5115</v>
      </c>
      <c r="J805" s="580" t="s">
        <v>629</v>
      </c>
      <c r="K805" s="594">
        <f t="shared" si="2456"/>
        <v>1</v>
      </c>
      <c r="L805" s="580">
        <v>1</v>
      </c>
      <c r="M805" s="558"/>
      <c r="N805" s="558"/>
      <c r="O805" s="562">
        <f t="shared" si="2457"/>
        <v>1</v>
      </c>
      <c r="P805" s="560"/>
      <c r="Q805" s="558"/>
      <c r="R805" s="562">
        <f t="shared" si="2458"/>
        <v>1</v>
      </c>
      <c r="S805" s="560"/>
      <c r="T805" s="558"/>
      <c r="U805" s="595">
        <f t="shared" si="2459"/>
        <v>1</v>
      </c>
      <c r="V805" s="560"/>
      <c r="W805" s="558"/>
      <c r="X805" s="562">
        <f t="shared" si="2460"/>
        <v>1</v>
      </c>
      <c r="Y805" s="560"/>
      <c r="Z805" s="558"/>
      <c r="AA805" s="595">
        <f t="shared" si="2461"/>
        <v>1</v>
      </c>
      <c r="AB805" s="560"/>
      <c r="AC805" s="558"/>
      <c r="AD805" s="562">
        <f t="shared" si="2462"/>
        <v>1</v>
      </c>
      <c r="AE805" s="557"/>
      <c r="AF805" s="558"/>
      <c r="AG805" s="672">
        <f t="shared" si="2463"/>
        <v>1</v>
      </c>
      <c r="AH805" s="560"/>
      <c r="AI805" s="558"/>
      <c r="AJ805" s="562">
        <f t="shared" si="2464"/>
        <v>1</v>
      </c>
      <c r="AK805" s="560"/>
      <c r="AL805" s="558"/>
      <c r="AM805" s="562">
        <f t="shared" si="2465"/>
        <v>1</v>
      </c>
      <c r="AN805" s="560"/>
      <c r="AO805" s="558"/>
      <c r="AP805" s="562">
        <f t="shared" si="2466"/>
        <v>1</v>
      </c>
      <c r="AQ805" s="560"/>
      <c r="AR805" s="558"/>
      <c r="AS805" s="562">
        <f t="shared" si="2467"/>
        <v>1</v>
      </c>
      <c r="AT805" s="560"/>
      <c r="AU805" s="558"/>
      <c r="AV805" s="562">
        <f t="shared" si="2468"/>
        <v>1</v>
      </c>
      <c r="AW805" s="597">
        <f t="shared" si="2469"/>
        <v>0</v>
      </c>
      <c r="AX805" s="583">
        <f t="shared" si="2469"/>
        <v>0</v>
      </c>
      <c r="AY805" s="599">
        <f t="shared" si="2471"/>
        <v>0</v>
      </c>
      <c r="AZ805" s="600" t="e">
        <f t="shared" si="2472"/>
        <v>#DIV/0!</v>
      </c>
      <c r="BA805" s="601">
        <f t="shared" si="2473"/>
        <v>0</v>
      </c>
      <c r="BB805" s="602">
        <v>1</v>
      </c>
      <c r="BC805" s="603">
        <v>0</v>
      </c>
      <c r="BD805" s="584">
        <f t="shared" si="2453"/>
        <v>1</v>
      </c>
      <c r="BE805" s="583">
        <f t="shared" si="2474"/>
        <v>1</v>
      </c>
      <c r="BF805" s="585">
        <v>2</v>
      </c>
      <c r="BG805" s="586">
        <v>45975.634131944447</v>
      </c>
      <c r="BH805" s="572">
        <f t="shared" si="2455"/>
        <v>46265</v>
      </c>
      <c r="BI805" s="604">
        <f t="shared" si="2475"/>
        <v>289.36586805555271</v>
      </c>
      <c r="BJ805" s="580" t="str">
        <f t="shared" si="2476"/>
        <v/>
      </c>
      <c r="BK805" s="751">
        <v>36000</v>
      </c>
    </row>
    <row r="806" spans="1:63" ht="13">
      <c r="A806" s="590"/>
      <c r="B806" s="591"/>
      <c r="C806" s="551">
        <v>803</v>
      </c>
      <c r="D806" s="695" t="s">
        <v>4746</v>
      </c>
      <c r="E806" s="695">
        <v>6</v>
      </c>
      <c r="F806" s="593" t="s">
        <v>1952</v>
      </c>
      <c r="G806" s="588" t="s">
        <v>3771</v>
      </c>
      <c r="H806" s="589" t="s">
        <v>3772</v>
      </c>
      <c r="I806" s="589" t="s">
        <v>5115</v>
      </c>
      <c r="J806" s="580" t="s">
        <v>629</v>
      </c>
      <c r="K806" s="594">
        <f t="shared" si="2456"/>
        <v>2</v>
      </c>
      <c r="L806" s="588">
        <v>2</v>
      </c>
      <c r="M806" s="558"/>
      <c r="N806" s="558"/>
      <c r="O806" s="562">
        <f t="shared" si="2457"/>
        <v>2</v>
      </c>
      <c r="P806" s="560"/>
      <c r="Q806" s="558"/>
      <c r="R806" s="562">
        <f t="shared" si="2458"/>
        <v>2</v>
      </c>
      <c r="S806" s="560"/>
      <c r="T806" s="558"/>
      <c r="U806" s="595">
        <f t="shared" si="2459"/>
        <v>2</v>
      </c>
      <c r="V806" s="560"/>
      <c r="W806" s="558"/>
      <c r="X806" s="562">
        <f t="shared" si="2460"/>
        <v>2</v>
      </c>
      <c r="Y806" s="560"/>
      <c r="Z806" s="558"/>
      <c r="AA806" s="595">
        <f t="shared" si="2461"/>
        <v>2</v>
      </c>
      <c r="AB806" s="560"/>
      <c r="AC806" s="558"/>
      <c r="AD806" s="562">
        <f t="shared" si="2462"/>
        <v>2</v>
      </c>
      <c r="AE806" s="557"/>
      <c r="AF806" s="558"/>
      <c r="AG806" s="672">
        <f t="shared" si="2463"/>
        <v>2</v>
      </c>
      <c r="AH806" s="560"/>
      <c r="AI806" s="558"/>
      <c r="AJ806" s="562">
        <f t="shared" si="2464"/>
        <v>2</v>
      </c>
      <c r="AK806" s="560"/>
      <c r="AL806" s="558"/>
      <c r="AM806" s="562">
        <f t="shared" si="2465"/>
        <v>2</v>
      </c>
      <c r="AN806" s="560"/>
      <c r="AO806" s="558"/>
      <c r="AP806" s="562">
        <f t="shared" si="2466"/>
        <v>2</v>
      </c>
      <c r="AQ806" s="560"/>
      <c r="AR806" s="558"/>
      <c r="AS806" s="562">
        <f t="shared" si="2467"/>
        <v>2</v>
      </c>
      <c r="AT806" s="560"/>
      <c r="AU806" s="558"/>
      <c r="AV806" s="562">
        <f t="shared" si="2468"/>
        <v>2</v>
      </c>
      <c r="AW806" s="597">
        <f t="shared" si="2469"/>
        <v>0</v>
      </c>
      <c r="AX806" s="583">
        <f t="shared" si="2469"/>
        <v>0</v>
      </c>
      <c r="AY806" s="599">
        <f t="shared" si="2471"/>
        <v>0</v>
      </c>
      <c r="AZ806" s="600" t="e">
        <f t="shared" si="2472"/>
        <v>#DIV/0!</v>
      </c>
      <c r="BA806" s="601">
        <f t="shared" si="2473"/>
        <v>0</v>
      </c>
      <c r="BB806" s="602">
        <v>2</v>
      </c>
      <c r="BC806" s="603">
        <v>1</v>
      </c>
      <c r="BD806" s="584">
        <f t="shared" si="2453"/>
        <v>2</v>
      </c>
      <c r="BE806" s="583">
        <f t="shared" si="2474"/>
        <v>1</v>
      </c>
      <c r="BF806" s="585">
        <v>2</v>
      </c>
      <c r="BG806" s="586">
        <v>45975.634131944447</v>
      </c>
      <c r="BH806" s="572">
        <f t="shared" si="2455"/>
        <v>46265</v>
      </c>
      <c r="BI806" s="604">
        <f t="shared" si="2475"/>
        <v>289.36586805555271</v>
      </c>
      <c r="BJ806" s="580" t="str">
        <f t="shared" si="2476"/>
        <v/>
      </c>
      <c r="BK806" s="751">
        <v>450</v>
      </c>
    </row>
    <row r="807" spans="1:63" ht="13">
      <c r="A807" s="590"/>
      <c r="B807" s="591"/>
      <c r="C807" s="551">
        <v>804</v>
      </c>
      <c r="D807" s="695" t="s">
        <v>4746</v>
      </c>
      <c r="E807" s="695">
        <v>7</v>
      </c>
      <c r="F807" s="593" t="s">
        <v>1952</v>
      </c>
      <c r="G807" s="588" t="s">
        <v>3811</v>
      </c>
      <c r="H807" s="589" t="s">
        <v>3812</v>
      </c>
      <c r="I807" s="589" t="s">
        <v>5115</v>
      </c>
      <c r="J807" s="580" t="s">
        <v>629</v>
      </c>
      <c r="K807" s="594">
        <f t="shared" si="2456"/>
        <v>2</v>
      </c>
      <c r="L807" s="580">
        <v>2</v>
      </c>
      <c r="M807" s="558"/>
      <c r="N807" s="558"/>
      <c r="O807" s="562">
        <f t="shared" si="2457"/>
        <v>2</v>
      </c>
      <c r="P807" s="560"/>
      <c r="Q807" s="558"/>
      <c r="R807" s="562">
        <f t="shared" si="2458"/>
        <v>2</v>
      </c>
      <c r="S807" s="560"/>
      <c r="T807" s="558"/>
      <c r="U807" s="595">
        <f t="shared" si="2459"/>
        <v>2</v>
      </c>
      <c r="V807" s="560"/>
      <c r="W807" s="558"/>
      <c r="X807" s="562">
        <f t="shared" si="2460"/>
        <v>2</v>
      </c>
      <c r="Y807" s="560"/>
      <c r="Z807" s="558"/>
      <c r="AA807" s="595">
        <f t="shared" si="2461"/>
        <v>2</v>
      </c>
      <c r="AB807" s="560"/>
      <c r="AC807" s="558"/>
      <c r="AD807" s="562">
        <f t="shared" si="2462"/>
        <v>2</v>
      </c>
      <c r="AE807" s="557"/>
      <c r="AF807" s="558"/>
      <c r="AG807" s="672">
        <f t="shared" si="2463"/>
        <v>2</v>
      </c>
      <c r="AH807" s="560"/>
      <c r="AI807" s="558"/>
      <c r="AJ807" s="562">
        <f t="shared" si="2464"/>
        <v>2</v>
      </c>
      <c r="AK807" s="560"/>
      <c r="AL807" s="558"/>
      <c r="AM807" s="562">
        <f t="shared" si="2465"/>
        <v>2</v>
      </c>
      <c r="AN807" s="560"/>
      <c r="AO807" s="558"/>
      <c r="AP807" s="562">
        <f t="shared" si="2466"/>
        <v>2</v>
      </c>
      <c r="AQ807" s="560"/>
      <c r="AR807" s="558"/>
      <c r="AS807" s="562">
        <f t="shared" si="2467"/>
        <v>2</v>
      </c>
      <c r="AT807" s="560"/>
      <c r="AU807" s="558"/>
      <c r="AV807" s="562">
        <f t="shared" si="2468"/>
        <v>2</v>
      </c>
      <c r="AW807" s="597">
        <f t="shared" si="2469"/>
        <v>0</v>
      </c>
      <c r="AX807" s="583">
        <f t="shared" si="2469"/>
        <v>0</v>
      </c>
      <c r="AY807" s="599">
        <f t="shared" si="2471"/>
        <v>0</v>
      </c>
      <c r="AZ807" s="600" t="e">
        <f t="shared" si="2472"/>
        <v>#DIV/0!</v>
      </c>
      <c r="BA807" s="601">
        <f t="shared" si="2473"/>
        <v>0</v>
      </c>
      <c r="BB807" s="602">
        <v>2</v>
      </c>
      <c r="BC807" s="603">
        <v>1</v>
      </c>
      <c r="BD807" s="584">
        <f t="shared" si="2453"/>
        <v>2</v>
      </c>
      <c r="BE807" s="583">
        <f t="shared" si="2474"/>
        <v>1</v>
      </c>
      <c r="BF807" s="585">
        <v>2</v>
      </c>
      <c r="BG807" s="586">
        <v>45975.634131944447</v>
      </c>
      <c r="BH807" s="572">
        <f t="shared" si="2455"/>
        <v>46265</v>
      </c>
      <c r="BI807" s="604">
        <f t="shared" si="2475"/>
        <v>289.36586805555271</v>
      </c>
      <c r="BJ807" s="580" t="str">
        <f t="shared" si="2476"/>
        <v/>
      </c>
      <c r="BK807" s="751">
        <v>1200</v>
      </c>
    </row>
    <row r="808" spans="1:63" ht="13">
      <c r="A808" s="590"/>
      <c r="B808" s="591"/>
      <c r="C808" s="577">
        <v>805</v>
      </c>
      <c r="D808" s="695" t="s">
        <v>4746</v>
      </c>
      <c r="E808" s="695">
        <v>8</v>
      </c>
      <c r="F808" s="593" t="s">
        <v>1952</v>
      </c>
      <c r="G808" s="588" t="s">
        <v>3773</v>
      </c>
      <c r="H808" s="589" t="s">
        <v>3774</v>
      </c>
      <c r="I808" s="589" t="s">
        <v>5115</v>
      </c>
      <c r="J808" s="580" t="s">
        <v>629</v>
      </c>
      <c r="K808" s="594">
        <f t="shared" si="2456"/>
        <v>1</v>
      </c>
      <c r="L808" s="588">
        <v>1</v>
      </c>
      <c r="M808" s="558"/>
      <c r="N808" s="558"/>
      <c r="O808" s="562">
        <f t="shared" si="2457"/>
        <v>1</v>
      </c>
      <c r="P808" s="560"/>
      <c r="Q808" s="558"/>
      <c r="R808" s="562">
        <f t="shared" si="2458"/>
        <v>1</v>
      </c>
      <c r="S808" s="560"/>
      <c r="T808" s="558"/>
      <c r="U808" s="595">
        <f t="shared" si="2459"/>
        <v>1</v>
      </c>
      <c r="V808" s="560"/>
      <c r="W808" s="558"/>
      <c r="X808" s="562">
        <f t="shared" si="2460"/>
        <v>1</v>
      </c>
      <c r="Y808" s="560"/>
      <c r="Z808" s="558"/>
      <c r="AA808" s="595">
        <f t="shared" si="2461"/>
        <v>1</v>
      </c>
      <c r="AB808" s="560"/>
      <c r="AC808" s="558"/>
      <c r="AD808" s="562">
        <f t="shared" si="2462"/>
        <v>1</v>
      </c>
      <c r="AE808" s="557"/>
      <c r="AF808" s="558"/>
      <c r="AG808" s="672">
        <f t="shared" si="2463"/>
        <v>1</v>
      </c>
      <c r="AH808" s="560"/>
      <c r="AI808" s="558"/>
      <c r="AJ808" s="562">
        <f t="shared" si="2464"/>
        <v>1</v>
      </c>
      <c r="AK808" s="560"/>
      <c r="AL808" s="558"/>
      <c r="AM808" s="562">
        <f t="shared" si="2465"/>
        <v>1</v>
      </c>
      <c r="AN808" s="560"/>
      <c r="AO808" s="558"/>
      <c r="AP808" s="562">
        <f t="shared" si="2466"/>
        <v>1</v>
      </c>
      <c r="AQ808" s="560"/>
      <c r="AR808" s="558"/>
      <c r="AS808" s="562">
        <f t="shared" si="2467"/>
        <v>1</v>
      </c>
      <c r="AT808" s="560"/>
      <c r="AU808" s="558"/>
      <c r="AV808" s="562">
        <f t="shared" si="2468"/>
        <v>1</v>
      </c>
      <c r="AW808" s="597">
        <f t="shared" si="2469"/>
        <v>0</v>
      </c>
      <c r="AX808" s="583">
        <f t="shared" si="2469"/>
        <v>0</v>
      </c>
      <c r="AY808" s="599">
        <f t="shared" si="2471"/>
        <v>0</v>
      </c>
      <c r="AZ808" s="600" t="e">
        <f t="shared" si="2472"/>
        <v>#DIV/0!</v>
      </c>
      <c r="BA808" s="601">
        <f t="shared" si="2473"/>
        <v>0</v>
      </c>
      <c r="BB808" s="602">
        <v>1</v>
      </c>
      <c r="BC808" s="603">
        <v>0</v>
      </c>
      <c r="BD808" s="584">
        <f t="shared" si="2453"/>
        <v>1</v>
      </c>
      <c r="BE808" s="583">
        <f t="shared" si="2474"/>
        <v>1</v>
      </c>
      <c r="BF808" s="585">
        <v>2</v>
      </c>
      <c r="BG808" s="586">
        <v>45975.634131944447</v>
      </c>
      <c r="BH808" s="572">
        <f t="shared" si="2455"/>
        <v>46265</v>
      </c>
      <c r="BI808" s="604">
        <f t="shared" si="2475"/>
        <v>289.36586805555271</v>
      </c>
      <c r="BJ808" s="580" t="str">
        <f t="shared" si="2476"/>
        <v/>
      </c>
      <c r="BK808" s="751">
        <v>1500</v>
      </c>
    </row>
    <row r="809" spans="1:63" ht="13">
      <c r="A809" s="590"/>
      <c r="B809" s="591"/>
      <c r="C809" s="551">
        <v>806</v>
      </c>
      <c r="D809" s="695" t="s">
        <v>4746</v>
      </c>
      <c r="E809" s="695">
        <v>9</v>
      </c>
      <c r="F809" s="593" t="s">
        <v>1952</v>
      </c>
      <c r="G809" s="588" t="s">
        <v>3813</v>
      </c>
      <c r="H809" s="589" t="s">
        <v>3814</v>
      </c>
      <c r="I809" s="589" t="s">
        <v>5115</v>
      </c>
      <c r="J809" s="580" t="s">
        <v>629</v>
      </c>
      <c r="K809" s="594">
        <f t="shared" si="2456"/>
        <v>1</v>
      </c>
      <c r="L809" s="580">
        <v>1</v>
      </c>
      <c r="M809" s="558"/>
      <c r="N809" s="558"/>
      <c r="O809" s="562">
        <f t="shared" si="2457"/>
        <v>1</v>
      </c>
      <c r="P809" s="560"/>
      <c r="Q809" s="558"/>
      <c r="R809" s="562">
        <f t="shared" si="2458"/>
        <v>1</v>
      </c>
      <c r="S809" s="560"/>
      <c r="T809" s="558"/>
      <c r="U809" s="595">
        <f t="shared" si="2459"/>
        <v>1</v>
      </c>
      <c r="V809" s="560"/>
      <c r="W809" s="558"/>
      <c r="X809" s="562">
        <f t="shared" si="2460"/>
        <v>1</v>
      </c>
      <c r="Y809" s="560"/>
      <c r="Z809" s="558"/>
      <c r="AA809" s="595">
        <f t="shared" si="2461"/>
        <v>1</v>
      </c>
      <c r="AB809" s="560"/>
      <c r="AC809" s="558"/>
      <c r="AD809" s="562">
        <f t="shared" si="2462"/>
        <v>1</v>
      </c>
      <c r="AE809" s="557"/>
      <c r="AF809" s="558"/>
      <c r="AG809" s="672">
        <f t="shared" si="2463"/>
        <v>1</v>
      </c>
      <c r="AH809" s="560"/>
      <c r="AI809" s="558"/>
      <c r="AJ809" s="562">
        <f t="shared" si="2464"/>
        <v>1</v>
      </c>
      <c r="AK809" s="560"/>
      <c r="AL809" s="558"/>
      <c r="AM809" s="562">
        <f t="shared" si="2465"/>
        <v>1</v>
      </c>
      <c r="AN809" s="560"/>
      <c r="AO809" s="558"/>
      <c r="AP809" s="562">
        <f t="shared" si="2466"/>
        <v>1</v>
      </c>
      <c r="AQ809" s="560"/>
      <c r="AR809" s="558"/>
      <c r="AS809" s="562">
        <f t="shared" si="2467"/>
        <v>1</v>
      </c>
      <c r="AT809" s="560"/>
      <c r="AU809" s="558"/>
      <c r="AV809" s="562">
        <f t="shared" si="2468"/>
        <v>1</v>
      </c>
      <c r="AW809" s="597">
        <f t="shared" si="2469"/>
        <v>0</v>
      </c>
      <c r="AX809" s="583">
        <f t="shared" si="2469"/>
        <v>0</v>
      </c>
      <c r="AY809" s="599">
        <f t="shared" si="2471"/>
        <v>0</v>
      </c>
      <c r="AZ809" s="600" t="e">
        <f t="shared" si="2472"/>
        <v>#DIV/0!</v>
      </c>
      <c r="BA809" s="601">
        <f t="shared" si="2473"/>
        <v>0</v>
      </c>
      <c r="BB809" s="602">
        <v>1</v>
      </c>
      <c r="BC809" s="603">
        <v>0</v>
      </c>
      <c r="BD809" s="584">
        <f t="shared" si="2453"/>
        <v>1</v>
      </c>
      <c r="BE809" s="583">
        <f t="shared" si="2474"/>
        <v>1</v>
      </c>
      <c r="BF809" s="585">
        <v>2</v>
      </c>
      <c r="BG809" s="586">
        <v>45975.634131944447</v>
      </c>
      <c r="BH809" s="572">
        <f t="shared" si="2455"/>
        <v>46265</v>
      </c>
      <c r="BI809" s="604">
        <f t="shared" si="2475"/>
        <v>289.36586805555271</v>
      </c>
      <c r="BJ809" s="580" t="str">
        <f t="shared" si="2476"/>
        <v/>
      </c>
      <c r="BK809" s="751">
        <v>24000</v>
      </c>
    </row>
    <row r="810" spans="1:63" ht="13">
      <c r="A810" s="590"/>
      <c r="B810" s="591"/>
      <c r="C810" s="551">
        <v>807</v>
      </c>
      <c r="D810" s="695" t="s">
        <v>4746</v>
      </c>
      <c r="E810" s="695">
        <v>10</v>
      </c>
      <c r="F810" s="593" t="s">
        <v>1952</v>
      </c>
      <c r="G810" s="588" t="s">
        <v>3775</v>
      </c>
      <c r="H810" s="589" t="s">
        <v>3776</v>
      </c>
      <c r="I810" s="589" t="s">
        <v>5115</v>
      </c>
      <c r="J810" s="580" t="s">
        <v>629</v>
      </c>
      <c r="K810" s="594">
        <f t="shared" si="2456"/>
        <v>1</v>
      </c>
      <c r="L810" s="588">
        <v>1</v>
      </c>
      <c r="M810" s="558"/>
      <c r="N810" s="558"/>
      <c r="O810" s="562">
        <f t="shared" si="2457"/>
        <v>1</v>
      </c>
      <c r="P810" s="560"/>
      <c r="Q810" s="558"/>
      <c r="R810" s="562">
        <f t="shared" si="2458"/>
        <v>1</v>
      </c>
      <c r="S810" s="560"/>
      <c r="T810" s="558"/>
      <c r="U810" s="595">
        <f t="shared" si="2459"/>
        <v>1</v>
      </c>
      <c r="V810" s="560"/>
      <c r="W810" s="558"/>
      <c r="X810" s="562">
        <f t="shared" si="2460"/>
        <v>1</v>
      </c>
      <c r="Y810" s="560"/>
      <c r="Z810" s="558"/>
      <c r="AA810" s="595">
        <f t="shared" si="2461"/>
        <v>1</v>
      </c>
      <c r="AB810" s="560"/>
      <c r="AC810" s="558"/>
      <c r="AD810" s="562">
        <f t="shared" si="2462"/>
        <v>1</v>
      </c>
      <c r="AE810" s="557"/>
      <c r="AF810" s="558"/>
      <c r="AG810" s="672">
        <f t="shared" si="2463"/>
        <v>1</v>
      </c>
      <c r="AH810" s="560"/>
      <c r="AI810" s="558"/>
      <c r="AJ810" s="562">
        <f t="shared" si="2464"/>
        <v>1</v>
      </c>
      <c r="AK810" s="560"/>
      <c r="AL810" s="558"/>
      <c r="AM810" s="562">
        <f t="shared" si="2465"/>
        <v>1</v>
      </c>
      <c r="AN810" s="560"/>
      <c r="AO810" s="558"/>
      <c r="AP810" s="562">
        <f t="shared" si="2466"/>
        <v>1</v>
      </c>
      <c r="AQ810" s="560"/>
      <c r="AR810" s="558"/>
      <c r="AS810" s="562">
        <f t="shared" si="2467"/>
        <v>1</v>
      </c>
      <c r="AT810" s="560"/>
      <c r="AU810" s="558"/>
      <c r="AV810" s="562">
        <f t="shared" si="2468"/>
        <v>1</v>
      </c>
      <c r="AW810" s="597">
        <f t="shared" si="2469"/>
        <v>0</v>
      </c>
      <c r="AX810" s="583">
        <f t="shared" si="2469"/>
        <v>0</v>
      </c>
      <c r="AY810" s="599">
        <f t="shared" si="2471"/>
        <v>0</v>
      </c>
      <c r="AZ810" s="600" t="e">
        <f t="shared" si="2472"/>
        <v>#DIV/0!</v>
      </c>
      <c r="BA810" s="601">
        <f t="shared" si="2473"/>
        <v>0</v>
      </c>
      <c r="BB810" s="602">
        <v>1</v>
      </c>
      <c r="BC810" s="603">
        <v>0</v>
      </c>
      <c r="BD810" s="584">
        <f t="shared" si="2453"/>
        <v>1</v>
      </c>
      <c r="BE810" s="583">
        <f t="shared" si="2474"/>
        <v>1</v>
      </c>
      <c r="BF810" s="585">
        <v>2</v>
      </c>
      <c r="BG810" s="586">
        <v>45975.634131944447</v>
      </c>
      <c r="BH810" s="572">
        <f t="shared" si="2455"/>
        <v>46265</v>
      </c>
      <c r="BI810" s="604">
        <f t="shared" si="2475"/>
        <v>289.36586805555271</v>
      </c>
      <c r="BJ810" s="580" t="str">
        <f t="shared" si="2476"/>
        <v/>
      </c>
      <c r="BK810" s="751">
        <v>3500</v>
      </c>
    </row>
    <row r="811" spans="1:63" ht="13">
      <c r="A811" s="590"/>
      <c r="B811" s="591"/>
      <c r="C811" s="551">
        <v>808</v>
      </c>
      <c r="D811" s="695" t="s">
        <v>4746</v>
      </c>
      <c r="E811" s="695">
        <v>11</v>
      </c>
      <c r="F811" s="593" t="s">
        <v>1952</v>
      </c>
      <c r="G811" s="588" t="s">
        <v>3777</v>
      </c>
      <c r="H811" s="589" t="s">
        <v>3778</v>
      </c>
      <c r="I811" s="589" t="s">
        <v>5115</v>
      </c>
      <c r="J811" s="580" t="s">
        <v>629</v>
      </c>
      <c r="K811" s="594">
        <f t="shared" si="2456"/>
        <v>1</v>
      </c>
      <c r="L811" s="580">
        <v>1</v>
      </c>
      <c r="M811" s="558"/>
      <c r="N811" s="558"/>
      <c r="O811" s="562">
        <f t="shared" si="2457"/>
        <v>1</v>
      </c>
      <c r="P811" s="560"/>
      <c r="Q811" s="558"/>
      <c r="R811" s="562">
        <f t="shared" si="2458"/>
        <v>1</v>
      </c>
      <c r="S811" s="560"/>
      <c r="T811" s="558"/>
      <c r="U811" s="595">
        <f t="shared" si="2459"/>
        <v>1</v>
      </c>
      <c r="V811" s="560"/>
      <c r="W811" s="558"/>
      <c r="X811" s="562">
        <f t="shared" si="2460"/>
        <v>1</v>
      </c>
      <c r="Y811" s="560"/>
      <c r="Z811" s="558"/>
      <c r="AA811" s="595">
        <f t="shared" si="2461"/>
        <v>1</v>
      </c>
      <c r="AB811" s="560"/>
      <c r="AC811" s="558"/>
      <c r="AD811" s="562">
        <f t="shared" si="2462"/>
        <v>1</v>
      </c>
      <c r="AE811" s="557"/>
      <c r="AF811" s="558"/>
      <c r="AG811" s="672">
        <f t="shared" si="2463"/>
        <v>1</v>
      </c>
      <c r="AH811" s="560"/>
      <c r="AI811" s="558"/>
      <c r="AJ811" s="562">
        <f t="shared" si="2464"/>
        <v>1</v>
      </c>
      <c r="AK811" s="560"/>
      <c r="AL811" s="558"/>
      <c r="AM811" s="562">
        <f t="shared" si="2465"/>
        <v>1</v>
      </c>
      <c r="AN811" s="560"/>
      <c r="AO811" s="558"/>
      <c r="AP811" s="562">
        <f t="shared" si="2466"/>
        <v>1</v>
      </c>
      <c r="AQ811" s="560"/>
      <c r="AR811" s="558"/>
      <c r="AS811" s="562">
        <f t="shared" si="2467"/>
        <v>1</v>
      </c>
      <c r="AT811" s="560"/>
      <c r="AU811" s="558"/>
      <c r="AV811" s="562">
        <f t="shared" si="2468"/>
        <v>1</v>
      </c>
      <c r="AW811" s="597">
        <f t="shared" si="2469"/>
        <v>0</v>
      </c>
      <c r="AX811" s="583">
        <f t="shared" si="2469"/>
        <v>0</v>
      </c>
      <c r="AY811" s="599">
        <f t="shared" si="2471"/>
        <v>0</v>
      </c>
      <c r="AZ811" s="600" t="e">
        <f t="shared" si="2472"/>
        <v>#DIV/0!</v>
      </c>
      <c r="BA811" s="601">
        <f t="shared" si="2473"/>
        <v>0</v>
      </c>
      <c r="BB811" s="602">
        <v>1</v>
      </c>
      <c r="BC811" s="603">
        <v>0</v>
      </c>
      <c r="BD811" s="584">
        <f t="shared" si="2453"/>
        <v>1</v>
      </c>
      <c r="BE811" s="583">
        <f t="shared" si="2474"/>
        <v>1</v>
      </c>
      <c r="BF811" s="585">
        <v>2</v>
      </c>
      <c r="BG811" s="586">
        <v>45975.634131944447</v>
      </c>
      <c r="BH811" s="572">
        <f t="shared" si="2455"/>
        <v>46265</v>
      </c>
      <c r="BI811" s="604">
        <f t="shared" si="2475"/>
        <v>289.36586805555271</v>
      </c>
      <c r="BJ811" s="580" t="str">
        <f t="shared" si="2476"/>
        <v/>
      </c>
      <c r="BK811" s="751">
        <v>200</v>
      </c>
    </row>
    <row r="812" spans="1:63" ht="13">
      <c r="A812" s="590"/>
      <c r="B812" s="591"/>
      <c r="C812" s="577">
        <v>809</v>
      </c>
      <c r="D812" s="695" t="s">
        <v>4746</v>
      </c>
      <c r="E812" s="695">
        <v>12</v>
      </c>
      <c r="F812" s="593" t="s">
        <v>1952</v>
      </c>
      <c r="G812" s="588" t="s">
        <v>3779</v>
      </c>
      <c r="H812" s="589" t="s">
        <v>3780</v>
      </c>
      <c r="I812" s="589" t="s">
        <v>5115</v>
      </c>
      <c r="J812" s="580" t="s">
        <v>629</v>
      </c>
      <c r="K812" s="594">
        <f t="shared" si="2456"/>
        <v>1</v>
      </c>
      <c r="L812" s="588">
        <v>1</v>
      </c>
      <c r="M812" s="558"/>
      <c r="N812" s="558"/>
      <c r="O812" s="562">
        <f t="shared" si="2457"/>
        <v>1</v>
      </c>
      <c r="P812" s="560"/>
      <c r="Q812" s="558"/>
      <c r="R812" s="562">
        <f t="shared" si="2458"/>
        <v>1</v>
      </c>
      <c r="S812" s="560"/>
      <c r="T812" s="558"/>
      <c r="U812" s="595">
        <f t="shared" si="2459"/>
        <v>1</v>
      </c>
      <c r="V812" s="560"/>
      <c r="W812" s="558"/>
      <c r="X812" s="562">
        <f t="shared" si="2460"/>
        <v>1</v>
      </c>
      <c r="Y812" s="560"/>
      <c r="Z812" s="558"/>
      <c r="AA812" s="595">
        <f t="shared" si="2461"/>
        <v>1</v>
      </c>
      <c r="AB812" s="560"/>
      <c r="AC812" s="558"/>
      <c r="AD812" s="562">
        <f t="shared" si="2462"/>
        <v>1</v>
      </c>
      <c r="AE812" s="557"/>
      <c r="AF812" s="558"/>
      <c r="AG812" s="672">
        <f t="shared" si="2463"/>
        <v>1</v>
      </c>
      <c r="AH812" s="560"/>
      <c r="AI812" s="558"/>
      <c r="AJ812" s="562">
        <f t="shared" si="2464"/>
        <v>1</v>
      </c>
      <c r="AK812" s="560"/>
      <c r="AL812" s="558"/>
      <c r="AM812" s="562">
        <f t="shared" si="2465"/>
        <v>1</v>
      </c>
      <c r="AN812" s="560"/>
      <c r="AO812" s="558"/>
      <c r="AP812" s="562">
        <f t="shared" si="2466"/>
        <v>1</v>
      </c>
      <c r="AQ812" s="560"/>
      <c r="AR812" s="558"/>
      <c r="AS812" s="562">
        <f t="shared" si="2467"/>
        <v>1</v>
      </c>
      <c r="AT812" s="560"/>
      <c r="AU812" s="558"/>
      <c r="AV812" s="562">
        <f t="shared" si="2468"/>
        <v>1</v>
      </c>
      <c r="AW812" s="597">
        <f t="shared" si="2469"/>
        <v>0</v>
      </c>
      <c r="AX812" s="583">
        <f t="shared" si="2469"/>
        <v>0</v>
      </c>
      <c r="AY812" s="599">
        <f t="shared" si="2471"/>
        <v>0</v>
      </c>
      <c r="AZ812" s="600" t="e">
        <f t="shared" si="2472"/>
        <v>#DIV/0!</v>
      </c>
      <c r="BA812" s="601">
        <f t="shared" si="2473"/>
        <v>0</v>
      </c>
      <c r="BB812" s="602">
        <v>1</v>
      </c>
      <c r="BC812" s="603">
        <v>0</v>
      </c>
      <c r="BD812" s="584">
        <f t="shared" si="2453"/>
        <v>1</v>
      </c>
      <c r="BE812" s="583">
        <f t="shared" si="2474"/>
        <v>1</v>
      </c>
      <c r="BF812" s="585">
        <v>2</v>
      </c>
      <c r="BG812" s="586">
        <v>45975.634131944447</v>
      </c>
      <c r="BH812" s="572">
        <f t="shared" si="2455"/>
        <v>46265</v>
      </c>
      <c r="BI812" s="604">
        <f t="shared" si="2475"/>
        <v>289.36586805555271</v>
      </c>
      <c r="BJ812" s="580" t="str">
        <f t="shared" si="2476"/>
        <v/>
      </c>
      <c r="BK812" s="751">
        <v>5500</v>
      </c>
    </row>
    <row r="813" spans="1:63" ht="13">
      <c r="A813" s="590"/>
      <c r="B813" s="591"/>
      <c r="C813" s="551">
        <v>810</v>
      </c>
      <c r="D813" s="695" t="s">
        <v>4746</v>
      </c>
      <c r="E813" s="695">
        <v>13</v>
      </c>
      <c r="F813" s="593" t="s">
        <v>1952</v>
      </c>
      <c r="G813" s="588" t="s">
        <v>3781</v>
      </c>
      <c r="H813" s="589" t="s">
        <v>3782</v>
      </c>
      <c r="I813" s="589" t="s">
        <v>5115</v>
      </c>
      <c r="J813" s="580" t="s">
        <v>629</v>
      </c>
      <c r="K813" s="594">
        <f t="shared" si="2456"/>
        <v>5</v>
      </c>
      <c r="L813" s="580">
        <v>5</v>
      </c>
      <c r="M813" s="558"/>
      <c r="N813" s="558"/>
      <c r="O813" s="562">
        <f t="shared" si="2457"/>
        <v>5</v>
      </c>
      <c r="P813" s="560"/>
      <c r="Q813" s="558"/>
      <c r="R813" s="562">
        <f t="shared" si="2458"/>
        <v>5</v>
      </c>
      <c r="S813" s="560"/>
      <c r="T813" s="558"/>
      <c r="U813" s="595">
        <f t="shared" si="2459"/>
        <v>5</v>
      </c>
      <c r="V813" s="560"/>
      <c r="W813" s="558"/>
      <c r="X813" s="562">
        <f t="shared" si="2460"/>
        <v>5</v>
      </c>
      <c r="Y813" s="560"/>
      <c r="Z813" s="558"/>
      <c r="AA813" s="595">
        <f t="shared" si="2461"/>
        <v>5</v>
      </c>
      <c r="AB813" s="560"/>
      <c r="AC813" s="558"/>
      <c r="AD813" s="562">
        <f t="shared" si="2462"/>
        <v>5</v>
      </c>
      <c r="AE813" s="557"/>
      <c r="AF813" s="558"/>
      <c r="AG813" s="672">
        <f t="shared" si="2463"/>
        <v>5</v>
      </c>
      <c r="AH813" s="560"/>
      <c r="AI813" s="558"/>
      <c r="AJ813" s="562">
        <f t="shared" si="2464"/>
        <v>5</v>
      </c>
      <c r="AK813" s="560"/>
      <c r="AL813" s="558"/>
      <c r="AM813" s="562">
        <f t="shared" si="2465"/>
        <v>5</v>
      </c>
      <c r="AN813" s="560"/>
      <c r="AO813" s="558"/>
      <c r="AP813" s="562">
        <f t="shared" si="2466"/>
        <v>5</v>
      </c>
      <c r="AQ813" s="560"/>
      <c r="AR813" s="558"/>
      <c r="AS813" s="562">
        <f t="shared" si="2467"/>
        <v>5</v>
      </c>
      <c r="AT813" s="560"/>
      <c r="AU813" s="558"/>
      <c r="AV813" s="562">
        <f t="shared" si="2468"/>
        <v>5</v>
      </c>
      <c r="AW813" s="597">
        <f t="shared" si="2469"/>
        <v>0</v>
      </c>
      <c r="AX813" s="583">
        <f t="shared" si="2469"/>
        <v>0</v>
      </c>
      <c r="AY813" s="599">
        <f t="shared" si="2471"/>
        <v>0</v>
      </c>
      <c r="AZ813" s="600" t="e">
        <f t="shared" si="2472"/>
        <v>#DIV/0!</v>
      </c>
      <c r="BA813" s="601">
        <f t="shared" si="2473"/>
        <v>0</v>
      </c>
      <c r="BB813" s="602">
        <v>5</v>
      </c>
      <c r="BC813" s="603">
        <v>1</v>
      </c>
      <c r="BD813" s="584">
        <f t="shared" si="2453"/>
        <v>5</v>
      </c>
      <c r="BE813" s="583">
        <f t="shared" si="2474"/>
        <v>4</v>
      </c>
      <c r="BF813" s="585">
        <v>2</v>
      </c>
      <c r="BG813" s="586">
        <v>45975.634131944447</v>
      </c>
      <c r="BH813" s="572">
        <f t="shared" si="2455"/>
        <v>46265</v>
      </c>
      <c r="BI813" s="604">
        <f t="shared" si="2475"/>
        <v>289.36586805555271</v>
      </c>
      <c r="BJ813" s="580" t="str">
        <f t="shared" si="2476"/>
        <v/>
      </c>
      <c r="BK813" s="751">
        <v>4200</v>
      </c>
    </row>
    <row r="814" spans="1:63" ht="13">
      <c r="A814" s="590"/>
      <c r="B814" s="591"/>
      <c r="C814" s="551">
        <v>811</v>
      </c>
      <c r="D814" s="695" t="s">
        <v>4746</v>
      </c>
      <c r="E814" s="695">
        <v>14</v>
      </c>
      <c r="F814" s="593" t="s">
        <v>1952</v>
      </c>
      <c r="G814" s="588" t="s">
        <v>3783</v>
      </c>
      <c r="H814" s="589" t="s">
        <v>3784</v>
      </c>
      <c r="I814" s="589" t="s">
        <v>5115</v>
      </c>
      <c r="J814" s="580" t="s">
        <v>629</v>
      </c>
      <c r="K814" s="594">
        <f t="shared" si="2456"/>
        <v>3</v>
      </c>
      <c r="L814" s="588">
        <v>3</v>
      </c>
      <c r="M814" s="558"/>
      <c r="N814" s="558"/>
      <c r="O814" s="562">
        <f t="shared" si="2457"/>
        <v>3</v>
      </c>
      <c r="P814" s="560"/>
      <c r="Q814" s="558"/>
      <c r="R814" s="562">
        <f t="shared" si="2458"/>
        <v>3</v>
      </c>
      <c r="S814" s="560"/>
      <c r="T814" s="558"/>
      <c r="U814" s="595">
        <f t="shared" si="2459"/>
        <v>3</v>
      </c>
      <c r="V814" s="560"/>
      <c r="W814" s="558"/>
      <c r="X814" s="562">
        <f t="shared" si="2460"/>
        <v>3</v>
      </c>
      <c r="Y814" s="560"/>
      <c r="Z814" s="558"/>
      <c r="AA814" s="595">
        <f t="shared" si="2461"/>
        <v>3</v>
      </c>
      <c r="AB814" s="560"/>
      <c r="AC814" s="558"/>
      <c r="AD814" s="562">
        <f t="shared" si="2462"/>
        <v>3</v>
      </c>
      <c r="AE814" s="557"/>
      <c r="AF814" s="558"/>
      <c r="AG814" s="672">
        <f t="shared" si="2463"/>
        <v>3</v>
      </c>
      <c r="AH814" s="560"/>
      <c r="AI814" s="558"/>
      <c r="AJ814" s="562">
        <f t="shared" si="2464"/>
        <v>3</v>
      </c>
      <c r="AK814" s="560"/>
      <c r="AL814" s="558"/>
      <c r="AM814" s="562">
        <f t="shared" si="2465"/>
        <v>3</v>
      </c>
      <c r="AN814" s="560"/>
      <c r="AO814" s="558"/>
      <c r="AP814" s="562">
        <f t="shared" si="2466"/>
        <v>3</v>
      </c>
      <c r="AQ814" s="560"/>
      <c r="AR814" s="558"/>
      <c r="AS814" s="562">
        <f t="shared" si="2467"/>
        <v>3</v>
      </c>
      <c r="AT814" s="560"/>
      <c r="AU814" s="558"/>
      <c r="AV814" s="562">
        <f t="shared" si="2468"/>
        <v>3</v>
      </c>
      <c r="AW814" s="597">
        <f t="shared" si="2469"/>
        <v>0</v>
      </c>
      <c r="AX814" s="583">
        <f t="shared" si="2469"/>
        <v>0</v>
      </c>
      <c r="AY814" s="599">
        <f t="shared" si="2471"/>
        <v>0</v>
      </c>
      <c r="AZ814" s="600" t="e">
        <f t="shared" si="2472"/>
        <v>#DIV/0!</v>
      </c>
      <c r="BA814" s="601">
        <f t="shared" si="2473"/>
        <v>0</v>
      </c>
      <c r="BB814" s="602">
        <v>3</v>
      </c>
      <c r="BC814" s="603">
        <v>1</v>
      </c>
      <c r="BD814" s="584">
        <f t="shared" si="2453"/>
        <v>3</v>
      </c>
      <c r="BE814" s="583">
        <f t="shared" si="2474"/>
        <v>2</v>
      </c>
      <c r="BF814" s="585">
        <v>2</v>
      </c>
      <c r="BG814" s="586">
        <v>45975.634131944447</v>
      </c>
      <c r="BH814" s="572">
        <f t="shared" si="2455"/>
        <v>46265</v>
      </c>
      <c r="BI814" s="604">
        <f t="shared" si="2475"/>
        <v>289.36586805555271</v>
      </c>
      <c r="BJ814" s="580" t="str">
        <f t="shared" si="2476"/>
        <v/>
      </c>
      <c r="BK814" s="751">
        <v>4200</v>
      </c>
    </row>
    <row r="815" spans="1:63" ht="13">
      <c r="A815" s="590"/>
      <c r="B815" s="591"/>
      <c r="C815" s="551">
        <v>812</v>
      </c>
      <c r="D815" s="695" t="s">
        <v>4746</v>
      </c>
      <c r="E815" s="695">
        <v>15</v>
      </c>
      <c r="F815" s="593" t="s">
        <v>1952</v>
      </c>
      <c r="G815" s="588" t="s">
        <v>3785</v>
      </c>
      <c r="H815" s="589" t="s">
        <v>3786</v>
      </c>
      <c r="I815" s="589" t="s">
        <v>5115</v>
      </c>
      <c r="J815" s="580" t="s">
        <v>629</v>
      </c>
      <c r="K815" s="594">
        <f t="shared" si="2456"/>
        <v>7</v>
      </c>
      <c r="L815" s="580">
        <v>7</v>
      </c>
      <c r="M815" s="558"/>
      <c r="N815" s="558"/>
      <c r="O815" s="562">
        <f t="shared" si="2457"/>
        <v>7</v>
      </c>
      <c r="P815" s="560"/>
      <c r="Q815" s="558"/>
      <c r="R815" s="562">
        <f t="shared" si="2458"/>
        <v>7</v>
      </c>
      <c r="S815" s="560"/>
      <c r="T815" s="558"/>
      <c r="U815" s="595">
        <f t="shared" si="2459"/>
        <v>7</v>
      </c>
      <c r="V815" s="560"/>
      <c r="W815" s="558"/>
      <c r="X815" s="562">
        <f t="shared" si="2460"/>
        <v>7</v>
      </c>
      <c r="Y815" s="560"/>
      <c r="Z815" s="558"/>
      <c r="AA815" s="595">
        <f t="shared" si="2461"/>
        <v>7</v>
      </c>
      <c r="AB815" s="560"/>
      <c r="AC815" s="558"/>
      <c r="AD815" s="562">
        <f t="shared" si="2462"/>
        <v>7</v>
      </c>
      <c r="AE815" s="557"/>
      <c r="AF815" s="558"/>
      <c r="AG815" s="672">
        <f t="shared" si="2463"/>
        <v>7</v>
      </c>
      <c r="AH815" s="560"/>
      <c r="AI815" s="558"/>
      <c r="AJ815" s="562">
        <f t="shared" si="2464"/>
        <v>7</v>
      </c>
      <c r="AK815" s="560"/>
      <c r="AL815" s="558"/>
      <c r="AM815" s="562">
        <f t="shared" si="2465"/>
        <v>7</v>
      </c>
      <c r="AN815" s="560"/>
      <c r="AO815" s="558"/>
      <c r="AP815" s="562">
        <f t="shared" si="2466"/>
        <v>7</v>
      </c>
      <c r="AQ815" s="560"/>
      <c r="AR815" s="558"/>
      <c r="AS815" s="562">
        <f t="shared" si="2467"/>
        <v>7</v>
      </c>
      <c r="AT815" s="560"/>
      <c r="AU815" s="558"/>
      <c r="AV815" s="562">
        <f t="shared" si="2468"/>
        <v>7</v>
      </c>
      <c r="AW815" s="597">
        <f t="shared" si="2469"/>
        <v>0</v>
      </c>
      <c r="AX815" s="583">
        <f t="shared" si="2469"/>
        <v>0</v>
      </c>
      <c r="AY815" s="599">
        <f t="shared" si="2471"/>
        <v>0</v>
      </c>
      <c r="AZ815" s="600" t="e">
        <f t="shared" si="2472"/>
        <v>#DIV/0!</v>
      </c>
      <c r="BA815" s="601">
        <f t="shared" si="2473"/>
        <v>0</v>
      </c>
      <c r="BB815" s="602">
        <v>7</v>
      </c>
      <c r="BC815" s="603">
        <v>1</v>
      </c>
      <c r="BD815" s="584">
        <f t="shared" si="2453"/>
        <v>7</v>
      </c>
      <c r="BE815" s="583">
        <f t="shared" si="2474"/>
        <v>6</v>
      </c>
      <c r="BF815" s="585">
        <v>2</v>
      </c>
      <c r="BG815" s="586">
        <v>45975.634131944447</v>
      </c>
      <c r="BH815" s="572">
        <f t="shared" si="2455"/>
        <v>46265</v>
      </c>
      <c r="BI815" s="604">
        <f t="shared" si="2475"/>
        <v>289.36586805555271</v>
      </c>
      <c r="BJ815" s="580" t="str">
        <f t="shared" si="2476"/>
        <v/>
      </c>
      <c r="BK815" s="751">
        <v>2200</v>
      </c>
    </row>
    <row r="816" spans="1:63" ht="13">
      <c r="A816" s="590"/>
      <c r="B816" s="591"/>
      <c r="C816" s="577">
        <v>813</v>
      </c>
      <c r="D816" s="695" t="s">
        <v>4746</v>
      </c>
      <c r="E816" s="695">
        <v>16</v>
      </c>
      <c r="F816" s="593" t="s">
        <v>1952</v>
      </c>
      <c r="G816" s="588" t="s">
        <v>3787</v>
      </c>
      <c r="H816" s="589" t="s">
        <v>3788</v>
      </c>
      <c r="I816" s="589" t="s">
        <v>5115</v>
      </c>
      <c r="J816" s="580" t="s">
        <v>629</v>
      </c>
      <c r="K816" s="594">
        <f t="shared" si="2456"/>
        <v>2</v>
      </c>
      <c r="L816" s="588">
        <v>2</v>
      </c>
      <c r="M816" s="558"/>
      <c r="N816" s="558"/>
      <c r="O816" s="562">
        <f t="shared" si="2457"/>
        <v>2</v>
      </c>
      <c r="P816" s="560"/>
      <c r="Q816" s="558"/>
      <c r="R816" s="562">
        <f t="shared" si="2458"/>
        <v>2</v>
      </c>
      <c r="S816" s="560"/>
      <c r="T816" s="558"/>
      <c r="U816" s="595">
        <f t="shared" si="2459"/>
        <v>2</v>
      </c>
      <c r="V816" s="560"/>
      <c r="W816" s="558"/>
      <c r="X816" s="562">
        <f t="shared" si="2460"/>
        <v>2</v>
      </c>
      <c r="Y816" s="560"/>
      <c r="Z816" s="558"/>
      <c r="AA816" s="595">
        <f t="shared" si="2461"/>
        <v>2</v>
      </c>
      <c r="AB816" s="560"/>
      <c r="AC816" s="558"/>
      <c r="AD816" s="562">
        <f t="shared" si="2462"/>
        <v>2</v>
      </c>
      <c r="AE816" s="557"/>
      <c r="AF816" s="558"/>
      <c r="AG816" s="672">
        <f t="shared" si="2463"/>
        <v>2</v>
      </c>
      <c r="AH816" s="560"/>
      <c r="AI816" s="558"/>
      <c r="AJ816" s="562">
        <f t="shared" si="2464"/>
        <v>2</v>
      </c>
      <c r="AK816" s="560"/>
      <c r="AL816" s="558"/>
      <c r="AM816" s="562">
        <f t="shared" si="2465"/>
        <v>2</v>
      </c>
      <c r="AN816" s="560"/>
      <c r="AO816" s="558"/>
      <c r="AP816" s="562">
        <f t="shared" si="2466"/>
        <v>2</v>
      </c>
      <c r="AQ816" s="560"/>
      <c r="AR816" s="558"/>
      <c r="AS816" s="562">
        <f t="shared" si="2467"/>
        <v>2</v>
      </c>
      <c r="AT816" s="560"/>
      <c r="AU816" s="558"/>
      <c r="AV816" s="562">
        <f t="shared" si="2468"/>
        <v>2</v>
      </c>
      <c r="AW816" s="597">
        <f t="shared" si="2469"/>
        <v>0</v>
      </c>
      <c r="AX816" s="583">
        <f t="shared" si="2469"/>
        <v>0</v>
      </c>
      <c r="AY816" s="599">
        <f t="shared" si="2471"/>
        <v>0</v>
      </c>
      <c r="AZ816" s="600" t="e">
        <f t="shared" si="2472"/>
        <v>#DIV/0!</v>
      </c>
      <c r="BA816" s="601">
        <f t="shared" si="2473"/>
        <v>0</v>
      </c>
      <c r="BB816" s="602">
        <v>2</v>
      </c>
      <c r="BC816" s="603">
        <v>1</v>
      </c>
      <c r="BD816" s="584">
        <f t="shared" si="2453"/>
        <v>2</v>
      </c>
      <c r="BE816" s="583">
        <f t="shared" si="2474"/>
        <v>1</v>
      </c>
      <c r="BF816" s="585">
        <v>2</v>
      </c>
      <c r="BG816" s="586">
        <v>45975.634131944447</v>
      </c>
      <c r="BH816" s="572">
        <f t="shared" si="2455"/>
        <v>46265</v>
      </c>
      <c r="BI816" s="604">
        <f t="shared" si="2475"/>
        <v>289.36586805555271</v>
      </c>
      <c r="BJ816" s="580" t="str">
        <f t="shared" si="2476"/>
        <v/>
      </c>
      <c r="BK816" s="751">
        <v>350</v>
      </c>
    </row>
    <row r="817" spans="1:63" ht="13">
      <c r="A817" s="590"/>
      <c r="B817" s="591"/>
      <c r="C817" s="551">
        <v>814</v>
      </c>
      <c r="D817" s="695" t="s">
        <v>4746</v>
      </c>
      <c r="E817" s="695">
        <v>17</v>
      </c>
      <c r="F817" s="593" t="s">
        <v>1952</v>
      </c>
      <c r="G817" s="588" t="s">
        <v>3791</v>
      </c>
      <c r="H817" s="589" t="s">
        <v>3792</v>
      </c>
      <c r="I817" s="589" t="s">
        <v>5115</v>
      </c>
      <c r="J817" s="580" t="s">
        <v>629</v>
      </c>
      <c r="K817" s="594">
        <f t="shared" si="2456"/>
        <v>1</v>
      </c>
      <c r="L817" s="580">
        <v>1</v>
      </c>
      <c r="M817" s="558"/>
      <c r="N817" s="558"/>
      <c r="O817" s="562">
        <f t="shared" si="2457"/>
        <v>1</v>
      </c>
      <c r="P817" s="560"/>
      <c r="Q817" s="558"/>
      <c r="R817" s="562">
        <f t="shared" si="2458"/>
        <v>1</v>
      </c>
      <c r="S817" s="560"/>
      <c r="T817" s="558"/>
      <c r="U817" s="595">
        <f t="shared" si="2459"/>
        <v>1</v>
      </c>
      <c r="V817" s="560"/>
      <c r="W817" s="558"/>
      <c r="X817" s="562">
        <f t="shared" si="2460"/>
        <v>1</v>
      </c>
      <c r="Y817" s="560"/>
      <c r="Z817" s="558"/>
      <c r="AA817" s="595">
        <f t="shared" si="2461"/>
        <v>1</v>
      </c>
      <c r="AB817" s="560"/>
      <c r="AC817" s="558"/>
      <c r="AD817" s="562">
        <f t="shared" si="2462"/>
        <v>1</v>
      </c>
      <c r="AE817" s="557"/>
      <c r="AF817" s="558"/>
      <c r="AG817" s="672">
        <f t="shared" si="2463"/>
        <v>1</v>
      </c>
      <c r="AH817" s="560"/>
      <c r="AI817" s="558"/>
      <c r="AJ817" s="562">
        <f t="shared" si="2464"/>
        <v>1</v>
      </c>
      <c r="AK817" s="560"/>
      <c r="AL817" s="558"/>
      <c r="AM817" s="562">
        <f t="shared" si="2465"/>
        <v>1</v>
      </c>
      <c r="AN817" s="560"/>
      <c r="AO817" s="558"/>
      <c r="AP817" s="562">
        <f t="shared" si="2466"/>
        <v>1</v>
      </c>
      <c r="AQ817" s="560"/>
      <c r="AR817" s="558"/>
      <c r="AS817" s="562">
        <f t="shared" si="2467"/>
        <v>1</v>
      </c>
      <c r="AT817" s="560"/>
      <c r="AU817" s="558"/>
      <c r="AV817" s="562">
        <f t="shared" si="2468"/>
        <v>1</v>
      </c>
      <c r="AW817" s="597">
        <f t="shared" si="2469"/>
        <v>0</v>
      </c>
      <c r="AX817" s="583">
        <f t="shared" si="2469"/>
        <v>0</v>
      </c>
      <c r="AY817" s="599">
        <f t="shared" si="2471"/>
        <v>0</v>
      </c>
      <c r="AZ817" s="600" t="e">
        <f t="shared" si="2472"/>
        <v>#DIV/0!</v>
      </c>
      <c r="BA817" s="601">
        <f t="shared" si="2473"/>
        <v>0</v>
      </c>
      <c r="BB817" s="602">
        <v>1</v>
      </c>
      <c r="BC817" s="603">
        <v>0</v>
      </c>
      <c r="BD817" s="584">
        <f t="shared" si="2453"/>
        <v>1</v>
      </c>
      <c r="BE817" s="583">
        <f t="shared" si="2474"/>
        <v>1</v>
      </c>
      <c r="BF817" s="585">
        <v>2</v>
      </c>
      <c r="BG817" s="586">
        <v>45975.634131944447</v>
      </c>
      <c r="BH817" s="572">
        <f t="shared" si="2455"/>
        <v>46265</v>
      </c>
      <c r="BI817" s="604">
        <f t="shared" si="2475"/>
        <v>289.36586805555271</v>
      </c>
      <c r="BJ817" s="580" t="str">
        <f t="shared" si="2476"/>
        <v/>
      </c>
      <c r="BK817" s="751">
        <v>100</v>
      </c>
    </row>
    <row r="818" spans="1:63" ht="13">
      <c r="A818" s="590"/>
      <c r="B818" s="591"/>
      <c r="C818" s="551">
        <v>815</v>
      </c>
      <c r="D818" s="695" t="s">
        <v>4746</v>
      </c>
      <c r="E818" s="695">
        <v>18</v>
      </c>
      <c r="F818" s="593" t="s">
        <v>1952</v>
      </c>
      <c r="G818" s="588" t="s">
        <v>3793</v>
      </c>
      <c r="H818" s="589" t="s">
        <v>3794</v>
      </c>
      <c r="I818" s="589" t="s">
        <v>5115</v>
      </c>
      <c r="J818" s="580" t="s">
        <v>629</v>
      </c>
      <c r="K818" s="594">
        <f t="shared" si="2456"/>
        <v>1</v>
      </c>
      <c r="L818" s="588">
        <v>1</v>
      </c>
      <c r="M818" s="558"/>
      <c r="N818" s="558"/>
      <c r="O818" s="562">
        <f t="shared" si="2457"/>
        <v>1</v>
      </c>
      <c r="P818" s="560"/>
      <c r="Q818" s="558"/>
      <c r="R818" s="562">
        <f t="shared" si="2458"/>
        <v>1</v>
      </c>
      <c r="S818" s="560"/>
      <c r="T818" s="558"/>
      <c r="U818" s="595">
        <f t="shared" si="2459"/>
        <v>1</v>
      </c>
      <c r="V818" s="560"/>
      <c r="W818" s="558"/>
      <c r="X818" s="562">
        <f t="shared" si="2460"/>
        <v>1</v>
      </c>
      <c r="Y818" s="560"/>
      <c r="Z818" s="558"/>
      <c r="AA818" s="595">
        <f t="shared" si="2461"/>
        <v>1</v>
      </c>
      <c r="AB818" s="560"/>
      <c r="AC818" s="558"/>
      <c r="AD818" s="562">
        <f t="shared" si="2462"/>
        <v>1</v>
      </c>
      <c r="AE818" s="557"/>
      <c r="AF818" s="558"/>
      <c r="AG818" s="672">
        <f t="shared" si="2463"/>
        <v>1</v>
      </c>
      <c r="AH818" s="560"/>
      <c r="AI818" s="558"/>
      <c r="AJ818" s="562">
        <f t="shared" si="2464"/>
        <v>1</v>
      </c>
      <c r="AK818" s="560"/>
      <c r="AL818" s="558"/>
      <c r="AM818" s="562">
        <f t="shared" si="2465"/>
        <v>1</v>
      </c>
      <c r="AN818" s="560"/>
      <c r="AO818" s="558"/>
      <c r="AP818" s="562">
        <f t="shared" si="2466"/>
        <v>1</v>
      </c>
      <c r="AQ818" s="560"/>
      <c r="AR818" s="558"/>
      <c r="AS818" s="562">
        <f t="shared" si="2467"/>
        <v>1</v>
      </c>
      <c r="AT818" s="560"/>
      <c r="AU818" s="558"/>
      <c r="AV818" s="562">
        <f t="shared" si="2468"/>
        <v>1</v>
      </c>
      <c r="AW818" s="597">
        <f t="shared" si="2469"/>
        <v>0</v>
      </c>
      <c r="AX818" s="583">
        <f t="shared" si="2469"/>
        <v>0</v>
      </c>
      <c r="AY818" s="599">
        <f t="shared" si="2471"/>
        <v>0</v>
      </c>
      <c r="AZ818" s="600" t="e">
        <f t="shared" si="2472"/>
        <v>#DIV/0!</v>
      </c>
      <c r="BA818" s="601">
        <f t="shared" si="2473"/>
        <v>0</v>
      </c>
      <c r="BB818" s="602">
        <v>1</v>
      </c>
      <c r="BC818" s="603">
        <v>0</v>
      </c>
      <c r="BD818" s="584">
        <f t="shared" si="2453"/>
        <v>1</v>
      </c>
      <c r="BE818" s="583">
        <f t="shared" si="2474"/>
        <v>1</v>
      </c>
      <c r="BF818" s="585">
        <v>2</v>
      </c>
      <c r="BG818" s="586">
        <v>45975.634131944447</v>
      </c>
      <c r="BH818" s="572">
        <f t="shared" si="2455"/>
        <v>46265</v>
      </c>
      <c r="BI818" s="604">
        <f t="shared" si="2475"/>
        <v>289.36586805555271</v>
      </c>
      <c r="BJ818" s="580" t="str">
        <f t="shared" si="2476"/>
        <v/>
      </c>
      <c r="BK818" s="751">
        <v>100</v>
      </c>
    </row>
    <row r="819" spans="1:63" ht="13">
      <c r="A819" s="590"/>
      <c r="B819" s="591"/>
      <c r="C819" s="551">
        <v>816</v>
      </c>
      <c r="D819" s="695" t="s">
        <v>4746</v>
      </c>
      <c r="E819" s="695">
        <v>19</v>
      </c>
      <c r="F819" s="593" t="s">
        <v>1952</v>
      </c>
      <c r="G819" s="588" t="s">
        <v>3797</v>
      </c>
      <c r="H819" s="589" t="s">
        <v>3798</v>
      </c>
      <c r="I819" s="589" t="s">
        <v>5115</v>
      </c>
      <c r="J819" s="580" t="s">
        <v>629</v>
      </c>
      <c r="K819" s="594">
        <f t="shared" si="2456"/>
        <v>12</v>
      </c>
      <c r="L819" s="580">
        <v>12</v>
      </c>
      <c r="M819" s="558"/>
      <c r="N819" s="558"/>
      <c r="O819" s="562">
        <f t="shared" si="2457"/>
        <v>12</v>
      </c>
      <c r="P819" s="560"/>
      <c r="Q819" s="558"/>
      <c r="R819" s="562">
        <f t="shared" si="2458"/>
        <v>12</v>
      </c>
      <c r="S819" s="560"/>
      <c r="T819" s="558"/>
      <c r="U819" s="595">
        <f t="shared" si="2459"/>
        <v>12</v>
      </c>
      <c r="V819" s="560"/>
      <c r="W819" s="558"/>
      <c r="X819" s="562">
        <f t="shared" si="2460"/>
        <v>12</v>
      </c>
      <c r="Y819" s="560"/>
      <c r="Z819" s="558"/>
      <c r="AA819" s="595">
        <f t="shared" si="2461"/>
        <v>12</v>
      </c>
      <c r="AB819" s="560"/>
      <c r="AC819" s="558"/>
      <c r="AD819" s="562">
        <f t="shared" si="2462"/>
        <v>12</v>
      </c>
      <c r="AE819" s="557"/>
      <c r="AF819" s="558"/>
      <c r="AG819" s="672">
        <f t="shared" si="2463"/>
        <v>12</v>
      </c>
      <c r="AH819" s="560"/>
      <c r="AI819" s="558"/>
      <c r="AJ819" s="562">
        <f t="shared" si="2464"/>
        <v>12</v>
      </c>
      <c r="AK819" s="560"/>
      <c r="AL819" s="558"/>
      <c r="AM819" s="562">
        <f t="shared" si="2465"/>
        <v>12</v>
      </c>
      <c r="AN819" s="560"/>
      <c r="AO819" s="558"/>
      <c r="AP819" s="562">
        <f t="shared" si="2466"/>
        <v>12</v>
      </c>
      <c r="AQ819" s="560"/>
      <c r="AR819" s="558"/>
      <c r="AS819" s="562">
        <f t="shared" si="2467"/>
        <v>12</v>
      </c>
      <c r="AT819" s="560"/>
      <c r="AU819" s="558"/>
      <c r="AV819" s="562">
        <f t="shared" si="2468"/>
        <v>12</v>
      </c>
      <c r="AW819" s="597">
        <f t="shared" si="2469"/>
        <v>0</v>
      </c>
      <c r="AX819" s="583">
        <f t="shared" si="2469"/>
        <v>0</v>
      </c>
      <c r="AY819" s="599">
        <f t="shared" si="2471"/>
        <v>0</v>
      </c>
      <c r="AZ819" s="600" t="e">
        <f t="shared" si="2472"/>
        <v>#DIV/0!</v>
      </c>
      <c r="BA819" s="601">
        <f t="shared" si="2473"/>
        <v>0</v>
      </c>
      <c r="BB819" s="602">
        <v>12</v>
      </c>
      <c r="BC819" s="603">
        <v>1</v>
      </c>
      <c r="BD819" s="584">
        <f t="shared" si="2453"/>
        <v>12</v>
      </c>
      <c r="BE819" s="583">
        <f t="shared" si="2474"/>
        <v>11</v>
      </c>
      <c r="BF819" s="585">
        <v>2</v>
      </c>
      <c r="BG819" s="586">
        <v>45975.634131944447</v>
      </c>
      <c r="BH819" s="572">
        <f t="shared" si="2455"/>
        <v>46265</v>
      </c>
      <c r="BI819" s="604">
        <f t="shared" si="2475"/>
        <v>289.36586805555271</v>
      </c>
      <c r="BJ819" s="580" t="str">
        <f t="shared" si="2476"/>
        <v/>
      </c>
      <c r="BK819" s="751">
        <v>100</v>
      </c>
    </row>
    <row r="820" spans="1:63" ht="13">
      <c r="A820" s="590"/>
      <c r="B820" s="591"/>
      <c r="C820" s="577">
        <v>817</v>
      </c>
      <c r="D820" s="696" t="s">
        <v>4746</v>
      </c>
      <c r="E820" s="696">
        <v>20</v>
      </c>
      <c r="F820" s="593" t="s">
        <v>1952</v>
      </c>
      <c r="G820" s="588" t="s">
        <v>3815</v>
      </c>
      <c r="H820" s="589" t="s">
        <v>3816</v>
      </c>
      <c r="I820" s="589" t="s">
        <v>5115</v>
      </c>
      <c r="J820" s="580" t="s">
        <v>629</v>
      </c>
      <c r="K820" s="594">
        <f t="shared" si="2456"/>
        <v>1</v>
      </c>
      <c r="L820" s="588">
        <v>1</v>
      </c>
      <c r="M820" s="558"/>
      <c r="N820" s="558"/>
      <c r="O820" s="562">
        <f t="shared" si="2457"/>
        <v>1</v>
      </c>
      <c r="P820" s="560"/>
      <c r="Q820" s="558"/>
      <c r="R820" s="562">
        <f t="shared" si="2458"/>
        <v>1</v>
      </c>
      <c r="S820" s="560"/>
      <c r="T820" s="558"/>
      <c r="U820" s="595">
        <f t="shared" si="2459"/>
        <v>1</v>
      </c>
      <c r="V820" s="560"/>
      <c r="W820" s="558"/>
      <c r="X820" s="562">
        <f t="shared" si="2460"/>
        <v>1</v>
      </c>
      <c r="Y820" s="560"/>
      <c r="Z820" s="558"/>
      <c r="AA820" s="595">
        <f t="shared" si="2461"/>
        <v>1</v>
      </c>
      <c r="AB820" s="560"/>
      <c r="AC820" s="558"/>
      <c r="AD820" s="562">
        <f t="shared" si="2462"/>
        <v>1</v>
      </c>
      <c r="AE820" s="557"/>
      <c r="AF820" s="558"/>
      <c r="AG820" s="672">
        <f t="shared" si="2463"/>
        <v>1</v>
      </c>
      <c r="AH820" s="560"/>
      <c r="AI820" s="558"/>
      <c r="AJ820" s="562">
        <f t="shared" si="2464"/>
        <v>1</v>
      </c>
      <c r="AK820" s="560"/>
      <c r="AL820" s="558"/>
      <c r="AM820" s="562">
        <f t="shared" si="2465"/>
        <v>1</v>
      </c>
      <c r="AN820" s="560"/>
      <c r="AO820" s="558"/>
      <c r="AP820" s="562">
        <f t="shared" si="2466"/>
        <v>1</v>
      </c>
      <c r="AQ820" s="560"/>
      <c r="AR820" s="558"/>
      <c r="AS820" s="562">
        <f t="shared" si="2467"/>
        <v>1</v>
      </c>
      <c r="AT820" s="560"/>
      <c r="AU820" s="558"/>
      <c r="AV820" s="562">
        <f t="shared" si="2468"/>
        <v>1</v>
      </c>
      <c r="AW820" s="597">
        <f t="shared" si="2469"/>
        <v>0</v>
      </c>
      <c r="AX820" s="583">
        <f t="shared" si="2469"/>
        <v>0</v>
      </c>
      <c r="AY820" s="599">
        <f t="shared" si="2471"/>
        <v>0</v>
      </c>
      <c r="AZ820" s="600" t="e">
        <f t="shared" si="2472"/>
        <v>#DIV/0!</v>
      </c>
      <c r="BA820" s="601">
        <f t="shared" si="2473"/>
        <v>0</v>
      </c>
      <c r="BB820" s="602">
        <v>1</v>
      </c>
      <c r="BC820" s="603">
        <v>0</v>
      </c>
      <c r="BD820" s="584">
        <f t="shared" ref="BD820:BD877" si="2477">K820</f>
        <v>1</v>
      </c>
      <c r="BE820" s="583">
        <f t="shared" si="2474"/>
        <v>1</v>
      </c>
      <c r="BF820" s="585">
        <v>2</v>
      </c>
      <c r="BG820" s="586">
        <v>45975.634131944447</v>
      </c>
      <c r="BH820" s="572">
        <f t="shared" si="2455"/>
        <v>46265</v>
      </c>
      <c r="BI820" s="604">
        <f t="shared" si="2475"/>
        <v>289.36586805555271</v>
      </c>
      <c r="BJ820" s="580" t="str">
        <f t="shared" si="2476"/>
        <v/>
      </c>
      <c r="BK820" s="751">
        <v>11700</v>
      </c>
    </row>
    <row r="821" spans="1:63" ht="13">
      <c r="A821" s="590"/>
      <c r="B821" s="591"/>
      <c r="C821" s="551">
        <v>818</v>
      </c>
      <c r="D821" s="697" t="s">
        <v>4740</v>
      </c>
      <c r="E821" s="698">
        <v>1</v>
      </c>
      <c r="F821" s="593" t="s">
        <v>1952</v>
      </c>
      <c r="G821" s="588" t="s">
        <v>2490</v>
      </c>
      <c r="H821" s="589" t="s">
        <v>2482</v>
      </c>
      <c r="I821" s="589" t="s">
        <v>5113</v>
      </c>
      <c r="J821" s="588" t="s">
        <v>629</v>
      </c>
      <c r="K821" s="594">
        <f t="shared" ref="K821:K855" si="2478">AV821</f>
        <v>2</v>
      </c>
      <c r="L821" s="588">
        <v>2</v>
      </c>
      <c r="M821" s="558"/>
      <c r="N821" s="558"/>
      <c r="O821" s="562">
        <f t="shared" ref="O821:O855" si="2479">SUM(L821+M821-N821)</f>
        <v>2</v>
      </c>
      <c r="P821" s="560"/>
      <c r="Q821" s="558"/>
      <c r="R821" s="562">
        <f t="shared" ref="R821:R855" si="2480">SUM(O821+P821-Q821)</f>
        <v>2</v>
      </c>
      <c r="S821" s="560"/>
      <c r="T821" s="558"/>
      <c r="U821" s="595">
        <f t="shared" ref="U821:U855" si="2481">SUM(R821+S821-T821)</f>
        <v>2</v>
      </c>
      <c r="V821" s="560"/>
      <c r="W821" s="558"/>
      <c r="X821" s="562">
        <f t="shared" ref="X821:X855" si="2482">SUM(U821+V821-W821)</f>
        <v>2</v>
      </c>
      <c r="Y821" s="560"/>
      <c r="Z821" s="558"/>
      <c r="AA821" s="595">
        <f t="shared" ref="AA821:AA855" si="2483">SUM(X821+Y821-Z821)</f>
        <v>2</v>
      </c>
      <c r="AB821" s="560"/>
      <c r="AC821" s="558"/>
      <c r="AD821" s="562">
        <f t="shared" ref="AD821:AD855" si="2484">SUM(AA821+AB821-AC821)</f>
        <v>2</v>
      </c>
      <c r="AE821" s="557"/>
      <c r="AF821" s="558"/>
      <c r="AG821" s="672">
        <f t="shared" ref="AG821:AG855" si="2485">SUM(AD821+AE821-AF821)</f>
        <v>2</v>
      </c>
      <c r="AH821" s="560"/>
      <c r="AI821" s="558"/>
      <c r="AJ821" s="562">
        <f t="shared" ref="AJ821:AJ855" si="2486">SUM(AG821+AH821-AI821)</f>
        <v>2</v>
      </c>
      <c r="AK821" s="560"/>
      <c r="AL821" s="558"/>
      <c r="AM821" s="562">
        <f t="shared" ref="AM821:AM855" si="2487">SUM(AJ821+AK821-AL821)</f>
        <v>2</v>
      </c>
      <c r="AN821" s="560"/>
      <c r="AO821" s="558"/>
      <c r="AP821" s="562">
        <f t="shared" ref="AP821:AP855" si="2488">SUM(AM821+AN821-AO821)</f>
        <v>2</v>
      </c>
      <c r="AQ821" s="560"/>
      <c r="AR821" s="558"/>
      <c r="AS821" s="562">
        <f t="shared" ref="AS821:AS855" si="2489">SUM(AP821+AQ821-AR821)</f>
        <v>2</v>
      </c>
      <c r="AT821" s="560"/>
      <c r="AU821" s="558"/>
      <c r="AV821" s="562">
        <f t="shared" ref="AV821:AV855" si="2490">SUM(AS821+AT821-AU821)</f>
        <v>2</v>
      </c>
      <c r="AW821" s="597">
        <f t="shared" ref="AW821:AX854" si="2491">SUM(M821+P821+S821+V821+Y821+AB821+AE821+AH821+AK821+AN821+AQ821+AT821)</f>
        <v>0</v>
      </c>
      <c r="AX821" s="583">
        <f t="shared" si="2491"/>
        <v>0</v>
      </c>
      <c r="AY821" s="599">
        <f t="shared" ref="AY821:AY855" si="2492">SUM(N821,Q821,T821,W821,Z821,AC821,AF821,AI821,AL821,AO821,AR821,AU821)</f>
        <v>0</v>
      </c>
      <c r="AZ821" s="600" t="e">
        <f t="shared" ref="AZ821:AZ855" si="2493">AVERAGE(N821,Q821,T821,W821,Z821,AC821,AF821,AI821,AL821,AO821,AR821,AU821)</f>
        <v>#DIV/0!</v>
      </c>
      <c r="BA821" s="601">
        <f t="shared" ref="BA821:BA855" si="2494">COUNT(N821,Q821,T821,W821,Z821,AC821,AF821,AI821,AL821,AO821,AR821,AU821)</f>
        <v>0</v>
      </c>
      <c r="BB821" s="602">
        <v>2</v>
      </c>
      <c r="BC821" s="603">
        <v>1</v>
      </c>
      <c r="BD821" s="584">
        <f t="shared" si="2477"/>
        <v>2</v>
      </c>
      <c r="BE821" s="583">
        <f t="shared" si="2474"/>
        <v>1</v>
      </c>
      <c r="BF821" s="585">
        <v>2</v>
      </c>
      <c r="BG821" s="586">
        <v>45932.575902777775</v>
      </c>
      <c r="BH821" s="572">
        <f t="shared" si="2455"/>
        <v>46265</v>
      </c>
      <c r="BI821" s="604">
        <f t="shared" ref="BI821:BI855" si="2495">BH821-BG821</f>
        <v>332.4240972222251</v>
      </c>
      <c r="BJ821" s="580" t="str">
        <f t="shared" si="2476"/>
        <v/>
      </c>
      <c r="BK821" s="751">
        <v>95</v>
      </c>
    </row>
    <row r="822" spans="1:63" ht="13">
      <c r="A822" s="590"/>
      <c r="B822" s="591"/>
      <c r="C822" s="551">
        <v>819</v>
      </c>
      <c r="D822" s="699" t="s">
        <v>4740</v>
      </c>
      <c r="E822" s="665">
        <v>2</v>
      </c>
      <c r="F822" s="593" t="s">
        <v>1952</v>
      </c>
      <c r="G822" s="588" t="s">
        <v>2493</v>
      </c>
      <c r="H822" s="589" t="s">
        <v>2485</v>
      </c>
      <c r="I822" s="589" t="s">
        <v>5113</v>
      </c>
      <c r="J822" s="588" t="s">
        <v>629</v>
      </c>
      <c r="K822" s="594">
        <f t="shared" si="2478"/>
        <v>2</v>
      </c>
      <c r="L822" s="580">
        <v>2</v>
      </c>
      <c r="M822" s="558"/>
      <c r="N822" s="558"/>
      <c r="O822" s="562">
        <f t="shared" si="2479"/>
        <v>2</v>
      </c>
      <c r="P822" s="560"/>
      <c r="Q822" s="558"/>
      <c r="R822" s="562">
        <f t="shared" si="2480"/>
        <v>2</v>
      </c>
      <c r="S822" s="560"/>
      <c r="T822" s="558"/>
      <c r="U822" s="595">
        <f t="shared" si="2481"/>
        <v>2</v>
      </c>
      <c r="V822" s="560"/>
      <c r="W822" s="558"/>
      <c r="X822" s="562">
        <f t="shared" si="2482"/>
        <v>2</v>
      </c>
      <c r="Y822" s="560"/>
      <c r="Z822" s="558"/>
      <c r="AA822" s="595">
        <f t="shared" si="2483"/>
        <v>2</v>
      </c>
      <c r="AB822" s="560"/>
      <c r="AC822" s="558"/>
      <c r="AD822" s="562">
        <f t="shared" si="2484"/>
        <v>2</v>
      </c>
      <c r="AE822" s="557"/>
      <c r="AF822" s="558"/>
      <c r="AG822" s="672">
        <f t="shared" si="2485"/>
        <v>2</v>
      </c>
      <c r="AH822" s="560"/>
      <c r="AI822" s="558"/>
      <c r="AJ822" s="562">
        <f t="shared" si="2486"/>
        <v>2</v>
      </c>
      <c r="AK822" s="560"/>
      <c r="AL822" s="558"/>
      <c r="AM822" s="562">
        <f t="shared" si="2487"/>
        <v>2</v>
      </c>
      <c r="AN822" s="560"/>
      <c r="AO822" s="558"/>
      <c r="AP822" s="562">
        <f t="shared" si="2488"/>
        <v>2</v>
      </c>
      <c r="AQ822" s="560"/>
      <c r="AR822" s="558"/>
      <c r="AS822" s="562">
        <f t="shared" si="2489"/>
        <v>2</v>
      </c>
      <c r="AT822" s="560"/>
      <c r="AU822" s="558"/>
      <c r="AV822" s="562">
        <f t="shared" si="2490"/>
        <v>2</v>
      </c>
      <c r="AW822" s="597">
        <f t="shared" si="2491"/>
        <v>0</v>
      </c>
      <c r="AX822" s="583">
        <f t="shared" si="2491"/>
        <v>0</v>
      </c>
      <c r="AY822" s="599">
        <f t="shared" si="2492"/>
        <v>0</v>
      </c>
      <c r="AZ822" s="600" t="e">
        <f t="shared" si="2493"/>
        <v>#DIV/0!</v>
      </c>
      <c r="BA822" s="601">
        <f t="shared" si="2494"/>
        <v>0</v>
      </c>
      <c r="BB822" s="602">
        <v>2</v>
      </c>
      <c r="BC822" s="603">
        <v>1</v>
      </c>
      <c r="BD822" s="584">
        <f t="shared" si="2477"/>
        <v>2</v>
      </c>
      <c r="BE822" s="583">
        <f t="shared" si="2474"/>
        <v>1</v>
      </c>
      <c r="BF822" s="585">
        <v>2</v>
      </c>
      <c r="BG822" s="586">
        <v>45932.575902777775</v>
      </c>
      <c r="BH822" s="572">
        <f t="shared" si="2455"/>
        <v>46265</v>
      </c>
      <c r="BI822" s="604">
        <f t="shared" si="2495"/>
        <v>332.4240972222251</v>
      </c>
      <c r="BJ822" s="580" t="str">
        <f t="shared" si="2476"/>
        <v/>
      </c>
      <c r="BK822" s="751">
        <v>190</v>
      </c>
    </row>
    <row r="823" spans="1:63" ht="13">
      <c r="A823" s="590"/>
      <c r="B823" s="591"/>
      <c r="C823" s="551">
        <v>820</v>
      </c>
      <c r="D823" s="699" t="s">
        <v>4740</v>
      </c>
      <c r="E823" s="665">
        <v>3</v>
      </c>
      <c r="F823" s="593" t="s">
        <v>1952</v>
      </c>
      <c r="G823" s="588" t="s">
        <v>180</v>
      </c>
      <c r="H823" s="589" t="s">
        <v>2486</v>
      </c>
      <c r="I823" s="589" t="s">
        <v>5113</v>
      </c>
      <c r="J823" s="588" t="s">
        <v>629</v>
      </c>
      <c r="K823" s="594">
        <f t="shared" si="2478"/>
        <v>2</v>
      </c>
      <c r="L823" s="588">
        <v>2</v>
      </c>
      <c r="M823" s="558"/>
      <c r="N823" s="558"/>
      <c r="O823" s="562">
        <f t="shared" si="2479"/>
        <v>2</v>
      </c>
      <c r="P823" s="560"/>
      <c r="Q823" s="558"/>
      <c r="R823" s="562">
        <f t="shared" si="2480"/>
        <v>2</v>
      </c>
      <c r="S823" s="560"/>
      <c r="T823" s="558"/>
      <c r="U823" s="595">
        <f t="shared" si="2481"/>
        <v>2</v>
      </c>
      <c r="V823" s="560"/>
      <c r="W823" s="558"/>
      <c r="X823" s="562">
        <f t="shared" si="2482"/>
        <v>2</v>
      </c>
      <c r="Y823" s="560"/>
      <c r="Z823" s="558"/>
      <c r="AA823" s="595">
        <f t="shared" si="2483"/>
        <v>2</v>
      </c>
      <c r="AB823" s="560"/>
      <c r="AC823" s="558"/>
      <c r="AD823" s="562">
        <f t="shared" si="2484"/>
        <v>2</v>
      </c>
      <c r="AE823" s="557"/>
      <c r="AF823" s="558"/>
      <c r="AG823" s="672">
        <f t="shared" si="2485"/>
        <v>2</v>
      </c>
      <c r="AH823" s="560"/>
      <c r="AI823" s="558"/>
      <c r="AJ823" s="562">
        <f t="shared" si="2486"/>
        <v>2</v>
      </c>
      <c r="AK823" s="560"/>
      <c r="AL823" s="558"/>
      <c r="AM823" s="562">
        <f t="shared" si="2487"/>
        <v>2</v>
      </c>
      <c r="AN823" s="560"/>
      <c r="AO823" s="558"/>
      <c r="AP823" s="562">
        <f t="shared" si="2488"/>
        <v>2</v>
      </c>
      <c r="AQ823" s="560"/>
      <c r="AR823" s="558"/>
      <c r="AS823" s="562">
        <f t="shared" si="2489"/>
        <v>2</v>
      </c>
      <c r="AT823" s="560"/>
      <c r="AU823" s="558"/>
      <c r="AV823" s="562">
        <f t="shared" si="2490"/>
        <v>2</v>
      </c>
      <c r="AW823" s="597">
        <f t="shared" si="2491"/>
        <v>0</v>
      </c>
      <c r="AX823" s="583">
        <f t="shared" si="2491"/>
        <v>0</v>
      </c>
      <c r="AY823" s="599">
        <f t="shared" si="2492"/>
        <v>0</v>
      </c>
      <c r="AZ823" s="600" t="e">
        <f t="shared" si="2493"/>
        <v>#DIV/0!</v>
      </c>
      <c r="BA823" s="601">
        <f t="shared" si="2494"/>
        <v>0</v>
      </c>
      <c r="BB823" s="602">
        <v>2</v>
      </c>
      <c r="BC823" s="603">
        <v>1</v>
      </c>
      <c r="BD823" s="584">
        <f t="shared" si="2477"/>
        <v>2</v>
      </c>
      <c r="BE823" s="583">
        <f t="shared" si="2474"/>
        <v>1</v>
      </c>
      <c r="BF823" s="585">
        <v>2</v>
      </c>
      <c r="BG823" s="586">
        <v>45932.575902777775</v>
      </c>
      <c r="BH823" s="572">
        <f t="shared" si="2455"/>
        <v>46265</v>
      </c>
      <c r="BI823" s="604">
        <f t="shared" si="2495"/>
        <v>332.4240972222251</v>
      </c>
      <c r="BJ823" s="580" t="str">
        <f t="shared" si="2476"/>
        <v/>
      </c>
      <c r="BK823" s="751">
        <v>4655</v>
      </c>
    </row>
    <row r="824" spans="1:63" ht="13">
      <c r="A824" s="590"/>
      <c r="B824" s="591"/>
      <c r="C824" s="577">
        <v>821</v>
      </c>
      <c r="D824" s="699" t="s">
        <v>4740</v>
      </c>
      <c r="E824" s="665">
        <v>4</v>
      </c>
      <c r="F824" s="593" t="s">
        <v>1952</v>
      </c>
      <c r="G824" s="588" t="s">
        <v>2494</v>
      </c>
      <c r="H824" s="589" t="s">
        <v>4717</v>
      </c>
      <c r="I824" s="589" t="s">
        <v>5113</v>
      </c>
      <c r="J824" s="588" t="s">
        <v>629</v>
      </c>
      <c r="K824" s="594">
        <f t="shared" si="2478"/>
        <v>4</v>
      </c>
      <c r="L824" s="580">
        <v>4</v>
      </c>
      <c r="M824" s="558"/>
      <c r="N824" s="558"/>
      <c r="O824" s="562">
        <f t="shared" si="2479"/>
        <v>4</v>
      </c>
      <c r="P824" s="560"/>
      <c r="Q824" s="558"/>
      <c r="R824" s="562">
        <f t="shared" si="2480"/>
        <v>4</v>
      </c>
      <c r="S824" s="560"/>
      <c r="T824" s="558"/>
      <c r="U824" s="595">
        <f t="shared" si="2481"/>
        <v>4</v>
      </c>
      <c r="V824" s="560"/>
      <c r="W824" s="558"/>
      <c r="X824" s="562">
        <f t="shared" si="2482"/>
        <v>4</v>
      </c>
      <c r="Y824" s="560"/>
      <c r="Z824" s="558"/>
      <c r="AA824" s="595">
        <f t="shared" si="2483"/>
        <v>4</v>
      </c>
      <c r="AB824" s="560"/>
      <c r="AC824" s="558"/>
      <c r="AD824" s="562">
        <f t="shared" si="2484"/>
        <v>4</v>
      </c>
      <c r="AE824" s="557"/>
      <c r="AF824" s="558"/>
      <c r="AG824" s="672">
        <f t="shared" si="2485"/>
        <v>4</v>
      </c>
      <c r="AH824" s="560"/>
      <c r="AI824" s="558"/>
      <c r="AJ824" s="562">
        <f t="shared" si="2486"/>
        <v>4</v>
      </c>
      <c r="AK824" s="560"/>
      <c r="AL824" s="558"/>
      <c r="AM824" s="562">
        <f t="shared" si="2487"/>
        <v>4</v>
      </c>
      <c r="AN824" s="560"/>
      <c r="AO824" s="558"/>
      <c r="AP824" s="562">
        <f t="shared" si="2488"/>
        <v>4</v>
      </c>
      <c r="AQ824" s="560"/>
      <c r="AR824" s="558"/>
      <c r="AS824" s="562">
        <f t="shared" si="2489"/>
        <v>4</v>
      </c>
      <c r="AT824" s="560"/>
      <c r="AU824" s="558"/>
      <c r="AV824" s="562">
        <f t="shared" si="2490"/>
        <v>4</v>
      </c>
      <c r="AW824" s="597">
        <f t="shared" si="2491"/>
        <v>0</v>
      </c>
      <c r="AX824" s="583">
        <f t="shared" si="2491"/>
        <v>0</v>
      </c>
      <c r="AY824" s="599">
        <f t="shared" si="2492"/>
        <v>0</v>
      </c>
      <c r="AZ824" s="600" t="e">
        <f t="shared" si="2493"/>
        <v>#DIV/0!</v>
      </c>
      <c r="BA824" s="601">
        <f t="shared" si="2494"/>
        <v>0</v>
      </c>
      <c r="BB824" s="602">
        <v>4</v>
      </c>
      <c r="BC824" s="603">
        <v>1</v>
      </c>
      <c r="BD824" s="584">
        <f t="shared" si="2477"/>
        <v>4</v>
      </c>
      <c r="BE824" s="583">
        <f t="shared" si="2474"/>
        <v>3</v>
      </c>
      <c r="BF824" s="585">
        <v>2</v>
      </c>
      <c r="BG824" s="586">
        <v>45932.575902777775</v>
      </c>
      <c r="BH824" s="572">
        <f t="shared" ref="BH824:BH857" si="2496">BH823</f>
        <v>46265</v>
      </c>
      <c r="BI824" s="604">
        <f t="shared" si="2495"/>
        <v>332.4240972222251</v>
      </c>
      <c r="BJ824" s="580" t="str">
        <f t="shared" si="2476"/>
        <v/>
      </c>
      <c r="BK824" s="751">
        <v>190</v>
      </c>
    </row>
    <row r="825" spans="1:63" ht="13">
      <c r="A825" s="590"/>
      <c r="B825" s="591"/>
      <c r="C825" s="551">
        <v>822</v>
      </c>
      <c r="D825" s="699" t="s">
        <v>4740</v>
      </c>
      <c r="E825" s="665">
        <v>5</v>
      </c>
      <c r="F825" s="593" t="s">
        <v>1952</v>
      </c>
      <c r="G825" s="588" t="s">
        <v>340</v>
      </c>
      <c r="H825" s="589" t="s">
        <v>2488</v>
      </c>
      <c r="I825" s="589" t="s">
        <v>5113</v>
      </c>
      <c r="J825" s="588" t="s">
        <v>629</v>
      </c>
      <c r="K825" s="594">
        <f t="shared" si="2478"/>
        <v>4</v>
      </c>
      <c r="L825" s="588">
        <v>4</v>
      </c>
      <c r="M825" s="558"/>
      <c r="N825" s="558"/>
      <c r="O825" s="562">
        <f t="shared" si="2479"/>
        <v>4</v>
      </c>
      <c r="P825" s="560"/>
      <c r="Q825" s="558"/>
      <c r="R825" s="562">
        <f t="shared" si="2480"/>
        <v>4</v>
      </c>
      <c r="S825" s="560"/>
      <c r="T825" s="558"/>
      <c r="U825" s="595">
        <f t="shared" si="2481"/>
        <v>4</v>
      </c>
      <c r="V825" s="560"/>
      <c r="W825" s="558"/>
      <c r="X825" s="562">
        <f t="shared" si="2482"/>
        <v>4</v>
      </c>
      <c r="Y825" s="560"/>
      <c r="Z825" s="558"/>
      <c r="AA825" s="595">
        <f t="shared" si="2483"/>
        <v>4</v>
      </c>
      <c r="AB825" s="560"/>
      <c r="AC825" s="558"/>
      <c r="AD825" s="562">
        <f t="shared" si="2484"/>
        <v>4</v>
      </c>
      <c r="AE825" s="557"/>
      <c r="AF825" s="558"/>
      <c r="AG825" s="672">
        <f t="shared" si="2485"/>
        <v>4</v>
      </c>
      <c r="AH825" s="560"/>
      <c r="AI825" s="558"/>
      <c r="AJ825" s="562">
        <f t="shared" si="2486"/>
        <v>4</v>
      </c>
      <c r="AK825" s="560"/>
      <c r="AL825" s="558"/>
      <c r="AM825" s="562">
        <f t="shared" si="2487"/>
        <v>4</v>
      </c>
      <c r="AN825" s="560"/>
      <c r="AO825" s="558"/>
      <c r="AP825" s="562">
        <f t="shared" si="2488"/>
        <v>4</v>
      </c>
      <c r="AQ825" s="560"/>
      <c r="AR825" s="558"/>
      <c r="AS825" s="562">
        <f t="shared" si="2489"/>
        <v>4</v>
      </c>
      <c r="AT825" s="560"/>
      <c r="AU825" s="558"/>
      <c r="AV825" s="562">
        <f t="shared" si="2490"/>
        <v>4</v>
      </c>
      <c r="AW825" s="597">
        <f t="shared" si="2491"/>
        <v>0</v>
      </c>
      <c r="AX825" s="583">
        <f t="shared" si="2491"/>
        <v>0</v>
      </c>
      <c r="AY825" s="599">
        <f t="shared" si="2492"/>
        <v>0</v>
      </c>
      <c r="AZ825" s="600" t="e">
        <f t="shared" si="2493"/>
        <v>#DIV/0!</v>
      </c>
      <c r="BA825" s="601">
        <f t="shared" si="2494"/>
        <v>0</v>
      </c>
      <c r="BB825" s="602">
        <v>4</v>
      </c>
      <c r="BC825" s="603">
        <v>1</v>
      </c>
      <c r="BD825" s="584">
        <f t="shared" si="2477"/>
        <v>4</v>
      </c>
      <c r="BE825" s="583">
        <f t="shared" si="2474"/>
        <v>3</v>
      </c>
      <c r="BF825" s="585">
        <v>2</v>
      </c>
      <c r="BG825" s="586">
        <v>45932.575902777775</v>
      </c>
      <c r="BH825" s="572">
        <f t="shared" si="2496"/>
        <v>46265</v>
      </c>
      <c r="BI825" s="604">
        <f t="shared" si="2495"/>
        <v>332.4240972222251</v>
      </c>
      <c r="BJ825" s="580" t="str">
        <f t="shared" si="2476"/>
        <v/>
      </c>
      <c r="BK825" s="751">
        <v>95</v>
      </c>
    </row>
    <row r="826" spans="1:63" ht="13">
      <c r="A826" s="590"/>
      <c r="B826" s="591"/>
      <c r="C826" s="551">
        <v>823</v>
      </c>
      <c r="D826" s="699" t="s">
        <v>4740</v>
      </c>
      <c r="E826" s="665">
        <v>6</v>
      </c>
      <c r="F826" s="593" t="s">
        <v>1952</v>
      </c>
      <c r="G826" s="588" t="s">
        <v>2491</v>
      </c>
      <c r="H826" s="589" t="s">
        <v>2483</v>
      </c>
      <c r="I826" s="589" t="s">
        <v>5113</v>
      </c>
      <c r="J826" s="588" t="s">
        <v>629</v>
      </c>
      <c r="K826" s="594">
        <f t="shared" si="2478"/>
        <v>2</v>
      </c>
      <c r="L826" s="580">
        <v>2</v>
      </c>
      <c r="M826" s="558"/>
      <c r="N826" s="558"/>
      <c r="O826" s="562">
        <f t="shared" si="2479"/>
        <v>2</v>
      </c>
      <c r="P826" s="560"/>
      <c r="Q826" s="558"/>
      <c r="R826" s="562">
        <f t="shared" si="2480"/>
        <v>2</v>
      </c>
      <c r="S826" s="560"/>
      <c r="T826" s="558"/>
      <c r="U826" s="595">
        <f t="shared" si="2481"/>
        <v>2</v>
      </c>
      <c r="V826" s="560"/>
      <c r="W826" s="558"/>
      <c r="X826" s="562">
        <f t="shared" si="2482"/>
        <v>2</v>
      </c>
      <c r="Y826" s="560"/>
      <c r="Z826" s="558"/>
      <c r="AA826" s="595">
        <f t="shared" si="2483"/>
        <v>2</v>
      </c>
      <c r="AB826" s="560"/>
      <c r="AC826" s="558"/>
      <c r="AD826" s="562">
        <f t="shared" si="2484"/>
        <v>2</v>
      </c>
      <c r="AE826" s="557"/>
      <c r="AF826" s="558"/>
      <c r="AG826" s="672">
        <f t="shared" si="2485"/>
        <v>2</v>
      </c>
      <c r="AH826" s="560"/>
      <c r="AI826" s="558"/>
      <c r="AJ826" s="562">
        <f t="shared" si="2486"/>
        <v>2</v>
      </c>
      <c r="AK826" s="560"/>
      <c r="AL826" s="558"/>
      <c r="AM826" s="562">
        <f t="shared" si="2487"/>
        <v>2</v>
      </c>
      <c r="AN826" s="560"/>
      <c r="AO826" s="558"/>
      <c r="AP826" s="562">
        <f t="shared" si="2488"/>
        <v>2</v>
      </c>
      <c r="AQ826" s="560"/>
      <c r="AR826" s="558"/>
      <c r="AS826" s="562">
        <f t="shared" si="2489"/>
        <v>2</v>
      </c>
      <c r="AT826" s="560"/>
      <c r="AU826" s="558"/>
      <c r="AV826" s="562">
        <f t="shared" si="2490"/>
        <v>2</v>
      </c>
      <c r="AW826" s="597">
        <f t="shared" si="2491"/>
        <v>0</v>
      </c>
      <c r="AX826" s="583">
        <f t="shared" si="2491"/>
        <v>0</v>
      </c>
      <c r="AY826" s="599">
        <f t="shared" si="2492"/>
        <v>0</v>
      </c>
      <c r="AZ826" s="600" t="e">
        <f t="shared" si="2493"/>
        <v>#DIV/0!</v>
      </c>
      <c r="BA826" s="601">
        <f t="shared" si="2494"/>
        <v>0</v>
      </c>
      <c r="BB826" s="602">
        <v>2</v>
      </c>
      <c r="BC826" s="603">
        <v>1</v>
      </c>
      <c r="BD826" s="584">
        <f t="shared" si="2477"/>
        <v>2</v>
      </c>
      <c r="BE826" s="583">
        <f t="shared" si="2474"/>
        <v>1</v>
      </c>
      <c r="BF826" s="585">
        <v>2</v>
      </c>
      <c r="BG826" s="586">
        <v>45932.575902777775</v>
      </c>
      <c r="BH826" s="572">
        <f t="shared" si="2496"/>
        <v>46265</v>
      </c>
      <c r="BI826" s="604">
        <f t="shared" si="2495"/>
        <v>332.4240972222251</v>
      </c>
      <c r="BJ826" s="580" t="str">
        <f t="shared" si="2476"/>
        <v/>
      </c>
      <c r="BK826" s="751">
        <v>4655</v>
      </c>
    </row>
    <row r="827" spans="1:63" ht="13">
      <c r="A827" s="590"/>
      <c r="B827" s="591"/>
      <c r="C827" s="551">
        <v>824</v>
      </c>
      <c r="D827" s="699" t="s">
        <v>4740</v>
      </c>
      <c r="E827" s="665">
        <v>7</v>
      </c>
      <c r="F827" s="593" t="s">
        <v>1952</v>
      </c>
      <c r="G827" s="588" t="s">
        <v>2492</v>
      </c>
      <c r="H827" s="589" t="s">
        <v>2484</v>
      </c>
      <c r="I827" s="589" t="s">
        <v>5113</v>
      </c>
      <c r="J827" s="588" t="s">
        <v>629</v>
      </c>
      <c r="K827" s="594">
        <f t="shared" si="2478"/>
        <v>2</v>
      </c>
      <c r="L827" s="588">
        <v>2</v>
      </c>
      <c r="M827" s="558"/>
      <c r="N827" s="558"/>
      <c r="O827" s="562">
        <f t="shared" si="2479"/>
        <v>2</v>
      </c>
      <c r="P827" s="560"/>
      <c r="Q827" s="558"/>
      <c r="R827" s="562">
        <f t="shared" si="2480"/>
        <v>2</v>
      </c>
      <c r="S827" s="560"/>
      <c r="T827" s="558"/>
      <c r="U827" s="595">
        <f t="shared" si="2481"/>
        <v>2</v>
      </c>
      <c r="V827" s="560"/>
      <c r="W827" s="558"/>
      <c r="X827" s="562">
        <f t="shared" si="2482"/>
        <v>2</v>
      </c>
      <c r="Y827" s="560"/>
      <c r="Z827" s="558"/>
      <c r="AA827" s="595">
        <f t="shared" si="2483"/>
        <v>2</v>
      </c>
      <c r="AB827" s="560"/>
      <c r="AC827" s="558"/>
      <c r="AD827" s="562">
        <f t="shared" si="2484"/>
        <v>2</v>
      </c>
      <c r="AE827" s="557"/>
      <c r="AF827" s="558"/>
      <c r="AG827" s="672">
        <f t="shared" si="2485"/>
        <v>2</v>
      </c>
      <c r="AH827" s="560"/>
      <c r="AI827" s="558"/>
      <c r="AJ827" s="562">
        <f t="shared" si="2486"/>
        <v>2</v>
      </c>
      <c r="AK827" s="560"/>
      <c r="AL827" s="558"/>
      <c r="AM827" s="562">
        <f t="shared" si="2487"/>
        <v>2</v>
      </c>
      <c r="AN827" s="560"/>
      <c r="AO827" s="558"/>
      <c r="AP827" s="562">
        <f t="shared" si="2488"/>
        <v>2</v>
      </c>
      <c r="AQ827" s="560"/>
      <c r="AR827" s="558"/>
      <c r="AS827" s="562">
        <f t="shared" si="2489"/>
        <v>2</v>
      </c>
      <c r="AT827" s="560"/>
      <c r="AU827" s="558"/>
      <c r="AV827" s="562">
        <f t="shared" si="2490"/>
        <v>2</v>
      </c>
      <c r="AW827" s="597">
        <f t="shared" si="2491"/>
        <v>0</v>
      </c>
      <c r="AX827" s="583">
        <f t="shared" si="2491"/>
        <v>0</v>
      </c>
      <c r="AY827" s="599">
        <f t="shared" si="2492"/>
        <v>0</v>
      </c>
      <c r="AZ827" s="600" t="e">
        <f t="shared" si="2493"/>
        <v>#DIV/0!</v>
      </c>
      <c r="BA827" s="601">
        <f t="shared" si="2494"/>
        <v>0</v>
      </c>
      <c r="BB827" s="602">
        <v>2</v>
      </c>
      <c r="BC827" s="603">
        <v>1</v>
      </c>
      <c r="BD827" s="584">
        <f t="shared" si="2477"/>
        <v>2</v>
      </c>
      <c r="BE827" s="583">
        <f t="shared" si="2474"/>
        <v>1</v>
      </c>
      <c r="BF827" s="585">
        <v>2</v>
      </c>
      <c r="BG827" s="586">
        <v>45932.575902777775</v>
      </c>
      <c r="BH827" s="572">
        <f t="shared" si="2496"/>
        <v>46265</v>
      </c>
      <c r="BI827" s="604">
        <f t="shared" si="2495"/>
        <v>332.4240972222251</v>
      </c>
      <c r="BJ827" s="580" t="str">
        <f t="shared" si="2476"/>
        <v/>
      </c>
      <c r="BK827" s="751">
        <v>380</v>
      </c>
    </row>
    <row r="828" spans="1:63" ht="13">
      <c r="A828" s="590"/>
      <c r="B828" s="591"/>
      <c r="C828" s="577">
        <v>825</v>
      </c>
      <c r="D828" s="699" t="s">
        <v>4740</v>
      </c>
      <c r="E828" s="665">
        <v>8</v>
      </c>
      <c r="F828" s="593" t="s">
        <v>1952</v>
      </c>
      <c r="G828" s="588" t="s">
        <v>2495</v>
      </c>
      <c r="H828" s="589" t="s">
        <v>4718</v>
      </c>
      <c r="I828" s="589" t="s">
        <v>5113</v>
      </c>
      <c r="J828" s="588" t="s">
        <v>629</v>
      </c>
      <c r="K828" s="594">
        <f t="shared" si="2478"/>
        <v>4</v>
      </c>
      <c r="L828" s="580">
        <v>4</v>
      </c>
      <c r="M828" s="558"/>
      <c r="N828" s="558"/>
      <c r="O828" s="562">
        <f t="shared" si="2479"/>
        <v>4</v>
      </c>
      <c r="P828" s="560"/>
      <c r="Q828" s="558"/>
      <c r="R828" s="562">
        <f t="shared" si="2480"/>
        <v>4</v>
      </c>
      <c r="S828" s="560"/>
      <c r="T828" s="558"/>
      <c r="U828" s="595">
        <f t="shared" si="2481"/>
        <v>4</v>
      </c>
      <c r="V828" s="560"/>
      <c r="W828" s="558"/>
      <c r="X828" s="562">
        <f t="shared" si="2482"/>
        <v>4</v>
      </c>
      <c r="Y828" s="560"/>
      <c r="Z828" s="558"/>
      <c r="AA828" s="595">
        <f t="shared" si="2483"/>
        <v>4</v>
      </c>
      <c r="AB828" s="560"/>
      <c r="AC828" s="558"/>
      <c r="AD828" s="562">
        <f t="shared" si="2484"/>
        <v>4</v>
      </c>
      <c r="AE828" s="557"/>
      <c r="AF828" s="558"/>
      <c r="AG828" s="672">
        <f t="shared" si="2485"/>
        <v>4</v>
      </c>
      <c r="AH828" s="560"/>
      <c r="AI828" s="558"/>
      <c r="AJ828" s="562">
        <f t="shared" si="2486"/>
        <v>4</v>
      </c>
      <c r="AK828" s="560"/>
      <c r="AL828" s="558"/>
      <c r="AM828" s="562">
        <f t="shared" si="2487"/>
        <v>4</v>
      </c>
      <c r="AN828" s="560"/>
      <c r="AO828" s="558"/>
      <c r="AP828" s="562">
        <f t="shared" si="2488"/>
        <v>4</v>
      </c>
      <c r="AQ828" s="560"/>
      <c r="AR828" s="558"/>
      <c r="AS828" s="562">
        <f t="shared" si="2489"/>
        <v>4</v>
      </c>
      <c r="AT828" s="560"/>
      <c r="AU828" s="558"/>
      <c r="AV828" s="562">
        <f t="shared" si="2490"/>
        <v>4</v>
      </c>
      <c r="AW828" s="597">
        <f t="shared" si="2491"/>
        <v>0</v>
      </c>
      <c r="AX828" s="583">
        <f t="shared" si="2491"/>
        <v>0</v>
      </c>
      <c r="AY828" s="599">
        <f t="shared" si="2492"/>
        <v>0</v>
      </c>
      <c r="AZ828" s="600" t="e">
        <f t="shared" si="2493"/>
        <v>#DIV/0!</v>
      </c>
      <c r="BA828" s="601">
        <f t="shared" si="2494"/>
        <v>0</v>
      </c>
      <c r="BB828" s="602">
        <v>4</v>
      </c>
      <c r="BC828" s="603">
        <v>1</v>
      </c>
      <c r="BD828" s="584">
        <f t="shared" si="2477"/>
        <v>4</v>
      </c>
      <c r="BE828" s="583">
        <f t="shared" si="2474"/>
        <v>3</v>
      </c>
      <c r="BF828" s="585">
        <v>2</v>
      </c>
      <c r="BG828" s="586">
        <v>45932.575902777775</v>
      </c>
      <c r="BH828" s="572">
        <f t="shared" si="2496"/>
        <v>46265</v>
      </c>
      <c r="BI828" s="604">
        <f t="shared" si="2495"/>
        <v>332.4240972222251</v>
      </c>
      <c r="BJ828" s="580" t="str">
        <f t="shared" si="2476"/>
        <v/>
      </c>
      <c r="BK828" s="751">
        <v>190</v>
      </c>
    </row>
    <row r="829" spans="1:63" ht="13">
      <c r="A829" s="590"/>
      <c r="B829" s="591"/>
      <c r="C829" s="551">
        <v>826</v>
      </c>
      <c r="D829" s="700" t="s">
        <v>4740</v>
      </c>
      <c r="E829" s="701">
        <v>9</v>
      </c>
      <c r="F829" s="593" t="s">
        <v>1952</v>
      </c>
      <c r="G829" s="588" t="s">
        <v>4719</v>
      </c>
      <c r="H829" s="589" t="s">
        <v>4720</v>
      </c>
      <c r="I829" s="589" t="s">
        <v>5113</v>
      </c>
      <c r="J829" s="588" t="s">
        <v>629</v>
      </c>
      <c r="K829" s="594">
        <f t="shared" si="2478"/>
        <v>8</v>
      </c>
      <c r="L829" s="588">
        <v>8</v>
      </c>
      <c r="M829" s="558"/>
      <c r="N829" s="558"/>
      <c r="O829" s="562">
        <f t="shared" si="2479"/>
        <v>8</v>
      </c>
      <c r="P829" s="560"/>
      <c r="Q829" s="558"/>
      <c r="R829" s="562">
        <f t="shared" si="2480"/>
        <v>8</v>
      </c>
      <c r="S829" s="560"/>
      <c r="T829" s="558"/>
      <c r="U829" s="595">
        <f t="shared" si="2481"/>
        <v>8</v>
      </c>
      <c r="V829" s="560"/>
      <c r="W829" s="558"/>
      <c r="X829" s="562">
        <f t="shared" si="2482"/>
        <v>8</v>
      </c>
      <c r="Y829" s="560"/>
      <c r="Z829" s="558"/>
      <c r="AA829" s="595">
        <f t="shared" si="2483"/>
        <v>8</v>
      </c>
      <c r="AB829" s="560"/>
      <c r="AC829" s="558"/>
      <c r="AD829" s="562">
        <f t="shared" si="2484"/>
        <v>8</v>
      </c>
      <c r="AE829" s="557"/>
      <c r="AF829" s="558"/>
      <c r="AG829" s="672">
        <f t="shared" si="2485"/>
        <v>8</v>
      </c>
      <c r="AH829" s="560"/>
      <c r="AI829" s="558"/>
      <c r="AJ829" s="562">
        <f t="shared" si="2486"/>
        <v>8</v>
      </c>
      <c r="AK829" s="560"/>
      <c r="AL829" s="558"/>
      <c r="AM829" s="562">
        <f t="shared" si="2487"/>
        <v>8</v>
      </c>
      <c r="AN829" s="560"/>
      <c r="AO829" s="558"/>
      <c r="AP829" s="562">
        <f t="shared" si="2488"/>
        <v>8</v>
      </c>
      <c r="AQ829" s="560"/>
      <c r="AR829" s="558"/>
      <c r="AS829" s="562">
        <f t="shared" si="2489"/>
        <v>8</v>
      </c>
      <c r="AT829" s="560"/>
      <c r="AU829" s="558"/>
      <c r="AV829" s="562">
        <f t="shared" si="2490"/>
        <v>8</v>
      </c>
      <c r="AW829" s="597">
        <f t="shared" si="2491"/>
        <v>0</v>
      </c>
      <c r="AX829" s="583">
        <f t="shared" si="2491"/>
        <v>0</v>
      </c>
      <c r="AY829" s="599">
        <f t="shared" si="2492"/>
        <v>0</v>
      </c>
      <c r="AZ829" s="600" t="e">
        <f t="shared" si="2493"/>
        <v>#DIV/0!</v>
      </c>
      <c r="BA829" s="601">
        <f t="shared" si="2494"/>
        <v>0</v>
      </c>
      <c r="BB829" s="602">
        <v>8</v>
      </c>
      <c r="BC829" s="603">
        <v>1</v>
      </c>
      <c r="BD829" s="584">
        <f t="shared" si="2477"/>
        <v>8</v>
      </c>
      <c r="BE829" s="583">
        <f t="shared" si="2474"/>
        <v>7</v>
      </c>
      <c r="BF829" s="585">
        <v>2</v>
      </c>
      <c r="BG829" s="586">
        <v>45932.575902777775</v>
      </c>
      <c r="BH829" s="572">
        <f t="shared" si="2496"/>
        <v>46265</v>
      </c>
      <c r="BI829" s="604">
        <f t="shared" si="2495"/>
        <v>332.4240972222251</v>
      </c>
      <c r="BJ829" s="580" t="str">
        <f t="shared" si="2476"/>
        <v/>
      </c>
      <c r="BK829" s="751">
        <v>540</v>
      </c>
    </row>
    <row r="830" spans="1:63" ht="13">
      <c r="A830" s="590"/>
      <c r="B830" s="591"/>
      <c r="C830" s="551">
        <v>827</v>
      </c>
      <c r="D830" s="702" t="s">
        <v>4740</v>
      </c>
      <c r="E830" s="703">
        <v>1</v>
      </c>
      <c r="F830" s="593" t="s">
        <v>1952</v>
      </c>
      <c r="G830" s="588" t="s">
        <v>2878</v>
      </c>
      <c r="H830" s="589" t="s">
        <v>4721</v>
      </c>
      <c r="I830" s="589" t="s">
        <v>5112</v>
      </c>
      <c r="J830" s="588" t="s">
        <v>629</v>
      </c>
      <c r="K830" s="594">
        <f t="shared" si="2478"/>
        <v>1</v>
      </c>
      <c r="L830" s="580">
        <v>1</v>
      </c>
      <c r="M830" s="558"/>
      <c r="N830" s="558"/>
      <c r="O830" s="562">
        <f t="shared" si="2479"/>
        <v>1</v>
      </c>
      <c r="P830" s="560"/>
      <c r="Q830" s="558"/>
      <c r="R830" s="562">
        <f t="shared" si="2480"/>
        <v>1</v>
      </c>
      <c r="S830" s="560"/>
      <c r="T830" s="558"/>
      <c r="U830" s="595">
        <f t="shared" si="2481"/>
        <v>1</v>
      </c>
      <c r="V830" s="560"/>
      <c r="W830" s="558"/>
      <c r="X830" s="562">
        <f t="shared" si="2482"/>
        <v>1</v>
      </c>
      <c r="Y830" s="560"/>
      <c r="Z830" s="558"/>
      <c r="AA830" s="595">
        <f t="shared" si="2483"/>
        <v>1</v>
      </c>
      <c r="AB830" s="560"/>
      <c r="AC830" s="558"/>
      <c r="AD830" s="562">
        <f t="shared" si="2484"/>
        <v>1</v>
      </c>
      <c r="AE830" s="557"/>
      <c r="AF830" s="558"/>
      <c r="AG830" s="672">
        <f t="shared" si="2485"/>
        <v>1</v>
      </c>
      <c r="AH830" s="560"/>
      <c r="AI830" s="558"/>
      <c r="AJ830" s="562">
        <f t="shared" si="2486"/>
        <v>1</v>
      </c>
      <c r="AK830" s="560"/>
      <c r="AL830" s="558"/>
      <c r="AM830" s="562">
        <f t="shared" si="2487"/>
        <v>1</v>
      </c>
      <c r="AN830" s="560"/>
      <c r="AO830" s="558"/>
      <c r="AP830" s="562">
        <f t="shared" si="2488"/>
        <v>1</v>
      </c>
      <c r="AQ830" s="560"/>
      <c r="AR830" s="558"/>
      <c r="AS830" s="562">
        <f t="shared" si="2489"/>
        <v>1</v>
      </c>
      <c r="AT830" s="560"/>
      <c r="AU830" s="558"/>
      <c r="AV830" s="562">
        <f t="shared" si="2490"/>
        <v>1</v>
      </c>
      <c r="AW830" s="597">
        <f t="shared" si="2491"/>
        <v>0</v>
      </c>
      <c r="AX830" s="583">
        <f t="shared" si="2491"/>
        <v>0</v>
      </c>
      <c r="AY830" s="599">
        <f t="shared" si="2492"/>
        <v>0</v>
      </c>
      <c r="AZ830" s="600" t="e">
        <f t="shared" si="2493"/>
        <v>#DIV/0!</v>
      </c>
      <c r="BA830" s="601">
        <f t="shared" si="2494"/>
        <v>0</v>
      </c>
      <c r="BB830" s="602">
        <v>1</v>
      </c>
      <c r="BC830" s="603">
        <v>0</v>
      </c>
      <c r="BD830" s="584">
        <f t="shared" si="2477"/>
        <v>1</v>
      </c>
      <c r="BE830" s="583">
        <f t="shared" si="2474"/>
        <v>1</v>
      </c>
      <c r="BF830" s="585">
        <v>2</v>
      </c>
      <c r="BG830" s="586">
        <v>45932.584675925929</v>
      </c>
      <c r="BH830" s="572">
        <f t="shared" si="2496"/>
        <v>46265</v>
      </c>
      <c r="BI830" s="604">
        <f t="shared" si="2495"/>
        <v>332.41532407407067</v>
      </c>
      <c r="BJ830" s="580" t="str">
        <f t="shared" si="2476"/>
        <v/>
      </c>
      <c r="BK830" s="751">
        <v>570</v>
      </c>
    </row>
    <row r="831" spans="1:63" ht="13">
      <c r="A831" s="590"/>
      <c r="B831" s="591"/>
      <c r="C831" s="551">
        <v>828</v>
      </c>
      <c r="D831" s="704" t="s">
        <v>4740</v>
      </c>
      <c r="E831" s="705">
        <v>2</v>
      </c>
      <c r="F831" s="593" t="s">
        <v>1952</v>
      </c>
      <c r="G831" s="588" t="s">
        <v>2877</v>
      </c>
      <c r="H831" s="589" t="s">
        <v>4722</v>
      </c>
      <c r="I831" s="589" t="s">
        <v>5112</v>
      </c>
      <c r="J831" s="588" t="s">
        <v>629</v>
      </c>
      <c r="K831" s="594">
        <f t="shared" si="2478"/>
        <v>1</v>
      </c>
      <c r="L831" s="588">
        <v>1</v>
      </c>
      <c r="M831" s="558"/>
      <c r="N831" s="558"/>
      <c r="O831" s="562">
        <f t="shared" si="2479"/>
        <v>1</v>
      </c>
      <c r="P831" s="560"/>
      <c r="Q831" s="558"/>
      <c r="R831" s="562">
        <f t="shared" si="2480"/>
        <v>1</v>
      </c>
      <c r="S831" s="560"/>
      <c r="T831" s="558"/>
      <c r="U831" s="595">
        <f t="shared" si="2481"/>
        <v>1</v>
      </c>
      <c r="V831" s="560"/>
      <c r="W831" s="558"/>
      <c r="X831" s="562">
        <f t="shared" si="2482"/>
        <v>1</v>
      </c>
      <c r="Y831" s="560"/>
      <c r="Z831" s="558"/>
      <c r="AA831" s="595">
        <f t="shared" si="2483"/>
        <v>1</v>
      </c>
      <c r="AB831" s="560"/>
      <c r="AC831" s="558"/>
      <c r="AD831" s="562">
        <f t="shared" si="2484"/>
        <v>1</v>
      </c>
      <c r="AE831" s="557"/>
      <c r="AF831" s="558"/>
      <c r="AG831" s="672">
        <f t="shared" si="2485"/>
        <v>1</v>
      </c>
      <c r="AH831" s="560"/>
      <c r="AI831" s="558"/>
      <c r="AJ831" s="562">
        <f t="shared" si="2486"/>
        <v>1</v>
      </c>
      <c r="AK831" s="560"/>
      <c r="AL831" s="558"/>
      <c r="AM831" s="562">
        <f t="shared" si="2487"/>
        <v>1</v>
      </c>
      <c r="AN831" s="560"/>
      <c r="AO831" s="558"/>
      <c r="AP831" s="562">
        <f t="shared" si="2488"/>
        <v>1</v>
      </c>
      <c r="AQ831" s="560"/>
      <c r="AR831" s="558"/>
      <c r="AS831" s="562">
        <f t="shared" si="2489"/>
        <v>1</v>
      </c>
      <c r="AT831" s="560"/>
      <c r="AU831" s="558"/>
      <c r="AV831" s="562">
        <f t="shared" si="2490"/>
        <v>1</v>
      </c>
      <c r="AW831" s="597">
        <f t="shared" si="2491"/>
        <v>0</v>
      </c>
      <c r="AX831" s="583">
        <f t="shared" si="2491"/>
        <v>0</v>
      </c>
      <c r="AY831" s="599">
        <f t="shared" si="2492"/>
        <v>0</v>
      </c>
      <c r="AZ831" s="600" t="e">
        <f t="shared" si="2493"/>
        <v>#DIV/0!</v>
      </c>
      <c r="BA831" s="601">
        <f t="shared" si="2494"/>
        <v>0</v>
      </c>
      <c r="BB831" s="602">
        <v>1</v>
      </c>
      <c r="BC831" s="603">
        <v>0</v>
      </c>
      <c r="BD831" s="584">
        <f t="shared" si="2477"/>
        <v>1</v>
      </c>
      <c r="BE831" s="583">
        <f t="shared" si="2474"/>
        <v>1</v>
      </c>
      <c r="BF831" s="585">
        <v>2</v>
      </c>
      <c r="BG831" s="586">
        <v>45932.584675925929</v>
      </c>
      <c r="BH831" s="572">
        <f t="shared" si="2496"/>
        <v>46265</v>
      </c>
      <c r="BI831" s="604">
        <f>BH831-BG831</f>
        <v>332.41532407407067</v>
      </c>
      <c r="BJ831" s="580" t="str">
        <f t="shared" si="2476"/>
        <v/>
      </c>
      <c r="BK831" s="751">
        <v>380</v>
      </c>
    </row>
    <row r="832" spans="1:63" ht="13">
      <c r="A832" s="590"/>
      <c r="B832" s="591"/>
      <c r="C832" s="577">
        <v>829</v>
      </c>
      <c r="D832" s="704" t="s">
        <v>4740</v>
      </c>
      <c r="E832" s="705">
        <v>3</v>
      </c>
      <c r="F832" s="593" t="s">
        <v>1952</v>
      </c>
      <c r="G832" s="588" t="s">
        <v>2881</v>
      </c>
      <c r="H832" s="589" t="s">
        <v>4723</v>
      </c>
      <c r="I832" s="589" t="s">
        <v>5112</v>
      </c>
      <c r="J832" s="588" t="s">
        <v>629</v>
      </c>
      <c r="K832" s="594">
        <f t="shared" si="2478"/>
        <v>2</v>
      </c>
      <c r="L832" s="580">
        <v>2</v>
      </c>
      <c r="M832" s="558"/>
      <c r="N832" s="558"/>
      <c r="O832" s="562">
        <f t="shared" si="2479"/>
        <v>2</v>
      </c>
      <c r="P832" s="560"/>
      <c r="Q832" s="558"/>
      <c r="R832" s="562">
        <f t="shared" si="2480"/>
        <v>2</v>
      </c>
      <c r="S832" s="560"/>
      <c r="T832" s="558"/>
      <c r="U832" s="595">
        <f t="shared" si="2481"/>
        <v>2</v>
      </c>
      <c r="V832" s="560"/>
      <c r="W832" s="558"/>
      <c r="X832" s="562">
        <f t="shared" si="2482"/>
        <v>2</v>
      </c>
      <c r="Y832" s="560"/>
      <c r="Z832" s="558"/>
      <c r="AA832" s="595">
        <f t="shared" si="2483"/>
        <v>2</v>
      </c>
      <c r="AB832" s="560"/>
      <c r="AC832" s="558"/>
      <c r="AD832" s="562">
        <f t="shared" si="2484"/>
        <v>2</v>
      </c>
      <c r="AE832" s="557"/>
      <c r="AF832" s="558"/>
      <c r="AG832" s="672">
        <f t="shared" si="2485"/>
        <v>2</v>
      </c>
      <c r="AH832" s="560"/>
      <c r="AI832" s="558"/>
      <c r="AJ832" s="562">
        <f t="shared" si="2486"/>
        <v>2</v>
      </c>
      <c r="AK832" s="560"/>
      <c r="AL832" s="558"/>
      <c r="AM832" s="562">
        <f t="shared" si="2487"/>
        <v>2</v>
      </c>
      <c r="AN832" s="560"/>
      <c r="AO832" s="558"/>
      <c r="AP832" s="562">
        <f t="shared" si="2488"/>
        <v>2</v>
      </c>
      <c r="AQ832" s="560"/>
      <c r="AR832" s="558"/>
      <c r="AS832" s="562">
        <f t="shared" si="2489"/>
        <v>2</v>
      </c>
      <c r="AT832" s="560"/>
      <c r="AU832" s="558"/>
      <c r="AV832" s="562">
        <f t="shared" si="2490"/>
        <v>2</v>
      </c>
      <c r="AW832" s="597">
        <f t="shared" si="2491"/>
        <v>0</v>
      </c>
      <c r="AX832" s="583">
        <f t="shared" si="2491"/>
        <v>0</v>
      </c>
      <c r="AY832" s="599">
        <f t="shared" si="2492"/>
        <v>0</v>
      </c>
      <c r="AZ832" s="600" t="e">
        <f t="shared" si="2493"/>
        <v>#DIV/0!</v>
      </c>
      <c r="BA832" s="601">
        <f t="shared" si="2494"/>
        <v>0</v>
      </c>
      <c r="BB832" s="602">
        <v>2</v>
      </c>
      <c r="BC832" s="603">
        <v>1</v>
      </c>
      <c r="BD832" s="584">
        <f t="shared" si="2477"/>
        <v>2</v>
      </c>
      <c r="BE832" s="583">
        <f t="shared" si="2474"/>
        <v>1</v>
      </c>
      <c r="BF832" s="585">
        <v>2</v>
      </c>
      <c r="BG832" s="586">
        <v>45932.584675925929</v>
      </c>
      <c r="BH832" s="572">
        <f t="shared" si="2496"/>
        <v>46265</v>
      </c>
      <c r="BI832" s="604">
        <f>BH832-BG832</f>
        <v>332.41532407407067</v>
      </c>
      <c r="BJ832" s="580" t="str">
        <f t="shared" si="2476"/>
        <v/>
      </c>
      <c r="BK832" s="751">
        <v>190</v>
      </c>
    </row>
    <row r="833" spans="1:63" ht="13">
      <c r="A833" s="590"/>
      <c r="B833" s="591"/>
      <c r="C833" s="551">
        <v>830</v>
      </c>
      <c r="D833" s="704" t="s">
        <v>4740</v>
      </c>
      <c r="E833" s="705">
        <v>4</v>
      </c>
      <c r="F833" s="593" t="s">
        <v>1952</v>
      </c>
      <c r="G833" s="588" t="s">
        <v>2876</v>
      </c>
      <c r="H833" s="589" t="s">
        <v>5110</v>
      </c>
      <c r="I833" s="589" t="s">
        <v>5112</v>
      </c>
      <c r="J833" s="588" t="s">
        <v>629</v>
      </c>
      <c r="K833" s="594">
        <f t="shared" si="2478"/>
        <v>1</v>
      </c>
      <c r="L833" s="588">
        <v>1</v>
      </c>
      <c r="M833" s="558"/>
      <c r="N833" s="558"/>
      <c r="O833" s="562">
        <f t="shared" si="2479"/>
        <v>1</v>
      </c>
      <c r="P833" s="560"/>
      <c r="Q833" s="558"/>
      <c r="R833" s="562">
        <f t="shared" si="2480"/>
        <v>1</v>
      </c>
      <c r="S833" s="560"/>
      <c r="T833" s="558"/>
      <c r="U833" s="595">
        <f t="shared" si="2481"/>
        <v>1</v>
      </c>
      <c r="V833" s="560"/>
      <c r="W833" s="558"/>
      <c r="X833" s="562">
        <f t="shared" si="2482"/>
        <v>1</v>
      </c>
      <c r="Y833" s="560"/>
      <c r="Z833" s="558"/>
      <c r="AA833" s="595">
        <f t="shared" si="2483"/>
        <v>1</v>
      </c>
      <c r="AB833" s="560"/>
      <c r="AC833" s="558"/>
      <c r="AD833" s="562">
        <f t="shared" si="2484"/>
        <v>1</v>
      </c>
      <c r="AE833" s="557"/>
      <c r="AF833" s="558"/>
      <c r="AG833" s="672">
        <f t="shared" si="2485"/>
        <v>1</v>
      </c>
      <c r="AH833" s="560"/>
      <c r="AI833" s="558"/>
      <c r="AJ833" s="562">
        <f t="shared" si="2486"/>
        <v>1</v>
      </c>
      <c r="AK833" s="560"/>
      <c r="AL833" s="558"/>
      <c r="AM833" s="562">
        <f t="shared" si="2487"/>
        <v>1</v>
      </c>
      <c r="AN833" s="560"/>
      <c r="AO833" s="558"/>
      <c r="AP833" s="562">
        <f t="shared" si="2488"/>
        <v>1</v>
      </c>
      <c r="AQ833" s="560"/>
      <c r="AR833" s="558"/>
      <c r="AS833" s="562">
        <f t="shared" si="2489"/>
        <v>1</v>
      </c>
      <c r="AT833" s="560"/>
      <c r="AU833" s="558"/>
      <c r="AV833" s="562">
        <f t="shared" si="2490"/>
        <v>1</v>
      </c>
      <c r="AW833" s="597">
        <f t="shared" si="2491"/>
        <v>0</v>
      </c>
      <c r="AX833" s="583">
        <f t="shared" si="2491"/>
        <v>0</v>
      </c>
      <c r="AY833" s="599">
        <f t="shared" si="2492"/>
        <v>0</v>
      </c>
      <c r="AZ833" s="600" t="e">
        <f t="shared" si="2493"/>
        <v>#DIV/0!</v>
      </c>
      <c r="BA833" s="601">
        <f t="shared" si="2494"/>
        <v>0</v>
      </c>
      <c r="BB833" s="602">
        <v>1</v>
      </c>
      <c r="BC833" s="603">
        <v>0</v>
      </c>
      <c r="BD833" s="584">
        <f t="shared" si="2477"/>
        <v>1</v>
      </c>
      <c r="BE833" s="583">
        <f t="shared" si="2474"/>
        <v>1</v>
      </c>
      <c r="BF833" s="585">
        <v>2</v>
      </c>
      <c r="BG833" s="586">
        <v>45932.584675925929</v>
      </c>
      <c r="BH833" s="572">
        <f t="shared" si="2496"/>
        <v>46265</v>
      </c>
      <c r="BI833" s="604">
        <f t="shared" si="2495"/>
        <v>332.41532407407067</v>
      </c>
      <c r="BJ833" s="580" t="str">
        <f t="shared" si="2476"/>
        <v/>
      </c>
      <c r="BK833" s="751">
        <v>33250</v>
      </c>
    </row>
    <row r="834" spans="1:63" ht="13">
      <c r="A834" s="590"/>
      <c r="B834" s="591"/>
      <c r="C834" s="551">
        <v>831</v>
      </c>
      <c r="D834" s="704" t="s">
        <v>4740</v>
      </c>
      <c r="E834" s="705">
        <v>5</v>
      </c>
      <c r="F834" s="593" t="s">
        <v>1952</v>
      </c>
      <c r="G834" s="588" t="s">
        <v>2882</v>
      </c>
      <c r="H834" s="589" t="s">
        <v>2890</v>
      </c>
      <c r="I834" s="589" t="s">
        <v>5112</v>
      </c>
      <c r="J834" s="588" t="s">
        <v>629</v>
      </c>
      <c r="K834" s="594">
        <f t="shared" si="2478"/>
        <v>1</v>
      </c>
      <c r="L834" s="580">
        <v>1</v>
      </c>
      <c r="M834" s="558"/>
      <c r="N834" s="558"/>
      <c r="O834" s="562">
        <f t="shared" si="2479"/>
        <v>1</v>
      </c>
      <c r="P834" s="560"/>
      <c r="Q834" s="558"/>
      <c r="R834" s="562">
        <f t="shared" si="2480"/>
        <v>1</v>
      </c>
      <c r="S834" s="560"/>
      <c r="T834" s="558"/>
      <c r="U834" s="595">
        <f t="shared" si="2481"/>
        <v>1</v>
      </c>
      <c r="V834" s="560"/>
      <c r="W834" s="558"/>
      <c r="X834" s="562">
        <f t="shared" si="2482"/>
        <v>1</v>
      </c>
      <c r="Y834" s="560"/>
      <c r="Z834" s="558"/>
      <c r="AA834" s="595">
        <f t="shared" si="2483"/>
        <v>1</v>
      </c>
      <c r="AB834" s="560"/>
      <c r="AC834" s="558"/>
      <c r="AD834" s="562">
        <f t="shared" si="2484"/>
        <v>1</v>
      </c>
      <c r="AE834" s="557"/>
      <c r="AF834" s="558"/>
      <c r="AG834" s="672">
        <f t="shared" si="2485"/>
        <v>1</v>
      </c>
      <c r="AH834" s="560"/>
      <c r="AI834" s="558"/>
      <c r="AJ834" s="562">
        <f t="shared" si="2486"/>
        <v>1</v>
      </c>
      <c r="AK834" s="560"/>
      <c r="AL834" s="558"/>
      <c r="AM834" s="562">
        <f t="shared" si="2487"/>
        <v>1</v>
      </c>
      <c r="AN834" s="560"/>
      <c r="AO834" s="558"/>
      <c r="AP834" s="562">
        <f t="shared" si="2488"/>
        <v>1</v>
      </c>
      <c r="AQ834" s="560"/>
      <c r="AR834" s="558"/>
      <c r="AS834" s="562">
        <f t="shared" si="2489"/>
        <v>1</v>
      </c>
      <c r="AT834" s="560"/>
      <c r="AU834" s="558"/>
      <c r="AV834" s="562">
        <f t="shared" si="2490"/>
        <v>1</v>
      </c>
      <c r="AW834" s="597">
        <f t="shared" si="2491"/>
        <v>0</v>
      </c>
      <c r="AX834" s="583">
        <f t="shared" si="2491"/>
        <v>0</v>
      </c>
      <c r="AY834" s="599">
        <f t="shared" si="2492"/>
        <v>0</v>
      </c>
      <c r="AZ834" s="600" t="e">
        <f t="shared" si="2493"/>
        <v>#DIV/0!</v>
      </c>
      <c r="BA834" s="601">
        <f t="shared" si="2494"/>
        <v>0</v>
      </c>
      <c r="BB834" s="602">
        <v>1</v>
      </c>
      <c r="BC834" s="603">
        <v>0</v>
      </c>
      <c r="BD834" s="584">
        <f t="shared" si="2477"/>
        <v>1</v>
      </c>
      <c r="BE834" s="583">
        <f t="shared" si="2474"/>
        <v>1</v>
      </c>
      <c r="BF834" s="585">
        <v>2</v>
      </c>
      <c r="BG834" s="586">
        <v>45932.584675925929</v>
      </c>
      <c r="BH834" s="572">
        <f t="shared" si="2496"/>
        <v>46265</v>
      </c>
      <c r="BI834" s="604">
        <f t="shared" si="2495"/>
        <v>332.41532407407067</v>
      </c>
      <c r="BJ834" s="580" t="str">
        <f t="shared" si="2476"/>
        <v/>
      </c>
      <c r="BK834" s="751">
        <v>90</v>
      </c>
    </row>
    <row r="835" spans="1:63" ht="13">
      <c r="A835" s="590"/>
      <c r="B835" s="591"/>
      <c r="C835" s="551">
        <v>832</v>
      </c>
      <c r="D835" s="704" t="s">
        <v>4740</v>
      </c>
      <c r="E835" s="705">
        <v>6</v>
      </c>
      <c r="F835" s="593" t="s">
        <v>1952</v>
      </c>
      <c r="G835" s="588" t="s">
        <v>2880</v>
      </c>
      <c r="H835" s="589" t="s">
        <v>4724</v>
      </c>
      <c r="I835" s="589" t="s">
        <v>5112</v>
      </c>
      <c r="J835" s="588" t="s">
        <v>629</v>
      </c>
      <c r="K835" s="594">
        <f t="shared" si="2478"/>
        <v>1</v>
      </c>
      <c r="L835" s="588">
        <v>1</v>
      </c>
      <c r="M835" s="558"/>
      <c r="N835" s="558"/>
      <c r="O835" s="562">
        <f t="shared" si="2479"/>
        <v>1</v>
      </c>
      <c r="P835" s="560"/>
      <c r="Q835" s="558"/>
      <c r="R835" s="562">
        <f t="shared" si="2480"/>
        <v>1</v>
      </c>
      <c r="S835" s="560"/>
      <c r="T835" s="558"/>
      <c r="U835" s="595">
        <f t="shared" si="2481"/>
        <v>1</v>
      </c>
      <c r="V835" s="560"/>
      <c r="W835" s="558"/>
      <c r="X835" s="562">
        <f t="shared" si="2482"/>
        <v>1</v>
      </c>
      <c r="Y835" s="560"/>
      <c r="Z835" s="558"/>
      <c r="AA835" s="595">
        <f t="shared" si="2483"/>
        <v>1</v>
      </c>
      <c r="AB835" s="560"/>
      <c r="AC835" s="558"/>
      <c r="AD835" s="562">
        <f t="shared" si="2484"/>
        <v>1</v>
      </c>
      <c r="AE835" s="557"/>
      <c r="AF835" s="558"/>
      <c r="AG835" s="672">
        <f t="shared" si="2485"/>
        <v>1</v>
      </c>
      <c r="AH835" s="560"/>
      <c r="AI835" s="558"/>
      <c r="AJ835" s="562">
        <f t="shared" si="2486"/>
        <v>1</v>
      </c>
      <c r="AK835" s="560"/>
      <c r="AL835" s="558"/>
      <c r="AM835" s="562">
        <f t="shared" si="2487"/>
        <v>1</v>
      </c>
      <c r="AN835" s="560"/>
      <c r="AO835" s="558"/>
      <c r="AP835" s="562">
        <f t="shared" si="2488"/>
        <v>1</v>
      </c>
      <c r="AQ835" s="560"/>
      <c r="AR835" s="558"/>
      <c r="AS835" s="562">
        <f t="shared" si="2489"/>
        <v>1</v>
      </c>
      <c r="AT835" s="560"/>
      <c r="AU835" s="558"/>
      <c r="AV835" s="562">
        <f t="shared" si="2490"/>
        <v>1</v>
      </c>
      <c r="AW835" s="597">
        <f t="shared" si="2491"/>
        <v>0</v>
      </c>
      <c r="AX835" s="583">
        <f t="shared" si="2491"/>
        <v>0</v>
      </c>
      <c r="AY835" s="599">
        <f t="shared" si="2492"/>
        <v>0</v>
      </c>
      <c r="AZ835" s="600" t="e">
        <f t="shared" si="2493"/>
        <v>#DIV/0!</v>
      </c>
      <c r="BA835" s="601">
        <f t="shared" si="2494"/>
        <v>0</v>
      </c>
      <c r="BB835" s="602">
        <v>1</v>
      </c>
      <c r="BC835" s="603">
        <v>0</v>
      </c>
      <c r="BD835" s="584">
        <f t="shared" si="2477"/>
        <v>1</v>
      </c>
      <c r="BE835" s="583">
        <f t="shared" si="2474"/>
        <v>1</v>
      </c>
      <c r="BF835" s="585">
        <v>2</v>
      </c>
      <c r="BG835" s="586">
        <v>45932.584675925929</v>
      </c>
      <c r="BH835" s="572">
        <f t="shared" si="2496"/>
        <v>46265</v>
      </c>
      <c r="BI835" s="604">
        <f t="shared" si="2495"/>
        <v>332.41532407407067</v>
      </c>
      <c r="BJ835" s="580" t="str">
        <f t="shared" si="2476"/>
        <v/>
      </c>
      <c r="BK835" s="751">
        <v>665</v>
      </c>
    </row>
    <row r="836" spans="1:63" ht="13">
      <c r="A836" s="590"/>
      <c r="B836" s="591"/>
      <c r="C836" s="577">
        <v>833</v>
      </c>
      <c r="D836" s="704" t="s">
        <v>4740</v>
      </c>
      <c r="E836" s="705">
        <v>7</v>
      </c>
      <c r="F836" s="593" t="s">
        <v>1952</v>
      </c>
      <c r="G836" s="588" t="s">
        <v>2879</v>
      </c>
      <c r="H836" s="589" t="s">
        <v>4725</v>
      </c>
      <c r="I836" s="589" t="s">
        <v>5112</v>
      </c>
      <c r="J836" s="588" t="s">
        <v>629</v>
      </c>
      <c r="K836" s="594">
        <f t="shared" si="2478"/>
        <v>1</v>
      </c>
      <c r="L836" s="580">
        <v>1</v>
      </c>
      <c r="M836" s="558"/>
      <c r="N836" s="558"/>
      <c r="O836" s="562">
        <f t="shared" si="2479"/>
        <v>1</v>
      </c>
      <c r="P836" s="560"/>
      <c r="Q836" s="558"/>
      <c r="R836" s="562">
        <f t="shared" si="2480"/>
        <v>1</v>
      </c>
      <c r="S836" s="560"/>
      <c r="T836" s="558"/>
      <c r="U836" s="595">
        <f t="shared" si="2481"/>
        <v>1</v>
      </c>
      <c r="V836" s="560"/>
      <c r="W836" s="558"/>
      <c r="X836" s="562">
        <f t="shared" si="2482"/>
        <v>1</v>
      </c>
      <c r="Y836" s="560"/>
      <c r="Z836" s="558"/>
      <c r="AA836" s="595">
        <f t="shared" si="2483"/>
        <v>1</v>
      </c>
      <c r="AB836" s="560"/>
      <c r="AC836" s="558"/>
      <c r="AD836" s="562">
        <f t="shared" si="2484"/>
        <v>1</v>
      </c>
      <c r="AE836" s="557"/>
      <c r="AF836" s="558"/>
      <c r="AG836" s="672">
        <f t="shared" si="2485"/>
        <v>1</v>
      </c>
      <c r="AH836" s="560"/>
      <c r="AI836" s="558"/>
      <c r="AJ836" s="562">
        <f t="shared" si="2486"/>
        <v>1</v>
      </c>
      <c r="AK836" s="560"/>
      <c r="AL836" s="558"/>
      <c r="AM836" s="562">
        <f t="shared" si="2487"/>
        <v>1</v>
      </c>
      <c r="AN836" s="560"/>
      <c r="AO836" s="558"/>
      <c r="AP836" s="562">
        <f t="shared" si="2488"/>
        <v>1</v>
      </c>
      <c r="AQ836" s="560"/>
      <c r="AR836" s="558"/>
      <c r="AS836" s="562">
        <f t="shared" si="2489"/>
        <v>1</v>
      </c>
      <c r="AT836" s="560"/>
      <c r="AU836" s="558"/>
      <c r="AV836" s="562">
        <f t="shared" si="2490"/>
        <v>1</v>
      </c>
      <c r="AW836" s="597">
        <f t="shared" si="2491"/>
        <v>0</v>
      </c>
      <c r="AX836" s="583">
        <f t="shared" si="2491"/>
        <v>0</v>
      </c>
      <c r="AY836" s="599">
        <f t="shared" si="2492"/>
        <v>0</v>
      </c>
      <c r="AZ836" s="600" t="e">
        <f t="shared" si="2493"/>
        <v>#DIV/0!</v>
      </c>
      <c r="BA836" s="601">
        <f t="shared" si="2494"/>
        <v>0</v>
      </c>
      <c r="BB836" s="602">
        <v>1</v>
      </c>
      <c r="BC836" s="603">
        <v>0</v>
      </c>
      <c r="BD836" s="584">
        <f t="shared" si="2477"/>
        <v>1</v>
      </c>
      <c r="BE836" s="583">
        <f t="shared" si="2474"/>
        <v>1</v>
      </c>
      <c r="BF836" s="585">
        <v>2</v>
      </c>
      <c r="BG836" s="586">
        <v>45932.584675925929</v>
      </c>
      <c r="BH836" s="572">
        <f t="shared" si="2496"/>
        <v>46265</v>
      </c>
      <c r="BI836" s="604">
        <f t="shared" si="2495"/>
        <v>332.41532407407067</v>
      </c>
      <c r="BJ836" s="580" t="str">
        <f t="shared" si="2476"/>
        <v/>
      </c>
      <c r="BK836" s="751">
        <v>380</v>
      </c>
    </row>
    <row r="837" spans="1:63" ht="13">
      <c r="A837" s="590"/>
      <c r="B837" s="591"/>
      <c r="C837" s="551">
        <v>834</v>
      </c>
      <c r="D837" s="704" t="s">
        <v>4740</v>
      </c>
      <c r="E837" s="705">
        <v>8</v>
      </c>
      <c r="F837" s="593" t="s">
        <v>1952</v>
      </c>
      <c r="G837" s="588" t="s">
        <v>2883</v>
      </c>
      <c r="H837" s="589" t="s">
        <v>2891</v>
      </c>
      <c r="I837" s="589" t="s">
        <v>5112</v>
      </c>
      <c r="J837" s="588" t="s">
        <v>629</v>
      </c>
      <c r="K837" s="594">
        <f t="shared" si="2478"/>
        <v>1</v>
      </c>
      <c r="L837" s="588">
        <v>1</v>
      </c>
      <c r="M837" s="558"/>
      <c r="N837" s="558"/>
      <c r="O837" s="562">
        <f t="shared" si="2479"/>
        <v>1</v>
      </c>
      <c r="P837" s="560"/>
      <c r="Q837" s="558"/>
      <c r="R837" s="562">
        <f t="shared" si="2480"/>
        <v>1</v>
      </c>
      <c r="S837" s="560"/>
      <c r="T837" s="558"/>
      <c r="U837" s="595">
        <f t="shared" si="2481"/>
        <v>1</v>
      </c>
      <c r="V837" s="560"/>
      <c r="W837" s="558"/>
      <c r="X837" s="562">
        <f t="shared" si="2482"/>
        <v>1</v>
      </c>
      <c r="Y837" s="560"/>
      <c r="Z837" s="558"/>
      <c r="AA837" s="595">
        <f t="shared" si="2483"/>
        <v>1</v>
      </c>
      <c r="AB837" s="560"/>
      <c r="AC837" s="558"/>
      <c r="AD837" s="562">
        <f t="shared" si="2484"/>
        <v>1</v>
      </c>
      <c r="AE837" s="557"/>
      <c r="AF837" s="558"/>
      <c r="AG837" s="672">
        <f t="shared" si="2485"/>
        <v>1</v>
      </c>
      <c r="AH837" s="560"/>
      <c r="AI837" s="558"/>
      <c r="AJ837" s="562">
        <f t="shared" si="2486"/>
        <v>1</v>
      </c>
      <c r="AK837" s="560"/>
      <c r="AL837" s="558"/>
      <c r="AM837" s="562">
        <f t="shared" si="2487"/>
        <v>1</v>
      </c>
      <c r="AN837" s="560"/>
      <c r="AO837" s="558"/>
      <c r="AP837" s="562">
        <f t="shared" si="2488"/>
        <v>1</v>
      </c>
      <c r="AQ837" s="560"/>
      <c r="AR837" s="558"/>
      <c r="AS837" s="562">
        <f t="shared" si="2489"/>
        <v>1</v>
      </c>
      <c r="AT837" s="560"/>
      <c r="AU837" s="558"/>
      <c r="AV837" s="562">
        <f t="shared" si="2490"/>
        <v>1</v>
      </c>
      <c r="AW837" s="597">
        <f t="shared" si="2491"/>
        <v>0</v>
      </c>
      <c r="AX837" s="583">
        <f t="shared" si="2491"/>
        <v>0</v>
      </c>
      <c r="AY837" s="599">
        <f t="shared" si="2492"/>
        <v>0</v>
      </c>
      <c r="AZ837" s="600" t="e">
        <f t="shared" si="2493"/>
        <v>#DIV/0!</v>
      </c>
      <c r="BA837" s="601">
        <f t="shared" si="2494"/>
        <v>0</v>
      </c>
      <c r="BB837" s="602">
        <v>1</v>
      </c>
      <c r="BC837" s="603">
        <v>0</v>
      </c>
      <c r="BD837" s="584">
        <f t="shared" si="2477"/>
        <v>1</v>
      </c>
      <c r="BE837" s="583">
        <f t="shared" si="2474"/>
        <v>1</v>
      </c>
      <c r="BF837" s="585">
        <v>2</v>
      </c>
      <c r="BG837" s="586">
        <v>45932.584675925929</v>
      </c>
      <c r="BH837" s="572">
        <f t="shared" si="2496"/>
        <v>46265</v>
      </c>
      <c r="BI837" s="604">
        <f t="shared" si="2495"/>
        <v>332.41532407407067</v>
      </c>
      <c r="BJ837" s="580" t="str">
        <f t="shared" si="2476"/>
        <v/>
      </c>
      <c r="BK837" s="751">
        <v>39900</v>
      </c>
    </row>
    <row r="838" spans="1:63" ht="13">
      <c r="A838" s="590"/>
      <c r="B838" s="591"/>
      <c r="C838" s="551">
        <v>835</v>
      </c>
      <c r="D838" s="706" t="s">
        <v>4740</v>
      </c>
      <c r="E838" s="707">
        <v>9</v>
      </c>
      <c r="F838" s="593" t="s">
        <v>1952</v>
      </c>
      <c r="G838" s="588" t="s">
        <v>4726</v>
      </c>
      <c r="H838" s="589" t="s">
        <v>4727</v>
      </c>
      <c r="I838" s="589" t="s">
        <v>5112</v>
      </c>
      <c r="J838" s="588" t="s">
        <v>629</v>
      </c>
      <c r="K838" s="594">
        <f t="shared" si="2478"/>
        <v>1</v>
      </c>
      <c r="L838" s="580">
        <v>1</v>
      </c>
      <c r="M838" s="558"/>
      <c r="N838" s="558"/>
      <c r="O838" s="562">
        <f t="shared" si="2479"/>
        <v>1</v>
      </c>
      <c r="P838" s="560"/>
      <c r="Q838" s="558"/>
      <c r="R838" s="562">
        <f t="shared" si="2480"/>
        <v>1</v>
      </c>
      <c r="S838" s="560"/>
      <c r="T838" s="558"/>
      <c r="U838" s="595">
        <f t="shared" si="2481"/>
        <v>1</v>
      </c>
      <c r="V838" s="560"/>
      <c r="W838" s="558"/>
      <c r="X838" s="562">
        <f t="shared" si="2482"/>
        <v>1</v>
      </c>
      <c r="Y838" s="560"/>
      <c r="Z838" s="558"/>
      <c r="AA838" s="595">
        <f t="shared" si="2483"/>
        <v>1</v>
      </c>
      <c r="AB838" s="560"/>
      <c r="AC838" s="558"/>
      <c r="AD838" s="562">
        <f t="shared" si="2484"/>
        <v>1</v>
      </c>
      <c r="AE838" s="557"/>
      <c r="AF838" s="558"/>
      <c r="AG838" s="672">
        <f t="shared" si="2485"/>
        <v>1</v>
      </c>
      <c r="AH838" s="560"/>
      <c r="AI838" s="558"/>
      <c r="AJ838" s="562">
        <f t="shared" si="2486"/>
        <v>1</v>
      </c>
      <c r="AK838" s="560"/>
      <c r="AL838" s="558"/>
      <c r="AM838" s="562">
        <f t="shared" si="2487"/>
        <v>1</v>
      </c>
      <c r="AN838" s="560"/>
      <c r="AO838" s="558"/>
      <c r="AP838" s="562">
        <f t="shared" si="2488"/>
        <v>1</v>
      </c>
      <c r="AQ838" s="560"/>
      <c r="AR838" s="558"/>
      <c r="AS838" s="562">
        <f t="shared" si="2489"/>
        <v>1</v>
      </c>
      <c r="AT838" s="560"/>
      <c r="AU838" s="558"/>
      <c r="AV838" s="562">
        <f t="shared" si="2490"/>
        <v>1</v>
      </c>
      <c r="AW838" s="597">
        <f t="shared" si="2491"/>
        <v>0</v>
      </c>
      <c r="AX838" s="583">
        <f t="shared" si="2491"/>
        <v>0</v>
      </c>
      <c r="AY838" s="599">
        <f t="shared" si="2492"/>
        <v>0</v>
      </c>
      <c r="AZ838" s="600" t="e">
        <f t="shared" si="2493"/>
        <v>#DIV/0!</v>
      </c>
      <c r="BA838" s="601">
        <f t="shared" si="2494"/>
        <v>0</v>
      </c>
      <c r="BB838" s="602">
        <v>1</v>
      </c>
      <c r="BC838" s="603">
        <v>0</v>
      </c>
      <c r="BD838" s="584">
        <f t="shared" si="2477"/>
        <v>1</v>
      </c>
      <c r="BE838" s="583">
        <f t="shared" si="2474"/>
        <v>1</v>
      </c>
      <c r="BF838" s="585">
        <v>2</v>
      </c>
      <c r="BG838" s="586">
        <v>45932.584675925929</v>
      </c>
      <c r="BH838" s="572">
        <f t="shared" si="2496"/>
        <v>46265</v>
      </c>
      <c r="BI838" s="604">
        <f t="shared" si="2495"/>
        <v>332.41532407407067</v>
      </c>
      <c r="BJ838" s="580" t="str">
        <f t="shared" si="2476"/>
        <v/>
      </c>
      <c r="BK838" s="751">
        <v>500</v>
      </c>
    </row>
    <row r="839" spans="1:63" ht="13">
      <c r="A839" s="590"/>
      <c r="B839" s="591"/>
      <c r="C839" s="551">
        <v>836</v>
      </c>
      <c r="D839" s="682" t="s">
        <v>4744</v>
      </c>
      <c r="E839" s="682">
        <v>1</v>
      </c>
      <c r="F839" s="593" t="s">
        <v>1952</v>
      </c>
      <c r="G839" s="588" t="s">
        <v>4145</v>
      </c>
      <c r="H839" s="589" t="s">
        <v>4150</v>
      </c>
      <c r="I839" s="589" t="s">
        <v>5107</v>
      </c>
      <c r="J839" s="580" t="s">
        <v>629</v>
      </c>
      <c r="K839" s="594">
        <f>AV839</f>
        <v>1</v>
      </c>
      <c r="L839" s="588">
        <v>1</v>
      </c>
      <c r="M839" s="558"/>
      <c r="N839" s="558"/>
      <c r="O839" s="562">
        <f>SUM(L839+M839-N839)</f>
        <v>1</v>
      </c>
      <c r="P839" s="560"/>
      <c r="Q839" s="558"/>
      <c r="R839" s="562">
        <f>SUM(O839+P839-Q839)</f>
        <v>1</v>
      </c>
      <c r="S839" s="560"/>
      <c r="T839" s="558"/>
      <c r="U839" s="595">
        <f>SUM(R839+S839-T839)</f>
        <v>1</v>
      </c>
      <c r="V839" s="560"/>
      <c r="W839" s="558"/>
      <c r="X839" s="562">
        <f>SUM(U839+V839-W839)</f>
        <v>1</v>
      </c>
      <c r="Y839" s="560"/>
      <c r="Z839" s="558"/>
      <c r="AA839" s="595">
        <f>SUM(X839+Y839-Z839)</f>
        <v>1</v>
      </c>
      <c r="AB839" s="560"/>
      <c r="AC839" s="558"/>
      <c r="AD839" s="562">
        <f>SUM(AA839+AB839-AC839)</f>
        <v>1</v>
      </c>
      <c r="AE839" s="557"/>
      <c r="AF839" s="558"/>
      <c r="AG839" s="672">
        <f>SUM(AD839+AE839-AF839)</f>
        <v>1</v>
      </c>
      <c r="AH839" s="560"/>
      <c r="AI839" s="558"/>
      <c r="AJ839" s="562">
        <f>SUM(AG839+AH839-AI839)</f>
        <v>1</v>
      </c>
      <c r="AK839" s="560"/>
      <c r="AL839" s="558"/>
      <c r="AM839" s="562">
        <f>SUM(AJ839+AK839-AL839)</f>
        <v>1</v>
      </c>
      <c r="AN839" s="560"/>
      <c r="AO839" s="558"/>
      <c r="AP839" s="562">
        <f>SUM(AM839+AN839-AO839)</f>
        <v>1</v>
      </c>
      <c r="AQ839" s="560"/>
      <c r="AR839" s="558"/>
      <c r="AS839" s="562">
        <f>SUM(AP839+AQ839-AR839)</f>
        <v>1</v>
      </c>
      <c r="AT839" s="560"/>
      <c r="AU839" s="558"/>
      <c r="AV839" s="562">
        <f>SUM(AS839+AT839-AU839)</f>
        <v>1</v>
      </c>
      <c r="AW839" s="597">
        <f t="shared" ref="AW839" si="2497">SUM(M839+P839+S839+V839+Y839+AB839+AE839+AH839+AK839+AN839+AQ839+AT839)</f>
        <v>0</v>
      </c>
      <c r="AX839" s="583">
        <f t="shared" si="2491"/>
        <v>0</v>
      </c>
      <c r="AY839" s="599">
        <f>SUM(N839,Q839,T839,W839,Z839,AC839,AF839,AI839,AL839,AO839,AR839,AU839)</f>
        <v>0</v>
      </c>
      <c r="AZ839" s="600" t="e">
        <f>AVERAGE(N839,Q839,T839,W839,Z839,AC839,AF839,AI839,AL839,AO839,AR839,AU839)</f>
        <v>#DIV/0!</v>
      </c>
      <c r="BA839" s="601">
        <f>COUNT(N839,Q839,T839,W839,Z839,AC839,AF839,AI839,AL839,AO839,AR839,AU839)</f>
        <v>0</v>
      </c>
      <c r="BB839" s="602">
        <v>1</v>
      </c>
      <c r="BC839" s="603">
        <v>0</v>
      </c>
      <c r="BD839" s="584">
        <f t="shared" ref="BD839:BD852" si="2498">K839</f>
        <v>1</v>
      </c>
      <c r="BE839" s="583">
        <f t="shared" ref="BE839:BE852" si="2499">SUM(BD839-BC839)</f>
        <v>1</v>
      </c>
      <c r="BF839" s="585">
        <v>2</v>
      </c>
      <c r="BG839" s="586">
        <v>45546.579687500001</v>
      </c>
      <c r="BH839" s="572">
        <f>BH852</f>
        <v>46265</v>
      </c>
      <c r="BI839" s="604">
        <f>BH839-BG839</f>
        <v>718.42031249999854</v>
      </c>
      <c r="BJ839" s="580" t="str">
        <f t="shared" ref="BJ839:BJ852" si="2500">IF(AND(K839&gt;0,BI839&gt;365),"Dead Stock","")</f>
        <v>Dead Stock</v>
      </c>
      <c r="BK839" s="751">
        <v>43300</v>
      </c>
    </row>
    <row r="840" spans="1:63" ht="13">
      <c r="A840" s="549"/>
      <c r="B840" s="550"/>
      <c r="C840" s="577">
        <v>837</v>
      </c>
      <c r="D840" s="684" t="s">
        <v>4744</v>
      </c>
      <c r="E840" s="684">
        <v>2</v>
      </c>
      <c r="F840" s="593" t="s">
        <v>1952</v>
      </c>
      <c r="G840" s="588" t="s">
        <v>4146</v>
      </c>
      <c r="H840" s="589" t="s">
        <v>4151</v>
      </c>
      <c r="I840" s="589" t="s">
        <v>5107</v>
      </c>
      <c r="J840" s="580" t="s">
        <v>629</v>
      </c>
      <c r="K840" s="594">
        <f>AV840</f>
        <v>1</v>
      </c>
      <c r="L840" s="580">
        <v>1</v>
      </c>
      <c r="M840" s="558"/>
      <c r="N840" s="558"/>
      <c r="O840" s="562">
        <f>SUM(L840+M840-N840)</f>
        <v>1</v>
      </c>
      <c r="P840" s="560"/>
      <c r="Q840" s="558"/>
      <c r="R840" s="562">
        <f>SUM(O840+P840-Q840)</f>
        <v>1</v>
      </c>
      <c r="S840" s="560"/>
      <c r="T840" s="558"/>
      <c r="U840" s="595">
        <f>SUM(R840+S840-T840)</f>
        <v>1</v>
      </c>
      <c r="V840" s="560"/>
      <c r="W840" s="558"/>
      <c r="X840" s="562">
        <f>SUM(U840+V840-W840)</f>
        <v>1</v>
      </c>
      <c r="Y840" s="560"/>
      <c r="Z840" s="558"/>
      <c r="AA840" s="595">
        <f>SUM(X840+Y840-Z840)</f>
        <v>1</v>
      </c>
      <c r="AB840" s="560"/>
      <c r="AC840" s="558"/>
      <c r="AD840" s="562">
        <f>SUM(AA840+AB840-AC840)</f>
        <v>1</v>
      </c>
      <c r="AE840" s="557"/>
      <c r="AF840" s="558"/>
      <c r="AG840" s="672">
        <f>SUM(AD840+AE840-AF840)</f>
        <v>1</v>
      </c>
      <c r="AH840" s="560"/>
      <c r="AI840" s="558"/>
      <c r="AJ840" s="562">
        <f>SUM(AG840+AH840-AI840)</f>
        <v>1</v>
      </c>
      <c r="AK840" s="560"/>
      <c r="AL840" s="558"/>
      <c r="AM840" s="562">
        <f>SUM(AJ840+AK840-AL840)</f>
        <v>1</v>
      </c>
      <c r="AN840" s="560"/>
      <c r="AO840" s="558"/>
      <c r="AP840" s="562">
        <f>SUM(AM840+AN840-AO840)</f>
        <v>1</v>
      </c>
      <c r="AQ840" s="560"/>
      <c r="AR840" s="558"/>
      <c r="AS840" s="562">
        <f>SUM(AP840+AQ840-AR840)</f>
        <v>1</v>
      </c>
      <c r="AT840" s="560"/>
      <c r="AU840" s="558"/>
      <c r="AV840" s="562">
        <f>SUM(AS840+AT840-AU840)</f>
        <v>1</v>
      </c>
      <c r="AW840" s="597">
        <f t="shared" si="2491"/>
        <v>0</v>
      </c>
      <c r="AX840" s="583">
        <f t="shared" si="2491"/>
        <v>0</v>
      </c>
      <c r="AY840" s="599">
        <f>SUM(N840,Q840,T840,W840,Z840,AC840,AF840,AI840,AL840,AO840,AR840,AU840)</f>
        <v>0</v>
      </c>
      <c r="AZ840" s="600" t="e">
        <f>AVERAGE(N840,Q840,T840,W840,Z840,AC840,AF840,AI840,AL840,AO840,AR840,AU840)</f>
        <v>#DIV/0!</v>
      </c>
      <c r="BA840" s="601">
        <f>COUNT(N840,Q840,T840,W840,Z840,AC840,AF840,AI840,AL840,AO840,AR840,AU840)</f>
        <v>0</v>
      </c>
      <c r="BB840" s="602">
        <v>1</v>
      </c>
      <c r="BC840" s="603">
        <v>0</v>
      </c>
      <c r="BD840" s="584">
        <f t="shared" si="2498"/>
        <v>1</v>
      </c>
      <c r="BE840" s="583">
        <f t="shared" si="2499"/>
        <v>1</v>
      </c>
      <c r="BF840" s="585">
        <v>2</v>
      </c>
      <c r="BG840" s="586">
        <v>45546.579687500001</v>
      </c>
      <c r="BH840" s="572">
        <f>BH839</f>
        <v>46265</v>
      </c>
      <c r="BI840" s="604">
        <f>BH840-BG840</f>
        <v>718.42031249999854</v>
      </c>
      <c r="BJ840" s="580" t="str">
        <f t="shared" si="2500"/>
        <v>Dead Stock</v>
      </c>
      <c r="BK840" s="751">
        <v>52300</v>
      </c>
    </row>
    <row r="841" spans="1:63" ht="13">
      <c r="A841" s="575"/>
      <c r="B841" s="576"/>
      <c r="C841" s="551">
        <v>838</v>
      </c>
      <c r="D841" s="684" t="s">
        <v>4744</v>
      </c>
      <c r="E841" s="684">
        <v>3</v>
      </c>
      <c r="F841" s="593" t="s">
        <v>1952</v>
      </c>
      <c r="G841" s="588" t="s">
        <v>4147</v>
      </c>
      <c r="H841" s="589" t="s">
        <v>4152</v>
      </c>
      <c r="I841" s="589" t="s">
        <v>5107</v>
      </c>
      <c r="J841" s="580" t="s">
        <v>629</v>
      </c>
      <c r="K841" s="594">
        <f>AV841</f>
        <v>1</v>
      </c>
      <c r="L841" s="588">
        <v>1</v>
      </c>
      <c r="M841" s="558"/>
      <c r="N841" s="558"/>
      <c r="O841" s="562">
        <f>SUM(L841+M841-N841)</f>
        <v>1</v>
      </c>
      <c r="P841" s="560"/>
      <c r="Q841" s="558"/>
      <c r="R841" s="562">
        <f>SUM(O841+P841-Q841)</f>
        <v>1</v>
      </c>
      <c r="S841" s="560"/>
      <c r="T841" s="558"/>
      <c r="U841" s="595">
        <f>SUM(R841+S841-T841)</f>
        <v>1</v>
      </c>
      <c r="V841" s="560"/>
      <c r="W841" s="558"/>
      <c r="X841" s="562">
        <f>SUM(U841+V841-W841)</f>
        <v>1</v>
      </c>
      <c r="Y841" s="560"/>
      <c r="Z841" s="558"/>
      <c r="AA841" s="595">
        <f>SUM(X841+Y841-Z841)</f>
        <v>1</v>
      </c>
      <c r="AB841" s="560"/>
      <c r="AC841" s="558"/>
      <c r="AD841" s="562">
        <f>SUM(AA841+AB841-AC841)</f>
        <v>1</v>
      </c>
      <c r="AE841" s="557"/>
      <c r="AF841" s="558"/>
      <c r="AG841" s="672">
        <f>SUM(AD841+AE841-AF841)</f>
        <v>1</v>
      </c>
      <c r="AH841" s="560"/>
      <c r="AI841" s="558"/>
      <c r="AJ841" s="562">
        <f>SUM(AG841+AH841-AI841)</f>
        <v>1</v>
      </c>
      <c r="AK841" s="560"/>
      <c r="AL841" s="558"/>
      <c r="AM841" s="562">
        <f>SUM(AJ841+AK841-AL841)</f>
        <v>1</v>
      </c>
      <c r="AN841" s="560"/>
      <c r="AO841" s="558"/>
      <c r="AP841" s="562">
        <f>SUM(AM841+AN841-AO841)</f>
        <v>1</v>
      </c>
      <c r="AQ841" s="560"/>
      <c r="AR841" s="558"/>
      <c r="AS841" s="562">
        <f>SUM(AP841+AQ841-AR841)</f>
        <v>1</v>
      </c>
      <c r="AT841" s="560"/>
      <c r="AU841" s="558"/>
      <c r="AV841" s="562">
        <f>SUM(AS841+AT841-AU841)</f>
        <v>1</v>
      </c>
      <c r="AW841" s="597">
        <f t="shared" si="2491"/>
        <v>0</v>
      </c>
      <c r="AX841" s="583">
        <f t="shared" si="2491"/>
        <v>0</v>
      </c>
      <c r="AY841" s="599">
        <f>SUM(N841,Q841,T841,W841,Z841,AC841,AF841,AI841,AL841,AO841,AR841,AU841)</f>
        <v>0</v>
      </c>
      <c r="AZ841" s="600" t="e">
        <f>AVERAGE(N841,Q841,T841,W841,Z841,AC841,AF841,AI841,AL841,AO841,AR841,AU841)</f>
        <v>#DIV/0!</v>
      </c>
      <c r="BA841" s="601">
        <f>COUNT(N841,Q841,T841,W841,Z841,AC841,AF841,AI841,AL841,AO841,AR841,AU841)</f>
        <v>0</v>
      </c>
      <c r="BB841" s="602">
        <v>1</v>
      </c>
      <c r="BC841" s="603">
        <v>0</v>
      </c>
      <c r="BD841" s="584">
        <f t="shared" si="2498"/>
        <v>1</v>
      </c>
      <c r="BE841" s="583">
        <f t="shared" si="2499"/>
        <v>1</v>
      </c>
      <c r="BF841" s="585">
        <v>2</v>
      </c>
      <c r="BG841" s="586">
        <v>45546.579687500001</v>
      </c>
      <c r="BH841" s="572">
        <f>BH840</f>
        <v>46265</v>
      </c>
      <c r="BI841" s="604">
        <f>BH841-BG841</f>
        <v>718.42031249999854</v>
      </c>
      <c r="BJ841" s="580" t="str">
        <f t="shared" si="2500"/>
        <v>Dead Stock</v>
      </c>
      <c r="BK841" s="751">
        <v>250</v>
      </c>
    </row>
    <row r="842" spans="1:63" ht="13">
      <c r="A842" s="549"/>
      <c r="B842" s="576"/>
      <c r="C842" s="551">
        <v>839</v>
      </c>
      <c r="D842" s="684" t="s">
        <v>4745</v>
      </c>
      <c r="E842" s="684">
        <v>4</v>
      </c>
      <c r="F842" s="593" t="s">
        <v>1952</v>
      </c>
      <c r="G842" s="588" t="s">
        <v>4148</v>
      </c>
      <c r="H842" s="589" t="s">
        <v>4153</v>
      </c>
      <c r="I842" s="589" t="s">
        <v>5107</v>
      </c>
      <c r="J842" s="580" t="s">
        <v>629</v>
      </c>
      <c r="K842" s="594">
        <f>AV842</f>
        <v>2</v>
      </c>
      <c r="L842" s="580">
        <v>2</v>
      </c>
      <c r="M842" s="558"/>
      <c r="N842" s="558"/>
      <c r="O842" s="562">
        <f>SUM(L842+M842-N842)</f>
        <v>2</v>
      </c>
      <c r="P842" s="560"/>
      <c r="Q842" s="558"/>
      <c r="R842" s="562">
        <f>SUM(O842+P842-Q842)</f>
        <v>2</v>
      </c>
      <c r="S842" s="560"/>
      <c r="T842" s="558"/>
      <c r="U842" s="595">
        <f>SUM(R842+S842-T842)</f>
        <v>2</v>
      </c>
      <c r="V842" s="560"/>
      <c r="W842" s="558"/>
      <c r="X842" s="562">
        <f>SUM(U842+V842-W842)</f>
        <v>2</v>
      </c>
      <c r="Y842" s="560"/>
      <c r="Z842" s="558"/>
      <c r="AA842" s="595">
        <f>SUM(X842+Y842-Z842)</f>
        <v>2</v>
      </c>
      <c r="AB842" s="560"/>
      <c r="AC842" s="558"/>
      <c r="AD842" s="562">
        <f>SUM(AA842+AB842-AC842)</f>
        <v>2</v>
      </c>
      <c r="AE842" s="557"/>
      <c r="AF842" s="558"/>
      <c r="AG842" s="672">
        <f>SUM(AD842+AE842-AF842)</f>
        <v>2</v>
      </c>
      <c r="AH842" s="560"/>
      <c r="AI842" s="558"/>
      <c r="AJ842" s="562">
        <f>SUM(AG842+AH842-AI842)</f>
        <v>2</v>
      </c>
      <c r="AK842" s="560"/>
      <c r="AL842" s="558"/>
      <c r="AM842" s="562">
        <f>SUM(AJ842+AK842-AL842)</f>
        <v>2</v>
      </c>
      <c r="AN842" s="560"/>
      <c r="AO842" s="558"/>
      <c r="AP842" s="562">
        <f>SUM(AM842+AN842-AO842)</f>
        <v>2</v>
      </c>
      <c r="AQ842" s="560"/>
      <c r="AR842" s="558"/>
      <c r="AS842" s="562">
        <f>SUM(AP842+AQ842-AR842)</f>
        <v>2</v>
      </c>
      <c r="AT842" s="560"/>
      <c r="AU842" s="558"/>
      <c r="AV842" s="562">
        <f>SUM(AS842+AT842-AU842)</f>
        <v>2</v>
      </c>
      <c r="AW842" s="597">
        <f t="shared" si="2491"/>
        <v>0</v>
      </c>
      <c r="AX842" s="583">
        <f t="shared" si="2491"/>
        <v>0</v>
      </c>
      <c r="AY842" s="599">
        <f>SUM(N842,Q842,T842,W842,Z842,AC842,AF842,AI842,AL842,AO842,AR842,AU842)</f>
        <v>0</v>
      </c>
      <c r="AZ842" s="600" t="e">
        <f>AVERAGE(N842,Q842,T842,W842,Z842,AC842,AF842,AI842,AL842,AO842,AR842,AU842)</f>
        <v>#DIV/0!</v>
      </c>
      <c r="BA842" s="601">
        <f>COUNT(N842,Q842,T842,W842,Z842,AC842,AF842,AI842,AL842,AO842,AR842,AU842)</f>
        <v>0</v>
      </c>
      <c r="BB842" s="602">
        <v>2</v>
      </c>
      <c r="BC842" s="603">
        <v>1</v>
      </c>
      <c r="BD842" s="584">
        <f t="shared" si="2498"/>
        <v>2</v>
      </c>
      <c r="BE842" s="583">
        <f t="shared" si="2499"/>
        <v>1</v>
      </c>
      <c r="BF842" s="585">
        <v>2</v>
      </c>
      <c r="BG842" s="586">
        <v>45546.579687500001</v>
      </c>
      <c r="BH842" s="572">
        <f>BH841</f>
        <v>46265</v>
      </c>
      <c r="BI842" s="604">
        <f>BH842-BG842</f>
        <v>718.42031249999854</v>
      </c>
      <c r="BJ842" s="580" t="str">
        <f t="shared" si="2500"/>
        <v>Dead Stock</v>
      </c>
      <c r="BK842" s="751">
        <v>350</v>
      </c>
    </row>
    <row r="843" spans="1:63" ht="13">
      <c r="A843" s="549"/>
      <c r="B843" s="576"/>
      <c r="C843" s="551">
        <v>840</v>
      </c>
      <c r="D843" s="685" t="s">
        <v>4744</v>
      </c>
      <c r="E843" s="685">
        <v>5</v>
      </c>
      <c r="F843" s="593" t="s">
        <v>1952</v>
      </c>
      <c r="G843" s="588" t="s">
        <v>4149</v>
      </c>
      <c r="H843" s="589" t="s">
        <v>4154</v>
      </c>
      <c r="I843" s="589" t="s">
        <v>5107</v>
      </c>
      <c r="J843" s="580" t="s">
        <v>629</v>
      </c>
      <c r="K843" s="594">
        <f>AV843</f>
        <v>1</v>
      </c>
      <c r="L843" s="588">
        <v>1</v>
      </c>
      <c r="M843" s="558"/>
      <c r="N843" s="558"/>
      <c r="O843" s="562">
        <f>SUM(L843+M843-N843)</f>
        <v>1</v>
      </c>
      <c r="P843" s="560"/>
      <c r="Q843" s="558"/>
      <c r="R843" s="562">
        <f>SUM(O843+P843-Q843)</f>
        <v>1</v>
      </c>
      <c r="S843" s="560"/>
      <c r="T843" s="558"/>
      <c r="U843" s="595">
        <f>SUM(R843+S843-T843)</f>
        <v>1</v>
      </c>
      <c r="V843" s="560"/>
      <c r="W843" s="558"/>
      <c r="X843" s="562">
        <f>SUM(U843+V843-W843)</f>
        <v>1</v>
      </c>
      <c r="Y843" s="560"/>
      <c r="Z843" s="558"/>
      <c r="AA843" s="595">
        <f>SUM(X843+Y843-Z843)</f>
        <v>1</v>
      </c>
      <c r="AB843" s="560"/>
      <c r="AC843" s="558"/>
      <c r="AD843" s="562">
        <f>SUM(AA843+AB843-AC843)</f>
        <v>1</v>
      </c>
      <c r="AE843" s="557"/>
      <c r="AF843" s="558"/>
      <c r="AG843" s="672">
        <f>SUM(AD843+AE843-AF843)</f>
        <v>1</v>
      </c>
      <c r="AH843" s="560"/>
      <c r="AI843" s="558"/>
      <c r="AJ843" s="562">
        <f>SUM(AG843+AH843-AI843)</f>
        <v>1</v>
      </c>
      <c r="AK843" s="560"/>
      <c r="AL843" s="558"/>
      <c r="AM843" s="562">
        <f>SUM(AJ843+AK843-AL843)</f>
        <v>1</v>
      </c>
      <c r="AN843" s="560"/>
      <c r="AO843" s="558"/>
      <c r="AP843" s="562">
        <f>SUM(AM843+AN843-AO843)</f>
        <v>1</v>
      </c>
      <c r="AQ843" s="560"/>
      <c r="AR843" s="558"/>
      <c r="AS843" s="562">
        <f>SUM(AP843+AQ843-AR843)</f>
        <v>1</v>
      </c>
      <c r="AT843" s="560"/>
      <c r="AU843" s="558"/>
      <c r="AV843" s="562">
        <f>SUM(AS843+AT843-AU843)</f>
        <v>1</v>
      </c>
      <c r="AW843" s="597">
        <f t="shared" si="2491"/>
        <v>0</v>
      </c>
      <c r="AX843" s="583">
        <f t="shared" si="2491"/>
        <v>0</v>
      </c>
      <c r="AY843" s="599">
        <f>SUM(N843,Q843,T843,W843,Z843,AC843,AF843,AI843,AL843,AO843,AR843,AU843)</f>
        <v>0</v>
      </c>
      <c r="AZ843" s="600" t="e">
        <f>AVERAGE(N843,Q843,T843,W843,Z843,AC843,AF843,AI843,AL843,AO843,AR843,AU843)</f>
        <v>#DIV/0!</v>
      </c>
      <c r="BA843" s="601">
        <f>COUNT(N843,Q843,T843,W843,Z843,AC843,AF843,AI843,AL843,AO843,AR843,AU843)</f>
        <v>0</v>
      </c>
      <c r="BB843" s="602">
        <v>1</v>
      </c>
      <c r="BC843" s="603">
        <v>0</v>
      </c>
      <c r="BD843" s="584">
        <f t="shared" si="2498"/>
        <v>1</v>
      </c>
      <c r="BE843" s="583">
        <f t="shared" si="2499"/>
        <v>1</v>
      </c>
      <c r="BF843" s="585">
        <v>2</v>
      </c>
      <c r="BG843" s="586">
        <v>45546.579687500001</v>
      </c>
      <c r="BH843" s="572">
        <f>BH842</f>
        <v>46265</v>
      </c>
      <c r="BI843" s="604">
        <f>BH843-BG843</f>
        <v>718.42031249999854</v>
      </c>
      <c r="BJ843" s="580" t="str">
        <f t="shared" si="2500"/>
        <v>Dead Stock</v>
      </c>
      <c r="BK843" s="751">
        <v>109000</v>
      </c>
    </row>
    <row r="844" spans="1:63" ht="13">
      <c r="A844" s="549"/>
      <c r="B844" s="550"/>
      <c r="C844" s="577">
        <v>841</v>
      </c>
      <c r="D844" s="686" t="s">
        <v>4743</v>
      </c>
      <c r="E844" s="686">
        <v>1</v>
      </c>
      <c r="F844" s="553" t="s">
        <v>1953</v>
      </c>
      <c r="G844" s="588" t="s">
        <v>2967</v>
      </c>
      <c r="H844" s="589" t="s">
        <v>5062</v>
      </c>
      <c r="I844" s="581" t="s">
        <v>5114</v>
      </c>
      <c r="J844" s="580" t="s">
        <v>629</v>
      </c>
      <c r="K844" s="582">
        <f t="shared" ref="K844:K851" si="2501">AV844</f>
        <v>1</v>
      </c>
      <c r="L844" s="580">
        <v>1</v>
      </c>
      <c r="M844" s="557"/>
      <c r="N844" s="558"/>
      <c r="O844" s="559">
        <f t="shared" ref="O844:O851" si="2502">SUM(L844+M844-N844)</f>
        <v>1</v>
      </c>
      <c r="P844" s="560"/>
      <c r="Q844" s="558"/>
      <c r="R844" s="559">
        <f t="shared" ref="R844:R851" si="2503">SUM(O844+P844-Q844)</f>
        <v>1</v>
      </c>
      <c r="S844" s="560"/>
      <c r="T844" s="558"/>
      <c r="U844" s="561">
        <f t="shared" ref="U844:U851" si="2504">SUM(R844+S844-T844)</f>
        <v>1</v>
      </c>
      <c r="V844" s="560"/>
      <c r="W844" s="558"/>
      <c r="X844" s="559">
        <f t="shared" ref="X844:X851" si="2505">SUM(U844+V844-W844)</f>
        <v>1</v>
      </c>
      <c r="Y844" s="560"/>
      <c r="Z844" s="558"/>
      <c r="AA844" s="561">
        <f t="shared" ref="AA844:AA851" si="2506">SUM(X844+Y844-Z844)</f>
        <v>1</v>
      </c>
      <c r="AB844" s="560"/>
      <c r="AC844" s="558"/>
      <c r="AD844" s="559">
        <f t="shared" ref="AD844:AD851" si="2507">SUM(AA844+AB844-AC844)</f>
        <v>1</v>
      </c>
      <c r="AE844" s="557"/>
      <c r="AF844" s="558"/>
      <c r="AG844" s="756">
        <f t="shared" ref="AG844:AG851" si="2508">SUM(AD844+AE844-AF844)</f>
        <v>1</v>
      </c>
      <c r="AH844" s="560"/>
      <c r="AI844" s="558"/>
      <c r="AJ844" s="562">
        <f t="shared" ref="AJ844:AJ851" si="2509">SUM(AG844+AH844-AI844)</f>
        <v>1</v>
      </c>
      <c r="AK844" s="560"/>
      <c r="AL844" s="558"/>
      <c r="AM844" s="562">
        <f t="shared" ref="AM844:AM851" si="2510">SUM(AJ844+AK844-AL844)</f>
        <v>1</v>
      </c>
      <c r="AN844" s="560"/>
      <c r="AO844" s="558"/>
      <c r="AP844" s="562">
        <f t="shared" ref="AP844:AP851" si="2511">SUM(AM844+AN844-AO844)</f>
        <v>1</v>
      </c>
      <c r="AQ844" s="560"/>
      <c r="AR844" s="558"/>
      <c r="AS844" s="605">
        <f t="shared" ref="AS844:AS851" si="2512">SUM(AP844+AQ844-AR844)</f>
        <v>1</v>
      </c>
      <c r="AT844" s="557"/>
      <c r="AU844" s="558"/>
      <c r="AV844" s="562">
        <f t="shared" ref="AV844:AV851" si="2513">SUM(AS844+AT844-AU844)</f>
        <v>1</v>
      </c>
      <c r="AW844" s="583">
        <f t="shared" si="2491"/>
        <v>0</v>
      </c>
      <c r="AX844" s="583">
        <f t="shared" si="2491"/>
        <v>0</v>
      </c>
      <c r="AY844" s="564">
        <f t="shared" ref="AY844:AY851" si="2514">SUM(N844,Q844,T844,W844,Z844,AC844,AF844,AI844,AL844,AO844,AR844,AU844)</f>
        <v>0</v>
      </c>
      <c r="AZ844" s="565" t="e">
        <f t="shared" ref="AZ844:AZ851" si="2515">AVERAGE(N844,Q844,T844,W844,Z844,AC844,AF844,AI844,AL844,AO844,AR844,AU844)</f>
        <v>#DIV/0!</v>
      </c>
      <c r="BA844" s="566">
        <f t="shared" ref="BA844:BA851" si="2516">COUNT(N844,Q844,T844,W844,Z844,AC844,AF844,AI844,AL844,AO844,AR844,AU844)</f>
        <v>0</v>
      </c>
      <c r="BB844" s="567">
        <v>1</v>
      </c>
      <c r="BC844" s="568">
        <v>0</v>
      </c>
      <c r="BD844" s="584">
        <f t="shared" si="2498"/>
        <v>1</v>
      </c>
      <c r="BE844" s="583">
        <f t="shared" si="2499"/>
        <v>1</v>
      </c>
      <c r="BF844" s="585">
        <v>2</v>
      </c>
      <c r="BG844" s="586">
        <v>44903.558344907404</v>
      </c>
      <c r="BH844" s="572">
        <f>BH800</f>
        <v>46265</v>
      </c>
      <c r="BI844" s="587">
        <f t="shared" ref="BI844:BI851" si="2517">BH844-BG844</f>
        <v>1361.4416550925962</v>
      </c>
      <c r="BJ844" s="580" t="str">
        <f t="shared" si="2500"/>
        <v>Dead Stock</v>
      </c>
      <c r="BK844" s="751">
        <v>58395</v>
      </c>
    </row>
    <row r="845" spans="1:63" ht="13">
      <c r="A845" s="590"/>
      <c r="B845" s="591"/>
      <c r="C845" s="551">
        <v>842</v>
      </c>
      <c r="D845" s="687" t="s">
        <v>4743</v>
      </c>
      <c r="E845" s="687">
        <v>2</v>
      </c>
      <c r="F845" s="553" t="s">
        <v>1953</v>
      </c>
      <c r="G845" s="588" t="s">
        <v>2968</v>
      </c>
      <c r="H845" s="589" t="s">
        <v>5111</v>
      </c>
      <c r="I845" s="581" t="s">
        <v>5114</v>
      </c>
      <c r="J845" s="580" t="s">
        <v>629</v>
      </c>
      <c r="K845" s="582">
        <f t="shared" si="2501"/>
        <v>0</v>
      </c>
      <c r="L845" s="580">
        <v>0</v>
      </c>
      <c r="M845" s="557"/>
      <c r="N845" s="558"/>
      <c r="O845" s="559">
        <f t="shared" si="2502"/>
        <v>0</v>
      </c>
      <c r="P845" s="560"/>
      <c r="Q845" s="558"/>
      <c r="R845" s="559">
        <f t="shared" si="2503"/>
        <v>0</v>
      </c>
      <c r="S845" s="560"/>
      <c r="T845" s="558"/>
      <c r="U845" s="561">
        <f t="shared" si="2504"/>
        <v>0</v>
      </c>
      <c r="V845" s="560"/>
      <c r="W845" s="558"/>
      <c r="X845" s="559">
        <f t="shared" si="2505"/>
        <v>0</v>
      </c>
      <c r="Y845" s="560"/>
      <c r="Z845" s="558"/>
      <c r="AA845" s="561">
        <f t="shared" si="2506"/>
        <v>0</v>
      </c>
      <c r="AB845" s="560"/>
      <c r="AC845" s="558"/>
      <c r="AD845" s="559">
        <f t="shared" si="2507"/>
        <v>0</v>
      </c>
      <c r="AE845" s="557"/>
      <c r="AF845" s="558"/>
      <c r="AG845" s="756">
        <f t="shared" si="2508"/>
        <v>0</v>
      </c>
      <c r="AH845" s="560"/>
      <c r="AI845" s="558"/>
      <c r="AJ845" s="562">
        <f t="shared" si="2509"/>
        <v>0</v>
      </c>
      <c r="AK845" s="560"/>
      <c r="AL845" s="558"/>
      <c r="AM845" s="562">
        <f t="shared" si="2510"/>
        <v>0</v>
      </c>
      <c r="AN845" s="560"/>
      <c r="AO845" s="558"/>
      <c r="AP845" s="562">
        <f t="shared" si="2511"/>
        <v>0</v>
      </c>
      <c r="AQ845" s="560"/>
      <c r="AR845" s="558"/>
      <c r="AS845" s="605">
        <f t="shared" si="2512"/>
        <v>0</v>
      </c>
      <c r="AT845" s="557"/>
      <c r="AU845" s="558"/>
      <c r="AV845" s="562">
        <f t="shared" si="2513"/>
        <v>0</v>
      </c>
      <c r="AW845" s="583">
        <f t="shared" si="2491"/>
        <v>0</v>
      </c>
      <c r="AX845" s="583">
        <f t="shared" si="2491"/>
        <v>0</v>
      </c>
      <c r="AY845" s="564">
        <f t="shared" si="2514"/>
        <v>0</v>
      </c>
      <c r="AZ845" s="565" t="e">
        <f t="shared" si="2515"/>
        <v>#DIV/0!</v>
      </c>
      <c r="BA845" s="566">
        <f t="shared" si="2516"/>
        <v>0</v>
      </c>
      <c r="BB845" s="567">
        <v>1</v>
      </c>
      <c r="BC845" s="568">
        <v>0</v>
      </c>
      <c r="BD845" s="584">
        <f t="shared" si="2498"/>
        <v>0</v>
      </c>
      <c r="BE845" s="583">
        <f t="shared" si="2499"/>
        <v>0</v>
      </c>
      <c r="BF845" s="585">
        <v>2</v>
      </c>
      <c r="BG845" s="586"/>
      <c r="BH845" s="572">
        <f t="shared" ref="BH845:BH852" si="2518">BH844</f>
        <v>46265</v>
      </c>
      <c r="BI845" s="587">
        <f t="shared" si="2517"/>
        <v>46265</v>
      </c>
      <c r="BJ845" s="580" t="str">
        <f t="shared" si="2500"/>
        <v/>
      </c>
      <c r="BK845" s="751">
        <v>765</v>
      </c>
    </row>
    <row r="846" spans="1:63" ht="13">
      <c r="A846" s="549"/>
      <c r="B846" s="550"/>
      <c r="C846" s="551">
        <v>843</v>
      </c>
      <c r="D846" s="687" t="s">
        <v>4743</v>
      </c>
      <c r="E846" s="687">
        <v>3</v>
      </c>
      <c r="F846" s="553" t="s">
        <v>1953</v>
      </c>
      <c r="G846" s="588" t="s">
        <v>2971</v>
      </c>
      <c r="H846" s="589" t="s">
        <v>2977</v>
      </c>
      <c r="I846" s="581" t="s">
        <v>5114</v>
      </c>
      <c r="J846" s="580" t="s">
        <v>629</v>
      </c>
      <c r="K846" s="582">
        <f t="shared" si="2501"/>
        <v>1</v>
      </c>
      <c r="L846" s="580">
        <v>1</v>
      </c>
      <c r="M846" s="557"/>
      <c r="N846" s="558"/>
      <c r="O846" s="559">
        <f t="shared" si="2502"/>
        <v>1</v>
      </c>
      <c r="P846" s="560"/>
      <c r="Q846" s="558"/>
      <c r="R846" s="559">
        <f t="shared" si="2503"/>
        <v>1</v>
      </c>
      <c r="S846" s="560"/>
      <c r="T846" s="558"/>
      <c r="U846" s="561">
        <f t="shared" si="2504"/>
        <v>1</v>
      </c>
      <c r="V846" s="560"/>
      <c r="W846" s="558"/>
      <c r="X846" s="559">
        <f t="shared" si="2505"/>
        <v>1</v>
      </c>
      <c r="Y846" s="560"/>
      <c r="Z846" s="558"/>
      <c r="AA846" s="561">
        <f t="shared" si="2506"/>
        <v>1</v>
      </c>
      <c r="AB846" s="560"/>
      <c r="AC846" s="558"/>
      <c r="AD846" s="559">
        <f t="shared" si="2507"/>
        <v>1</v>
      </c>
      <c r="AE846" s="557"/>
      <c r="AF846" s="558"/>
      <c r="AG846" s="756">
        <f t="shared" si="2508"/>
        <v>1</v>
      </c>
      <c r="AH846" s="560"/>
      <c r="AI846" s="558"/>
      <c r="AJ846" s="562">
        <f t="shared" si="2509"/>
        <v>1</v>
      </c>
      <c r="AK846" s="560"/>
      <c r="AL846" s="558"/>
      <c r="AM846" s="562">
        <f t="shared" si="2510"/>
        <v>1</v>
      </c>
      <c r="AN846" s="560"/>
      <c r="AO846" s="558"/>
      <c r="AP846" s="562">
        <f t="shared" si="2511"/>
        <v>1</v>
      </c>
      <c r="AQ846" s="560"/>
      <c r="AR846" s="558"/>
      <c r="AS846" s="605">
        <f t="shared" si="2512"/>
        <v>1</v>
      </c>
      <c r="AT846" s="560"/>
      <c r="AU846" s="558"/>
      <c r="AV846" s="562">
        <f t="shared" si="2513"/>
        <v>1</v>
      </c>
      <c r="AW846" s="583">
        <f t="shared" si="2491"/>
        <v>0</v>
      </c>
      <c r="AX846" s="583">
        <f t="shared" si="2491"/>
        <v>0</v>
      </c>
      <c r="AY846" s="564">
        <f t="shared" si="2514"/>
        <v>0</v>
      </c>
      <c r="AZ846" s="565" t="e">
        <f t="shared" si="2515"/>
        <v>#DIV/0!</v>
      </c>
      <c r="BA846" s="566">
        <f t="shared" si="2516"/>
        <v>0</v>
      </c>
      <c r="BB846" s="567">
        <v>1</v>
      </c>
      <c r="BC846" s="568">
        <v>0</v>
      </c>
      <c r="BD846" s="584">
        <f t="shared" si="2498"/>
        <v>1</v>
      </c>
      <c r="BE846" s="583">
        <f t="shared" si="2499"/>
        <v>1</v>
      </c>
      <c r="BF846" s="585">
        <v>2</v>
      </c>
      <c r="BG846" s="586">
        <v>44903.558344907404</v>
      </c>
      <c r="BH846" s="572">
        <f t="shared" si="2518"/>
        <v>46265</v>
      </c>
      <c r="BI846" s="587">
        <f t="shared" si="2517"/>
        <v>1361.4416550925962</v>
      </c>
      <c r="BJ846" s="580" t="str">
        <f t="shared" si="2500"/>
        <v>Dead Stock</v>
      </c>
      <c r="BK846" s="751">
        <v>51680</v>
      </c>
    </row>
    <row r="847" spans="1:63" ht="13">
      <c r="A847" s="575"/>
      <c r="B847" s="576"/>
      <c r="C847" s="551">
        <v>844</v>
      </c>
      <c r="D847" s="687" t="s">
        <v>4743</v>
      </c>
      <c r="E847" s="687">
        <v>4</v>
      </c>
      <c r="F847" s="553" t="s">
        <v>1953</v>
      </c>
      <c r="G847" s="588" t="s">
        <v>2972</v>
      </c>
      <c r="H847" s="589" t="s">
        <v>2978</v>
      </c>
      <c r="I847" s="581" t="s">
        <v>5114</v>
      </c>
      <c r="J847" s="580" t="s">
        <v>629</v>
      </c>
      <c r="K847" s="582">
        <f t="shared" si="2501"/>
        <v>1</v>
      </c>
      <c r="L847" s="580">
        <v>1</v>
      </c>
      <c r="M847" s="688"/>
      <c r="N847" s="689"/>
      <c r="O847" s="635">
        <f t="shared" si="2502"/>
        <v>1</v>
      </c>
      <c r="P847" s="690"/>
      <c r="Q847" s="689"/>
      <c r="R847" s="635">
        <f t="shared" si="2503"/>
        <v>1</v>
      </c>
      <c r="S847" s="690"/>
      <c r="T847" s="689"/>
      <c r="U847" s="691">
        <f t="shared" si="2504"/>
        <v>1</v>
      </c>
      <c r="V847" s="690"/>
      <c r="W847" s="689"/>
      <c r="X847" s="635">
        <f t="shared" si="2505"/>
        <v>1</v>
      </c>
      <c r="Y847" s="690"/>
      <c r="Z847" s="689"/>
      <c r="AA847" s="691">
        <f t="shared" si="2506"/>
        <v>1</v>
      </c>
      <c r="AB847" s="690"/>
      <c r="AC847" s="689"/>
      <c r="AD847" s="635">
        <f t="shared" si="2507"/>
        <v>1</v>
      </c>
      <c r="AE847" s="688"/>
      <c r="AF847" s="689"/>
      <c r="AG847" s="759">
        <f t="shared" si="2508"/>
        <v>1</v>
      </c>
      <c r="AH847" s="690"/>
      <c r="AI847" s="689"/>
      <c r="AJ847" s="692">
        <f t="shared" si="2509"/>
        <v>1</v>
      </c>
      <c r="AK847" s="690"/>
      <c r="AL847" s="689"/>
      <c r="AM847" s="692">
        <f t="shared" si="2510"/>
        <v>1</v>
      </c>
      <c r="AN847" s="690"/>
      <c r="AO847" s="689"/>
      <c r="AP847" s="692">
        <f t="shared" si="2511"/>
        <v>1</v>
      </c>
      <c r="AQ847" s="690"/>
      <c r="AR847" s="689"/>
      <c r="AS847" s="605">
        <f t="shared" si="2512"/>
        <v>1</v>
      </c>
      <c r="AT847" s="690"/>
      <c r="AU847" s="558"/>
      <c r="AV847" s="692">
        <f t="shared" si="2513"/>
        <v>1</v>
      </c>
      <c r="AW847" s="598">
        <f t="shared" si="2491"/>
        <v>0</v>
      </c>
      <c r="AX847" s="583">
        <f t="shared" si="2491"/>
        <v>0</v>
      </c>
      <c r="AY847" s="564">
        <f t="shared" si="2514"/>
        <v>0</v>
      </c>
      <c r="AZ847" s="565" t="e">
        <f t="shared" si="2515"/>
        <v>#DIV/0!</v>
      </c>
      <c r="BA847" s="566">
        <f t="shared" si="2516"/>
        <v>0</v>
      </c>
      <c r="BB847" s="567">
        <f>MAX(0, Table176252626[[#This Row],[Column6]])</f>
        <v>1</v>
      </c>
      <c r="BC847" s="568">
        <v>0</v>
      </c>
      <c r="BD847" s="584">
        <f t="shared" si="2498"/>
        <v>1</v>
      </c>
      <c r="BE847" s="583">
        <f t="shared" si="2499"/>
        <v>1</v>
      </c>
      <c r="BF847" s="585">
        <v>2</v>
      </c>
      <c r="BG847" s="586">
        <v>44903</v>
      </c>
      <c r="BH847" s="572">
        <f t="shared" si="2518"/>
        <v>46265</v>
      </c>
      <c r="BI847" s="587">
        <f t="shared" si="2517"/>
        <v>1362</v>
      </c>
      <c r="BJ847" s="580" t="str">
        <f t="shared" si="2500"/>
        <v>Dead Stock</v>
      </c>
      <c r="BK847" s="751">
        <v>680</v>
      </c>
    </row>
    <row r="848" spans="1:63" ht="13">
      <c r="A848" s="549"/>
      <c r="B848" s="576"/>
      <c r="C848" s="577">
        <v>845</v>
      </c>
      <c r="D848" s="687" t="s">
        <v>4743</v>
      </c>
      <c r="E848" s="687">
        <v>5</v>
      </c>
      <c r="F848" s="553" t="s">
        <v>1953</v>
      </c>
      <c r="G848" s="588" t="s">
        <v>2969</v>
      </c>
      <c r="H848" s="589" t="s">
        <v>2975</v>
      </c>
      <c r="I848" s="581" t="s">
        <v>5114</v>
      </c>
      <c r="J848" s="580" t="s">
        <v>629</v>
      </c>
      <c r="K848" s="582">
        <f t="shared" si="2501"/>
        <v>1</v>
      </c>
      <c r="L848" s="580">
        <v>1</v>
      </c>
      <c r="M848" s="557"/>
      <c r="N848" s="558"/>
      <c r="O848" s="559">
        <f t="shared" si="2502"/>
        <v>1</v>
      </c>
      <c r="P848" s="560"/>
      <c r="Q848" s="558"/>
      <c r="R848" s="559">
        <f t="shared" si="2503"/>
        <v>1</v>
      </c>
      <c r="S848" s="560"/>
      <c r="T848" s="558"/>
      <c r="U848" s="561">
        <f t="shared" si="2504"/>
        <v>1</v>
      </c>
      <c r="V848" s="560"/>
      <c r="W848" s="558"/>
      <c r="X848" s="559">
        <f t="shared" si="2505"/>
        <v>1</v>
      </c>
      <c r="Y848" s="560"/>
      <c r="Z848" s="558"/>
      <c r="AA848" s="561">
        <f t="shared" si="2506"/>
        <v>1</v>
      </c>
      <c r="AB848" s="560"/>
      <c r="AC848" s="558"/>
      <c r="AD848" s="559">
        <f t="shared" si="2507"/>
        <v>1</v>
      </c>
      <c r="AE848" s="557"/>
      <c r="AF848" s="558"/>
      <c r="AG848" s="756">
        <f t="shared" si="2508"/>
        <v>1</v>
      </c>
      <c r="AH848" s="560"/>
      <c r="AI848" s="558"/>
      <c r="AJ848" s="562">
        <f t="shared" si="2509"/>
        <v>1</v>
      </c>
      <c r="AK848" s="560"/>
      <c r="AL848" s="558"/>
      <c r="AM848" s="562">
        <f t="shared" si="2510"/>
        <v>1</v>
      </c>
      <c r="AN848" s="560"/>
      <c r="AO848" s="558"/>
      <c r="AP848" s="562">
        <f t="shared" si="2511"/>
        <v>1</v>
      </c>
      <c r="AQ848" s="560"/>
      <c r="AR848" s="558"/>
      <c r="AS848" s="605">
        <f t="shared" si="2512"/>
        <v>1</v>
      </c>
      <c r="AT848" s="557"/>
      <c r="AU848" s="558"/>
      <c r="AV848" s="562">
        <f t="shared" si="2513"/>
        <v>1</v>
      </c>
      <c r="AW848" s="583">
        <f t="shared" si="2491"/>
        <v>0</v>
      </c>
      <c r="AX848" s="583">
        <f t="shared" si="2491"/>
        <v>0</v>
      </c>
      <c r="AY848" s="564">
        <f t="shared" si="2514"/>
        <v>0</v>
      </c>
      <c r="AZ848" s="565" t="e">
        <f t="shared" si="2515"/>
        <v>#DIV/0!</v>
      </c>
      <c r="BA848" s="566">
        <f t="shared" si="2516"/>
        <v>0</v>
      </c>
      <c r="BB848" s="567">
        <f>MAX(0, Table176252626[[#This Row],[Column6]])</f>
        <v>1</v>
      </c>
      <c r="BC848" s="568">
        <v>0</v>
      </c>
      <c r="BD848" s="584">
        <f t="shared" si="2498"/>
        <v>1</v>
      </c>
      <c r="BE848" s="583">
        <f t="shared" si="2499"/>
        <v>1</v>
      </c>
      <c r="BF848" s="585">
        <v>2</v>
      </c>
      <c r="BG848" s="586">
        <v>44903</v>
      </c>
      <c r="BH848" s="572">
        <f t="shared" si="2518"/>
        <v>46265</v>
      </c>
      <c r="BI848" s="587">
        <f t="shared" si="2517"/>
        <v>1362</v>
      </c>
      <c r="BJ848" s="580" t="str">
        <f t="shared" si="2500"/>
        <v>Dead Stock</v>
      </c>
      <c r="BK848" s="751">
        <v>1275</v>
      </c>
    </row>
    <row r="849" spans="1:63" ht="13">
      <c r="A849" s="549"/>
      <c r="B849" s="576"/>
      <c r="C849" s="551">
        <v>846</v>
      </c>
      <c r="D849" s="687" t="s">
        <v>4743</v>
      </c>
      <c r="E849" s="687">
        <v>6</v>
      </c>
      <c r="F849" s="553" t="s">
        <v>1953</v>
      </c>
      <c r="G849" s="588" t="s">
        <v>2966</v>
      </c>
      <c r="H849" s="589" t="s">
        <v>2973</v>
      </c>
      <c r="I849" s="581" t="s">
        <v>5114</v>
      </c>
      <c r="J849" s="580" t="s">
        <v>629</v>
      </c>
      <c r="K849" s="582">
        <f t="shared" si="2501"/>
        <v>1</v>
      </c>
      <c r="L849" s="580">
        <v>1</v>
      </c>
      <c r="M849" s="557"/>
      <c r="N849" s="558"/>
      <c r="O849" s="559">
        <f t="shared" si="2502"/>
        <v>1</v>
      </c>
      <c r="P849" s="560"/>
      <c r="Q849" s="558"/>
      <c r="R849" s="559">
        <f t="shared" si="2503"/>
        <v>1</v>
      </c>
      <c r="S849" s="560"/>
      <c r="T849" s="558"/>
      <c r="U849" s="561">
        <f t="shared" si="2504"/>
        <v>1</v>
      </c>
      <c r="V849" s="560"/>
      <c r="W849" s="558"/>
      <c r="X849" s="559">
        <f t="shared" si="2505"/>
        <v>1</v>
      </c>
      <c r="Y849" s="560"/>
      <c r="Z849" s="558"/>
      <c r="AA849" s="561">
        <f t="shared" si="2506"/>
        <v>1</v>
      </c>
      <c r="AB849" s="560"/>
      <c r="AC849" s="558"/>
      <c r="AD849" s="559">
        <f t="shared" si="2507"/>
        <v>1</v>
      </c>
      <c r="AE849" s="557"/>
      <c r="AF849" s="558"/>
      <c r="AG849" s="756">
        <f t="shared" si="2508"/>
        <v>1</v>
      </c>
      <c r="AH849" s="560"/>
      <c r="AI849" s="558"/>
      <c r="AJ849" s="562">
        <f t="shared" si="2509"/>
        <v>1</v>
      </c>
      <c r="AK849" s="560"/>
      <c r="AL849" s="558"/>
      <c r="AM849" s="562">
        <f t="shared" si="2510"/>
        <v>1</v>
      </c>
      <c r="AN849" s="560"/>
      <c r="AO849" s="558"/>
      <c r="AP849" s="562">
        <f t="shared" si="2511"/>
        <v>1</v>
      </c>
      <c r="AQ849" s="560"/>
      <c r="AR849" s="558"/>
      <c r="AS849" s="605">
        <f t="shared" si="2512"/>
        <v>1</v>
      </c>
      <c r="AT849" s="560"/>
      <c r="AU849" s="558"/>
      <c r="AV849" s="562">
        <f t="shared" si="2513"/>
        <v>1</v>
      </c>
      <c r="AW849" s="583">
        <f t="shared" si="2491"/>
        <v>0</v>
      </c>
      <c r="AX849" s="583">
        <f t="shared" si="2491"/>
        <v>0</v>
      </c>
      <c r="AY849" s="564">
        <f t="shared" si="2514"/>
        <v>0</v>
      </c>
      <c r="AZ849" s="565" t="e">
        <f t="shared" si="2515"/>
        <v>#DIV/0!</v>
      </c>
      <c r="BA849" s="566">
        <f t="shared" si="2516"/>
        <v>0</v>
      </c>
      <c r="BB849" s="567">
        <f>MAX(0, Table176252626[[#This Row],[Column6]])</f>
        <v>1</v>
      </c>
      <c r="BC849" s="568">
        <v>0</v>
      </c>
      <c r="BD849" s="584">
        <f t="shared" si="2498"/>
        <v>1</v>
      </c>
      <c r="BE849" s="583">
        <f t="shared" si="2499"/>
        <v>1</v>
      </c>
      <c r="BF849" s="585">
        <v>2</v>
      </c>
      <c r="BG849" s="586">
        <v>44903</v>
      </c>
      <c r="BH849" s="572">
        <f t="shared" si="2518"/>
        <v>46265</v>
      </c>
      <c r="BI849" s="587">
        <f t="shared" si="2517"/>
        <v>1362</v>
      </c>
      <c r="BJ849" s="580" t="str">
        <f t="shared" si="2500"/>
        <v>Dead Stock</v>
      </c>
      <c r="BK849" s="751">
        <v>900</v>
      </c>
    </row>
    <row r="850" spans="1:63" ht="13">
      <c r="A850" s="549"/>
      <c r="B850" s="550"/>
      <c r="C850" s="551">
        <v>847</v>
      </c>
      <c r="D850" s="687" t="s">
        <v>4743</v>
      </c>
      <c r="E850" s="687">
        <v>7</v>
      </c>
      <c r="F850" s="553" t="s">
        <v>1953</v>
      </c>
      <c r="G850" s="588" t="s">
        <v>2970</v>
      </c>
      <c r="H850" s="589" t="s">
        <v>2976</v>
      </c>
      <c r="I850" s="581" t="s">
        <v>5114</v>
      </c>
      <c r="J850" s="580" t="s">
        <v>629</v>
      </c>
      <c r="K850" s="582">
        <f t="shared" si="2501"/>
        <v>1</v>
      </c>
      <c r="L850" s="554">
        <v>1</v>
      </c>
      <c r="M850" s="557"/>
      <c r="N850" s="558"/>
      <c r="O850" s="559">
        <f t="shared" si="2502"/>
        <v>1</v>
      </c>
      <c r="P850" s="560"/>
      <c r="Q850" s="558"/>
      <c r="R850" s="559">
        <f t="shared" si="2503"/>
        <v>1</v>
      </c>
      <c r="S850" s="560"/>
      <c r="T850" s="558"/>
      <c r="U850" s="561">
        <f t="shared" si="2504"/>
        <v>1</v>
      </c>
      <c r="V850" s="560"/>
      <c r="W850" s="558"/>
      <c r="X850" s="559">
        <f t="shared" si="2505"/>
        <v>1</v>
      </c>
      <c r="Y850" s="560"/>
      <c r="Z850" s="558"/>
      <c r="AA850" s="561">
        <f t="shared" si="2506"/>
        <v>1</v>
      </c>
      <c r="AB850" s="560"/>
      <c r="AC850" s="558"/>
      <c r="AD850" s="559">
        <f t="shared" si="2507"/>
        <v>1</v>
      </c>
      <c r="AE850" s="557"/>
      <c r="AF850" s="558"/>
      <c r="AG850" s="756">
        <f t="shared" si="2508"/>
        <v>1</v>
      </c>
      <c r="AH850" s="560"/>
      <c r="AI850" s="558"/>
      <c r="AJ850" s="562">
        <f t="shared" si="2509"/>
        <v>1</v>
      </c>
      <c r="AK850" s="560"/>
      <c r="AL850" s="558"/>
      <c r="AM850" s="562">
        <f t="shared" si="2510"/>
        <v>1</v>
      </c>
      <c r="AN850" s="560"/>
      <c r="AO850" s="558"/>
      <c r="AP850" s="562">
        <f t="shared" si="2511"/>
        <v>1</v>
      </c>
      <c r="AQ850" s="560"/>
      <c r="AR850" s="558"/>
      <c r="AS850" s="605">
        <f t="shared" si="2512"/>
        <v>1</v>
      </c>
      <c r="AT850" s="560"/>
      <c r="AU850" s="558"/>
      <c r="AV850" s="562">
        <f t="shared" si="2513"/>
        <v>1</v>
      </c>
      <c r="AW850" s="583">
        <f t="shared" si="2491"/>
        <v>0</v>
      </c>
      <c r="AX850" s="583">
        <f t="shared" si="2491"/>
        <v>0</v>
      </c>
      <c r="AY850" s="564">
        <f t="shared" si="2514"/>
        <v>0</v>
      </c>
      <c r="AZ850" s="565" t="e">
        <f t="shared" si="2515"/>
        <v>#DIV/0!</v>
      </c>
      <c r="BA850" s="566">
        <f t="shared" si="2516"/>
        <v>0</v>
      </c>
      <c r="BB850" s="567">
        <f>MAX(0, Table176252626[[#This Row],[Column6]])</f>
        <v>1</v>
      </c>
      <c r="BC850" s="568">
        <v>0</v>
      </c>
      <c r="BD850" s="584">
        <f t="shared" si="2498"/>
        <v>1</v>
      </c>
      <c r="BE850" s="583">
        <f t="shared" si="2499"/>
        <v>1</v>
      </c>
      <c r="BF850" s="585">
        <v>2</v>
      </c>
      <c r="BG850" s="586">
        <v>44903</v>
      </c>
      <c r="BH850" s="572">
        <f t="shared" si="2518"/>
        <v>46265</v>
      </c>
      <c r="BI850" s="587">
        <f t="shared" si="2517"/>
        <v>1362</v>
      </c>
      <c r="BJ850" s="580" t="str">
        <f t="shared" si="2500"/>
        <v>Dead Stock</v>
      </c>
      <c r="BK850" s="751">
        <v>425</v>
      </c>
    </row>
    <row r="851" spans="1:63" ht="13">
      <c r="A851" s="575"/>
      <c r="B851" s="576"/>
      <c r="C851" s="551">
        <v>848</v>
      </c>
      <c r="D851" s="687" t="s">
        <v>4743</v>
      </c>
      <c r="E851" s="687">
        <v>8</v>
      </c>
      <c r="F851" s="553" t="s">
        <v>1953</v>
      </c>
      <c r="G851" s="588" t="s">
        <v>1047</v>
      </c>
      <c r="H851" s="589" t="s">
        <v>1049</v>
      </c>
      <c r="I851" s="581" t="s">
        <v>5114</v>
      </c>
      <c r="J851" s="580" t="s">
        <v>629</v>
      </c>
      <c r="K851" s="582">
        <f t="shared" si="2501"/>
        <v>2</v>
      </c>
      <c r="L851" s="580">
        <v>2</v>
      </c>
      <c r="M851" s="558"/>
      <c r="N851" s="558"/>
      <c r="O851" s="562">
        <f t="shared" si="2502"/>
        <v>2</v>
      </c>
      <c r="P851" s="560"/>
      <c r="Q851" s="558"/>
      <c r="R851" s="562">
        <f t="shared" si="2503"/>
        <v>2</v>
      </c>
      <c r="S851" s="560"/>
      <c r="T851" s="558"/>
      <c r="U851" s="595">
        <f t="shared" si="2504"/>
        <v>2</v>
      </c>
      <c r="V851" s="560"/>
      <c r="W851" s="558"/>
      <c r="X851" s="562">
        <f t="shared" si="2505"/>
        <v>2</v>
      </c>
      <c r="Y851" s="560"/>
      <c r="Z851" s="558"/>
      <c r="AA851" s="595">
        <f t="shared" si="2506"/>
        <v>2</v>
      </c>
      <c r="AB851" s="560"/>
      <c r="AC851" s="558"/>
      <c r="AD851" s="562">
        <f t="shared" si="2507"/>
        <v>2</v>
      </c>
      <c r="AE851" s="557"/>
      <c r="AF851" s="558"/>
      <c r="AG851" s="672">
        <f t="shared" si="2508"/>
        <v>2</v>
      </c>
      <c r="AH851" s="560"/>
      <c r="AI851" s="558"/>
      <c r="AJ851" s="562">
        <f t="shared" si="2509"/>
        <v>2</v>
      </c>
      <c r="AK851" s="560"/>
      <c r="AL851" s="558"/>
      <c r="AM851" s="562">
        <f t="shared" si="2510"/>
        <v>2</v>
      </c>
      <c r="AN851" s="560"/>
      <c r="AO851" s="558"/>
      <c r="AP851" s="562">
        <f t="shared" si="2511"/>
        <v>2</v>
      </c>
      <c r="AQ851" s="560"/>
      <c r="AR851" s="558"/>
      <c r="AS851" s="605">
        <f t="shared" si="2512"/>
        <v>2</v>
      </c>
      <c r="AT851" s="560"/>
      <c r="AU851" s="558"/>
      <c r="AV851" s="562">
        <f t="shared" si="2513"/>
        <v>2</v>
      </c>
      <c r="AW851" s="626">
        <f t="shared" si="2491"/>
        <v>0</v>
      </c>
      <c r="AX851" s="583">
        <f t="shared" si="2491"/>
        <v>0</v>
      </c>
      <c r="AY851" s="564">
        <f t="shared" si="2514"/>
        <v>0</v>
      </c>
      <c r="AZ851" s="565" t="e">
        <f t="shared" si="2515"/>
        <v>#DIV/0!</v>
      </c>
      <c r="BA851" s="566">
        <f t="shared" si="2516"/>
        <v>0</v>
      </c>
      <c r="BB851" s="567">
        <v>2</v>
      </c>
      <c r="BC851" s="568">
        <v>1</v>
      </c>
      <c r="BD851" s="584">
        <f t="shared" si="2498"/>
        <v>2</v>
      </c>
      <c r="BE851" s="583">
        <f t="shared" si="2499"/>
        <v>1</v>
      </c>
      <c r="BF851" s="585">
        <v>2</v>
      </c>
      <c r="BG851" s="586">
        <v>44903</v>
      </c>
      <c r="BH851" s="572">
        <f t="shared" si="2518"/>
        <v>46265</v>
      </c>
      <c r="BI851" s="587">
        <f t="shared" si="2517"/>
        <v>1362</v>
      </c>
      <c r="BJ851" s="580" t="str">
        <f t="shared" si="2500"/>
        <v>Dead Stock</v>
      </c>
      <c r="BK851" s="751">
        <v>280</v>
      </c>
    </row>
    <row r="852" spans="1:63" ht="13">
      <c r="A852" s="549"/>
      <c r="B852" s="550"/>
      <c r="C852" s="577">
        <v>849</v>
      </c>
      <c r="D852" s="693" t="s">
        <v>4743</v>
      </c>
      <c r="E852" s="693">
        <v>9</v>
      </c>
      <c r="F852" s="553" t="s">
        <v>1953</v>
      </c>
      <c r="G852" s="588" t="s">
        <v>1046</v>
      </c>
      <c r="H852" s="589" t="s">
        <v>1048</v>
      </c>
      <c r="I852" s="581" t="s">
        <v>5114</v>
      </c>
      <c r="J852" s="580" t="s">
        <v>629</v>
      </c>
      <c r="K852" s="582">
        <f t="shared" ref="K852" si="2519">AV852</f>
        <v>0</v>
      </c>
      <c r="L852" s="580">
        <v>0</v>
      </c>
      <c r="M852" s="558"/>
      <c r="N852" s="558"/>
      <c r="O852" s="562">
        <f t="shared" ref="O852" si="2520">SUM(L852+M852-N852)</f>
        <v>0</v>
      </c>
      <c r="P852" s="560"/>
      <c r="Q852" s="558"/>
      <c r="R852" s="562">
        <f t="shared" ref="R852" si="2521">SUM(O852+P852-Q852)</f>
        <v>0</v>
      </c>
      <c r="S852" s="560"/>
      <c r="T852" s="558"/>
      <c r="U852" s="595">
        <f t="shared" ref="U852" si="2522">SUM(R852+S852-T852)</f>
        <v>0</v>
      </c>
      <c r="V852" s="560"/>
      <c r="W852" s="558"/>
      <c r="X852" s="562">
        <f t="shared" ref="X852" si="2523">SUM(U852+V852-W852)</f>
        <v>0</v>
      </c>
      <c r="Y852" s="560"/>
      <c r="Z852" s="558"/>
      <c r="AA852" s="595">
        <f t="shared" ref="AA852" si="2524">SUM(X852+Y852-Z852)</f>
        <v>0</v>
      </c>
      <c r="AB852" s="560"/>
      <c r="AC852" s="558"/>
      <c r="AD852" s="562">
        <f t="shared" ref="AD852" si="2525">SUM(AA852+AB852-AC852)</f>
        <v>0</v>
      </c>
      <c r="AE852" s="557"/>
      <c r="AF852" s="558"/>
      <c r="AG852" s="672">
        <f t="shared" ref="AG852" si="2526">SUM(AD852+AE852-AF852)</f>
        <v>0</v>
      </c>
      <c r="AH852" s="560"/>
      <c r="AI852" s="558"/>
      <c r="AJ852" s="562">
        <f t="shared" ref="AJ852" si="2527">SUM(AG852+AH852-AI852)</f>
        <v>0</v>
      </c>
      <c r="AK852" s="560"/>
      <c r="AL852" s="558"/>
      <c r="AM852" s="562">
        <f t="shared" ref="AM852" si="2528">SUM(AJ852+AK852-AL852)</f>
        <v>0</v>
      </c>
      <c r="AN852" s="560"/>
      <c r="AO852" s="558"/>
      <c r="AP852" s="562">
        <f t="shared" ref="AP852" si="2529">SUM(AM852+AN852-AO852)</f>
        <v>0</v>
      </c>
      <c r="AQ852" s="560"/>
      <c r="AR852" s="558"/>
      <c r="AS852" s="605">
        <f t="shared" ref="AS852" si="2530">SUM(AP852+AQ852-AR852)</f>
        <v>0</v>
      </c>
      <c r="AT852" s="560"/>
      <c r="AU852" s="558"/>
      <c r="AV852" s="562">
        <f t="shared" ref="AV852" si="2531">SUM(AS852+AT852-AU852)</f>
        <v>0</v>
      </c>
      <c r="AW852" s="626">
        <f t="shared" ref="AW852" si="2532">SUM(M852+P852+S852+V852+Y852+AB852+AE852+AH852+AK852+AN852+AQ852+AT852)</f>
        <v>0</v>
      </c>
      <c r="AX852" s="583">
        <f>SUM(N852+Q852+T852+W852+Z852+AC852+AF852+AI852+AL852+AO852+AR852+AU852)</f>
        <v>0</v>
      </c>
      <c r="AY852" s="564">
        <f t="shared" ref="AY852" si="2533">SUM(N852,Q852,T852,W852,Z852,AC852,AF852,AI852,AL852,AO852,AR852,AU852)</f>
        <v>0</v>
      </c>
      <c r="AZ852" s="565" t="e">
        <f t="shared" ref="AZ852" si="2534">AVERAGE(N852,Q852,T852,W852,Z852,AC852,AF852,AI852,AL852,AO852,AR852,AU852)</f>
        <v>#DIV/0!</v>
      </c>
      <c r="BA852" s="566">
        <f t="shared" ref="BA852" si="2535">COUNT(N852,Q852,T852,W852,Z852,AC852,AF852,AI852,AL852,AO852,AR852,AU852)</f>
        <v>0</v>
      </c>
      <c r="BB852" s="567">
        <v>1</v>
      </c>
      <c r="BC852" s="568">
        <v>0</v>
      </c>
      <c r="BD852" s="584">
        <f t="shared" si="2498"/>
        <v>0</v>
      </c>
      <c r="BE852" s="583">
        <f t="shared" si="2499"/>
        <v>0</v>
      </c>
      <c r="BF852" s="585">
        <v>2</v>
      </c>
      <c r="BG852" s="586"/>
      <c r="BH852" s="572">
        <f t="shared" si="2518"/>
        <v>46265</v>
      </c>
      <c r="BI852" s="608">
        <f t="shared" ref="BI852" si="2536">BH852-BG852</f>
        <v>46265</v>
      </c>
      <c r="BJ852" s="580" t="str">
        <f t="shared" si="2500"/>
        <v/>
      </c>
      <c r="BK852" s="751">
        <v>190</v>
      </c>
    </row>
    <row r="853" spans="1:63" ht="13">
      <c r="A853" s="549"/>
      <c r="B853" s="550"/>
      <c r="C853" s="551">
        <v>850</v>
      </c>
      <c r="D853" s="708" t="s">
        <v>3889</v>
      </c>
      <c r="E853" s="709" t="s">
        <v>4805</v>
      </c>
      <c r="F853" s="553" t="s">
        <v>1952</v>
      </c>
      <c r="G853" s="580" t="s">
        <v>2396</v>
      </c>
      <c r="H853" s="581" t="s">
        <v>2397</v>
      </c>
      <c r="I853" s="581" t="s">
        <v>423</v>
      </c>
      <c r="J853" s="580" t="s">
        <v>629</v>
      </c>
      <c r="K853" s="582">
        <f t="shared" si="2478"/>
        <v>1</v>
      </c>
      <c r="L853" s="580">
        <v>1</v>
      </c>
      <c r="M853" s="557"/>
      <c r="N853" s="558"/>
      <c r="O853" s="559">
        <f t="shared" si="2479"/>
        <v>1</v>
      </c>
      <c r="P853" s="560"/>
      <c r="Q853" s="558"/>
      <c r="R853" s="559">
        <f t="shared" si="2480"/>
        <v>1</v>
      </c>
      <c r="S853" s="560"/>
      <c r="T853" s="558"/>
      <c r="U853" s="561">
        <f t="shared" si="2481"/>
        <v>1</v>
      </c>
      <c r="V853" s="560"/>
      <c r="W853" s="558"/>
      <c r="X853" s="559">
        <f t="shared" si="2482"/>
        <v>1</v>
      </c>
      <c r="Y853" s="560"/>
      <c r="Z853" s="558"/>
      <c r="AA853" s="561">
        <f t="shared" si="2483"/>
        <v>1</v>
      </c>
      <c r="AB853" s="560"/>
      <c r="AC853" s="558"/>
      <c r="AD853" s="559">
        <f t="shared" si="2484"/>
        <v>1</v>
      </c>
      <c r="AE853" s="557"/>
      <c r="AF853" s="558"/>
      <c r="AG853" s="756">
        <f t="shared" si="2485"/>
        <v>1</v>
      </c>
      <c r="AH853" s="560"/>
      <c r="AI853" s="558"/>
      <c r="AJ853" s="562">
        <f t="shared" si="2486"/>
        <v>1</v>
      </c>
      <c r="AK853" s="560"/>
      <c r="AL853" s="558"/>
      <c r="AM853" s="562">
        <f t="shared" si="2487"/>
        <v>1</v>
      </c>
      <c r="AN853" s="560"/>
      <c r="AO853" s="558"/>
      <c r="AP853" s="562">
        <f t="shared" si="2488"/>
        <v>1</v>
      </c>
      <c r="AQ853" s="560"/>
      <c r="AR853" s="558"/>
      <c r="AS853" s="562">
        <f t="shared" si="2489"/>
        <v>1</v>
      </c>
      <c r="AT853" s="560"/>
      <c r="AU853" s="558"/>
      <c r="AV853" s="562">
        <f t="shared" si="2490"/>
        <v>1</v>
      </c>
      <c r="AW853" s="583">
        <f t="shared" si="2491"/>
        <v>0</v>
      </c>
      <c r="AX853" s="583">
        <f t="shared" si="2491"/>
        <v>0</v>
      </c>
      <c r="AY853" s="564">
        <f t="shared" si="2492"/>
        <v>0</v>
      </c>
      <c r="AZ853" s="565" t="e">
        <f t="shared" si="2493"/>
        <v>#DIV/0!</v>
      </c>
      <c r="BA853" s="566">
        <f t="shared" si="2494"/>
        <v>0</v>
      </c>
      <c r="BB853" s="567">
        <v>1</v>
      </c>
      <c r="BC853" s="568">
        <v>0</v>
      </c>
      <c r="BD853" s="584">
        <f t="shared" si="2477"/>
        <v>1</v>
      </c>
      <c r="BE853" s="583">
        <f t="shared" si="2474"/>
        <v>1</v>
      </c>
      <c r="BF853" s="585">
        <v>2</v>
      </c>
      <c r="BG853" s="586">
        <v>44327.429456018515</v>
      </c>
      <c r="BH853" s="572">
        <f>BH838</f>
        <v>46265</v>
      </c>
      <c r="BI853" s="587">
        <f t="shared" si="2495"/>
        <v>1937.5705439814847</v>
      </c>
      <c r="BJ853" s="580" t="str">
        <f>IF(AND(K853&gt;0,BI853&gt;365),"Dead Stock","")</f>
        <v>Dead Stock</v>
      </c>
      <c r="BK853" s="751">
        <v>195000</v>
      </c>
    </row>
    <row r="854" spans="1:63" ht="13">
      <c r="A854" s="590"/>
      <c r="B854" s="591"/>
      <c r="C854" s="551">
        <v>851</v>
      </c>
      <c r="D854" s="708" t="s">
        <v>3889</v>
      </c>
      <c r="E854" s="709" t="s">
        <v>4805</v>
      </c>
      <c r="F854" s="553" t="s">
        <v>1952</v>
      </c>
      <c r="G854" s="580" t="s">
        <v>2394</v>
      </c>
      <c r="H854" s="581" t="s">
        <v>2395</v>
      </c>
      <c r="I854" s="581" t="s">
        <v>423</v>
      </c>
      <c r="J854" s="580" t="s">
        <v>629</v>
      </c>
      <c r="K854" s="582">
        <f t="shared" si="2478"/>
        <v>1</v>
      </c>
      <c r="L854" s="580">
        <v>1</v>
      </c>
      <c r="M854" s="557"/>
      <c r="N854" s="558"/>
      <c r="O854" s="559">
        <f t="shared" si="2479"/>
        <v>1</v>
      </c>
      <c r="P854" s="560"/>
      <c r="Q854" s="558"/>
      <c r="R854" s="559">
        <f t="shared" si="2480"/>
        <v>1</v>
      </c>
      <c r="S854" s="560"/>
      <c r="T854" s="558"/>
      <c r="U854" s="561">
        <f t="shared" si="2481"/>
        <v>1</v>
      </c>
      <c r="V854" s="560"/>
      <c r="W854" s="558"/>
      <c r="X854" s="559">
        <f t="shared" si="2482"/>
        <v>1</v>
      </c>
      <c r="Y854" s="560"/>
      <c r="Z854" s="558"/>
      <c r="AA854" s="561">
        <f t="shared" si="2483"/>
        <v>1</v>
      </c>
      <c r="AB854" s="560"/>
      <c r="AC854" s="558"/>
      <c r="AD854" s="559">
        <f t="shared" si="2484"/>
        <v>1</v>
      </c>
      <c r="AE854" s="557"/>
      <c r="AF854" s="558"/>
      <c r="AG854" s="756">
        <f t="shared" si="2485"/>
        <v>1</v>
      </c>
      <c r="AH854" s="560"/>
      <c r="AI854" s="558"/>
      <c r="AJ854" s="562">
        <f t="shared" si="2486"/>
        <v>1</v>
      </c>
      <c r="AK854" s="560"/>
      <c r="AL854" s="558"/>
      <c r="AM854" s="562">
        <f t="shared" si="2487"/>
        <v>1</v>
      </c>
      <c r="AN854" s="560"/>
      <c r="AO854" s="558"/>
      <c r="AP854" s="562">
        <f t="shared" si="2488"/>
        <v>1</v>
      </c>
      <c r="AQ854" s="560"/>
      <c r="AR854" s="558"/>
      <c r="AS854" s="562">
        <f t="shared" si="2489"/>
        <v>1</v>
      </c>
      <c r="AT854" s="560"/>
      <c r="AU854" s="558"/>
      <c r="AV854" s="562">
        <f t="shared" si="2490"/>
        <v>1</v>
      </c>
      <c r="AW854" s="583">
        <f t="shared" si="2491"/>
        <v>0</v>
      </c>
      <c r="AX854" s="583">
        <f t="shared" si="2491"/>
        <v>0</v>
      </c>
      <c r="AY854" s="564">
        <f t="shared" si="2492"/>
        <v>0</v>
      </c>
      <c r="AZ854" s="565" t="e">
        <f t="shared" si="2493"/>
        <v>#DIV/0!</v>
      </c>
      <c r="BA854" s="566">
        <f t="shared" si="2494"/>
        <v>0</v>
      </c>
      <c r="BB854" s="567">
        <f>MAX(0, Table176252626[[#This Row],[Column6]])</f>
        <v>1</v>
      </c>
      <c r="BC854" s="568">
        <v>0</v>
      </c>
      <c r="BD854" s="584">
        <f t="shared" si="2477"/>
        <v>1</v>
      </c>
      <c r="BE854" s="583">
        <f t="shared" si="2474"/>
        <v>1</v>
      </c>
      <c r="BF854" s="585">
        <v>2</v>
      </c>
      <c r="BG854" s="586">
        <v>44327.429456018515</v>
      </c>
      <c r="BH854" s="572">
        <f t="shared" si="2496"/>
        <v>46265</v>
      </c>
      <c r="BI854" s="587">
        <f t="shared" si="2495"/>
        <v>1937.5705439814847</v>
      </c>
      <c r="BJ854" s="580" t="str">
        <f t="shared" si="2476"/>
        <v>Dead Stock</v>
      </c>
      <c r="BK854" s="751">
        <v>110000</v>
      </c>
    </row>
    <row r="855" spans="1:63" ht="13">
      <c r="A855" s="549"/>
      <c r="B855" s="550"/>
      <c r="C855" s="551">
        <v>852</v>
      </c>
      <c r="D855" s="708" t="s">
        <v>3889</v>
      </c>
      <c r="E855" s="648" t="s">
        <v>4639</v>
      </c>
      <c r="F855" s="553" t="s">
        <v>1953</v>
      </c>
      <c r="G855" s="580" t="s">
        <v>1060</v>
      </c>
      <c r="H855" s="581" t="s">
        <v>1061</v>
      </c>
      <c r="I855" s="581" t="s">
        <v>423</v>
      </c>
      <c r="J855" s="580" t="s">
        <v>629</v>
      </c>
      <c r="K855" s="582">
        <f t="shared" si="2478"/>
        <v>1</v>
      </c>
      <c r="L855" s="580">
        <v>1</v>
      </c>
      <c r="M855" s="557"/>
      <c r="N855" s="558"/>
      <c r="O855" s="559">
        <f t="shared" si="2479"/>
        <v>1</v>
      </c>
      <c r="P855" s="560"/>
      <c r="Q855" s="558"/>
      <c r="R855" s="559">
        <f t="shared" si="2480"/>
        <v>1</v>
      </c>
      <c r="S855" s="560"/>
      <c r="T855" s="558"/>
      <c r="U855" s="561">
        <f t="shared" si="2481"/>
        <v>1</v>
      </c>
      <c r="V855" s="560"/>
      <c r="W855" s="558"/>
      <c r="X855" s="559">
        <f t="shared" si="2482"/>
        <v>1</v>
      </c>
      <c r="Y855" s="560"/>
      <c r="Z855" s="558"/>
      <c r="AA855" s="561">
        <f t="shared" si="2483"/>
        <v>1</v>
      </c>
      <c r="AB855" s="560"/>
      <c r="AC855" s="558"/>
      <c r="AD855" s="559">
        <f t="shared" si="2484"/>
        <v>1</v>
      </c>
      <c r="AE855" s="557"/>
      <c r="AF855" s="558"/>
      <c r="AG855" s="756">
        <f t="shared" si="2485"/>
        <v>1</v>
      </c>
      <c r="AH855" s="560"/>
      <c r="AI855" s="558"/>
      <c r="AJ855" s="562">
        <f t="shared" si="2486"/>
        <v>1</v>
      </c>
      <c r="AK855" s="560"/>
      <c r="AL855" s="558"/>
      <c r="AM855" s="562">
        <f t="shared" si="2487"/>
        <v>1</v>
      </c>
      <c r="AN855" s="560"/>
      <c r="AO855" s="558"/>
      <c r="AP855" s="562">
        <f t="shared" si="2488"/>
        <v>1</v>
      </c>
      <c r="AQ855" s="560"/>
      <c r="AR855" s="558"/>
      <c r="AS855" s="562">
        <f t="shared" si="2489"/>
        <v>1</v>
      </c>
      <c r="AT855" s="560"/>
      <c r="AU855" s="558"/>
      <c r="AV855" s="562">
        <f t="shared" si="2490"/>
        <v>1</v>
      </c>
      <c r="AW855" s="583">
        <f>SUM(M855+P855+S855+V855+Y855+AB855+AE855+AH855+AK855+AN855+AQ855+AT855)</f>
        <v>0</v>
      </c>
      <c r="AX855" s="583">
        <f>SUM(N855+Q855+T855+W855+Z855+AC855+AF855+AI855+AL855+AO855+AR855+AU855)</f>
        <v>0</v>
      </c>
      <c r="AY855" s="564">
        <f t="shared" si="2492"/>
        <v>0</v>
      </c>
      <c r="AZ855" s="565" t="e">
        <f t="shared" si="2493"/>
        <v>#DIV/0!</v>
      </c>
      <c r="BA855" s="566">
        <f t="shared" si="2494"/>
        <v>0</v>
      </c>
      <c r="BB855" s="567">
        <f>MAX(0, Table176252626[[#This Row],[Column6]])</f>
        <v>1</v>
      </c>
      <c r="BC855" s="568">
        <v>0</v>
      </c>
      <c r="BD855" s="584">
        <f t="shared" si="2477"/>
        <v>1</v>
      </c>
      <c r="BE855" s="583">
        <f t="shared" si="2474"/>
        <v>1</v>
      </c>
      <c r="BF855" s="585">
        <v>2</v>
      </c>
      <c r="BG855" s="586">
        <v>43643.551446759258</v>
      </c>
      <c r="BH855" s="572">
        <f t="shared" si="2496"/>
        <v>46265</v>
      </c>
      <c r="BI855" s="608">
        <f t="shared" si="2495"/>
        <v>2621.4485532407416</v>
      </c>
      <c r="BJ855" s="580" t="str">
        <f t="shared" si="2476"/>
        <v>Dead Stock</v>
      </c>
      <c r="BK855" s="751">
        <v>80000</v>
      </c>
    </row>
    <row r="856" spans="1:63" ht="13">
      <c r="A856" s="549"/>
      <c r="B856" s="550"/>
      <c r="C856" s="577">
        <v>853</v>
      </c>
      <c r="D856" s="708" t="s">
        <v>3889</v>
      </c>
      <c r="E856" s="710" t="s">
        <v>4741</v>
      </c>
      <c r="F856" s="553" t="s">
        <v>1952</v>
      </c>
      <c r="G856" s="580" t="s">
        <v>1009</v>
      </c>
      <c r="H856" s="581" t="s">
        <v>4497</v>
      </c>
      <c r="I856" s="581" t="s">
        <v>423</v>
      </c>
      <c r="J856" s="580" t="s">
        <v>629</v>
      </c>
      <c r="K856" s="582">
        <f t="shared" ref="K856" si="2537">AV856</f>
        <v>1</v>
      </c>
      <c r="L856" s="580">
        <v>0</v>
      </c>
      <c r="M856" s="557">
        <v>1</v>
      </c>
      <c r="N856" s="558"/>
      <c r="O856" s="559">
        <f t="shared" ref="O856" si="2538">SUM(L856+M856-N856)</f>
        <v>1</v>
      </c>
      <c r="P856" s="560"/>
      <c r="Q856" s="558"/>
      <c r="R856" s="559">
        <f t="shared" ref="R856" si="2539">SUM(O856+P856-Q856)</f>
        <v>1</v>
      </c>
      <c r="S856" s="560"/>
      <c r="T856" s="558"/>
      <c r="U856" s="561">
        <f t="shared" ref="U856" si="2540">SUM(R856+S856-T856)</f>
        <v>1</v>
      </c>
      <c r="V856" s="560"/>
      <c r="W856" s="558"/>
      <c r="X856" s="559">
        <f t="shared" ref="X856" si="2541">SUM(U856+V856-W856)</f>
        <v>1</v>
      </c>
      <c r="Y856" s="560"/>
      <c r="Z856" s="558"/>
      <c r="AA856" s="561">
        <f t="shared" ref="AA856" si="2542">SUM(X856+Y856-Z856)</f>
        <v>1</v>
      </c>
      <c r="AB856" s="560"/>
      <c r="AC856" s="558"/>
      <c r="AD856" s="559">
        <f t="shared" ref="AD856" si="2543">SUM(AA856+AB856-AC856)</f>
        <v>1</v>
      </c>
      <c r="AE856" s="557">
        <v>1</v>
      </c>
      <c r="AF856" s="558">
        <v>1</v>
      </c>
      <c r="AG856" s="756">
        <f t="shared" ref="AG856" si="2544">SUM(AD856+AE856-AF856)</f>
        <v>1</v>
      </c>
      <c r="AH856" s="560"/>
      <c r="AI856" s="558"/>
      <c r="AJ856" s="562">
        <f t="shared" ref="AJ856" si="2545">SUM(AG856+AH856-AI856)</f>
        <v>1</v>
      </c>
      <c r="AK856" s="560"/>
      <c r="AL856" s="558"/>
      <c r="AM856" s="562">
        <f t="shared" ref="AM856" si="2546">SUM(AJ856+AK856-AL856)</f>
        <v>1</v>
      </c>
      <c r="AN856" s="560"/>
      <c r="AO856" s="558"/>
      <c r="AP856" s="562">
        <f t="shared" ref="AP856" si="2547">SUM(AM856+AN856-AO856)</f>
        <v>1</v>
      </c>
      <c r="AQ856" s="560"/>
      <c r="AR856" s="558"/>
      <c r="AS856" s="562">
        <f t="shared" ref="AS856" si="2548">SUM(AP856+AQ856-AR856)</f>
        <v>1</v>
      </c>
      <c r="AT856" s="560"/>
      <c r="AU856" s="558"/>
      <c r="AV856" s="562">
        <f t="shared" ref="AV856" si="2549">SUM(AS856+AT856-AU856)</f>
        <v>1</v>
      </c>
      <c r="AW856" s="583">
        <f t="shared" ref="AW856" si="2550">SUM(M856+P856+S856+V856+Y856+AB856+AE856+AH856+AK856+AN856+AQ856+AT856)</f>
        <v>2</v>
      </c>
      <c r="AX856" s="583">
        <f t="shared" ref="AX856:AX877" si="2551">SUM(N856+Q856+T856+W856+Z856+AC856+AF856+AI856+AL856+AO856+AR856+AU856)</f>
        <v>1</v>
      </c>
      <c r="AY856" s="564">
        <f t="shared" ref="AY856" si="2552">SUM(N856,Q856,T856,W856,Z856,AC856,AF856,AI856,AL856,AO856,AR856,AU856)</f>
        <v>1</v>
      </c>
      <c r="AZ856" s="565">
        <f t="shared" ref="AZ856" si="2553">AVERAGE(N856,Q856,T856,W856,Z856,AC856,AF856,AI856,AL856,AO856,AR856,AU856)</f>
        <v>1</v>
      </c>
      <c r="BA856" s="566">
        <f t="shared" ref="BA856" si="2554">COUNT(N856,Q856,T856,W856,Z856,AC856,AF856,AI856,AL856,AO856,AR856,AU856)</f>
        <v>1</v>
      </c>
      <c r="BB856" s="567">
        <f>MAX(0, Table176252626[[#This Row],[Column6]])</f>
        <v>1</v>
      </c>
      <c r="BC856" s="568">
        <v>0</v>
      </c>
      <c r="BD856" s="584">
        <f t="shared" si="2477"/>
        <v>1</v>
      </c>
      <c r="BE856" s="583">
        <f t="shared" si="2474"/>
        <v>1</v>
      </c>
      <c r="BF856" s="585">
        <v>2</v>
      </c>
      <c r="BG856" s="586">
        <v>46228</v>
      </c>
      <c r="BH856" s="572">
        <f t="shared" si="2496"/>
        <v>46265</v>
      </c>
      <c r="BI856" s="587">
        <f t="shared" ref="BI856" si="2555">BH856-BG856</f>
        <v>37</v>
      </c>
      <c r="BJ856" s="580" t="str">
        <f t="shared" si="2476"/>
        <v/>
      </c>
      <c r="BK856" s="751">
        <v>310000</v>
      </c>
    </row>
    <row r="857" spans="1:63" ht="13">
      <c r="A857" s="575"/>
      <c r="B857" s="576"/>
      <c r="C857" s="551">
        <v>854</v>
      </c>
      <c r="D857" s="708" t="s">
        <v>3889</v>
      </c>
      <c r="E857" s="710" t="s">
        <v>4806</v>
      </c>
      <c r="F857" s="593" t="s">
        <v>1952</v>
      </c>
      <c r="G857" s="580" t="s">
        <v>956</v>
      </c>
      <c r="H857" s="581" t="s">
        <v>957</v>
      </c>
      <c r="I857" s="581" t="s">
        <v>423</v>
      </c>
      <c r="J857" s="580" t="s">
        <v>629</v>
      </c>
      <c r="K857" s="582">
        <f t="shared" ref="K857:K869" si="2556">AV857</f>
        <v>1</v>
      </c>
      <c r="L857" s="580">
        <v>1</v>
      </c>
      <c r="M857" s="557"/>
      <c r="N857" s="558"/>
      <c r="O857" s="559">
        <f t="shared" ref="O857:O869" si="2557">SUM(L857+M857-N857)</f>
        <v>1</v>
      </c>
      <c r="P857" s="560"/>
      <c r="Q857" s="558"/>
      <c r="R857" s="559">
        <f t="shared" ref="R857:R869" si="2558">SUM(O857+P857-Q857)</f>
        <v>1</v>
      </c>
      <c r="S857" s="560"/>
      <c r="T857" s="558"/>
      <c r="U857" s="561">
        <f t="shared" ref="U857:U869" si="2559">SUM(R857+S857-T857)</f>
        <v>1</v>
      </c>
      <c r="V857" s="560"/>
      <c r="W857" s="558"/>
      <c r="X857" s="559">
        <f t="shared" ref="X857:X869" si="2560">SUM(U857+V857-W857)</f>
        <v>1</v>
      </c>
      <c r="Y857" s="560"/>
      <c r="Z857" s="558"/>
      <c r="AA857" s="561">
        <f t="shared" ref="AA857:AA869" si="2561">SUM(X857+Y857-Z857)</f>
        <v>1</v>
      </c>
      <c r="AB857" s="560"/>
      <c r="AC857" s="558"/>
      <c r="AD857" s="559">
        <f t="shared" ref="AD857:AD869" si="2562">SUM(AA857+AB857-AC857)</f>
        <v>1</v>
      </c>
      <c r="AE857" s="557"/>
      <c r="AF857" s="558"/>
      <c r="AG857" s="756">
        <f t="shared" ref="AG857:AG869" si="2563">SUM(AD857+AE857-AF857)</f>
        <v>1</v>
      </c>
      <c r="AH857" s="560"/>
      <c r="AI857" s="558"/>
      <c r="AJ857" s="562">
        <f t="shared" ref="AJ857:AJ869" si="2564">SUM(AG857+AH857-AI857)</f>
        <v>1</v>
      </c>
      <c r="AK857" s="560"/>
      <c r="AL857" s="558"/>
      <c r="AM857" s="562">
        <f t="shared" ref="AM857:AM869" si="2565">SUM(AJ857+AK857-AL857)</f>
        <v>1</v>
      </c>
      <c r="AN857" s="560"/>
      <c r="AO857" s="558"/>
      <c r="AP857" s="562">
        <f t="shared" ref="AP857:AP870" si="2566">SUM(AM857+AN857-AO857)</f>
        <v>1</v>
      </c>
      <c r="AQ857" s="560"/>
      <c r="AR857" s="558"/>
      <c r="AS857" s="562">
        <f t="shared" ref="AS857:AS869" si="2567">SUM(AP857+AQ857-AR857)</f>
        <v>1</v>
      </c>
      <c r="AT857" s="560"/>
      <c r="AU857" s="558"/>
      <c r="AV857" s="562">
        <f t="shared" ref="AV857:AV869" si="2568">SUM(AS857+AT857-AU857)</f>
        <v>1</v>
      </c>
      <c r="AW857" s="583">
        <f t="shared" ref="AW857:AW858" si="2569">SUM(M857+P857+S857+V857+Y857+AB857+AE857+AH857+AK857+AN857+AQ857+AT857)</f>
        <v>0</v>
      </c>
      <c r="AX857" s="583">
        <f t="shared" si="2551"/>
        <v>0</v>
      </c>
      <c r="AY857" s="564">
        <f t="shared" ref="AY857:AY869" si="2570">SUM(N857,Q857,T857,W857,Z857,AC857,AF857,AI857,AL857,AO857,AR857,AU857)</f>
        <v>0</v>
      </c>
      <c r="AZ857" s="565" t="e">
        <f t="shared" ref="AZ857:AZ869" si="2571">AVERAGE(N857,Q857,T857,W857,Z857,AC857,AF857,AI857,AL857,AO857,AR857,AU857)</f>
        <v>#DIV/0!</v>
      </c>
      <c r="BA857" s="566">
        <f t="shared" ref="BA857:BA869" si="2572">COUNT(N857,Q857,T857,W857,Z857,AC857,AF857,AI857,AL857,AO857,AR857,AU857)</f>
        <v>0</v>
      </c>
      <c r="BB857" s="567">
        <f>MAX(0, Table176252626[[#This Row],[Column6]])</f>
        <v>1</v>
      </c>
      <c r="BC857" s="568">
        <v>0</v>
      </c>
      <c r="BD857" s="584">
        <f t="shared" si="2477"/>
        <v>1</v>
      </c>
      <c r="BE857" s="583">
        <f t="shared" si="2474"/>
        <v>1</v>
      </c>
      <c r="BF857" s="585">
        <v>2</v>
      </c>
      <c r="BG857" s="586">
        <v>45335.498611111114</v>
      </c>
      <c r="BH857" s="572">
        <f t="shared" si="2496"/>
        <v>46265</v>
      </c>
      <c r="BI857" s="587">
        <f t="shared" ref="BI857:BI869" si="2573">BH857-BG857</f>
        <v>929.50138888888614</v>
      </c>
      <c r="BJ857" s="580" t="str">
        <f t="shared" si="2476"/>
        <v>Dead Stock</v>
      </c>
      <c r="BK857" s="751">
        <v>270000</v>
      </c>
    </row>
    <row r="858" spans="1:63" ht="13">
      <c r="A858" s="549"/>
      <c r="B858" s="576"/>
      <c r="C858" s="551">
        <v>855</v>
      </c>
      <c r="D858" s="708" t="s">
        <v>3889</v>
      </c>
      <c r="E858" s="709" t="s">
        <v>4639</v>
      </c>
      <c r="F858" s="553" t="s">
        <v>1953</v>
      </c>
      <c r="G858" s="582" t="s">
        <v>659</v>
      </c>
      <c r="H858" s="581" t="s">
        <v>5063</v>
      </c>
      <c r="I858" s="581" t="s">
        <v>423</v>
      </c>
      <c r="J858" s="580" t="s">
        <v>629</v>
      </c>
      <c r="K858" s="582">
        <f t="shared" si="2556"/>
        <v>1</v>
      </c>
      <c r="L858" s="580">
        <v>1</v>
      </c>
      <c r="M858" s="557"/>
      <c r="N858" s="558"/>
      <c r="O858" s="559">
        <f t="shared" si="2557"/>
        <v>1</v>
      </c>
      <c r="P858" s="560"/>
      <c r="Q858" s="558"/>
      <c r="R858" s="559">
        <f t="shared" si="2558"/>
        <v>1</v>
      </c>
      <c r="S858" s="560"/>
      <c r="T858" s="558"/>
      <c r="U858" s="561">
        <f t="shared" si="2559"/>
        <v>1</v>
      </c>
      <c r="V858" s="560"/>
      <c r="W858" s="558"/>
      <c r="X858" s="559">
        <f t="shared" si="2560"/>
        <v>1</v>
      </c>
      <c r="Y858" s="560"/>
      <c r="Z858" s="558"/>
      <c r="AA858" s="561">
        <f t="shared" si="2561"/>
        <v>1</v>
      </c>
      <c r="AB858" s="560"/>
      <c r="AC858" s="558"/>
      <c r="AD858" s="559">
        <f t="shared" si="2562"/>
        <v>1</v>
      </c>
      <c r="AE858" s="557"/>
      <c r="AF858" s="558"/>
      <c r="AG858" s="756">
        <f t="shared" si="2563"/>
        <v>1</v>
      </c>
      <c r="AH858" s="560"/>
      <c r="AI858" s="558"/>
      <c r="AJ858" s="562">
        <f t="shared" si="2564"/>
        <v>1</v>
      </c>
      <c r="AK858" s="560"/>
      <c r="AL858" s="558"/>
      <c r="AM858" s="562">
        <f t="shared" si="2565"/>
        <v>1</v>
      </c>
      <c r="AN858" s="560"/>
      <c r="AO858" s="558"/>
      <c r="AP858" s="562">
        <f t="shared" si="2566"/>
        <v>1</v>
      </c>
      <c r="AQ858" s="560"/>
      <c r="AR858" s="558"/>
      <c r="AS858" s="562">
        <f t="shared" si="2567"/>
        <v>1</v>
      </c>
      <c r="AT858" s="560"/>
      <c r="AU858" s="558"/>
      <c r="AV858" s="562">
        <f t="shared" si="2568"/>
        <v>1</v>
      </c>
      <c r="AW858" s="583">
        <f t="shared" si="2569"/>
        <v>0</v>
      </c>
      <c r="AX858" s="583">
        <f t="shared" si="2551"/>
        <v>0</v>
      </c>
      <c r="AY858" s="564">
        <f t="shared" si="2570"/>
        <v>0</v>
      </c>
      <c r="AZ858" s="565" t="e">
        <f t="shared" si="2571"/>
        <v>#DIV/0!</v>
      </c>
      <c r="BA858" s="566">
        <f t="shared" si="2572"/>
        <v>0</v>
      </c>
      <c r="BB858" s="567">
        <f>MAX(0, Table176252626[[#This Row],[Column6]])</f>
        <v>1</v>
      </c>
      <c r="BC858" s="568">
        <v>0</v>
      </c>
      <c r="BD858" s="584">
        <f t="shared" si="2477"/>
        <v>1</v>
      </c>
      <c r="BE858" s="583">
        <f t="shared" si="2474"/>
        <v>1</v>
      </c>
      <c r="BF858" s="585">
        <v>2</v>
      </c>
      <c r="BG858" s="586">
        <v>43214.581250000003</v>
      </c>
      <c r="BH858" s="572">
        <f>BH675</f>
        <v>46265</v>
      </c>
      <c r="BI858" s="587">
        <f t="shared" si="2573"/>
        <v>3050.4187499999971</v>
      </c>
      <c r="BJ858" s="580" t="str">
        <f t="shared" si="2476"/>
        <v>Dead Stock</v>
      </c>
      <c r="BK858" s="751">
        <v>331000</v>
      </c>
    </row>
    <row r="859" spans="1:63" ht="13">
      <c r="A859" s="549"/>
      <c r="B859" s="550"/>
      <c r="C859" s="551">
        <v>856</v>
      </c>
      <c r="D859" s="708" t="s">
        <v>3889</v>
      </c>
      <c r="E859" s="710" t="s">
        <v>4804</v>
      </c>
      <c r="F859" s="593" t="s">
        <v>1952</v>
      </c>
      <c r="G859" s="588" t="s">
        <v>4010</v>
      </c>
      <c r="H859" s="589" t="s">
        <v>4011</v>
      </c>
      <c r="I859" s="589" t="s">
        <v>4012</v>
      </c>
      <c r="J859" s="580" t="s">
        <v>629</v>
      </c>
      <c r="K859" s="594">
        <f t="shared" si="2556"/>
        <v>1</v>
      </c>
      <c r="L859" s="580">
        <v>1</v>
      </c>
      <c r="M859" s="558"/>
      <c r="N859" s="558"/>
      <c r="O859" s="562">
        <f t="shared" si="2557"/>
        <v>1</v>
      </c>
      <c r="P859" s="560"/>
      <c r="Q859" s="558"/>
      <c r="R859" s="562">
        <f t="shared" si="2558"/>
        <v>1</v>
      </c>
      <c r="S859" s="560"/>
      <c r="T859" s="558"/>
      <c r="U859" s="595">
        <f t="shared" si="2559"/>
        <v>1</v>
      </c>
      <c r="V859" s="560"/>
      <c r="W859" s="558"/>
      <c r="X859" s="562">
        <f t="shared" si="2560"/>
        <v>1</v>
      </c>
      <c r="Y859" s="560"/>
      <c r="Z859" s="558"/>
      <c r="AA859" s="595">
        <f t="shared" si="2561"/>
        <v>1</v>
      </c>
      <c r="AB859" s="560"/>
      <c r="AC859" s="558"/>
      <c r="AD859" s="562">
        <f t="shared" si="2562"/>
        <v>1</v>
      </c>
      <c r="AE859" s="557"/>
      <c r="AF859" s="558"/>
      <c r="AG859" s="672">
        <f t="shared" si="2563"/>
        <v>1</v>
      </c>
      <c r="AH859" s="560"/>
      <c r="AI859" s="558"/>
      <c r="AJ859" s="562">
        <f t="shared" si="2564"/>
        <v>1</v>
      </c>
      <c r="AK859" s="560"/>
      <c r="AL859" s="558"/>
      <c r="AM859" s="562">
        <f t="shared" si="2565"/>
        <v>1</v>
      </c>
      <c r="AN859" s="560"/>
      <c r="AO859" s="558"/>
      <c r="AP859" s="562">
        <f t="shared" si="2566"/>
        <v>1</v>
      </c>
      <c r="AQ859" s="560"/>
      <c r="AR859" s="558"/>
      <c r="AS859" s="562">
        <f t="shared" si="2567"/>
        <v>1</v>
      </c>
      <c r="AT859" s="560"/>
      <c r="AU859" s="558"/>
      <c r="AV859" s="562">
        <f t="shared" si="2568"/>
        <v>1</v>
      </c>
      <c r="AW859" s="597">
        <f t="shared" ref="AW859" si="2574">SUM(M859+P859+S859+V859+Y859+AB859+AE859+AH859+AK859+AN859+AQ859+AT859)</f>
        <v>0</v>
      </c>
      <c r="AX859" s="583">
        <f t="shared" si="2551"/>
        <v>0</v>
      </c>
      <c r="AY859" s="599">
        <f t="shared" si="2570"/>
        <v>0</v>
      </c>
      <c r="AZ859" s="600" t="e">
        <f t="shared" si="2571"/>
        <v>#DIV/0!</v>
      </c>
      <c r="BA859" s="601">
        <f t="shared" si="2572"/>
        <v>0</v>
      </c>
      <c r="BB859" s="602">
        <v>1</v>
      </c>
      <c r="BC859" s="603">
        <v>0</v>
      </c>
      <c r="BD859" s="584">
        <f t="shared" si="2477"/>
        <v>1</v>
      </c>
      <c r="BE859" s="583">
        <f t="shared" si="2474"/>
        <v>1</v>
      </c>
      <c r="BF859" s="585">
        <v>2</v>
      </c>
      <c r="BG859" s="586">
        <v>45436.691157407404</v>
      </c>
      <c r="BH859" s="572">
        <f t="shared" ref="BH859:BH876" si="2575">BH858</f>
        <v>46265</v>
      </c>
      <c r="BI859" s="604">
        <f t="shared" si="2573"/>
        <v>828.30884259259619</v>
      </c>
      <c r="BJ859" s="580" t="str">
        <f t="shared" si="2476"/>
        <v>Dead Stock</v>
      </c>
      <c r="BK859" s="751">
        <v>420000</v>
      </c>
    </row>
    <row r="860" spans="1:63" ht="13">
      <c r="A860" s="549"/>
      <c r="B860" s="550"/>
      <c r="C860" s="577">
        <v>857</v>
      </c>
      <c r="D860" s="708" t="s">
        <v>3889</v>
      </c>
      <c r="E860" s="709" t="s">
        <v>4263</v>
      </c>
      <c r="F860" s="593" t="s">
        <v>1952</v>
      </c>
      <c r="G860" s="588" t="s">
        <v>4207</v>
      </c>
      <c r="H860" s="589" t="s">
        <v>4208</v>
      </c>
      <c r="I860" s="589" t="s">
        <v>422</v>
      </c>
      <c r="J860" s="588" t="s">
        <v>629</v>
      </c>
      <c r="K860" s="594">
        <f t="shared" si="2556"/>
        <v>1</v>
      </c>
      <c r="L860" s="580">
        <v>1</v>
      </c>
      <c r="M860" s="558"/>
      <c r="N860" s="558"/>
      <c r="O860" s="562">
        <f t="shared" si="2557"/>
        <v>1</v>
      </c>
      <c r="P860" s="560"/>
      <c r="Q860" s="558"/>
      <c r="R860" s="562">
        <f t="shared" si="2558"/>
        <v>1</v>
      </c>
      <c r="S860" s="560"/>
      <c r="T860" s="558"/>
      <c r="U860" s="595">
        <f t="shared" si="2559"/>
        <v>1</v>
      </c>
      <c r="V860" s="560"/>
      <c r="W860" s="558"/>
      <c r="X860" s="562">
        <f t="shared" si="2560"/>
        <v>1</v>
      </c>
      <c r="Y860" s="560"/>
      <c r="Z860" s="558"/>
      <c r="AA860" s="595">
        <f t="shared" si="2561"/>
        <v>1</v>
      </c>
      <c r="AB860" s="560"/>
      <c r="AC860" s="558"/>
      <c r="AD860" s="562">
        <f t="shared" si="2562"/>
        <v>1</v>
      </c>
      <c r="AE860" s="557"/>
      <c r="AF860" s="558"/>
      <c r="AG860" s="672">
        <f t="shared" si="2563"/>
        <v>1</v>
      </c>
      <c r="AH860" s="560"/>
      <c r="AI860" s="558"/>
      <c r="AJ860" s="562">
        <f t="shared" si="2564"/>
        <v>1</v>
      </c>
      <c r="AK860" s="560"/>
      <c r="AL860" s="558"/>
      <c r="AM860" s="562">
        <f t="shared" si="2565"/>
        <v>1</v>
      </c>
      <c r="AN860" s="560"/>
      <c r="AO860" s="558"/>
      <c r="AP860" s="562">
        <f t="shared" si="2566"/>
        <v>1</v>
      </c>
      <c r="AQ860" s="560"/>
      <c r="AR860" s="558"/>
      <c r="AS860" s="562">
        <f t="shared" si="2567"/>
        <v>1</v>
      </c>
      <c r="AT860" s="560"/>
      <c r="AU860" s="558"/>
      <c r="AV860" s="562">
        <f t="shared" si="2568"/>
        <v>1</v>
      </c>
      <c r="AW860" s="597">
        <f>SUM(M860+P860+S860+V860+Y860+AB860+AE860+AH860+AK860+AN860+AQ860+AT860)</f>
        <v>0</v>
      </c>
      <c r="AX860" s="583">
        <f t="shared" si="2551"/>
        <v>0</v>
      </c>
      <c r="AY860" s="599">
        <f t="shared" si="2570"/>
        <v>0</v>
      </c>
      <c r="AZ860" s="600" t="e">
        <f t="shared" si="2571"/>
        <v>#DIV/0!</v>
      </c>
      <c r="BA860" s="601">
        <f t="shared" si="2572"/>
        <v>0</v>
      </c>
      <c r="BB860" s="602">
        <v>1</v>
      </c>
      <c r="BC860" s="603">
        <v>0</v>
      </c>
      <c r="BD860" s="584">
        <f t="shared" si="2477"/>
        <v>1</v>
      </c>
      <c r="BE860" s="583">
        <f t="shared" si="2474"/>
        <v>1</v>
      </c>
      <c r="BF860" s="585">
        <v>2</v>
      </c>
      <c r="BG860" s="586">
        <v>45607.571643518517</v>
      </c>
      <c r="BH860" s="572">
        <f t="shared" si="2575"/>
        <v>46265</v>
      </c>
      <c r="BI860" s="604">
        <f t="shared" si="2573"/>
        <v>657.42835648148321</v>
      </c>
      <c r="BJ860" s="580" t="str">
        <f t="shared" si="2476"/>
        <v>Dead Stock</v>
      </c>
      <c r="BK860" s="751">
        <v>69000</v>
      </c>
    </row>
    <row r="861" spans="1:63" ht="13">
      <c r="A861" s="575"/>
      <c r="B861" s="576"/>
      <c r="C861" s="551">
        <v>858</v>
      </c>
      <c r="D861" s="708" t="s">
        <v>3889</v>
      </c>
      <c r="E861" s="710" t="s">
        <v>4435</v>
      </c>
      <c r="F861" s="593" t="s">
        <v>1952</v>
      </c>
      <c r="G861" s="588" t="s">
        <v>4432</v>
      </c>
      <c r="H861" s="589" t="s">
        <v>4433</v>
      </c>
      <c r="I861" s="589" t="s">
        <v>3941</v>
      </c>
      <c r="J861" s="580" t="s">
        <v>629</v>
      </c>
      <c r="K861" s="594">
        <f t="shared" si="2556"/>
        <v>1</v>
      </c>
      <c r="L861" s="588">
        <v>1</v>
      </c>
      <c r="M861" s="558"/>
      <c r="N861" s="558"/>
      <c r="O861" s="562">
        <f t="shared" si="2557"/>
        <v>1</v>
      </c>
      <c r="P861" s="560"/>
      <c r="Q861" s="558"/>
      <c r="R861" s="562">
        <f t="shared" si="2558"/>
        <v>1</v>
      </c>
      <c r="S861" s="560"/>
      <c r="T861" s="558"/>
      <c r="U861" s="595">
        <f t="shared" si="2559"/>
        <v>1</v>
      </c>
      <c r="V861" s="560"/>
      <c r="W861" s="558"/>
      <c r="X861" s="562">
        <f t="shared" si="2560"/>
        <v>1</v>
      </c>
      <c r="Y861" s="560"/>
      <c r="Z861" s="558"/>
      <c r="AA861" s="595">
        <f t="shared" si="2561"/>
        <v>1</v>
      </c>
      <c r="AB861" s="560"/>
      <c r="AC861" s="558"/>
      <c r="AD861" s="562">
        <f t="shared" si="2562"/>
        <v>1</v>
      </c>
      <c r="AE861" s="557"/>
      <c r="AF861" s="558"/>
      <c r="AG861" s="672">
        <f t="shared" si="2563"/>
        <v>1</v>
      </c>
      <c r="AH861" s="560"/>
      <c r="AI861" s="558"/>
      <c r="AJ861" s="562">
        <f t="shared" si="2564"/>
        <v>1</v>
      </c>
      <c r="AK861" s="560"/>
      <c r="AL861" s="558"/>
      <c r="AM861" s="562">
        <f t="shared" si="2565"/>
        <v>1</v>
      </c>
      <c r="AN861" s="560"/>
      <c r="AO861" s="558"/>
      <c r="AP861" s="562">
        <f t="shared" si="2566"/>
        <v>1</v>
      </c>
      <c r="AQ861" s="560"/>
      <c r="AR861" s="558"/>
      <c r="AS861" s="562">
        <f t="shared" si="2567"/>
        <v>1</v>
      </c>
      <c r="AT861" s="560"/>
      <c r="AU861" s="558"/>
      <c r="AV861" s="562">
        <f t="shared" si="2568"/>
        <v>1</v>
      </c>
      <c r="AW861" s="597">
        <f t="shared" ref="AW861:AW865" si="2576">SUM(M861+P861+S861+V861+Y861+AB861+AE861+AH861+AK861+AN861+AQ861+AT861)</f>
        <v>0</v>
      </c>
      <c r="AX861" s="583">
        <f t="shared" si="2551"/>
        <v>0</v>
      </c>
      <c r="AY861" s="599">
        <f t="shared" si="2570"/>
        <v>0</v>
      </c>
      <c r="AZ861" s="600" t="e">
        <f t="shared" si="2571"/>
        <v>#DIV/0!</v>
      </c>
      <c r="BA861" s="601">
        <f t="shared" si="2572"/>
        <v>0</v>
      </c>
      <c r="BB861" s="602">
        <v>1</v>
      </c>
      <c r="BC861" s="603">
        <v>0</v>
      </c>
      <c r="BD861" s="584">
        <f t="shared" si="2477"/>
        <v>1</v>
      </c>
      <c r="BE861" s="583">
        <f t="shared" si="2474"/>
        <v>1</v>
      </c>
      <c r="BF861" s="585">
        <v>2</v>
      </c>
      <c r="BG861" s="586">
        <v>45833</v>
      </c>
      <c r="BH861" s="572">
        <f t="shared" si="2575"/>
        <v>46265</v>
      </c>
      <c r="BI861" s="604">
        <f t="shared" si="2573"/>
        <v>432</v>
      </c>
      <c r="BJ861" s="580" t="str">
        <f t="shared" si="2476"/>
        <v>Dead Stock</v>
      </c>
      <c r="BK861" s="751">
        <v>125000</v>
      </c>
    </row>
    <row r="862" spans="1:63" ht="13">
      <c r="A862" s="549"/>
      <c r="B862" s="576"/>
      <c r="C862" s="551">
        <v>859</v>
      </c>
      <c r="D862" s="708" t="s">
        <v>3889</v>
      </c>
      <c r="E862" s="709" t="s">
        <v>4435</v>
      </c>
      <c r="F862" s="593" t="s">
        <v>1952</v>
      </c>
      <c r="G862" s="588" t="s">
        <v>4310</v>
      </c>
      <c r="H862" s="619" t="s">
        <v>4311</v>
      </c>
      <c r="I862" s="581" t="s">
        <v>3941</v>
      </c>
      <c r="J862" s="580" t="s">
        <v>629</v>
      </c>
      <c r="K862" s="582">
        <f t="shared" si="2556"/>
        <v>1</v>
      </c>
      <c r="L862" s="588">
        <v>1</v>
      </c>
      <c r="M862" s="557"/>
      <c r="N862" s="558"/>
      <c r="O862" s="559">
        <f t="shared" si="2557"/>
        <v>1</v>
      </c>
      <c r="P862" s="560"/>
      <c r="Q862" s="558"/>
      <c r="R862" s="559">
        <f t="shared" si="2558"/>
        <v>1</v>
      </c>
      <c r="S862" s="560"/>
      <c r="T862" s="558"/>
      <c r="U862" s="561">
        <f t="shared" si="2559"/>
        <v>1</v>
      </c>
      <c r="V862" s="560"/>
      <c r="W862" s="558"/>
      <c r="X862" s="559">
        <f t="shared" si="2560"/>
        <v>1</v>
      </c>
      <c r="Y862" s="560"/>
      <c r="Z862" s="558"/>
      <c r="AA862" s="561">
        <f t="shared" si="2561"/>
        <v>1</v>
      </c>
      <c r="AB862" s="560"/>
      <c r="AC862" s="558"/>
      <c r="AD862" s="559">
        <f t="shared" si="2562"/>
        <v>1</v>
      </c>
      <c r="AE862" s="557"/>
      <c r="AF862" s="558"/>
      <c r="AG862" s="756">
        <f t="shared" si="2563"/>
        <v>1</v>
      </c>
      <c r="AH862" s="560"/>
      <c r="AI862" s="558"/>
      <c r="AJ862" s="562">
        <f t="shared" si="2564"/>
        <v>1</v>
      </c>
      <c r="AK862" s="560"/>
      <c r="AL862" s="558"/>
      <c r="AM862" s="562">
        <f t="shared" si="2565"/>
        <v>1</v>
      </c>
      <c r="AN862" s="560"/>
      <c r="AO862" s="558"/>
      <c r="AP862" s="562">
        <f t="shared" si="2566"/>
        <v>1</v>
      </c>
      <c r="AQ862" s="560"/>
      <c r="AR862" s="558"/>
      <c r="AS862" s="562">
        <f t="shared" si="2567"/>
        <v>1</v>
      </c>
      <c r="AT862" s="560"/>
      <c r="AU862" s="558"/>
      <c r="AV862" s="562">
        <f t="shared" si="2568"/>
        <v>1</v>
      </c>
      <c r="AW862" s="583">
        <f t="shared" si="2576"/>
        <v>0</v>
      </c>
      <c r="AX862" s="583">
        <f t="shared" si="2551"/>
        <v>0</v>
      </c>
      <c r="AY862" s="564">
        <f t="shared" si="2570"/>
        <v>0</v>
      </c>
      <c r="AZ862" s="565" t="e">
        <f t="shared" si="2571"/>
        <v>#DIV/0!</v>
      </c>
      <c r="BA862" s="566">
        <f t="shared" si="2572"/>
        <v>0</v>
      </c>
      <c r="BB862" s="567">
        <v>1</v>
      </c>
      <c r="BC862" s="568">
        <v>0</v>
      </c>
      <c r="BD862" s="584">
        <f t="shared" si="2477"/>
        <v>1</v>
      </c>
      <c r="BE862" s="583">
        <f t="shared" si="2474"/>
        <v>1</v>
      </c>
      <c r="BF862" s="585">
        <v>2</v>
      </c>
      <c r="BG862" s="586">
        <v>45720</v>
      </c>
      <c r="BH862" s="572">
        <f t="shared" si="2575"/>
        <v>46265</v>
      </c>
      <c r="BI862" s="587">
        <f t="shared" si="2573"/>
        <v>545</v>
      </c>
      <c r="BJ862" s="580" t="str">
        <f t="shared" si="2476"/>
        <v>Dead Stock</v>
      </c>
      <c r="BK862" s="751">
        <v>190000</v>
      </c>
    </row>
    <row r="863" spans="1:63" ht="13">
      <c r="A863" s="549"/>
      <c r="B863" s="576"/>
      <c r="C863" s="551">
        <v>860</v>
      </c>
      <c r="D863" s="708" t="s">
        <v>3889</v>
      </c>
      <c r="E863" s="710" t="s">
        <v>4740</v>
      </c>
      <c r="F863" s="593" t="s">
        <v>1952</v>
      </c>
      <c r="G863" s="588" t="s">
        <v>4049</v>
      </c>
      <c r="H863" s="589" t="s">
        <v>4048</v>
      </c>
      <c r="I863" s="589" t="s">
        <v>4001</v>
      </c>
      <c r="J863" s="580" t="s">
        <v>629</v>
      </c>
      <c r="K863" s="594">
        <f t="shared" si="2556"/>
        <v>1</v>
      </c>
      <c r="L863" s="588">
        <v>1</v>
      </c>
      <c r="M863" s="558"/>
      <c r="N863" s="558"/>
      <c r="O863" s="562">
        <f t="shared" si="2557"/>
        <v>1</v>
      </c>
      <c r="P863" s="560"/>
      <c r="Q863" s="558"/>
      <c r="R863" s="562">
        <f t="shared" si="2558"/>
        <v>1</v>
      </c>
      <c r="S863" s="560"/>
      <c r="T863" s="558"/>
      <c r="U863" s="595">
        <f t="shared" si="2559"/>
        <v>1</v>
      </c>
      <c r="V863" s="560"/>
      <c r="W863" s="558"/>
      <c r="X863" s="562">
        <f t="shared" si="2560"/>
        <v>1</v>
      </c>
      <c r="Y863" s="560"/>
      <c r="Z863" s="558"/>
      <c r="AA863" s="595">
        <f t="shared" si="2561"/>
        <v>1</v>
      </c>
      <c r="AB863" s="560"/>
      <c r="AC863" s="558"/>
      <c r="AD863" s="562">
        <f t="shared" si="2562"/>
        <v>1</v>
      </c>
      <c r="AE863" s="557"/>
      <c r="AF863" s="558"/>
      <c r="AG863" s="672">
        <f t="shared" si="2563"/>
        <v>1</v>
      </c>
      <c r="AH863" s="560"/>
      <c r="AI863" s="558"/>
      <c r="AJ863" s="562">
        <f t="shared" si="2564"/>
        <v>1</v>
      </c>
      <c r="AK863" s="560"/>
      <c r="AL863" s="558"/>
      <c r="AM863" s="562">
        <f t="shared" si="2565"/>
        <v>1</v>
      </c>
      <c r="AN863" s="560"/>
      <c r="AO863" s="558"/>
      <c r="AP863" s="562">
        <f t="shared" si="2566"/>
        <v>1</v>
      </c>
      <c r="AQ863" s="560"/>
      <c r="AR863" s="558"/>
      <c r="AS863" s="562">
        <f t="shared" si="2567"/>
        <v>1</v>
      </c>
      <c r="AT863" s="560"/>
      <c r="AU863" s="558"/>
      <c r="AV863" s="562">
        <f t="shared" si="2568"/>
        <v>1</v>
      </c>
      <c r="AW863" s="597">
        <f>SUM(M863+P863+S863+V863+Y863+AB863+AE863+AH863+AK863+AN863+AQ863+AT863)</f>
        <v>0</v>
      </c>
      <c r="AX863" s="583">
        <f t="shared" si="2551"/>
        <v>0</v>
      </c>
      <c r="AY863" s="599">
        <f t="shared" si="2570"/>
        <v>0</v>
      </c>
      <c r="AZ863" s="600" t="e">
        <f t="shared" si="2571"/>
        <v>#DIV/0!</v>
      </c>
      <c r="BA863" s="601">
        <f t="shared" si="2572"/>
        <v>0</v>
      </c>
      <c r="BB863" s="602">
        <v>1</v>
      </c>
      <c r="BC863" s="603">
        <v>0</v>
      </c>
      <c r="BD863" s="584">
        <f t="shared" si="2477"/>
        <v>1</v>
      </c>
      <c r="BE863" s="583">
        <f t="shared" si="2474"/>
        <v>1</v>
      </c>
      <c r="BF863" s="585">
        <v>2</v>
      </c>
      <c r="BG863" s="586">
        <v>45469.602407407408</v>
      </c>
      <c r="BH863" s="572">
        <f t="shared" si="2575"/>
        <v>46265</v>
      </c>
      <c r="BI863" s="604">
        <f t="shared" si="2573"/>
        <v>795.39759259259154</v>
      </c>
      <c r="BJ863" s="580" t="str">
        <f t="shared" si="2476"/>
        <v>Dead Stock</v>
      </c>
      <c r="BK863" s="751">
        <v>265400</v>
      </c>
    </row>
    <row r="864" spans="1:63" ht="13">
      <c r="A864" s="549"/>
      <c r="B864" s="550"/>
      <c r="C864" s="577">
        <v>861</v>
      </c>
      <c r="D864" s="708" t="s">
        <v>3889</v>
      </c>
      <c r="E864" s="709" t="s">
        <v>4740</v>
      </c>
      <c r="F864" s="593" t="s">
        <v>1952</v>
      </c>
      <c r="G864" s="588" t="s">
        <v>4089</v>
      </c>
      <c r="H864" s="589" t="s">
        <v>4090</v>
      </c>
      <c r="I864" s="589" t="s">
        <v>418</v>
      </c>
      <c r="J864" s="580" t="s">
        <v>629</v>
      </c>
      <c r="K864" s="594">
        <f t="shared" si="2556"/>
        <v>1</v>
      </c>
      <c r="L864" s="580">
        <v>1</v>
      </c>
      <c r="M864" s="558"/>
      <c r="N864" s="558"/>
      <c r="O864" s="562">
        <f t="shared" si="2557"/>
        <v>1</v>
      </c>
      <c r="P864" s="560"/>
      <c r="Q864" s="558"/>
      <c r="R864" s="562">
        <f t="shared" si="2558"/>
        <v>1</v>
      </c>
      <c r="S864" s="560"/>
      <c r="T864" s="558"/>
      <c r="U864" s="595">
        <f t="shared" si="2559"/>
        <v>1</v>
      </c>
      <c r="V864" s="560"/>
      <c r="W864" s="558"/>
      <c r="X864" s="562">
        <f t="shared" si="2560"/>
        <v>1</v>
      </c>
      <c r="Y864" s="560"/>
      <c r="Z864" s="558"/>
      <c r="AA864" s="595">
        <f t="shared" si="2561"/>
        <v>1</v>
      </c>
      <c r="AB864" s="560"/>
      <c r="AC864" s="558"/>
      <c r="AD864" s="562">
        <f t="shared" si="2562"/>
        <v>1</v>
      </c>
      <c r="AE864" s="557"/>
      <c r="AF864" s="558"/>
      <c r="AG864" s="672">
        <f t="shared" si="2563"/>
        <v>1</v>
      </c>
      <c r="AH864" s="560"/>
      <c r="AI864" s="558"/>
      <c r="AJ864" s="562">
        <f t="shared" si="2564"/>
        <v>1</v>
      </c>
      <c r="AK864" s="560"/>
      <c r="AL864" s="558"/>
      <c r="AM864" s="562">
        <f t="shared" si="2565"/>
        <v>1</v>
      </c>
      <c r="AN864" s="560"/>
      <c r="AO864" s="558"/>
      <c r="AP864" s="562">
        <f t="shared" si="2566"/>
        <v>1</v>
      </c>
      <c r="AQ864" s="560"/>
      <c r="AR864" s="558"/>
      <c r="AS864" s="562">
        <f t="shared" si="2567"/>
        <v>1</v>
      </c>
      <c r="AT864" s="560"/>
      <c r="AU864" s="558"/>
      <c r="AV864" s="562">
        <f t="shared" si="2568"/>
        <v>1</v>
      </c>
      <c r="AW864" s="597">
        <f>SUM(M864+P864+S864+V864+Y864+AB864+AE864+AH864+AK864+AN864+AQ864+AT864)</f>
        <v>0</v>
      </c>
      <c r="AX864" s="583">
        <f t="shared" si="2551"/>
        <v>0</v>
      </c>
      <c r="AY864" s="599">
        <f t="shared" si="2570"/>
        <v>0</v>
      </c>
      <c r="AZ864" s="600" t="e">
        <f t="shared" si="2571"/>
        <v>#DIV/0!</v>
      </c>
      <c r="BA864" s="601">
        <f t="shared" si="2572"/>
        <v>0</v>
      </c>
      <c r="BB864" s="602">
        <v>1</v>
      </c>
      <c r="BC864" s="603">
        <v>0</v>
      </c>
      <c r="BD864" s="584">
        <f t="shared" si="2477"/>
        <v>1</v>
      </c>
      <c r="BE864" s="583">
        <f t="shared" si="2474"/>
        <v>1</v>
      </c>
      <c r="BF864" s="585">
        <v>2</v>
      </c>
      <c r="BG864" s="586">
        <v>45497.76902777778</v>
      </c>
      <c r="BH864" s="572">
        <f t="shared" si="2575"/>
        <v>46265</v>
      </c>
      <c r="BI864" s="604">
        <f t="shared" si="2573"/>
        <v>767.23097222221986</v>
      </c>
      <c r="BJ864" s="580" t="str">
        <f t="shared" si="2476"/>
        <v>Dead Stock</v>
      </c>
      <c r="BK864" s="751">
        <v>184600</v>
      </c>
    </row>
    <row r="865" spans="1:63" ht="13">
      <c r="A865" s="549"/>
      <c r="B865" s="550"/>
      <c r="C865" s="551">
        <v>862</v>
      </c>
      <c r="D865" s="708" t="s">
        <v>3889</v>
      </c>
      <c r="E865" s="710" t="s">
        <v>4639</v>
      </c>
      <c r="F865" s="593" t="s">
        <v>1952</v>
      </c>
      <c r="G865" s="588" t="s">
        <v>3921</v>
      </c>
      <c r="H865" s="589" t="s">
        <v>3920</v>
      </c>
      <c r="I865" s="589" t="s">
        <v>3106</v>
      </c>
      <c r="J865" s="580" t="s">
        <v>629</v>
      </c>
      <c r="K865" s="594">
        <f t="shared" si="2556"/>
        <v>1</v>
      </c>
      <c r="L865" s="588">
        <v>1</v>
      </c>
      <c r="M865" s="558"/>
      <c r="N865" s="558"/>
      <c r="O865" s="562">
        <f t="shared" si="2557"/>
        <v>1</v>
      </c>
      <c r="P865" s="560"/>
      <c r="Q865" s="558"/>
      <c r="R865" s="562">
        <f t="shared" si="2558"/>
        <v>1</v>
      </c>
      <c r="S865" s="560"/>
      <c r="T865" s="558"/>
      <c r="U865" s="595">
        <f t="shared" si="2559"/>
        <v>1</v>
      </c>
      <c r="V865" s="560"/>
      <c r="W865" s="558"/>
      <c r="X865" s="562">
        <f t="shared" si="2560"/>
        <v>1</v>
      </c>
      <c r="Y865" s="560"/>
      <c r="Z865" s="558"/>
      <c r="AA865" s="595">
        <f t="shared" si="2561"/>
        <v>1</v>
      </c>
      <c r="AB865" s="560"/>
      <c r="AC865" s="558"/>
      <c r="AD865" s="562">
        <f t="shared" si="2562"/>
        <v>1</v>
      </c>
      <c r="AE865" s="557"/>
      <c r="AF865" s="558"/>
      <c r="AG865" s="672">
        <f t="shared" si="2563"/>
        <v>1</v>
      </c>
      <c r="AH865" s="560"/>
      <c r="AI865" s="558"/>
      <c r="AJ865" s="562">
        <f t="shared" si="2564"/>
        <v>1</v>
      </c>
      <c r="AK865" s="560"/>
      <c r="AL865" s="558"/>
      <c r="AM865" s="562">
        <f t="shared" si="2565"/>
        <v>1</v>
      </c>
      <c r="AN865" s="560"/>
      <c r="AO865" s="558"/>
      <c r="AP865" s="562">
        <f t="shared" si="2566"/>
        <v>1</v>
      </c>
      <c r="AQ865" s="560"/>
      <c r="AR865" s="558"/>
      <c r="AS865" s="562">
        <f t="shared" si="2567"/>
        <v>1</v>
      </c>
      <c r="AT865" s="560"/>
      <c r="AU865" s="558"/>
      <c r="AV865" s="562">
        <f t="shared" si="2568"/>
        <v>1</v>
      </c>
      <c r="AW865" s="597">
        <f t="shared" si="2576"/>
        <v>0</v>
      </c>
      <c r="AX865" s="583">
        <f t="shared" si="2551"/>
        <v>0</v>
      </c>
      <c r="AY865" s="599">
        <f t="shared" si="2570"/>
        <v>0</v>
      </c>
      <c r="AZ865" s="600" t="e">
        <f t="shared" si="2571"/>
        <v>#DIV/0!</v>
      </c>
      <c r="BA865" s="601">
        <f t="shared" si="2572"/>
        <v>0</v>
      </c>
      <c r="BB865" s="602">
        <v>1</v>
      </c>
      <c r="BC865" s="603">
        <v>0</v>
      </c>
      <c r="BD865" s="584">
        <f t="shared" si="2477"/>
        <v>1</v>
      </c>
      <c r="BE865" s="583">
        <f t="shared" si="2474"/>
        <v>1</v>
      </c>
      <c r="BF865" s="585">
        <v>2</v>
      </c>
      <c r="BG865" s="586">
        <v>45330.480104166665</v>
      </c>
      <c r="BH865" s="572">
        <f t="shared" si="2575"/>
        <v>46265</v>
      </c>
      <c r="BI865" s="604">
        <f t="shared" si="2573"/>
        <v>934.51989583333489</v>
      </c>
      <c r="BJ865" s="580" t="str">
        <f t="shared" si="2476"/>
        <v>Dead Stock</v>
      </c>
      <c r="BK865" s="751">
        <v>75000</v>
      </c>
    </row>
    <row r="866" spans="1:63" ht="13">
      <c r="A866" s="575"/>
      <c r="B866" s="576"/>
      <c r="C866" s="551">
        <v>863</v>
      </c>
      <c r="D866" s="708" t="s">
        <v>3889</v>
      </c>
      <c r="E866" s="709" t="s">
        <v>4742</v>
      </c>
      <c r="F866" s="593" t="s">
        <v>1952</v>
      </c>
      <c r="G866" s="588" t="s">
        <v>4067</v>
      </c>
      <c r="H866" s="589" t="s">
        <v>4798</v>
      </c>
      <c r="I866" s="589" t="s">
        <v>2412</v>
      </c>
      <c r="J866" s="580" t="s">
        <v>629</v>
      </c>
      <c r="K866" s="594">
        <f t="shared" si="2556"/>
        <v>1</v>
      </c>
      <c r="L866" s="580">
        <v>1</v>
      </c>
      <c r="M866" s="558"/>
      <c r="N866" s="558"/>
      <c r="O866" s="562">
        <f t="shared" si="2557"/>
        <v>1</v>
      </c>
      <c r="P866" s="560"/>
      <c r="Q866" s="558"/>
      <c r="R866" s="562">
        <f t="shared" si="2558"/>
        <v>1</v>
      </c>
      <c r="S866" s="560"/>
      <c r="T866" s="558"/>
      <c r="U866" s="595">
        <f t="shared" si="2559"/>
        <v>1</v>
      </c>
      <c r="V866" s="560"/>
      <c r="W866" s="558"/>
      <c r="X866" s="562">
        <f t="shared" si="2560"/>
        <v>1</v>
      </c>
      <c r="Y866" s="560"/>
      <c r="Z866" s="558"/>
      <c r="AA866" s="595">
        <f t="shared" si="2561"/>
        <v>1</v>
      </c>
      <c r="AB866" s="560"/>
      <c r="AC866" s="558"/>
      <c r="AD866" s="562">
        <f t="shared" si="2562"/>
        <v>1</v>
      </c>
      <c r="AE866" s="557"/>
      <c r="AF866" s="558"/>
      <c r="AG866" s="672">
        <f t="shared" si="2563"/>
        <v>1</v>
      </c>
      <c r="AH866" s="560"/>
      <c r="AI866" s="558"/>
      <c r="AJ866" s="562">
        <f t="shared" si="2564"/>
        <v>1</v>
      </c>
      <c r="AK866" s="560"/>
      <c r="AL866" s="558"/>
      <c r="AM866" s="562">
        <f t="shared" si="2565"/>
        <v>1</v>
      </c>
      <c r="AN866" s="560"/>
      <c r="AO866" s="558"/>
      <c r="AP866" s="562">
        <f t="shared" si="2566"/>
        <v>1</v>
      </c>
      <c r="AQ866" s="560"/>
      <c r="AR866" s="558"/>
      <c r="AS866" s="562">
        <f t="shared" si="2567"/>
        <v>1</v>
      </c>
      <c r="AT866" s="560"/>
      <c r="AU866" s="558"/>
      <c r="AV866" s="562">
        <f t="shared" si="2568"/>
        <v>1</v>
      </c>
      <c r="AW866" s="597">
        <f t="shared" ref="AW866:AW869" si="2577">SUM(M866+P866+S866+V866+Y866+AB866+AE866+AH866+AK866+AN866+AQ866+AT866)</f>
        <v>0</v>
      </c>
      <c r="AX866" s="583">
        <f t="shared" si="2551"/>
        <v>0</v>
      </c>
      <c r="AY866" s="599">
        <f t="shared" si="2570"/>
        <v>0</v>
      </c>
      <c r="AZ866" s="600" t="e">
        <f t="shared" si="2571"/>
        <v>#DIV/0!</v>
      </c>
      <c r="BA866" s="601">
        <f t="shared" si="2572"/>
        <v>0</v>
      </c>
      <c r="BB866" s="602">
        <v>1</v>
      </c>
      <c r="BC866" s="603">
        <v>0</v>
      </c>
      <c r="BD866" s="584">
        <f t="shared" si="2477"/>
        <v>1</v>
      </c>
      <c r="BE866" s="583">
        <f t="shared" si="2474"/>
        <v>1</v>
      </c>
      <c r="BF866" s="585">
        <v>2</v>
      </c>
      <c r="BG866" s="586">
        <v>45481.544340277775</v>
      </c>
      <c r="BH866" s="572">
        <f t="shared" si="2575"/>
        <v>46265</v>
      </c>
      <c r="BI866" s="604">
        <f t="shared" si="2573"/>
        <v>783.45565972222539</v>
      </c>
      <c r="BJ866" s="580" t="str">
        <f t="shared" si="2476"/>
        <v>Dead Stock</v>
      </c>
      <c r="BK866" s="751">
        <v>110000</v>
      </c>
    </row>
    <row r="867" spans="1:63" ht="13">
      <c r="A867" s="549"/>
      <c r="B867" s="576"/>
      <c r="C867" s="551">
        <v>864</v>
      </c>
      <c r="D867" s="708" t="s">
        <v>3889</v>
      </c>
      <c r="E867" s="709" t="s">
        <v>4742</v>
      </c>
      <c r="F867" s="593" t="s">
        <v>1952</v>
      </c>
      <c r="G867" s="588" t="s">
        <v>4068</v>
      </c>
      <c r="H867" s="589" t="s">
        <v>4069</v>
      </c>
      <c r="I867" s="589" t="s">
        <v>2174</v>
      </c>
      <c r="J867" s="580" t="s">
        <v>629</v>
      </c>
      <c r="K867" s="594">
        <f t="shared" si="2556"/>
        <v>1</v>
      </c>
      <c r="L867" s="588">
        <v>1</v>
      </c>
      <c r="M867" s="558"/>
      <c r="N867" s="558"/>
      <c r="O867" s="562">
        <f t="shared" si="2557"/>
        <v>1</v>
      </c>
      <c r="P867" s="560"/>
      <c r="Q867" s="558"/>
      <c r="R867" s="562">
        <f t="shared" si="2558"/>
        <v>1</v>
      </c>
      <c r="S867" s="560"/>
      <c r="T867" s="558"/>
      <c r="U867" s="595">
        <f t="shared" si="2559"/>
        <v>1</v>
      </c>
      <c r="V867" s="560"/>
      <c r="W867" s="558"/>
      <c r="X867" s="562">
        <f t="shared" si="2560"/>
        <v>1</v>
      </c>
      <c r="Y867" s="560"/>
      <c r="Z867" s="558"/>
      <c r="AA867" s="595">
        <f t="shared" si="2561"/>
        <v>1</v>
      </c>
      <c r="AB867" s="560"/>
      <c r="AC867" s="558"/>
      <c r="AD867" s="562">
        <f t="shared" si="2562"/>
        <v>1</v>
      </c>
      <c r="AE867" s="557"/>
      <c r="AF867" s="558"/>
      <c r="AG867" s="672">
        <f t="shared" si="2563"/>
        <v>1</v>
      </c>
      <c r="AH867" s="560"/>
      <c r="AI867" s="558"/>
      <c r="AJ867" s="562">
        <f t="shared" si="2564"/>
        <v>1</v>
      </c>
      <c r="AK867" s="560"/>
      <c r="AL867" s="558"/>
      <c r="AM867" s="562">
        <f t="shared" si="2565"/>
        <v>1</v>
      </c>
      <c r="AN867" s="560"/>
      <c r="AO867" s="558"/>
      <c r="AP867" s="562">
        <f t="shared" si="2566"/>
        <v>1</v>
      </c>
      <c r="AQ867" s="560"/>
      <c r="AR867" s="558"/>
      <c r="AS867" s="562">
        <f t="shared" si="2567"/>
        <v>1</v>
      </c>
      <c r="AT867" s="560"/>
      <c r="AU867" s="558"/>
      <c r="AV867" s="562">
        <f t="shared" si="2568"/>
        <v>1</v>
      </c>
      <c r="AW867" s="597">
        <f t="shared" si="2577"/>
        <v>0</v>
      </c>
      <c r="AX867" s="583">
        <f t="shared" si="2551"/>
        <v>0</v>
      </c>
      <c r="AY867" s="599">
        <f t="shared" si="2570"/>
        <v>0</v>
      </c>
      <c r="AZ867" s="600" t="e">
        <f t="shared" si="2571"/>
        <v>#DIV/0!</v>
      </c>
      <c r="BA867" s="601">
        <f t="shared" si="2572"/>
        <v>0</v>
      </c>
      <c r="BB867" s="602">
        <v>1</v>
      </c>
      <c r="BC867" s="603">
        <v>0</v>
      </c>
      <c r="BD867" s="584">
        <f t="shared" si="2477"/>
        <v>1</v>
      </c>
      <c r="BE867" s="583">
        <f t="shared" si="2474"/>
        <v>1</v>
      </c>
      <c r="BF867" s="585">
        <v>2</v>
      </c>
      <c r="BG867" s="586">
        <v>45481.544340277775</v>
      </c>
      <c r="BH867" s="572">
        <f t="shared" si="2575"/>
        <v>46265</v>
      </c>
      <c r="BI867" s="604">
        <f t="shared" si="2573"/>
        <v>783.45565972222539</v>
      </c>
      <c r="BJ867" s="580" t="str">
        <f t="shared" si="2476"/>
        <v>Dead Stock</v>
      </c>
      <c r="BK867" s="751">
        <v>120000</v>
      </c>
    </row>
    <row r="868" spans="1:63" ht="13">
      <c r="A868" s="590"/>
      <c r="B868" s="591"/>
      <c r="C868" s="577">
        <v>865</v>
      </c>
      <c r="D868" s="708" t="s">
        <v>3889</v>
      </c>
      <c r="E868" s="710" t="s">
        <v>4740</v>
      </c>
      <c r="F868" s="593" t="s">
        <v>1952</v>
      </c>
      <c r="G868" s="588" t="s">
        <v>4697</v>
      </c>
      <c r="H868" s="589" t="s">
        <v>4698</v>
      </c>
      <c r="I868" s="589" t="s">
        <v>4699</v>
      </c>
      <c r="J868" s="588" t="s">
        <v>629</v>
      </c>
      <c r="K868" s="594">
        <f t="shared" si="2556"/>
        <v>4</v>
      </c>
      <c r="L868" s="580">
        <v>4</v>
      </c>
      <c r="M868" s="558"/>
      <c r="N868" s="558"/>
      <c r="O868" s="562">
        <f t="shared" si="2557"/>
        <v>4</v>
      </c>
      <c r="P868" s="560"/>
      <c r="Q868" s="558"/>
      <c r="R868" s="562">
        <f t="shared" si="2558"/>
        <v>4</v>
      </c>
      <c r="S868" s="560"/>
      <c r="T868" s="558"/>
      <c r="U868" s="595">
        <f t="shared" si="2559"/>
        <v>4</v>
      </c>
      <c r="V868" s="560"/>
      <c r="W868" s="558"/>
      <c r="X868" s="562">
        <f t="shared" si="2560"/>
        <v>4</v>
      </c>
      <c r="Y868" s="560"/>
      <c r="Z868" s="558"/>
      <c r="AA868" s="595">
        <f t="shared" si="2561"/>
        <v>4</v>
      </c>
      <c r="AB868" s="560"/>
      <c r="AC868" s="558"/>
      <c r="AD868" s="562">
        <f t="shared" si="2562"/>
        <v>4</v>
      </c>
      <c r="AE868" s="557"/>
      <c r="AF868" s="558"/>
      <c r="AG868" s="672">
        <f t="shared" si="2563"/>
        <v>4</v>
      </c>
      <c r="AH868" s="560"/>
      <c r="AI868" s="558"/>
      <c r="AJ868" s="562">
        <f t="shared" si="2564"/>
        <v>4</v>
      </c>
      <c r="AK868" s="560"/>
      <c r="AL868" s="558"/>
      <c r="AM868" s="562">
        <f t="shared" si="2565"/>
        <v>4</v>
      </c>
      <c r="AN868" s="560"/>
      <c r="AO868" s="558"/>
      <c r="AP868" s="562">
        <f t="shared" si="2566"/>
        <v>4</v>
      </c>
      <c r="AQ868" s="560"/>
      <c r="AR868" s="558"/>
      <c r="AS868" s="562">
        <f t="shared" si="2567"/>
        <v>4</v>
      </c>
      <c r="AT868" s="560"/>
      <c r="AU868" s="558"/>
      <c r="AV868" s="562">
        <f t="shared" si="2568"/>
        <v>4</v>
      </c>
      <c r="AW868" s="597">
        <f t="shared" si="2577"/>
        <v>0</v>
      </c>
      <c r="AX868" s="583">
        <f t="shared" si="2551"/>
        <v>0</v>
      </c>
      <c r="AY868" s="599">
        <f t="shared" si="2570"/>
        <v>0</v>
      </c>
      <c r="AZ868" s="600" t="e">
        <f t="shared" si="2571"/>
        <v>#DIV/0!</v>
      </c>
      <c r="BA868" s="601">
        <f t="shared" si="2572"/>
        <v>0</v>
      </c>
      <c r="BB868" s="602">
        <v>4</v>
      </c>
      <c r="BC868" s="603">
        <v>1</v>
      </c>
      <c r="BD868" s="584">
        <f t="shared" si="2477"/>
        <v>4</v>
      </c>
      <c r="BE868" s="583">
        <f t="shared" si="2474"/>
        <v>3</v>
      </c>
      <c r="BF868" s="585">
        <v>2</v>
      </c>
      <c r="BG868" s="586">
        <v>45919</v>
      </c>
      <c r="BH868" s="572">
        <f t="shared" si="2575"/>
        <v>46265</v>
      </c>
      <c r="BI868" s="604">
        <f t="shared" si="2573"/>
        <v>346</v>
      </c>
      <c r="BJ868" s="580" t="str">
        <f t="shared" si="2476"/>
        <v/>
      </c>
      <c r="BK868" s="751">
        <v>15200</v>
      </c>
    </row>
    <row r="869" spans="1:63" ht="13">
      <c r="A869" s="590"/>
      <c r="B869" s="591"/>
      <c r="C869" s="551">
        <v>866</v>
      </c>
      <c r="D869" s="708" t="s">
        <v>3889</v>
      </c>
      <c r="E869" s="710" t="s">
        <v>4740</v>
      </c>
      <c r="F869" s="593" t="s">
        <v>1952</v>
      </c>
      <c r="G869" s="588" t="s">
        <v>4655</v>
      </c>
      <c r="H869" s="589" t="s">
        <v>4656</v>
      </c>
      <c r="I869" s="589" t="s">
        <v>422</v>
      </c>
      <c r="J869" s="580" t="s">
        <v>629</v>
      </c>
      <c r="K869" s="594">
        <f t="shared" si="2556"/>
        <v>10</v>
      </c>
      <c r="L869" s="580">
        <v>10</v>
      </c>
      <c r="M869" s="558"/>
      <c r="N869" s="558"/>
      <c r="O869" s="562">
        <f t="shared" si="2557"/>
        <v>10</v>
      </c>
      <c r="P869" s="560"/>
      <c r="Q869" s="558"/>
      <c r="R869" s="562">
        <f t="shared" si="2558"/>
        <v>10</v>
      </c>
      <c r="S869" s="560"/>
      <c r="T869" s="558"/>
      <c r="U869" s="595">
        <f t="shared" si="2559"/>
        <v>10</v>
      </c>
      <c r="V869" s="560"/>
      <c r="W869" s="558"/>
      <c r="X869" s="562">
        <f t="shared" si="2560"/>
        <v>10</v>
      </c>
      <c r="Y869" s="560"/>
      <c r="Z869" s="558"/>
      <c r="AA869" s="595">
        <f t="shared" si="2561"/>
        <v>10</v>
      </c>
      <c r="AB869" s="560"/>
      <c r="AC869" s="558"/>
      <c r="AD869" s="562">
        <f t="shared" si="2562"/>
        <v>10</v>
      </c>
      <c r="AE869" s="557"/>
      <c r="AF869" s="558"/>
      <c r="AG869" s="672">
        <f t="shared" si="2563"/>
        <v>10</v>
      </c>
      <c r="AH869" s="560"/>
      <c r="AI869" s="558"/>
      <c r="AJ869" s="562">
        <f t="shared" si="2564"/>
        <v>10</v>
      </c>
      <c r="AK869" s="560"/>
      <c r="AL869" s="558"/>
      <c r="AM869" s="562">
        <f t="shared" si="2565"/>
        <v>10</v>
      </c>
      <c r="AN869" s="560"/>
      <c r="AO869" s="558"/>
      <c r="AP869" s="562">
        <f t="shared" si="2566"/>
        <v>10</v>
      </c>
      <c r="AQ869" s="560"/>
      <c r="AR869" s="558"/>
      <c r="AS869" s="562">
        <f t="shared" si="2567"/>
        <v>10</v>
      </c>
      <c r="AT869" s="560"/>
      <c r="AU869" s="558"/>
      <c r="AV869" s="562">
        <f t="shared" si="2568"/>
        <v>10</v>
      </c>
      <c r="AW869" s="597">
        <f t="shared" si="2577"/>
        <v>0</v>
      </c>
      <c r="AX869" s="583">
        <f t="shared" si="2551"/>
        <v>0</v>
      </c>
      <c r="AY869" s="599">
        <f t="shared" si="2570"/>
        <v>0</v>
      </c>
      <c r="AZ869" s="600" t="e">
        <f t="shared" si="2571"/>
        <v>#DIV/0!</v>
      </c>
      <c r="BA869" s="601">
        <f t="shared" si="2572"/>
        <v>0</v>
      </c>
      <c r="BB869" s="602">
        <v>10</v>
      </c>
      <c r="BC869" s="603">
        <v>1</v>
      </c>
      <c r="BD869" s="584">
        <f t="shared" si="2477"/>
        <v>10</v>
      </c>
      <c r="BE869" s="583">
        <f t="shared" si="2474"/>
        <v>9</v>
      </c>
      <c r="BF869" s="585">
        <v>2</v>
      </c>
      <c r="BG869" s="586">
        <v>45909</v>
      </c>
      <c r="BH869" s="572">
        <f t="shared" si="2575"/>
        <v>46265</v>
      </c>
      <c r="BI869" s="604">
        <f t="shared" si="2573"/>
        <v>356</v>
      </c>
      <c r="BJ869" s="580" t="str">
        <f t="shared" si="2476"/>
        <v/>
      </c>
      <c r="BK869" s="751">
        <v>6000</v>
      </c>
    </row>
    <row r="870" spans="1:63" ht="13">
      <c r="A870" s="575"/>
      <c r="B870" s="576"/>
      <c r="C870" s="551">
        <v>867</v>
      </c>
      <c r="D870" s="708" t="s">
        <v>3889</v>
      </c>
      <c r="E870" s="710" t="s">
        <v>4740</v>
      </c>
      <c r="F870" s="593" t="s">
        <v>1952</v>
      </c>
      <c r="G870" s="588" t="s">
        <v>765</v>
      </c>
      <c r="H870" s="619" t="s">
        <v>4319</v>
      </c>
      <c r="I870" s="581" t="s">
        <v>418</v>
      </c>
      <c r="J870" s="580" t="s">
        <v>629</v>
      </c>
      <c r="K870" s="582">
        <f t="shared" ref="K870" si="2578">AV870</f>
        <v>26</v>
      </c>
      <c r="L870" s="588">
        <v>16</v>
      </c>
      <c r="M870" s="557"/>
      <c r="N870" s="558"/>
      <c r="O870" s="559">
        <f t="shared" ref="O870" si="2579">SUM(L870+M870-N870)</f>
        <v>16</v>
      </c>
      <c r="P870" s="560"/>
      <c r="Q870" s="558">
        <v>16</v>
      </c>
      <c r="R870" s="559">
        <f t="shared" ref="R870" si="2580">SUM(O870+P870-Q870)</f>
        <v>0</v>
      </c>
      <c r="S870" s="560"/>
      <c r="T870" s="558"/>
      <c r="U870" s="561">
        <f t="shared" ref="U870" si="2581">SUM(R870+S870-T870)</f>
        <v>0</v>
      </c>
      <c r="V870" s="560">
        <v>26</v>
      </c>
      <c r="W870" s="558"/>
      <c r="X870" s="559">
        <f t="shared" ref="X870" si="2582">SUM(U870+V870-W870)</f>
        <v>26</v>
      </c>
      <c r="Y870" s="560"/>
      <c r="Z870" s="558">
        <v>16</v>
      </c>
      <c r="AA870" s="561">
        <f t="shared" ref="AA870" si="2583">SUM(X870+Y870-Z870)</f>
        <v>10</v>
      </c>
      <c r="AB870" s="560">
        <v>16</v>
      </c>
      <c r="AC870" s="558"/>
      <c r="AD870" s="559">
        <f t="shared" ref="AD870" si="2584">SUM(AA870+AB870-AC870)</f>
        <v>26</v>
      </c>
      <c r="AE870" s="557"/>
      <c r="AF870" s="558"/>
      <c r="AG870" s="756">
        <f t="shared" ref="AG870" si="2585">SUM(AD870+AE870-AF870)</f>
        <v>26</v>
      </c>
      <c r="AH870" s="560"/>
      <c r="AI870" s="558"/>
      <c r="AJ870" s="562">
        <f t="shared" ref="AJ870" si="2586">SUM(AG870+AH870-AI870)</f>
        <v>26</v>
      </c>
      <c r="AK870" s="560"/>
      <c r="AL870" s="558"/>
      <c r="AM870" s="562">
        <f t="shared" ref="AM870" si="2587">SUM(AJ870+AK870-AL870)</f>
        <v>26</v>
      </c>
      <c r="AN870" s="560"/>
      <c r="AO870" s="558"/>
      <c r="AP870" s="562">
        <f t="shared" si="2566"/>
        <v>26</v>
      </c>
      <c r="AQ870" s="560"/>
      <c r="AR870" s="558"/>
      <c r="AS870" s="562">
        <f t="shared" ref="AS870" si="2588">SUM(AP870+AQ870-AR870)</f>
        <v>26</v>
      </c>
      <c r="AT870" s="560"/>
      <c r="AU870" s="558"/>
      <c r="AV870" s="562">
        <f t="shared" ref="AV870" si="2589">SUM(AS870+AT870-AU870)</f>
        <v>26</v>
      </c>
      <c r="AW870" s="583">
        <f t="shared" ref="AW870" si="2590">SUM(M870+P870+S870+V870+Y870+AB870+AE870+AH870+AK870+AN870+AQ870+AT870)</f>
        <v>42</v>
      </c>
      <c r="AX870" s="583">
        <f t="shared" si="2551"/>
        <v>32</v>
      </c>
      <c r="AY870" s="564">
        <f t="shared" ref="AY870" si="2591">SUM(N870,Q870,T870,W870,Z870,AC870,AF870,AI870,AL870,AO870,AR870,AU870)</f>
        <v>32</v>
      </c>
      <c r="AZ870" s="565">
        <f t="shared" ref="AZ870" si="2592">AVERAGE(N870,Q870,T870,W870,Z870,AC870,AF870,AI870,AL870,AO870,AR870,AU870)</f>
        <v>16</v>
      </c>
      <c r="BA870" s="566">
        <f t="shared" ref="BA870" si="2593">COUNT(N870,Q870,T870,W870,Z870,AC870,AF870,AI870,AL870,AO870,AR870,AU870)</f>
        <v>2</v>
      </c>
      <c r="BB870" s="567">
        <f>MAX(0, Table176252626[[#This Row],[Column6]])</f>
        <v>26</v>
      </c>
      <c r="BC870" s="568">
        <v>1</v>
      </c>
      <c r="BD870" s="584">
        <f t="shared" si="2477"/>
        <v>26</v>
      </c>
      <c r="BE870" s="583">
        <f t="shared" si="2474"/>
        <v>25</v>
      </c>
      <c r="BF870" s="585">
        <v>2</v>
      </c>
      <c r="BG870" s="586">
        <v>46197</v>
      </c>
      <c r="BH870" s="572">
        <f t="shared" si="2575"/>
        <v>46265</v>
      </c>
      <c r="BI870" s="587">
        <f t="shared" ref="BI870" si="2594">BH870-BG870</f>
        <v>68</v>
      </c>
      <c r="BJ870" s="580" t="str">
        <f t="shared" si="2476"/>
        <v/>
      </c>
      <c r="BK870" s="751">
        <v>15000</v>
      </c>
    </row>
    <row r="871" spans="1:63" ht="13">
      <c r="A871" s="575"/>
      <c r="B871" s="576"/>
      <c r="C871" s="551">
        <v>868</v>
      </c>
      <c r="D871" s="711" t="s">
        <v>3889</v>
      </c>
      <c r="E871" s="712" t="s">
        <v>4740</v>
      </c>
      <c r="F871" s="593" t="s">
        <v>1952</v>
      </c>
      <c r="G871" s="588" t="s">
        <v>3744</v>
      </c>
      <c r="H871" s="589" t="s">
        <v>3745</v>
      </c>
      <c r="I871" s="581" t="s">
        <v>4300</v>
      </c>
      <c r="J871" s="580" t="s">
        <v>629</v>
      </c>
      <c r="K871" s="594">
        <f t="shared" ref="K871:K876" si="2595">AV871</f>
        <v>1</v>
      </c>
      <c r="L871" s="588">
        <v>1</v>
      </c>
      <c r="M871" s="558"/>
      <c r="N871" s="558"/>
      <c r="O871" s="562">
        <f t="shared" ref="O871:O876" si="2596">SUM(L871+M871-N871)</f>
        <v>1</v>
      </c>
      <c r="P871" s="560"/>
      <c r="Q871" s="558"/>
      <c r="R871" s="562">
        <f t="shared" ref="R871:R876" si="2597">SUM(O871+P871-Q871)</f>
        <v>1</v>
      </c>
      <c r="S871" s="560"/>
      <c r="T871" s="558"/>
      <c r="U871" s="595">
        <f t="shared" ref="U871:U876" si="2598">SUM(R871+S871-T871)</f>
        <v>1</v>
      </c>
      <c r="V871" s="560"/>
      <c r="W871" s="558"/>
      <c r="X871" s="562">
        <f t="shared" ref="X871:X876" si="2599">SUM(U871+V871-W871)</f>
        <v>1</v>
      </c>
      <c r="Y871" s="560"/>
      <c r="Z871" s="558"/>
      <c r="AA871" s="595">
        <f t="shared" ref="AA871:AA876" si="2600">SUM(X871+Y871-Z871)</f>
        <v>1</v>
      </c>
      <c r="AB871" s="560"/>
      <c r="AC871" s="558"/>
      <c r="AD871" s="562">
        <f t="shared" ref="AD871:AD876" si="2601">SUM(AA871+AB871-AC871)</f>
        <v>1</v>
      </c>
      <c r="AE871" s="557"/>
      <c r="AF871" s="558"/>
      <c r="AG871" s="672">
        <f t="shared" ref="AG871:AG876" si="2602">SUM(AD871+AE871-AF871)</f>
        <v>1</v>
      </c>
      <c r="AH871" s="560"/>
      <c r="AI871" s="558"/>
      <c r="AJ871" s="562">
        <f t="shared" ref="AJ871:AJ876" si="2603">SUM(AG871+AH871-AI871)</f>
        <v>1</v>
      </c>
      <c r="AK871" s="560"/>
      <c r="AL871" s="558"/>
      <c r="AM871" s="562">
        <f t="shared" ref="AM871:AM876" si="2604">SUM(AJ871+AK871-AL871)</f>
        <v>1</v>
      </c>
      <c r="AN871" s="560"/>
      <c r="AO871" s="558"/>
      <c r="AP871" s="562">
        <f t="shared" ref="AP871:AP876" si="2605">SUM(AM871+AN871-AO871)</f>
        <v>1</v>
      </c>
      <c r="AQ871" s="560"/>
      <c r="AR871" s="558"/>
      <c r="AS871" s="562">
        <f t="shared" ref="AS871:AS876" si="2606">SUM(AP871+AQ871-AR871)</f>
        <v>1</v>
      </c>
      <c r="AT871" s="560"/>
      <c r="AU871" s="558"/>
      <c r="AV871" s="562">
        <f t="shared" ref="AV871:AV876" si="2607">SUM(AS871+AT871-AU871)</f>
        <v>1</v>
      </c>
      <c r="AW871" s="597">
        <f t="shared" ref="AW871:AW872" si="2608">SUM(M871+P871+S871+V871+Y871+AB871+AE871+AH871+AK871+AN871+AQ871+AT871)</f>
        <v>0</v>
      </c>
      <c r="AX871" s="583">
        <f t="shared" si="2551"/>
        <v>0</v>
      </c>
      <c r="AY871" s="599">
        <f t="shared" ref="AY871:AY876" si="2609">SUM(N871,Q871,T871,W871,Z871,AC871,AF871,AI871,AL871,AO871,AR871,AU871)</f>
        <v>0</v>
      </c>
      <c r="AZ871" s="600" t="e">
        <f t="shared" ref="AZ871:AZ876" si="2610">AVERAGE(N871,Q871,T871,W871,Z871,AC871,AF871,AI871,AL871,AO871,AR871,AU871)</f>
        <v>#DIV/0!</v>
      </c>
      <c r="BA871" s="601">
        <f t="shared" ref="BA871:BA876" si="2611">COUNT(N871,Q871,T871,W871,Z871,AC871,AF871,AI871,AL871,AO871,AR871,AU871)</f>
        <v>0</v>
      </c>
      <c r="BB871" s="602">
        <v>1</v>
      </c>
      <c r="BC871" s="603">
        <v>0</v>
      </c>
      <c r="BD871" s="584">
        <f t="shared" si="2477"/>
        <v>1</v>
      </c>
      <c r="BE871" s="583">
        <f t="shared" si="2474"/>
        <v>1</v>
      </c>
      <c r="BF871" s="585">
        <v>2</v>
      </c>
      <c r="BG871" s="586">
        <v>45513.679699074077</v>
      </c>
      <c r="BH871" s="572">
        <f t="shared" si="2575"/>
        <v>46265</v>
      </c>
      <c r="BI871" s="604">
        <f t="shared" ref="BI871:BI876" si="2612">BH871-BG871</f>
        <v>751.32030092592322</v>
      </c>
      <c r="BJ871" s="580" t="str">
        <f t="shared" si="2476"/>
        <v>Dead Stock</v>
      </c>
      <c r="BK871" s="751">
        <v>14250</v>
      </c>
    </row>
    <row r="872" spans="1:63" ht="13">
      <c r="A872" s="549"/>
      <c r="B872" s="550"/>
      <c r="C872" s="577">
        <v>869</v>
      </c>
      <c r="D872" s="711" t="s">
        <v>3889</v>
      </c>
      <c r="E872" s="712" t="s">
        <v>4740</v>
      </c>
      <c r="F872" s="593" t="s">
        <v>1952</v>
      </c>
      <c r="G872" s="588" t="s">
        <v>3760</v>
      </c>
      <c r="H872" s="589" t="s">
        <v>3761</v>
      </c>
      <c r="I872" s="581" t="s">
        <v>4300</v>
      </c>
      <c r="J872" s="580" t="s">
        <v>629</v>
      </c>
      <c r="K872" s="582">
        <f t="shared" si="2595"/>
        <v>2</v>
      </c>
      <c r="L872" s="588">
        <v>2</v>
      </c>
      <c r="M872" s="558"/>
      <c r="N872" s="558"/>
      <c r="O872" s="562">
        <f t="shared" si="2596"/>
        <v>2</v>
      </c>
      <c r="P872" s="560"/>
      <c r="Q872" s="558"/>
      <c r="R872" s="562">
        <f t="shared" si="2597"/>
        <v>2</v>
      </c>
      <c r="S872" s="560"/>
      <c r="T872" s="558"/>
      <c r="U872" s="595">
        <f t="shared" si="2598"/>
        <v>2</v>
      </c>
      <c r="V872" s="560"/>
      <c r="W872" s="558"/>
      <c r="X872" s="562">
        <f t="shared" si="2599"/>
        <v>2</v>
      </c>
      <c r="Y872" s="560"/>
      <c r="Z872" s="558"/>
      <c r="AA872" s="595">
        <f t="shared" si="2600"/>
        <v>2</v>
      </c>
      <c r="AB872" s="560"/>
      <c r="AC872" s="558"/>
      <c r="AD872" s="562">
        <f t="shared" si="2601"/>
        <v>2</v>
      </c>
      <c r="AE872" s="557"/>
      <c r="AF872" s="558"/>
      <c r="AG872" s="672">
        <f t="shared" si="2602"/>
        <v>2</v>
      </c>
      <c r="AH872" s="560"/>
      <c r="AI872" s="558"/>
      <c r="AJ872" s="562">
        <f t="shared" si="2603"/>
        <v>2</v>
      </c>
      <c r="AK872" s="560"/>
      <c r="AL872" s="558"/>
      <c r="AM872" s="562">
        <f t="shared" si="2604"/>
        <v>2</v>
      </c>
      <c r="AN872" s="560"/>
      <c r="AO872" s="558"/>
      <c r="AP872" s="562">
        <f t="shared" si="2605"/>
        <v>2</v>
      </c>
      <c r="AQ872" s="560"/>
      <c r="AR872" s="558"/>
      <c r="AS872" s="562">
        <f t="shared" si="2606"/>
        <v>2</v>
      </c>
      <c r="AT872" s="560"/>
      <c r="AU872" s="558"/>
      <c r="AV872" s="562">
        <f t="shared" si="2607"/>
        <v>2</v>
      </c>
      <c r="AW872" s="597">
        <f t="shared" si="2608"/>
        <v>0</v>
      </c>
      <c r="AX872" s="583">
        <f t="shared" si="2551"/>
        <v>0</v>
      </c>
      <c r="AY872" s="599">
        <f t="shared" si="2609"/>
        <v>0</v>
      </c>
      <c r="AZ872" s="600" t="e">
        <f t="shared" si="2610"/>
        <v>#DIV/0!</v>
      </c>
      <c r="BA872" s="601">
        <f t="shared" si="2611"/>
        <v>0</v>
      </c>
      <c r="BB872" s="602">
        <v>2</v>
      </c>
      <c r="BC872" s="603">
        <v>1</v>
      </c>
      <c r="BD872" s="584">
        <f t="shared" si="2477"/>
        <v>2</v>
      </c>
      <c r="BE872" s="583">
        <f t="shared" si="2474"/>
        <v>1</v>
      </c>
      <c r="BF872" s="585">
        <v>2</v>
      </c>
      <c r="BG872" s="586">
        <v>45513.679699074077</v>
      </c>
      <c r="BH872" s="572">
        <f t="shared" si="2575"/>
        <v>46265</v>
      </c>
      <c r="BI872" s="604">
        <f t="shared" si="2612"/>
        <v>751.32030092592322</v>
      </c>
      <c r="BJ872" s="580" t="str">
        <f t="shared" si="2476"/>
        <v>Dead Stock</v>
      </c>
      <c r="BK872" s="751">
        <v>14250</v>
      </c>
    </row>
    <row r="873" spans="1:63" ht="13">
      <c r="A873" s="590"/>
      <c r="B873" s="591"/>
      <c r="C873" s="551">
        <v>870</v>
      </c>
      <c r="D873" s="711" t="s">
        <v>3889</v>
      </c>
      <c r="E873" s="712" t="s">
        <v>4740</v>
      </c>
      <c r="F873" s="593" t="s">
        <v>1953</v>
      </c>
      <c r="G873" s="588" t="s">
        <v>3752</v>
      </c>
      <c r="H873" s="589" t="s">
        <v>3753</v>
      </c>
      <c r="I873" s="581" t="s">
        <v>4300</v>
      </c>
      <c r="J873" s="580" t="s">
        <v>629</v>
      </c>
      <c r="K873" s="594">
        <f t="shared" si="2595"/>
        <v>2</v>
      </c>
      <c r="L873" s="588">
        <v>2</v>
      </c>
      <c r="M873" s="558"/>
      <c r="N873" s="558"/>
      <c r="O873" s="562">
        <f t="shared" si="2596"/>
        <v>2</v>
      </c>
      <c r="P873" s="560"/>
      <c r="Q873" s="558"/>
      <c r="R873" s="562">
        <f t="shared" si="2597"/>
        <v>2</v>
      </c>
      <c r="S873" s="560"/>
      <c r="T873" s="558"/>
      <c r="U873" s="595">
        <f t="shared" si="2598"/>
        <v>2</v>
      </c>
      <c r="V873" s="560"/>
      <c r="W873" s="558"/>
      <c r="X873" s="562">
        <f t="shared" si="2599"/>
        <v>2</v>
      </c>
      <c r="Y873" s="560"/>
      <c r="Z873" s="558"/>
      <c r="AA873" s="595">
        <f t="shared" si="2600"/>
        <v>2</v>
      </c>
      <c r="AB873" s="560"/>
      <c r="AC873" s="558"/>
      <c r="AD873" s="562">
        <f t="shared" si="2601"/>
        <v>2</v>
      </c>
      <c r="AE873" s="557"/>
      <c r="AF873" s="558"/>
      <c r="AG873" s="672">
        <f t="shared" si="2602"/>
        <v>2</v>
      </c>
      <c r="AH873" s="560"/>
      <c r="AI873" s="558"/>
      <c r="AJ873" s="562">
        <f t="shared" si="2603"/>
        <v>2</v>
      </c>
      <c r="AK873" s="560"/>
      <c r="AL873" s="558"/>
      <c r="AM873" s="562">
        <f t="shared" si="2604"/>
        <v>2</v>
      </c>
      <c r="AN873" s="560"/>
      <c r="AO873" s="558"/>
      <c r="AP873" s="562">
        <f t="shared" si="2605"/>
        <v>2</v>
      </c>
      <c r="AQ873" s="560"/>
      <c r="AR873" s="558"/>
      <c r="AS873" s="562">
        <f t="shared" si="2606"/>
        <v>2</v>
      </c>
      <c r="AT873" s="560"/>
      <c r="AU873" s="558"/>
      <c r="AV873" s="562">
        <f t="shared" si="2607"/>
        <v>2</v>
      </c>
      <c r="AW873" s="597">
        <f t="shared" ref="AW873:AW876" si="2613">SUM(M873+P873+S873+V873+Y873+AB873+AE873+AH873+AK873+AN873+AQ873+AT873)</f>
        <v>0</v>
      </c>
      <c r="AX873" s="583">
        <f t="shared" si="2551"/>
        <v>0</v>
      </c>
      <c r="AY873" s="599">
        <f t="shared" si="2609"/>
        <v>0</v>
      </c>
      <c r="AZ873" s="600" t="e">
        <f t="shared" si="2610"/>
        <v>#DIV/0!</v>
      </c>
      <c r="BA873" s="601">
        <f t="shared" si="2611"/>
        <v>0</v>
      </c>
      <c r="BB873" s="602">
        <v>2</v>
      </c>
      <c r="BC873" s="603">
        <v>1</v>
      </c>
      <c r="BD873" s="584">
        <f t="shared" si="2477"/>
        <v>2</v>
      </c>
      <c r="BE873" s="583">
        <f t="shared" si="2474"/>
        <v>1</v>
      </c>
      <c r="BF873" s="585">
        <v>2</v>
      </c>
      <c r="BG873" s="586">
        <v>45513.679699074077</v>
      </c>
      <c r="BH873" s="572">
        <f t="shared" si="2575"/>
        <v>46265</v>
      </c>
      <c r="BI873" s="604">
        <f t="shared" si="2612"/>
        <v>751.32030092592322</v>
      </c>
      <c r="BJ873" s="580" t="str">
        <f t="shared" si="2476"/>
        <v>Dead Stock</v>
      </c>
      <c r="BK873" s="751">
        <v>8740</v>
      </c>
    </row>
    <row r="874" spans="1:63" ht="13">
      <c r="A874" s="549"/>
      <c r="B874" s="550"/>
      <c r="C874" s="551">
        <v>871</v>
      </c>
      <c r="D874" s="711" t="s">
        <v>3889</v>
      </c>
      <c r="E874" s="712" t="s">
        <v>4740</v>
      </c>
      <c r="F874" s="593" t="s">
        <v>1953</v>
      </c>
      <c r="G874" s="588" t="s">
        <v>3738</v>
      </c>
      <c r="H874" s="589" t="s">
        <v>3739</v>
      </c>
      <c r="I874" s="581" t="s">
        <v>4300</v>
      </c>
      <c r="J874" s="580" t="s">
        <v>629</v>
      </c>
      <c r="K874" s="594">
        <f t="shared" si="2595"/>
        <v>0</v>
      </c>
      <c r="L874" s="580">
        <v>0</v>
      </c>
      <c r="M874" s="558"/>
      <c r="N874" s="558"/>
      <c r="O874" s="562">
        <f t="shared" si="2596"/>
        <v>0</v>
      </c>
      <c r="P874" s="560"/>
      <c r="Q874" s="558"/>
      <c r="R874" s="562">
        <f t="shared" si="2597"/>
        <v>0</v>
      </c>
      <c r="S874" s="560"/>
      <c r="T874" s="558"/>
      <c r="U874" s="595">
        <f t="shared" si="2598"/>
        <v>0</v>
      </c>
      <c r="V874" s="560"/>
      <c r="W874" s="558"/>
      <c r="X874" s="562">
        <f t="shared" si="2599"/>
        <v>0</v>
      </c>
      <c r="Y874" s="560"/>
      <c r="Z874" s="558"/>
      <c r="AA874" s="595">
        <f t="shared" si="2600"/>
        <v>0</v>
      </c>
      <c r="AB874" s="560"/>
      <c r="AC874" s="558"/>
      <c r="AD874" s="562">
        <f t="shared" si="2601"/>
        <v>0</v>
      </c>
      <c r="AE874" s="557"/>
      <c r="AF874" s="558"/>
      <c r="AG874" s="672">
        <f t="shared" si="2602"/>
        <v>0</v>
      </c>
      <c r="AH874" s="560"/>
      <c r="AI874" s="558"/>
      <c r="AJ874" s="562">
        <f t="shared" si="2603"/>
        <v>0</v>
      </c>
      <c r="AK874" s="560"/>
      <c r="AL874" s="558"/>
      <c r="AM874" s="562">
        <f t="shared" si="2604"/>
        <v>0</v>
      </c>
      <c r="AN874" s="560"/>
      <c r="AO874" s="558"/>
      <c r="AP874" s="562">
        <f t="shared" si="2605"/>
        <v>0</v>
      </c>
      <c r="AQ874" s="560"/>
      <c r="AR874" s="558"/>
      <c r="AS874" s="562">
        <f t="shared" si="2606"/>
        <v>0</v>
      </c>
      <c r="AT874" s="560"/>
      <c r="AU874" s="558"/>
      <c r="AV874" s="562">
        <f t="shared" si="2607"/>
        <v>0</v>
      </c>
      <c r="AW874" s="597">
        <f>SUM(M874+P874+S874+V874+Y874+AB874+AE874+AH874+AK874+AN874+AQ874+AT874)</f>
        <v>0</v>
      </c>
      <c r="AX874" s="583">
        <f t="shared" si="2551"/>
        <v>0</v>
      </c>
      <c r="AY874" s="599">
        <f t="shared" si="2609"/>
        <v>0</v>
      </c>
      <c r="AZ874" s="600" t="e">
        <f t="shared" si="2610"/>
        <v>#DIV/0!</v>
      </c>
      <c r="BA874" s="601">
        <f t="shared" si="2611"/>
        <v>0</v>
      </c>
      <c r="BB874" s="602">
        <v>1</v>
      </c>
      <c r="BC874" s="603">
        <f t="shared" ref="BC874" si="2614">MIN(N874,Q874,T874,W874,Z874,AC874,AF874,AI874,AL874,AO874,AR874,AU874)</f>
        <v>0</v>
      </c>
      <c r="BD874" s="584">
        <f t="shared" si="2477"/>
        <v>0</v>
      </c>
      <c r="BE874" s="583">
        <f t="shared" si="2474"/>
        <v>0</v>
      </c>
      <c r="BF874" s="585">
        <v>2</v>
      </c>
      <c r="BG874" s="586"/>
      <c r="BH874" s="572">
        <f t="shared" si="2575"/>
        <v>46265</v>
      </c>
      <c r="BI874" s="604">
        <f t="shared" si="2612"/>
        <v>46265</v>
      </c>
      <c r="BJ874" s="580" t="str">
        <f t="shared" si="2476"/>
        <v/>
      </c>
      <c r="BK874" s="751">
        <v>44175</v>
      </c>
    </row>
    <row r="875" spans="1:63" ht="13">
      <c r="A875" s="575"/>
      <c r="B875" s="576"/>
      <c r="C875" s="551">
        <v>872</v>
      </c>
      <c r="D875" s="711" t="s">
        <v>3889</v>
      </c>
      <c r="E875" s="712" t="s">
        <v>4740</v>
      </c>
      <c r="F875" s="593" t="s">
        <v>1953</v>
      </c>
      <c r="G875" s="588" t="s">
        <v>3754</v>
      </c>
      <c r="H875" s="589" t="s">
        <v>3755</v>
      </c>
      <c r="I875" s="581" t="s">
        <v>4300</v>
      </c>
      <c r="J875" s="580" t="s">
        <v>629</v>
      </c>
      <c r="K875" s="594">
        <f t="shared" si="2595"/>
        <v>1</v>
      </c>
      <c r="L875" s="580">
        <v>1</v>
      </c>
      <c r="M875" s="558"/>
      <c r="N875" s="558"/>
      <c r="O875" s="562">
        <f t="shared" si="2596"/>
        <v>1</v>
      </c>
      <c r="P875" s="560"/>
      <c r="Q875" s="558"/>
      <c r="R875" s="562">
        <f t="shared" si="2597"/>
        <v>1</v>
      </c>
      <c r="S875" s="560"/>
      <c r="T875" s="558"/>
      <c r="U875" s="595">
        <f t="shared" si="2598"/>
        <v>1</v>
      </c>
      <c r="V875" s="560"/>
      <c r="W875" s="558"/>
      <c r="X875" s="562">
        <f t="shared" si="2599"/>
        <v>1</v>
      </c>
      <c r="Y875" s="560"/>
      <c r="Z875" s="558"/>
      <c r="AA875" s="595">
        <f t="shared" si="2600"/>
        <v>1</v>
      </c>
      <c r="AB875" s="560"/>
      <c r="AC875" s="558"/>
      <c r="AD875" s="562">
        <f t="shared" si="2601"/>
        <v>1</v>
      </c>
      <c r="AE875" s="557"/>
      <c r="AF875" s="558"/>
      <c r="AG875" s="672">
        <f t="shared" si="2602"/>
        <v>1</v>
      </c>
      <c r="AH875" s="560"/>
      <c r="AI875" s="558"/>
      <c r="AJ875" s="562">
        <f t="shared" si="2603"/>
        <v>1</v>
      </c>
      <c r="AK875" s="560"/>
      <c r="AL875" s="558"/>
      <c r="AM875" s="562">
        <f t="shared" si="2604"/>
        <v>1</v>
      </c>
      <c r="AN875" s="560"/>
      <c r="AO875" s="558"/>
      <c r="AP875" s="562">
        <f t="shared" si="2605"/>
        <v>1</v>
      </c>
      <c r="AQ875" s="560"/>
      <c r="AR875" s="558"/>
      <c r="AS875" s="562">
        <f t="shared" si="2606"/>
        <v>1</v>
      </c>
      <c r="AT875" s="560"/>
      <c r="AU875" s="558"/>
      <c r="AV875" s="562">
        <f t="shared" si="2607"/>
        <v>1</v>
      </c>
      <c r="AW875" s="597">
        <f t="shared" si="2613"/>
        <v>0</v>
      </c>
      <c r="AX875" s="583">
        <f t="shared" si="2551"/>
        <v>0</v>
      </c>
      <c r="AY875" s="599">
        <f t="shared" si="2609"/>
        <v>0</v>
      </c>
      <c r="AZ875" s="600" t="e">
        <f t="shared" si="2610"/>
        <v>#DIV/0!</v>
      </c>
      <c r="BA875" s="601">
        <f t="shared" si="2611"/>
        <v>0</v>
      </c>
      <c r="BB875" s="602">
        <v>1</v>
      </c>
      <c r="BC875" s="603">
        <v>0</v>
      </c>
      <c r="BD875" s="584">
        <f t="shared" si="2477"/>
        <v>1</v>
      </c>
      <c r="BE875" s="583">
        <f t="shared" si="2474"/>
        <v>1</v>
      </c>
      <c r="BF875" s="585">
        <v>2</v>
      </c>
      <c r="BG875" s="586">
        <v>45280</v>
      </c>
      <c r="BH875" s="572">
        <f t="shared" si="2575"/>
        <v>46265</v>
      </c>
      <c r="BI875" s="604">
        <f t="shared" si="2612"/>
        <v>985</v>
      </c>
      <c r="BJ875" s="580" t="str">
        <f t="shared" si="2476"/>
        <v>Dead Stock</v>
      </c>
      <c r="BK875" s="751">
        <v>43500</v>
      </c>
    </row>
    <row r="876" spans="1:63" ht="13">
      <c r="A876" s="549"/>
      <c r="B876" s="576"/>
      <c r="C876" s="577">
        <v>873</v>
      </c>
      <c r="D876" s="711" t="s">
        <v>3889</v>
      </c>
      <c r="E876" s="712" t="s">
        <v>4740</v>
      </c>
      <c r="F876" s="593" t="s">
        <v>1952</v>
      </c>
      <c r="G876" s="588" t="s">
        <v>3762</v>
      </c>
      <c r="H876" s="589" t="s">
        <v>3763</v>
      </c>
      <c r="I876" s="581" t="s">
        <v>4300</v>
      </c>
      <c r="J876" s="580" t="s">
        <v>629</v>
      </c>
      <c r="K876" s="594">
        <f t="shared" si="2595"/>
        <v>2</v>
      </c>
      <c r="L876" s="580">
        <v>2</v>
      </c>
      <c r="M876" s="558"/>
      <c r="N876" s="558"/>
      <c r="O876" s="562">
        <f t="shared" si="2596"/>
        <v>2</v>
      </c>
      <c r="P876" s="560"/>
      <c r="Q876" s="558"/>
      <c r="R876" s="562">
        <f t="shared" si="2597"/>
        <v>2</v>
      </c>
      <c r="S876" s="560"/>
      <c r="T876" s="558"/>
      <c r="U876" s="595">
        <f t="shared" si="2598"/>
        <v>2</v>
      </c>
      <c r="V876" s="560"/>
      <c r="W876" s="558"/>
      <c r="X876" s="562">
        <f t="shared" si="2599"/>
        <v>2</v>
      </c>
      <c r="Y876" s="560"/>
      <c r="Z876" s="558"/>
      <c r="AA876" s="595">
        <f t="shared" si="2600"/>
        <v>2</v>
      </c>
      <c r="AB876" s="560"/>
      <c r="AC876" s="558"/>
      <c r="AD876" s="562">
        <f t="shared" si="2601"/>
        <v>2</v>
      </c>
      <c r="AE876" s="557"/>
      <c r="AF876" s="558"/>
      <c r="AG876" s="672">
        <f t="shared" si="2602"/>
        <v>2</v>
      </c>
      <c r="AH876" s="560"/>
      <c r="AI876" s="558"/>
      <c r="AJ876" s="562">
        <f t="shared" si="2603"/>
        <v>2</v>
      </c>
      <c r="AK876" s="560"/>
      <c r="AL876" s="558"/>
      <c r="AM876" s="562">
        <f t="shared" si="2604"/>
        <v>2</v>
      </c>
      <c r="AN876" s="560"/>
      <c r="AO876" s="558"/>
      <c r="AP876" s="562">
        <f t="shared" si="2605"/>
        <v>2</v>
      </c>
      <c r="AQ876" s="560"/>
      <c r="AR876" s="558"/>
      <c r="AS876" s="562">
        <f t="shared" si="2606"/>
        <v>2</v>
      </c>
      <c r="AT876" s="560"/>
      <c r="AU876" s="558"/>
      <c r="AV876" s="562">
        <f t="shared" si="2607"/>
        <v>2</v>
      </c>
      <c r="AW876" s="597">
        <f t="shared" si="2613"/>
        <v>0</v>
      </c>
      <c r="AX876" s="583">
        <f t="shared" si="2551"/>
        <v>0</v>
      </c>
      <c r="AY876" s="599">
        <f t="shared" si="2609"/>
        <v>0</v>
      </c>
      <c r="AZ876" s="600" t="e">
        <f t="shared" si="2610"/>
        <v>#DIV/0!</v>
      </c>
      <c r="BA876" s="601">
        <f t="shared" si="2611"/>
        <v>0</v>
      </c>
      <c r="BB876" s="602">
        <v>2</v>
      </c>
      <c r="BC876" s="603">
        <v>1</v>
      </c>
      <c r="BD876" s="584">
        <f t="shared" si="2477"/>
        <v>2</v>
      </c>
      <c r="BE876" s="583">
        <f t="shared" si="2474"/>
        <v>1</v>
      </c>
      <c r="BF876" s="585">
        <v>2</v>
      </c>
      <c r="BG876" s="586">
        <v>45280</v>
      </c>
      <c r="BH876" s="572">
        <f t="shared" si="2575"/>
        <v>46265</v>
      </c>
      <c r="BI876" s="604">
        <f t="shared" si="2612"/>
        <v>985</v>
      </c>
      <c r="BJ876" s="580" t="str">
        <f t="shared" si="2476"/>
        <v>Dead Stock</v>
      </c>
      <c r="BK876" s="751">
        <v>41325</v>
      </c>
    </row>
    <row r="877" spans="1:63" ht="13">
      <c r="A877" s="590"/>
      <c r="B877" s="591"/>
      <c r="C877" s="551">
        <v>874</v>
      </c>
      <c r="D877" s="645"/>
      <c r="E877" s="645"/>
      <c r="F877" s="553" t="s">
        <v>1953</v>
      </c>
      <c r="G877" s="646" t="s">
        <v>550</v>
      </c>
      <c r="H877" s="647" t="s">
        <v>3126</v>
      </c>
      <c r="I877" s="637" t="s">
        <v>423</v>
      </c>
      <c r="J877" s="580" t="s">
        <v>629</v>
      </c>
      <c r="K877" s="594">
        <f>AV877</f>
        <v>1</v>
      </c>
      <c r="L877" s="580">
        <v>1</v>
      </c>
      <c r="M877" s="557"/>
      <c r="N877" s="558"/>
      <c r="O877" s="559">
        <f>SUM(L877+M877-N877)</f>
        <v>1</v>
      </c>
      <c r="P877" s="560"/>
      <c r="Q877" s="558"/>
      <c r="R877" s="559">
        <f>SUM(O877+P877-Q877)</f>
        <v>1</v>
      </c>
      <c r="S877" s="560"/>
      <c r="T877" s="558"/>
      <c r="U877" s="561">
        <f>SUM(R877+S877-T877)</f>
        <v>1</v>
      </c>
      <c r="V877" s="560"/>
      <c r="W877" s="558"/>
      <c r="X877" s="559">
        <f>SUM(U877+V877-W877)</f>
        <v>1</v>
      </c>
      <c r="Y877" s="560"/>
      <c r="Z877" s="558"/>
      <c r="AA877" s="561">
        <f>SUM(X877+Y877-Z877)</f>
        <v>1</v>
      </c>
      <c r="AB877" s="560"/>
      <c r="AC877" s="558"/>
      <c r="AD877" s="559">
        <f>SUM(AA877+AB877-AC877)</f>
        <v>1</v>
      </c>
      <c r="AE877" s="557"/>
      <c r="AF877" s="558"/>
      <c r="AG877" s="756">
        <f>SUM(AD877+AE877-AF877)</f>
        <v>1</v>
      </c>
      <c r="AH877" s="560"/>
      <c r="AI877" s="558"/>
      <c r="AJ877" s="562">
        <f>SUM(AG877+AH877-AI877)</f>
        <v>1</v>
      </c>
      <c r="AK877" s="560"/>
      <c r="AL877" s="558"/>
      <c r="AM877" s="562">
        <f>SUM(AJ877+AK877-AL877)</f>
        <v>1</v>
      </c>
      <c r="AN877" s="560"/>
      <c r="AO877" s="558"/>
      <c r="AP877" s="562">
        <f>SUM(AM877+AN877-AO877)</f>
        <v>1</v>
      </c>
      <c r="AQ877" s="560"/>
      <c r="AR877" s="558"/>
      <c r="AS877" s="562">
        <f>SUM(AP877+AQ877-AR877)</f>
        <v>1</v>
      </c>
      <c r="AT877" s="560"/>
      <c r="AU877" s="558"/>
      <c r="AV877" s="562">
        <f>SUM(AS877+AT877-AU877)</f>
        <v>1</v>
      </c>
      <c r="AW877" s="583">
        <f t="shared" ref="AW877" si="2615">SUM(M877+P877+S877+V877+Y877+AB877+AE877+AH877+AK877+AN877+AQ877+AT877)</f>
        <v>0</v>
      </c>
      <c r="AX877" s="583">
        <f t="shared" si="2551"/>
        <v>0</v>
      </c>
      <c r="AY877" s="564">
        <f>SUM(N877,Q877,T877,W877,Z877,AC877,AF877,AI877,AL877,AO877,AR877,AU877)</f>
        <v>0</v>
      </c>
      <c r="AZ877" s="565" t="e">
        <f>AVERAGE(N877,Q877,T877,W877,Z877,AC877,AF877,AI877,AL877,AO877,AR877,AU877)</f>
        <v>#DIV/0!</v>
      </c>
      <c r="BA877" s="566">
        <f>COUNT(N877,Q877,T877,W877,Z877,AC877,AF877,AI877,AL877,AO877,AR877,AU877)</f>
        <v>0</v>
      </c>
      <c r="BB877" s="567">
        <f>MAX(0, Table176252626[[#This Row],[Column6]])</f>
        <v>1</v>
      </c>
      <c r="BC877" s="568">
        <v>0</v>
      </c>
      <c r="BD877" s="584">
        <f t="shared" si="2477"/>
        <v>1</v>
      </c>
      <c r="BE877" s="583">
        <f t="shared" si="2474"/>
        <v>1</v>
      </c>
      <c r="BF877" s="585">
        <v>2</v>
      </c>
      <c r="BG877" s="586">
        <v>43383.610844907409</v>
      </c>
      <c r="BH877" s="572">
        <f>BH477</f>
        <v>46265</v>
      </c>
      <c r="BI877" s="608">
        <f>BH877-BG877</f>
        <v>2881.389155092591</v>
      </c>
      <c r="BJ877" s="580" t="str">
        <f t="shared" si="2476"/>
        <v>Dead Stock</v>
      </c>
      <c r="BK877" s="751">
        <v>110000</v>
      </c>
    </row>
    <row r="878" spans="1:63" ht="13">
      <c r="A878" s="549"/>
      <c r="B878" s="550"/>
      <c r="C878" s="551">
        <v>875</v>
      </c>
      <c r="D878" s="552"/>
      <c r="E878" s="578"/>
      <c r="F878" s="658" t="s">
        <v>4933</v>
      </c>
      <c r="G878" s="622" t="s">
        <v>932</v>
      </c>
      <c r="H878" s="619" t="s">
        <v>3888</v>
      </c>
      <c r="I878" s="589" t="s">
        <v>2108</v>
      </c>
      <c r="J878" s="580" t="s">
        <v>629</v>
      </c>
      <c r="K878" s="582">
        <f t="shared" ref="K878" si="2616">AV878</f>
        <v>1</v>
      </c>
      <c r="L878" s="580">
        <v>1</v>
      </c>
      <c r="M878" s="557"/>
      <c r="N878" s="558"/>
      <c r="O878" s="559">
        <f t="shared" ref="O878" si="2617">SUM(L878+M878-N878)</f>
        <v>1</v>
      </c>
      <c r="P878" s="560"/>
      <c r="Q878" s="558"/>
      <c r="R878" s="559">
        <f t="shared" ref="R878" si="2618">SUM(O878+P878-Q878)</f>
        <v>1</v>
      </c>
      <c r="S878" s="560"/>
      <c r="T878" s="558"/>
      <c r="U878" s="561">
        <f t="shared" ref="U878" si="2619">SUM(R878+S878-T878)</f>
        <v>1</v>
      </c>
      <c r="V878" s="560"/>
      <c r="W878" s="558"/>
      <c r="X878" s="559">
        <f t="shared" ref="X878" si="2620">SUM(U878+V878-W878)</f>
        <v>1</v>
      </c>
      <c r="Y878" s="560"/>
      <c r="Z878" s="558"/>
      <c r="AA878" s="561">
        <f t="shared" ref="AA878" si="2621">SUM(X878+Y878-Z878)</f>
        <v>1</v>
      </c>
      <c r="AB878" s="560"/>
      <c r="AC878" s="558"/>
      <c r="AD878" s="559">
        <f t="shared" ref="AD878" si="2622">SUM(AA878+AB878-AC878)</f>
        <v>1</v>
      </c>
      <c r="AE878" s="557"/>
      <c r="AF878" s="558"/>
      <c r="AG878" s="756">
        <f t="shared" ref="AG878" si="2623">SUM(AD878+AE878-AF878)</f>
        <v>1</v>
      </c>
      <c r="AH878" s="560"/>
      <c r="AI878" s="558"/>
      <c r="AJ878" s="562">
        <f t="shared" ref="AJ878" si="2624">SUM(AG878+AH878-AI878)</f>
        <v>1</v>
      </c>
      <c r="AK878" s="560"/>
      <c r="AL878" s="558"/>
      <c r="AM878" s="562">
        <f t="shared" ref="AM878" si="2625">SUM(AJ878+AK878-AL878)</f>
        <v>1</v>
      </c>
      <c r="AN878" s="560"/>
      <c r="AO878" s="558"/>
      <c r="AP878" s="562">
        <f t="shared" ref="AP878" si="2626">SUM(AM878+AN878-AO878)</f>
        <v>1</v>
      </c>
      <c r="AQ878" s="560"/>
      <c r="AR878" s="558"/>
      <c r="AS878" s="562">
        <f t="shared" ref="AS878" si="2627">SUM(AP878+AQ878-AR878)</f>
        <v>1</v>
      </c>
      <c r="AT878" s="560"/>
      <c r="AU878" s="558"/>
      <c r="AV878" s="562">
        <f t="shared" ref="AV878" si="2628">SUM(AS878+AT878-AU878)</f>
        <v>1</v>
      </c>
      <c r="AW878" s="583">
        <f t="shared" ref="AW878" si="2629">SUM(M878+P878+S878+V878+Y878+AB878+AE878+AH878+AK878+AN878+AQ878+AT878)</f>
        <v>0</v>
      </c>
      <c r="AX878" s="583">
        <f t="shared" ref="AX878" si="2630">SUM(N878+Q878+T878+W878+Z878+AC878+AF878+AI878+AL878+AO878+AR878+AU878)</f>
        <v>0</v>
      </c>
      <c r="AY878" s="564">
        <f t="shared" ref="AY878" si="2631">SUM(N878,Q878,T878,W878,Z878,AC878,AF878,AI878,AL878,AO878,AR878,AU878)</f>
        <v>0</v>
      </c>
      <c r="AZ878" s="565" t="e">
        <f t="shared" ref="AZ878" si="2632">AVERAGE(N878,Q878,T878,W878,Z878,AC878,AF878,AI878,AL878,AO878,AR878,AU878)</f>
        <v>#DIV/0!</v>
      </c>
      <c r="BA878" s="566">
        <f t="shared" ref="BA878" si="2633">COUNT(N878,Q878,T878,W878,Z878,AC878,AF878,AI878,AL878,AO878,AR878,AU878)</f>
        <v>0</v>
      </c>
      <c r="BB878" s="567">
        <f>MAX(0, Table176252626[[#This Row],[Column6]])</f>
        <v>1</v>
      </c>
      <c r="BC878" s="568">
        <v>0</v>
      </c>
      <c r="BD878" s="584">
        <f t="shared" si="1703"/>
        <v>1</v>
      </c>
      <c r="BE878" s="583">
        <f t="shared" si="1700"/>
        <v>1</v>
      </c>
      <c r="BF878" s="585">
        <v>2</v>
      </c>
      <c r="BG878" s="586">
        <v>44273.59851851852</v>
      </c>
      <c r="BH878" s="572">
        <f>BH628</f>
        <v>46265</v>
      </c>
      <c r="BI878" s="587">
        <f t="shared" ref="BI878" si="2634">BH878-BG878</f>
        <v>1991.40148148148</v>
      </c>
      <c r="BJ878" s="580" t="str">
        <f t="shared" si="1702"/>
        <v>Dead Stock</v>
      </c>
      <c r="BK878" s="751">
        <v>190000</v>
      </c>
    </row>
    <row r="879" spans="1:63" ht="13">
      <c r="A879" s="549"/>
      <c r="B879" s="550"/>
      <c r="C879" s="551">
        <v>876</v>
      </c>
      <c r="D879" s="552"/>
      <c r="E879" s="578"/>
      <c r="F879" s="553" t="s">
        <v>1953</v>
      </c>
      <c r="G879" s="606" t="s">
        <v>218</v>
      </c>
      <c r="H879" s="613" t="s">
        <v>219</v>
      </c>
      <c r="I879" s="581" t="s">
        <v>423</v>
      </c>
      <c r="J879" s="580" t="s">
        <v>629</v>
      </c>
      <c r="K879" s="582">
        <f>AV879</f>
        <v>7</v>
      </c>
      <c r="L879" s="580">
        <v>7</v>
      </c>
      <c r="M879" s="557"/>
      <c r="N879" s="558"/>
      <c r="O879" s="559">
        <f>SUM(L879+M879-N879)</f>
        <v>7</v>
      </c>
      <c r="P879" s="560"/>
      <c r="Q879" s="558"/>
      <c r="R879" s="559">
        <f>SUM(O879+P879-Q879)</f>
        <v>7</v>
      </c>
      <c r="S879" s="560"/>
      <c r="T879" s="558"/>
      <c r="U879" s="561">
        <f>SUM(R879+S879-T879)</f>
        <v>7</v>
      </c>
      <c r="V879" s="560"/>
      <c r="W879" s="558"/>
      <c r="X879" s="559">
        <f>SUM(U879+V879-W879)</f>
        <v>7</v>
      </c>
      <c r="Y879" s="560"/>
      <c r="Z879" s="558"/>
      <c r="AA879" s="561">
        <f>SUM(X879+Y879-Z879)</f>
        <v>7</v>
      </c>
      <c r="AB879" s="560"/>
      <c r="AC879" s="558"/>
      <c r="AD879" s="559">
        <f>SUM(AA879+AB879-AC879)</f>
        <v>7</v>
      </c>
      <c r="AE879" s="557"/>
      <c r="AF879" s="558"/>
      <c r="AG879" s="756">
        <f>SUM(AD879+AE879-AF879)</f>
        <v>7</v>
      </c>
      <c r="AH879" s="560"/>
      <c r="AI879" s="558"/>
      <c r="AJ879" s="562">
        <f>SUM(AG879+AH879-AI879)</f>
        <v>7</v>
      </c>
      <c r="AK879" s="560"/>
      <c r="AL879" s="558"/>
      <c r="AM879" s="562">
        <f>SUM(AJ879+AK879-AL879)</f>
        <v>7</v>
      </c>
      <c r="AN879" s="560"/>
      <c r="AO879" s="558"/>
      <c r="AP879" s="562">
        <f>SUM(AM879+AN879-AO879)</f>
        <v>7</v>
      </c>
      <c r="AQ879" s="560"/>
      <c r="AR879" s="558"/>
      <c r="AS879" s="562">
        <f>SUM(AP879+AQ879-AR879)</f>
        <v>7</v>
      </c>
      <c r="AT879" s="560"/>
      <c r="AU879" s="558"/>
      <c r="AV879" s="562">
        <f>SUM(AS879+AT879-AU879)</f>
        <v>7</v>
      </c>
      <c r="AW879" s="583">
        <f t="shared" ref="AW879" si="2635">SUM(M879+P879+S879+V879+Y879+AB879+AE879+AH879+AK879+AN879+AQ879+AT879)</f>
        <v>0</v>
      </c>
      <c r="AX879" s="583">
        <f t="shared" ref="AX879:AX884" si="2636">SUM(N879+Q879+T879+W879+Z879+AC879+AF879+AI879+AL879+AO879+AR879+AU879)</f>
        <v>0</v>
      </c>
      <c r="AY879" s="564">
        <f>SUM(N879,Q879,T879,W879,Z879,AC879,AF879,AI879,AL879,AO879,AR879,AU879)</f>
        <v>0</v>
      </c>
      <c r="AZ879" s="565" t="e">
        <f>AVERAGE(N879,Q879,T879,W879,Z879,AC879,AF879,AI879,AL879,AO879,AR879,AU879)</f>
        <v>#DIV/0!</v>
      </c>
      <c r="BA879" s="566">
        <f>COUNT(N879,Q879,T879,W879,Z879,AC879,AF879,AI879,AL879,AO879,AR879,AU879)</f>
        <v>0</v>
      </c>
      <c r="BB879" s="567">
        <v>7</v>
      </c>
      <c r="BC879" s="568">
        <v>1</v>
      </c>
      <c r="BD879" s="584">
        <f t="shared" si="1703"/>
        <v>7</v>
      </c>
      <c r="BE879" s="583">
        <f t="shared" si="1700"/>
        <v>6</v>
      </c>
      <c r="BF879" s="585">
        <v>2</v>
      </c>
      <c r="BG879" s="586">
        <v>41983.385069444441</v>
      </c>
      <c r="BH879" s="572">
        <f>BH633</f>
        <v>46265</v>
      </c>
      <c r="BI879" s="587">
        <f>BH879-BG879</f>
        <v>4281.6149305555591</v>
      </c>
      <c r="BJ879" s="580" t="str">
        <f t="shared" si="1702"/>
        <v>Dead Stock</v>
      </c>
      <c r="BK879" s="751">
        <v>2500</v>
      </c>
    </row>
    <row r="880" spans="1:63" ht="13">
      <c r="A880" s="575"/>
      <c r="B880" s="576"/>
      <c r="C880" s="577">
        <v>877</v>
      </c>
      <c r="D880" s="552"/>
      <c r="E880" s="578"/>
      <c r="F880" s="593" t="s">
        <v>1953</v>
      </c>
      <c r="G880" s="594" t="s">
        <v>3178</v>
      </c>
      <c r="H880" s="589" t="s">
        <v>5057</v>
      </c>
      <c r="I880" s="589" t="s">
        <v>423</v>
      </c>
      <c r="J880" s="580" t="s">
        <v>629</v>
      </c>
      <c r="K880" s="594">
        <f t="shared" ref="K880:K882" si="2637">AV880</f>
        <v>1</v>
      </c>
      <c r="L880" s="588">
        <v>1</v>
      </c>
      <c r="M880" s="558"/>
      <c r="N880" s="558"/>
      <c r="O880" s="562">
        <f t="shared" ref="O880:O882" si="2638">SUM(L880+M880-N880)</f>
        <v>1</v>
      </c>
      <c r="P880" s="560"/>
      <c r="Q880" s="558"/>
      <c r="R880" s="562">
        <f t="shared" ref="R880:R882" si="2639">SUM(O880+P880-Q880)</f>
        <v>1</v>
      </c>
      <c r="S880" s="560"/>
      <c r="T880" s="558"/>
      <c r="U880" s="595">
        <f t="shared" ref="U880:U882" si="2640">SUM(R880+S880-T880)</f>
        <v>1</v>
      </c>
      <c r="V880" s="560"/>
      <c r="W880" s="558"/>
      <c r="X880" s="562">
        <f t="shared" ref="X880:X882" si="2641">SUM(U880+V880-W880)</f>
        <v>1</v>
      </c>
      <c r="Y880" s="560"/>
      <c r="Z880" s="558"/>
      <c r="AA880" s="595">
        <f t="shared" ref="AA880:AA882" si="2642">SUM(X880+Y880-Z880)</f>
        <v>1</v>
      </c>
      <c r="AB880" s="560"/>
      <c r="AC880" s="558"/>
      <c r="AD880" s="562">
        <f t="shared" ref="AD880:AD882" si="2643">SUM(AA880+AB880-AC880)</f>
        <v>1</v>
      </c>
      <c r="AE880" s="557"/>
      <c r="AF880" s="558"/>
      <c r="AG880" s="672">
        <f t="shared" ref="AG880:AG882" si="2644">SUM(AD880+AE880-AF880)</f>
        <v>1</v>
      </c>
      <c r="AH880" s="560"/>
      <c r="AI880" s="558"/>
      <c r="AJ880" s="562">
        <f t="shared" ref="AJ880:AJ882" si="2645">SUM(AG880+AH880-AI880)</f>
        <v>1</v>
      </c>
      <c r="AK880" s="560"/>
      <c r="AL880" s="558"/>
      <c r="AM880" s="562">
        <f t="shared" ref="AM880:AM882" si="2646">SUM(AJ880+AK880-AL880)</f>
        <v>1</v>
      </c>
      <c r="AN880" s="560"/>
      <c r="AO880" s="558"/>
      <c r="AP880" s="562">
        <f t="shared" ref="AP880:AP882" si="2647">SUM(AM880+AN880-AO880)</f>
        <v>1</v>
      </c>
      <c r="AQ880" s="560"/>
      <c r="AR880" s="558"/>
      <c r="AS880" s="562">
        <f t="shared" ref="AS880:AS884" si="2648">SUM(AP880+AQ880-AR880)</f>
        <v>1</v>
      </c>
      <c r="AT880" s="560"/>
      <c r="AU880" s="558"/>
      <c r="AV880" s="562">
        <f t="shared" ref="AV880:AV884" si="2649">SUM(AS880+AT880-AU880)</f>
        <v>1</v>
      </c>
      <c r="AW880" s="597">
        <f t="shared" ref="AW880:AW882" si="2650">SUM(M880+P880+S880+V880+Y880+AB880+AE880+AH880+AK880+AN880+AQ880+AT880)</f>
        <v>0</v>
      </c>
      <c r="AX880" s="583">
        <f t="shared" si="2636"/>
        <v>0</v>
      </c>
      <c r="AY880" s="599">
        <f t="shared" ref="AY880:AY884" si="2651">SUM(N880,Q880,T880,W880,Z880,AC880,AF880,AI880,AL880,AO880,AR880,AU880)</f>
        <v>0</v>
      </c>
      <c r="AZ880" s="600" t="e">
        <f t="shared" ref="AZ880:AZ884" si="2652">AVERAGE(N880,Q880,T880,W880,Z880,AC880,AF880,AI880,AL880,AO880,AR880,AU880)</f>
        <v>#DIV/0!</v>
      </c>
      <c r="BA880" s="601">
        <f t="shared" ref="BA880:BA884" si="2653">COUNT(N880,Q880,T880,W880,Z880,AC880,AF880,AI880,AL880,AO880,AR880,AU880)</f>
        <v>0</v>
      </c>
      <c r="BB880" s="602">
        <v>1</v>
      </c>
      <c r="BC880" s="603">
        <v>0</v>
      </c>
      <c r="BD880" s="584">
        <f t="shared" ref="BD880:BD887" si="2654">K880</f>
        <v>1</v>
      </c>
      <c r="BE880" s="583">
        <f t="shared" ref="BE880:BE887" si="2655">SUM(BD880-BC880)</f>
        <v>1</v>
      </c>
      <c r="BF880" s="585">
        <v>2</v>
      </c>
      <c r="BG880" s="586">
        <v>45108.798506944448</v>
      </c>
      <c r="BH880" s="572">
        <f>BH673</f>
        <v>46265</v>
      </c>
      <c r="BI880" s="610">
        <f t="shared" ref="BI880:BI884" si="2656">BH880-BG880</f>
        <v>1156.2014930555524</v>
      </c>
      <c r="BJ880" s="580" t="str">
        <f t="shared" ref="BJ880:BJ887" si="2657">IF(AND(K880&gt;0,BI880&gt;365),"Dead Stock","")</f>
        <v>Dead Stock</v>
      </c>
      <c r="BK880" s="751">
        <v>531000</v>
      </c>
    </row>
    <row r="881" spans="1:63" ht="13">
      <c r="A881" s="549"/>
      <c r="B881" s="576"/>
      <c r="C881" s="551">
        <v>878</v>
      </c>
      <c r="D881" s="552"/>
      <c r="E881" s="578"/>
      <c r="F881" s="553" t="s">
        <v>1953</v>
      </c>
      <c r="G881" s="588" t="s">
        <v>2944</v>
      </c>
      <c r="H881" s="589" t="s">
        <v>3087</v>
      </c>
      <c r="I881" s="581" t="s">
        <v>423</v>
      </c>
      <c r="J881" s="580" t="s">
        <v>629</v>
      </c>
      <c r="K881" s="582">
        <f t="shared" si="2637"/>
        <v>1</v>
      </c>
      <c r="L881" s="580">
        <v>1</v>
      </c>
      <c r="M881" s="557"/>
      <c r="N881" s="558"/>
      <c r="O881" s="559">
        <f t="shared" si="2638"/>
        <v>1</v>
      </c>
      <c r="P881" s="560"/>
      <c r="Q881" s="558"/>
      <c r="R881" s="559">
        <f t="shared" si="2639"/>
        <v>1</v>
      </c>
      <c r="S881" s="560"/>
      <c r="T881" s="558"/>
      <c r="U881" s="561">
        <f t="shared" si="2640"/>
        <v>1</v>
      </c>
      <c r="V881" s="560"/>
      <c r="W881" s="558"/>
      <c r="X881" s="559">
        <f t="shared" si="2641"/>
        <v>1</v>
      </c>
      <c r="Y881" s="560"/>
      <c r="Z881" s="558"/>
      <c r="AA881" s="561">
        <f t="shared" si="2642"/>
        <v>1</v>
      </c>
      <c r="AB881" s="560"/>
      <c r="AC881" s="558"/>
      <c r="AD881" s="559">
        <f t="shared" si="2643"/>
        <v>1</v>
      </c>
      <c r="AE881" s="557"/>
      <c r="AF881" s="558"/>
      <c r="AG881" s="756">
        <f t="shared" si="2644"/>
        <v>1</v>
      </c>
      <c r="AH881" s="560"/>
      <c r="AI881" s="558"/>
      <c r="AJ881" s="562">
        <f t="shared" si="2645"/>
        <v>1</v>
      </c>
      <c r="AK881" s="560"/>
      <c r="AL881" s="558"/>
      <c r="AM881" s="562">
        <f t="shared" si="2646"/>
        <v>1</v>
      </c>
      <c r="AN881" s="560"/>
      <c r="AO881" s="558"/>
      <c r="AP881" s="562">
        <f t="shared" si="2647"/>
        <v>1</v>
      </c>
      <c r="AQ881" s="560"/>
      <c r="AR881" s="558"/>
      <c r="AS881" s="562">
        <f t="shared" si="2648"/>
        <v>1</v>
      </c>
      <c r="AT881" s="560"/>
      <c r="AU881" s="558"/>
      <c r="AV881" s="562">
        <f t="shared" si="2649"/>
        <v>1</v>
      </c>
      <c r="AW881" s="583">
        <f t="shared" si="2650"/>
        <v>0</v>
      </c>
      <c r="AX881" s="583">
        <f t="shared" si="2636"/>
        <v>0</v>
      </c>
      <c r="AY881" s="564">
        <f t="shared" si="2651"/>
        <v>0</v>
      </c>
      <c r="AZ881" s="565" t="e">
        <f t="shared" si="2652"/>
        <v>#DIV/0!</v>
      </c>
      <c r="BA881" s="566">
        <f t="shared" si="2653"/>
        <v>0</v>
      </c>
      <c r="BB881" s="567">
        <f>MAX(0, Table176252626[[#This Row],[Column6]])</f>
        <v>1</v>
      </c>
      <c r="BC881" s="568">
        <v>0</v>
      </c>
      <c r="BD881" s="584">
        <f t="shared" si="2654"/>
        <v>1</v>
      </c>
      <c r="BE881" s="583">
        <f t="shared" si="2655"/>
        <v>1</v>
      </c>
      <c r="BF881" s="585">
        <v>2</v>
      </c>
      <c r="BG881" s="586">
        <v>44891.633113425924</v>
      </c>
      <c r="BH881" s="572">
        <f t="shared" si="1723"/>
        <v>46265</v>
      </c>
      <c r="BI881" s="587">
        <f t="shared" si="2656"/>
        <v>1373.3668865740765</v>
      </c>
      <c r="BJ881" s="580" t="str">
        <f t="shared" si="2657"/>
        <v>Dead Stock</v>
      </c>
      <c r="BK881" s="751">
        <v>524000</v>
      </c>
    </row>
    <row r="882" spans="1:63" ht="13">
      <c r="A882" s="549"/>
      <c r="B882" s="576"/>
      <c r="C882" s="551">
        <v>879</v>
      </c>
      <c r="D882" s="552"/>
      <c r="E882" s="578"/>
      <c r="F882" s="553" t="s">
        <v>1953</v>
      </c>
      <c r="G882" s="580" t="s">
        <v>2979</v>
      </c>
      <c r="H882" s="581" t="s">
        <v>3088</v>
      </c>
      <c r="I882" s="581" t="s">
        <v>423</v>
      </c>
      <c r="J882" s="580" t="s">
        <v>629</v>
      </c>
      <c r="K882" s="582">
        <f t="shared" si="2637"/>
        <v>1</v>
      </c>
      <c r="L882" s="554">
        <v>1</v>
      </c>
      <c r="M882" s="558"/>
      <c r="N882" s="558"/>
      <c r="O882" s="562">
        <f t="shared" si="2638"/>
        <v>1</v>
      </c>
      <c r="P882" s="560"/>
      <c r="Q882" s="558"/>
      <c r="R882" s="562">
        <f t="shared" si="2639"/>
        <v>1</v>
      </c>
      <c r="S882" s="560"/>
      <c r="T882" s="558"/>
      <c r="U882" s="595">
        <f t="shared" si="2640"/>
        <v>1</v>
      </c>
      <c r="V882" s="560"/>
      <c r="W882" s="558"/>
      <c r="X882" s="562">
        <f t="shared" si="2641"/>
        <v>1</v>
      </c>
      <c r="Y882" s="560"/>
      <c r="Z882" s="558"/>
      <c r="AA882" s="595">
        <f t="shared" si="2642"/>
        <v>1</v>
      </c>
      <c r="AB882" s="560"/>
      <c r="AC882" s="558"/>
      <c r="AD882" s="562">
        <f t="shared" si="2643"/>
        <v>1</v>
      </c>
      <c r="AE882" s="557"/>
      <c r="AF882" s="558"/>
      <c r="AG882" s="672">
        <f t="shared" si="2644"/>
        <v>1</v>
      </c>
      <c r="AH882" s="560"/>
      <c r="AI882" s="558"/>
      <c r="AJ882" s="562">
        <f t="shared" si="2645"/>
        <v>1</v>
      </c>
      <c r="AK882" s="560"/>
      <c r="AL882" s="558"/>
      <c r="AM882" s="562">
        <f t="shared" si="2646"/>
        <v>1</v>
      </c>
      <c r="AN882" s="560"/>
      <c r="AO882" s="558"/>
      <c r="AP882" s="605">
        <f t="shared" si="2647"/>
        <v>1</v>
      </c>
      <c r="AQ882" s="560"/>
      <c r="AR882" s="558"/>
      <c r="AS882" s="605">
        <f t="shared" si="2648"/>
        <v>1</v>
      </c>
      <c r="AT882" s="560"/>
      <c r="AU882" s="558"/>
      <c r="AV882" s="562">
        <f t="shared" si="2649"/>
        <v>1</v>
      </c>
      <c r="AW882" s="626">
        <f t="shared" si="2650"/>
        <v>0</v>
      </c>
      <c r="AX882" s="583">
        <f t="shared" si="2636"/>
        <v>0</v>
      </c>
      <c r="AY882" s="564">
        <f t="shared" si="2651"/>
        <v>0</v>
      </c>
      <c r="AZ882" s="565" t="e">
        <f t="shared" si="2652"/>
        <v>#DIV/0!</v>
      </c>
      <c r="BA882" s="566">
        <f t="shared" si="2653"/>
        <v>0</v>
      </c>
      <c r="BB882" s="567">
        <f>MAX(0, Table176252626[[#This Row],[Column6]])</f>
        <v>1</v>
      </c>
      <c r="BC882" s="568">
        <v>0</v>
      </c>
      <c r="BD882" s="584">
        <f t="shared" si="2654"/>
        <v>1</v>
      </c>
      <c r="BE882" s="583">
        <f t="shared" si="2655"/>
        <v>1</v>
      </c>
      <c r="BF882" s="585">
        <v>2</v>
      </c>
      <c r="BG882" s="586">
        <v>44907.357986111114</v>
      </c>
      <c r="BH882" s="572">
        <f t="shared" si="1723"/>
        <v>46265</v>
      </c>
      <c r="BI882" s="587">
        <f t="shared" si="2656"/>
        <v>1357.6420138888861</v>
      </c>
      <c r="BJ882" s="580" t="str">
        <f t="shared" si="2657"/>
        <v>Dead Stock</v>
      </c>
      <c r="BK882" s="751">
        <v>217000</v>
      </c>
    </row>
    <row r="883" spans="1:63" ht="13">
      <c r="A883" s="575"/>
      <c r="B883" s="576"/>
      <c r="C883" s="551">
        <v>880</v>
      </c>
      <c r="D883" s="552"/>
      <c r="E883" s="578"/>
      <c r="F883" s="553" t="s">
        <v>1953</v>
      </c>
      <c r="G883" s="661" t="s">
        <v>845</v>
      </c>
      <c r="H883" s="662" t="s">
        <v>846</v>
      </c>
      <c r="I883" s="581" t="s">
        <v>423</v>
      </c>
      <c r="J883" s="580" t="s">
        <v>629</v>
      </c>
      <c r="K883" s="582">
        <f t="shared" ref="K883:K884" si="2658">AV883</f>
        <v>1</v>
      </c>
      <c r="L883" s="580">
        <v>1</v>
      </c>
      <c r="M883" s="557"/>
      <c r="N883" s="558"/>
      <c r="O883" s="559">
        <f t="shared" ref="O883:O884" si="2659">SUM(L883+M883-N883)</f>
        <v>1</v>
      </c>
      <c r="P883" s="560"/>
      <c r="Q883" s="558"/>
      <c r="R883" s="559">
        <f t="shared" ref="R883:R884" si="2660">SUM(O883+P883-Q883)</f>
        <v>1</v>
      </c>
      <c r="S883" s="560"/>
      <c r="T883" s="558"/>
      <c r="U883" s="561">
        <f t="shared" ref="U883:U884" si="2661">SUM(R883+S883-T883)</f>
        <v>1</v>
      </c>
      <c r="V883" s="560"/>
      <c r="W883" s="558"/>
      <c r="X883" s="559">
        <f t="shared" ref="X883:X884" si="2662">SUM(U883+V883-W883)</f>
        <v>1</v>
      </c>
      <c r="Y883" s="560"/>
      <c r="Z883" s="558"/>
      <c r="AA883" s="561">
        <f t="shared" ref="AA883:AA884" si="2663">SUM(X883+Y883-Z883)</f>
        <v>1</v>
      </c>
      <c r="AB883" s="560"/>
      <c r="AC883" s="558"/>
      <c r="AD883" s="559">
        <f t="shared" ref="AD883:AD884" si="2664">SUM(AA883+AB883-AC883)</f>
        <v>1</v>
      </c>
      <c r="AE883" s="557"/>
      <c r="AF883" s="558"/>
      <c r="AG883" s="756">
        <f t="shared" ref="AG883:AG884" si="2665">SUM(AD883+AE883-AF883)</f>
        <v>1</v>
      </c>
      <c r="AH883" s="560"/>
      <c r="AI883" s="558"/>
      <c r="AJ883" s="562">
        <f t="shared" ref="AJ883:AJ884" si="2666">SUM(AG883+AH883-AI883)</f>
        <v>1</v>
      </c>
      <c r="AK883" s="560"/>
      <c r="AL883" s="558"/>
      <c r="AM883" s="562">
        <f t="shared" ref="AM883:AM884" si="2667">SUM(AJ883+AK883-AL883)</f>
        <v>1</v>
      </c>
      <c r="AN883" s="560"/>
      <c r="AO883" s="558"/>
      <c r="AP883" s="562">
        <f t="shared" ref="AP883:AP884" si="2668">SUM(AM883+AN883-AO883)</f>
        <v>1</v>
      </c>
      <c r="AQ883" s="560"/>
      <c r="AR883" s="558"/>
      <c r="AS883" s="562">
        <f t="shared" si="2648"/>
        <v>1</v>
      </c>
      <c r="AT883" s="560"/>
      <c r="AU883" s="558"/>
      <c r="AV883" s="562">
        <f t="shared" si="2649"/>
        <v>1</v>
      </c>
      <c r="AW883" s="583">
        <f t="shared" ref="AW883:AW884" si="2669">SUM(M883+P883+S883+V883+Y883+AB883+AE883+AH883+AK883+AN883+AQ883+AT883)</f>
        <v>0</v>
      </c>
      <c r="AX883" s="583">
        <f t="shared" si="2636"/>
        <v>0</v>
      </c>
      <c r="AY883" s="564">
        <f t="shared" si="2651"/>
        <v>0</v>
      </c>
      <c r="AZ883" s="565" t="e">
        <f t="shared" si="2652"/>
        <v>#DIV/0!</v>
      </c>
      <c r="BA883" s="566">
        <f t="shared" si="2653"/>
        <v>0</v>
      </c>
      <c r="BB883" s="567">
        <f>MAX(0, Table176252626[[#This Row],[Column6]])</f>
        <v>1</v>
      </c>
      <c r="BC883" s="568">
        <v>0</v>
      </c>
      <c r="BD883" s="584">
        <f t="shared" si="2654"/>
        <v>1</v>
      </c>
      <c r="BE883" s="583">
        <f t="shared" si="2655"/>
        <v>1</v>
      </c>
      <c r="BF883" s="585">
        <v>2</v>
      </c>
      <c r="BG883" s="586">
        <v>43370.460879629631</v>
      </c>
      <c r="BH883" s="572">
        <f t="shared" si="1723"/>
        <v>46265</v>
      </c>
      <c r="BI883" s="587">
        <f t="shared" si="2656"/>
        <v>2894.5391203703693</v>
      </c>
      <c r="BJ883" s="580" t="str">
        <f t="shared" si="2657"/>
        <v>Dead Stock</v>
      </c>
      <c r="BK883" s="751">
        <v>60000</v>
      </c>
    </row>
    <row r="884" spans="1:63" ht="13">
      <c r="A884" s="549"/>
      <c r="B884" s="550"/>
      <c r="C884" s="577">
        <v>881</v>
      </c>
      <c r="D884" s="552"/>
      <c r="E884" s="578"/>
      <c r="F884" s="553" t="s">
        <v>1953</v>
      </c>
      <c r="G884" s="661" t="s">
        <v>109</v>
      </c>
      <c r="H884" s="662" t="s">
        <v>110</v>
      </c>
      <c r="I884" s="581" t="s">
        <v>423</v>
      </c>
      <c r="J884" s="580" t="s">
        <v>629</v>
      </c>
      <c r="K884" s="582">
        <f t="shared" si="2658"/>
        <v>1</v>
      </c>
      <c r="L884" s="580">
        <v>1</v>
      </c>
      <c r="M884" s="557"/>
      <c r="N884" s="558"/>
      <c r="O884" s="559">
        <f t="shared" si="2659"/>
        <v>1</v>
      </c>
      <c r="P884" s="560"/>
      <c r="Q884" s="558"/>
      <c r="R884" s="559">
        <f t="shared" si="2660"/>
        <v>1</v>
      </c>
      <c r="S884" s="560"/>
      <c r="T884" s="558"/>
      <c r="U884" s="561">
        <f t="shared" si="2661"/>
        <v>1</v>
      </c>
      <c r="V884" s="560"/>
      <c r="W884" s="558"/>
      <c r="X884" s="559">
        <f t="shared" si="2662"/>
        <v>1</v>
      </c>
      <c r="Y884" s="560"/>
      <c r="Z884" s="558"/>
      <c r="AA884" s="561">
        <f t="shared" si="2663"/>
        <v>1</v>
      </c>
      <c r="AB884" s="560"/>
      <c r="AC884" s="558"/>
      <c r="AD884" s="559">
        <f t="shared" si="2664"/>
        <v>1</v>
      </c>
      <c r="AE884" s="557"/>
      <c r="AF884" s="558"/>
      <c r="AG884" s="756">
        <f t="shared" si="2665"/>
        <v>1</v>
      </c>
      <c r="AH884" s="560"/>
      <c r="AI884" s="558"/>
      <c r="AJ884" s="562">
        <f t="shared" si="2666"/>
        <v>1</v>
      </c>
      <c r="AK884" s="560"/>
      <c r="AL884" s="558"/>
      <c r="AM884" s="562">
        <f t="shared" si="2667"/>
        <v>1</v>
      </c>
      <c r="AN884" s="560"/>
      <c r="AO884" s="558"/>
      <c r="AP884" s="562">
        <f t="shared" si="2668"/>
        <v>1</v>
      </c>
      <c r="AQ884" s="560"/>
      <c r="AR884" s="558"/>
      <c r="AS884" s="562">
        <f t="shared" si="2648"/>
        <v>1</v>
      </c>
      <c r="AT884" s="560"/>
      <c r="AU884" s="558"/>
      <c r="AV884" s="562">
        <f t="shared" si="2649"/>
        <v>1</v>
      </c>
      <c r="AW884" s="583">
        <f t="shared" si="2669"/>
        <v>0</v>
      </c>
      <c r="AX884" s="583">
        <f t="shared" si="2636"/>
        <v>0</v>
      </c>
      <c r="AY884" s="564">
        <f t="shared" si="2651"/>
        <v>0</v>
      </c>
      <c r="AZ884" s="565" t="e">
        <f t="shared" si="2652"/>
        <v>#DIV/0!</v>
      </c>
      <c r="BA884" s="566">
        <f t="shared" si="2653"/>
        <v>0</v>
      </c>
      <c r="BB884" s="567">
        <f>MAX(0, Table176252626[[#This Row],[Column6]])</f>
        <v>1</v>
      </c>
      <c r="BC884" s="568">
        <v>0</v>
      </c>
      <c r="BD884" s="584">
        <f t="shared" si="2654"/>
        <v>1</v>
      </c>
      <c r="BE884" s="583">
        <f t="shared" si="2655"/>
        <v>1</v>
      </c>
      <c r="BF884" s="585">
        <v>2</v>
      </c>
      <c r="BG884" s="586">
        <v>42809.660497685189</v>
      </c>
      <c r="BH884" s="572">
        <f t="shared" si="1723"/>
        <v>46265</v>
      </c>
      <c r="BI884" s="587">
        <f t="shared" si="2656"/>
        <v>3455.3395023148114</v>
      </c>
      <c r="BJ884" s="580" t="str">
        <f t="shared" si="2657"/>
        <v>Dead Stock</v>
      </c>
      <c r="BK884" s="751">
        <v>23460</v>
      </c>
    </row>
    <row r="885" spans="1:63" ht="13">
      <c r="A885" s="575"/>
      <c r="B885" s="576"/>
      <c r="C885" s="551">
        <v>882</v>
      </c>
      <c r="D885" s="552"/>
      <c r="E885" s="578"/>
      <c r="F885" s="553" t="s">
        <v>1953</v>
      </c>
      <c r="G885" s="580" t="s">
        <v>586</v>
      </c>
      <c r="H885" s="664" t="s">
        <v>587</v>
      </c>
      <c r="I885" s="581" t="s">
        <v>423</v>
      </c>
      <c r="J885" s="580" t="s">
        <v>629</v>
      </c>
      <c r="K885" s="582">
        <f>AV885</f>
        <v>1</v>
      </c>
      <c r="L885" s="580">
        <v>1</v>
      </c>
      <c r="M885" s="557"/>
      <c r="N885" s="558"/>
      <c r="O885" s="559">
        <f>SUM(L885+M885-N885)</f>
        <v>1</v>
      </c>
      <c r="P885" s="560"/>
      <c r="Q885" s="558"/>
      <c r="R885" s="559">
        <f>SUM(O885+P885-Q885)</f>
        <v>1</v>
      </c>
      <c r="S885" s="560"/>
      <c r="T885" s="558"/>
      <c r="U885" s="561">
        <f>SUM(R885+S885-T885)</f>
        <v>1</v>
      </c>
      <c r="V885" s="560"/>
      <c r="W885" s="558"/>
      <c r="X885" s="559">
        <f>SUM(U885+V885-W885)</f>
        <v>1</v>
      </c>
      <c r="Y885" s="560"/>
      <c r="Z885" s="558"/>
      <c r="AA885" s="561">
        <f t="shared" ref="AA885:AA886" si="2670">SUM(X885+Y885-Z885)</f>
        <v>1</v>
      </c>
      <c r="AB885" s="560"/>
      <c r="AC885" s="558"/>
      <c r="AD885" s="559">
        <f t="shared" ref="AD885:AD886" si="2671">SUM(AA885+AB885-AC885)</f>
        <v>1</v>
      </c>
      <c r="AE885" s="557"/>
      <c r="AF885" s="558"/>
      <c r="AG885" s="756">
        <f t="shared" ref="AG885:AG886" si="2672">SUM(AD885+AE885-AF885)</f>
        <v>1</v>
      </c>
      <c r="AH885" s="560"/>
      <c r="AI885" s="558"/>
      <c r="AJ885" s="562">
        <f t="shared" ref="AJ885:AJ886" si="2673">SUM(AG885+AH885-AI885)</f>
        <v>1</v>
      </c>
      <c r="AK885" s="560"/>
      <c r="AL885" s="558"/>
      <c r="AM885" s="562">
        <f t="shared" ref="AM885:AM886" si="2674">SUM(AJ885+AK885-AL885)</f>
        <v>1</v>
      </c>
      <c r="AN885" s="560"/>
      <c r="AO885" s="558"/>
      <c r="AP885" s="562">
        <f t="shared" ref="AP885:AP886" si="2675">SUM(AM885+AN885-AO885)</f>
        <v>1</v>
      </c>
      <c r="AQ885" s="560"/>
      <c r="AR885" s="558"/>
      <c r="AS885" s="562">
        <f>SUM(AP885+AQ885-AR885)</f>
        <v>1</v>
      </c>
      <c r="AT885" s="560"/>
      <c r="AU885" s="558"/>
      <c r="AV885" s="562">
        <f>SUM(AS885+AT885-AU885)</f>
        <v>1</v>
      </c>
      <c r="AW885" s="583">
        <f t="shared" ref="AW885" si="2676">SUM(M885+P885+S885+V885+Y885+AB885+AE885+AH885+AK885+AN885+AQ885+AT885)</f>
        <v>0</v>
      </c>
      <c r="AX885" s="583">
        <f t="shared" ref="AX885" si="2677">SUM(N885+Q885+T885+W885+Z885+AC885+AF885+AI885+AL885+AO885+AR885+AU885)</f>
        <v>0</v>
      </c>
      <c r="AY885" s="564">
        <f>SUM(N885,Q885,T885,W885,Z885,AC885,AF885,AI885,AL885,AO885,AR885,AU885)</f>
        <v>0</v>
      </c>
      <c r="AZ885" s="565" t="e">
        <f>AVERAGE(N885,Q885,T885,W885,Z885,AC885,AF885,AI885,AL885,AO885,AR885,AU885)</f>
        <v>#DIV/0!</v>
      </c>
      <c r="BA885" s="566">
        <f>COUNT(N885,Q885,T885,W885,Z885,AC885,AF885,AI885,AL885,AO885,AR885,AU885)</f>
        <v>0</v>
      </c>
      <c r="BB885" s="567">
        <v>1</v>
      </c>
      <c r="BC885" s="568">
        <v>0</v>
      </c>
      <c r="BD885" s="584">
        <f t="shared" si="2654"/>
        <v>1</v>
      </c>
      <c r="BE885" s="583">
        <f t="shared" si="2655"/>
        <v>1</v>
      </c>
      <c r="BF885" s="585">
        <v>2</v>
      </c>
      <c r="BG885" s="586">
        <v>43091.637604166666</v>
      </c>
      <c r="BH885" s="572">
        <f>BH653</f>
        <v>46265</v>
      </c>
      <c r="BI885" s="608">
        <f t="shared" ref="BI885:BI886" si="2678">BH885-BG885</f>
        <v>3173.3623958333337</v>
      </c>
      <c r="BJ885" s="580" t="str">
        <f t="shared" si="2657"/>
        <v>Dead Stock</v>
      </c>
      <c r="BK885" s="751">
        <v>146300</v>
      </c>
    </row>
    <row r="886" spans="1:63" ht="13">
      <c r="A886" s="549"/>
      <c r="B886" s="576"/>
      <c r="C886" s="551">
        <v>883</v>
      </c>
      <c r="D886" s="552"/>
      <c r="E886" s="578"/>
      <c r="F886" s="553" t="s">
        <v>1953</v>
      </c>
      <c r="G886" s="588" t="s">
        <v>2910</v>
      </c>
      <c r="H886" s="589" t="s">
        <v>2911</v>
      </c>
      <c r="I886" s="589" t="s">
        <v>990</v>
      </c>
      <c r="J886" s="588" t="s">
        <v>1948</v>
      </c>
      <c r="K886" s="594">
        <f t="shared" ref="K886" si="2679">AV886</f>
        <v>1</v>
      </c>
      <c r="L886" s="588">
        <v>1</v>
      </c>
      <c r="M886" s="558"/>
      <c r="N886" s="558"/>
      <c r="O886" s="562">
        <f t="shared" ref="O886" si="2680">SUM(L886+M886-N886)</f>
        <v>1</v>
      </c>
      <c r="P886" s="560"/>
      <c r="Q886" s="558"/>
      <c r="R886" s="562">
        <f t="shared" ref="R886" si="2681">SUM(O886+P886-Q886)</f>
        <v>1</v>
      </c>
      <c r="S886" s="560"/>
      <c r="T886" s="558"/>
      <c r="U886" s="595">
        <f t="shared" ref="U886" si="2682">SUM(R886+S886-T886)</f>
        <v>1</v>
      </c>
      <c r="V886" s="560"/>
      <c r="W886" s="558"/>
      <c r="X886" s="562">
        <f t="shared" ref="X886" si="2683">SUM(U886+V886-W886)</f>
        <v>1</v>
      </c>
      <c r="Y886" s="560"/>
      <c r="Z886" s="558"/>
      <c r="AA886" s="595">
        <f t="shared" si="2670"/>
        <v>1</v>
      </c>
      <c r="AB886" s="560"/>
      <c r="AC886" s="558"/>
      <c r="AD886" s="562">
        <f t="shared" si="2671"/>
        <v>1</v>
      </c>
      <c r="AE886" s="557"/>
      <c r="AF886" s="558"/>
      <c r="AG886" s="672">
        <f t="shared" si="2672"/>
        <v>1</v>
      </c>
      <c r="AH886" s="560"/>
      <c r="AI886" s="558"/>
      <c r="AJ886" s="562">
        <f t="shared" si="2673"/>
        <v>1</v>
      </c>
      <c r="AK886" s="560"/>
      <c r="AL886" s="558"/>
      <c r="AM886" s="562">
        <f t="shared" si="2674"/>
        <v>1</v>
      </c>
      <c r="AN886" s="560"/>
      <c r="AO886" s="558"/>
      <c r="AP886" s="562">
        <f t="shared" si="2675"/>
        <v>1</v>
      </c>
      <c r="AQ886" s="560"/>
      <c r="AR886" s="558"/>
      <c r="AS886" s="562">
        <f t="shared" ref="AS886" si="2684">SUM(AP886+AQ886-AR886)</f>
        <v>1</v>
      </c>
      <c r="AT886" s="560"/>
      <c r="AU886" s="558"/>
      <c r="AV886" s="562">
        <f t="shared" ref="AV886" si="2685">SUM(AS886+AT886-AU886)</f>
        <v>1</v>
      </c>
      <c r="AW886" s="583">
        <f t="shared" ref="AW886:AX887" si="2686">SUM(M886+P886+S886+V886+Y886+AB886+AE886+AH886+AK886+AN886+AQ886+AT886)</f>
        <v>0</v>
      </c>
      <c r="AX886" s="583">
        <f t="shared" si="2686"/>
        <v>0</v>
      </c>
      <c r="AY886" s="599">
        <f t="shared" ref="AY886" si="2687">SUM(N886,Q886,T886,W886,Z886,AC886,AF886,AI886,AL886,AO886,AR886,AU886)</f>
        <v>0</v>
      </c>
      <c r="AZ886" s="600" t="e">
        <f t="shared" ref="AZ886" si="2688">AVERAGE(N886,Q886,T886,W886,Z886,AC886,AF886,AI886,AL886,AO886,AR886,AU886)</f>
        <v>#DIV/0!</v>
      </c>
      <c r="BA886" s="601">
        <f t="shared" ref="BA886" si="2689">COUNT(N886,Q886,T886,W886,Z886,AC886,AF886,AI886,AL886,AO886,AR886,AU886)</f>
        <v>0</v>
      </c>
      <c r="BB886" s="567">
        <f>MAX(0, Table176252626[[#This Row],[Column6]])</f>
        <v>1</v>
      </c>
      <c r="BC886" s="568">
        <v>0</v>
      </c>
      <c r="BD886" s="584">
        <f t="shared" si="2654"/>
        <v>1</v>
      </c>
      <c r="BE886" s="583">
        <f t="shared" si="2655"/>
        <v>1</v>
      </c>
      <c r="BF886" s="585">
        <v>2</v>
      </c>
      <c r="BG886" s="586">
        <v>45058.537372685183</v>
      </c>
      <c r="BH886" s="572">
        <f t="shared" ref="BH886" si="2690">BH885</f>
        <v>46265</v>
      </c>
      <c r="BI886" s="587">
        <f t="shared" si="2678"/>
        <v>1206.4626273148169</v>
      </c>
      <c r="BJ886" s="580" t="str">
        <f t="shared" si="2657"/>
        <v>Dead Stock</v>
      </c>
      <c r="BK886" s="751">
        <v>37000</v>
      </c>
    </row>
    <row r="887" spans="1:63" ht="13">
      <c r="A887" s="590"/>
      <c r="B887" s="591"/>
      <c r="C887" s="551">
        <v>884</v>
      </c>
      <c r="D887" s="552"/>
      <c r="E887" s="578"/>
      <c r="F887" s="553" t="s">
        <v>1952</v>
      </c>
      <c r="G887" s="580" t="s">
        <v>995</v>
      </c>
      <c r="H887" s="581" t="s">
        <v>996</v>
      </c>
      <c r="I887" s="581" t="s">
        <v>418</v>
      </c>
      <c r="J887" s="580" t="s">
        <v>1948</v>
      </c>
      <c r="K887" s="582">
        <f t="shared" ref="K887" si="2691">AV887</f>
        <v>5</v>
      </c>
      <c r="L887" s="580">
        <v>2</v>
      </c>
      <c r="M887" s="557">
        <v>5</v>
      </c>
      <c r="N887" s="558">
        <v>2</v>
      </c>
      <c r="O887" s="559">
        <f>SUM(L887+M887-N887)</f>
        <v>5</v>
      </c>
      <c r="P887" s="560"/>
      <c r="Q887" s="558"/>
      <c r="R887" s="559">
        <f t="shared" ref="R887" si="2692">SUM(O887+P887-Q887)</f>
        <v>5</v>
      </c>
      <c r="S887" s="560"/>
      <c r="T887" s="558"/>
      <c r="U887" s="561">
        <f t="shared" ref="U887" si="2693">SUM(R887+S887-T887)</f>
        <v>5</v>
      </c>
      <c r="V887" s="560"/>
      <c r="W887" s="558"/>
      <c r="X887" s="559">
        <f t="shared" ref="X887" si="2694">SUM(U887+V887-W887)</f>
        <v>5</v>
      </c>
      <c r="Y887" s="560"/>
      <c r="Z887" s="558"/>
      <c r="AA887" s="561">
        <f t="shared" ref="AA887" si="2695">SUM(X887+Y887-Z887)</f>
        <v>5</v>
      </c>
      <c r="AB887" s="560"/>
      <c r="AC887" s="558"/>
      <c r="AD887" s="559">
        <f t="shared" ref="AD887" si="2696">SUM(AA887+AB887-AC887)</f>
        <v>5</v>
      </c>
      <c r="AE887" s="557"/>
      <c r="AF887" s="558"/>
      <c r="AG887" s="756">
        <f t="shared" ref="AG887" si="2697">SUM(AD887+AE887-AF887)</f>
        <v>5</v>
      </c>
      <c r="AH887" s="560"/>
      <c r="AI887" s="558"/>
      <c r="AJ887" s="562">
        <f t="shared" ref="AJ887" si="2698">SUM(AG887+AH887-AI887)</f>
        <v>5</v>
      </c>
      <c r="AK887" s="560"/>
      <c r="AL887" s="558"/>
      <c r="AM887" s="562">
        <f t="shared" ref="AM887" si="2699">SUM(AJ887+AK887-AL887)</f>
        <v>5</v>
      </c>
      <c r="AN887" s="560"/>
      <c r="AO887" s="558"/>
      <c r="AP887" s="562">
        <f t="shared" ref="AP887" si="2700">SUM(AM887+AN887-AO887)</f>
        <v>5</v>
      </c>
      <c r="AQ887" s="560"/>
      <c r="AR887" s="558"/>
      <c r="AS887" s="562">
        <f t="shared" ref="AS887" si="2701">SUM(AP887+AQ887-AR887)</f>
        <v>5</v>
      </c>
      <c r="AT887" s="560"/>
      <c r="AU887" s="558"/>
      <c r="AV887" s="562">
        <f>SUM(AS887+AT887-AU887)</f>
        <v>5</v>
      </c>
      <c r="AW887" s="583">
        <f t="shared" ref="AW887" si="2702">SUM(M887+P887+S887+V887+Y887+AB887+AE887+AH887+AK887+AN887+AQ887+AT887)</f>
        <v>5</v>
      </c>
      <c r="AX887" s="583">
        <f t="shared" si="2686"/>
        <v>2</v>
      </c>
      <c r="AY887" s="564">
        <f>SUM(N887,Q887,T887,W887,Z887,AC887,AF887,AI887,AL887,AO887,AR887,AU887)</f>
        <v>2</v>
      </c>
      <c r="AZ887" s="565">
        <f t="shared" ref="AZ887" si="2703">AVERAGE(N887,Q887,T887,W887,Z887,AC887,AF887,AI887,AL887,AO887,AR887,AU887)</f>
        <v>2</v>
      </c>
      <c r="BA887" s="566">
        <f t="shared" ref="BA887" si="2704">COUNT(N887,Q887,T887,W887,Z887,AC887,AF887,AI887,AL887,AO887,AR887,AU887)</f>
        <v>1</v>
      </c>
      <c r="BB887" s="567">
        <f>MAX(0, Table176252626[[#This Row],[Column6]])</f>
        <v>5</v>
      </c>
      <c r="BC887" s="568">
        <v>1</v>
      </c>
      <c r="BD887" s="584">
        <f t="shared" si="2654"/>
        <v>5</v>
      </c>
      <c r="BE887" s="583">
        <f t="shared" si="2655"/>
        <v>4</v>
      </c>
      <c r="BF887" s="585">
        <v>2</v>
      </c>
      <c r="BG887" s="586">
        <v>46038</v>
      </c>
      <c r="BH887" s="572">
        <f>BH747</f>
        <v>46265</v>
      </c>
      <c r="BI887" s="587">
        <f t="shared" ref="BI887" si="2705">BH887-BG887</f>
        <v>227</v>
      </c>
      <c r="BJ887" s="580" t="str">
        <f t="shared" si="2657"/>
        <v/>
      </c>
      <c r="BK887" s="751">
        <v>1280</v>
      </c>
    </row>
    <row r="888" spans="1:63" ht="13">
      <c r="A888" s="549"/>
      <c r="B888" s="550"/>
      <c r="C888" s="577">
        <v>885</v>
      </c>
      <c r="D888" s="552"/>
      <c r="E888" s="578"/>
      <c r="F888" s="593" t="s">
        <v>1952</v>
      </c>
      <c r="G888" s="588" t="s">
        <v>3202</v>
      </c>
      <c r="H888" s="589" t="s">
        <v>3203</v>
      </c>
      <c r="I888" s="589" t="s">
        <v>3204</v>
      </c>
      <c r="J888" s="580" t="s">
        <v>629</v>
      </c>
      <c r="K888" s="594">
        <f t="shared" ref="K888" si="2706">AV888</f>
        <v>27</v>
      </c>
      <c r="L888" s="588">
        <v>27</v>
      </c>
      <c r="M888" s="558"/>
      <c r="N888" s="558">
        <v>8</v>
      </c>
      <c r="O888" s="562">
        <f t="shared" ref="O888" si="2707">SUM(L888+M888-N888)</f>
        <v>19</v>
      </c>
      <c r="P888" s="560"/>
      <c r="Q888" s="558"/>
      <c r="R888" s="562">
        <f t="shared" ref="R888" si="2708">SUM(O888+P888-Q888)</f>
        <v>19</v>
      </c>
      <c r="S888" s="560"/>
      <c r="T888" s="558">
        <v>1</v>
      </c>
      <c r="U888" s="595">
        <f t="shared" ref="U888" si="2709">SUM(R888+S888-T888)</f>
        <v>18</v>
      </c>
      <c r="V888" s="560"/>
      <c r="W888" s="558">
        <v>1</v>
      </c>
      <c r="X888" s="562">
        <f t="shared" ref="X888" si="2710">SUM(U888+V888-W888)</f>
        <v>17</v>
      </c>
      <c r="Y888" s="560"/>
      <c r="Z888" s="558">
        <f>1+1+1</f>
        <v>3</v>
      </c>
      <c r="AA888" s="595">
        <f t="shared" ref="AA888" si="2711">SUM(X888+Y888-Z888)</f>
        <v>14</v>
      </c>
      <c r="AB888" s="560"/>
      <c r="AC888" s="558">
        <f>1+1+1</f>
        <v>3</v>
      </c>
      <c r="AD888" s="562">
        <f t="shared" ref="AD888" si="2712">SUM(AA888+AB888-AC888)</f>
        <v>11</v>
      </c>
      <c r="AE888" s="557"/>
      <c r="AF888" s="558"/>
      <c r="AG888" s="672">
        <f t="shared" ref="AG888" si="2713">SUM(AD888+AE888-AF888)</f>
        <v>11</v>
      </c>
      <c r="AH888" s="560"/>
      <c r="AI888" s="558">
        <v>4</v>
      </c>
      <c r="AJ888" s="562">
        <f t="shared" ref="AJ888" si="2714">SUM(AG888+AH888-AI888)</f>
        <v>7</v>
      </c>
      <c r="AK888" s="560">
        <v>20</v>
      </c>
      <c r="AL888" s="558"/>
      <c r="AM888" s="562">
        <f t="shared" ref="AM888" si="2715">SUM(AJ888+AK888-AL888)</f>
        <v>27</v>
      </c>
      <c r="AN888" s="560"/>
      <c r="AO888" s="558"/>
      <c r="AP888" s="562">
        <f t="shared" ref="AP888" si="2716">SUM(AM888+AN888-AO888)</f>
        <v>27</v>
      </c>
      <c r="AQ888" s="560"/>
      <c r="AR888" s="558"/>
      <c r="AS888" s="562">
        <f t="shared" ref="AS888" si="2717">SUM(AP888+AQ888-AR888)</f>
        <v>27</v>
      </c>
      <c r="AT888" s="560"/>
      <c r="AU888" s="558"/>
      <c r="AV888" s="562">
        <f t="shared" ref="AV888" si="2718">SUM(AS888+AT888-AU888)</f>
        <v>27</v>
      </c>
      <c r="AW888" s="597">
        <f t="shared" ref="AW888" si="2719">SUM(M888+P888+S888+V888+Y888+AB888+AE888+AH888+AK888+AN888+AQ888+AT888)</f>
        <v>20</v>
      </c>
      <c r="AX888" s="583">
        <f>SUM(N888+Q888+T888+W888+Z888+AC888+AF888+AI888+AL888+AO888+AR888+AU888)</f>
        <v>20</v>
      </c>
      <c r="AY888" s="599">
        <f t="shared" ref="AY888" si="2720">SUM(N888,Q888,T888,W888,Z888,AC888,AF888,AI888,AL888,AO888,AR888,AU888)</f>
        <v>20</v>
      </c>
      <c r="AZ888" s="600">
        <f t="shared" ref="AZ888" si="2721">AVERAGE(N888,Q888,T888,W888,Z888,AC888,AF888,AI888,AL888,AO888,AR888,AU888)</f>
        <v>3.3333333333333335</v>
      </c>
      <c r="BA888" s="601">
        <f t="shared" ref="BA888" si="2722">COUNT(N888,Q888,T888,W888,Z888,AC888,AF888,AI888,AL888,AO888,AR888,AU888)</f>
        <v>6</v>
      </c>
      <c r="BB888" s="602">
        <v>11</v>
      </c>
      <c r="BC888" s="603">
        <f>MIN(N888,Q888,T888,W888,Z888,AC888,AF888,AI888,AL888,AO888,AR888,AU888)</f>
        <v>1</v>
      </c>
      <c r="BD888" s="584">
        <f>K888</f>
        <v>27</v>
      </c>
      <c r="BE888" s="583">
        <f>SUM(BD888-BC888)</f>
        <v>26</v>
      </c>
      <c r="BF888" s="585">
        <v>2</v>
      </c>
      <c r="BG888" s="586">
        <v>45603.553923611114</v>
      </c>
      <c r="BH888" s="572">
        <f>BH706</f>
        <v>46265</v>
      </c>
      <c r="BI888" s="604">
        <f>BH888-BG888</f>
        <v>661.44607638888556</v>
      </c>
      <c r="BJ888" s="580" t="str">
        <f>IF(AND(K888&gt;0,BI888&gt;365),"Dead Stock","")</f>
        <v>Dead Stock</v>
      </c>
      <c r="BK888" s="751">
        <v>990</v>
      </c>
    </row>
    <row r="889" spans="1:63" ht="13">
      <c r="A889" s="549"/>
      <c r="B889" s="576"/>
      <c r="C889" s="551">
        <v>886</v>
      </c>
      <c r="D889" s="578"/>
      <c r="E889" s="578"/>
      <c r="F889" s="553" t="s">
        <v>1953</v>
      </c>
      <c r="G889" s="588" t="s">
        <v>2924</v>
      </c>
      <c r="H889" s="589" t="s">
        <v>2925</v>
      </c>
      <c r="I889" s="581" t="s">
        <v>1840</v>
      </c>
      <c r="J889" s="580" t="s">
        <v>629</v>
      </c>
      <c r="K889" s="582">
        <f>AV889</f>
        <v>6</v>
      </c>
      <c r="L889" s="580">
        <v>6</v>
      </c>
      <c r="M889" s="557"/>
      <c r="N889" s="558"/>
      <c r="O889" s="559">
        <f>SUM(L889+M889-N889)</f>
        <v>6</v>
      </c>
      <c r="P889" s="560"/>
      <c r="Q889" s="558"/>
      <c r="R889" s="559">
        <f>SUM(O889+P889-Q889)</f>
        <v>6</v>
      </c>
      <c r="S889" s="560"/>
      <c r="T889" s="558"/>
      <c r="U889" s="561">
        <f>SUM(R889+S889-T889)</f>
        <v>6</v>
      </c>
      <c r="V889" s="560"/>
      <c r="W889" s="558"/>
      <c r="X889" s="559">
        <f>SUM(U889+V889-W889)</f>
        <v>6</v>
      </c>
      <c r="Y889" s="560"/>
      <c r="Z889" s="558"/>
      <c r="AA889" s="561">
        <f>SUM(X889+Y889-Z889)</f>
        <v>6</v>
      </c>
      <c r="AB889" s="560"/>
      <c r="AC889" s="558"/>
      <c r="AD889" s="559">
        <f>SUM(AA889+AB889-AC889)</f>
        <v>6</v>
      </c>
      <c r="AE889" s="557"/>
      <c r="AF889" s="558"/>
      <c r="AG889" s="756">
        <f>SUM(AD889+AE889-AF889)</f>
        <v>6</v>
      </c>
      <c r="AH889" s="560"/>
      <c r="AI889" s="558"/>
      <c r="AJ889" s="562">
        <f>SUM(AG889+AH889-AI889)</f>
        <v>6</v>
      </c>
      <c r="AK889" s="560"/>
      <c r="AL889" s="558"/>
      <c r="AM889" s="562">
        <f>SUM(AJ889+AK889-AL889)</f>
        <v>6</v>
      </c>
      <c r="AN889" s="560"/>
      <c r="AO889" s="558"/>
      <c r="AP889" s="562">
        <f>SUM(AM889+AN889-AO889)</f>
        <v>6</v>
      </c>
      <c r="AQ889" s="560"/>
      <c r="AR889" s="558"/>
      <c r="AS889" s="562">
        <f>SUM(AP889+AQ889-AR889)</f>
        <v>6</v>
      </c>
      <c r="AT889" s="560"/>
      <c r="AU889" s="558"/>
      <c r="AV889" s="562">
        <f>SUM(AS889+AT889-AU889)</f>
        <v>6</v>
      </c>
      <c r="AW889" s="583">
        <f t="shared" ref="AW889:AX895" si="2723">SUM(M889+P889+S889+V889+Y889+AB889+AE889+AH889+AK889+AN889+AQ889+AT889)</f>
        <v>0</v>
      </c>
      <c r="AX889" s="583">
        <f t="shared" si="2723"/>
        <v>0</v>
      </c>
      <c r="AY889" s="564">
        <f>SUM(N889,Q889,T889,W889,Z889,AC889,AF889,AI889,AL889,AO889,AR889,AU889)</f>
        <v>0</v>
      </c>
      <c r="AZ889" s="565" t="e">
        <f>AVERAGE(N889,Q889,T889,W889,Z889,AC889,AF889,AI889,AL889,AO889,AR889,AU889)</f>
        <v>#DIV/0!</v>
      </c>
      <c r="BA889" s="566">
        <f>COUNT(N889,Q889,T889,W889,Z889,AC889,AF889,AI889,AL889,AO889,AR889,AU889)</f>
        <v>0</v>
      </c>
      <c r="BB889" s="567">
        <f>MAX(0, Table176252626[[#This Row],[Column6]])</f>
        <v>6</v>
      </c>
      <c r="BC889" s="568">
        <v>1</v>
      </c>
      <c r="BD889" s="584">
        <f t="shared" ref="BD889:BD905" si="2724">K889</f>
        <v>6</v>
      </c>
      <c r="BE889" s="583">
        <f t="shared" ref="BE889:BE903" si="2725">SUM(BD889-BC889)</f>
        <v>5</v>
      </c>
      <c r="BF889" s="585">
        <v>2</v>
      </c>
      <c r="BG889" s="586">
        <v>44882.560081018521</v>
      </c>
      <c r="BH889" s="572">
        <f>BH703</f>
        <v>46265</v>
      </c>
      <c r="BI889" s="587">
        <f>BH889-BG889</f>
        <v>1382.4399189814794</v>
      </c>
      <c r="BJ889" s="580" t="str">
        <f t="shared" ref="BJ889:BJ903" si="2726">IF(AND(K889&gt;0,BI889&gt;365),"Dead Stock","")</f>
        <v>Dead Stock</v>
      </c>
      <c r="BK889" s="751">
        <v>3870</v>
      </c>
    </row>
    <row r="890" spans="1:63" ht="13">
      <c r="A890" s="668"/>
      <c r="B890" s="667"/>
      <c r="C890" s="551">
        <v>887</v>
      </c>
      <c r="D890" s="578"/>
      <c r="E890" s="578"/>
      <c r="F890" s="553" t="s">
        <v>1953</v>
      </c>
      <c r="G890" s="554" t="s">
        <v>737</v>
      </c>
      <c r="H890" s="671" t="s">
        <v>738</v>
      </c>
      <c r="I890" s="581" t="s">
        <v>3853</v>
      </c>
      <c r="J890" s="580" t="s">
        <v>629</v>
      </c>
      <c r="K890" s="582">
        <f t="shared" ref="K890:K897" si="2727">AV890</f>
        <v>1</v>
      </c>
      <c r="L890" s="580">
        <v>1</v>
      </c>
      <c r="M890" s="557"/>
      <c r="N890" s="558"/>
      <c r="O890" s="559">
        <f t="shared" ref="O890:O898" si="2728">SUM(L890+M890-N890)</f>
        <v>1</v>
      </c>
      <c r="P890" s="560"/>
      <c r="Q890" s="558"/>
      <c r="R890" s="559">
        <f t="shared" ref="R890:R898" si="2729">SUM(O890+P890-Q890)</f>
        <v>1</v>
      </c>
      <c r="S890" s="560"/>
      <c r="T890" s="558"/>
      <c r="U890" s="561">
        <f t="shared" ref="U890:U898" si="2730">SUM(R890+S890-T890)</f>
        <v>1</v>
      </c>
      <c r="V890" s="560"/>
      <c r="W890" s="558"/>
      <c r="X890" s="559">
        <f t="shared" ref="X890:X898" si="2731">SUM(U890+V890-W890)</f>
        <v>1</v>
      </c>
      <c r="Y890" s="560"/>
      <c r="Z890" s="558"/>
      <c r="AA890" s="561">
        <f t="shared" ref="AA890:AA898" si="2732">SUM(X890+Y890-Z890)</f>
        <v>1</v>
      </c>
      <c r="AB890" s="560"/>
      <c r="AC890" s="558"/>
      <c r="AD890" s="559">
        <f t="shared" ref="AD890:AD898" si="2733">SUM(AA890+AB890-AC890)</f>
        <v>1</v>
      </c>
      <c r="AE890" s="557"/>
      <c r="AF890" s="558"/>
      <c r="AG890" s="756">
        <f t="shared" ref="AG890:AG898" si="2734">SUM(AD890+AE890-AF890)</f>
        <v>1</v>
      </c>
      <c r="AH890" s="560"/>
      <c r="AI890" s="558"/>
      <c r="AJ890" s="562">
        <f t="shared" ref="AJ890:AJ898" si="2735">SUM(AG890+AH890-AI890)</f>
        <v>1</v>
      </c>
      <c r="AK890" s="560"/>
      <c r="AL890" s="558"/>
      <c r="AM890" s="562">
        <f t="shared" ref="AM890:AM898" si="2736">SUM(AJ890+AK890-AL890)</f>
        <v>1</v>
      </c>
      <c r="AN890" s="560"/>
      <c r="AO890" s="558"/>
      <c r="AP890" s="562">
        <f t="shared" ref="AP890:AP898" si="2737">SUM(AM890+AN890-AO890)</f>
        <v>1</v>
      </c>
      <c r="AQ890" s="560"/>
      <c r="AR890" s="558"/>
      <c r="AS890" s="605">
        <f t="shared" ref="AS890:AS898" si="2738">SUM(AP890+AQ890-AR890)</f>
        <v>1</v>
      </c>
      <c r="AT890" s="557"/>
      <c r="AU890" s="558"/>
      <c r="AV890" s="562">
        <f t="shared" ref="AV890:AV898" si="2739">SUM(AS890+AT890-AU890)</f>
        <v>1</v>
      </c>
      <c r="AW890" s="583">
        <f t="shared" ref="AW890:AX902" si="2740">SUM(M890+P890+S890+V890+Y890+AB890+AE890+AH890+AK890+AN890+AQ890+AT890)</f>
        <v>0</v>
      </c>
      <c r="AX890" s="583">
        <f t="shared" si="2723"/>
        <v>0</v>
      </c>
      <c r="AY890" s="564">
        <f t="shared" ref="AY890:AY898" si="2741">SUM(N890,Q890,T890,W890,Z890,AC890,AF890,AI890,AL890,AO890,AR890,AU890)</f>
        <v>0</v>
      </c>
      <c r="AZ890" s="565" t="e">
        <f t="shared" ref="AZ890:AZ897" si="2742">AVERAGE(N890,Q890,T890,W890,Z890,AC890,AF890,AI890,AL890,AO890,AR890,AU890)</f>
        <v>#DIV/0!</v>
      </c>
      <c r="BA890" s="566">
        <f t="shared" ref="BA890:BA897" si="2743">COUNT(N890,Q890,T890,W890,Z890,AC890,AF890,AI890,AL890,AO890,AR890,AU890)</f>
        <v>0</v>
      </c>
      <c r="BB890" s="567">
        <f>MAX(0, Table176252626[[#This Row],[Column6]])</f>
        <v>1</v>
      </c>
      <c r="BC890" s="568">
        <v>0</v>
      </c>
      <c r="BD890" s="584">
        <f t="shared" si="2724"/>
        <v>1</v>
      </c>
      <c r="BE890" s="583">
        <f t="shared" si="2725"/>
        <v>1</v>
      </c>
      <c r="BF890" s="585">
        <v>2</v>
      </c>
      <c r="BG890" s="586">
        <v>43193.647245370368</v>
      </c>
      <c r="BH890" s="572">
        <f>BH728</f>
        <v>46265</v>
      </c>
      <c r="BI890" s="587">
        <f t="shared" ref="BI890:BI898" si="2744">BH890-BG890</f>
        <v>3071.3527546296318</v>
      </c>
      <c r="BJ890" s="580" t="str">
        <f t="shared" si="2726"/>
        <v>Dead Stock</v>
      </c>
      <c r="BK890" s="751">
        <v>15120</v>
      </c>
    </row>
    <row r="891" spans="1:63" ht="13">
      <c r="A891" s="668"/>
      <c r="B891" s="669"/>
      <c r="C891" s="551">
        <v>888</v>
      </c>
      <c r="D891" s="578"/>
      <c r="E891" s="578"/>
      <c r="F891" s="553" t="s">
        <v>1953</v>
      </c>
      <c r="G891" s="554" t="s">
        <v>722</v>
      </c>
      <c r="H891" s="555" t="s">
        <v>3130</v>
      </c>
      <c r="I891" s="581" t="s">
        <v>3853</v>
      </c>
      <c r="J891" s="580" t="s">
        <v>629</v>
      </c>
      <c r="K891" s="582">
        <f t="shared" si="2727"/>
        <v>1</v>
      </c>
      <c r="L891" s="580">
        <v>1</v>
      </c>
      <c r="M891" s="557"/>
      <c r="N891" s="558"/>
      <c r="O891" s="559">
        <f t="shared" si="2728"/>
        <v>1</v>
      </c>
      <c r="P891" s="560"/>
      <c r="Q891" s="558"/>
      <c r="R891" s="559">
        <f t="shared" si="2729"/>
        <v>1</v>
      </c>
      <c r="S891" s="560"/>
      <c r="T891" s="558"/>
      <c r="U891" s="561">
        <f t="shared" si="2730"/>
        <v>1</v>
      </c>
      <c r="V891" s="560"/>
      <c r="W891" s="558"/>
      <c r="X891" s="559">
        <f t="shared" si="2731"/>
        <v>1</v>
      </c>
      <c r="Y891" s="560"/>
      <c r="Z891" s="558"/>
      <c r="AA891" s="561">
        <f t="shared" si="2732"/>
        <v>1</v>
      </c>
      <c r="AB891" s="560"/>
      <c r="AC891" s="558"/>
      <c r="AD891" s="559">
        <f t="shared" si="2733"/>
        <v>1</v>
      </c>
      <c r="AE891" s="557"/>
      <c r="AF891" s="558"/>
      <c r="AG891" s="756">
        <f t="shared" si="2734"/>
        <v>1</v>
      </c>
      <c r="AH891" s="560"/>
      <c r="AI891" s="558"/>
      <c r="AJ891" s="562">
        <f t="shared" si="2735"/>
        <v>1</v>
      </c>
      <c r="AK891" s="560"/>
      <c r="AL891" s="558"/>
      <c r="AM891" s="562">
        <f t="shared" si="2736"/>
        <v>1</v>
      </c>
      <c r="AN891" s="560"/>
      <c r="AO891" s="558"/>
      <c r="AP891" s="562">
        <f t="shared" si="2737"/>
        <v>1</v>
      </c>
      <c r="AQ891" s="560"/>
      <c r="AR891" s="558"/>
      <c r="AS891" s="605">
        <f t="shared" si="2738"/>
        <v>1</v>
      </c>
      <c r="AT891" s="557"/>
      <c r="AU891" s="558"/>
      <c r="AV891" s="562">
        <f t="shared" si="2739"/>
        <v>1</v>
      </c>
      <c r="AW891" s="583">
        <f t="shared" si="2740"/>
        <v>0</v>
      </c>
      <c r="AX891" s="583">
        <f t="shared" si="2723"/>
        <v>0</v>
      </c>
      <c r="AY891" s="564">
        <f t="shared" si="2741"/>
        <v>0</v>
      </c>
      <c r="AZ891" s="565" t="e">
        <f t="shared" si="2742"/>
        <v>#DIV/0!</v>
      </c>
      <c r="BA891" s="566">
        <f t="shared" si="2743"/>
        <v>0</v>
      </c>
      <c r="BB891" s="567">
        <f>MAX(0, Table176252626[[#This Row],[Column6]])</f>
        <v>1</v>
      </c>
      <c r="BC891" s="568">
        <v>0</v>
      </c>
      <c r="BD891" s="584">
        <f t="shared" si="2724"/>
        <v>1</v>
      </c>
      <c r="BE891" s="583">
        <f t="shared" si="2725"/>
        <v>1</v>
      </c>
      <c r="BF891" s="585">
        <v>2</v>
      </c>
      <c r="BG891" s="586">
        <v>42593.483310185184</v>
      </c>
      <c r="BH891" s="572">
        <f t="shared" ref="BH891:BH905" si="2745">BH890</f>
        <v>46265</v>
      </c>
      <c r="BI891" s="587">
        <f t="shared" si="2744"/>
        <v>3671.5166898148163</v>
      </c>
      <c r="BJ891" s="580" t="str">
        <f t="shared" si="2726"/>
        <v>Dead Stock</v>
      </c>
      <c r="BK891" s="751">
        <v>37706.400000000001</v>
      </c>
    </row>
    <row r="892" spans="1:63" ht="13">
      <c r="A892" s="668"/>
      <c r="B892" s="669"/>
      <c r="C892" s="577">
        <v>889</v>
      </c>
      <c r="D892" s="578"/>
      <c r="E892" s="578"/>
      <c r="F892" s="553" t="s">
        <v>1953</v>
      </c>
      <c r="G892" s="588" t="s">
        <v>2510</v>
      </c>
      <c r="H892" s="589" t="s">
        <v>2512</v>
      </c>
      <c r="I892" s="581" t="s">
        <v>3853</v>
      </c>
      <c r="J892" s="580" t="s">
        <v>629</v>
      </c>
      <c r="K892" s="582">
        <f t="shared" si="2727"/>
        <v>1</v>
      </c>
      <c r="L892" s="580">
        <v>1</v>
      </c>
      <c r="M892" s="557"/>
      <c r="N892" s="558"/>
      <c r="O892" s="559">
        <f t="shared" si="2728"/>
        <v>1</v>
      </c>
      <c r="P892" s="560"/>
      <c r="Q892" s="558"/>
      <c r="R892" s="559">
        <f t="shared" si="2729"/>
        <v>1</v>
      </c>
      <c r="S892" s="560"/>
      <c r="T892" s="558"/>
      <c r="U892" s="561">
        <f t="shared" si="2730"/>
        <v>1</v>
      </c>
      <c r="V892" s="560"/>
      <c r="W892" s="558"/>
      <c r="X892" s="559">
        <f t="shared" si="2731"/>
        <v>1</v>
      </c>
      <c r="Y892" s="560"/>
      <c r="Z892" s="558"/>
      <c r="AA892" s="561">
        <f t="shared" si="2732"/>
        <v>1</v>
      </c>
      <c r="AB892" s="560"/>
      <c r="AC892" s="558"/>
      <c r="AD892" s="559">
        <f t="shared" si="2733"/>
        <v>1</v>
      </c>
      <c r="AE892" s="557"/>
      <c r="AF892" s="558"/>
      <c r="AG892" s="756">
        <f t="shared" si="2734"/>
        <v>1</v>
      </c>
      <c r="AH892" s="560"/>
      <c r="AI892" s="558"/>
      <c r="AJ892" s="562">
        <f t="shared" si="2735"/>
        <v>1</v>
      </c>
      <c r="AK892" s="560"/>
      <c r="AL892" s="558"/>
      <c r="AM892" s="562">
        <f t="shared" si="2736"/>
        <v>1</v>
      </c>
      <c r="AN892" s="560"/>
      <c r="AO892" s="558"/>
      <c r="AP892" s="562">
        <f t="shared" si="2737"/>
        <v>1</v>
      </c>
      <c r="AQ892" s="560"/>
      <c r="AR892" s="558"/>
      <c r="AS892" s="605">
        <f t="shared" si="2738"/>
        <v>1</v>
      </c>
      <c r="AT892" s="557"/>
      <c r="AU892" s="558"/>
      <c r="AV892" s="562">
        <f t="shared" si="2739"/>
        <v>1</v>
      </c>
      <c r="AW892" s="583">
        <f t="shared" si="2740"/>
        <v>0</v>
      </c>
      <c r="AX892" s="583">
        <f t="shared" si="2723"/>
        <v>0</v>
      </c>
      <c r="AY892" s="564">
        <f t="shared" si="2741"/>
        <v>0</v>
      </c>
      <c r="AZ892" s="565" t="e">
        <f t="shared" si="2742"/>
        <v>#DIV/0!</v>
      </c>
      <c r="BA892" s="566">
        <f t="shared" si="2743"/>
        <v>0</v>
      </c>
      <c r="BB892" s="567">
        <f>MAX(0, Table176252626[[#This Row],[Column6]])</f>
        <v>1</v>
      </c>
      <c r="BC892" s="568">
        <v>0</v>
      </c>
      <c r="BD892" s="584">
        <f t="shared" si="2724"/>
        <v>1</v>
      </c>
      <c r="BE892" s="583">
        <f t="shared" si="2725"/>
        <v>1</v>
      </c>
      <c r="BF892" s="585">
        <v>2</v>
      </c>
      <c r="BG892" s="586">
        <v>44477.571828703702</v>
      </c>
      <c r="BH892" s="572">
        <f t="shared" si="2745"/>
        <v>46265</v>
      </c>
      <c r="BI892" s="608">
        <f t="shared" si="2744"/>
        <v>1787.4281712962984</v>
      </c>
      <c r="BJ892" s="580" t="str">
        <f t="shared" si="2726"/>
        <v>Dead Stock</v>
      </c>
      <c r="BK892" s="751">
        <v>4445</v>
      </c>
    </row>
    <row r="893" spans="1:63" ht="13">
      <c r="A893" s="668"/>
      <c r="B893" s="667"/>
      <c r="C893" s="551">
        <v>890</v>
      </c>
      <c r="D893" s="578"/>
      <c r="E893" s="578"/>
      <c r="F893" s="553" t="s">
        <v>1953</v>
      </c>
      <c r="G893" s="554" t="s">
        <v>709</v>
      </c>
      <c r="H893" s="555" t="s">
        <v>710</v>
      </c>
      <c r="I893" s="581" t="s">
        <v>3853</v>
      </c>
      <c r="J893" s="580" t="s">
        <v>629</v>
      </c>
      <c r="K893" s="582">
        <f t="shared" si="2727"/>
        <v>1</v>
      </c>
      <c r="L893" s="580">
        <v>1</v>
      </c>
      <c r="M893" s="557"/>
      <c r="N893" s="558"/>
      <c r="O893" s="559">
        <f t="shared" si="2728"/>
        <v>1</v>
      </c>
      <c r="P893" s="560"/>
      <c r="Q893" s="558"/>
      <c r="R893" s="559">
        <f t="shared" si="2729"/>
        <v>1</v>
      </c>
      <c r="S893" s="560"/>
      <c r="T893" s="558"/>
      <c r="U893" s="561">
        <f t="shared" si="2730"/>
        <v>1</v>
      </c>
      <c r="V893" s="560"/>
      <c r="W893" s="558"/>
      <c r="X893" s="559">
        <f t="shared" si="2731"/>
        <v>1</v>
      </c>
      <c r="Y893" s="560"/>
      <c r="Z893" s="558"/>
      <c r="AA893" s="561">
        <f t="shared" si="2732"/>
        <v>1</v>
      </c>
      <c r="AB893" s="560"/>
      <c r="AC893" s="558"/>
      <c r="AD893" s="559">
        <f t="shared" si="2733"/>
        <v>1</v>
      </c>
      <c r="AE893" s="557"/>
      <c r="AF893" s="558"/>
      <c r="AG893" s="756">
        <f t="shared" si="2734"/>
        <v>1</v>
      </c>
      <c r="AH893" s="560"/>
      <c r="AI893" s="558"/>
      <c r="AJ893" s="562">
        <f t="shared" si="2735"/>
        <v>1</v>
      </c>
      <c r="AK893" s="560"/>
      <c r="AL893" s="558"/>
      <c r="AM893" s="562">
        <f t="shared" si="2736"/>
        <v>1</v>
      </c>
      <c r="AN893" s="560"/>
      <c r="AO893" s="558"/>
      <c r="AP893" s="562">
        <f t="shared" si="2737"/>
        <v>1</v>
      </c>
      <c r="AQ893" s="560"/>
      <c r="AR893" s="558"/>
      <c r="AS893" s="605">
        <f t="shared" si="2738"/>
        <v>1</v>
      </c>
      <c r="AT893" s="557"/>
      <c r="AU893" s="558"/>
      <c r="AV893" s="562">
        <f t="shared" si="2739"/>
        <v>1</v>
      </c>
      <c r="AW893" s="583">
        <f t="shared" si="2740"/>
        <v>0</v>
      </c>
      <c r="AX893" s="583">
        <f t="shared" si="2723"/>
        <v>0</v>
      </c>
      <c r="AY893" s="564">
        <f t="shared" si="2741"/>
        <v>0</v>
      </c>
      <c r="AZ893" s="565" t="e">
        <f t="shared" si="2742"/>
        <v>#DIV/0!</v>
      </c>
      <c r="BA893" s="566">
        <f t="shared" si="2743"/>
        <v>0</v>
      </c>
      <c r="BB893" s="567">
        <f>MAX(0, Table176252626[[#This Row],[Column6]])</f>
        <v>1</v>
      </c>
      <c r="BC893" s="568">
        <v>0</v>
      </c>
      <c r="BD893" s="584">
        <f t="shared" si="2724"/>
        <v>1</v>
      </c>
      <c r="BE893" s="583">
        <f t="shared" si="2725"/>
        <v>1</v>
      </c>
      <c r="BF893" s="585">
        <v>2</v>
      </c>
      <c r="BG893" s="586">
        <v>43053.611759259256</v>
      </c>
      <c r="BH893" s="572">
        <f t="shared" si="2745"/>
        <v>46265</v>
      </c>
      <c r="BI893" s="587">
        <f t="shared" si="2744"/>
        <v>3211.3882407407436</v>
      </c>
      <c r="BJ893" s="580" t="str">
        <f t="shared" si="2726"/>
        <v>Dead Stock</v>
      </c>
      <c r="BK893" s="751">
        <v>21980</v>
      </c>
    </row>
    <row r="894" spans="1:63" ht="13">
      <c r="A894" s="668"/>
      <c r="B894" s="669"/>
      <c r="C894" s="551">
        <v>891</v>
      </c>
      <c r="D894" s="578"/>
      <c r="E894" s="578"/>
      <c r="F894" s="553" t="s">
        <v>1953</v>
      </c>
      <c r="G894" s="554" t="s">
        <v>713</v>
      </c>
      <c r="H894" s="555" t="s">
        <v>714</v>
      </c>
      <c r="I894" s="581" t="s">
        <v>3853</v>
      </c>
      <c r="J894" s="580" t="s">
        <v>629</v>
      </c>
      <c r="K894" s="582">
        <f t="shared" si="2727"/>
        <v>3</v>
      </c>
      <c r="L894" s="580">
        <v>3</v>
      </c>
      <c r="M894" s="557"/>
      <c r="N894" s="558"/>
      <c r="O894" s="559">
        <f t="shared" si="2728"/>
        <v>3</v>
      </c>
      <c r="P894" s="560"/>
      <c r="Q894" s="558"/>
      <c r="R894" s="559">
        <f t="shared" si="2729"/>
        <v>3</v>
      </c>
      <c r="S894" s="560"/>
      <c r="T894" s="558"/>
      <c r="U894" s="561">
        <f t="shared" si="2730"/>
        <v>3</v>
      </c>
      <c r="V894" s="560"/>
      <c r="W894" s="558"/>
      <c r="X894" s="559">
        <f t="shared" si="2731"/>
        <v>3</v>
      </c>
      <c r="Y894" s="560"/>
      <c r="Z894" s="558"/>
      <c r="AA894" s="561">
        <f t="shared" si="2732"/>
        <v>3</v>
      </c>
      <c r="AB894" s="560"/>
      <c r="AC894" s="558"/>
      <c r="AD894" s="559">
        <f t="shared" si="2733"/>
        <v>3</v>
      </c>
      <c r="AE894" s="557"/>
      <c r="AF894" s="558"/>
      <c r="AG894" s="756">
        <f t="shared" si="2734"/>
        <v>3</v>
      </c>
      <c r="AH894" s="560"/>
      <c r="AI894" s="558"/>
      <c r="AJ894" s="562">
        <f t="shared" si="2735"/>
        <v>3</v>
      </c>
      <c r="AK894" s="560"/>
      <c r="AL894" s="558"/>
      <c r="AM894" s="562">
        <f t="shared" si="2736"/>
        <v>3</v>
      </c>
      <c r="AN894" s="560"/>
      <c r="AO894" s="558"/>
      <c r="AP894" s="562">
        <f t="shared" si="2737"/>
        <v>3</v>
      </c>
      <c r="AQ894" s="560"/>
      <c r="AR894" s="558"/>
      <c r="AS894" s="605">
        <f t="shared" si="2738"/>
        <v>3</v>
      </c>
      <c r="AT894" s="557"/>
      <c r="AU894" s="558"/>
      <c r="AV894" s="562">
        <f t="shared" si="2739"/>
        <v>3</v>
      </c>
      <c r="AW894" s="583">
        <f t="shared" si="2740"/>
        <v>0</v>
      </c>
      <c r="AX894" s="583">
        <f t="shared" si="2723"/>
        <v>0</v>
      </c>
      <c r="AY894" s="564">
        <f t="shared" si="2741"/>
        <v>0</v>
      </c>
      <c r="AZ894" s="565" t="e">
        <f t="shared" si="2742"/>
        <v>#DIV/0!</v>
      </c>
      <c r="BA894" s="566">
        <f t="shared" si="2743"/>
        <v>0</v>
      </c>
      <c r="BB894" s="567">
        <f>MAX(0, Table176252626[[#This Row],[Column6]])</f>
        <v>3</v>
      </c>
      <c r="BC894" s="568">
        <v>1</v>
      </c>
      <c r="BD894" s="584">
        <f t="shared" si="2724"/>
        <v>3</v>
      </c>
      <c r="BE894" s="583">
        <f t="shared" si="2725"/>
        <v>2</v>
      </c>
      <c r="BF894" s="585">
        <v>2</v>
      </c>
      <c r="BG894" s="586">
        <v>43011.542847222219</v>
      </c>
      <c r="BH894" s="572">
        <f t="shared" si="2745"/>
        <v>46265</v>
      </c>
      <c r="BI894" s="587">
        <f t="shared" si="2744"/>
        <v>3253.4571527777807</v>
      </c>
      <c r="BJ894" s="580" t="str">
        <f t="shared" si="2726"/>
        <v>Dead Stock</v>
      </c>
      <c r="BK894" s="751">
        <v>1152</v>
      </c>
    </row>
    <row r="895" spans="1:63" ht="13">
      <c r="A895" s="668"/>
      <c r="B895" s="667"/>
      <c r="C895" s="551">
        <v>892</v>
      </c>
      <c r="D895" s="578"/>
      <c r="E895" s="578"/>
      <c r="F895" s="553" t="s">
        <v>1953</v>
      </c>
      <c r="G895" s="554" t="s">
        <v>715</v>
      </c>
      <c r="H895" s="555" t="s">
        <v>716</v>
      </c>
      <c r="I895" s="581" t="s">
        <v>3853</v>
      </c>
      <c r="J895" s="580" t="s">
        <v>629</v>
      </c>
      <c r="K895" s="582">
        <f t="shared" si="2727"/>
        <v>2</v>
      </c>
      <c r="L895" s="580">
        <v>2</v>
      </c>
      <c r="M895" s="557"/>
      <c r="N895" s="558"/>
      <c r="O895" s="559">
        <f t="shared" si="2728"/>
        <v>2</v>
      </c>
      <c r="P895" s="560"/>
      <c r="Q895" s="558"/>
      <c r="R895" s="559">
        <f t="shared" si="2729"/>
        <v>2</v>
      </c>
      <c r="S895" s="560"/>
      <c r="T895" s="558"/>
      <c r="U895" s="561">
        <f t="shared" si="2730"/>
        <v>2</v>
      </c>
      <c r="V895" s="560"/>
      <c r="W895" s="558"/>
      <c r="X895" s="559">
        <f t="shared" si="2731"/>
        <v>2</v>
      </c>
      <c r="Y895" s="560"/>
      <c r="Z895" s="558"/>
      <c r="AA895" s="561">
        <f t="shared" si="2732"/>
        <v>2</v>
      </c>
      <c r="AB895" s="560"/>
      <c r="AC895" s="558"/>
      <c r="AD895" s="559">
        <f t="shared" si="2733"/>
        <v>2</v>
      </c>
      <c r="AE895" s="557"/>
      <c r="AF895" s="558"/>
      <c r="AG895" s="756">
        <f t="shared" si="2734"/>
        <v>2</v>
      </c>
      <c r="AH895" s="560"/>
      <c r="AI895" s="558"/>
      <c r="AJ895" s="562">
        <f t="shared" si="2735"/>
        <v>2</v>
      </c>
      <c r="AK895" s="560"/>
      <c r="AL895" s="558"/>
      <c r="AM895" s="562">
        <f t="shared" si="2736"/>
        <v>2</v>
      </c>
      <c r="AN895" s="560"/>
      <c r="AO895" s="558"/>
      <c r="AP895" s="562">
        <f t="shared" si="2737"/>
        <v>2</v>
      </c>
      <c r="AQ895" s="560"/>
      <c r="AR895" s="558"/>
      <c r="AS895" s="605">
        <f t="shared" si="2738"/>
        <v>2</v>
      </c>
      <c r="AT895" s="557"/>
      <c r="AU895" s="558"/>
      <c r="AV895" s="562">
        <f t="shared" si="2739"/>
        <v>2</v>
      </c>
      <c r="AW895" s="583">
        <f t="shared" si="2740"/>
        <v>0</v>
      </c>
      <c r="AX895" s="583">
        <f t="shared" si="2723"/>
        <v>0</v>
      </c>
      <c r="AY895" s="564">
        <f t="shared" si="2741"/>
        <v>0</v>
      </c>
      <c r="AZ895" s="565" t="e">
        <f t="shared" si="2742"/>
        <v>#DIV/0!</v>
      </c>
      <c r="BA895" s="566">
        <f t="shared" si="2743"/>
        <v>0</v>
      </c>
      <c r="BB895" s="567">
        <v>2</v>
      </c>
      <c r="BC895" s="568">
        <v>1</v>
      </c>
      <c r="BD895" s="584">
        <f t="shared" si="2724"/>
        <v>2</v>
      </c>
      <c r="BE895" s="583">
        <f t="shared" si="2725"/>
        <v>1</v>
      </c>
      <c r="BF895" s="585">
        <v>2</v>
      </c>
      <c r="BG895" s="586">
        <v>43011.542847222219</v>
      </c>
      <c r="BH895" s="572">
        <f t="shared" si="2745"/>
        <v>46265</v>
      </c>
      <c r="BI895" s="587">
        <f t="shared" si="2744"/>
        <v>3253.4571527777807</v>
      </c>
      <c r="BJ895" s="580" t="str">
        <f t="shared" si="2726"/>
        <v>Dead Stock</v>
      </c>
      <c r="BK895" s="751">
        <v>1152</v>
      </c>
    </row>
    <row r="896" spans="1:63" ht="13">
      <c r="A896" s="666"/>
      <c r="B896" s="667"/>
      <c r="C896" s="577">
        <v>893</v>
      </c>
      <c r="D896" s="578"/>
      <c r="E896" s="578"/>
      <c r="F896" s="553" t="s">
        <v>1953</v>
      </c>
      <c r="G896" s="554" t="s">
        <v>723</v>
      </c>
      <c r="H896" s="555" t="s">
        <v>724</v>
      </c>
      <c r="I896" s="581" t="s">
        <v>3853</v>
      </c>
      <c r="J896" s="580" t="s">
        <v>629</v>
      </c>
      <c r="K896" s="582">
        <f t="shared" si="2727"/>
        <v>1</v>
      </c>
      <c r="L896" s="580">
        <v>1</v>
      </c>
      <c r="M896" s="557"/>
      <c r="N896" s="558"/>
      <c r="O896" s="559">
        <f t="shared" si="2728"/>
        <v>1</v>
      </c>
      <c r="P896" s="560"/>
      <c r="Q896" s="558"/>
      <c r="R896" s="559">
        <f t="shared" si="2729"/>
        <v>1</v>
      </c>
      <c r="S896" s="560"/>
      <c r="T896" s="558"/>
      <c r="U896" s="561">
        <f t="shared" si="2730"/>
        <v>1</v>
      </c>
      <c r="V896" s="560"/>
      <c r="W896" s="558"/>
      <c r="X896" s="559">
        <f t="shared" si="2731"/>
        <v>1</v>
      </c>
      <c r="Y896" s="560"/>
      <c r="Z896" s="558"/>
      <c r="AA896" s="561">
        <f t="shared" si="2732"/>
        <v>1</v>
      </c>
      <c r="AB896" s="560"/>
      <c r="AC896" s="558"/>
      <c r="AD896" s="559">
        <f t="shared" si="2733"/>
        <v>1</v>
      </c>
      <c r="AE896" s="557"/>
      <c r="AF896" s="558"/>
      <c r="AG896" s="756">
        <f t="shared" si="2734"/>
        <v>1</v>
      </c>
      <c r="AH896" s="560"/>
      <c r="AI896" s="558"/>
      <c r="AJ896" s="562">
        <f t="shared" si="2735"/>
        <v>1</v>
      </c>
      <c r="AK896" s="560"/>
      <c r="AL896" s="558"/>
      <c r="AM896" s="562">
        <f t="shared" si="2736"/>
        <v>1</v>
      </c>
      <c r="AN896" s="560"/>
      <c r="AO896" s="558"/>
      <c r="AP896" s="562">
        <f t="shared" si="2737"/>
        <v>1</v>
      </c>
      <c r="AQ896" s="560"/>
      <c r="AR896" s="558"/>
      <c r="AS896" s="605">
        <f t="shared" si="2738"/>
        <v>1</v>
      </c>
      <c r="AT896" s="557"/>
      <c r="AU896" s="558"/>
      <c r="AV896" s="562">
        <f t="shared" si="2739"/>
        <v>1</v>
      </c>
      <c r="AW896" s="583">
        <f t="shared" si="2740"/>
        <v>0</v>
      </c>
      <c r="AX896" s="583">
        <f t="shared" si="2740"/>
        <v>0</v>
      </c>
      <c r="AY896" s="564">
        <f t="shared" si="2741"/>
        <v>0</v>
      </c>
      <c r="AZ896" s="565" t="e">
        <f t="shared" si="2742"/>
        <v>#DIV/0!</v>
      </c>
      <c r="BA896" s="566">
        <f t="shared" si="2743"/>
        <v>0</v>
      </c>
      <c r="BB896" s="567">
        <f>MAX(0, Table176252626[[#This Row],[Column6]])</f>
        <v>1</v>
      </c>
      <c r="BC896" s="568">
        <v>0</v>
      </c>
      <c r="BD896" s="584">
        <f t="shared" si="2724"/>
        <v>1</v>
      </c>
      <c r="BE896" s="583">
        <f t="shared" si="2725"/>
        <v>1</v>
      </c>
      <c r="BF896" s="585">
        <v>2</v>
      </c>
      <c r="BG896" s="586">
        <v>42251.568761574075</v>
      </c>
      <c r="BH896" s="572">
        <f t="shared" si="2745"/>
        <v>46265</v>
      </c>
      <c r="BI896" s="587">
        <f t="shared" si="2744"/>
        <v>4013.4312384259247</v>
      </c>
      <c r="BJ896" s="580" t="str">
        <f t="shared" si="2726"/>
        <v>Dead Stock</v>
      </c>
      <c r="BK896" s="751">
        <v>20925</v>
      </c>
    </row>
    <row r="897" spans="1:63" ht="13">
      <c r="A897" s="668"/>
      <c r="B897" s="667"/>
      <c r="C897" s="551">
        <v>894</v>
      </c>
      <c r="D897" s="578"/>
      <c r="E897" s="578"/>
      <c r="F897" s="553" t="s">
        <v>1953</v>
      </c>
      <c r="G897" s="554" t="s">
        <v>711</v>
      </c>
      <c r="H897" s="555" t="s">
        <v>712</v>
      </c>
      <c r="I897" s="581" t="s">
        <v>3853</v>
      </c>
      <c r="J897" s="580" t="s">
        <v>629</v>
      </c>
      <c r="K897" s="582">
        <f t="shared" si="2727"/>
        <v>1</v>
      </c>
      <c r="L897" s="580">
        <v>1</v>
      </c>
      <c r="M897" s="557"/>
      <c r="N897" s="558"/>
      <c r="O897" s="559">
        <f t="shared" si="2728"/>
        <v>1</v>
      </c>
      <c r="P897" s="560"/>
      <c r="Q897" s="558"/>
      <c r="R897" s="559">
        <f t="shared" si="2729"/>
        <v>1</v>
      </c>
      <c r="S897" s="560"/>
      <c r="T897" s="558"/>
      <c r="U897" s="561">
        <f t="shared" si="2730"/>
        <v>1</v>
      </c>
      <c r="V897" s="560"/>
      <c r="W897" s="558"/>
      <c r="X897" s="559">
        <f t="shared" si="2731"/>
        <v>1</v>
      </c>
      <c r="Y897" s="560"/>
      <c r="Z897" s="558"/>
      <c r="AA897" s="561">
        <f t="shared" si="2732"/>
        <v>1</v>
      </c>
      <c r="AB897" s="560"/>
      <c r="AC897" s="558"/>
      <c r="AD897" s="559">
        <f t="shared" si="2733"/>
        <v>1</v>
      </c>
      <c r="AE897" s="557"/>
      <c r="AF897" s="558"/>
      <c r="AG897" s="756">
        <f t="shared" si="2734"/>
        <v>1</v>
      </c>
      <c r="AH897" s="560"/>
      <c r="AI897" s="558"/>
      <c r="AJ897" s="562">
        <f t="shared" si="2735"/>
        <v>1</v>
      </c>
      <c r="AK897" s="560"/>
      <c r="AL897" s="558"/>
      <c r="AM897" s="562">
        <f t="shared" si="2736"/>
        <v>1</v>
      </c>
      <c r="AN897" s="560"/>
      <c r="AO897" s="558"/>
      <c r="AP897" s="562">
        <f t="shared" si="2737"/>
        <v>1</v>
      </c>
      <c r="AQ897" s="560"/>
      <c r="AR897" s="558"/>
      <c r="AS897" s="605">
        <f t="shared" si="2738"/>
        <v>1</v>
      </c>
      <c r="AT897" s="557"/>
      <c r="AU897" s="558"/>
      <c r="AV897" s="562">
        <f t="shared" si="2739"/>
        <v>1</v>
      </c>
      <c r="AW897" s="583">
        <f t="shared" si="2740"/>
        <v>0</v>
      </c>
      <c r="AX897" s="583">
        <f t="shared" si="2740"/>
        <v>0</v>
      </c>
      <c r="AY897" s="564">
        <f t="shared" si="2741"/>
        <v>0</v>
      </c>
      <c r="AZ897" s="565" t="e">
        <f t="shared" si="2742"/>
        <v>#DIV/0!</v>
      </c>
      <c r="BA897" s="566">
        <f t="shared" si="2743"/>
        <v>0</v>
      </c>
      <c r="BB897" s="567">
        <f>MAX(0, Table176252626[[#This Row],[Column6]])</f>
        <v>1</v>
      </c>
      <c r="BC897" s="568">
        <v>0</v>
      </c>
      <c r="BD897" s="584">
        <f t="shared" si="2724"/>
        <v>1</v>
      </c>
      <c r="BE897" s="583">
        <f t="shared" si="2725"/>
        <v>1</v>
      </c>
      <c r="BF897" s="585">
        <v>2</v>
      </c>
      <c r="BG897" s="586">
        <v>43011.542847222219</v>
      </c>
      <c r="BH897" s="572">
        <f t="shared" si="2745"/>
        <v>46265</v>
      </c>
      <c r="BI897" s="587">
        <f t="shared" si="2744"/>
        <v>3253.4571527777807</v>
      </c>
      <c r="BJ897" s="580" t="str">
        <f t="shared" si="2726"/>
        <v>Dead Stock</v>
      </c>
      <c r="BK897" s="751">
        <v>2059.1999999999998</v>
      </c>
    </row>
    <row r="898" spans="1:63" ht="13">
      <c r="A898" s="666"/>
      <c r="B898" s="667"/>
      <c r="C898" s="551">
        <v>895</v>
      </c>
      <c r="D898" s="578"/>
      <c r="E898" s="578"/>
      <c r="F898" s="553" t="s">
        <v>1953</v>
      </c>
      <c r="G898" s="554" t="s">
        <v>720</v>
      </c>
      <c r="H898" s="555" t="s">
        <v>721</v>
      </c>
      <c r="I898" s="581" t="s">
        <v>3853</v>
      </c>
      <c r="J898" s="580" t="s">
        <v>629</v>
      </c>
      <c r="K898" s="582">
        <f t="shared" ref="K898" si="2746">AV898</f>
        <v>1</v>
      </c>
      <c r="L898" s="580">
        <v>1</v>
      </c>
      <c r="M898" s="557"/>
      <c r="N898" s="558"/>
      <c r="O898" s="559">
        <f t="shared" si="2728"/>
        <v>1</v>
      </c>
      <c r="P898" s="560"/>
      <c r="Q898" s="558"/>
      <c r="R898" s="559">
        <f t="shared" si="2729"/>
        <v>1</v>
      </c>
      <c r="S898" s="560"/>
      <c r="T898" s="558"/>
      <c r="U898" s="561">
        <f t="shared" si="2730"/>
        <v>1</v>
      </c>
      <c r="V898" s="560"/>
      <c r="W898" s="558"/>
      <c r="X898" s="559">
        <f t="shared" si="2731"/>
        <v>1</v>
      </c>
      <c r="Y898" s="560"/>
      <c r="Z898" s="558"/>
      <c r="AA898" s="561">
        <f t="shared" si="2732"/>
        <v>1</v>
      </c>
      <c r="AB898" s="560"/>
      <c r="AC898" s="558"/>
      <c r="AD898" s="559">
        <f t="shared" si="2733"/>
        <v>1</v>
      </c>
      <c r="AE898" s="557"/>
      <c r="AF898" s="558"/>
      <c r="AG898" s="756">
        <f t="shared" si="2734"/>
        <v>1</v>
      </c>
      <c r="AH898" s="560"/>
      <c r="AI898" s="558"/>
      <c r="AJ898" s="562">
        <f t="shared" si="2735"/>
        <v>1</v>
      </c>
      <c r="AK898" s="560"/>
      <c r="AL898" s="558"/>
      <c r="AM898" s="562">
        <f t="shared" si="2736"/>
        <v>1</v>
      </c>
      <c r="AN898" s="560"/>
      <c r="AO898" s="558"/>
      <c r="AP898" s="562">
        <f t="shared" si="2737"/>
        <v>1</v>
      </c>
      <c r="AQ898" s="560"/>
      <c r="AR898" s="558"/>
      <c r="AS898" s="605">
        <f t="shared" si="2738"/>
        <v>1</v>
      </c>
      <c r="AT898" s="557"/>
      <c r="AU898" s="558"/>
      <c r="AV898" s="562">
        <f t="shared" si="2739"/>
        <v>1</v>
      </c>
      <c r="AW898" s="583">
        <f t="shared" ref="AW898" si="2747">SUM(M898+P898+S898+V898+Y898+AB898+AE898+AH898+AK898+AN898+AQ898+AT898)</f>
        <v>0</v>
      </c>
      <c r="AX898" s="583">
        <f t="shared" si="2740"/>
        <v>0</v>
      </c>
      <c r="AY898" s="564">
        <f t="shared" si="2741"/>
        <v>0</v>
      </c>
      <c r="AZ898" s="565" t="e">
        <f t="shared" ref="AZ898" si="2748">AVERAGE(N898,Q898,T898,W898,Z898,AC898,AF898,AI898,AL898,AO898,AR898,AU898)</f>
        <v>#DIV/0!</v>
      </c>
      <c r="BA898" s="566">
        <f t="shared" ref="BA898" si="2749">COUNT(N898,Q898,T898,W898,Z898,AC898,AF898,AI898,AL898,AO898,AR898,AU898)</f>
        <v>0</v>
      </c>
      <c r="BB898" s="567">
        <f>MAX(0, Table176252626[[#This Row],[Column6]])</f>
        <v>1</v>
      </c>
      <c r="BC898" s="568">
        <v>0</v>
      </c>
      <c r="BD898" s="584">
        <f t="shared" si="2724"/>
        <v>1</v>
      </c>
      <c r="BE898" s="583">
        <f t="shared" si="2725"/>
        <v>1</v>
      </c>
      <c r="BF898" s="585">
        <v>2</v>
      </c>
      <c r="BG898" s="586">
        <v>42843.577534722222</v>
      </c>
      <c r="BH898" s="572">
        <f t="shared" si="2745"/>
        <v>46265</v>
      </c>
      <c r="BI898" s="587">
        <f t="shared" si="2744"/>
        <v>3421.4224652777775</v>
      </c>
      <c r="BJ898" s="580" t="str">
        <f t="shared" si="2726"/>
        <v>Dead Stock</v>
      </c>
      <c r="BK898" s="751">
        <v>33950</v>
      </c>
    </row>
    <row r="899" spans="1:63" ht="13">
      <c r="A899" s="668"/>
      <c r="B899" s="669"/>
      <c r="C899" s="551">
        <v>896</v>
      </c>
      <c r="D899" s="578"/>
      <c r="E899" s="578"/>
      <c r="F899" s="553" t="s">
        <v>1952</v>
      </c>
      <c r="G899" s="554" t="s">
        <v>1909</v>
      </c>
      <c r="H899" s="555" t="s">
        <v>3132</v>
      </c>
      <c r="I899" s="581" t="s">
        <v>3853</v>
      </c>
      <c r="J899" s="580" t="s">
        <v>629</v>
      </c>
      <c r="K899" s="582">
        <f t="shared" ref="K899:K901" si="2750">AV899</f>
        <v>1</v>
      </c>
      <c r="L899" s="580">
        <v>0</v>
      </c>
      <c r="M899" s="557"/>
      <c r="N899" s="558"/>
      <c r="O899" s="559">
        <f t="shared" ref="O899:O901" si="2751">SUM(L899+M899-N899)</f>
        <v>0</v>
      </c>
      <c r="P899" s="560">
        <v>1</v>
      </c>
      <c r="Q899" s="558"/>
      <c r="R899" s="559">
        <f t="shared" ref="R899:R901" si="2752">SUM(O899+P899-Q899)</f>
        <v>1</v>
      </c>
      <c r="S899" s="560"/>
      <c r="T899" s="558"/>
      <c r="U899" s="561">
        <f t="shared" ref="U899:U901" si="2753">SUM(R899+S899-T899)</f>
        <v>1</v>
      </c>
      <c r="V899" s="560"/>
      <c r="W899" s="558"/>
      <c r="X899" s="559">
        <f t="shared" ref="X899:X901" si="2754">SUM(U899+V899-W899)</f>
        <v>1</v>
      </c>
      <c r="Y899" s="560"/>
      <c r="Z899" s="558"/>
      <c r="AA899" s="561">
        <f t="shared" ref="AA899:AA901" si="2755">SUM(X899+Y899-Z899)</f>
        <v>1</v>
      </c>
      <c r="AB899" s="560"/>
      <c r="AC899" s="558"/>
      <c r="AD899" s="559">
        <f t="shared" ref="AD899:AD901" si="2756">SUM(AA899+AB899-AC899)</f>
        <v>1</v>
      </c>
      <c r="AE899" s="557"/>
      <c r="AF899" s="558">
        <v>1</v>
      </c>
      <c r="AG899" s="756">
        <f t="shared" ref="AG899:AG901" si="2757">SUM(AD899+AE899-AF899)</f>
        <v>0</v>
      </c>
      <c r="AH899" s="560">
        <v>1</v>
      </c>
      <c r="AI899" s="558"/>
      <c r="AJ899" s="562">
        <f t="shared" ref="AJ899:AJ901" si="2758">SUM(AG899+AH899-AI899)</f>
        <v>1</v>
      </c>
      <c r="AK899" s="560"/>
      <c r="AL899" s="558"/>
      <c r="AM899" s="562">
        <f t="shared" ref="AM899:AM901" si="2759">SUM(AJ899+AK899-AL899)</f>
        <v>1</v>
      </c>
      <c r="AN899" s="560"/>
      <c r="AO899" s="558"/>
      <c r="AP899" s="562">
        <f t="shared" ref="AP899:AP901" si="2760">SUM(AM899+AN899-AO899)</f>
        <v>1</v>
      </c>
      <c r="AQ899" s="560"/>
      <c r="AR899" s="558"/>
      <c r="AS899" s="605">
        <f t="shared" ref="AS899:AS901" si="2761">SUM(AP899+AQ899-AR899)</f>
        <v>1</v>
      </c>
      <c r="AT899" s="557"/>
      <c r="AU899" s="558"/>
      <c r="AV899" s="562">
        <f t="shared" ref="AV899:AV901" si="2762">SUM(AS899+AT899-AU899)</f>
        <v>1</v>
      </c>
      <c r="AW899" s="583">
        <f>SUM(M899+P899+S899+V899+Y899+AB899+AE899+AH899+AK899+AN899+AQ899+AT899)</f>
        <v>2</v>
      </c>
      <c r="AX899" s="583">
        <f t="shared" si="2740"/>
        <v>1</v>
      </c>
      <c r="AY899" s="564">
        <f t="shared" ref="AY899:AY901" si="2763">SUM(N899,Q899,T899,W899,Z899,AC899,AF899,AI899,AL899,AO899,AR899,AU899)</f>
        <v>1</v>
      </c>
      <c r="AZ899" s="565">
        <f t="shared" ref="AZ899:AZ901" si="2764">AVERAGE(N899,Q899,T899,W899,Z899,AC899,AF899,AI899,AL899,AO899,AR899,AU899)</f>
        <v>1</v>
      </c>
      <c r="BA899" s="566">
        <f t="shared" ref="BA899:BA901" si="2765">COUNT(N899,Q899,T899,W899,Z899,AC899,AF899,AI899,AL899,AO899,AR899,AU899)</f>
        <v>1</v>
      </c>
      <c r="BB899" s="567">
        <v>1</v>
      </c>
      <c r="BC899" s="568">
        <v>0</v>
      </c>
      <c r="BD899" s="584">
        <f t="shared" si="2724"/>
        <v>1</v>
      </c>
      <c r="BE899" s="583">
        <f t="shared" si="2725"/>
        <v>1</v>
      </c>
      <c r="BF899" s="585">
        <v>2</v>
      </c>
      <c r="BG899" s="586">
        <v>46261</v>
      </c>
      <c r="BH899" s="572">
        <f t="shared" si="2745"/>
        <v>46265</v>
      </c>
      <c r="BI899" s="587">
        <f t="shared" ref="BI899:BI900" si="2766">BH899-BG899</f>
        <v>4</v>
      </c>
      <c r="BJ899" s="580" t="str">
        <f t="shared" si="2726"/>
        <v/>
      </c>
      <c r="BK899" s="751">
        <v>5666.4</v>
      </c>
    </row>
    <row r="900" spans="1:63" ht="13">
      <c r="A900" s="666"/>
      <c r="B900" s="670"/>
      <c r="C900" s="577">
        <v>897</v>
      </c>
      <c r="D900" s="578"/>
      <c r="E900" s="578"/>
      <c r="F900" s="553" t="s">
        <v>1952</v>
      </c>
      <c r="G900" s="554" t="s">
        <v>2036</v>
      </c>
      <c r="H900" s="555" t="s">
        <v>3171</v>
      </c>
      <c r="I900" s="581" t="s">
        <v>3853</v>
      </c>
      <c r="J900" s="580" t="s">
        <v>629</v>
      </c>
      <c r="K900" s="582">
        <f t="shared" si="2750"/>
        <v>2</v>
      </c>
      <c r="L900" s="580">
        <v>2</v>
      </c>
      <c r="M900" s="557"/>
      <c r="N900" s="558"/>
      <c r="O900" s="559">
        <f t="shared" si="2751"/>
        <v>2</v>
      </c>
      <c r="P900" s="560"/>
      <c r="Q900" s="558"/>
      <c r="R900" s="559">
        <f t="shared" si="2752"/>
        <v>2</v>
      </c>
      <c r="S900" s="560"/>
      <c r="T900" s="558"/>
      <c r="U900" s="561">
        <f t="shared" si="2753"/>
        <v>2</v>
      </c>
      <c r="V900" s="560"/>
      <c r="W900" s="558"/>
      <c r="X900" s="559">
        <f t="shared" si="2754"/>
        <v>2</v>
      </c>
      <c r="Y900" s="560"/>
      <c r="Z900" s="558"/>
      <c r="AA900" s="561">
        <f t="shared" si="2755"/>
        <v>2</v>
      </c>
      <c r="AB900" s="560"/>
      <c r="AC900" s="558"/>
      <c r="AD900" s="559">
        <f t="shared" si="2756"/>
        <v>2</v>
      </c>
      <c r="AE900" s="557"/>
      <c r="AF900" s="558">
        <v>1</v>
      </c>
      <c r="AG900" s="756">
        <f t="shared" si="2757"/>
        <v>1</v>
      </c>
      <c r="AH900" s="560">
        <v>1</v>
      </c>
      <c r="AI900" s="558"/>
      <c r="AJ900" s="562">
        <f t="shared" si="2758"/>
        <v>2</v>
      </c>
      <c r="AK900" s="560"/>
      <c r="AL900" s="558"/>
      <c r="AM900" s="562">
        <f t="shared" si="2759"/>
        <v>2</v>
      </c>
      <c r="AN900" s="560"/>
      <c r="AO900" s="558"/>
      <c r="AP900" s="562">
        <f t="shared" si="2760"/>
        <v>2</v>
      </c>
      <c r="AQ900" s="560"/>
      <c r="AR900" s="558"/>
      <c r="AS900" s="605">
        <f t="shared" si="2761"/>
        <v>2</v>
      </c>
      <c r="AT900" s="557"/>
      <c r="AU900" s="558"/>
      <c r="AV900" s="562">
        <f t="shared" si="2762"/>
        <v>2</v>
      </c>
      <c r="AW900" s="583">
        <f>SUM(M900+P900+S900+V900+Y900+AB900+AE900+AH900+AK900+AN900+AQ900+AT900)</f>
        <v>1</v>
      </c>
      <c r="AX900" s="583">
        <f t="shared" si="2740"/>
        <v>1</v>
      </c>
      <c r="AY900" s="564">
        <f t="shared" si="2763"/>
        <v>1</v>
      </c>
      <c r="AZ900" s="565">
        <f t="shared" si="2764"/>
        <v>1</v>
      </c>
      <c r="BA900" s="566">
        <f t="shared" si="2765"/>
        <v>1</v>
      </c>
      <c r="BB900" s="567">
        <v>1</v>
      </c>
      <c r="BC900" s="568">
        <v>0</v>
      </c>
      <c r="BD900" s="584">
        <f t="shared" si="2724"/>
        <v>2</v>
      </c>
      <c r="BE900" s="583">
        <f t="shared" si="2725"/>
        <v>2</v>
      </c>
      <c r="BF900" s="585">
        <v>2</v>
      </c>
      <c r="BG900" s="586">
        <v>46261</v>
      </c>
      <c r="BH900" s="572">
        <f t="shared" si="2745"/>
        <v>46265</v>
      </c>
      <c r="BI900" s="587">
        <f t="shared" si="2766"/>
        <v>4</v>
      </c>
      <c r="BJ900" s="580" t="str">
        <f t="shared" si="2726"/>
        <v/>
      </c>
      <c r="BK900" s="751">
        <v>5112</v>
      </c>
    </row>
    <row r="901" spans="1:63" ht="13">
      <c r="A901" s="668"/>
      <c r="B901" s="669"/>
      <c r="C901" s="551">
        <v>898</v>
      </c>
      <c r="D901" s="578"/>
      <c r="E901" s="578"/>
      <c r="F901" s="553" t="s">
        <v>1953</v>
      </c>
      <c r="G901" s="554" t="s">
        <v>1908</v>
      </c>
      <c r="H901" s="555" t="s">
        <v>3133</v>
      </c>
      <c r="I901" s="581" t="s">
        <v>3853</v>
      </c>
      <c r="J901" s="580" t="s">
        <v>629</v>
      </c>
      <c r="K901" s="582">
        <f t="shared" si="2750"/>
        <v>1</v>
      </c>
      <c r="L901" s="580">
        <v>1</v>
      </c>
      <c r="M901" s="557"/>
      <c r="N901" s="558"/>
      <c r="O901" s="559">
        <f t="shared" si="2751"/>
        <v>1</v>
      </c>
      <c r="P901" s="560"/>
      <c r="Q901" s="558"/>
      <c r="R901" s="559">
        <f t="shared" si="2752"/>
        <v>1</v>
      </c>
      <c r="S901" s="560"/>
      <c r="T901" s="558"/>
      <c r="U901" s="561">
        <f t="shared" si="2753"/>
        <v>1</v>
      </c>
      <c r="V901" s="560"/>
      <c r="W901" s="558"/>
      <c r="X901" s="559">
        <f t="shared" si="2754"/>
        <v>1</v>
      </c>
      <c r="Y901" s="560"/>
      <c r="Z901" s="558"/>
      <c r="AA901" s="561">
        <f t="shared" si="2755"/>
        <v>1</v>
      </c>
      <c r="AB901" s="560"/>
      <c r="AC901" s="558"/>
      <c r="AD901" s="559">
        <f t="shared" si="2756"/>
        <v>1</v>
      </c>
      <c r="AE901" s="557"/>
      <c r="AF901" s="558"/>
      <c r="AG901" s="756">
        <f t="shared" si="2757"/>
        <v>1</v>
      </c>
      <c r="AH901" s="560"/>
      <c r="AI901" s="558"/>
      <c r="AJ901" s="562">
        <f t="shared" si="2758"/>
        <v>1</v>
      </c>
      <c r="AK901" s="560"/>
      <c r="AL901" s="558"/>
      <c r="AM901" s="562">
        <f t="shared" si="2759"/>
        <v>1</v>
      </c>
      <c r="AN901" s="560"/>
      <c r="AO901" s="558"/>
      <c r="AP901" s="562">
        <f t="shared" si="2760"/>
        <v>1</v>
      </c>
      <c r="AQ901" s="560"/>
      <c r="AR901" s="558"/>
      <c r="AS901" s="605">
        <f t="shared" si="2761"/>
        <v>1</v>
      </c>
      <c r="AT901" s="557"/>
      <c r="AU901" s="558"/>
      <c r="AV901" s="562">
        <f t="shared" si="2762"/>
        <v>1</v>
      </c>
      <c r="AW901" s="583">
        <f>SUM(M901+P901+S901+V901+Y901+AB901+AE901+AH901+AK901+AN901+AQ901+AT901)</f>
        <v>0</v>
      </c>
      <c r="AX901" s="583">
        <f t="shared" si="2740"/>
        <v>0</v>
      </c>
      <c r="AY901" s="564">
        <f t="shared" si="2763"/>
        <v>0</v>
      </c>
      <c r="AZ901" s="565" t="e">
        <f t="shared" si="2764"/>
        <v>#DIV/0!</v>
      </c>
      <c r="BA901" s="566">
        <f t="shared" si="2765"/>
        <v>0</v>
      </c>
      <c r="BB901" s="567">
        <f>MAX(0, Table176252626[[#This Row],[Column6]])</f>
        <v>1</v>
      </c>
      <c r="BC901" s="568">
        <v>0</v>
      </c>
      <c r="BD901" s="584">
        <f t="shared" si="2724"/>
        <v>1</v>
      </c>
      <c r="BE901" s="583">
        <f t="shared" si="2725"/>
        <v>1</v>
      </c>
      <c r="BF901" s="585">
        <v>2</v>
      </c>
      <c r="BG901" s="586">
        <v>43455.633831018517</v>
      </c>
      <c r="BH901" s="572">
        <f t="shared" si="2745"/>
        <v>46265</v>
      </c>
      <c r="BI901" s="587">
        <f>BH901-BG901</f>
        <v>2809.3661689814835</v>
      </c>
      <c r="BJ901" s="580" t="str">
        <f t="shared" si="2726"/>
        <v>Dead Stock</v>
      </c>
      <c r="BK901" s="751">
        <v>2736</v>
      </c>
    </row>
    <row r="902" spans="1:63" ht="13">
      <c r="A902" s="668"/>
      <c r="B902" s="669"/>
      <c r="C902" s="551">
        <v>899</v>
      </c>
      <c r="D902" s="578"/>
      <c r="E902" s="578"/>
      <c r="F902" s="553" t="s">
        <v>1953</v>
      </c>
      <c r="G902" s="580" t="s">
        <v>2509</v>
      </c>
      <c r="H902" s="581" t="s">
        <v>2511</v>
      </c>
      <c r="I902" s="581" t="s">
        <v>3853</v>
      </c>
      <c r="J902" s="580" t="s">
        <v>629</v>
      </c>
      <c r="K902" s="582">
        <f t="shared" ref="K902" si="2767">AV902</f>
        <v>0</v>
      </c>
      <c r="L902" s="580">
        <v>0</v>
      </c>
      <c r="M902" s="557"/>
      <c r="N902" s="558"/>
      <c r="O902" s="559">
        <f t="shared" ref="O902" si="2768">SUM(L902+M902-N902)</f>
        <v>0</v>
      </c>
      <c r="P902" s="560"/>
      <c r="Q902" s="558"/>
      <c r="R902" s="559">
        <f t="shared" ref="R902" si="2769">SUM(O902+P902-Q902)</f>
        <v>0</v>
      </c>
      <c r="S902" s="560"/>
      <c r="T902" s="558"/>
      <c r="U902" s="561">
        <f t="shared" ref="U902" si="2770">SUM(R902+S902-T902)</f>
        <v>0</v>
      </c>
      <c r="V902" s="560"/>
      <c r="W902" s="558"/>
      <c r="X902" s="559">
        <f t="shared" ref="X902" si="2771">SUM(U902+V902-W902)</f>
        <v>0</v>
      </c>
      <c r="Y902" s="560"/>
      <c r="Z902" s="558"/>
      <c r="AA902" s="561">
        <f t="shared" ref="AA902" si="2772">SUM(X902+Y902-Z902)</f>
        <v>0</v>
      </c>
      <c r="AB902" s="560"/>
      <c r="AC902" s="558"/>
      <c r="AD902" s="559">
        <f t="shared" ref="AD902" si="2773">SUM(AA902+AB902-AC902)</f>
        <v>0</v>
      </c>
      <c r="AE902" s="557"/>
      <c r="AF902" s="558"/>
      <c r="AG902" s="756">
        <f t="shared" ref="AG902" si="2774">SUM(AD902+AE902-AF902)</f>
        <v>0</v>
      </c>
      <c r="AH902" s="560"/>
      <c r="AI902" s="558"/>
      <c r="AJ902" s="562">
        <f t="shared" ref="AJ902" si="2775">SUM(AG902+AH902-AI902)</f>
        <v>0</v>
      </c>
      <c r="AK902" s="560"/>
      <c r="AL902" s="558"/>
      <c r="AM902" s="562">
        <f t="shared" ref="AM902" si="2776">SUM(AJ902+AK902-AL902)</f>
        <v>0</v>
      </c>
      <c r="AN902" s="560"/>
      <c r="AO902" s="558"/>
      <c r="AP902" s="562">
        <f t="shared" ref="AP902" si="2777">SUM(AM902+AN902-AO902)</f>
        <v>0</v>
      </c>
      <c r="AQ902" s="560"/>
      <c r="AR902" s="558"/>
      <c r="AS902" s="605">
        <f t="shared" ref="AS902" si="2778">SUM(AP902+AQ902-AR902)</f>
        <v>0</v>
      </c>
      <c r="AT902" s="557"/>
      <c r="AU902" s="558"/>
      <c r="AV902" s="672">
        <f t="shared" ref="AV902" si="2779">SUM(AS902+AT902-AU902)</f>
        <v>0</v>
      </c>
      <c r="AW902" s="655">
        <f t="shared" ref="AW902" si="2780">SUM(M902+P902+S902+V902+Y902+AB902+AE902+AH902+AK902+AN902+AQ902+AT902)</f>
        <v>0</v>
      </c>
      <c r="AX902" s="583">
        <f t="shared" si="2740"/>
        <v>0</v>
      </c>
      <c r="AY902" s="564">
        <f t="shared" ref="AY902" si="2781">SUM(N902,Q902,T902,W902,Z902,AC902,AF902,AI902,AL902,AO902,AR902,AU902)</f>
        <v>0</v>
      </c>
      <c r="AZ902" s="565" t="e">
        <f t="shared" ref="AZ902" si="2782">AVERAGE(N902,Q902,T902,W902,Z902,AC902,AF902,AI902,AL902,AO902,AR902,AU902)</f>
        <v>#DIV/0!</v>
      </c>
      <c r="BA902" s="566">
        <f t="shared" ref="BA902" si="2783">COUNT(N902,Q902,T902,W902,Z902,AC902,AF902,AI902,AL902,AO902,AR902,AU902)</f>
        <v>0</v>
      </c>
      <c r="BB902" s="567">
        <v>1</v>
      </c>
      <c r="BC902" s="568">
        <v>0</v>
      </c>
      <c r="BD902" s="584">
        <f t="shared" si="2724"/>
        <v>0</v>
      </c>
      <c r="BE902" s="583">
        <f t="shared" si="2725"/>
        <v>0</v>
      </c>
      <c r="BF902" s="585">
        <v>2</v>
      </c>
      <c r="BG902" s="586"/>
      <c r="BH902" s="572">
        <f t="shared" si="2745"/>
        <v>46265</v>
      </c>
      <c r="BI902" s="587">
        <f t="shared" ref="BI902" si="2784">BH902-BG902</f>
        <v>46265</v>
      </c>
      <c r="BJ902" s="580" t="str">
        <f t="shared" si="2726"/>
        <v/>
      </c>
      <c r="BK902" s="751">
        <v>30192</v>
      </c>
    </row>
    <row r="903" spans="1:63" ht="13">
      <c r="A903" s="666"/>
      <c r="B903" s="670"/>
      <c r="C903" s="551">
        <v>900</v>
      </c>
      <c r="D903" s="552"/>
      <c r="E903" s="578"/>
      <c r="F903" s="553" t="s">
        <v>1953</v>
      </c>
      <c r="G903" s="580" t="s">
        <v>2993</v>
      </c>
      <c r="H903" s="581" t="s">
        <v>2994</v>
      </c>
      <c r="I903" s="581" t="s">
        <v>2963</v>
      </c>
      <c r="J903" s="580" t="s">
        <v>629</v>
      </c>
      <c r="K903" s="582">
        <f t="shared" ref="K903" si="2785">AV903</f>
        <v>0</v>
      </c>
      <c r="L903" s="580">
        <v>1</v>
      </c>
      <c r="M903" s="558"/>
      <c r="N903" s="558">
        <v>1</v>
      </c>
      <c r="O903" s="605">
        <f t="shared" ref="O903" si="2786">SUM(L903+M903-N903)</f>
        <v>0</v>
      </c>
      <c r="P903" s="558"/>
      <c r="Q903" s="558"/>
      <c r="R903" s="605">
        <f t="shared" ref="R903" si="2787">SUM(O903+P903-Q903)</f>
        <v>0</v>
      </c>
      <c r="S903" s="558"/>
      <c r="T903" s="558"/>
      <c r="U903" s="639">
        <f t="shared" ref="U903" si="2788">SUM(R903+S903-T903)</f>
        <v>0</v>
      </c>
      <c r="V903" s="558"/>
      <c r="W903" s="558"/>
      <c r="X903" s="605">
        <f t="shared" ref="X903" si="2789">SUM(U903+V903-W903)</f>
        <v>0</v>
      </c>
      <c r="Y903" s="558"/>
      <c r="Z903" s="558"/>
      <c r="AA903" s="639">
        <f t="shared" ref="AA903" si="2790">SUM(X903+Y903-Z903)</f>
        <v>0</v>
      </c>
      <c r="AB903" s="558"/>
      <c r="AC903" s="558"/>
      <c r="AD903" s="605">
        <f t="shared" ref="AD903" si="2791">SUM(AA903+AB903-AC903)</f>
        <v>0</v>
      </c>
      <c r="AE903" s="558"/>
      <c r="AF903" s="558"/>
      <c r="AG903" s="605">
        <f t="shared" ref="AG903" si="2792">SUM(AD903+AE903-AF903)</f>
        <v>0</v>
      </c>
      <c r="AH903" s="558"/>
      <c r="AI903" s="558"/>
      <c r="AJ903" s="605">
        <f t="shared" ref="AJ903" si="2793">SUM(AG903+AH903-AI903)</f>
        <v>0</v>
      </c>
      <c r="AK903" s="558"/>
      <c r="AL903" s="558"/>
      <c r="AM903" s="605">
        <f t="shared" ref="AM903" si="2794">SUM(AJ903+AK903-AL903)</f>
        <v>0</v>
      </c>
      <c r="AN903" s="558"/>
      <c r="AO903" s="558"/>
      <c r="AP903" s="605">
        <f t="shared" ref="AP903" si="2795">SUM(AM903+AN903-AO903)</f>
        <v>0</v>
      </c>
      <c r="AQ903" s="558"/>
      <c r="AR903" s="558"/>
      <c r="AS903" s="605">
        <f t="shared" ref="AS903" si="2796">SUM(AP903+AQ903-AR903)</f>
        <v>0</v>
      </c>
      <c r="AT903" s="558"/>
      <c r="AU903" s="558"/>
      <c r="AV903" s="605">
        <f t="shared" ref="AV903" si="2797">SUM(AS903+AT903-AU903)</f>
        <v>0</v>
      </c>
      <c r="AW903" s="583">
        <f t="shared" ref="AW903:AX905" si="2798">SUM(M903+P903+S903+V903+Y903+AB903+AE903+AH903+AK903+AN903+AQ903+AT903)</f>
        <v>0</v>
      </c>
      <c r="AX903" s="583">
        <f t="shared" ref="AX903" si="2799">SUM(N903+Q903+T903+W903+Z903+AC903+AF903+AI903+AL903+AO903+AR903+AU903)</f>
        <v>1</v>
      </c>
      <c r="AY903" s="564">
        <f t="shared" ref="AY903" si="2800">SUM(N903,Q903,T903,W903,Z903,AC903,AF903,AI903,AL903,AO903,AR903,AU903)</f>
        <v>1</v>
      </c>
      <c r="AZ903" s="565">
        <f t="shared" ref="AZ903" si="2801">AVERAGE(N903,Q903,T903,W903,Z903,AC903,AF903,AI903,AL903,AO903,AR903,AU903)</f>
        <v>1</v>
      </c>
      <c r="BA903" s="566">
        <f t="shared" ref="BA903" si="2802">COUNT(N903,Q903,T903,W903,Z903,AC903,AF903,AI903,AL903,AO903,AR903,AU903)</f>
        <v>1</v>
      </c>
      <c r="BB903" s="567">
        <f>MAX(0, Table176252626[[#This Row],[Column6]])</f>
        <v>0</v>
      </c>
      <c r="BC903" s="568">
        <v>0</v>
      </c>
      <c r="BD903" s="584">
        <f t="shared" si="2724"/>
        <v>0</v>
      </c>
      <c r="BE903" s="583">
        <f t="shared" si="2725"/>
        <v>0</v>
      </c>
      <c r="BF903" s="585">
        <v>2</v>
      </c>
      <c r="BG903" s="586"/>
      <c r="BH903" s="572">
        <f>BH762</f>
        <v>46265</v>
      </c>
      <c r="BI903" s="587">
        <f t="shared" ref="BI903" si="2803">BH903-BG903</f>
        <v>46265</v>
      </c>
      <c r="BJ903" s="580" t="str">
        <f t="shared" si="2726"/>
        <v/>
      </c>
      <c r="BK903" s="751">
        <v>14079</v>
      </c>
    </row>
    <row r="904" spans="1:63" ht="13">
      <c r="A904" s="668"/>
      <c r="B904" s="667"/>
      <c r="C904" s="577">
        <v>901</v>
      </c>
      <c r="D904" s="552"/>
      <c r="E904" s="578" t="s">
        <v>4801</v>
      </c>
      <c r="F904" s="553" t="s">
        <v>1953</v>
      </c>
      <c r="G904" s="622" t="s">
        <v>3730</v>
      </c>
      <c r="H904" s="589" t="s">
        <v>2946</v>
      </c>
      <c r="I904" s="581" t="s">
        <v>2963</v>
      </c>
      <c r="J904" s="580" t="s">
        <v>629</v>
      </c>
      <c r="K904" s="582">
        <f t="shared" ref="K904:K905" si="2804">AV904</f>
        <v>0</v>
      </c>
      <c r="L904" s="580">
        <v>1</v>
      </c>
      <c r="M904" s="557"/>
      <c r="N904" s="558"/>
      <c r="O904" s="559">
        <f t="shared" ref="O904:O905" si="2805">SUM(L904+M904-N904)</f>
        <v>1</v>
      </c>
      <c r="P904" s="560"/>
      <c r="Q904" s="558"/>
      <c r="R904" s="559">
        <f t="shared" ref="R904:R905" si="2806">SUM(O904+P904-Q904)</f>
        <v>1</v>
      </c>
      <c r="S904" s="560"/>
      <c r="T904" s="558"/>
      <c r="U904" s="561">
        <f t="shared" ref="U904:U905" si="2807">SUM(R904+S904-T904)</f>
        <v>1</v>
      </c>
      <c r="V904" s="560"/>
      <c r="W904" s="558">
        <v>1</v>
      </c>
      <c r="X904" s="559">
        <f t="shared" ref="X904:X905" si="2808">SUM(U904+V904-W904)</f>
        <v>0</v>
      </c>
      <c r="Y904" s="560"/>
      <c r="Z904" s="558"/>
      <c r="AA904" s="561">
        <f t="shared" ref="AA904:AA905" si="2809">SUM(X904+Y904-Z904)</f>
        <v>0</v>
      </c>
      <c r="AB904" s="560"/>
      <c r="AC904" s="558"/>
      <c r="AD904" s="559">
        <f t="shared" ref="AD904:AD905" si="2810">SUM(AA904+AB904-AC904)</f>
        <v>0</v>
      </c>
      <c r="AE904" s="557"/>
      <c r="AF904" s="558"/>
      <c r="AG904" s="756">
        <f t="shared" ref="AG904:AG905" si="2811">SUM(AD904+AE904-AF904)</f>
        <v>0</v>
      </c>
      <c r="AH904" s="560"/>
      <c r="AI904" s="558"/>
      <c r="AJ904" s="562">
        <f t="shared" ref="AJ904:AJ905" si="2812">SUM(AG904+AH904-AI904)</f>
        <v>0</v>
      </c>
      <c r="AK904" s="560"/>
      <c r="AL904" s="558"/>
      <c r="AM904" s="562">
        <f t="shared" ref="AM904:AM905" si="2813">SUM(AJ904+AK904-AL904)</f>
        <v>0</v>
      </c>
      <c r="AN904" s="560"/>
      <c r="AO904" s="558"/>
      <c r="AP904" s="562">
        <f t="shared" ref="AP904:AP905" si="2814">SUM(AM904+AN904-AO904)</f>
        <v>0</v>
      </c>
      <c r="AQ904" s="560"/>
      <c r="AR904" s="558"/>
      <c r="AS904" s="562">
        <f t="shared" ref="AS904:AS905" si="2815">SUM(AP904+AQ904-AR904)</f>
        <v>0</v>
      </c>
      <c r="AT904" s="560"/>
      <c r="AU904" s="558"/>
      <c r="AV904" s="562">
        <f t="shared" ref="AV904:AV905" si="2816">SUM(AS904+AT904-AU904)</f>
        <v>0</v>
      </c>
      <c r="AW904" s="583">
        <f t="shared" ref="AW904" si="2817">SUM(M904+P904+S904+V904+Y904+AB904+AE904+AH904+AK904+AN904+AQ904+AT904)</f>
        <v>0</v>
      </c>
      <c r="AX904" s="583">
        <f t="shared" si="2798"/>
        <v>1</v>
      </c>
      <c r="AY904" s="564">
        <f t="shared" ref="AY904:AY905" si="2818">SUM(N904,Q904,T904,W904,Z904,AC904,AF904,AI904,AL904,AO904,AR904,AU904)</f>
        <v>1</v>
      </c>
      <c r="AZ904" s="565">
        <f t="shared" ref="AZ904:AZ905" si="2819">AVERAGE(N904,Q904,T904,W904,Z904,AC904,AF904,AI904,AL904,AO904,AR904,AU904)</f>
        <v>1</v>
      </c>
      <c r="BA904" s="566">
        <f t="shared" ref="BA904:BA905" si="2820">COUNT(N904,Q904,T904,W904,Z904,AC904,AF904,AI904,AL904,AO904,AR904,AU904)</f>
        <v>1</v>
      </c>
      <c r="BB904" s="567">
        <v>1</v>
      </c>
      <c r="BC904" s="568">
        <v>0</v>
      </c>
      <c r="BD904" s="584">
        <f t="shared" si="2724"/>
        <v>0</v>
      </c>
      <c r="BE904" s="583">
        <f t="shared" ref="BE904:BE905" si="2821">SUM(BD904-BC904)</f>
        <v>0</v>
      </c>
      <c r="BF904" s="585">
        <v>2</v>
      </c>
      <c r="BG904" s="586"/>
      <c r="BH904" s="572">
        <f>BH771</f>
        <v>46265</v>
      </c>
      <c r="BI904" s="608">
        <f t="shared" ref="BI904:BI905" si="2822">BH904-BG904</f>
        <v>46265</v>
      </c>
      <c r="BJ904" s="580" t="str">
        <f t="shared" ref="BJ904:BJ905" si="2823">IF(AND(K904&gt;0,BI904&gt;365),"Dead Stock","")</f>
        <v/>
      </c>
      <c r="BK904" s="751">
        <v>9770</v>
      </c>
    </row>
    <row r="905" spans="1:63" ht="13">
      <c r="A905" s="668"/>
      <c r="B905" s="667"/>
      <c r="C905" s="551">
        <v>902</v>
      </c>
      <c r="D905" s="578"/>
      <c r="E905" s="609" t="s">
        <v>4799</v>
      </c>
      <c r="F905" s="593" t="s">
        <v>1952</v>
      </c>
      <c r="G905" s="588" t="s">
        <v>4281</v>
      </c>
      <c r="H905" s="589" t="s">
        <v>4282</v>
      </c>
      <c r="I905" s="589" t="s">
        <v>421</v>
      </c>
      <c r="J905" s="588" t="s">
        <v>629</v>
      </c>
      <c r="K905" s="594">
        <f t="shared" si="2804"/>
        <v>1</v>
      </c>
      <c r="L905" s="580">
        <v>1</v>
      </c>
      <c r="M905" s="558"/>
      <c r="N905" s="558">
        <v>1</v>
      </c>
      <c r="O905" s="562">
        <f t="shared" si="2805"/>
        <v>0</v>
      </c>
      <c r="P905" s="560"/>
      <c r="Q905" s="558"/>
      <c r="R905" s="562">
        <f t="shared" si="2806"/>
        <v>0</v>
      </c>
      <c r="S905" s="560">
        <v>1</v>
      </c>
      <c r="T905" s="558"/>
      <c r="U905" s="595">
        <f t="shared" si="2807"/>
        <v>1</v>
      </c>
      <c r="V905" s="560"/>
      <c r="W905" s="558"/>
      <c r="X905" s="562">
        <f t="shared" si="2808"/>
        <v>1</v>
      </c>
      <c r="Y905" s="560"/>
      <c r="Z905" s="558"/>
      <c r="AA905" s="595">
        <f t="shared" si="2809"/>
        <v>1</v>
      </c>
      <c r="AB905" s="560"/>
      <c r="AC905" s="558"/>
      <c r="AD905" s="562">
        <f t="shared" si="2810"/>
        <v>1</v>
      </c>
      <c r="AE905" s="557"/>
      <c r="AF905" s="558"/>
      <c r="AG905" s="672">
        <f t="shared" si="2811"/>
        <v>1</v>
      </c>
      <c r="AH905" s="560"/>
      <c r="AI905" s="558"/>
      <c r="AJ905" s="562">
        <f t="shared" si="2812"/>
        <v>1</v>
      </c>
      <c r="AK905" s="560"/>
      <c r="AL905" s="558"/>
      <c r="AM905" s="562">
        <f t="shared" si="2813"/>
        <v>1</v>
      </c>
      <c r="AN905" s="560"/>
      <c r="AO905" s="558"/>
      <c r="AP905" s="562">
        <f t="shared" si="2814"/>
        <v>1</v>
      </c>
      <c r="AQ905" s="560"/>
      <c r="AR905" s="558"/>
      <c r="AS905" s="562">
        <f t="shared" si="2815"/>
        <v>1</v>
      </c>
      <c r="AT905" s="560"/>
      <c r="AU905" s="558"/>
      <c r="AV905" s="562">
        <f t="shared" si="2816"/>
        <v>1</v>
      </c>
      <c r="AW905" s="597">
        <f>SUM(M905+P905+S905+V905+Y905+AB905+AE905+AH905+AK905+AN905+AQ905+AT905)</f>
        <v>1</v>
      </c>
      <c r="AX905" s="583">
        <f t="shared" si="2798"/>
        <v>1</v>
      </c>
      <c r="AY905" s="599">
        <f t="shared" si="2818"/>
        <v>1</v>
      </c>
      <c r="AZ905" s="600">
        <f t="shared" si="2819"/>
        <v>1</v>
      </c>
      <c r="BA905" s="601">
        <f t="shared" si="2820"/>
        <v>1</v>
      </c>
      <c r="BB905" s="602">
        <f>MAX(N905,Q905,T905,W905,Z905,AC905,AF905,AI905,AL905,AO905,AR905,AU905)</f>
        <v>1</v>
      </c>
      <c r="BC905" s="603">
        <v>0</v>
      </c>
      <c r="BD905" s="584">
        <f t="shared" si="2724"/>
        <v>1</v>
      </c>
      <c r="BE905" s="583">
        <f t="shared" si="2821"/>
        <v>1</v>
      </c>
      <c r="BF905" s="585">
        <v>2</v>
      </c>
      <c r="BG905" s="586">
        <v>46099</v>
      </c>
      <c r="BH905" s="572">
        <f t="shared" si="2745"/>
        <v>46265</v>
      </c>
      <c r="BI905" s="604">
        <f t="shared" si="2822"/>
        <v>166</v>
      </c>
      <c r="BJ905" s="580" t="str">
        <f t="shared" si="2823"/>
        <v/>
      </c>
      <c r="BK905" s="751">
        <v>10833</v>
      </c>
    </row>
    <row r="906" spans="1:63" ht="13">
      <c r="A906" s="549"/>
      <c r="B906" s="550"/>
      <c r="C906" s="551">
        <v>903</v>
      </c>
      <c r="D906" s="609" t="s">
        <v>3889</v>
      </c>
      <c r="E906" s="578">
        <v>2</v>
      </c>
      <c r="F906" s="593" t="s">
        <v>1952</v>
      </c>
      <c r="G906" s="588" t="s">
        <v>4125</v>
      </c>
      <c r="H906" s="589" t="s">
        <v>4126</v>
      </c>
      <c r="I906" s="589" t="s">
        <v>4127</v>
      </c>
      <c r="J906" s="580" t="s">
        <v>629</v>
      </c>
      <c r="K906" s="594">
        <f>AV906</f>
        <v>1</v>
      </c>
      <c r="L906" s="588">
        <v>1</v>
      </c>
      <c r="M906" s="558"/>
      <c r="N906" s="558"/>
      <c r="O906" s="562">
        <f>SUM(L906+M906-N906)</f>
        <v>1</v>
      </c>
      <c r="P906" s="560"/>
      <c r="Q906" s="558"/>
      <c r="R906" s="562">
        <f>SUM(O906+P906-Q906)</f>
        <v>1</v>
      </c>
      <c r="S906" s="560"/>
      <c r="T906" s="558"/>
      <c r="U906" s="595">
        <f>SUM(R906+S906-T906)</f>
        <v>1</v>
      </c>
      <c r="V906" s="560"/>
      <c r="W906" s="558"/>
      <c r="X906" s="562">
        <f>SUM(U906+V906-W906)</f>
        <v>1</v>
      </c>
      <c r="Y906" s="560"/>
      <c r="Z906" s="558"/>
      <c r="AA906" s="595">
        <f>SUM(X906+Y906-Z906)</f>
        <v>1</v>
      </c>
      <c r="AB906" s="560"/>
      <c r="AC906" s="558"/>
      <c r="AD906" s="562">
        <f>SUM(AA906+AB906-AC906)</f>
        <v>1</v>
      </c>
      <c r="AE906" s="557"/>
      <c r="AF906" s="558"/>
      <c r="AG906" s="672">
        <f>SUM(AD906+AE906-AF906)</f>
        <v>1</v>
      </c>
      <c r="AH906" s="560"/>
      <c r="AI906" s="558"/>
      <c r="AJ906" s="562">
        <f>SUM(AG906+AH906-AI906)</f>
        <v>1</v>
      </c>
      <c r="AK906" s="560"/>
      <c r="AL906" s="558"/>
      <c r="AM906" s="562">
        <f>SUM(AJ906+AK906-AL906)</f>
        <v>1</v>
      </c>
      <c r="AN906" s="560"/>
      <c r="AO906" s="558"/>
      <c r="AP906" s="562">
        <f>SUM(AM906+AN906-AO906)</f>
        <v>1</v>
      </c>
      <c r="AQ906" s="560"/>
      <c r="AR906" s="558"/>
      <c r="AS906" s="562">
        <f>SUM(AP906+AQ906-AR906)</f>
        <v>1</v>
      </c>
      <c r="AT906" s="560"/>
      <c r="AU906" s="558"/>
      <c r="AV906" s="562">
        <f>SUM(AS906+AT906-AU906)</f>
        <v>1</v>
      </c>
      <c r="AW906" s="597">
        <f t="shared" ref="AW906:AW907" si="2824">SUM(M906+P906+S906+V906+Y906+AB906+AE906+AH906+AK906+AN906+AQ906+AT906)</f>
        <v>0</v>
      </c>
      <c r="AX906" s="583">
        <f t="shared" ref="AX906:AX934" si="2825">SUM(N906+Q906+T906+W906+Z906+AC906+AF906+AI906+AL906+AO906+AR906+AU906)</f>
        <v>0</v>
      </c>
      <c r="AY906" s="599">
        <f>SUM(N906,Q906,T906,W906,Z906,AC906,AF906,AI906,AL906,AO906,AR906,AU906)</f>
        <v>0</v>
      </c>
      <c r="AZ906" s="600" t="e">
        <f>AVERAGE(N906,Q906,T906,W906,Z906,AC906,AF906,AI906,AL906,AO906,AR906,AU906)</f>
        <v>#DIV/0!</v>
      </c>
      <c r="BA906" s="601">
        <f>COUNT(N906,Q906,T906,W906,Z906,AC906,AF906,AI906,AL906,AO906,AR906,AU906)</f>
        <v>0</v>
      </c>
      <c r="BB906" s="602">
        <v>1</v>
      </c>
      <c r="BC906" s="603">
        <v>0</v>
      </c>
      <c r="BD906" s="584">
        <f t="shared" ref="BD906:BD927" si="2826">K906</f>
        <v>1</v>
      </c>
      <c r="BE906" s="583">
        <f t="shared" ref="BE906:BE924" si="2827">SUM(BD906-BC906)</f>
        <v>1</v>
      </c>
      <c r="BF906" s="585">
        <v>2</v>
      </c>
      <c r="BG906" s="586">
        <v>45527.575879629629</v>
      </c>
      <c r="BH906" s="572">
        <f>BH676</f>
        <v>46265</v>
      </c>
      <c r="BI906" s="604">
        <f>BH906-BG906</f>
        <v>737.42412037037138</v>
      </c>
      <c r="BJ906" s="580" t="str">
        <f t="shared" ref="BJ906:BJ924" si="2828">IF(AND(K906&gt;0,BI906&gt;365),"Dead Stock","")</f>
        <v>Dead Stock</v>
      </c>
      <c r="BK906" s="751">
        <v>17300</v>
      </c>
    </row>
    <row r="907" spans="1:63" ht="13">
      <c r="A907" s="575"/>
      <c r="B907" s="576"/>
      <c r="C907" s="551">
        <v>904</v>
      </c>
      <c r="D907" s="609" t="s">
        <v>3889</v>
      </c>
      <c r="E907" s="578">
        <v>3</v>
      </c>
      <c r="F907" s="649" t="s">
        <v>1953</v>
      </c>
      <c r="G907" s="554" t="s">
        <v>2501</v>
      </c>
      <c r="H907" s="555" t="s">
        <v>1045</v>
      </c>
      <c r="I907" s="581" t="s">
        <v>3204</v>
      </c>
      <c r="J907" s="580" t="s">
        <v>629</v>
      </c>
      <c r="K907" s="582">
        <f>AV907</f>
        <v>1</v>
      </c>
      <c r="L907" s="580">
        <v>1</v>
      </c>
      <c r="M907" s="557"/>
      <c r="N907" s="558"/>
      <c r="O907" s="559">
        <f>SUM(L907+M907-N907)</f>
        <v>1</v>
      </c>
      <c r="P907" s="560"/>
      <c r="Q907" s="558"/>
      <c r="R907" s="559">
        <f>SUM(O907+P907-Q907)</f>
        <v>1</v>
      </c>
      <c r="S907" s="560"/>
      <c r="T907" s="558"/>
      <c r="U907" s="561">
        <f>SUM(R907+S907-T907)</f>
        <v>1</v>
      </c>
      <c r="V907" s="560"/>
      <c r="W907" s="558"/>
      <c r="X907" s="559">
        <f>SUM(U907+V907-W907)</f>
        <v>1</v>
      </c>
      <c r="Y907" s="560"/>
      <c r="Z907" s="558"/>
      <c r="AA907" s="561">
        <f>SUM(X907+Y907-Z907)</f>
        <v>1</v>
      </c>
      <c r="AB907" s="560"/>
      <c r="AC907" s="558"/>
      <c r="AD907" s="559">
        <f>SUM(AA907+AB907-AC907)</f>
        <v>1</v>
      </c>
      <c r="AE907" s="557"/>
      <c r="AF907" s="558"/>
      <c r="AG907" s="756">
        <f>SUM(AD907+AE907-AF907)</f>
        <v>1</v>
      </c>
      <c r="AH907" s="560"/>
      <c r="AI907" s="558"/>
      <c r="AJ907" s="562">
        <f>SUM(AG907+AH907-AI907)</f>
        <v>1</v>
      </c>
      <c r="AK907" s="560"/>
      <c r="AL907" s="558"/>
      <c r="AM907" s="562">
        <f>SUM(AJ907+AK907-AL907)</f>
        <v>1</v>
      </c>
      <c r="AN907" s="560"/>
      <c r="AO907" s="558"/>
      <c r="AP907" s="562">
        <f>SUM(AM907+AN907-AO907)</f>
        <v>1</v>
      </c>
      <c r="AQ907" s="560"/>
      <c r="AR907" s="558"/>
      <c r="AS907" s="562">
        <f>SUM(AP907+AQ907-AR907)</f>
        <v>1</v>
      </c>
      <c r="AT907" s="560"/>
      <c r="AU907" s="558"/>
      <c r="AV907" s="562">
        <f>SUM(AS907+AT907-AU907)</f>
        <v>1</v>
      </c>
      <c r="AW907" s="583">
        <f t="shared" si="2824"/>
        <v>0</v>
      </c>
      <c r="AX907" s="583">
        <f t="shared" si="2825"/>
        <v>0</v>
      </c>
      <c r="AY907" s="564">
        <f>SUM(N907,Q907,T907,W907,Z907,AC907,AF907,AI907,AL907,AO907,AR907,AU907)</f>
        <v>0</v>
      </c>
      <c r="AZ907" s="565" t="e">
        <f>AVERAGE(N907,Q907,T907,W907,Z907,AC907,AF907,AI907,AL907,AO907,AR907,AU907)</f>
        <v>#DIV/0!</v>
      </c>
      <c r="BA907" s="566">
        <f>COUNT(N907,Q907,T907,W907,Z907,AC907,AF907,AI907,AL907,AO907,AR907,AU907)</f>
        <v>0</v>
      </c>
      <c r="BB907" s="567">
        <v>1</v>
      </c>
      <c r="BC907" s="568">
        <v>0</v>
      </c>
      <c r="BD907" s="584">
        <f t="shared" si="2826"/>
        <v>1</v>
      </c>
      <c r="BE907" s="583">
        <f t="shared" si="2827"/>
        <v>1</v>
      </c>
      <c r="BF907" s="585">
        <v>2</v>
      </c>
      <c r="BG907" s="586">
        <v>43642.535717592589</v>
      </c>
      <c r="BH907" s="572">
        <f t="shared" ref="BH907:BH931" si="2829">BH906</f>
        <v>46265</v>
      </c>
      <c r="BI907" s="608">
        <f>BH907-BG907</f>
        <v>2622.4642824074108</v>
      </c>
      <c r="BJ907" s="580" t="str">
        <f t="shared" si="2828"/>
        <v>Dead Stock</v>
      </c>
      <c r="BK907" s="751">
        <v>90000</v>
      </c>
    </row>
    <row r="908" spans="1:63" ht="13">
      <c r="A908" s="575"/>
      <c r="B908" s="576"/>
      <c r="C908" s="577">
        <v>905</v>
      </c>
      <c r="D908" s="609" t="s">
        <v>3889</v>
      </c>
      <c r="E908" s="578">
        <v>4</v>
      </c>
      <c r="F908" s="593" t="s">
        <v>1953</v>
      </c>
      <c r="G908" s="580" t="s">
        <v>2198</v>
      </c>
      <c r="H908" s="581" t="s">
        <v>5064</v>
      </c>
      <c r="I908" s="581" t="s">
        <v>418</v>
      </c>
      <c r="J908" s="580" t="s">
        <v>629</v>
      </c>
      <c r="K908" s="582">
        <f t="shared" ref="K908:K922" si="2830">AV908</f>
        <v>8</v>
      </c>
      <c r="L908" s="580">
        <v>8</v>
      </c>
      <c r="M908" s="557"/>
      <c r="N908" s="558"/>
      <c r="O908" s="559">
        <f t="shared" ref="O908:O915" si="2831">SUM(L908+M908-N908)</f>
        <v>8</v>
      </c>
      <c r="P908" s="560"/>
      <c r="Q908" s="558"/>
      <c r="R908" s="559">
        <f t="shared" ref="R908:R915" si="2832">SUM(O908+P908-Q908)</f>
        <v>8</v>
      </c>
      <c r="S908" s="560"/>
      <c r="T908" s="558"/>
      <c r="U908" s="561">
        <f t="shared" ref="U908:U915" si="2833">SUM(R908+S908-T908)</f>
        <v>8</v>
      </c>
      <c r="V908" s="560"/>
      <c r="W908" s="558"/>
      <c r="X908" s="559">
        <f t="shared" ref="X908:X915" si="2834">SUM(U908+V908-W908)</f>
        <v>8</v>
      </c>
      <c r="Y908" s="560"/>
      <c r="Z908" s="558"/>
      <c r="AA908" s="561">
        <f t="shared" ref="AA908:AA915" si="2835">SUM(X908+Y908-Z908)</f>
        <v>8</v>
      </c>
      <c r="AB908" s="560"/>
      <c r="AC908" s="558"/>
      <c r="AD908" s="559">
        <f t="shared" ref="AD908:AD915" si="2836">SUM(AA908+AB908-AC908)</f>
        <v>8</v>
      </c>
      <c r="AE908" s="557"/>
      <c r="AF908" s="558"/>
      <c r="AG908" s="756">
        <f t="shared" ref="AG908:AG915" si="2837">SUM(AD908+AE908-AF908)</f>
        <v>8</v>
      </c>
      <c r="AH908" s="560"/>
      <c r="AI908" s="558"/>
      <c r="AJ908" s="562">
        <f t="shared" ref="AJ908:AJ915" si="2838">SUM(AG908+AH908-AI908)</f>
        <v>8</v>
      </c>
      <c r="AK908" s="560"/>
      <c r="AL908" s="558"/>
      <c r="AM908" s="562">
        <f t="shared" ref="AM908:AM915" si="2839">SUM(AJ908+AK908-AL908)</f>
        <v>8</v>
      </c>
      <c r="AN908" s="560"/>
      <c r="AO908" s="558"/>
      <c r="AP908" s="562">
        <f t="shared" ref="AP908:AP915" si="2840">SUM(AM908+AN908-AO908)</f>
        <v>8</v>
      </c>
      <c r="AQ908" s="560"/>
      <c r="AR908" s="558"/>
      <c r="AS908" s="562">
        <f t="shared" ref="AS908:AS916" si="2841">SUM(AP908+AQ908-AR908)</f>
        <v>8</v>
      </c>
      <c r="AT908" s="560"/>
      <c r="AU908" s="558"/>
      <c r="AV908" s="562">
        <f t="shared" ref="AV908:AV913" si="2842">SUM(AS908+AT908-AU908)</f>
        <v>8</v>
      </c>
      <c r="AW908" s="583">
        <f t="shared" ref="AW908:AW910" si="2843">SUM(M908+P908+S908+V908+Y908+AB908+AE908+AH908+AK908+AN908+AQ908+AT908)</f>
        <v>0</v>
      </c>
      <c r="AX908" s="583">
        <f t="shared" si="2825"/>
        <v>0</v>
      </c>
      <c r="AY908" s="564">
        <f t="shared" ref="AY908:AY913" si="2844">SUM(N908,Q908,T908,W908,Z908,AC908,AF908,AI908,AL908,AO908,AR908,AU908)</f>
        <v>0</v>
      </c>
      <c r="AZ908" s="565" t="e">
        <f t="shared" ref="AZ908:AZ914" si="2845">AVERAGE(N908,Q908,T908,W908,Z908,AC908,AF908,AI908,AL908,AO908,AR908,AU908)</f>
        <v>#DIV/0!</v>
      </c>
      <c r="BA908" s="566">
        <f t="shared" ref="BA908:BA914" si="2846">COUNT(N908,Q908,T908,W908,Z908,AC908,AF908,AI908,AL908,AO908,AR908,AU908)</f>
        <v>0</v>
      </c>
      <c r="BB908" s="567">
        <f>MAX(0, Table176252626[[#This Row],[Column6]])</f>
        <v>8</v>
      </c>
      <c r="BC908" s="568">
        <v>1</v>
      </c>
      <c r="BD908" s="584">
        <f t="shared" si="2826"/>
        <v>8</v>
      </c>
      <c r="BE908" s="583">
        <f t="shared" si="2827"/>
        <v>7</v>
      </c>
      <c r="BF908" s="585">
        <v>2</v>
      </c>
      <c r="BG908" s="586">
        <v>44678.379351851851</v>
      </c>
      <c r="BH908" s="572">
        <f t="shared" si="2829"/>
        <v>46265</v>
      </c>
      <c r="BI908" s="587">
        <f t="shared" ref="BI908:BI916" si="2847">BH908-BG908</f>
        <v>1586.6206481481495</v>
      </c>
      <c r="BJ908" s="580" t="str">
        <f t="shared" si="2828"/>
        <v>Dead Stock</v>
      </c>
      <c r="BK908" s="751">
        <v>1400</v>
      </c>
    </row>
    <row r="909" spans="1:63" ht="13">
      <c r="A909" s="549"/>
      <c r="B909" s="576"/>
      <c r="C909" s="551">
        <v>906</v>
      </c>
      <c r="D909" s="609" t="s">
        <v>3889</v>
      </c>
      <c r="E909" s="578">
        <v>5</v>
      </c>
      <c r="F909" s="593" t="s">
        <v>1953</v>
      </c>
      <c r="G909" s="580" t="s">
        <v>114</v>
      </c>
      <c r="H909" s="581" t="s">
        <v>115</v>
      </c>
      <c r="I909" s="581" t="s">
        <v>431</v>
      </c>
      <c r="J909" s="580" t="s">
        <v>629</v>
      </c>
      <c r="K909" s="582">
        <f t="shared" si="2830"/>
        <v>0</v>
      </c>
      <c r="L909" s="580">
        <v>1</v>
      </c>
      <c r="M909" s="557"/>
      <c r="N909" s="558"/>
      <c r="O909" s="559">
        <f t="shared" si="2831"/>
        <v>1</v>
      </c>
      <c r="P909" s="560"/>
      <c r="Q909" s="558"/>
      <c r="R909" s="559">
        <f t="shared" si="2832"/>
        <v>1</v>
      </c>
      <c r="S909" s="560"/>
      <c r="T909" s="558">
        <v>1</v>
      </c>
      <c r="U909" s="561">
        <f t="shared" si="2833"/>
        <v>0</v>
      </c>
      <c r="V909" s="560"/>
      <c r="W909" s="558"/>
      <c r="X909" s="559">
        <f t="shared" si="2834"/>
        <v>0</v>
      </c>
      <c r="Y909" s="560"/>
      <c r="Z909" s="558"/>
      <c r="AA909" s="561">
        <f t="shared" si="2835"/>
        <v>0</v>
      </c>
      <c r="AB909" s="560"/>
      <c r="AC909" s="558"/>
      <c r="AD909" s="559">
        <f t="shared" si="2836"/>
        <v>0</v>
      </c>
      <c r="AE909" s="557"/>
      <c r="AF909" s="558"/>
      <c r="AG909" s="756">
        <f t="shared" si="2837"/>
        <v>0</v>
      </c>
      <c r="AH909" s="560"/>
      <c r="AI909" s="558"/>
      <c r="AJ909" s="562">
        <f t="shared" si="2838"/>
        <v>0</v>
      </c>
      <c r="AK909" s="560"/>
      <c r="AL909" s="558"/>
      <c r="AM909" s="562">
        <f t="shared" si="2839"/>
        <v>0</v>
      </c>
      <c r="AN909" s="560"/>
      <c r="AO909" s="558"/>
      <c r="AP909" s="562">
        <f t="shared" si="2840"/>
        <v>0</v>
      </c>
      <c r="AQ909" s="560"/>
      <c r="AR909" s="558"/>
      <c r="AS909" s="562">
        <f t="shared" si="2841"/>
        <v>0</v>
      </c>
      <c r="AT909" s="560"/>
      <c r="AU909" s="558"/>
      <c r="AV909" s="562">
        <f t="shared" si="2842"/>
        <v>0</v>
      </c>
      <c r="AW909" s="583">
        <f t="shared" si="2843"/>
        <v>0</v>
      </c>
      <c r="AX909" s="583">
        <f t="shared" si="2825"/>
        <v>1</v>
      </c>
      <c r="AY909" s="564">
        <f t="shared" si="2844"/>
        <v>1</v>
      </c>
      <c r="AZ909" s="565">
        <f t="shared" si="2845"/>
        <v>1</v>
      </c>
      <c r="BA909" s="566">
        <f t="shared" si="2846"/>
        <v>1</v>
      </c>
      <c r="BB909" s="567">
        <v>1</v>
      </c>
      <c r="BC909" s="568">
        <v>0</v>
      </c>
      <c r="BD909" s="584">
        <f t="shared" si="2826"/>
        <v>0</v>
      </c>
      <c r="BE909" s="583">
        <f t="shared" si="2827"/>
        <v>0</v>
      </c>
      <c r="BF909" s="585">
        <v>2</v>
      </c>
      <c r="BG909" s="586"/>
      <c r="BH909" s="572">
        <f t="shared" si="2829"/>
        <v>46265</v>
      </c>
      <c r="BI909" s="587">
        <f t="shared" si="2847"/>
        <v>46265</v>
      </c>
      <c r="BJ909" s="580" t="str">
        <f t="shared" si="2828"/>
        <v/>
      </c>
      <c r="BK909" s="751">
        <v>3500</v>
      </c>
    </row>
    <row r="910" spans="1:63" ht="13">
      <c r="A910" s="549"/>
      <c r="B910" s="576"/>
      <c r="C910" s="551">
        <v>907</v>
      </c>
      <c r="D910" s="609" t="s">
        <v>3889</v>
      </c>
      <c r="E910" s="578">
        <v>6</v>
      </c>
      <c r="F910" s="553" t="s">
        <v>3852</v>
      </c>
      <c r="G910" s="606" t="s">
        <v>233</v>
      </c>
      <c r="H910" s="581" t="s">
        <v>5065</v>
      </c>
      <c r="I910" s="581" t="s">
        <v>431</v>
      </c>
      <c r="J910" s="580" t="s">
        <v>629</v>
      </c>
      <c r="K910" s="582">
        <f t="shared" si="2830"/>
        <v>1</v>
      </c>
      <c r="L910" s="580">
        <v>2</v>
      </c>
      <c r="M910" s="557"/>
      <c r="N910" s="558"/>
      <c r="O910" s="559">
        <f t="shared" si="2831"/>
        <v>2</v>
      </c>
      <c r="P910" s="560"/>
      <c r="Q910" s="558"/>
      <c r="R910" s="559">
        <f t="shared" si="2832"/>
        <v>2</v>
      </c>
      <c r="S910" s="560"/>
      <c r="T910" s="558"/>
      <c r="U910" s="561">
        <f t="shared" si="2833"/>
        <v>2</v>
      </c>
      <c r="V910" s="560"/>
      <c r="W910" s="558"/>
      <c r="X910" s="559">
        <f t="shared" si="2834"/>
        <v>2</v>
      </c>
      <c r="Y910" s="560"/>
      <c r="Z910" s="558"/>
      <c r="AA910" s="561">
        <f t="shared" si="2835"/>
        <v>2</v>
      </c>
      <c r="AB910" s="560"/>
      <c r="AC910" s="558">
        <v>1</v>
      </c>
      <c r="AD910" s="559">
        <f t="shared" si="2836"/>
        <v>1</v>
      </c>
      <c r="AE910" s="557"/>
      <c r="AF910" s="558"/>
      <c r="AG910" s="756">
        <f t="shared" si="2837"/>
        <v>1</v>
      </c>
      <c r="AH910" s="560"/>
      <c r="AI910" s="558"/>
      <c r="AJ910" s="562">
        <f t="shared" si="2838"/>
        <v>1</v>
      </c>
      <c r="AK910" s="560"/>
      <c r="AL910" s="558"/>
      <c r="AM910" s="562">
        <f t="shared" si="2839"/>
        <v>1</v>
      </c>
      <c r="AN910" s="560"/>
      <c r="AO910" s="558"/>
      <c r="AP910" s="562">
        <f t="shared" si="2840"/>
        <v>1</v>
      </c>
      <c r="AQ910" s="560"/>
      <c r="AR910" s="558"/>
      <c r="AS910" s="562">
        <f t="shared" si="2841"/>
        <v>1</v>
      </c>
      <c r="AT910" s="560"/>
      <c r="AU910" s="558"/>
      <c r="AV910" s="562">
        <f t="shared" si="2842"/>
        <v>1</v>
      </c>
      <c r="AW910" s="583">
        <f t="shared" si="2843"/>
        <v>0</v>
      </c>
      <c r="AX910" s="583">
        <f t="shared" si="2825"/>
        <v>1</v>
      </c>
      <c r="AY910" s="564">
        <f t="shared" si="2844"/>
        <v>1</v>
      </c>
      <c r="AZ910" s="565">
        <f t="shared" si="2845"/>
        <v>1</v>
      </c>
      <c r="BA910" s="566">
        <f t="shared" si="2846"/>
        <v>1</v>
      </c>
      <c r="BB910" s="567">
        <v>1</v>
      </c>
      <c r="BC910" s="568">
        <v>0</v>
      </c>
      <c r="BD910" s="584">
        <f t="shared" si="2826"/>
        <v>1</v>
      </c>
      <c r="BE910" s="583">
        <f t="shared" si="2827"/>
        <v>1</v>
      </c>
      <c r="BF910" s="585">
        <v>2</v>
      </c>
      <c r="BG910" s="586">
        <v>45147.683356481481</v>
      </c>
      <c r="BH910" s="572">
        <f t="shared" si="2829"/>
        <v>46265</v>
      </c>
      <c r="BI910" s="608">
        <f t="shared" si="2847"/>
        <v>1117.3166435185194</v>
      </c>
      <c r="BJ910" s="580" t="str">
        <f t="shared" si="2828"/>
        <v>Dead Stock</v>
      </c>
      <c r="BK910" s="751">
        <v>3200</v>
      </c>
    </row>
    <row r="911" spans="1:63" ht="13">
      <c r="A911" s="549"/>
      <c r="B911" s="550"/>
      <c r="C911" s="551">
        <v>908</v>
      </c>
      <c r="D911" s="609" t="s">
        <v>3889</v>
      </c>
      <c r="E911" s="578">
        <v>7</v>
      </c>
      <c r="F911" s="553" t="s">
        <v>3852</v>
      </c>
      <c r="G911" s="623" t="s">
        <v>1922</v>
      </c>
      <c r="H911" s="713" t="s">
        <v>3867</v>
      </c>
      <c r="I911" s="581" t="s">
        <v>419</v>
      </c>
      <c r="J911" s="580" t="s">
        <v>1948</v>
      </c>
      <c r="K911" s="582">
        <f t="shared" si="2830"/>
        <v>1</v>
      </c>
      <c r="L911" s="580">
        <v>0</v>
      </c>
      <c r="M911" s="557"/>
      <c r="N911" s="558"/>
      <c r="O911" s="559">
        <f t="shared" si="2831"/>
        <v>0</v>
      </c>
      <c r="P911" s="560">
        <v>2</v>
      </c>
      <c r="Q911" s="558">
        <v>1</v>
      </c>
      <c r="R911" s="559">
        <f t="shared" si="2832"/>
        <v>1</v>
      </c>
      <c r="S911" s="560">
        <f>1+2</f>
        <v>3</v>
      </c>
      <c r="T911" s="558">
        <v>1</v>
      </c>
      <c r="U911" s="561">
        <f t="shared" si="2833"/>
        <v>3</v>
      </c>
      <c r="V911" s="560"/>
      <c r="W911" s="558"/>
      <c r="X911" s="559">
        <f t="shared" si="2834"/>
        <v>3</v>
      </c>
      <c r="Y911" s="560"/>
      <c r="Z911" s="558"/>
      <c r="AA911" s="561">
        <f t="shared" si="2835"/>
        <v>3</v>
      </c>
      <c r="AB911" s="560">
        <v>2</v>
      </c>
      <c r="AC911" s="558">
        <f>3+1</f>
        <v>4</v>
      </c>
      <c r="AD911" s="559">
        <f t="shared" si="2836"/>
        <v>1</v>
      </c>
      <c r="AE911" s="557"/>
      <c r="AF911" s="558"/>
      <c r="AG911" s="756">
        <f t="shared" si="2837"/>
        <v>1</v>
      </c>
      <c r="AH911" s="560"/>
      <c r="AI911" s="558"/>
      <c r="AJ911" s="562">
        <f t="shared" si="2838"/>
        <v>1</v>
      </c>
      <c r="AK911" s="560"/>
      <c r="AL911" s="558"/>
      <c r="AM911" s="562">
        <f t="shared" si="2839"/>
        <v>1</v>
      </c>
      <c r="AN911" s="560"/>
      <c r="AO911" s="558"/>
      <c r="AP911" s="562">
        <f t="shared" si="2840"/>
        <v>1</v>
      </c>
      <c r="AQ911" s="560"/>
      <c r="AR911" s="558"/>
      <c r="AS911" s="605">
        <f t="shared" si="2841"/>
        <v>1</v>
      </c>
      <c r="AT911" s="557"/>
      <c r="AU911" s="558"/>
      <c r="AV911" s="562">
        <f t="shared" si="2842"/>
        <v>1</v>
      </c>
      <c r="AW911" s="583">
        <f t="shared" ref="AW911" si="2848">SUM(M911+P911+S911+V911+Y911+AB911+AE911+AH911+AK911+AN911+AQ911+AT911)</f>
        <v>7</v>
      </c>
      <c r="AX911" s="583">
        <f t="shared" si="2825"/>
        <v>6</v>
      </c>
      <c r="AY911" s="564">
        <f t="shared" si="2844"/>
        <v>6</v>
      </c>
      <c r="AZ911" s="565">
        <f t="shared" si="2845"/>
        <v>2</v>
      </c>
      <c r="BA911" s="566">
        <f t="shared" si="2846"/>
        <v>3</v>
      </c>
      <c r="BB911" s="567">
        <f>MAX(0, Table176252626[[#This Row],[Column6]])</f>
        <v>1</v>
      </c>
      <c r="BC911" s="568">
        <v>0</v>
      </c>
      <c r="BD911" s="584">
        <f t="shared" si="2826"/>
        <v>1</v>
      </c>
      <c r="BE911" s="583">
        <f t="shared" si="2827"/>
        <v>1</v>
      </c>
      <c r="BF911" s="585">
        <v>2</v>
      </c>
      <c r="BG911" s="586"/>
      <c r="BH911" s="572">
        <f t="shared" si="2829"/>
        <v>46265</v>
      </c>
      <c r="BI911" s="587">
        <f t="shared" si="2847"/>
        <v>46265</v>
      </c>
      <c r="BJ911" s="580" t="str">
        <f t="shared" si="2828"/>
        <v>Dead Stock</v>
      </c>
      <c r="BK911" s="751">
        <v>3000</v>
      </c>
    </row>
    <row r="912" spans="1:63" ht="13">
      <c r="A912" s="549"/>
      <c r="B912" s="550"/>
      <c r="C912" s="577">
        <v>909</v>
      </c>
      <c r="D912" s="609" t="s">
        <v>3889</v>
      </c>
      <c r="E912" s="578">
        <v>9</v>
      </c>
      <c r="F912" s="553" t="s">
        <v>1953</v>
      </c>
      <c r="G912" s="612" t="s">
        <v>976</v>
      </c>
      <c r="H912" s="581" t="s">
        <v>977</v>
      </c>
      <c r="I912" s="581" t="s">
        <v>3856</v>
      </c>
      <c r="J912" s="580" t="s">
        <v>629</v>
      </c>
      <c r="K912" s="582">
        <f t="shared" si="2830"/>
        <v>0</v>
      </c>
      <c r="L912" s="580">
        <v>0</v>
      </c>
      <c r="M912" s="557"/>
      <c r="N912" s="558"/>
      <c r="O912" s="559">
        <f>SUM(L912+M912-N912)</f>
        <v>0</v>
      </c>
      <c r="P912" s="560"/>
      <c r="Q912" s="558"/>
      <c r="R912" s="559">
        <f>SUM(O912+P912-Q912)</f>
        <v>0</v>
      </c>
      <c r="S912" s="560"/>
      <c r="T912" s="558"/>
      <c r="U912" s="561">
        <f>SUM(R912+S912-T912)</f>
        <v>0</v>
      </c>
      <c r="V912" s="560"/>
      <c r="W912" s="558"/>
      <c r="X912" s="559">
        <f>SUM(U912+V912-W912)</f>
        <v>0</v>
      </c>
      <c r="Y912" s="560"/>
      <c r="Z912" s="558"/>
      <c r="AA912" s="561">
        <f>SUM(X912+Y912-Z912)</f>
        <v>0</v>
      </c>
      <c r="AB912" s="560"/>
      <c r="AC912" s="558"/>
      <c r="AD912" s="559">
        <f>SUM(AA912+AB912-AC912)</f>
        <v>0</v>
      </c>
      <c r="AE912" s="557"/>
      <c r="AF912" s="558"/>
      <c r="AG912" s="756">
        <f>SUM(AD912+AE912-AF912)</f>
        <v>0</v>
      </c>
      <c r="AH912" s="560"/>
      <c r="AI912" s="558"/>
      <c r="AJ912" s="562">
        <f>SUM(AG912+AH912-AI912)</f>
        <v>0</v>
      </c>
      <c r="AK912" s="560"/>
      <c r="AL912" s="558"/>
      <c r="AM912" s="562">
        <f>SUM(AJ912+AK912-AL912)</f>
        <v>0</v>
      </c>
      <c r="AN912" s="560"/>
      <c r="AO912" s="558"/>
      <c r="AP912" s="562">
        <f>SUM(AM912+AN912-AO912)</f>
        <v>0</v>
      </c>
      <c r="AQ912" s="560"/>
      <c r="AR912" s="558"/>
      <c r="AS912" s="605">
        <f>SUM(AP912+AQ912-AR912)</f>
        <v>0</v>
      </c>
      <c r="AT912" s="557"/>
      <c r="AU912" s="558"/>
      <c r="AV912" s="562">
        <f t="shared" si="2842"/>
        <v>0</v>
      </c>
      <c r="AW912" s="583">
        <f>SUM(M912+P912+S912+V912+Y912+AB912+AE912+AH912+AK912+AN912+AQ912+AT912)</f>
        <v>0</v>
      </c>
      <c r="AX912" s="583">
        <f t="shared" si="2825"/>
        <v>0</v>
      </c>
      <c r="AY912" s="564">
        <f t="shared" si="2844"/>
        <v>0</v>
      </c>
      <c r="AZ912" s="565" t="e">
        <f t="shared" si="2845"/>
        <v>#DIV/0!</v>
      </c>
      <c r="BA912" s="566">
        <f t="shared" si="2846"/>
        <v>0</v>
      </c>
      <c r="BB912" s="567">
        <v>1</v>
      </c>
      <c r="BC912" s="568">
        <v>0</v>
      </c>
      <c r="BD912" s="584">
        <f t="shared" si="2826"/>
        <v>0</v>
      </c>
      <c r="BE912" s="583">
        <f t="shared" si="2827"/>
        <v>0</v>
      </c>
      <c r="BF912" s="585">
        <v>2</v>
      </c>
      <c r="BG912" s="586"/>
      <c r="BH912" s="572">
        <f t="shared" si="2829"/>
        <v>46265</v>
      </c>
      <c r="BI912" s="608">
        <f t="shared" si="2847"/>
        <v>46265</v>
      </c>
      <c r="BJ912" s="580" t="str">
        <f t="shared" si="2828"/>
        <v/>
      </c>
      <c r="BK912" s="751">
        <v>9500</v>
      </c>
    </row>
    <row r="913" spans="1:63" ht="13">
      <c r="A913" s="575"/>
      <c r="B913" s="576"/>
      <c r="C913" s="551">
        <v>910</v>
      </c>
      <c r="D913" s="609" t="s">
        <v>3889</v>
      </c>
      <c r="E913" s="578">
        <v>10</v>
      </c>
      <c r="F913" s="553" t="s">
        <v>1953</v>
      </c>
      <c r="G913" s="580" t="s">
        <v>45</v>
      </c>
      <c r="H913" s="581" t="s">
        <v>46</v>
      </c>
      <c r="I913" s="581" t="s">
        <v>3854</v>
      </c>
      <c r="J913" s="580" t="s">
        <v>629</v>
      </c>
      <c r="K913" s="582">
        <f t="shared" si="2830"/>
        <v>1</v>
      </c>
      <c r="L913" s="580">
        <v>1</v>
      </c>
      <c r="M913" s="557"/>
      <c r="N913" s="558"/>
      <c r="O913" s="559">
        <f t="shared" si="2831"/>
        <v>1</v>
      </c>
      <c r="P913" s="560"/>
      <c r="Q913" s="558"/>
      <c r="R913" s="559">
        <f t="shared" si="2832"/>
        <v>1</v>
      </c>
      <c r="S913" s="560"/>
      <c r="T913" s="558"/>
      <c r="U913" s="561">
        <f t="shared" si="2833"/>
        <v>1</v>
      </c>
      <c r="V913" s="560"/>
      <c r="W913" s="558"/>
      <c r="X913" s="559">
        <f t="shared" si="2834"/>
        <v>1</v>
      </c>
      <c r="Y913" s="560"/>
      <c r="Z913" s="558"/>
      <c r="AA913" s="561">
        <f t="shared" si="2835"/>
        <v>1</v>
      </c>
      <c r="AB913" s="560"/>
      <c r="AC913" s="558"/>
      <c r="AD913" s="559">
        <f t="shared" si="2836"/>
        <v>1</v>
      </c>
      <c r="AE913" s="557"/>
      <c r="AF913" s="558"/>
      <c r="AG913" s="756">
        <f t="shared" si="2837"/>
        <v>1</v>
      </c>
      <c r="AH913" s="560"/>
      <c r="AI913" s="558"/>
      <c r="AJ913" s="562">
        <f t="shared" si="2838"/>
        <v>1</v>
      </c>
      <c r="AK913" s="560"/>
      <c r="AL913" s="558"/>
      <c r="AM913" s="562">
        <f t="shared" si="2839"/>
        <v>1</v>
      </c>
      <c r="AN913" s="560"/>
      <c r="AO913" s="558"/>
      <c r="AP913" s="562">
        <f t="shared" si="2840"/>
        <v>1</v>
      </c>
      <c r="AQ913" s="560"/>
      <c r="AR913" s="558"/>
      <c r="AS913" s="605">
        <f t="shared" si="2841"/>
        <v>1</v>
      </c>
      <c r="AT913" s="557"/>
      <c r="AU913" s="558"/>
      <c r="AV913" s="562">
        <f t="shared" si="2842"/>
        <v>1</v>
      </c>
      <c r="AW913" s="583">
        <f t="shared" ref="AW913" si="2849">SUM(M913+P913+S913+V913+Y913+AB913+AE913+AH913+AK913+AN913+AQ913+AT913)</f>
        <v>0</v>
      </c>
      <c r="AX913" s="583">
        <f t="shared" si="2825"/>
        <v>0</v>
      </c>
      <c r="AY913" s="564">
        <f t="shared" si="2844"/>
        <v>0</v>
      </c>
      <c r="AZ913" s="565" t="e">
        <f t="shared" si="2845"/>
        <v>#DIV/0!</v>
      </c>
      <c r="BA913" s="566">
        <f t="shared" si="2846"/>
        <v>0</v>
      </c>
      <c r="BB913" s="567">
        <f>MAX(0, Table176252626[[#This Row],[Column6]])</f>
        <v>1</v>
      </c>
      <c r="BC913" s="568">
        <v>0</v>
      </c>
      <c r="BD913" s="584">
        <f t="shared" si="2826"/>
        <v>1</v>
      </c>
      <c r="BE913" s="583">
        <f t="shared" si="2827"/>
        <v>1</v>
      </c>
      <c r="BF913" s="585">
        <v>2</v>
      </c>
      <c r="BG913" s="586">
        <v>44582.531226851854</v>
      </c>
      <c r="BH913" s="572">
        <f t="shared" si="2829"/>
        <v>46265</v>
      </c>
      <c r="BI913" s="608">
        <f t="shared" si="2847"/>
        <v>1682.4687731481463</v>
      </c>
      <c r="BJ913" s="580" t="str">
        <f t="shared" si="2828"/>
        <v>Dead Stock</v>
      </c>
      <c r="BK913" s="751">
        <v>5100</v>
      </c>
    </row>
    <row r="914" spans="1:63" ht="13">
      <c r="A914" s="549"/>
      <c r="B914" s="576"/>
      <c r="C914" s="551">
        <v>911</v>
      </c>
      <c r="D914" s="609" t="s">
        <v>3889</v>
      </c>
      <c r="E914" s="578">
        <v>11</v>
      </c>
      <c r="F914" s="553" t="s">
        <v>1953</v>
      </c>
      <c r="G914" s="580" t="s">
        <v>466</v>
      </c>
      <c r="H914" s="581" t="s">
        <v>467</v>
      </c>
      <c r="I914" s="581" t="s">
        <v>3856</v>
      </c>
      <c r="J914" s="580" t="s">
        <v>629</v>
      </c>
      <c r="K914" s="582">
        <f t="shared" si="2830"/>
        <v>1</v>
      </c>
      <c r="L914" s="580">
        <v>1</v>
      </c>
      <c r="M914" s="557"/>
      <c r="N914" s="558"/>
      <c r="O914" s="559">
        <f t="shared" si="2831"/>
        <v>1</v>
      </c>
      <c r="P914" s="560"/>
      <c r="Q914" s="558"/>
      <c r="R914" s="559">
        <f t="shared" si="2832"/>
        <v>1</v>
      </c>
      <c r="S914" s="560"/>
      <c r="T914" s="558"/>
      <c r="U914" s="561">
        <f t="shared" si="2833"/>
        <v>1</v>
      </c>
      <c r="V914" s="560"/>
      <c r="W914" s="558"/>
      <c r="X914" s="559">
        <f t="shared" si="2834"/>
        <v>1</v>
      </c>
      <c r="Y914" s="560"/>
      <c r="Z914" s="558"/>
      <c r="AA914" s="561">
        <f t="shared" si="2835"/>
        <v>1</v>
      </c>
      <c r="AB914" s="560"/>
      <c r="AC914" s="558"/>
      <c r="AD914" s="559">
        <f t="shared" si="2836"/>
        <v>1</v>
      </c>
      <c r="AE914" s="557"/>
      <c r="AF914" s="558"/>
      <c r="AG914" s="756">
        <f t="shared" si="2837"/>
        <v>1</v>
      </c>
      <c r="AH914" s="560"/>
      <c r="AI914" s="558"/>
      <c r="AJ914" s="562">
        <f t="shared" si="2838"/>
        <v>1</v>
      </c>
      <c r="AK914" s="560"/>
      <c r="AL914" s="558"/>
      <c r="AM914" s="562">
        <f t="shared" si="2839"/>
        <v>1</v>
      </c>
      <c r="AN914" s="560"/>
      <c r="AO914" s="558"/>
      <c r="AP914" s="562">
        <f t="shared" si="2840"/>
        <v>1</v>
      </c>
      <c r="AQ914" s="560"/>
      <c r="AR914" s="558"/>
      <c r="AS914" s="605">
        <f t="shared" si="2841"/>
        <v>1</v>
      </c>
      <c r="AT914" s="557"/>
      <c r="AU914" s="558"/>
      <c r="AV914" s="562">
        <f t="shared" ref="AV914:AV922" si="2850">SUM(AS914+AT914-AU914)</f>
        <v>1</v>
      </c>
      <c r="AW914" s="583">
        <f t="shared" ref="AW914:AW916" si="2851">SUM(M914+P914+S914+V914+Y914+AB914+AE914+AH914+AK914+AN914+AQ914+AT914)</f>
        <v>0</v>
      </c>
      <c r="AX914" s="583">
        <f t="shared" si="2825"/>
        <v>0</v>
      </c>
      <c r="AY914" s="564">
        <f t="shared" ref="AY914:AY922" si="2852">SUM(N914,Q914,T914,W914,Z914,AC914,AF914,AI914,AL914,AO914,AR914,AU914)</f>
        <v>0</v>
      </c>
      <c r="AZ914" s="565" t="e">
        <f t="shared" si="2845"/>
        <v>#DIV/0!</v>
      </c>
      <c r="BA914" s="566">
        <f t="shared" si="2846"/>
        <v>0</v>
      </c>
      <c r="BB914" s="567">
        <f>MAX(0, Table176252626[[#This Row],[Column6]])</f>
        <v>1</v>
      </c>
      <c r="BC914" s="568">
        <v>0</v>
      </c>
      <c r="BD914" s="584">
        <f t="shared" si="2826"/>
        <v>1</v>
      </c>
      <c r="BE914" s="583">
        <f t="shared" si="2827"/>
        <v>1</v>
      </c>
      <c r="BF914" s="585">
        <v>2</v>
      </c>
      <c r="BG914" s="586">
        <v>44995.573483796295</v>
      </c>
      <c r="BH914" s="572">
        <f t="shared" si="2829"/>
        <v>46265</v>
      </c>
      <c r="BI914" s="587">
        <f t="shared" si="2847"/>
        <v>1269.4265162037045</v>
      </c>
      <c r="BJ914" s="580" t="str">
        <f t="shared" si="2828"/>
        <v>Dead Stock</v>
      </c>
      <c r="BK914" s="751">
        <v>27750</v>
      </c>
    </row>
    <row r="915" spans="1:63" ht="13">
      <c r="A915" s="549"/>
      <c r="B915" s="576"/>
      <c r="C915" s="551">
        <v>912</v>
      </c>
      <c r="D915" s="609" t="s">
        <v>3889</v>
      </c>
      <c r="E915" s="578">
        <v>12</v>
      </c>
      <c r="F915" s="553" t="s">
        <v>1952</v>
      </c>
      <c r="G915" s="606" t="s">
        <v>2873</v>
      </c>
      <c r="H915" s="607" t="s">
        <v>2874</v>
      </c>
      <c r="I915" s="581" t="s">
        <v>2895</v>
      </c>
      <c r="J915" s="580" t="s">
        <v>629</v>
      </c>
      <c r="K915" s="582">
        <f t="shared" si="2830"/>
        <v>1</v>
      </c>
      <c r="L915" s="580">
        <v>1</v>
      </c>
      <c r="M915" s="557"/>
      <c r="N915" s="558"/>
      <c r="O915" s="559">
        <f t="shared" si="2831"/>
        <v>1</v>
      </c>
      <c r="P915" s="560"/>
      <c r="Q915" s="558"/>
      <c r="R915" s="559">
        <f t="shared" si="2832"/>
        <v>1</v>
      </c>
      <c r="S915" s="560"/>
      <c r="T915" s="558"/>
      <c r="U915" s="561">
        <f t="shared" si="2833"/>
        <v>1</v>
      </c>
      <c r="V915" s="560"/>
      <c r="W915" s="558"/>
      <c r="X915" s="559">
        <f t="shared" si="2834"/>
        <v>1</v>
      </c>
      <c r="Y915" s="560"/>
      <c r="Z915" s="558"/>
      <c r="AA915" s="561">
        <f t="shared" si="2835"/>
        <v>1</v>
      </c>
      <c r="AB915" s="560"/>
      <c r="AC915" s="558"/>
      <c r="AD915" s="559">
        <f t="shared" si="2836"/>
        <v>1</v>
      </c>
      <c r="AE915" s="557"/>
      <c r="AF915" s="558"/>
      <c r="AG915" s="756">
        <f t="shared" si="2837"/>
        <v>1</v>
      </c>
      <c r="AH915" s="560"/>
      <c r="AI915" s="558"/>
      <c r="AJ915" s="562">
        <f t="shared" si="2838"/>
        <v>1</v>
      </c>
      <c r="AK915" s="560"/>
      <c r="AL915" s="558"/>
      <c r="AM915" s="562">
        <f t="shared" si="2839"/>
        <v>1</v>
      </c>
      <c r="AN915" s="560"/>
      <c r="AO915" s="558"/>
      <c r="AP915" s="562">
        <f t="shared" si="2840"/>
        <v>1</v>
      </c>
      <c r="AQ915" s="560"/>
      <c r="AR915" s="558"/>
      <c r="AS915" s="562">
        <f t="shared" si="2841"/>
        <v>1</v>
      </c>
      <c r="AT915" s="560"/>
      <c r="AU915" s="558"/>
      <c r="AV915" s="562">
        <f t="shared" si="2850"/>
        <v>1</v>
      </c>
      <c r="AW915" s="583">
        <f t="shared" si="2851"/>
        <v>0</v>
      </c>
      <c r="AX915" s="583">
        <f t="shared" si="2825"/>
        <v>0</v>
      </c>
      <c r="AY915" s="564">
        <f t="shared" si="2852"/>
        <v>0</v>
      </c>
      <c r="AZ915" s="565" t="e">
        <f t="shared" ref="AZ915:AZ917" si="2853">AVERAGE(N915,Q915,T915,W915,Z915,AC915,AF915,AI915,AL915,AO915,AR915,AU915)</f>
        <v>#DIV/0!</v>
      </c>
      <c r="BA915" s="566">
        <f t="shared" ref="BA915:BA917" si="2854">COUNT(N915,Q915,T915,W915,Z915,AC915,AF915,AI915,AL915,AO915,AR915,AU915)</f>
        <v>0</v>
      </c>
      <c r="BB915" s="567">
        <f>MAX(0, Table176252626[[#This Row],[Column6]])</f>
        <v>1</v>
      </c>
      <c r="BC915" s="568">
        <v>0</v>
      </c>
      <c r="BD915" s="584">
        <f t="shared" si="2826"/>
        <v>1</v>
      </c>
      <c r="BE915" s="583">
        <f t="shared" si="2827"/>
        <v>1</v>
      </c>
      <c r="BF915" s="585">
        <v>2</v>
      </c>
      <c r="BG915" s="586">
        <v>45176.650416666664</v>
      </c>
      <c r="BH915" s="572">
        <f t="shared" si="2829"/>
        <v>46265</v>
      </c>
      <c r="BI915" s="587">
        <f t="shared" si="2847"/>
        <v>1088.3495833333363</v>
      </c>
      <c r="BJ915" s="580" t="str">
        <f t="shared" si="2828"/>
        <v>Dead Stock</v>
      </c>
      <c r="BK915" s="751">
        <v>51000</v>
      </c>
    </row>
    <row r="916" spans="1:63" ht="13">
      <c r="A916" s="575"/>
      <c r="B916" s="576"/>
      <c r="C916" s="577">
        <v>913</v>
      </c>
      <c r="D916" s="609" t="s">
        <v>3889</v>
      </c>
      <c r="E916" s="578">
        <v>13</v>
      </c>
      <c r="F916" s="553" t="s">
        <v>1953</v>
      </c>
      <c r="G916" s="580" t="s">
        <v>747</v>
      </c>
      <c r="H916" s="581" t="s">
        <v>748</v>
      </c>
      <c r="I916" s="581" t="s">
        <v>420</v>
      </c>
      <c r="J916" s="580" t="s">
        <v>1948</v>
      </c>
      <c r="K916" s="582">
        <f t="shared" si="2830"/>
        <v>1</v>
      </c>
      <c r="L916" s="580">
        <v>1</v>
      </c>
      <c r="M916" s="558"/>
      <c r="N916" s="558"/>
      <c r="O916" s="562">
        <f t="shared" ref="O916" si="2855">SUM(L916+M916-N916)</f>
        <v>1</v>
      </c>
      <c r="P916" s="560"/>
      <c r="Q916" s="558"/>
      <c r="R916" s="562">
        <f t="shared" ref="R916" si="2856">SUM(O916+P916-Q916)</f>
        <v>1</v>
      </c>
      <c r="S916" s="560"/>
      <c r="T916" s="558"/>
      <c r="U916" s="595">
        <f t="shared" ref="U916" si="2857">SUM(R916+S916-T916)</f>
        <v>1</v>
      </c>
      <c r="V916" s="560"/>
      <c r="W916" s="558"/>
      <c r="X916" s="562">
        <f t="shared" ref="X916:X917" si="2858">SUM(U916+V916-W916)</f>
        <v>1</v>
      </c>
      <c r="Y916" s="560"/>
      <c r="Z916" s="558"/>
      <c r="AA916" s="595">
        <f t="shared" ref="AA916" si="2859">SUM(X916+Y916-Z916)</f>
        <v>1</v>
      </c>
      <c r="AB916" s="560"/>
      <c r="AC916" s="558"/>
      <c r="AD916" s="562">
        <f t="shared" ref="AD916" si="2860">SUM(AA916+AB916-AC916)</f>
        <v>1</v>
      </c>
      <c r="AE916" s="557"/>
      <c r="AF916" s="558"/>
      <c r="AG916" s="672">
        <f t="shared" ref="AG916" si="2861">SUM(AD916+AE916-AF916)</f>
        <v>1</v>
      </c>
      <c r="AH916" s="560"/>
      <c r="AI916" s="558"/>
      <c r="AJ916" s="562">
        <f t="shared" ref="AJ916" si="2862">SUM(AG916+AH916-AI916)</f>
        <v>1</v>
      </c>
      <c r="AK916" s="560"/>
      <c r="AL916" s="558"/>
      <c r="AM916" s="562">
        <f t="shared" ref="AM916" si="2863">SUM(AJ916+AK916-AL916)</f>
        <v>1</v>
      </c>
      <c r="AN916" s="560"/>
      <c r="AO916" s="558"/>
      <c r="AP916" s="562">
        <f t="shared" ref="AP916" si="2864">SUM(AM916+AN916-AO916)</f>
        <v>1</v>
      </c>
      <c r="AQ916" s="560"/>
      <c r="AR916" s="558"/>
      <c r="AS916" s="605">
        <f t="shared" si="2841"/>
        <v>1</v>
      </c>
      <c r="AT916" s="557"/>
      <c r="AU916" s="558"/>
      <c r="AV916" s="562">
        <f t="shared" si="2850"/>
        <v>1</v>
      </c>
      <c r="AW916" s="631">
        <f t="shared" si="2851"/>
        <v>0</v>
      </c>
      <c r="AX916" s="583">
        <f t="shared" si="2825"/>
        <v>0</v>
      </c>
      <c r="AY916" s="564">
        <f t="shared" si="2852"/>
        <v>0</v>
      </c>
      <c r="AZ916" s="565" t="e">
        <f t="shared" si="2853"/>
        <v>#DIV/0!</v>
      </c>
      <c r="BA916" s="566">
        <f t="shared" si="2854"/>
        <v>0</v>
      </c>
      <c r="BB916" s="567">
        <f>MAX(0, Table176252626[[#This Row],[Column6]])</f>
        <v>1</v>
      </c>
      <c r="BC916" s="568">
        <v>0</v>
      </c>
      <c r="BD916" s="584">
        <f t="shared" si="2826"/>
        <v>1</v>
      </c>
      <c r="BE916" s="583">
        <f t="shared" si="2827"/>
        <v>1</v>
      </c>
      <c r="BF916" s="585">
        <v>2</v>
      </c>
      <c r="BG916" s="586">
        <v>44968.789722222224</v>
      </c>
      <c r="BH916" s="572">
        <f t="shared" si="2829"/>
        <v>46265</v>
      </c>
      <c r="BI916" s="587">
        <f t="shared" si="2847"/>
        <v>1296.2102777777764</v>
      </c>
      <c r="BJ916" s="580" t="str">
        <f t="shared" si="2828"/>
        <v>Dead Stock</v>
      </c>
      <c r="BK916" s="751">
        <v>18000</v>
      </c>
    </row>
    <row r="917" spans="1:63" ht="13">
      <c r="A917" s="575"/>
      <c r="B917" s="576"/>
      <c r="C917" s="551">
        <v>914</v>
      </c>
      <c r="D917" s="609" t="s">
        <v>3889</v>
      </c>
      <c r="E917" s="578">
        <v>14</v>
      </c>
      <c r="F917" s="553" t="s">
        <v>1952</v>
      </c>
      <c r="G917" s="554" t="s">
        <v>735</v>
      </c>
      <c r="H917" s="555" t="s">
        <v>736</v>
      </c>
      <c r="I917" s="581" t="s">
        <v>3853</v>
      </c>
      <c r="J917" s="580" t="s">
        <v>629</v>
      </c>
      <c r="K917" s="582">
        <f t="shared" si="2830"/>
        <v>1</v>
      </c>
      <c r="L917" s="580">
        <v>1</v>
      </c>
      <c r="M917" s="557"/>
      <c r="N917" s="558"/>
      <c r="O917" s="559">
        <f t="shared" ref="O917:O922" si="2865">SUM(L917+M917-N917)</f>
        <v>1</v>
      </c>
      <c r="P917" s="560"/>
      <c r="Q917" s="558"/>
      <c r="R917" s="559">
        <f t="shared" ref="R917" si="2866">SUM(O917+P917-Q917)</f>
        <v>1</v>
      </c>
      <c r="S917" s="560"/>
      <c r="T917" s="558"/>
      <c r="U917" s="561">
        <f t="shared" ref="U917" si="2867">SUM(R917+S917-T917)</f>
        <v>1</v>
      </c>
      <c r="V917" s="560"/>
      <c r="W917" s="558"/>
      <c r="X917" s="559">
        <f t="shared" si="2858"/>
        <v>1</v>
      </c>
      <c r="Y917" s="560"/>
      <c r="Z917" s="558"/>
      <c r="AA917" s="561">
        <f t="shared" ref="AA917:AA922" si="2868">SUM(X917+Y917-Z917)</f>
        <v>1</v>
      </c>
      <c r="AB917" s="560"/>
      <c r="AC917" s="558"/>
      <c r="AD917" s="559">
        <f t="shared" ref="AD917:AD922" si="2869">SUM(AA917+AB917-AC917)</f>
        <v>1</v>
      </c>
      <c r="AE917" s="557"/>
      <c r="AF917" s="558"/>
      <c r="AG917" s="756">
        <f t="shared" ref="AG917:AG922" si="2870">SUM(AD917+AE917-AF917)</f>
        <v>1</v>
      </c>
      <c r="AH917" s="560"/>
      <c r="AI917" s="558"/>
      <c r="AJ917" s="562">
        <f t="shared" ref="AJ917:AJ922" si="2871">SUM(AG917+AH917-AI917)</f>
        <v>1</v>
      </c>
      <c r="AK917" s="560"/>
      <c r="AL917" s="558"/>
      <c r="AM917" s="562">
        <f t="shared" ref="AM917:AM922" si="2872">SUM(AJ917+AK917-AL917)</f>
        <v>1</v>
      </c>
      <c r="AN917" s="560"/>
      <c r="AO917" s="558"/>
      <c r="AP917" s="562">
        <f t="shared" ref="AP917" si="2873">SUM(AM917+AN917-AO917)</f>
        <v>1</v>
      </c>
      <c r="AQ917" s="560"/>
      <c r="AR917" s="558"/>
      <c r="AS917" s="605">
        <f t="shared" ref="AS917" si="2874">SUM(AP917+AQ917-AR917)</f>
        <v>1</v>
      </c>
      <c r="AT917" s="557"/>
      <c r="AU917" s="558"/>
      <c r="AV917" s="562">
        <f t="shared" si="2850"/>
        <v>1</v>
      </c>
      <c r="AW917" s="583">
        <f>SUM(M917+P917+S917+V917+Y917+AB917+AE917+AH917+AK917+AN917+AQ917+AT917)</f>
        <v>0</v>
      </c>
      <c r="AX917" s="583">
        <f t="shared" si="2825"/>
        <v>0</v>
      </c>
      <c r="AY917" s="564">
        <f t="shared" si="2852"/>
        <v>0</v>
      </c>
      <c r="AZ917" s="565" t="e">
        <f t="shared" si="2853"/>
        <v>#DIV/0!</v>
      </c>
      <c r="BA917" s="566">
        <f t="shared" si="2854"/>
        <v>0</v>
      </c>
      <c r="BB917" s="567">
        <f>MAX(0, Table176252626[[#This Row],[Column6]])</f>
        <v>1</v>
      </c>
      <c r="BC917" s="568">
        <v>0</v>
      </c>
      <c r="BD917" s="584">
        <f t="shared" si="2826"/>
        <v>1</v>
      </c>
      <c r="BE917" s="583">
        <f t="shared" si="2827"/>
        <v>1</v>
      </c>
      <c r="BF917" s="585">
        <v>2</v>
      </c>
      <c r="BG917" s="586">
        <v>45636.5700462963</v>
      </c>
      <c r="BH917" s="572">
        <f t="shared" si="2829"/>
        <v>46265</v>
      </c>
      <c r="BI917" s="587">
        <f t="shared" ref="BI917" si="2875">BH917-BG917</f>
        <v>628.42995370370045</v>
      </c>
      <c r="BJ917" s="580" t="str">
        <f t="shared" si="2828"/>
        <v>Dead Stock</v>
      </c>
      <c r="BK917" s="751">
        <v>51840</v>
      </c>
    </row>
    <row r="918" spans="1:63" ht="13">
      <c r="A918" s="575"/>
      <c r="B918" s="576"/>
      <c r="C918" s="551">
        <v>915</v>
      </c>
      <c r="D918" s="609" t="s">
        <v>3889</v>
      </c>
      <c r="E918" s="578">
        <v>15</v>
      </c>
      <c r="F918" s="593" t="s">
        <v>1952</v>
      </c>
      <c r="G918" s="588" t="s">
        <v>3174</v>
      </c>
      <c r="H918" s="589" t="s">
        <v>3175</v>
      </c>
      <c r="I918" s="589" t="s">
        <v>3106</v>
      </c>
      <c r="J918" s="580" t="s">
        <v>629</v>
      </c>
      <c r="K918" s="594">
        <f>AV918</f>
        <v>2</v>
      </c>
      <c r="L918" s="588">
        <v>2</v>
      </c>
      <c r="M918" s="558"/>
      <c r="N918" s="558"/>
      <c r="O918" s="562">
        <f>SUM(L918+M918-N918)</f>
        <v>2</v>
      </c>
      <c r="P918" s="560"/>
      <c r="Q918" s="558"/>
      <c r="R918" s="562">
        <f>SUM(O918+P918-Q918)</f>
        <v>2</v>
      </c>
      <c r="S918" s="560"/>
      <c r="T918" s="558"/>
      <c r="U918" s="595">
        <f>SUM(R918+S918-T918)</f>
        <v>2</v>
      </c>
      <c r="V918" s="560"/>
      <c r="W918" s="558"/>
      <c r="X918" s="562">
        <f>SUM(U918+V918-W918)</f>
        <v>2</v>
      </c>
      <c r="Y918" s="560"/>
      <c r="Z918" s="558"/>
      <c r="AA918" s="595">
        <f>SUM(X918+Y918-Z918)</f>
        <v>2</v>
      </c>
      <c r="AB918" s="560"/>
      <c r="AC918" s="558"/>
      <c r="AD918" s="562">
        <f>SUM(AA918+AB918-AC918)</f>
        <v>2</v>
      </c>
      <c r="AE918" s="557"/>
      <c r="AF918" s="558"/>
      <c r="AG918" s="672">
        <f>SUM(AD918+AE918-AF918)</f>
        <v>2</v>
      </c>
      <c r="AH918" s="560"/>
      <c r="AI918" s="558"/>
      <c r="AJ918" s="562">
        <f>SUM(AG918+AH918-AI918)</f>
        <v>2</v>
      </c>
      <c r="AK918" s="560"/>
      <c r="AL918" s="558"/>
      <c r="AM918" s="562">
        <f>SUM(AJ918+AK918-AL918)</f>
        <v>2</v>
      </c>
      <c r="AN918" s="560"/>
      <c r="AO918" s="558"/>
      <c r="AP918" s="562">
        <f>SUM(AM918+AN918-AO918)</f>
        <v>2</v>
      </c>
      <c r="AQ918" s="560"/>
      <c r="AR918" s="558"/>
      <c r="AS918" s="562">
        <f>SUM(AP918+AQ918-AR918)</f>
        <v>2</v>
      </c>
      <c r="AT918" s="560"/>
      <c r="AU918" s="558"/>
      <c r="AV918" s="562">
        <f>SUM(AS918+AT918-AU918)</f>
        <v>2</v>
      </c>
      <c r="AW918" s="597">
        <f t="shared" ref="AW918" si="2876">SUM(M918+P918+S918+V918+Y918+AB918+AE918+AH918+AK918+AN918+AQ918+AT918)</f>
        <v>0</v>
      </c>
      <c r="AX918" s="583">
        <f t="shared" si="2825"/>
        <v>0</v>
      </c>
      <c r="AY918" s="599">
        <f>SUM(N918,Q918,T918,W918,Z918,AC918,AF918,AI918,AL918,AO918,AR918,AU918)</f>
        <v>0</v>
      </c>
      <c r="AZ918" s="600" t="e">
        <f>AVERAGE(N918,Q918,T918,W918,Z918,AC918,AF918,AI918,AL918,AO918,AR918,AU918)</f>
        <v>#DIV/0!</v>
      </c>
      <c r="BA918" s="601">
        <f>COUNT(N918,Q918,T918,W918,Z918,AC918,AF918,AI918,AL918,AO918,AR918,AU918)</f>
        <v>0</v>
      </c>
      <c r="BB918" s="602">
        <v>2</v>
      </c>
      <c r="BC918" s="603">
        <v>1</v>
      </c>
      <c r="BD918" s="584">
        <f t="shared" si="2826"/>
        <v>2</v>
      </c>
      <c r="BE918" s="583">
        <f t="shared" si="2827"/>
        <v>1</v>
      </c>
      <c r="BF918" s="585">
        <v>2</v>
      </c>
      <c r="BG918" s="586">
        <v>45393.555821759262</v>
      </c>
      <c r="BH918" s="572">
        <f t="shared" si="2829"/>
        <v>46265</v>
      </c>
      <c r="BI918" s="610">
        <f>BH918-BG918</f>
        <v>871.44417824073753</v>
      </c>
      <c r="BJ918" s="580" t="str">
        <f t="shared" si="2828"/>
        <v>Dead Stock</v>
      </c>
      <c r="BK918" s="751">
        <v>20500</v>
      </c>
    </row>
    <row r="919" spans="1:63" ht="13">
      <c r="A919" s="549"/>
      <c r="B919" s="550"/>
      <c r="C919" s="551">
        <v>916</v>
      </c>
      <c r="D919" s="763" t="s">
        <v>3889</v>
      </c>
      <c r="E919" s="578">
        <v>16</v>
      </c>
      <c r="F919" s="553" t="s">
        <v>1952</v>
      </c>
      <c r="G919" s="606" t="s">
        <v>596</v>
      </c>
      <c r="H919" s="607" t="s">
        <v>597</v>
      </c>
      <c r="I919" s="581" t="s">
        <v>423</v>
      </c>
      <c r="J919" s="580" t="s">
        <v>629</v>
      </c>
      <c r="K919" s="582">
        <f t="shared" ref="K919" si="2877">AV919</f>
        <v>1</v>
      </c>
      <c r="L919" s="580">
        <v>0</v>
      </c>
      <c r="M919" s="557"/>
      <c r="N919" s="558"/>
      <c r="O919" s="559">
        <f t="shared" ref="O919" si="2878">SUM(L919+M919-N919)</f>
        <v>0</v>
      </c>
      <c r="P919" s="560"/>
      <c r="Q919" s="558"/>
      <c r="R919" s="559">
        <f t="shared" ref="R919" si="2879">SUM(O919+P919-Q919)</f>
        <v>0</v>
      </c>
      <c r="S919" s="560"/>
      <c r="T919" s="558"/>
      <c r="U919" s="561">
        <f t="shared" ref="U919" si="2880">SUM(R919+S919-T919)</f>
        <v>0</v>
      </c>
      <c r="V919" s="560"/>
      <c r="W919" s="558"/>
      <c r="X919" s="559">
        <f t="shared" ref="X919" si="2881">SUM(U919+V919-W919)</f>
        <v>0</v>
      </c>
      <c r="Y919" s="560"/>
      <c r="Z919" s="558"/>
      <c r="AA919" s="561">
        <f t="shared" ref="AA919" si="2882">SUM(X919+Y919-Z919)</f>
        <v>0</v>
      </c>
      <c r="AB919" s="560"/>
      <c r="AC919" s="558"/>
      <c r="AD919" s="559">
        <f t="shared" ref="AD919" si="2883">SUM(AA919+AB919-AC919)</f>
        <v>0</v>
      </c>
      <c r="AE919" s="557">
        <v>1</v>
      </c>
      <c r="AF919" s="558"/>
      <c r="AG919" s="756">
        <f t="shared" ref="AG919" si="2884">SUM(AD919+AE919-AF919)</f>
        <v>1</v>
      </c>
      <c r="AH919" s="560"/>
      <c r="AI919" s="558"/>
      <c r="AJ919" s="562">
        <f t="shared" ref="AJ919" si="2885">SUM(AG919+AH919-AI919)</f>
        <v>1</v>
      </c>
      <c r="AK919" s="560"/>
      <c r="AL919" s="558"/>
      <c r="AM919" s="562">
        <f t="shared" ref="AM919" si="2886">SUM(AJ919+AK919-AL919)</f>
        <v>1</v>
      </c>
      <c r="AN919" s="560"/>
      <c r="AO919" s="558"/>
      <c r="AP919" s="562">
        <f t="shared" ref="AP919" si="2887">SUM(AM919+AN919-AO919)</f>
        <v>1</v>
      </c>
      <c r="AQ919" s="560"/>
      <c r="AR919" s="558"/>
      <c r="AS919" s="562">
        <f t="shared" ref="AS919" si="2888">SUM(AP919+AQ919-AR919)</f>
        <v>1</v>
      </c>
      <c r="AT919" s="560"/>
      <c r="AU919" s="558"/>
      <c r="AV919" s="562">
        <f t="shared" ref="AV919" si="2889">SUM(AS919+AT919-AU919)</f>
        <v>1</v>
      </c>
      <c r="AW919" s="583">
        <f t="shared" ref="AW919" si="2890">SUM(M919+P919+S919+V919+Y919+AB919+AE919+AH919+AK919+AN919+AQ919+AT919)</f>
        <v>1</v>
      </c>
      <c r="AX919" s="583">
        <f t="shared" ref="AX919" si="2891">SUM(N919+Q919+T919+W919+Z919+AC919+AF919+AI919+AL919+AO919+AR919+AU919)</f>
        <v>0</v>
      </c>
      <c r="AY919" s="564">
        <f t="shared" ref="AY919" si="2892">SUM(N919,Q919,T919,W919,Z919,AC919,AF919,AI919,AL919,AO919,AR919,AU919)</f>
        <v>0</v>
      </c>
      <c r="AZ919" s="565" t="e">
        <f t="shared" ref="AZ919" si="2893">AVERAGE(N919,Q919,T919,W919,Z919,AC919,AF919,AI919,AL919,AO919,AR919,AU919)</f>
        <v>#DIV/0!</v>
      </c>
      <c r="BA919" s="566">
        <f t="shared" ref="BA919" si="2894">COUNT(N919,Q919,T919,W919,Z919,AC919,AF919,AI919,AL919,AO919,AR919,AU919)</f>
        <v>0</v>
      </c>
      <c r="BB919" s="567">
        <v>1</v>
      </c>
      <c r="BC919" s="568">
        <v>0</v>
      </c>
      <c r="BD919" s="584">
        <f>K919</f>
        <v>1</v>
      </c>
      <c r="BE919" s="583">
        <f>SUM(BD919-BC919)</f>
        <v>1</v>
      </c>
      <c r="BF919" s="585">
        <v>2</v>
      </c>
      <c r="BG919" s="586">
        <v>46224</v>
      </c>
      <c r="BH919" s="572">
        <f>BH672</f>
        <v>46265</v>
      </c>
      <c r="BI919" s="587">
        <f t="shared" ref="BI919" si="2895">BH919-BG919</f>
        <v>41</v>
      </c>
      <c r="BJ919" s="580" t="str">
        <f>IF(AND(K919&gt;0,BI919&gt;365),"Dead Stock","")</f>
        <v/>
      </c>
      <c r="BK919" s="751">
        <v>540000</v>
      </c>
    </row>
    <row r="920" spans="1:63" ht="13">
      <c r="A920" s="549"/>
      <c r="B920" s="550"/>
      <c r="C920" s="577">
        <v>917</v>
      </c>
      <c r="D920" s="609" t="s">
        <v>3889</v>
      </c>
      <c r="E920" s="578">
        <v>17</v>
      </c>
      <c r="F920" s="553" t="s">
        <v>1952</v>
      </c>
      <c r="G920" s="588" t="s">
        <v>4930</v>
      </c>
      <c r="H920" s="589" t="s">
        <v>4931</v>
      </c>
      <c r="I920" s="589" t="s">
        <v>719</v>
      </c>
      <c r="J920" s="580" t="s">
        <v>629</v>
      </c>
      <c r="K920" s="594">
        <f>AV920</f>
        <v>2</v>
      </c>
      <c r="L920" s="588">
        <v>0</v>
      </c>
      <c r="M920" s="558"/>
      <c r="N920" s="558"/>
      <c r="O920" s="562">
        <f>SUM(L920+M920-N920)</f>
        <v>0</v>
      </c>
      <c r="P920" s="560"/>
      <c r="Q920" s="558"/>
      <c r="R920" s="562">
        <f>SUM(O920+P920-Q920)</f>
        <v>0</v>
      </c>
      <c r="S920" s="560"/>
      <c r="T920" s="558"/>
      <c r="U920" s="595">
        <f>SUM(R920+S920-T920)</f>
        <v>0</v>
      </c>
      <c r="V920" s="560"/>
      <c r="W920" s="558"/>
      <c r="X920" s="562">
        <f>SUM(U920+V920-W920)</f>
        <v>0</v>
      </c>
      <c r="Y920" s="560"/>
      <c r="Z920" s="558"/>
      <c r="AA920" s="595">
        <f>SUM(X920+Y920-Z920)</f>
        <v>0</v>
      </c>
      <c r="AB920" s="560">
        <v>2</v>
      </c>
      <c r="AC920" s="558"/>
      <c r="AD920" s="562">
        <f>SUM(AA920+AB920-AC920)</f>
        <v>2</v>
      </c>
      <c r="AE920" s="557"/>
      <c r="AF920" s="558"/>
      <c r="AG920" s="672">
        <f>SUM(AD920+AE920-AF920)</f>
        <v>2</v>
      </c>
      <c r="AH920" s="560"/>
      <c r="AI920" s="558"/>
      <c r="AJ920" s="562">
        <f>SUM(AG920+AH920-AI920)</f>
        <v>2</v>
      </c>
      <c r="AK920" s="560"/>
      <c r="AL920" s="558"/>
      <c r="AM920" s="562">
        <f>SUM(AJ920+AK920-AL920)</f>
        <v>2</v>
      </c>
      <c r="AN920" s="560"/>
      <c r="AO920" s="558"/>
      <c r="AP920" s="562">
        <f>SUM(AM920+AN920-AO920)</f>
        <v>2</v>
      </c>
      <c r="AQ920" s="560"/>
      <c r="AR920" s="558"/>
      <c r="AS920" s="562">
        <f>SUM(AP920+AQ920-AR920)</f>
        <v>2</v>
      </c>
      <c r="AT920" s="560"/>
      <c r="AU920" s="558"/>
      <c r="AV920" s="562">
        <f>SUM(AS920+AT920-AU920)</f>
        <v>2</v>
      </c>
      <c r="AW920" s="597">
        <f>SUM(M920+P920+S920+V920+Y920+AB920+AE920+AH920+AK920+AN920+AQ920+AT920)</f>
        <v>2</v>
      </c>
      <c r="AX920" s="583">
        <f>SUM(N920+Q920+T920+W920+Z920+AC920+AF920+AI920+AL920+AO920+AR920+AU920)</f>
        <v>0</v>
      </c>
      <c r="AY920" s="599">
        <f>SUM(N920,Q920,T920,W920,Z920,AC920,AF920,AI920,AL920,AO920,AR920,AU920)</f>
        <v>0</v>
      </c>
      <c r="AZ920" s="600" t="e">
        <f>AVERAGE(N920,Q920,T920,W920,Z920,AC920,AF920,AI920,AL920,AO920,AR920,AU920)</f>
        <v>#DIV/0!</v>
      </c>
      <c r="BA920" s="601">
        <f>COUNT(N920,Q920,T920,W920,Z920,AC920,AF920,AI920,AL920,AO920,AR920,AU920)</f>
        <v>0</v>
      </c>
      <c r="BB920" s="602">
        <v>2</v>
      </c>
      <c r="BC920" s="603">
        <v>1</v>
      </c>
      <c r="BD920" s="584">
        <f>K920</f>
        <v>2</v>
      </c>
      <c r="BE920" s="583">
        <f>SUM(BD920-BC920)</f>
        <v>1</v>
      </c>
      <c r="BF920" s="585">
        <v>2</v>
      </c>
      <c r="BG920" s="586">
        <v>46193</v>
      </c>
      <c r="BH920" s="572">
        <f>BH738</f>
        <v>46265</v>
      </c>
      <c r="BI920" s="604">
        <f>BH920-BG920</f>
        <v>72</v>
      </c>
      <c r="BJ920" s="580" t="str">
        <f>IF(AND(K920&gt;0,BI920&gt;365),"Dead Stock","")</f>
        <v/>
      </c>
      <c r="BK920" s="751">
        <v>6364</v>
      </c>
    </row>
    <row r="921" spans="1:63" ht="13">
      <c r="A921" s="590"/>
      <c r="B921" s="591"/>
      <c r="C921" s="551">
        <v>918</v>
      </c>
      <c r="D921" s="763" t="s">
        <v>3889</v>
      </c>
      <c r="E921" s="578">
        <v>18</v>
      </c>
      <c r="F921" s="553" t="s">
        <v>1952</v>
      </c>
      <c r="G921" s="588" t="s">
        <v>4997</v>
      </c>
      <c r="H921" s="723" t="s">
        <v>4998</v>
      </c>
      <c r="I921" s="589" t="s">
        <v>428</v>
      </c>
      <c r="J921" s="580" t="s">
        <v>629</v>
      </c>
      <c r="K921" s="594">
        <f>AV921</f>
        <v>2</v>
      </c>
      <c r="L921" s="588">
        <v>0</v>
      </c>
      <c r="M921" s="558"/>
      <c r="N921" s="558"/>
      <c r="O921" s="562">
        <f>SUM(L921+M921-N921)</f>
        <v>0</v>
      </c>
      <c r="P921" s="560"/>
      <c r="Q921" s="558"/>
      <c r="R921" s="562">
        <f>SUM(O921+P921-Q921)</f>
        <v>0</v>
      </c>
      <c r="S921" s="560"/>
      <c r="T921" s="558"/>
      <c r="U921" s="595">
        <f>SUM(R921+S921-T921)</f>
        <v>0</v>
      </c>
      <c r="V921" s="560"/>
      <c r="W921" s="558"/>
      <c r="X921" s="562">
        <f>SUM(U921+V921-W921)</f>
        <v>0</v>
      </c>
      <c r="Y921" s="560"/>
      <c r="Z921" s="558"/>
      <c r="AA921" s="595">
        <f>SUM(X921+Y921-Z921)</f>
        <v>0</v>
      </c>
      <c r="AB921" s="560"/>
      <c r="AC921" s="558"/>
      <c r="AD921" s="562">
        <f>SUM(AA921+AB921-AC921)</f>
        <v>0</v>
      </c>
      <c r="AE921" s="557"/>
      <c r="AF921" s="558"/>
      <c r="AG921" s="672">
        <f>SUM(AD921+AE921-AF921)</f>
        <v>0</v>
      </c>
      <c r="AH921" s="560">
        <v>2</v>
      </c>
      <c r="AI921" s="558"/>
      <c r="AJ921" s="562">
        <f>SUM(AG921+AH921-AI921)</f>
        <v>2</v>
      </c>
      <c r="AK921" s="560"/>
      <c r="AL921" s="558"/>
      <c r="AM921" s="562">
        <f>SUM(AJ921+AK921-AL921)</f>
        <v>2</v>
      </c>
      <c r="AN921" s="560"/>
      <c r="AO921" s="558"/>
      <c r="AP921" s="562">
        <f>SUM(AM921+AN921-AO921)</f>
        <v>2</v>
      </c>
      <c r="AQ921" s="560"/>
      <c r="AR921" s="558"/>
      <c r="AS921" s="562">
        <f>SUM(AP921+AQ921-AR921)</f>
        <v>2</v>
      </c>
      <c r="AT921" s="560"/>
      <c r="AU921" s="558"/>
      <c r="AV921" s="562">
        <f>SUM(AS921+AT921-AU921)</f>
        <v>2</v>
      </c>
      <c r="AW921" s="597">
        <f>SUM(M921+P921+S921+V921+Y921+AB921+AE921+AH921+AK921+AN921+AQ921+AT921)</f>
        <v>2</v>
      </c>
      <c r="AX921" s="583">
        <f>SUM(N921+Q921+T921+W921+Z921+AC921+AF921+AI921+AL921+AO921+AR921+AU921)</f>
        <v>0</v>
      </c>
      <c r="AY921" s="599">
        <f>SUM(N921,Q921,T921,W921,Z921,AC921,AF921,AI921,AL921,AO921,AR921,AU921)</f>
        <v>0</v>
      </c>
      <c r="AZ921" s="600" t="e">
        <f>AVERAGE(N921,Q921,T921,W921,Z921,AC921,AF921,AI921,AL921,AO921,AR921,AU921)</f>
        <v>#DIV/0!</v>
      </c>
      <c r="BA921" s="601">
        <f>COUNT(N921,Q921,T921,W921,Z921,AC921,AF921,AI921,AL921,AO921,AR921,AU921)</f>
        <v>0</v>
      </c>
      <c r="BB921" s="602">
        <v>2</v>
      </c>
      <c r="BC921" s="603">
        <v>0</v>
      </c>
      <c r="BD921" s="584">
        <f>K921</f>
        <v>2</v>
      </c>
      <c r="BE921" s="583">
        <f>SUM(BD921-BC921)</f>
        <v>2</v>
      </c>
      <c r="BF921" s="585">
        <v>2</v>
      </c>
      <c r="BG921" s="586">
        <v>46248</v>
      </c>
      <c r="BH921" s="572">
        <f>BH980</f>
        <v>46265</v>
      </c>
      <c r="BI921" s="604">
        <f>BH921-BG921</f>
        <v>17</v>
      </c>
      <c r="BJ921" s="580" t="str">
        <f>IF(AND(K921&gt;0,BI921&gt;365),"Dead Stock","")</f>
        <v/>
      </c>
      <c r="BK921" s="751">
        <v>37000</v>
      </c>
    </row>
    <row r="922" spans="1:63" ht="13">
      <c r="A922" s="549"/>
      <c r="B922" s="550"/>
      <c r="C922" s="551">
        <v>919</v>
      </c>
      <c r="D922" s="609" t="s">
        <v>4808</v>
      </c>
      <c r="E922" s="578">
        <v>1</v>
      </c>
      <c r="F922" s="553" t="s">
        <v>1953</v>
      </c>
      <c r="G922" s="580" t="s">
        <v>2143</v>
      </c>
      <c r="H922" s="581" t="s">
        <v>2144</v>
      </c>
      <c r="I922" s="581" t="s">
        <v>423</v>
      </c>
      <c r="J922" s="580" t="s">
        <v>629</v>
      </c>
      <c r="K922" s="582">
        <f t="shared" si="2830"/>
        <v>1</v>
      </c>
      <c r="L922" s="580">
        <v>1</v>
      </c>
      <c r="M922" s="557"/>
      <c r="N922" s="558"/>
      <c r="O922" s="559">
        <f t="shared" si="2865"/>
        <v>1</v>
      </c>
      <c r="P922" s="560"/>
      <c r="Q922" s="558"/>
      <c r="R922" s="559">
        <f t="shared" ref="R922" si="2896">SUM(O922+P922-Q922)</f>
        <v>1</v>
      </c>
      <c r="S922" s="560"/>
      <c r="T922" s="558"/>
      <c r="U922" s="561">
        <f t="shared" ref="U922" si="2897">SUM(R922+S922-T922)</f>
        <v>1</v>
      </c>
      <c r="V922" s="560"/>
      <c r="W922" s="558"/>
      <c r="X922" s="559">
        <f t="shared" ref="X922" si="2898">SUM(U922+V922-W922)</f>
        <v>1</v>
      </c>
      <c r="Y922" s="560"/>
      <c r="Z922" s="558"/>
      <c r="AA922" s="561">
        <f t="shared" si="2868"/>
        <v>1</v>
      </c>
      <c r="AB922" s="560"/>
      <c r="AC922" s="558"/>
      <c r="AD922" s="559">
        <f t="shared" si="2869"/>
        <v>1</v>
      </c>
      <c r="AE922" s="557"/>
      <c r="AF922" s="558"/>
      <c r="AG922" s="756">
        <f t="shared" si="2870"/>
        <v>1</v>
      </c>
      <c r="AH922" s="560"/>
      <c r="AI922" s="558"/>
      <c r="AJ922" s="562">
        <f t="shared" si="2871"/>
        <v>1</v>
      </c>
      <c r="AK922" s="560"/>
      <c r="AL922" s="558"/>
      <c r="AM922" s="562">
        <f t="shared" si="2872"/>
        <v>1</v>
      </c>
      <c r="AN922" s="560"/>
      <c r="AO922" s="558"/>
      <c r="AP922" s="562">
        <f t="shared" ref="AP922" si="2899">SUM(AM922+AN922-AO922)</f>
        <v>1</v>
      </c>
      <c r="AQ922" s="560"/>
      <c r="AR922" s="558"/>
      <c r="AS922" s="562">
        <f t="shared" ref="AS922" si="2900">SUM(AP922+AQ922-AR922)</f>
        <v>1</v>
      </c>
      <c r="AT922" s="560"/>
      <c r="AU922" s="558"/>
      <c r="AV922" s="562">
        <f t="shared" si="2850"/>
        <v>1</v>
      </c>
      <c r="AW922" s="583">
        <f t="shared" ref="AW922" si="2901">SUM(M922+P922+S922+V922+Y922+AB922+AE922+AH922+AK922+AN922+AQ922+AT922)</f>
        <v>0</v>
      </c>
      <c r="AX922" s="583">
        <f t="shared" si="2825"/>
        <v>0</v>
      </c>
      <c r="AY922" s="564">
        <f t="shared" si="2852"/>
        <v>0</v>
      </c>
      <c r="AZ922" s="565" t="e">
        <f t="shared" ref="AZ922" si="2902">AVERAGE(N922,Q922,T922,W922,Z922,AC922,AF922,AI922,AL922,AO922,AR922,AU922)</f>
        <v>#DIV/0!</v>
      </c>
      <c r="BA922" s="566">
        <f t="shared" ref="BA922" si="2903">COUNT(N922,Q922,T922,W922,Z922,AC922,AF922,AI922,AL922,AO922,AR922,AU922)</f>
        <v>0</v>
      </c>
      <c r="BB922" s="567">
        <f>MAX(0, Table176252626[[#This Row],[Column6]])</f>
        <v>1</v>
      </c>
      <c r="BC922" s="568">
        <v>0</v>
      </c>
      <c r="BD922" s="584">
        <f t="shared" si="2826"/>
        <v>1</v>
      </c>
      <c r="BE922" s="583">
        <f t="shared" si="2827"/>
        <v>1</v>
      </c>
      <c r="BF922" s="585">
        <v>2</v>
      </c>
      <c r="BG922" s="586">
        <v>44208.54859953704</v>
      </c>
      <c r="BH922" s="572">
        <f>BH918</f>
        <v>46265</v>
      </c>
      <c r="BI922" s="587">
        <f t="shared" ref="BI922" si="2904">BH922-BG922</f>
        <v>2056.45140046296</v>
      </c>
      <c r="BJ922" s="580" t="str">
        <f t="shared" si="2828"/>
        <v>Dead Stock</v>
      </c>
      <c r="BK922" s="751">
        <v>5900</v>
      </c>
    </row>
    <row r="923" spans="1:63" ht="13">
      <c r="A923" s="549"/>
      <c r="B923" s="576"/>
      <c r="C923" s="551">
        <v>920</v>
      </c>
      <c r="D923" s="609" t="s">
        <v>4808</v>
      </c>
      <c r="E923" s="578">
        <v>1</v>
      </c>
      <c r="F923" s="553" t="s">
        <v>1953</v>
      </c>
      <c r="G923" s="588" t="s">
        <v>2782</v>
      </c>
      <c r="H923" s="589" t="s">
        <v>2783</v>
      </c>
      <c r="I923" s="581" t="s">
        <v>419</v>
      </c>
      <c r="J923" s="580" t="s">
        <v>629</v>
      </c>
      <c r="K923" s="582">
        <f t="shared" ref="K923:K934" si="2905">AV923</f>
        <v>4</v>
      </c>
      <c r="L923" s="580">
        <v>4</v>
      </c>
      <c r="M923" s="557"/>
      <c r="N923" s="558"/>
      <c r="O923" s="559">
        <f>SUM(L923+M923-N923)</f>
        <v>4</v>
      </c>
      <c r="P923" s="560"/>
      <c r="Q923" s="558"/>
      <c r="R923" s="559">
        <f t="shared" ref="R923:R926" si="2906">SUM(O923+P923-Q923)</f>
        <v>4</v>
      </c>
      <c r="S923" s="560"/>
      <c r="T923" s="558"/>
      <c r="U923" s="561">
        <f>SUM(R923+S923-T923)</f>
        <v>4</v>
      </c>
      <c r="V923" s="560"/>
      <c r="W923" s="558"/>
      <c r="X923" s="559">
        <f>SUM(U923+V923-W923)</f>
        <v>4</v>
      </c>
      <c r="Y923" s="560"/>
      <c r="Z923" s="558"/>
      <c r="AA923" s="561">
        <f>SUM(X923+Y923-Z923)</f>
        <v>4</v>
      </c>
      <c r="AB923" s="560"/>
      <c r="AC923" s="558"/>
      <c r="AD923" s="559">
        <f>SUM(AA923+AB923-AC923)</f>
        <v>4</v>
      </c>
      <c r="AE923" s="557"/>
      <c r="AF923" s="558"/>
      <c r="AG923" s="756">
        <f>SUM(AD923+AE923-AF923)</f>
        <v>4</v>
      </c>
      <c r="AH923" s="560"/>
      <c r="AI923" s="558"/>
      <c r="AJ923" s="562">
        <f>SUM(AG923+AH923-AI923)</f>
        <v>4</v>
      </c>
      <c r="AK923" s="560"/>
      <c r="AL923" s="558"/>
      <c r="AM923" s="562">
        <f>SUM(AJ923+AK923-AL923)</f>
        <v>4</v>
      </c>
      <c r="AN923" s="560"/>
      <c r="AO923" s="558"/>
      <c r="AP923" s="562">
        <f t="shared" ref="AP923:AP926" si="2907">SUM(AM923+AN923-AO923)</f>
        <v>4</v>
      </c>
      <c r="AQ923" s="560"/>
      <c r="AR923" s="558"/>
      <c r="AS923" s="562">
        <f>SUM(AP923+AQ923-AR923)</f>
        <v>4</v>
      </c>
      <c r="AT923" s="560"/>
      <c r="AU923" s="558"/>
      <c r="AV923" s="562">
        <f t="shared" ref="AV923:AV926" si="2908">SUM(AS923+AT923-AU923)</f>
        <v>4</v>
      </c>
      <c r="AW923" s="583">
        <f t="shared" ref="AW923:AW926" si="2909">SUM(M923+P923+S923+V923+Y923+AB923+AE923+AH923+AK923+AN923+AQ923+AT923)</f>
        <v>0</v>
      </c>
      <c r="AX923" s="583">
        <f t="shared" si="2825"/>
        <v>0</v>
      </c>
      <c r="AY923" s="564">
        <f t="shared" ref="AY923:AY926" si="2910">SUM(N923,Q923,T923,W923,Z923,AC923,AF923,AI923,AL923,AO923,AR923,AU923)</f>
        <v>0</v>
      </c>
      <c r="AZ923" s="565" t="e">
        <f t="shared" ref="AZ923:AZ934" si="2911">AVERAGE(N923,Q923,T923,W923,Z923,AC923,AF923,AI923,AL923,AO923,AR923,AU923)</f>
        <v>#DIV/0!</v>
      </c>
      <c r="BA923" s="566">
        <f t="shared" ref="BA923:BA934" si="2912">COUNT(N923,Q923,T923,W923,Z923,AC923,AF923,AI923,AL923,AO923,AR923,AU923)</f>
        <v>0</v>
      </c>
      <c r="BB923" s="567">
        <v>4</v>
      </c>
      <c r="BC923" s="568">
        <v>1</v>
      </c>
      <c r="BD923" s="584">
        <f t="shared" si="2826"/>
        <v>4</v>
      </c>
      <c r="BE923" s="583">
        <f t="shared" si="2827"/>
        <v>3</v>
      </c>
      <c r="BF923" s="585">
        <v>2</v>
      </c>
      <c r="BG923" s="586">
        <v>44788.543321759258</v>
      </c>
      <c r="BH923" s="572">
        <f t="shared" si="2829"/>
        <v>46265</v>
      </c>
      <c r="BI923" s="608">
        <f t="shared" ref="BI923:BI934" si="2913">BH923-BG923</f>
        <v>1476.4566782407419</v>
      </c>
      <c r="BJ923" s="580" t="str">
        <f t="shared" si="2828"/>
        <v>Dead Stock</v>
      </c>
      <c r="BK923" s="751">
        <v>2283.87</v>
      </c>
    </row>
    <row r="924" spans="1:63" ht="13">
      <c r="A924" s="549"/>
      <c r="B924" s="550"/>
      <c r="C924" s="577">
        <v>921</v>
      </c>
      <c r="D924" s="609" t="s">
        <v>4808</v>
      </c>
      <c r="E924" s="578">
        <v>2</v>
      </c>
      <c r="F924" s="553" t="s">
        <v>1953</v>
      </c>
      <c r="G924" s="588" t="s">
        <v>2040</v>
      </c>
      <c r="H924" s="589" t="s">
        <v>2041</v>
      </c>
      <c r="I924" s="581" t="s">
        <v>419</v>
      </c>
      <c r="J924" s="580" t="s">
        <v>629</v>
      </c>
      <c r="K924" s="582">
        <f t="shared" si="2905"/>
        <v>2</v>
      </c>
      <c r="L924" s="580">
        <v>2</v>
      </c>
      <c r="M924" s="557"/>
      <c r="N924" s="558"/>
      <c r="O924" s="559">
        <f t="shared" ref="O924:O931" si="2914">SUM(L924+M924-N924)</f>
        <v>2</v>
      </c>
      <c r="P924" s="560"/>
      <c r="Q924" s="558"/>
      <c r="R924" s="559">
        <f t="shared" si="2906"/>
        <v>2</v>
      </c>
      <c r="S924" s="560"/>
      <c r="T924" s="558"/>
      <c r="U924" s="561">
        <f t="shared" ref="U924:U933" si="2915">SUM(R924+S924-T924)</f>
        <v>2</v>
      </c>
      <c r="V924" s="560"/>
      <c r="W924" s="558"/>
      <c r="X924" s="559">
        <f t="shared" ref="X924:X933" si="2916">SUM(U924+V924-W924)</f>
        <v>2</v>
      </c>
      <c r="Y924" s="560"/>
      <c r="Z924" s="558"/>
      <c r="AA924" s="561">
        <f t="shared" ref="AA924:AA933" si="2917">SUM(X924+Y924-Z924)</f>
        <v>2</v>
      </c>
      <c r="AB924" s="560"/>
      <c r="AC924" s="558"/>
      <c r="AD924" s="559">
        <f t="shared" ref="AD924:AD933" si="2918">SUM(AA924+AB924-AC924)</f>
        <v>2</v>
      </c>
      <c r="AE924" s="557"/>
      <c r="AF924" s="558"/>
      <c r="AG924" s="756">
        <f t="shared" ref="AG924:AG933" si="2919">SUM(AD924+AE924-AF924)</f>
        <v>2</v>
      </c>
      <c r="AH924" s="560"/>
      <c r="AI924" s="558"/>
      <c r="AJ924" s="562">
        <f t="shared" ref="AJ924:AJ933" si="2920">SUM(AG924+AH924-AI924)</f>
        <v>2</v>
      </c>
      <c r="AK924" s="560"/>
      <c r="AL924" s="558"/>
      <c r="AM924" s="562">
        <f t="shared" ref="AM924:AM931" si="2921">SUM(AJ924+AK924-AL924)</f>
        <v>2</v>
      </c>
      <c r="AN924" s="560"/>
      <c r="AO924" s="558"/>
      <c r="AP924" s="562">
        <f t="shared" si="2907"/>
        <v>2</v>
      </c>
      <c r="AQ924" s="560"/>
      <c r="AR924" s="558"/>
      <c r="AS924" s="562">
        <f>SUM(AP924+AQ924-AR924)</f>
        <v>2</v>
      </c>
      <c r="AT924" s="560"/>
      <c r="AU924" s="558"/>
      <c r="AV924" s="562">
        <f t="shared" si="2908"/>
        <v>2</v>
      </c>
      <c r="AW924" s="583">
        <f t="shared" si="2909"/>
        <v>0</v>
      </c>
      <c r="AX924" s="583">
        <f t="shared" si="2825"/>
        <v>0</v>
      </c>
      <c r="AY924" s="564">
        <f t="shared" si="2910"/>
        <v>0</v>
      </c>
      <c r="AZ924" s="565" t="e">
        <f t="shared" si="2911"/>
        <v>#DIV/0!</v>
      </c>
      <c r="BA924" s="566">
        <f t="shared" si="2912"/>
        <v>0</v>
      </c>
      <c r="BB924" s="567">
        <v>2</v>
      </c>
      <c r="BC924" s="568">
        <v>1</v>
      </c>
      <c r="BD924" s="584">
        <f t="shared" si="2826"/>
        <v>2</v>
      </c>
      <c r="BE924" s="583">
        <f t="shared" si="2827"/>
        <v>1</v>
      </c>
      <c r="BF924" s="585">
        <v>2</v>
      </c>
      <c r="BG924" s="586">
        <v>43878.64199074074</v>
      </c>
      <c r="BH924" s="572">
        <f t="shared" si="2829"/>
        <v>46265</v>
      </c>
      <c r="BI924" s="587">
        <f t="shared" si="2913"/>
        <v>2386.3580092592601</v>
      </c>
      <c r="BJ924" s="580" t="str">
        <f t="shared" si="2828"/>
        <v>Dead Stock</v>
      </c>
      <c r="BK924" s="751">
        <v>1890</v>
      </c>
    </row>
    <row r="925" spans="1:63" ht="13">
      <c r="A925" s="575"/>
      <c r="B925" s="576"/>
      <c r="C925" s="551">
        <v>922</v>
      </c>
      <c r="D925" s="609" t="s">
        <v>4808</v>
      </c>
      <c r="E925" s="578">
        <v>3</v>
      </c>
      <c r="F925" s="553" t="s">
        <v>1953</v>
      </c>
      <c r="G925" s="641" t="s">
        <v>805</v>
      </c>
      <c r="H925" s="581" t="s">
        <v>2500</v>
      </c>
      <c r="I925" s="581" t="s">
        <v>418</v>
      </c>
      <c r="J925" s="580" t="s">
        <v>3</v>
      </c>
      <c r="K925" s="582">
        <f t="shared" si="2905"/>
        <v>0.5</v>
      </c>
      <c r="L925" s="580">
        <v>0.5</v>
      </c>
      <c r="M925" s="557"/>
      <c r="N925" s="558"/>
      <c r="O925" s="559">
        <f t="shared" si="2914"/>
        <v>0.5</v>
      </c>
      <c r="P925" s="560"/>
      <c r="Q925" s="558"/>
      <c r="R925" s="559">
        <f t="shared" si="2906"/>
        <v>0.5</v>
      </c>
      <c r="S925" s="560"/>
      <c r="T925" s="558"/>
      <c r="U925" s="561">
        <f>SUM(R925+S925-T925)</f>
        <v>0.5</v>
      </c>
      <c r="V925" s="560"/>
      <c r="W925" s="558"/>
      <c r="X925" s="559">
        <f t="shared" si="2916"/>
        <v>0.5</v>
      </c>
      <c r="Y925" s="560"/>
      <c r="Z925" s="558"/>
      <c r="AA925" s="561">
        <f t="shared" si="2917"/>
        <v>0.5</v>
      </c>
      <c r="AB925" s="560"/>
      <c r="AC925" s="558"/>
      <c r="AD925" s="559">
        <f t="shared" si="2918"/>
        <v>0.5</v>
      </c>
      <c r="AE925" s="557"/>
      <c r="AF925" s="558"/>
      <c r="AG925" s="756">
        <f t="shared" si="2919"/>
        <v>0.5</v>
      </c>
      <c r="AH925" s="560"/>
      <c r="AI925" s="558"/>
      <c r="AJ925" s="562">
        <f t="shared" si="2920"/>
        <v>0.5</v>
      </c>
      <c r="AK925" s="560"/>
      <c r="AL925" s="558"/>
      <c r="AM925" s="562">
        <f t="shared" si="2921"/>
        <v>0.5</v>
      </c>
      <c r="AN925" s="560"/>
      <c r="AO925" s="558"/>
      <c r="AP925" s="562">
        <f t="shared" si="2907"/>
        <v>0.5</v>
      </c>
      <c r="AQ925" s="560"/>
      <c r="AR925" s="558"/>
      <c r="AS925" s="562">
        <f>SUM(AP925+AQ925-AR925)</f>
        <v>0.5</v>
      </c>
      <c r="AT925" s="560"/>
      <c r="AU925" s="558"/>
      <c r="AV925" s="562">
        <f t="shared" si="2908"/>
        <v>0.5</v>
      </c>
      <c r="AW925" s="583">
        <f t="shared" si="2909"/>
        <v>0</v>
      </c>
      <c r="AX925" s="583">
        <f t="shared" si="2825"/>
        <v>0</v>
      </c>
      <c r="AY925" s="564">
        <f t="shared" si="2910"/>
        <v>0</v>
      </c>
      <c r="AZ925" s="565" t="e">
        <f t="shared" si="2911"/>
        <v>#DIV/0!</v>
      </c>
      <c r="BA925" s="566">
        <f t="shared" si="2912"/>
        <v>0</v>
      </c>
      <c r="BB925" s="567">
        <v>0.5</v>
      </c>
      <c r="BC925" s="568">
        <v>0</v>
      </c>
      <c r="BD925" s="584">
        <f t="shared" si="2826"/>
        <v>0.5</v>
      </c>
      <c r="BE925" s="583">
        <f t="shared" ref="BE925:BE956" si="2922">SUM(BD925-BC925)</f>
        <v>0.5</v>
      </c>
      <c r="BF925" s="585">
        <v>2</v>
      </c>
      <c r="BG925" s="586">
        <v>44466.571319444447</v>
      </c>
      <c r="BH925" s="572">
        <f t="shared" si="2829"/>
        <v>46265</v>
      </c>
      <c r="BI925" s="587">
        <f t="shared" si="2913"/>
        <v>1798.428680555553</v>
      </c>
      <c r="BJ925" s="580" t="str">
        <f t="shared" ref="BJ925:BJ956" si="2923">IF(AND(K925&gt;0,BI925&gt;365),"Dead Stock","")</f>
        <v>Dead Stock</v>
      </c>
      <c r="BK925" s="751">
        <v>25000</v>
      </c>
    </row>
    <row r="926" spans="1:63" ht="13">
      <c r="A926" s="549"/>
      <c r="B926" s="550"/>
      <c r="C926" s="551">
        <v>923</v>
      </c>
      <c r="D926" s="609" t="s">
        <v>4808</v>
      </c>
      <c r="E926" s="578">
        <v>4</v>
      </c>
      <c r="F926" s="553" t="s">
        <v>1953</v>
      </c>
      <c r="G926" s="580" t="s">
        <v>67</v>
      </c>
      <c r="H926" s="581" t="s">
        <v>68</v>
      </c>
      <c r="I926" s="581" t="s">
        <v>418</v>
      </c>
      <c r="J926" s="580" t="s">
        <v>3</v>
      </c>
      <c r="K926" s="582">
        <f t="shared" si="2905"/>
        <v>1</v>
      </c>
      <c r="L926" s="580">
        <v>1</v>
      </c>
      <c r="M926" s="557"/>
      <c r="N926" s="558"/>
      <c r="O926" s="562">
        <f t="shared" si="2914"/>
        <v>1</v>
      </c>
      <c r="P926" s="560"/>
      <c r="Q926" s="558"/>
      <c r="R926" s="562">
        <f t="shared" si="2906"/>
        <v>1</v>
      </c>
      <c r="S926" s="560"/>
      <c r="T926" s="558"/>
      <c r="U926" s="595">
        <f t="shared" si="2915"/>
        <v>1</v>
      </c>
      <c r="V926" s="560"/>
      <c r="W926" s="558"/>
      <c r="X926" s="562">
        <f t="shared" si="2916"/>
        <v>1</v>
      </c>
      <c r="Y926" s="560"/>
      <c r="Z926" s="558"/>
      <c r="AA926" s="595">
        <f t="shared" si="2917"/>
        <v>1</v>
      </c>
      <c r="AB926" s="560"/>
      <c r="AC926" s="558"/>
      <c r="AD926" s="562">
        <f t="shared" si="2918"/>
        <v>1</v>
      </c>
      <c r="AE926" s="557"/>
      <c r="AF926" s="558"/>
      <c r="AG926" s="672">
        <f t="shared" si="2919"/>
        <v>1</v>
      </c>
      <c r="AH926" s="560"/>
      <c r="AI926" s="558"/>
      <c r="AJ926" s="562">
        <f t="shared" si="2920"/>
        <v>1</v>
      </c>
      <c r="AK926" s="560"/>
      <c r="AL926" s="558"/>
      <c r="AM926" s="562">
        <f t="shared" si="2921"/>
        <v>1</v>
      </c>
      <c r="AN926" s="560"/>
      <c r="AO926" s="558"/>
      <c r="AP926" s="562">
        <f t="shared" si="2907"/>
        <v>1</v>
      </c>
      <c r="AQ926" s="560"/>
      <c r="AR926" s="558"/>
      <c r="AS926" s="562">
        <f>SUM(AP926+AQ926-AR926)</f>
        <v>1</v>
      </c>
      <c r="AT926" s="560"/>
      <c r="AU926" s="558"/>
      <c r="AV926" s="562">
        <f t="shared" si="2908"/>
        <v>1</v>
      </c>
      <c r="AW926" s="583">
        <f t="shared" si="2909"/>
        <v>0</v>
      </c>
      <c r="AX926" s="583">
        <f t="shared" si="2825"/>
        <v>0</v>
      </c>
      <c r="AY926" s="564">
        <f t="shared" si="2910"/>
        <v>0</v>
      </c>
      <c r="AZ926" s="565" t="e">
        <f t="shared" si="2911"/>
        <v>#DIV/0!</v>
      </c>
      <c r="BA926" s="566">
        <f t="shared" si="2912"/>
        <v>0</v>
      </c>
      <c r="BB926" s="567">
        <f>MAX(0, Table176252626[[#This Row],[Column6]])</f>
        <v>1</v>
      </c>
      <c r="BC926" s="568">
        <v>0</v>
      </c>
      <c r="BD926" s="584">
        <f t="shared" si="2826"/>
        <v>1</v>
      </c>
      <c r="BE926" s="583">
        <f t="shared" si="2922"/>
        <v>1</v>
      </c>
      <c r="BF926" s="585">
        <v>2</v>
      </c>
      <c r="BG926" s="586">
        <v>44295.64671296296</v>
      </c>
      <c r="BH926" s="572">
        <f t="shared" si="2829"/>
        <v>46265</v>
      </c>
      <c r="BI926" s="587">
        <f t="shared" si="2913"/>
        <v>1969.35328703704</v>
      </c>
      <c r="BJ926" s="580" t="str">
        <f t="shared" si="2923"/>
        <v>Dead Stock</v>
      </c>
      <c r="BK926" s="751">
        <v>26000</v>
      </c>
    </row>
    <row r="927" spans="1:63" ht="13">
      <c r="A927" s="590"/>
      <c r="B927" s="591"/>
      <c r="C927" s="551">
        <v>924</v>
      </c>
      <c r="D927" s="609" t="s">
        <v>4808</v>
      </c>
      <c r="E927" s="578">
        <v>5</v>
      </c>
      <c r="F927" s="553" t="s">
        <v>1953</v>
      </c>
      <c r="G927" s="580" t="s">
        <v>1087</v>
      </c>
      <c r="H927" s="530" t="s">
        <v>1088</v>
      </c>
      <c r="I927" s="581" t="s">
        <v>418</v>
      </c>
      <c r="J927" s="580" t="s">
        <v>629</v>
      </c>
      <c r="K927" s="582">
        <f t="shared" si="2905"/>
        <v>2</v>
      </c>
      <c r="L927" s="580">
        <v>2</v>
      </c>
      <c r="M927" s="557"/>
      <c r="N927" s="558"/>
      <c r="O927" s="559">
        <f t="shared" si="2914"/>
        <v>2</v>
      </c>
      <c r="P927" s="560"/>
      <c r="Q927" s="558"/>
      <c r="R927" s="559">
        <f t="shared" ref="R927:R933" si="2924">SUM(O927+P927-Q927)</f>
        <v>2</v>
      </c>
      <c r="S927" s="560"/>
      <c r="T927" s="558"/>
      <c r="U927" s="561">
        <f t="shared" si="2915"/>
        <v>2</v>
      </c>
      <c r="V927" s="560"/>
      <c r="W927" s="558"/>
      <c r="X927" s="559">
        <f t="shared" si="2916"/>
        <v>2</v>
      </c>
      <c r="Y927" s="560"/>
      <c r="Z927" s="558"/>
      <c r="AA927" s="561">
        <f t="shared" si="2917"/>
        <v>2</v>
      </c>
      <c r="AB927" s="560"/>
      <c r="AC927" s="558"/>
      <c r="AD927" s="559">
        <f t="shared" si="2918"/>
        <v>2</v>
      </c>
      <c r="AE927" s="557"/>
      <c r="AF927" s="558"/>
      <c r="AG927" s="756">
        <f t="shared" si="2919"/>
        <v>2</v>
      </c>
      <c r="AH927" s="560"/>
      <c r="AI927" s="558"/>
      <c r="AJ927" s="562">
        <f t="shared" si="2920"/>
        <v>2</v>
      </c>
      <c r="AK927" s="560"/>
      <c r="AL927" s="558"/>
      <c r="AM927" s="562">
        <f t="shared" si="2921"/>
        <v>2</v>
      </c>
      <c r="AN927" s="560"/>
      <c r="AO927" s="558"/>
      <c r="AP927" s="562">
        <f t="shared" ref="AP927:AP933" si="2925">SUM(AM927+AN927-AO927)</f>
        <v>2</v>
      </c>
      <c r="AQ927" s="560"/>
      <c r="AR927" s="558"/>
      <c r="AS927" s="562">
        <f t="shared" ref="AS927:AS934" si="2926">SUM(AP927+AQ927-AR927)</f>
        <v>2</v>
      </c>
      <c r="AT927" s="560"/>
      <c r="AU927" s="558"/>
      <c r="AV927" s="562">
        <f t="shared" ref="AV927:AV934" si="2927">SUM(AS927+AT927-AU927)</f>
        <v>2</v>
      </c>
      <c r="AW927" s="583">
        <f t="shared" ref="AW927:AW933" si="2928">SUM(M927+P927+S927+V927+Y927+AB927+AE927+AH927+AK927+AN927+AQ927+AT927)</f>
        <v>0</v>
      </c>
      <c r="AX927" s="583">
        <f t="shared" si="2825"/>
        <v>0</v>
      </c>
      <c r="AY927" s="564">
        <f t="shared" ref="AY927:AY934" si="2929">SUM(N927,Q927,T927,W927,Z927,AC927,AF927,AI927,AL927,AO927,AR927,AU927)</f>
        <v>0</v>
      </c>
      <c r="AZ927" s="565" t="e">
        <f t="shared" si="2911"/>
        <v>#DIV/0!</v>
      </c>
      <c r="BA927" s="566">
        <f t="shared" si="2912"/>
        <v>0</v>
      </c>
      <c r="BB927" s="567">
        <v>2</v>
      </c>
      <c r="BC927" s="568">
        <v>1</v>
      </c>
      <c r="BD927" s="584">
        <f t="shared" si="2826"/>
        <v>2</v>
      </c>
      <c r="BE927" s="583">
        <f t="shared" si="2922"/>
        <v>1</v>
      </c>
      <c r="BF927" s="585">
        <v>2</v>
      </c>
      <c r="BG927" s="586">
        <v>43656.420624999999</v>
      </c>
      <c r="BH927" s="572">
        <f t="shared" si="2829"/>
        <v>46265</v>
      </c>
      <c r="BI927" s="587">
        <f t="shared" si="2913"/>
        <v>2608.5793750000012</v>
      </c>
      <c r="BJ927" s="580" t="str">
        <f t="shared" si="2923"/>
        <v>Dead Stock</v>
      </c>
      <c r="BK927" s="751">
        <v>9913.5</v>
      </c>
    </row>
    <row r="928" spans="1:63" ht="13">
      <c r="A928" s="549"/>
      <c r="B928" s="550"/>
      <c r="C928" s="577">
        <v>925</v>
      </c>
      <c r="D928" s="609" t="s">
        <v>4808</v>
      </c>
      <c r="E928" s="578">
        <v>6</v>
      </c>
      <c r="F928" s="553" t="s">
        <v>1953</v>
      </c>
      <c r="G928" s="580" t="s">
        <v>609</v>
      </c>
      <c r="H928" s="581" t="s">
        <v>610</v>
      </c>
      <c r="I928" s="581" t="s">
        <v>4341</v>
      </c>
      <c r="J928" s="580" t="s">
        <v>2</v>
      </c>
      <c r="K928" s="582">
        <f t="shared" si="2905"/>
        <v>2</v>
      </c>
      <c r="L928" s="580">
        <v>2</v>
      </c>
      <c r="M928" s="557"/>
      <c r="N928" s="558"/>
      <c r="O928" s="559">
        <f t="shared" si="2914"/>
        <v>2</v>
      </c>
      <c r="P928" s="560"/>
      <c r="Q928" s="558"/>
      <c r="R928" s="559">
        <f t="shared" si="2924"/>
        <v>2</v>
      </c>
      <c r="S928" s="560"/>
      <c r="T928" s="558"/>
      <c r="U928" s="561">
        <f t="shared" si="2915"/>
        <v>2</v>
      </c>
      <c r="V928" s="560"/>
      <c r="W928" s="558"/>
      <c r="X928" s="559">
        <f t="shared" si="2916"/>
        <v>2</v>
      </c>
      <c r="Y928" s="560"/>
      <c r="Z928" s="558"/>
      <c r="AA928" s="561">
        <f t="shared" si="2917"/>
        <v>2</v>
      </c>
      <c r="AB928" s="560"/>
      <c r="AC928" s="558"/>
      <c r="AD928" s="559">
        <f t="shared" si="2918"/>
        <v>2</v>
      </c>
      <c r="AE928" s="557"/>
      <c r="AF928" s="558"/>
      <c r="AG928" s="756">
        <f t="shared" si="2919"/>
        <v>2</v>
      </c>
      <c r="AH928" s="560"/>
      <c r="AI928" s="558"/>
      <c r="AJ928" s="562">
        <f t="shared" si="2920"/>
        <v>2</v>
      </c>
      <c r="AK928" s="560"/>
      <c r="AL928" s="558"/>
      <c r="AM928" s="562">
        <f t="shared" si="2921"/>
        <v>2</v>
      </c>
      <c r="AN928" s="560"/>
      <c r="AO928" s="558"/>
      <c r="AP928" s="562">
        <f t="shared" si="2925"/>
        <v>2</v>
      </c>
      <c r="AQ928" s="560"/>
      <c r="AR928" s="558"/>
      <c r="AS928" s="562">
        <f t="shared" si="2926"/>
        <v>2</v>
      </c>
      <c r="AT928" s="560"/>
      <c r="AU928" s="558"/>
      <c r="AV928" s="562">
        <f t="shared" si="2927"/>
        <v>2</v>
      </c>
      <c r="AW928" s="583">
        <f t="shared" si="2928"/>
        <v>0</v>
      </c>
      <c r="AX928" s="583">
        <f t="shared" si="2825"/>
        <v>0</v>
      </c>
      <c r="AY928" s="564">
        <f t="shared" si="2929"/>
        <v>0</v>
      </c>
      <c r="AZ928" s="565" t="e">
        <f t="shared" si="2911"/>
        <v>#DIV/0!</v>
      </c>
      <c r="BA928" s="566">
        <f t="shared" si="2912"/>
        <v>0</v>
      </c>
      <c r="BB928" s="567">
        <v>2</v>
      </c>
      <c r="BC928" s="568">
        <v>1</v>
      </c>
      <c r="BD928" s="584">
        <f t="shared" ref="BD928:BD956" si="2930">K928</f>
        <v>2</v>
      </c>
      <c r="BE928" s="583">
        <f t="shared" si="2922"/>
        <v>1</v>
      </c>
      <c r="BF928" s="585">
        <v>2</v>
      </c>
      <c r="BG928" s="586">
        <v>43136.668124999997</v>
      </c>
      <c r="BH928" s="572">
        <f t="shared" si="2829"/>
        <v>46265</v>
      </c>
      <c r="BI928" s="587">
        <f t="shared" si="2913"/>
        <v>3128.3318750000035</v>
      </c>
      <c r="BJ928" s="580" t="str">
        <f t="shared" si="2923"/>
        <v>Dead Stock</v>
      </c>
      <c r="BK928" s="751">
        <v>25548</v>
      </c>
    </row>
    <row r="929" spans="1:63" ht="13">
      <c r="A929" s="575"/>
      <c r="B929" s="576"/>
      <c r="C929" s="551">
        <v>926</v>
      </c>
      <c r="D929" s="609" t="s">
        <v>4808</v>
      </c>
      <c r="E929" s="578">
        <v>7</v>
      </c>
      <c r="F929" s="553" t="s">
        <v>1953</v>
      </c>
      <c r="G929" s="606" t="s">
        <v>593</v>
      </c>
      <c r="H929" s="581" t="s">
        <v>594</v>
      </c>
      <c r="I929" s="581" t="s">
        <v>420</v>
      </c>
      <c r="J929" s="580" t="s">
        <v>629</v>
      </c>
      <c r="K929" s="582">
        <f t="shared" si="2905"/>
        <v>1</v>
      </c>
      <c r="L929" s="580">
        <v>1</v>
      </c>
      <c r="M929" s="557"/>
      <c r="N929" s="558"/>
      <c r="O929" s="559">
        <f t="shared" si="2914"/>
        <v>1</v>
      </c>
      <c r="P929" s="560"/>
      <c r="Q929" s="558"/>
      <c r="R929" s="559">
        <f t="shared" si="2924"/>
        <v>1</v>
      </c>
      <c r="S929" s="560"/>
      <c r="T929" s="558"/>
      <c r="U929" s="561">
        <f t="shared" si="2915"/>
        <v>1</v>
      </c>
      <c r="V929" s="560"/>
      <c r="W929" s="558"/>
      <c r="X929" s="559">
        <f t="shared" si="2916"/>
        <v>1</v>
      </c>
      <c r="Y929" s="560"/>
      <c r="Z929" s="558"/>
      <c r="AA929" s="561">
        <f t="shared" si="2917"/>
        <v>1</v>
      </c>
      <c r="AB929" s="560"/>
      <c r="AC929" s="558"/>
      <c r="AD929" s="559">
        <f t="shared" si="2918"/>
        <v>1</v>
      </c>
      <c r="AE929" s="557"/>
      <c r="AF929" s="558"/>
      <c r="AG929" s="756">
        <f t="shared" si="2919"/>
        <v>1</v>
      </c>
      <c r="AH929" s="560"/>
      <c r="AI929" s="558"/>
      <c r="AJ929" s="562">
        <f t="shared" si="2920"/>
        <v>1</v>
      </c>
      <c r="AK929" s="560"/>
      <c r="AL929" s="558"/>
      <c r="AM929" s="562">
        <f t="shared" si="2921"/>
        <v>1</v>
      </c>
      <c r="AN929" s="560"/>
      <c r="AO929" s="558"/>
      <c r="AP929" s="562">
        <f t="shared" si="2925"/>
        <v>1</v>
      </c>
      <c r="AQ929" s="560"/>
      <c r="AR929" s="558"/>
      <c r="AS929" s="605">
        <f t="shared" si="2926"/>
        <v>1</v>
      </c>
      <c r="AT929" s="557"/>
      <c r="AU929" s="558"/>
      <c r="AV929" s="562">
        <f t="shared" si="2927"/>
        <v>1</v>
      </c>
      <c r="AW929" s="583">
        <f t="shared" si="2928"/>
        <v>0</v>
      </c>
      <c r="AX929" s="583">
        <f t="shared" si="2825"/>
        <v>0</v>
      </c>
      <c r="AY929" s="564">
        <f t="shared" si="2929"/>
        <v>0</v>
      </c>
      <c r="AZ929" s="565" t="e">
        <f t="shared" si="2911"/>
        <v>#DIV/0!</v>
      </c>
      <c r="BA929" s="566">
        <f t="shared" si="2912"/>
        <v>0</v>
      </c>
      <c r="BB929" s="567">
        <f>MAX(0, Table176252626[[#This Row],[Column6]])</f>
        <v>1</v>
      </c>
      <c r="BC929" s="568">
        <v>0</v>
      </c>
      <c r="BD929" s="584">
        <f t="shared" si="2930"/>
        <v>1</v>
      </c>
      <c r="BE929" s="583">
        <f t="shared" si="2922"/>
        <v>1</v>
      </c>
      <c r="BF929" s="585">
        <v>2</v>
      </c>
      <c r="BG929" s="586">
        <v>43111.615370370368</v>
      </c>
      <c r="BH929" s="572">
        <f t="shared" si="2829"/>
        <v>46265</v>
      </c>
      <c r="BI929" s="587">
        <f t="shared" si="2913"/>
        <v>3153.3846296296324</v>
      </c>
      <c r="BJ929" s="580" t="str">
        <f t="shared" si="2923"/>
        <v>Dead Stock</v>
      </c>
      <c r="BK929" s="751">
        <v>26600</v>
      </c>
    </row>
    <row r="930" spans="1:63" ht="13">
      <c r="A930" s="549"/>
      <c r="B930" s="576"/>
      <c r="C930" s="551">
        <v>927</v>
      </c>
      <c r="D930" s="609" t="s">
        <v>4808</v>
      </c>
      <c r="E930" s="578">
        <v>8</v>
      </c>
      <c r="F930" s="553" t="s">
        <v>1953</v>
      </c>
      <c r="G930" s="606" t="s">
        <v>2120</v>
      </c>
      <c r="H930" s="581" t="s">
        <v>2119</v>
      </c>
      <c r="I930" s="581" t="s">
        <v>418</v>
      </c>
      <c r="J930" s="580" t="s">
        <v>1955</v>
      </c>
      <c r="K930" s="582">
        <f t="shared" si="2905"/>
        <v>30</v>
      </c>
      <c r="L930" s="580">
        <v>30</v>
      </c>
      <c r="M930" s="557"/>
      <c r="N930" s="558"/>
      <c r="O930" s="559">
        <f t="shared" si="2914"/>
        <v>30</v>
      </c>
      <c r="P930" s="560"/>
      <c r="Q930" s="558"/>
      <c r="R930" s="559">
        <f t="shared" si="2924"/>
        <v>30</v>
      </c>
      <c r="S930" s="560"/>
      <c r="T930" s="558"/>
      <c r="U930" s="561">
        <f t="shared" si="2915"/>
        <v>30</v>
      </c>
      <c r="V930" s="560"/>
      <c r="W930" s="558"/>
      <c r="X930" s="559">
        <f t="shared" si="2916"/>
        <v>30</v>
      </c>
      <c r="Y930" s="560"/>
      <c r="Z930" s="558"/>
      <c r="AA930" s="561">
        <f t="shared" si="2917"/>
        <v>30</v>
      </c>
      <c r="AB930" s="560"/>
      <c r="AC930" s="558"/>
      <c r="AD930" s="559">
        <f t="shared" si="2918"/>
        <v>30</v>
      </c>
      <c r="AE930" s="557"/>
      <c r="AF930" s="558"/>
      <c r="AG930" s="756">
        <f t="shared" si="2919"/>
        <v>30</v>
      </c>
      <c r="AH930" s="560"/>
      <c r="AI930" s="558"/>
      <c r="AJ930" s="562">
        <f t="shared" si="2920"/>
        <v>30</v>
      </c>
      <c r="AK930" s="560"/>
      <c r="AL930" s="558"/>
      <c r="AM930" s="562">
        <f t="shared" si="2921"/>
        <v>30</v>
      </c>
      <c r="AN930" s="560"/>
      <c r="AO930" s="558"/>
      <c r="AP930" s="562">
        <f t="shared" si="2925"/>
        <v>30</v>
      </c>
      <c r="AQ930" s="560"/>
      <c r="AR930" s="558"/>
      <c r="AS930" s="605">
        <f t="shared" si="2926"/>
        <v>30</v>
      </c>
      <c r="AT930" s="557"/>
      <c r="AU930" s="558"/>
      <c r="AV930" s="562">
        <f t="shared" si="2927"/>
        <v>30</v>
      </c>
      <c r="AW930" s="583">
        <f t="shared" si="2928"/>
        <v>0</v>
      </c>
      <c r="AX930" s="583">
        <f t="shared" si="2825"/>
        <v>0</v>
      </c>
      <c r="AY930" s="564">
        <f t="shared" si="2929"/>
        <v>0</v>
      </c>
      <c r="AZ930" s="565" t="e">
        <f t="shared" si="2911"/>
        <v>#DIV/0!</v>
      </c>
      <c r="BA930" s="566">
        <f t="shared" si="2912"/>
        <v>0</v>
      </c>
      <c r="BB930" s="567">
        <f>MAX(0, Table176252626[[#This Row],[Column6]])</f>
        <v>30</v>
      </c>
      <c r="BC930" s="568">
        <v>1</v>
      </c>
      <c r="BD930" s="584">
        <f t="shared" si="2930"/>
        <v>30</v>
      </c>
      <c r="BE930" s="583">
        <f t="shared" si="2922"/>
        <v>29</v>
      </c>
      <c r="BF930" s="585">
        <v>2</v>
      </c>
      <c r="BG930" s="586">
        <v>44168.441099537034</v>
      </c>
      <c r="BH930" s="572">
        <f t="shared" si="2829"/>
        <v>46265</v>
      </c>
      <c r="BI930" s="587">
        <f t="shared" si="2913"/>
        <v>2096.5589004629655</v>
      </c>
      <c r="BJ930" s="580" t="str">
        <f t="shared" si="2923"/>
        <v>Dead Stock</v>
      </c>
      <c r="BK930" s="751">
        <v>700</v>
      </c>
    </row>
    <row r="931" spans="1:63" ht="13">
      <c r="A931" s="549"/>
      <c r="B931" s="576"/>
      <c r="C931" s="551">
        <v>928</v>
      </c>
      <c r="D931" s="609" t="s">
        <v>4808</v>
      </c>
      <c r="E931" s="578">
        <v>9</v>
      </c>
      <c r="F931" s="553" t="s">
        <v>1952</v>
      </c>
      <c r="G931" s="580" t="s">
        <v>855</v>
      </c>
      <c r="H931" s="581" t="s">
        <v>856</v>
      </c>
      <c r="I931" s="581" t="s">
        <v>418</v>
      </c>
      <c r="J931" s="580" t="s">
        <v>2</v>
      </c>
      <c r="K931" s="582">
        <f t="shared" si="2905"/>
        <v>1</v>
      </c>
      <c r="L931" s="580">
        <v>0</v>
      </c>
      <c r="M931" s="557"/>
      <c r="N931" s="558"/>
      <c r="O931" s="559">
        <f t="shared" si="2914"/>
        <v>0</v>
      </c>
      <c r="P931" s="560"/>
      <c r="Q931" s="558"/>
      <c r="R931" s="559">
        <f t="shared" si="2924"/>
        <v>0</v>
      </c>
      <c r="S931" s="560"/>
      <c r="T931" s="558"/>
      <c r="U931" s="561">
        <f t="shared" si="2915"/>
        <v>0</v>
      </c>
      <c r="V931" s="560"/>
      <c r="W931" s="558"/>
      <c r="X931" s="559">
        <f t="shared" si="2916"/>
        <v>0</v>
      </c>
      <c r="Y931" s="560"/>
      <c r="Z931" s="558"/>
      <c r="AA931" s="561">
        <f t="shared" si="2917"/>
        <v>0</v>
      </c>
      <c r="AB931" s="560">
        <v>1</v>
      </c>
      <c r="AC931" s="558"/>
      <c r="AD931" s="559">
        <f t="shared" si="2918"/>
        <v>1</v>
      </c>
      <c r="AE931" s="557"/>
      <c r="AF931" s="558"/>
      <c r="AG931" s="756">
        <f t="shared" si="2919"/>
        <v>1</v>
      </c>
      <c r="AH931" s="560"/>
      <c r="AI931" s="558"/>
      <c r="AJ931" s="562">
        <f t="shared" si="2920"/>
        <v>1</v>
      </c>
      <c r="AK931" s="560"/>
      <c r="AL931" s="558"/>
      <c r="AM931" s="562">
        <f t="shared" si="2921"/>
        <v>1</v>
      </c>
      <c r="AN931" s="560"/>
      <c r="AO931" s="558"/>
      <c r="AP931" s="562">
        <f t="shared" si="2925"/>
        <v>1</v>
      </c>
      <c r="AQ931" s="560"/>
      <c r="AR931" s="558"/>
      <c r="AS931" s="562">
        <f t="shared" si="2926"/>
        <v>1</v>
      </c>
      <c r="AT931" s="560"/>
      <c r="AU931" s="558"/>
      <c r="AV931" s="562">
        <f t="shared" si="2927"/>
        <v>1</v>
      </c>
      <c r="AW931" s="583">
        <f t="shared" si="2928"/>
        <v>1</v>
      </c>
      <c r="AX931" s="583">
        <f t="shared" si="2825"/>
        <v>0</v>
      </c>
      <c r="AY931" s="564">
        <f t="shared" si="2929"/>
        <v>0</v>
      </c>
      <c r="AZ931" s="565" t="e">
        <f t="shared" si="2911"/>
        <v>#DIV/0!</v>
      </c>
      <c r="BA931" s="566">
        <f t="shared" si="2912"/>
        <v>0</v>
      </c>
      <c r="BB931" s="567">
        <f>MAX(0, Table176252626[[#This Row],[Column6]])</f>
        <v>1</v>
      </c>
      <c r="BC931" s="568">
        <v>0</v>
      </c>
      <c r="BD931" s="584">
        <f t="shared" si="2930"/>
        <v>1</v>
      </c>
      <c r="BE931" s="583">
        <f t="shared" si="2922"/>
        <v>1</v>
      </c>
      <c r="BF931" s="585">
        <v>2</v>
      </c>
      <c r="BG931" s="586">
        <v>46182</v>
      </c>
      <c r="BH931" s="572">
        <f t="shared" si="2829"/>
        <v>46265</v>
      </c>
      <c r="BI931" s="587">
        <f t="shared" si="2913"/>
        <v>83</v>
      </c>
      <c r="BJ931" s="580" t="str">
        <f t="shared" si="2923"/>
        <v/>
      </c>
      <c r="BK931" s="751">
        <v>13400</v>
      </c>
    </row>
    <row r="932" spans="1:63" ht="13">
      <c r="A932" s="549"/>
      <c r="B932" s="550"/>
      <c r="C932" s="577">
        <v>929</v>
      </c>
      <c r="D932" s="609" t="s">
        <v>4808</v>
      </c>
      <c r="E932" s="578">
        <v>10</v>
      </c>
      <c r="F932" s="553" t="s">
        <v>1953</v>
      </c>
      <c r="G932" s="554" t="s">
        <v>908</v>
      </c>
      <c r="H932" s="555" t="s">
        <v>909</v>
      </c>
      <c r="I932" s="555" t="s">
        <v>418</v>
      </c>
      <c r="J932" s="580" t="s">
        <v>629</v>
      </c>
      <c r="K932" s="582">
        <f t="shared" si="2905"/>
        <v>1</v>
      </c>
      <c r="L932" s="554">
        <v>1</v>
      </c>
      <c r="M932" s="557"/>
      <c r="N932" s="558"/>
      <c r="O932" s="559">
        <f t="shared" ref="O932:O934" si="2931">SUM(L932+M932-N932)</f>
        <v>1</v>
      </c>
      <c r="P932" s="560"/>
      <c r="Q932" s="558"/>
      <c r="R932" s="559">
        <f t="shared" si="2924"/>
        <v>1</v>
      </c>
      <c r="S932" s="560"/>
      <c r="T932" s="558"/>
      <c r="U932" s="561">
        <f t="shared" si="2915"/>
        <v>1</v>
      </c>
      <c r="V932" s="560"/>
      <c r="W932" s="558"/>
      <c r="X932" s="559">
        <f t="shared" si="2916"/>
        <v>1</v>
      </c>
      <c r="Y932" s="560"/>
      <c r="Z932" s="558"/>
      <c r="AA932" s="561">
        <f t="shared" si="2917"/>
        <v>1</v>
      </c>
      <c r="AB932" s="560"/>
      <c r="AC932" s="558"/>
      <c r="AD932" s="559">
        <f t="shared" si="2918"/>
        <v>1</v>
      </c>
      <c r="AE932" s="557"/>
      <c r="AF932" s="558"/>
      <c r="AG932" s="756">
        <f t="shared" si="2919"/>
        <v>1</v>
      </c>
      <c r="AH932" s="560"/>
      <c r="AI932" s="558"/>
      <c r="AJ932" s="562">
        <f t="shared" si="2920"/>
        <v>1</v>
      </c>
      <c r="AK932" s="560"/>
      <c r="AL932" s="558"/>
      <c r="AM932" s="562">
        <f t="shared" ref="AM932:AM934" si="2932">SUM(AJ932+AK932-AL932)</f>
        <v>1</v>
      </c>
      <c r="AN932" s="560"/>
      <c r="AO932" s="558"/>
      <c r="AP932" s="562">
        <f t="shared" si="2925"/>
        <v>1</v>
      </c>
      <c r="AQ932" s="560"/>
      <c r="AR932" s="558"/>
      <c r="AS932" s="562">
        <f t="shared" si="2926"/>
        <v>1</v>
      </c>
      <c r="AT932" s="560"/>
      <c r="AU932" s="558"/>
      <c r="AV932" s="562">
        <f t="shared" si="2927"/>
        <v>1</v>
      </c>
      <c r="AW932" s="583">
        <f t="shared" si="2928"/>
        <v>0</v>
      </c>
      <c r="AX932" s="583">
        <f t="shared" si="2825"/>
        <v>0</v>
      </c>
      <c r="AY932" s="564">
        <f t="shared" si="2929"/>
        <v>0</v>
      </c>
      <c r="AZ932" s="565" t="e">
        <f t="shared" si="2911"/>
        <v>#DIV/0!</v>
      </c>
      <c r="BA932" s="566">
        <f t="shared" si="2912"/>
        <v>0</v>
      </c>
      <c r="BB932" s="567">
        <f>MAX(0, Table176252626[[#This Row],[Column6]])</f>
        <v>1</v>
      </c>
      <c r="BC932" s="568">
        <v>0</v>
      </c>
      <c r="BD932" s="584">
        <f t="shared" si="2930"/>
        <v>1</v>
      </c>
      <c r="BE932" s="583">
        <f t="shared" si="2922"/>
        <v>1</v>
      </c>
      <c r="BF932" s="585">
        <v>2</v>
      </c>
      <c r="BG932" s="586">
        <v>44480.443576388891</v>
      </c>
      <c r="BH932" s="572">
        <f t="shared" ref="BH932:BH951" si="2933">BH931</f>
        <v>46265</v>
      </c>
      <c r="BI932" s="587">
        <f t="shared" si="2913"/>
        <v>1784.5564236111095</v>
      </c>
      <c r="BJ932" s="580" t="str">
        <f t="shared" si="2923"/>
        <v>Dead Stock</v>
      </c>
      <c r="BK932" s="751">
        <v>20200</v>
      </c>
    </row>
    <row r="933" spans="1:63" ht="13">
      <c r="A933" s="575"/>
      <c r="B933" s="576"/>
      <c r="C933" s="551">
        <v>930</v>
      </c>
      <c r="D933" s="609" t="s">
        <v>4808</v>
      </c>
      <c r="E933" s="578">
        <v>11</v>
      </c>
      <c r="F933" s="553" t="s">
        <v>1953</v>
      </c>
      <c r="G933" s="580" t="s">
        <v>261</v>
      </c>
      <c r="H933" s="680" t="s">
        <v>4498</v>
      </c>
      <c r="I933" s="581" t="s">
        <v>418</v>
      </c>
      <c r="J933" s="580" t="s">
        <v>629</v>
      </c>
      <c r="K933" s="582">
        <f t="shared" si="2905"/>
        <v>1</v>
      </c>
      <c r="L933" s="580">
        <v>2</v>
      </c>
      <c r="M933" s="557"/>
      <c r="N933" s="558"/>
      <c r="O933" s="559">
        <f t="shared" si="2931"/>
        <v>2</v>
      </c>
      <c r="P933" s="560"/>
      <c r="Q933" s="558"/>
      <c r="R933" s="559">
        <f t="shared" si="2924"/>
        <v>2</v>
      </c>
      <c r="S933" s="560"/>
      <c r="T933" s="558"/>
      <c r="U933" s="561">
        <f t="shared" si="2915"/>
        <v>2</v>
      </c>
      <c r="V933" s="560"/>
      <c r="W933" s="558"/>
      <c r="X933" s="559">
        <f t="shared" si="2916"/>
        <v>2</v>
      </c>
      <c r="Y933" s="560"/>
      <c r="Z933" s="558">
        <v>1</v>
      </c>
      <c r="AA933" s="561">
        <f t="shared" si="2917"/>
        <v>1</v>
      </c>
      <c r="AB933" s="560"/>
      <c r="AC933" s="558"/>
      <c r="AD933" s="559">
        <f t="shared" si="2918"/>
        <v>1</v>
      </c>
      <c r="AE933" s="557"/>
      <c r="AF933" s="558"/>
      <c r="AG933" s="756">
        <f t="shared" si="2919"/>
        <v>1</v>
      </c>
      <c r="AH933" s="560"/>
      <c r="AI933" s="558"/>
      <c r="AJ933" s="562">
        <f t="shared" si="2920"/>
        <v>1</v>
      </c>
      <c r="AK933" s="560"/>
      <c r="AL933" s="558"/>
      <c r="AM933" s="562">
        <f t="shared" si="2932"/>
        <v>1</v>
      </c>
      <c r="AN933" s="560"/>
      <c r="AO933" s="558"/>
      <c r="AP933" s="562">
        <f t="shared" si="2925"/>
        <v>1</v>
      </c>
      <c r="AQ933" s="560"/>
      <c r="AR933" s="558"/>
      <c r="AS933" s="562">
        <f t="shared" si="2926"/>
        <v>1</v>
      </c>
      <c r="AT933" s="560"/>
      <c r="AU933" s="558"/>
      <c r="AV933" s="562">
        <f t="shared" si="2927"/>
        <v>1</v>
      </c>
      <c r="AW933" s="583">
        <f t="shared" si="2928"/>
        <v>0</v>
      </c>
      <c r="AX933" s="583">
        <f t="shared" si="2825"/>
        <v>1</v>
      </c>
      <c r="AY933" s="564">
        <f t="shared" si="2929"/>
        <v>1</v>
      </c>
      <c r="AZ933" s="565">
        <f t="shared" si="2911"/>
        <v>1</v>
      </c>
      <c r="BA933" s="566">
        <f t="shared" si="2912"/>
        <v>1</v>
      </c>
      <c r="BB933" s="567">
        <f>MAX(0, Table176252626[[#This Row],[Column6]])</f>
        <v>1</v>
      </c>
      <c r="BC933" s="568">
        <v>0</v>
      </c>
      <c r="BD933" s="584">
        <f t="shared" si="2930"/>
        <v>1</v>
      </c>
      <c r="BE933" s="583">
        <f t="shared" si="2922"/>
        <v>1</v>
      </c>
      <c r="BF933" s="585">
        <v>2</v>
      </c>
      <c r="BG933" s="586">
        <v>43384.631331018521</v>
      </c>
      <c r="BH933" s="572">
        <f t="shared" si="2933"/>
        <v>46265</v>
      </c>
      <c r="BI933" s="587">
        <f t="shared" si="2913"/>
        <v>2880.3686689814785</v>
      </c>
      <c r="BJ933" s="580" t="str">
        <f t="shared" si="2923"/>
        <v>Dead Stock</v>
      </c>
      <c r="BK933" s="751">
        <v>32000</v>
      </c>
    </row>
    <row r="934" spans="1:63" ht="13">
      <c r="A934" s="549"/>
      <c r="B934" s="550"/>
      <c r="C934" s="551">
        <v>931</v>
      </c>
      <c r="D934" s="609" t="s">
        <v>4808</v>
      </c>
      <c r="E934" s="578">
        <v>12</v>
      </c>
      <c r="F934" s="553" t="s">
        <v>1953</v>
      </c>
      <c r="G934" s="580" t="s">
        <v>2038</v>
      </c>
      <c r="H934" s="581" t="s">
        <v>2039</v>
      </c>
      <c r="I934" s="581" t="s">
        <v>418</v>
      </c>
      <c r="J934" s="580" t="s">
        <v>629</v>
      </c>
      <c r="K934" s="582">
        <f t="shared" si="2905"/>
        <v>1</v>
      </c>
      <c r="L934" s="580">
        <v>1</v>
      </c>
      <c r="M934" s="557"/>
      <c r="N934" s="558"/>
      <c r="O934" s="559">
        <f t="shared" si="2931"/>
        <v>1</v>
      </c>
      <c r="P934" s="560"/>
      <c r="Q934" s="558"/>
      <c r="R934" s="559">
        <f>SUM(O934+P934-Q934)</f>
        <v>1</v>
      </c>
      <c r="S934" s="560"/>
      <c r="T934" s="558"/>
      <c r="U934" s="561">
        <f>SUM(R934+S934-T934)</f>
        <v>1</v>
      </c>
      <c r="V934" s="560"/>
      <c r="W934" s="558"/>
      <c r="X934" s="559">
        <f>SUM(U934+V934-W934)</f>
        <v>1</v>
      </c>
      <c r="Y934" s="560"/>
      <c r="Z934" s="558"/>
      <c r="AA934" s="561">
        <f>SUM(X934+Y934-Z934)</f>
        <v>1</v>
      </c>
      <c r="AB934" s="560"/>
      <c r="AC934" s="558"/>
      <c r="AD934" s="559">
        <f>SUM(AA934+AB934-AC934)</f>
        <v>1</v>
      </c>
      <c r="AE934" s="557"/>
      <c r="AF934" s="558"/>
      <c r="AG934" s="756">
        <f>SUM(AD934+AE934-AF934)</f>
        <v>1</v>
      </c>
      <c r="AH934" s="560"/>
      <c r="AI934" s="558"/>
      <c r="AJ934" s="562">
        <f>SUM(AG934+AH934-AI934)</f>
        <v>1</v>
      </c>
      <c r="AK934" s="560"/>
      <c r="AL934" s="558"/>
      <c r="AM934" s="562">
        <f t="shared" si="2932"/>
        <v>1</v>
      </c>
      <c r="AN934" s="560"/>
      <c r="AO934" s="558"/>
      <c r="AP934" s="562">
        <f t="shared" ref="AP934" si="2934">SUM(AM934+AN934-AO934)</f>
        <v>1</v>
      </c>
      <c r="AQ934" s="560"/>
      <c r="AR934" s="558"/>
      <c r="AS934" s="562">
        <f t="shared" si="2926"/>
        <v>1</v>
      </c>
      <c r="AT934" s="560"/>
      <c r="AU934" s="558"/>
      <c r="AV934" s="562">
        <f t="shared" si="2927"/>
        <v>1</v>
      </c>
      <c r="AW934" s="583">
        <f t="shared" ref="AW934" si="2935">SUM(M934+P934+S934+V934+Y934+AB934+AE934+AH934+AK934+AN934+AQ934+AT934)</f>
        <v>0</v>
      </c>
      <c r="AX934" s="583">
        <f t="shared" si="2825"/>
        <v>0</v>
      </c>
      <c r="AY934" s="564">
        <f t="shared" si="2929"/>
        <v>0</v>
      </c>
      <c r="AZ934" s="565" t="e">
        <f t="shared" si="2911"/>
        <v>#DIV/0!</v>
      </c>
      <c r="BA934" s="566">
        <f t="shared" si="2912"/>
        <v>0</v>
      </c>
      <c r="BB934" s="567">
        <f>MAX(0, Table176252626[[#This Row],[Column6]])</f>
        <v>1</v>
      </c>
      <c r="BC934" s="568">
        <v>0</v>
      </c>
      <c r="BD934" s="584">
        <f t="shared" si="2930"/>
        <v>1</v>
      </c>
      <c r="BE934" s="583">
        <f t="shared" si="2922"/>
        <v>1</v>
      </c>
      <c r="BF934" s="585">
        <v>2</v>
      </c>
      <c r="BG934" s="586">
        <v>43874.548449074071</v>
      </c>
      <c r="BH934" s="572">
        <f t="shared" si="2933"/>
        <v>46265</v>
      </c>
      <c r="BI934" s="587">
        <f t="shared" si="2913"/>
        <v>2390.451550925929</v>
      </c>
      <c r="BJ934" s="580" t="str">
        <f t="shared" si="2923"/>
        <v>Dead Stock</v>
      </c>
      <c r="BK934" s="751">
        <v>27576</v>
      </c>
    </row>
    <row r="935" spans="1:63" ht="13">
      <c r="A935" s="590"/>
      <c r="B935" s="591"/>
      <c r="C935" s="551">
        <v>932</v>
      </c>
      <c r="D935" s="609" t="s">
        <v>4808</v>
      </c>
      <c r="E935" s="578">
        <v>28</v>
      </c>
      <c r="F935" s="553" t="s">
        <v>1953</v>
      </c>
      <c r="G935" s="580" t="s">
        <v>125</v>
      </c>
      <c r="H935" s="581" t="s">
        <v>126</v>
      </c>
      <c r="I935" s="581" t="s">
        <v>420</v>
      </c>
      <c r="J935" s="580" t="s">
        <v>629</v>
      </c>
      <c r="K935" s="582">
        <f t="shared" ref="K935:K938" si="2936">AV935</f>
        <v>1</v>
      </c>
      <c r="L935" s="580">
        <v>1</v>
      </c>
      <c r="M935" s="557"/>
      <c r="N935" s="558"/>
      <c r="O935" s="559">
        <f t="shared" ref="O935:O938" si="2937">SUM(L935+M935-N935)</f>
        <v>1</v>
      </c>
      <c r="P935" s="560"/>
      <c r="Q935" s="558"/>
      <c r="R935" s="559">
        <f t="shared" ref="R935:R938" si="2938">SUM(O935+P935-Q935)</f>
        <v>1</v>
      </c>
      <c r="S935" s="560"/>
      <c r="T935" s="558"/>
      <c r="U935" s="561">
        <f t="shared" ref="U935:U938" si="2939">SUM(R935+S935-T935)</f>
        <v>1</v>
      </c>
      <c r="V935" s="560"/>
      <c r="W935" s="558"/>
      <c r="X935" s="559">
        <f t="shared" ref="X935:X938" si="2940">SUM(U935+V935-W935)</f>
        <v>1</v>
      </c>
      <c r="Y935" s="560"/>
      <c r="Z935" s="558"/>
      <c r="AA935" s="561">
        <f t="shared" ref="AA935:AA938" si="2941">SUM(X935+Y935-Z935)</f>
        <v>1</v>
      </c>
      <c r="AB935" s="560"/>
      <c r="AC935" s="558"/>
      <c r="AD935" s="559">
        <f t="shared" ref="AD935:AD938" si="2942">SUM(AA935+AB935-AC935)</f>
        <v>1</v>
      </c>
      <c r="AE935" s="557"/>
      <c r="AF935" s="558"/>
      <c r="AG935" s="756">
        <f t="shared" ref="AG935:AG938" si="2943">SUM(AD935+AE935-AF935)</f>
        <v>1</v>
      </c>
      <c r="AH935" s="560"/>
      <c r="AI935" s="558"/>
      <c r="AJ935" s="562">
        <f t="shared" ref="AJ935:AJ938" si="2944">SUM(AG935+AH935-AI935)</f>
        <v>1</v>
      </c>
      <c r="AK935" s="560"/>
      <c r="AL935" s="558"/>
      <c r="AM935" s="562">
        <f t="shared" ref="AM935:AM938" si="2945">SUM(AJ935+AK935-AL935)</f>
        <v>1</v>
      </c>
      <c r="AN935" s="560"/>
      <c r="AO935" s="558"/>
      <c r="AP935" s="562">
        <f t="shared" ref="AP935:AP938" si="2946">SUM(AM935+AN935-AO935)</f>
        <v>1</v>
      </c>
      <c r="AQ935" s="560"/>
      <c r="AR935" s="558"/>
      <c r="AS935" s="605">
        <f t="shared" ref="AS935:AS938" si="2947">SUM(AP935+AQ935-AR935)</f>
        <v>1</v>
      </c>
      <c r="AT935" s="557"/>
      <c r="AU935" s="558"/>
      <c r="AV935" s="562">
        <f t="shared" ref="AV935:AV938" si="2948">SUM(AS935+AT935-AU935)</f>
        <v>1</v>
      </c>
      <c r="AW935" s="583">
        <f t="shared" ref="AW935:AX938" si="2949">SUM(M935+P935+S935+V935+Y935+AB935+AE935+AH935+AK935+AN935+AQ935+AT935)</f>
        <v>0</v>
      </c>
      <c r="AX935" s="583">
        <f t="shared" si="2949"/>
        <v>0</v>
      </c>
      <c r="AY935" s="564">
        <f t="shared" ref="AY935:AY938" si="2950">SUM(N935,Q935,T935,W935,Z935,AC935,AF935,AI935,AL935,AO935,AR935,AU935)</f>
        <v>0</v>
      </c>
      <c r="AZ935" s="565" t="e">
        <f t="shared" ref="AZ935:AZ938" si="2951">AVERAGE(N935,Q935,T935,W935,Z935,AC935,AF935,AI935,AL935,AO935,AR935,AU935)</f>
        <v>#DIV/0!</v>
      </c>
      <c r="BA935" s="566">
        <f t="shared" ref="BA935:BA938" si="2952">COUNT(N935,Q935,T935,W935,Z935,AC935,AF935,AI935,AL935,AO935,AR935,AU935)</f>
        <v>0</v>
      </c>
      <c r="BB935" s="567">
        <f>MAX(0, Table176252626[[#This Row],[Column6]])</f>
        <v>1</v>
      </c>
      <c r="BC935" s="568">
        <v>0</v>
      </c>
      <c r="BD935" s="584">
        <f t="shared" si="2930"/>
        <v>1</v>
      </c>
      <c r="BE935" s="583">
        <f t="shared" si="2922"/>
        <v>1</v>
      </c>
      <c r="BF935" s="585">
        <v>2</v>
      </c>
      <c r="BG935" s="586">
        <v>41888.766145833331</v>
      </c>
      <c r="BH935" s="572">
        <f>BH744</f>
        <v>46265</v>
      </c>
      <c r="BI935" s="587">
        <f t="shared" ref="BI935:BI938" si="2953">BH935-BG935</f>
        <v>4376.2338541666686</v>
      </c>
      <c r="BJ935" s="580" t="str">
        <f t="shared" si="2923"/>
        <v>Dead Stock</v>
      </c>
      <c r="BK935" s="751">
        <v>34790</v>
      </c>
    </row>
    <row r="936" spans="1:63" ht="13">
      <c r="A936" s="549"/>
      <c r="B936" s="550"/>
      <c r="C936" s="577">
        <v>933</v>
      </c>
      <c r="D936" s="609" t="s">
        <v>4808</v>
      </c>
      <c r="E936" s="578">
        <v>29</v>
      </c>
      <c r="F936" s="553" t="s">
        <v>1953</v>
      </c>
      <c r="G936" s="580" t="s">
        <v>842</v>
      </c>
      <c r="H936" s="581" t="s">
        <v>840</v>
      </c>
      <c r="I936" s="581" t="s">
        <v>429</v>
      </c>
      <c r="J936" s="580" t="s">
        <v>629</v>
      </c>
      <c r="K936" s="582">
        <f t="shared" si="2936"/>
        <v>3</v>
      </c>
      <c r="L936" s="580">
        <v>4</v>
      </c>
      <c r="M936" s="557"/>
      <c r="N936" s="558"/>
      <c r="O936" s="559">
        <f t="shared" si="2937"/>
        <v>4</v>
      </c>
      <c r="P936" s="560"/>
      <c r="Q936" s="558"/>
      <c r="R936" s="559">
        <f t="shared" si="2938"/>
        <v>4</v>
      </c>
      <c r="S936" s="560"/>
      <c r="T936" s="558"/>
      <c r="U936" s="561">
        <f t="shared" si="2939"/>
        <v>4</v>
      </c>
      <c r="V936" s="560"/>
      <c r="W936" s="558"/>
      <c r="X936" s="559">
        <f t="shared" si="2940"/>
        <v>4</v>
      </c>
      <c r="Y936" s="560"/>
      <c r="Z936" s="558"/>
      <c r="AA936" s="561">
        <f t="shared" si="2941"/>
        <v>4</v>
      </c>
      <c r="AB936" s="560"/>
      <c r="AC936" s="558"/>
      <c r="AD936" s="559">
        <f t="shared" si="2942"/>
        <v>4</v>
      </c>
      <c r="AE936" s="557"/>
      <c r="AF936" s="558">
        <v>1</v>
      </c>
      <c r="AG936" s="756">
        <f t="shared" si="2943"/>
        <v>3</v>
      </c>
      <c r="AH936" s="560"/>
      <c r="AI936" s="558"/>
      <c r="AJ936" s="562">
        <f t="shared" si="2944"/>
        <v>3</v>
      </c>
      <c r="AK936" s="560"/>
      <c r="AL936" s="558"/>
      <c r="AM936" s="562">
        <f t="shared" si="2945"/>
        <v>3</v>
      </c>
      <c r="AN936" s="560"/>
      <c r="AO936" s="558"/>
      <c r="AP936" s="562">
        <f t="shared" si="2946"/>
        <v>3</v>
      </c>
      <c r="AQ936" s="560"/>
      <c r="AR936" s="558"/>
      <c r="AS936" s="562">
        <f t="shared" si="2947"/>
        <v>3</v>
      </c>
      <c r="AT936" s="560"/>
      <c r="AU936" s="558"/>
      <c r="AV936" s="672">
        <f t="shared" si="2948"/>
        <v>3</v>
      </c>
      <c r="AW936" s="655">
        <f t="shared" si="2949"/>
        <v>0</v>
      </c>
      <c r="AX936" s="583">
        <f t="shared" si="2949"/>
        <v>1</v>
      </c>
      <c r="AY936" s="564">
        <f t="shared" si="2950"/>
        <v>1</v>
      </c>
      <c r="AZ936" s="565">
        <f t="shared" si="2951"/>
        <v>1</v>
      </c>
      <c r="BA936" s="566">
        <f t="shared" si="2952"/>
        <v>1</v>
      </c>
      <c r="BB936" s="567">
        <f>MAX(0, Table176252626[[#This Row],[Column6]])</f>
        <v>3</v>
      </c>
      <c r="BC936" s="568">
        <v>1</v>
      </c>
      <c r="BD936" s="584">
        <f t="shared" si="2930"/>
        <v>3</v>
      </c>
      <c r="BE936" s="583">
        <f t="shared" si="2922"/>
        <v>2</v>
      </c>
      <c r="BF936" s="585">
        <v>2</v>
      </c>
      <c r="BG936" s="586">
        <v>43330.551921296297</v>
      </c>
      <c r="BH936" s="572">
        <f t="shared" si="2933"/>
        <v>46265</v>
      </c>
      <c r="BI936" s="587">
        <f t="shared" si="2953"/>
        <v>2934.4480787037028</v>
      </c>
      <c r="BJ936" s="580" t="str">
        <f t="shared" si="2923"/>
        <v>Dead Stock</v>
      </c>
      <c r="BK936" s="751">
        <v>425</v>
      </c>
    </row>
    <row r="937" spans="1:63" ht="13">
      <c r="A937" s="575"/>
      <c r="B937" s="576"/>
      <c r="C937" s="551">
        <v>934</v>
      </c>
      <c r="D937" s="609" t="s">
        <v>4808</v>
      </c>
      <c r="E937" s="578">
        <v>30</v>
      </c>
      <c r="F937" s="553" t="s">
        <v>1953</v>
      </c>
      <c r="G937" s="580" t="s">
        <v>841</v>
      </c>
      <c r="H937" s="581" t="s">
        <v>839</v>
      </c>
      <c r="I937" s="581" t="s">
        <v>429</v>
      </c>
      <c r="J937" s="580" t="s">
        <v>629</v>
      </c>
      <c r="K937" s="582">
        <f t="shared" si="2936"/>
        <v>2</v>
      </c>
      <c r="L937" s="580">
        <v>2</v>
      </c>
      <c r="M937" s="557"/>
      <c r="N937" s="558"/>
      <c r="O937" s="559">
        <f t="shared" si="2937"/>
        <v>2</v>
      </c>
      <c r="P937" s="560"/>
      <c r="Q937" s="558"/>
      <c r="R937" s="559">
        <f t="shared" si="2938"/>
        <v>2</v>
      </c>
      <c r="S937" s="560"/>
      <c r="T937" s="558"/>
      <c r="U937" s="561">
        <f t="shared" si="2939"/>
        <v>2</v>
      </c>
      <c r="V937" s="560"/>
      <c r="W937" s="558"/>
      <c r="X937" s="559">
        <f t="shared" si="2940"/>
        <v>2</v>
      </c>
      <c r="Y937" s="560"/>
      <c r="Z937" s="558"/>
      <c r="AA937" s="561">
        <f t="shared" si="2941"/>
        <v>2</v>
      </c>
      <c r="AB937" s="560"/>
      <c r="AC937" s="558"/>
      <c r="AD937" s="559">
        <f t="shared" si="2942"/>
        <v>2</v>
      </c>
      <c r="AE937" s="557"/>
      <c r="AF937" s="558"/>
      <c r="AG937" s="756">
        <f t="shared" si="2943"/>
        <v>2</v>
      </c>
      <c r="AH937" s="560"/>
      <c r="AI937" s="558"/>
      <c r="AJ937" s="562">
        <f t="shared" si="2944"/>
        <v>2</v>
      </c>
      <c r="AK937" s="560"/>
      <c r="AL937" s="558"/>
      <c r="AM937" s="562">
        <f t="shared" si="2945"/>
        <v>2</v>
      </c>
      <c r="AN937" s="560"/>
      <c r="AO937" s="558"/>
      <c r="AP937" s="562">
        <f t="shared" si="2946"/>
        <v>2</v>
      </c>
      <c r="AQ937" s="560"/>
      <c r="AR937" s="558"/>
      <c r="AS937" s="562">
        <f t="shared" si="2947"/>
        <v>2</v>
      </c>
      <c r="AT937" s="560"/>
      <c r="AU937" s="558"/>
      <c r="AV937" s="672">
        <f t="shared" si="2948"/>
        <v>2</v>
      </c>
      <c r="AW937" s="655">
        <f t="shared" si="2949"/>
        <v>0</v>
      </c>
      <c r="AX937" s="583">
        <f t="shared" si="2949"/>
        <v>0</v>
      </c>
      <c r="AY937" s="564">
        <f t="shared" si="2950"/>
        <v>0</v>
      </c>
      <c r="AZ937" s="565" t="e">
        <f t="shared" si="2951"/>
        <v>#DIV/0!</v>
      </c>
      <c r="BA937" s="566">
        <f t="shared" si="2952"/>
        <v>0</v>
      </c>
      <c r="BB937" s="567">
        <v>2</v>
      </c>
      <c r="BC937" s="568">
        <v>1</v>
      </c>
      <c r="BD937" s="584">
        <f t="shared" si="2930"/>
        <v>2</v>
      </c>
      <c r="BE937" s="583">
        <f t="shared" si="2922"/>
        <v>1</v>
      </c>
      <c r="BF937" s="585">
        <v>2</v>
      </c>
      <c r="BG937" s="586">
        <v>43330.551921296297</v>
      </c>
      <c r="BH937" s="572">
        <f t="shared" si="2933"/>
        <v>46265</v>
      </c>
      <c r="BI937" s="587">
        <f t="shared" si="2953"/>
        <v>2934.4480787037028</v>
      </c>
      <c r="BJ937" s="580" t="str">
        <f t="shared" si="2923"/>
        <v>Dead Stock</v>
      </c>
      <c r="BK937" s="751">
        <v>9500</v>
      </c>
    </row>
    <row r="938" spans="1:63" ht="13">
      <c r="A938" s="549"/>
      <c r="B938" s="550"/>
      <c r="C938" s="551">
        <v>935</v>
      </c>
      <c r="D938" s="609" t="s">
        <v>4808</v>
      </c>
      <c r="E938" s="578">
        <v>33</v>
      </c>
      <c r="F938" s="593" t="s">
        <v>1952</v>
      </c>
      <c r="G938" s="580" t="s">
        <v>2471</v>
      </c>
      <c r="H938" s="714" t="s">
        <v>2472</v>
      </c>
      <c r="I938" s="581" t="s">
        <v>2470</v>
      </c>
      <c r="J938" s="580" t="s">
        <v>629</v>
      </c>
      <c r="K938" s="582">
        <f t="shared" si="2936"/>
        <v>1</v>
      </c>
      <c r="L938" s="580">
        <v>1</v>
      </c>
      <c r="M938" s="557"/>
      <c r="N938" s="558"/>
      <c r="O938" s="559">
        <f t="shared" si="2937"/>
        <v>1</v>
      </c>
      <c r="P938" s="560"/>
      <c r="Q938" s="558"/>
      <c r="R938" s="559">
        <f t="shared" si="2938"/>
        <v>1</v>
      </c>
      <c r="S938" s="560"/>
      <c r="T938" s="558"/>
      <c r="U938" s="561">
        <f t="shared" si="2939"/>
        <v>1</v>
      </c>
      <c r="V938" s="560"/>
      <c r="W938" s="558"/>
      <c r="X938" s="559">
        <f t="shared" si="2940"/>
        <v>1</v>
      </c>
      <c r="Y938" s="560"/>
      <c r="Z938" s="558"/>
      <c r="AA938" s="561">
        <f t="shared" si="2941"/>
        <v>1</v>
      </c>
      <c r="AB938" s="560"/>
      <c r="AC938" s="558"/>
      <c r="AD938" s="559">
        <f t="shared" si="2942"/>
        <v>1</v>
      </c>
      <c r="AE938" s="557"/>
      <c r="AF938" s="558"/>
      <c r="AG938" s="756">
        <f t="shared" si="2943"/>
        <v>1</v>
      </c>
      <c r="AH938" s="560"/>
      <c r="AI938" s="558"/>
      <c r="AJ938" s="562">
        <f t="shared" si="2944"/>
        <v>1</v>
      </c>
      <c r="AK938" s="560"/>
      <c r="AL938" s="558"/>
      <c r="AM938" s="562">
        <f t="shared" si="2945"/>
        <v>1</v>
      </c>
      <c r="AN938" s="560"/>
      <c r="AO938" s="558"/>
      <c r="AP938" s="562">
        <f t="shared" si="2946"/>
        <v>1</v>
      </c>
      <c r="AQ938" s="560"/>
      <c r="AR938" s="558"/>
      <c r="AS938" s="605">
        <f t="shared" si="2947"/>
        <v>1</v>
      </c>
      <c r="AT938" s="557"/>
      <c r="AU938" s="558"/>
      <c r="AV938" s="672">
        <f t="shared" si="2948"/>
        <v>1</v>
      </c>
      <c r="AW938" s="655">
        <f t="shared" si="2949"/>
        <v>0</v>
      </c>
      <c r="AX938" s="583">
        <f t="shared" si="2949"/>
        <v>0</v>
      </c>
      <c r="AY938" s="564">
        <f t="shared" si="2950"/>
        <v>0</v>
      </c>
      <c r="AZ938" s="565" t="e">
        <f t="shared" si="2951"/>
        <v>#DIV/0!</v>
      </c>
      <c r="BA938" s="566">
        <f t="shared" si="2952"/>
        <v>0</v>
      </c>
      <c r="BB938" s="567">
        <f>MAX(0, Table176252626[[#This Row],[Column6]])</f>
        <v>1</v>
      </c>
      <c r="BC938" s="568">
        <v>0</v>
      </c>
      <c r="BD938" s="584">
        <f t="shared" si="2930"/>
        <v>1</v>
      </c>
      <c r="BE938" s="583">
        <f t="shared" si="2922"/>
        <v>1</v>
      </c>
      <c r="BF938" s="585">
        <v>2</v>
      </c>
      <c r="BG938" s="586">
        <v>45371.581979166665</v>
      </c>
      <c r="BH938" s="572">
        <f t="shared" si="2933"/>
        <v>46265</v>
      </c>
      <c r="BI938" s="587">
        <f t="shared" si="2953"/>
        <v>893.41802083333459</v>
      </c>
      <c r="BJ938" s="580" t="str">
        <f t="shared" si="2923"/>
        <v>Dead Stock</v>
      </c>
      <c r="BK938" s="751">
        <v>18000</v>
      </c>
    </row>
    <row r="939" spans="1:63" ht="13">
      <c r="A939" s="549"/>
      <c r="B939" s="550"/>
      <c r="C939" s="551">
        <v>936</v>
      </c>
      <c r="D939" s="609" t="s">
        <v>4808</v>
      </c>
      <c r="E939" s="578">
        <v>40</v>
      </c>
      <c r="F939" s="593" t="s">
        <v>1953</v>
      </c>
      <c r="G939" s="588" t="s">
        <v>649</v>
      </c>
      <c r="H939" s="589" t="s">
        <v>3958</v>
      </c>
      <c r="I939" s="589" t="s">
        <v>3937</v>
      </c>
      <c r="J939" s="580" t="s">
        <v>629</v>
      </c>
      <c r="K939" s="594">
        <f t="shared" ref="K939" si="2954">AV939</f>
        <v>3</v>
      </c>
      <c r="L939" s="580">
        <v>3</v>
      </c>
      <c r="M939" s="558"/>
      <c r="N939" s="558"/>
      <c r="O939" s="562">
        <f t="shared" ref="O939" si="2955">SUM(L939+M939-N939)</f>
        <v>3</v>
      </c>
      <c r="P939" s="560"/>
      <c r="Q939" s="558"/>
      <c r="R939" s="562">
        <f t="shared" ref="R939" si="2956">SUM(O939+P939-Q939)</f>
        <v>3</v>
      </c>
      <c r="S939" s="560"/>
      <c r="T939" s="558"/>
      <c r="U939" s="595">
        <f t="shared" ref="U939" si="2957">SUM(R939+S939-T939)</f>
        <v>3</v>
      </c>
      <c r="V939" s="560"/>
      <c r="W939" s="558"/>
      <c r="X939" s="562">
        <f t="shared" ref="X939" si="2958">SUM(U939+V939-W939)</f>
        <v>3</v>
      </c>
      <c r="Y939" s="560"/>
      <c r="Z939" s="558"/>
      <c r="AA939" s="595">
        <f t="shared" ref="AA939" si="2959">SUM(X939+Y939-Z939)</f>
        <v>3</v>
      </c>
      <c r="AB939" s="560"/>
      <c r="AC939" s="558"/>
      <c r="AD939" s="562">
        <f t="shared" ref="AD939" si="2960">SUM(AA939+AB939-AC939)</f>
        <v>3</v>
      </c>
      <c r="AE939" s="557"/>
      <c r="AF939" s="558"/>
      <c r="AG939" s="672">
        <f t="shared" ref="AG939" si="2961">SUM(AD939+AE939-AF939)</f>
        <v>3</v>
      </c>
      <c r="AH939" s="560"/>
      <c r="AI939" s="558"/>
      <c r="AJ939" s="562">
        <f t="shared" ref="AJ939" si="2962">SUM(AG939+AH939-AI939)</f>
        <v>3</v>
      </c>
      <c r="AK939" s="560"/>
      <c r="AL939" s="558"/>
      <c r="AM939" s="562">
        <f t="shared" ref="AM939" si="2963">SUM(AJ939+AK939-AL939)</f>
        <v>3</v>
      </c>
      <c r="AN939" s="560"/>
      <c r="AO939" s="558"/>
      <c r="AP939" s="562">
        <f t="shared" ref="AP939" si="2964">SUM(AM939+AN939-AO939)</f>
        <v>3</v>
      </c>
      <c r="AQ939" s="560"/>
      <c r="AR939" s="558"/>
      <c r="AS939" s="562">
        <f t="shared" ref="AS939" si="2965">SUM(AP939+AQ939-AR939)</f>
        <v>3</v>
      </c>
      <c r="AT939" s="560"/>
      <c r="AU939" s="558"/>
      <c r="AV939" s="562">
        <f t="shared" ref="AV939" si="2966">SUM(AS939+AT939-AU939)</f>
        <v>3</v>
      </c>
      <c r="AW939" s="597">
        <f t="shared" ref="AW939:AX948" si="2967">SUM(M939+P939+S939+V939+Y939+AB939+AE939+AH939+AK939+AN939+AQ939+AT939)</f>
        <v>0</v>
      </c>
      <c r="AX939" s="583">
        <f t="shared" si="2967"/>
        <v>0</v>
      </c>
      <c r="AY939" s="599">
        <f t="shared" ref="AY939" si="2968">SUM(N939,Q939,T939,W939,Z939,AC939,AF939,AI939,AL939,AO939,AR939,AU939)</f>
        <v>0</v>
      </c>
      <c r="AZ939" s="600" t="e">
        <f t="shared" ref="AZ939" si="2969">AVERAGE(N939,Q939,T939,W939,Z939,AC939,AF939,AI939,AL939,AO939,AR939,AU939)</f>
        <v>#DIV/0!</v>
      </c>
      <c r="BA939" s="601">
        <f t="shared" ref="BA939" si="2970">COUNT(N939,Q939,T939,W939,Z939,AC939,AF939,AI939,AL939,AO939,AR939,AU939)</f>
        <v>0</v>
      </c>
      <c r="BB939" s="602">
        <v>3</v>
      </c>
      <c r="BC939" s="603">
        <v>1</v>
      </c>
      <c r="BD939" s="584">
        <f t="shared" si="2930"/>
        <v>3</v>
      </c>
      <c r="BE939" s="583">
        <f t="shared" si="2922"/>
        <v>2</v>
      </c>
      <c r="BF939" s="585">
        <v>2</v>
      </c>
      <c r="BG939" s="586">
        <v>45388.390335648146</v>
      </c>
      <c r="BH939" s="572">
        <f t="shared" si="2933"/>
        <v>46265</v>
      </c>
      <c r="BI939" s="604">
        <f t="shared" ref="BI939" si="2971">BH939-BG939</f>
        <v>876.60966435185401</v>
      </c>
      <c r="BJ939" s="580" t="str">
        <f t="shared" si="2923"/>
        <v>Dead Stock</v>
      </c>
      <c r="BK939" s="751">
        <v>1160</v>
      </c>
    </row>
    <row r="940" spans="1:63" ht="13">
      <c r="A940" s="549"/>
      <c r="B940" s="550"/>
      <c r="C940" s="577">
        <v>937</v>
      </c>
      <c r="D940" s="609" t="s">
        <v>4808</v>
      </c>
      <c r="E940" s="578">
        <v>41</v>
      </c>
      <c r="F940" s="553" t="s">
        <v>1953</v>
      </c>
      <c r="G940" s="580" t="s">
        <v>2437</v>
      </c>
      <c r="H940" s="581" t="s">
        <v>2438</v>
      </c>
      <c r="I940" s="581" t="s">
        <v>3855</v>
      </c>
      <c r="J940" s="580" t="s">
        <v>629</v>
      </c>
      <c r="K940" s="582">
        <f>AV940</f>
        <v>1</v>
      </c>
      <c r="L940" s="580">
        <v>1</v>
      </c>
      <c r="M940" s="557"/>
      <c r="N940" s="558"/>
      <c r="O940" s="559">
        <f>SUM(L940+M940-N940)</f>
        <v>1</v>
      </c>
      <c r="P940" s="560"/>
      <c r="Q940" s="558"/>
      <c r="R940" s="559">
        <f>SUM(O940+P940-Q940)</f>
        <v>1</v>
      </c>
      <c r="S940" s="560"/>
      <c r="T940" s="558"/>
      <c r="U940" s="561">
        <f>SUM(R940+S940-T940)</f>
        <v>1</v>
      </c>
      <c r="V940" s="560"/>
      <c r="W940" s="558"/>
      <c r="X940" s="559">
        <f>SUM(U940+V940-W940)</f>
        <v>1</v>
      </c>
      <c r="Y940" s="560"/>
      <c r="Z940" s="558"/>
      <c r="AA940" s="561">
        <f>SUM(X940+Y940-Z940)</f>
        <v>1</v>
      </c>
      <c r="AB940" s="560"/>
      <c r="AC940" s="558"/>
      <c r="AD940" s="559">
        <f>SUM(AA940+AB940-AC940)</f>
        <v>1</v>
      </c>
      <c r="AE940" s="557"/>
      <c r="AF940" s="558"/>
      <c r="AG940" s="756">
        <f>SUM(AD940+AE940-AF940)</f>
        <v>1</v>
      </c>
      <c r="AH940" s="560"/>
      <c r="AI940" s="558"/>
      <c r="AJ940" s="562">
        <f>SUM(AG940+AH940-AI940)</f>
        <v>1</v>
      </c>
      <c r="AK940" s="560"/>
      <c r="AL940" s="558"/>
      <c r="AM940" s="562">
        <f>SUM(AJ940+AK940-AL940)</f>
        <v>1</v>
      </c>
      <c r="AN940" s="560"/>
      <c r="AO940" s="558"/>
      <c r="AP940" s="562">
        <f t="shared" ref="AP940:AP951" si="2972">SUM(AM940+AN940-AO940)</f>
        <v>1</v>
      </c>
      <c r="AQ940" s="560"/>
      <c r="AR940" s="558"/>
      <c r="AS940" s="605">
        <f t="shared" ref="AS940:AS950" si="2973">SUM(AP940+AQ940-AR940)</f>
        <v>1</v>
      </c>
      <c r="AT940" s="557"/>
      <c r="AU940" s="558"/>
      <c r="AV940" s="562">
        <f>SUM(AS940+AT940-AU940)</f>
        <v>1</v>
      </c>
      <c r="AW940" s="583">
        <f>SUM(M940+P940+S940+V940+Y940+AB940+AE940+AH940+AK940+AN940+AQ940+AT940)</f>
        <v>0</v>
      </c>
      <c r="AX940" s="583">
        <f t="shared" si="2967"/>
        <v>0</v>
      </c>
      <c r="AY940" s="564">
        <f>SUM(N940,Q940,T940,W940,Z940,AC940,AF940,AI940,AL940,AO940,AR940,AU940)</f>
        <v>0</v>
      </c>
      <c r="AZ940" s="565" t="e">
        <f>AVERAGE(N940,Q940,T940,W940,Z940,AC940,AF940,AI940,AL940,AO940,AR940,AU940)</f>
        <v>#DIV/0!</v>
      </c>
      <c r="BA940" s="566">
        <f>COUNT(N940,Q940,T940,W940,Z940,AC940,AF940,AI940,AL940,AO940,AR940,AU940)</f>
        <v>0</v>
      </c>
      <c r="BB940" s="567">
        <f>MAX(0, Table176252626[[#This Row],[Column6]])</f>
        <v>1</v>
      </c>
      <c r="BC940" s="568">
        <v>0</v>
      </c>
      <c r="BD940" s="584">
        <f t="shared" si="2930"/>
        <v>1</v>
      </c>
      <c r="BE940" s="583">
        <f t="shared" si="2922"/>
        <v>1</v>
      </c>
      <c r="BF940" s="585">
        <v>2</v>
      </c>
      <c r="BG940" s="586">
        <v>45005.618541666663</v>
      </c>
      <c r="BH940" s="572">
        <f t="shared" si="2933"/>
        <v>46265</v>
      </c>
      <c r="BI940" s="587">
        <f t="shared" ref="BI940:BI952" si="2974">BH940-BG940</f>
        <v>1259.3814583333369</v>
      </c>
      <c r="BJ940" s="580" t="str">
        <f t="shared" si="2923"/>
        <v>Dead Stock</v>
      </c>
      <c r="BK940" s="751">
        <v>5040</v>
      </c>
    </row>
    <row r="941" spans="1:63" ht="13">
      <c r="A941" s="575"/>
      <c r="B941" s="576"/>
      <c r="C941" s="551">
        <v>938</v>
      </c>
      <c r="D941" s="609" t="s">
        <v>4808</v>
      </c>
      <c r="E941" s="578">
        <v>42</v>
      </c>
      <c r="F941" s="553" t="s">
        <v>1953</v>
      </c>
      <c r="G941" s="580" t="s">
        <v>2435</v>
      </c>
      <c r="H941" s="581" t="s">
        <v>2436</v>
      </c>
      <c r="I941" s="581" t="s">
        <v>3855</v>
      </c>
      <c r="J941" s="580" t="s">
        <v>629</v>
      </c>
      <c r="K941" s="582">
        <f>AV941</f>
        <v>2</v>
      </c>
      <c r="L941" s="580">
        <v>2</v>
      </c>
      <c r="M941" s="557"/>
      <c r="N941" s="558"/>
      <c r="O941" s="559">
        <f>SUM(L941+M941-N941)</f>
        <v>2</v>
      </c>
      <c r="P941" s="560"/>
      <c r="Q941" s="558"/>
      <c r="R941" s="559">
        <f>SUM(O941+P941-Q941)</f>
        <v>2</v>
      </c>
      <c r="S941" s="560"/>
      <c r="T941" s="558"/>
      <c r="U941" s="561">
        <f>SUM(R941+S941-T941)</f>
        <v>2</v>
      </c>
      <c r="V941" s="560"/>
      <c r="W941" s="558"/>
      <c r="X941" s="559">
        <f>SUM(U941+V941-W941)</f>
        <v>2</v>
      </c>
      <c r="Y941" s="560"/>
      <c r="Z941" s="558"/>
      <c r="AA941" s="561">
        <f>SUM(X941+Y941-Z941)</f>
        <v>2</v>
      </c>
      <c r="AB941" s="560"/>
      <c r="AC941" s="558"/>
      <c r="AD941" s="559">
        <f>SUM(AA941+AB941-AC941)</f>
        <v>2</v>
      </c>
      <c r="AE941" s="557"/>
      <c r="AF941" s="558"/>
      <c r="AG941" s="756">
        <f>SUM(AD941+AE941-AF941)</f>
        <v>2</v>
      </c>
      <c r="AH941" s="560"/>
      <c r="AI941" s="558"/>
      <c r="AJ941" s="562">
        <f>SUM(AG941+AH941-AI941)</f>
        <v>2</v>
      </c>
      <c r="AK941" s="560"/>
      <c r="AL941" s="558"/>
      <c r="AM941" s="562">
        <f>SUM(AJ941+AK941-AL941)</f>
        <v>2</v>
      </c>
      <c r="AN941" s="560"/>
      <c r="AO941" s="558"/>
      <c r="AP941" s="562">
        <f t="shared" si="2972"/>
        <v>2</v>
      </c>
      <c r="AQ941" s="560"/>
      <c r="AR941" s="558"/>
      <c r="AS941" s="605">
        <f t="shared" si="2973"/>
        <v>2</v>
      </c>
      <c r="AT941" s="557"/>
      <c r="AU941" s="558"/>
      <c r="AV941" s="562">
        <f>SUM(AS941+AT941-AU941)</f>
        <v>2</v>
      </c>
      <c r="AW941" s="583">
        <f>SUM(M941+P941+S941+V941+Y941+AB941+AE941+AH941+AK941+AN941+AQ941+AT941)</f>
        <v>0</v>
      </c>
      <c r="AX941" s="583">
        <f t="shared" si="2967"/>
        <v>0</v>
      </c>
      <c r="AY941" s="564">
        <f>SUM(N941,Q941,T941,W941,Z941,AC941,AF941,AI941,AL941,AO941,AR941,AU941)</f>
        <v>0</v>
      </c>
      <c r="AZ941" s="565" t="e">
        <f>AVERAGE(N941,Q941,T941,W941,Z941,AC941,AF941,AI941,AL941,AO941,AR941,AU941)</f>
        <v>#DIV/0!</v>
      </c>
      <c r="BA941" s="566">
        <f>COUNT(N941,Q941,T941,W941,Z941,AC941,AF941,AI941,AL941,AO941,AR941,AU941)</f>
        <v>0</v>
      </c>
      <c r="BB941" s="567">
        <v>2</v>
      </c>
      <c r="BC941" s="568">
        <v>1</v>
      </c>
      <c r="BD941" s="584">
        <f t="shared" si="2930"/>
        <v>2</v>
      </c>
      <c r="BE941" s="583">
        <f t="shared" si="2922"/>
        <v>1</v>
      </c>
      <c r="BF941" s="585">
        <v>2</v>
      </c>
      <c r="BG941" s="586">
        <v>45005.618541666663</v>
      </c>
      <c r="BH941" s="572">
        <f t="shared" si="2933"/>
        <v>46265</v>
      </c>
      <c r="BI941" s="587">
        <f t="shared" si="2974"/>
        <v>1259.3814583333369</v>
      </c>
      <c r="BJ941" s="580" t="str">
        <f t="shared" si="2923"/>
        <v>Dead Stock</v>
      </c>
      <c r="BK941" s="751">
        <v>15760</v>
      </c>
    </row>
    <row r="942" spans="1:63" ht="13">
      <c r="A942" s="575"/>
      <c r="B942" s="576"/>
      <c r="C942" s="551">
        <v>939</v>
      </c>
      <c r="D942" s="630"/>
      <c r="E942" s="630"/>
      <c r="F942" s="553" t="s">
        <v>1953</v>
      </c>
      <c r="G942" s="580" t="s">
        <v>1033</v>
      </c>
      <c r="H942" s="581" t="s">
        <v>1034</v>
      </c>
      <c r="I942" s="581" t="s">
        <v>419</v>
      </c>
      <c r="J942" s="580" t="s">
        <v>454</v>
      </c>
      <c r="K942" s="582">
        <f>AV942</f>
        <v>1</v>
      </c>
      <c r="L942" s="580">
        <v>1</v>
      </c>
      <c r="M942" s="557"/>
      <c r="N942" s="558"/>
      <c r="O942" s="559">
        <f>SUM(L942+M942-N942)</f>
        <v>1</v>
      </c>
      <c r="P942" s="560"/>
      <c r="Q942" s="558"/>
      <c r="R942" s="559">
        <f>SUM(O942+P942-Q942)</f>
        <v>1</v>
      </c>
      <c r="S942" s="560"/>
      <c r="T942" s="558"/>
      <c r="U942" s="561">
        <f>SUM(R942+S942-T942)</f>
        <v>1</v>
      </c>
      <c r="V942" s="560"/>
      <c r="W942" s="558"/>
      <c r="X942" s="559">
        <f>SUM(U942+V942-W942)</f>
        <v>1</v>
      </c>
      <c r="Y942" s="560"/>
      <c r="Z942" s="558"/>
      <c r="AA942" s="561">
        <f>SUM(X942+Y942-Z942)</f>
        <v>1</v>
      </c>
      <c r="AB942" s="560"/>
      <c r="AC942" s="558"/>
      <c r="AD942" s="559">
        <f>SUM(AA942+AB942-AC942)</f>
        <v>1</v>
      </c>
      <c r="AE942" s="557"/>
      <c r="AF942" s="558"/>
      <c r="AG942" s="756">
        <f>SUM(AD942+AE942-AF942)</f>
        <v>1</v>
      </c>
      <c r="AH942" s="560"/>
      <c r="AI942" s="558"/>
      <c r="AJ942" s="562">
        <f>SUM(AG942+AH942-AI942)</f>
        <v>1</v>
      </c>
      <c r="AK942" s="560"/>
      <c r="AL942" s="558"/>
      <c r="AM942" s="562">
        <f>SUM(AJ942+AK942-AL942)</f>
        <v>1</v>
      </c>
      <c r="AN942" s="560"/>
      <c r="AO942" s="558"/>
      <c r="AP942" s="562">
        <f>SUM(AM942+AN942-AO942)</f>
        <v>1</v>
      </c>
      <c r="AQ942" s="560"/>
      <c r="AR942" s="558"/>
      <c r="AS942" s="562">
        <f>SUM(AP942+AQ942-AR942)</f>
        <v>1</v>
      </c>
      <c r="AT942" s="560"/>
      <c r="AU942" s="558"/>
      <c r="AV942" s="562">
        <f>SUM(AS942+AT942-AU942)</f>
        <v>1</v>
      </c>
      <c r="AW942" s="583">
        <f>SUM(M942+P942+S942+V942+Y942+AB942+AE942+AH942+AK942+AN942+AQ942+AT942)</f>
        <v>0</v>
      </c>
      <c r="AX942" s="583">
        <f>SUM(N942+Q942+T942+W942+Z942+AC942+AF942+AI942+AL942+AO942+AR942+AU942)</f>
        <v>0</v>
      </c>
      <c r="AY942" s="564">
        <f>SUM(N942,Q942,T942,W942,Z942,AC942,AF942,AI942,AL942,AO942,AR942,AU942)</f>
        <v>0</v>
      </c>
      <c r="AZ942" s="565" t="e">
        <f>AVERAGE(N942,Q942,T942,W942,Z942,AC942,AF942,AI942,AL942,AO942,AR942,AU942)</f>
        <v>#DIV/0!</v>
      </c>
      <c r="BA942" s="566">
        <f>COUNT(N942,Q942,T942,W942,Z942,AC942,AF942,AI942,AL942,AO942,AR942,AU942)</f>
        <v>0</v>
      </c>
      <c r="BB942" s="567">
        <f>MAX(0, Table176252626[[#This Row],[Column6]])</f>
        <v>1</v>
      </c>
      <c r="BC942" s="568">
        <v>0</v>
      </c>
      <c r="BD942" s="584">
        <f>K942</f>
        <v>1</v>
      </c>
      <c r="BE942" s="583">
        <f>SUM(BD942-BC942)</f>
        <v>1</v>
      </c>
      <c r="BF942" s="585">
        <v>2</v>
      </c>
      <c r="BG942" s="586">
        <v>43591.347442129627</v>
      </c>
      <c r="BH942" s="572">
        <f>BH438</f>
        <v>46265</v>
      </c>
      <c r="BI942" s="587">
        <f>BH942-BG942</f>
        <v>2673.6525578703731</v>
      </c>
      <c r="BJ942" s="580" t="str">
        <f>IF(AND(K942&gt;0,BI942&gt;365),"Dead Stock","")</f>
        <v>Dead Stock</v>
      </c>
      <c r="BK942" s="751">
        <v>313.60000000000002</v>
      </c>
    </row>
    <row r="943" spans="1:63" ht="13">
      <c r="A943" s="549"/>
      <c r="B943" s="550"/>
      <c r="C943" s="551">
        <v>940</v>
      </c>
      <c r="D943" s="710" t="s">
        <v>420</v>
      </c>
      <c r="E943" s="648">
        <v>1</v>
      </c>
      <c r="F943" s="553" t="s">
        <v>1953</v>
      </c>
      <c r="G943" s="580" t="s">
        <v>749</v>
      </c>
      <c r="H943" s="581" t="s">
        <v>2062</v>
      </c>
      <c r="I943" s="581" t="s">
        <v>420</v>
      </c>
      <c r="J943" s="580" t="s">
        <v>3003</v>
      </c>
      <c r="K943" s="582">
        <f t="shared" ref="K943:K948" si="2975">AV943</f>
        <v>0</v>
      </c>
      <c r="L943" s="580">
        <v>0</v>
      </c>
      <c r="M943" s="557">
        <v>80</v>
      </c>
      <c r="N943" s="558">
        <v>80</v>
      </c>
      <c r="O943" s="559">
        <f t="shared" ref="O943:O948" si="2976">SUM(L943+M943-N943)</f>
        <v>0</v>
      </c>
      <c r="P943" s="560">
        <v>80</v>
      </c>
      <c r="Q943" s="558">
        <v>80</v>
      </c>
      <c r="R943" s="559">
        <f t="shared" ref="R943:R948" si="2977">SUM(O943+P943-Q943)</f>
        <v>0</v>
      </c>
      <c r="S943" s="560">
        <v>80</v>
      </c>
      <c r="T943" s="558">
        <v>80</v>
      </c>
      <c r="U943" s="561">
        <f t="shared" ref="U943:U948" si="2978">SUM(R943+S943-T943)</f>
        <v>0</v>
      </c>
      <c r="V943" s="560">
        <v>80</v>
      </c>
      <c r="W943" s="558">
        <v>80</v>
      </c>
      <c r="X943" s="559">
        <f t="shared" ref="X943:X948" si="2979">SUM(U943+V943-W943)</f>
        <v>0</v>
      </c>
      <c r="Y943" s="560">
        <v>80</v>
      </c>
      <c r="Z943" s="558">
        <v>80</v>
      </c>
      <c r="AA943" s="561">
        <f t="shared" ref="AA943:AA948" si="2980">SUM(X943+Y943-Z943)</f>
        <v>0</v>
      </c>
      <c r="AB943" s="560">
        <v>80</v>
      </c>
      <c r="AC943" s="558">
        <v>80</v>
      </c>
      <c r="AD943" s="559">
        <f t="shared" ref="AD943:AD948" si="2981">SUM(AA943+AB943-AC943)</f>
        <v>0</v>
      </c>
      <c r="AE943" s="557">
        <v>80</v>
      </c>
      <c r="AF943" s="558">
        <v>80</v>
      </c>
      <c r="AG943" s="756">
        <f>SUM(AD943+AE943-AF943)</f>
        <v>0</v>
      </c>
      <c r="AH943" s="560">
        <v>80</v>
      </c>
      <c r="AI943" s="558">
        <v>80</v>
      </c>
      <c r="AJ943" s="562">
        <f t="shared" ref="AJ943:AJ948" si="2982">SUM(AG943+AH943-AI943)</f>
        <v>0</v>
      </c>
      <c r="AK943" s="560">
        <v>80</v>
      </c>
      <c r="AL943" s="558">
        <v>80</v>
      </c>
      <c r="AM943" s="562">
        <f t="shared" ref="AM943:AM948" si="2983">SUM(AJ943+AK943-AL943)</f>
        <v>0</v>
      </c>
      <c r="AN943" s="560"/>
      <c r="AO943" s="558"/>
      <c r="AP943" s="562">
        <f t="shared" si="2972"/>
        <v>0</v>
      </c>
      <c r="AQ943" s="560"/>
      <c r="AR943" s="558"/>
      <c r="AS943" s="605">
        <f t="shared" si="2973"/>
        <v>0</v>
      </c>
      <c r="AT943" s="557"/>
      <c r="AU943" s="558"/>
      <c r="AV943" s="562">
        <f t="shared" ref="AV943:AV948" si="2984">SUM(AS943+AT943-AU943)</f>
        <v>0</v>
      </c>
      <c r="AW943" s="631">
        <f t="shared" ref="AW943:AW948" si="2985">SUM(M943+P943+S943+V943+Y943+AB943+AE943+AH943+AK943+AN943+AQ943+AT943)</f>
        <v>720</v>
      </c>
      <c r="AX943" s="583">
        <f t="shared" si="2967"/>
        <v>720</v>
      </c>
      <c r="AY943" s="564">
        <f t="shared" ref="AY943:AY948" si="2986">SUM(N943,Q943,T943,W943,Z943,AC943,AF943,AI943,AL943,AO943,AR943,AU943)</f>
        <v>720</v>
      </c>
      <c r="AZ943" s="565">
        <f t="shared" ref="AZ943:AZ948" si="2987">AVERAGE(N943,Q943,T943,W943,Z943,AC943,AF943,AI943,AL943,AO943,AR943,AU943)</f>
        <v>80</v>
      </c>
      <c r="BA943" s="566">
        <f t="shared" ref="BA943:BA948" si="2988">COUNT(N943,Q943,T943,W943,Z943,AC943,AF943,AI943,AL943,AO943,AR943,AU943)</f>
        <v>9</v>
      </c>
      <c r="BB943" s="567">
        <f>MAX(N943,Q943,T943,W943,Z943,AC943,AF943,AI943,AL943,AO943,AR943,AU943)</f>
        <v>80</v>
      </c>
      <c r="BC943" s="568">
        <v>0</v>
      </c>
      <c r="BD943" s="584">
        <f t="shared" si="2930"/>
        <v>0</v>
      </c>
      <c r="BE943" s="583">
        <f t="shared" si="2922"/>
        <v>0</v>
      </c>
      <c r="BF943" s="585">
        <v>2</v>
      </c>
      <c r="BG943" s="586"/>
      <c r="BH943" s="572">
        <f>BH941</f>
        <v>46265</v>
      </c>
      <c r="BI943" s="608">
        <f t="shared" si="2974"/>
        <v>46265</v>
      </c>
      <c r="BJ943" s="580" t="str">
        <f t="shared" si="2923"/>
        <v/>
      </c>
      <c r="BK943" s="751">
        <v>123</v>
      </c>
    </row>
    <row r="944" spans="1:63" ht="13">
      <c r="A944" s="575"/>
      <c r="B944" s="576"/>
      <c r="C944" s="577">
        <v>941</v>
      </c>
      <c r="D944" s="710" t="s">
        <v>420</v>
      </c>
      <c r="E944" s="648">
        <v>2</v>
      </c>
      <c r="F944" s="553" t="s">
        <v>1953</v>
      </c>
      <c r="G944" s="590" t="s">
        <v>750</v>
      </c>
      <c r="H944" s="637" t="s">
        <v>5066</v>
      </c>
      <c r="I944" s="581" t="s">
        <v>420</v>
      </c>
      <c r="J944" s="580" t="s">
        <v>3003</v>
      </c>
      <c r="K944" s="582">
        <f t="shared" si="2975"/>
        <v>120</v>
      </c>
      <c r="L944" s="580">
        <v>0</v>
      </c>
      <c r="M944" s="557">
        <v>120</v>
      </c>
      <c r="N944" s="558">
        <v>120</v>
      </c>
      <c r="O944" s="559">
        <f t="shared" si="2976"/>
        <v>0</v>
      </c>
      <c r="P944" s="560">
        <v>120</v>
      </c>
      <c r="Q944" s="558">
        <v>120</v>
      </c>
      <c r="R944" s="559">
        <f t="shared" si="2977"/>
        <v>0</v>
      </c>
      <c r="S944" s="560">
        <v>120</v>
      </c>
      <c r="T944" s="558">
        <v>120</v>
      </c>
      <c r="U944" s="561">
        <f t="shared" si="2978"/>
        <v>0</v>
      </c>
      <c r="V944" s="560">
        <v>160</v>
      </c>
      <c r="W944" s="558">
        <v>160</v>
      </c>
      <c r="X944" s="559">
        <f t="shared" si="2979"/>
        <v>0</v>
      </c>
      <c r="Y944" s="560">
        <v>160</v>
      </c>
      <c r="Z944" s="558">
        <v>160</v>
      </c>
      <c r="AA944" s="561">
        <f t="shared" si="2980"/>
        <v>0</v>
      </c>
      <c r="AB944" s="560">
        <v>160</v>
      </c>
      <c r="AC944" s="558">
        <v>160</v>
      </c>
      <c r="AD944" s="559">
        <f t="shared" si="2981"/>
        <v>0</v>
      </c>
      <c r="AE944" s="557">
        <v>160</v>
      </c>
      <c r="AF944" s="558">
        <v>160</v>
      </c>
      <c r="AG944" s="756">
        <f t="shared" ref="AG944:AG948" si="2989">SUM(AD944+AE944-AF944)</f>
        <v>0</v>
      </c>
      <c r="AH944" s="560">
        <v>160</v>
      </c>
      <c r="AI944" s="558">
        <v>160</v>
      </c>
      <c r="AJ944" s="562">
        <f t="shared" si="2982"/>
        <v>0</v>
      </c>
      <c r="AK944" s="560">
        <v>160</v>
      </c>
      <c r="AL944" s="558">
        <f>40</f>
        <v>40</v>
      </c>
      <c r="AM944" s="562">
        <f t="shared" si="2983"/>
        <v>120</v>
      </c>
      <c r="AN944" s="560"/>
      <c r="AO944" s="558"/>
      <c r="AP944" s="562">
        <f t="shared" si="2972"/>
        <v>120</v>
      </c>
      <c r="AQ944" s="560"/>
      <c r="AR944" s="558"/>
      <c r="AS944" s="605">
        <f t="shared" si="2973"/>
        <v>120</v>
      </c>
      <c r="AT944" s="557"/>
      <c r="AU944" s="558"/>
      <c r="AV944" s="562">
        <f t="shared" si="2984"/>
        <v>120</v>
      </c>
      <c r="AW944" s="631">
        <f t="shared" si="2985"/>
        <v>1320</v>
      </c>
      <c r="AX944" s="583">
        <f t="shared" si="2967"/>
        <v>1200</v>
      </c>
      <c r="AY944" s="564">
        <f t="shared" si="2986"/>
        <v>1200</v>
      </c>
      <c r="AZ944" s="565">
        <f t="shared" si="2987"/>
        <v>133.33333333333334</v>
      </c>
      <c r="BA944" s="566">
        <f t="shared" si="2988"/>
        <v>9</v>
      </c>
      <c r="BB944" s="567">
        <v>1</v>
      </c>
      <c r="BC944" s="568">
        <v>0</v>
      </c>
      <c r="BD944" s="584">
        <f t="shared" si="2930"/>
        <v>120</v>
      </c>
      <c r="BE944" s="583">
        <f t="shared" si="2922"/>
        <v>120</v>
      </c>
      <c r="BF944" s="585">
        <v>2</v>
      </c>
      <c r="BG944" s="586"/>
      <c r="BH944" s="572">
        <f t="shared" si="2933"/>
        <v>46265</v>
      </c>
      <c r="BI944" s="608">
        <f t="shared" si="2974"/>
        <v>46265</v>
      </c>
      <c r="BJ944" s="580" t="str">
        <f t="shared" si="2923"/>
        <v>Dead Stock</v>
      </c>
      <c r="BK944" s="751">
        <v>123</v>
      </c>
    </row>
    <row r="945" spans="1:63" ht="13">
      <c r="A945" s="549"/>
      <c r="B945" s="576"/>
      <c r="C945" s="551">
        <v>942</v>
      </c>
      <c r="D945" s="710" t="s">
        <v>420</v>
      </c>
      <c r="E945" s="648">
        <v>3</v>
      </c>
      <c r="F945" s="553" t="s">
        <v>1952</v>
      </c>
      <c r="G945" s="580" t="s">
        <v>751</v>
      </c>
      <c r="H945" s="581" t="s">
        <v>752</v>
      </c>
      <c r="I945" s="581" t="s">
        <v>420</v>
      </c>
      <c r="J945" s="580" t="s">
        <v>3003</v>
      </c>
      <c r="K945" s="582">
        <f t="shared" si="2975"/>
        <v>50</v>
      </c>
      <c r="L945" s="580">
        <v>0</v>
      </c>
      <c r="M945" s="557">
        <v>100</v>
      </c>
      <c r="N945" s="558"/>
      <c r="O945" s="559">
        <f t="shared" si="2976"/>
        <v>100</v>
      </c>
      <c r="P945" s="560"/>
      <c r="Q945" s="558">
        <f>25+25+25</f>
        <v>75</v>
      </c>
      <c r="R945" s="559">
        <f t="shared" si="2977"/>
        <v>25</v>
      </c>
      <c r="S945" s="560">
        <v>100</v>
      </c>
      <c r="T945" s="558">
        <f>25+25+25+25</f>
        <v>100</v>
      </c>
      <c r="U945" s="561">
        <f t="shared" si="2978"/>
        <v>25</v>
      </c>
      <c r="V945" s="560">
        <v>100</v>
      </c>
      <c r="W945" s="558">
        <f>25+25+25</f>
        <v>75</v>
      </c>
      <c r="X945" s="559">
        <f t="shared" si="2979"/>
        <v>50</v>
      </c>
      <c r="Y945" s="560">
        <v>100</v>
      </c>
      <c r="Z945" s="558">
        <f>25+25</f>
        <v>50</v>
      </c>
      <c r="AA945" s="561">
        <f t="shared" si="2980"/>
        <v>100</v>
      </c>
      <c r="AB945" s="560"/>
      <c r="AC945" s="558">
        <v>75</v>
      </c>
      <c r="AD945" s="559">
        <f t="shared" si="2981"/>
        <v>25</v>
      </c>
      <c r="AE945" s="557">
        <v>100</v>
      </c>
      <c r="AF945" s="558">
        <f>25+25</f>
        <v>50</v>
      </c>
      <c r="AG945" s="756">
        <f t="shared" si="2989"/>
        <v>75</v>
      </c>
      <c r="AH945" s="560"/>
      <c r="AI945" s="558">
        <f>25+25</f>
        <v>50</v>
      </c>
      <c r="AJ945" s="562">
        <f t="shared" si="2982"/>
        <v>25</v>
      </c>
      <c r="AK945" s="560">
        <v>100</v>
      </c>
      <c r="AL945" s="558">
        <f>25+25+25</f>
        <v>75</v>
      </c>
      <c r="AM945" s="562">
        <f t="shared" si="2983"/>
        <v>50</v>
      </c>
      <c r="AN945" s="560"/>
      <c r="AO945" s="558"/>
      <c r="AP945" s="562">
        <f t="shared" si="2972"/>
        <v>50</v>
      </c>
      <c r="AQ945" s="560"/>
      <c r="AR945" s="558"/>
      <c r="AS945" s="605">
        <f t="shared" si="2973"/>
        <v>50</v>
      </c>
      <c r="AT945" s="557"/>
      <c r="AU945" s="558"/>
      <c r="AV945" s="562">
        <f t="shared" si="2984"/>
        <v>50</v>
      </c>
      <c r="AW945" s="631">
        <f t="shared" si="2985"/>
        <v>600</v>
      </c>
      <c r="AX945" s="583">
        <f t="shared" si="2967"/>
        <v>550</v>
      </c>
      <c r="AY945" s="564">
        <f t="shared" si="2986"/>
        <v>550</v>
      </c>
      <c r="AZ945" s="565">
        <f t="shared" si="2987"/>
        <v>68.75</v>
      </c>
      <c r="BA945" s="566">
        <f t="shared" si="2988"/>
        <v>8</v>
      </c>
      <c r="BB945" s="567">
        <f>MAX(0, Table176252626[[#This Row],[Column6]])</f>
        <v>50</v>
      </c>
      <c r="BC945" s="568">
        <v>1</v>
      </c>
      <c r="BD945" s="584">
        <f t="shared" si="2930"/>
        <v>50</v>
      </c>
      <c r="BE945" s="583">
        <f t="shared" si="2922"/>
        <v>49</v>
      </c>
      <c r="BF945" s="585">
        <v>2</v>
      </c>
      <c r="BG945" s="586">
        <v>46242</v>
      </c>
      <c r="BH945" s="572">
        <f t="shared" si="2933"/>
        <v>46265</v>
      </c>
      <c r="BI945" s="608">
        <f t="shared" si="2974"/>
        <v>23</v>
      </c>
      <c r="BJ945" s="580" t="str">
        <f t="shared" si="2923"/>
        <v/>
      </c>
      <c r="BK945" s="751">
        <v>8</v>
      </c>
    </row>
    <row r="946" spans="1:63" ht="13">
      <c r="A946" s="549"/>
      <c r="B946" s="576"/>
      <c r="C946" s="551">
        <v>943</v>
      </c>
      <c r="D946" s="764" t="s">
        <v>3893</v>
      </c>
      <c r="E946" s="765">
        <v>1</v>
      </c>
      <c r="F946" s="553" t="s">
        <v>1952</v>
      </c>
      <c r="G946" s="580" t="s">
        <v>204</v>
      </c>
      <c r="H946" s="581" t="s">
        <v>2392</v>
      </c>
      <c r="I946" s="581" t="s">
        <v>423</v>
      </c>
      <c r="J946" s="580" t="s">
        <v>1961</v>
      </c>
      <c r="K946" s="582">
        <f t="shared" si="2975"/>
        <v>600</v>
      </c>
      <c r="L946" s="580">
        <v>700</v>
      </c>
      <c r="M946" s="557">
        <v>400</v>
      </c>
      <c r="N946" s="558">
        <f>200+200+20+200+20</f>
        <v>640</v>
      </c>
      <c r="O946" s="559">
        <f t="shared" si="2976"/>
        <v>460</v>
      </c>
      <c r="P946" s="560"/>
      <c r="Q946" s="558">
        <v>160</v>
      </c>
      <c r="R946" s="559">
        <f t="shared" si="2977"/>
        <v>300</v>
      </c>
      <c r="S946" s="560">
        <f>200+200</f>
        <v>400</v>
      </c>
      <c r="T946" s="558"/>
      <c r="U946" s="561">
        <f t="shared" si="2978"/>
        <v>700</v>
      </c>
      <c r="V946" s="560"/>
      <c r="W946" s="558">
        <v>100</v>
      </c>
      <c r="X946" s="559">
        <f t="shared" si="2979"/>
        <v>600</v>
      </c>
      <c r="Y946" s="560"/>
      <c r="Z946" s="558"/>
      <c r="AA946" s="561">
        <f t="shared" si="2980"/>
        <v>600</v>
      </c>
      <c r="AB946" s="560"/>
      <c r="AC946" s="558"/>
      <c r="AD946" s="559">
        <f t="shared" si="2981"/>
        <v>600</v>
      </c>
      <c r="AE946" s="557">
        <v>200</v>
      </c>
      <c r="AF946" s="558">
        <f>100+100+100+100</f>
        <v>400</v>
      </c>
      <c r="AG946" s="756">
        <f t="shared" si="2989"/>
        <v>400</v>
      </c>
      <c r="AH946" s="560"/>
      <c r="AI946" s="558"/>
      <c r="AJ946" s="562">
        <f t="shared" si="2982"/>
        <v>400</v>
      </c>
      <c r="AK946" s="560">
        <v>200</v>
      </c>
      <c r="AL946" s="558"/>
      <c r="AM946" s="562">
        <f t="shared" si="2983"/>
        <v>600</v>
      </c>
      <c r="AN946" s="560"/>
      <c r="AO946" s="558"/>
      <c r="AP946" s="562">
        <f t="shared" si="2972"/>
        <v>600</v>
      </c>
      <c r="AQ946" s="560"/>
      <c r="AR946" s="558"/>
      <c r="AS946" s="605">
        <f t="shared" si="2973"/>
        <v>600</v>
      </c>
      <c r="AT946" s="557"/>
      <c r="AU946" s="558"/>
      <c r="AV946" s="562">
        <f t="shared" si="2984"/>
        <v>600</v>
      </c>
      <c r="AW946" s="631">
        <f t="shared" si="2985"/>
        <v>1200</v>
      </c>
      <c r="AX946" s="583">
        <f t="shared" si="2967"/>
        <v>1300</v>
      </c>
      <c r="AY946" s="564">
        <f t="shared" si="2986"/>
        <v>1300</v>
      </c>
      <c r="AZ946" s="565">
        <f t="shared" si="2987"/>
        <v>325</v>
      </c>
      <c r="BA946" s="566">
        <f t="shared" si="2988"/>
        <v>4</v>
      </c>
      <c r="BB946" s="567">
        <f>MAX(0, Table176252626[[#This Row],[Column6]])</f>
        <v>600</v>
      </c>
      <c r="BC946" s="568">
        <v>100</v>
      </c>
      <c r="BD946" s="584">
        <f t="shared" si="2930"/>
        <v>600</v>
      </c>
      <c r="BE946" s="583">
        <f t="shared" si="2922"/>
        <v>500</v>
      </c>
      <c r="BF946" s="585">
        <v>2</v>
      </c>
      <c r="BG946" s="586">
        <v>46212</v>
      </c>
      <c r="BH946" s="572">
        <f t="shared" si="2933"/>
        <v>46265</v>
      </c>
      <c r="BI946" s="608">
        <f t="shared" si="2974"/>
        <v>53</v>
      </c>
      <c r="BJ946" s="580" t="str">
        <f t="shared" si="2923"/>
        <v/>
      </c>
      <c r="BK946" s="751">
        <v>25900</v>
      </c>
    </row>
    <row r="947" spans="1:63" ht="13">
      <c r="A947" s="549"/>
      <c r="B947" s="550"/>
      <c r="C947" s="551">
        <v>944</v>
      </c>
      <c r="D947" s="764" t="s">
        <v>3893</v>
      </c>
      <c r="E947" s="765">
        <v>2</v>
      </c>
      <c r="F947" s="553" t="s">
        <v>1952</v>
      </c>
      <c r="G947" s="580" t="s">
        <v>241</v>
      </c>
      <c r="H947" s="581" t="s">
        <v>2393</v>
      </c>
      <c r="I947" s="581" t="s">
        <v>418</v>
      </c>
      <c r="J947" s="580" t="s">
        <v>1949</v>
      </c>
      <c r="K947" s="582">
        <f t="shared" si="2975"/>
        <v>0</v>
      </c>
      <c r="L947" s="580">
        <v>3</v>
      </c>
      <c r="M947" s="557"/>
      <c r="N947" s="558">
        <v>1</v>
      </c>
      <c r="O947" s="559">
        <f t="shared" si="2976"/>
        <v>2</v>
      </c>
      <c r="P947" s="560">
        <v>2</v>
      </c>
      <c r="Q947" s="558">
        <f>1+1+1</f>
        <v>3</v>
      </c>
      <c r="R947" s="559">
        <f t="shared" si="2977"/>
        <v>1</v>
      </c>
      <c r="S947" s="560">
        <f>1+1+1+1+1</f>
        <v>5</v>
      </c>
      <c r="T947" s="558">
        <f>1+1</f>
        <v>2</v>
      </c>
      <c r="U947" s="561">
        <f t="shared" si="2978"/>
        <v>4</v>
      </c>
      <c r="V947" s="560">
        <v>2</v>
      </c>
      <c r="W947" s="558">
        <f>1+3</f>
        <v>4</v>
      </c>
      <c r="X947" s="559">
        <f t="shared" si="2979"/>
        <v>2</v>
      </c>
      <c r="Y947" s="560"/>
      <c r="Z947" s="558">
        <v>1</v>
      </c>
      <c r="AA947" s="561">
        <f t="shared" si="2980"/>
        <v>1</v>
      </c>
      <c r="AB947" s="560">
        <f>2+1</f>
        <v>3</v>
      </c>
      <c r="AC947" s="558">
        <v>1</v>
      </c>
      <c r="AD947" s="559">
        <f t="shared" si="2981"/>
        <v>3</v>
      </c>
      <c r="AE947" s="557">
        <f>1+1</f>
        <v>2</v>
      </c>
      <c r="AF947" s="558">
        <f>1+1</f>
        <v>2</v>
      </c>
      <c r="AG947" s="756">
        <f t="shared" si="2989"/>
        <v>3</v>
      </c>
      <c r="AH947" s="560">
        <v>1</v>
      </c>
      <c r="AI947" s="558">
        <f>1+1</f>
        <v>2</v>
      </c>
      <c r="AJ947" s="562">
        <f t="shared" si="2982"/>
        <v>2</v>
      </c>
      <c r="AK947" s="560">
        <v>1</v>
      </c>
      <c r="AL947" s="558">
        <f>2+1</f>
        <v>3</v>
      </c>
      <c r="AM947" s="562">
        <f t="shared" si="2983"/>
        <v>0</v>
      </c>
      <c r="AN947" s="560"/>
      <c r="AO947" s="558"/>
      <c r="AP947" s="562">
        <f t="shared" si="2972"/>
        <v>0</v>
      </c>
      <c r="AQ947" s="560"/>
      <c r="AR947" s="558"/>
      <c r="AS947" s="605">
        <f t="shared" si="2973"/>
        <v>0</v>
      </c>
      <c r="AT947" s="557"/>
      <c r="AU947" s="558"/>
      <c r="AV947" s="562">
        <f t="shared" si="2984"/>
        <v>0</v>
      </c>
      <c r="AW947" s="631">
        <f t="shared" si="2985"/>
        <v>16</v>
      </c>
      <c r="AX947" s="583">
        <f t="shared" si="2967"/>
        <v>19</v>
      </c>
      <c r="AY947" s="564">
        <f t="shared" si="2986"/>
        <v>19</v>
      </c>
      <c r="AZ947" s="565">
        <f t="shared" si="2987"/>
        <v>2.1111111111111112</v>
      </c>
      <c r="BA947" s="566">
        <f t="shared" si="2988"/>
        <v>9</v>
      </c>
      <c r="BB947" s="567">
        <v>3</v>
      </c>
      <c r="BC947" s="568">
        <v>1</v>
      </c>
      <c r="BD947" s="584">
        <f t="shared" si="2930"/>
        <v>0</v>
      </c>
      <c r="BE947" s="583">
        <f t="shared" si="2922"/>
        <v>-1</v>
      </c>
      <c r="BF947" s="585">
        <v>2</v>
      </c>
      <c r="BG947" s="586">
        <v>46218</v>
      </c>
      <c r="BH947" s="572">
        <f t="shared" si="2933"/>
        <v>46265</v>
      </c>
      <c r="BI947" s="608">
        <f t="shared" si="2974"/>
        <v>47</v>
      </c>
      <c r="BJ947" s="580" t="str">
        <f t="shared" si="2923"/>
        <v/>
      </c>
      <c r="BK947" s="751">
        <v>25900</v>
      </c>
    </row>
    <row r="948" spans="1:63" ht="13">
      <c r="A948" s="575"/>
      <c r="B948" s="576"/>
      <c r="C948" s="577">
        <v>945</v>
      </c>
      <c r="D948" s="764" t="s">
        <v>3893</v>
      </c>
      <c r="E948" s="765">
        <v>3</v>
      </c>
      <c r="F948" s="553" t="s">
        <v>1952</v>
      </c>
      <c r="G948" s="580" t="s">
        <v>2403</v>
      </c>
      <c r="H948" s="581" t="s">
        <v>2404</v>
      </c>
      <c r="I948" s="581" t="s">
        <v>429</v>
      </c>
      <c r="J948" s="580" t="s">
        <v>1949</v>
      </c>
      <c r="K948" s="582">
        <f t="shared" si="2975"/>
        <v>1</v>
      </c>
      <c r="L948" s="580">
        <v>1</v>
      </c>
      <c r="M948" s="557"/>
      <c r="N948" s="558"/>
      <c r="O948" s="559">
        <f t="shared" si="2976"/>
        <v>1</v>
      </c>
      <c r="P948" s="560"/>
      <c r="Q948" s="558"/>
      <c r="R948" s="559">
        <f t="shared" si="2977"/>
        <v>1</v>
      </c>
      <c r="S948" s="560"/>
      <c r="T948" s="558"/>
      <c r="U948" s="561">
        <f t="shared" si="2978"/>
        <v>1</v>
      </c>
      <c r="V948" s="560"/>
      <c r="W948" s="558"/>
      <c r="X948" s="559">
        <f t="shared" si="2979"/>
        <v>1</v>
      </c>
      <c r="Y948" s="560">
        <f>1+3</f>
        <v>4</v>
      </c>
      <c r="Z948" s="558"/>
      <c r="AA948" s="561">
        <f t="shared" si="2980"/>
        <v>5</v>
      </c>
      <c r="AB948" s="560">
        <v>1</v>
      </c>
      <c r="AC948" s="558"/>
      <c r="AD948" s="559">
        <f t="shared" si="2981"/>
        <v>6</v>
      </c>
      <c r="AE948" s="557"/>
      <c r="AF948" s="558">
        <v>5</v>
      </c>
      <c r="AG948" s="756">
        <f t="shared" si="2989"/>
        <v>1</v>
      </c>
      <c r="AH948" s="560"/>
      <c r="AI948" s="558"/>
      <c r="AJ948" s="562">
        <f t="shared" si="2982"/>
        <v>1</v>
      </c>
      <c r="AK948" s="560"/>
      <c r="AL948" s="558"/>
      <c r="AM948" s="562">
        <f t="shared" si="2983"/>
        <v>1</v>
      </c>
      <c r="AN948" s="560"/>
      <c r="AO948" s="558"/>
      <c r="AP948" s="562">
        <f t="shared" si="2972"/>
        <v>1</v>
      </c>
      <c r="AQ948" s="560"/>
      <c r="AR948" s="558"/>
      <c r="AS948" s="605">
        <f t="shared" si="2973"/>
        <v>1</v>
      </c>
      <c r="AT948" s="557"/>
      <c r="AU948" s="558"/>
      <c r="AV948" s="562">
        <f t="shared" si="2984"/>
        <v>1</v>
      </c>
      <c r="AW948" s="631">
        <f t="shared" si="2985"/>
        <v>5</v>
      </c>
      <c r="AX948" s="583">
        <f t="shared" si="2967"/>
        <v>5</v>
      </c>
      <c r="AY948" s="564">
        <f t="shared" si="2986"/>
        <v>5</v>
      </c>
      <c r="AZ948" s="565">
        <f t="shared" si="2987"/>
        <v>5</v>
      </c>
      <c r="BA948" s="566">
        <f t="shared" si="2988"/>
        <v>1</v>
      </c>
      <c r="BB948" s="567">
        <f>MAX(0, Table176252626[[#This Row],[Column6]])</f>
        <v>1</v>
      </c>
      <c r="BC948" s="568">
        <v>0</v>
      </c>
      <c r="BD948" s="584">
        <f t="shared" si="2930"/>
        <v>1</v>
      </c>
      <c r="BE948" s="583">
        <f t="shared" si="2922"/>
        <v>1</v>
      </c>
      <c r="BF948" s="585">
        <v>2</v>
      </c>
      <c r="BG948" s="586">
        <v>46196</v>
      </c>
      <c r="BH948" s="572">
        <f t="shared" si="2933"/>
        <v>46265</v>
      </c>
      <c r="BI948" s="587">
        <f t="shared" si="2974"/>
        <v>69</v>
      </c>
      <c r="BJ948" s="580" t="str">
        <f t="shared" si="2923"/>
        <v/>
      </c>
      <c r="BK948" s="751">
        <v>22500</v>
      </c>
    </row>
    <row r="949" spans="1:63" ht="13">
      <c r="A949" s="549"/>
      <c r="B949" s="550"/>
      <c r="C949" s="551">
        <v>946</v>
      </c>
      <c r="D949" s="764" t="s">
        <v>3893</v>
      </c>
      <c r="E949" s="765">
        <v>4</v>
      </c>
      <c r="F949" s="553" t="s">
        <v>1952</v>
      </c>
      <c r="G949" s="588" t="s">
        <v>3079</v>
      </c>
      <c r="H949" s="589" t="s">
        <v>3080</v>
      </c>
      <c r="I949" s="589" t="s">
        <v>4855</v>
      </c>
      <c r="J949" s="588" t="s">
        <v>1949</v>
      </c>
      <c r="K949" s="594">
        <f t="shared" ref="K949:K952" si="2990">AV949</f>
        <v>1</v>
      </c>
      <c r="L949" s="580">
        <v>0</v>
      </c>
      <c r="M949" s="558">
        <v>1</v>
      </c>
      <c r="N949" s="558"/>
      <c r="O949" s="562">
        <f t="shared" ref="O949:O952" si="2991">SUM(L949+M949-N949)</f>
        <v>1</v>
      </c>
      <c r="P949" s="560"/>
      <c r="Q949" s="558"/>
      <c r="R949" s="562">
        <f t="shared" ref="R949:R952" si="2992">SUM(O949+P949-Q949)</f>
        <v>1</v>
      </c>
      <c r="S949" s="560"/>
      <c r="T949" s="558"/>
      <c r="U949" s="595">
        <f t="shared" ref="U949:U952" si="2993">SUM(R949+S949-T949)</f>
        <v>1</v>
      </c>
      <c r="V949" s="560"/>
      <c r="W949" s="558"/>
      <c r="X949" s="562">
        <f t="shared" ref="X949:X952" si="2994">SUM(U949+V949-W949)</f>
        <v>1</v>
      </c>
      <c r="Y949" s="560"/>
      <c r="Z949" s="558"/>
      <c r="AA949" s="595">
        <f t="shared" ref="AA949:AA952" si="2995">SUM(X949+Y949-Z949)</f>
        <v>1</v>
      </c>
      <c r="AB949" s="560"/>
      <c r="AC949" s="558"/>
      <c r="AD949" s="562">
        <f t="shared" ref="AD949:AD952" si="2996">SUM(AA949+AB949-AC949)</f>
        <v>1</v>
      </c>
      <c r="AE949" s="557"/>
      <c r="AF949" s="558"/>
      <c r="AG949" s="672">
        <f t="shared" ref="AG949:AG952" si="2997">SUM(AD949+AE949-AF949)</f>
        <v>1</v>
      </c>
      <c r="AH949" s="560"/>
      <c r="AI949" s="558"/>
      <c r="AJ949" s="562">
        <f t="shared" ref="AJ949:AJ952" si="2998">SUM(AG949+AH949-AI949)</f>
        <v>1</v>
      </c>
      <c r="AK949" s="560"/>
      <c r="AL949" s="558"/>
      <c r="AM949" s="562">
        <f t="shared" ref="AM949:AM952" si="2999">SUM(AJ949+AK949-AL949)</f>
        <v>1</v>
      </c>
      <c r="AN949" s="560"/>
      <c r="AO949" s="558"/>
      <c r="AP949" s="562">
        <f t="shared" si="2972"/>
        <v>1</v>
      </c>
      <c r="AQ949" s="560"/>
      <c r="AR949" s="558"/>
      <c r="AS949" s="562">
        <f t="shared" si="2973"/>
        <v>1</v>
      </c>
      <c r="AT949" s="560"/>
      <c r="AU949" s="558"/>
      <c r="AV949" s="562">
        <f t="shared" ref="AV949:AV952" si="3000">SUM(AS949+AT949-AU949)</f>
        <v>1</v>
      </c>
      <c r="AW949" s="597">
        <f t="shared" ref="AW949:AX951" si="3001">SUM(M949+P949+S949+V949+Y949+AB949+AE949+AH949+AK949+AN949+AQ949+AT949)</f>
        <v>1</v>
      </c>
      <c r="AX949" s="583">
        <f t="shared" si="3001"/>
        <v>0</v>
      </c>
      <c r="AY949" s="599">
        <f t="shared" ref="AY949:AY952" si="3002">SUM(N949,Q949,T949,W949,Z949,AC949,AF949,AI949,AL949,AO949,AR949,AU949)</f>
        <v>0</v>
      </c>
      <c r="AZ949" s="600" t="e">
        <f t="shared" ref="AZ949:AZ952" si="3003">AVERAGE(N949,Q949,T949,W949,Z949,AC949,AF949,AI949,AL949,AO949,AR949,AU949)</f>
        <v>#DIV/0!</v>
      </c>
      <c r="BA949" s="601">
        <f t="shared" ref="BA949:BA952" si="3004">COUNT(N949,Q949,T949,W949,Z949,AC949,AF949,AI949,AL949,AO949,AR949,AU949)</f>
        <v>0</v>
      </c>
      <c r="BB949" s="602">
        <v>1</v>
      </c>
      <c r="BC949" s="603">
        <v>0</v>
      </c>
      <c r="BD949" s="584">
        <f t="shared" si="2930"/>
        <v>1</v>
      </c>
      <c r="BE949" s="583">
        <f t="shared" si="2922"/>
        <v>1</v>
      </c>
      <c r="BF949" s="585">
        <v>2</v>
      </c>
      <c r="BG949" s="586">
        <v>46041</v>
      </c>
      <c r="BH949" s="572">
        <f t="shared" si="2933"/>
        <v>46265</v>
      </c>
      <c r="BI949" s="610">
        <f t="shared" si="2974"/>
        <v>224</v>
      </c>
      <c r="BJ949" s="580" t="str">
        <f t="shared" si="2923"/>
        <v/>
      </c>
      <c r="BK949" s="751">
        <v>19800</v>
      </c>
    </row>
    <row r="950" spans="1:63" ht="13">
      <c r="A950" s="549"/>
      <c r="B950" s="550"/>
      <c r="C950" s="551">
        <v>947</v>
      </c>
      <c r="D950" s="764" t="s">
        <v>3893</v>
      </c>
      <c r="E950" s="765">
        <v>5</v>
      </c>
      <c r="F950" s="593" t="s">
        <v>1952</v>
      </c>
      <c r="G950" s="588" t="s">
        <v>3163</v>
      </c>
      <c r="H950" s="589" t="s">
        <v>3162</v>
      </c>
      <c r="I950" s="589" t="s">
        <v>423</v>
      </c>
      <c r="J950" s="588" t="s">
        <v>1961</v>
      </c>
      <c r="K950" s="594">
        <f t="shared" si="2990"/>
        <v>160</v>
      </c>
      <c r="L950" s="588">
        <v>180</v>
      </c>
      <c r="M950" s="558"/>
      <c r="N950" s="558"/>
      <c r="O950" s="562">
        <f t="shared" si="2991"/>
        <v>180</v>
      </c>
      <c r="P950" s="560"/>
      <c r="Q950" s="558"/>
      <c r="R950" s="562">
        <f t="shared" si="2992"/>
        <v>180</v>
      </c>
      <c r="S950" s="560"/>
      <c r="T950" s="558">
        <v>20</v>
      </c>
      <c r="U950" s="595">
        <f t="shared" si="2993"/>
        <v>160</v>
      </c>
      <c r="V950" s="560"/>
      <c r="W950" s="558"/>
      <c r="X950" s="562">
        <f t="shared" si="2994"/>
        <v>160</v>
      </c>
      <c r="Y950" s="560"/>
      <c r="Z950" s="558"/>
      <c r="AA950" s="595">
        <f t="shared" si="2995"/>
        <v>160</v>
      </c>
      <c r="AB950" s="560"/>
      <c r="AC950" s="558"/>
      <c r="AD950" s="562">
        <f t="shared" si="2996"/>
        <v>160</v>
      </c>
      <c r="AE950" s="557"/>
      <c r="AF950" s="558"/>
      <c r="AG950" s="672">
        <f t="shared" si="2997"/>
        <v>160</v>
      </c>
      <c r="AH950" s="560"/>
      <c r="AI950" s="558"/>
      <c r="AJ950" s="562">
        <f t="shared" si="2998"/>
        <v>160</v>
      </c>
      <c r="AK950" s="560"/>
      <c r="AL950" s="558"/>
      <c r="AM950" s="562">
        <f t="shared" si="2999"/>
        <v>160</v>
      </c>
      <c r="AN950" s="560"/>
      <c r="AO950" s="558"/>
      <c r="AP950" s="562">
        <f t="shared" si="2972"/>
        <v>160</v>
      </c>
      <c r="AQ950" s="560"/>
      <c r="AR950" s="558"/>
      <c r="AS950" s="562">
        <f t="shared" si="2973"/>
        <v>160</v>
      </c>
      <c r="AT950" s="560"/>
      <c r="AU950" s="558"/>
      <c r="AV950" s="562">
        <f t="shared" si="3000"/>
        <v>160</v>
      </c>
      <c r="AW950" s="597">
        <f t="shared" si="3001"/>
        <v>0</v>
      </c>
      <c r="AX950" s="583">
        <f t="shared" si="3001"/>
        <v>20</v>
      </c>
      <c r="AY950" s="599">
        <f t="shared" si="3002"/>
        <v>20</v>
      </c>
      <c r="AZ950" s="600">
        <f t="shared" si="3003"/>
        <v>20</v>
      </c>
      <c r="BA950" s="601">
        <f t="shared" si="3004"/>
        <v>1</v>
      </c>
      <c r="BB950" s="602">
        <v>160</v>
      </c>
      <c r="BC950" s="603">
        <v>10</v>
      </c>
      <c r="BD950" s="584">
        <f t="shared" si="2930"/>
        <v>160</v>
      </c>
      <c r="BE950" s="583">
        <f t="shared" si="2922"/>
        <v>150</v>
      </c>
      <c r="BF950" s="585">
        <v>2</v>
      </c>
      <c r="BG950" s="586">
        <v>45513.348923611113</v>
      </c>
      <c r="BH950" s="572">
        <f t="shared" si="2933"/>
        <v>46265</v>
      </c>
      <c r="BI950" s="610">
        <f t="shared" si="2974"/>
        <v>751.6510763888873</v>
      </c>
      <c r="BJ950" s="580" t="str">
        <f t="shared" si="2923"/>
        <v>Dead Stock</v>
      </c>
      <c r="BK950" s="751">
        <v>29500</v>
      </c>
    </row>
    <row r="951" spans="1:63" ht="13">
      <c r="A951" s="549"/>
      <c r="B951" s="576"/>
      <c r="C951" s="551">
        <v>948</v>
      </c>
      <c r="D951" s="764" t="s">
        <v>3893</v>
      </c>
      <c r="E951" s="765">
        <v>6</v>
      </c>
      <c r="F951" s="593" t="s">
        <v>1952</v>
      </c>
      <c r="G951" s="588" t="s">
        <v>3083</v>
      </c>
      <c r="H951" s="589" t="s">
        <v>3084</v>
      </c>
      <c r="I951" s="589" t="s">
        <v>429</v>
      </c>
      <c r="J951" s="588" t="s">
        <v>1954</v>
      </c>
      <c r="K951" s="594">
        <f t="shared" si="2990"/>
        <v>5</v>
      </c>
      <c r="L951" s="588">
        <v>5</v>
      </c>
      <c r="M951" s="558"/>
      <c r="N951" s="558"/>
      <c r="O951" s="562">
        <f t="shared" si="2991"/>
        <v>5</v>
      </c>
      <c r="P951" s="560"/>
      <c r="Q951" s="558"/>
      <c r="R951" s="562">
        <f t="shared" si="2992"/>
        <v>5</v>
      </c>
      <c r="S951" s="560"/>
      <c r="T951" s="558"/>
      <c r="U951" s="595">
        <f t="shared" si="2993"/>
        <v>5</v>
      </c>
      <c r="V951" s="560"/>
      <c r="W951" s="558"/>
      <c r="X951" s="562">
        <f t="shared" si="2994"/>
        <v>5</v>
      </c>
      <c r="Y951" s="560"/>
      <c r="Z951" s="558"/>
      <c r="AA951" s="595">
        <f t="shared" si="2995"/>
        <v>5</v>
      </c>
      <c r="AB951" s="560"/>
      <c r="AC951" s="558"/>
      <c r="AD951" s="562">
        <f t="shared" si="2996"/>
        <v>5</v>
      </c>
      <c r="AE951" s="557"/>
      <c r="AF951" s="558"/>
      <c r="AG951" s="672">
        <f t="shared" si="2997"/>
        <v>5</v>
      </c>
      <c r="AH951" s="560"/>
      <c r="AI951" s="558"/>
      <c r="AJ951" s="562">
        <f t="shared" si="2998"/>
        <v>5</v>
      </c>
      <c r="AK951" s="560"/>
      <c r="AL951" s="558"/>
      <c r="AM951" s="562">
        <f t="shared" si="2999"/>
        <v>5</v>
      </c>
      <c r="AN951" s="560"/>
      <c r="AO951" s="558"/>
      <c r="AP951" s="562">
        <f t="shared" si="2972"/>
        <v>5</v>
      </c>
      <c r="AQ951" s="560"/>
      <c r="AR951" s="558"/>
      <c r="AS951" s="562">
        <f t="shared" ref="AS951" si="3005">SUM(AP951+AQ951-AR951)</f>
        <v>5</v>
      </c>
      <c r="AT951" s="560"/>
      <c r="AU951" s="558"/>
      <c r="AV951" s="562">
        <f t="shared" si="3000"/>
        <v>5</v>
      </c>
      <c r="AW951" s="597">
        <f t="shared" si="3001"/>
        <v>0</v>
      </c>
      <c r="AX951" s="583">
        <f t="shared" si="3001"/>
        <v>0</v>
      </c>
      <c r="AY951" s="599">
        <f t="shared" si="3002"/>
        <v>0</v>
      </c>
      <c r="AZ951" s="600" t="e">
        <f t="shared" si="3003"/>
        <v>#DIV/0!</v>
      </c>
      <c r="BA951" s="601">
        <f t="shared" si="3004"/>
        <v>0</v>
      </c>
      <c r="BB951" s="602">
        <v>5</v>
      </c>
      <c r="BC951" s="603">
        <v>1</v>
      </c>
      <c r="BD951" s="584">
        <f t="shared" si="2930"/>
        <v>5</v>
      </c>
      <c r="BE951" s="583">
        <f t="shared" si="2922"/>
        <v>4</v>
      </c>
      <c r="BF951" s="585">
        <v>2</v>
      </c>
      <c r="BG951" s="586">
        <v>45856</v>
      </c>
      <c r="BH951" s="572">
        <f t="shared" si="2933"/>
        <v>46265</v>
      </c>
      <c r="BI951" s="604">
        <f t="shared" si="2974"/>
        <v>409</v>
      </c>
      <c r="BJ951" s="580" t="str">
        <f t="shared" si="2923"/>
        <v>Dead Stock</v>
      </c>
      <c r="BK951" s="751">
        <v>2980</v>
      </c>
    </row>
    <row r="952" spans="1:63" ht="13">
      <c r="A952" s="549"/>
      <c r="B952" s="550"/>
      <c r="C952" s="551">
        <v>950</v>
      </c>
      <c r="D952" s="609"/>
      <c r="E952" s="578"/>
      <c r="F952" s="593" t="s">
        <v>1952</v>
      </c>
      <c r="G952" s="588" t="s">
        <v>4335</v>
      </c>
      <c r="H952" s="589" t="s">
        <v>4336</v>
      </c>
      <c r="I952" s="589" t="s">
        <v>421</v>
      </c>
      <c r="J952" s="580" t="s">
        <v>629</v>
      </c>
      <c r="K952" s="594">
        <f t="shared" si="2990"/>
        <v>2</v>
      </c>
      <c r="L952" s="588">
        <v>2</v>
      </c>
      <c r="M952" s="558"/>
      <c r="N952" s="558"/>
      <c r="O952" s="562">
        <f t="shared" si="2991"/>
        <v>2</v>
      </c>
      <c r="P952" s="560"/>
      <c r="Q952" s="558"/>
      <c r="R952" s="562">
        <f t="shared" si="2992"/>
        <v>2</v>
      </c>
      <c r="S952" s="560"/>
      <c r="T952" s="558"/>
      <c r="U952" s="595">
        <f t="shared" si="2993"/>
        <v>2</v>
      </c>
      <c r="V952" s="560"/>
      <c r="W952" s="558"/>
      <c r="X952" s="562">
        <f t="shared" si="2994"/>
        <v>2</v>
      </c>
      <c r="Y952" s="560"/>
      <c r="Z952" s="558"/>
      <c r="AA952" s="595">
        <f t="shared" si="2995"/>
        <v>2</v>
      </c>
      <c r="AB952" s="560"/>
      <c r="AC952" s="558"/>
      <c r="AD952" s="562">
        <f t="shared" si="2996"/>
        <v>2</v>
      </c>
      <c r="AE952" s="557"/>
      <c r="AF952" s="558"/>
      <c r="AG952" s="672">
        <f t="shared" si="2997"/>
        <v>2</v>
      </c>
      <c r="AH952" s="560"/>
      <c r="AI952" s="558"/>
      <c r="AJ952" s="562">
        <f t="shared" si="2998"/>
        <v>2</v>
      </c>
      <c r="AK952" s="560"/>
      <c r="AL952" s="558"/>
      <c r="AM952" s="562">
        <f t="shared" si="2999"/>
        <v>2</v>
      </c>
      <c r="AN952" s="560"/>
      <c r="AO952" s="558"/>
      <c r="AP952" s="562">
        <f t="shared" ref="AP952" si="3006">SUM(AM952+AN952-AO952)</f>
        <v>2</v>
      </c>
      <c r="AQ952" s="560"/>
      <c r="AR952" s="558"/>
      <c r="AS952" s="562">
        <f>SUM(AP952+AQ952-AR952)</f>
        <v>2</v>
      </c>
      <c r="AT952" s="560"/>
      <c r="AU952" s="558"/>
      <c r="AV952" s="562">
        <f t="shared" si="3000"/>
        <v>2</v>
      </c>
      <c r="AW952" s="597">
        <f>SUM(M952+P952+S952+V952+Y952+AB952+AE952+AH952+AK952+AN952+AQ952+AT952)</f>
        <v>0</v>
      </c>
      <c r="AX952" s="583">
        <f t="shared" ref="AX952" si="3007">SUM(N952+Q952+T952+W952+Z952+AC952+AF952+AI952+AL952+AO952+AR952+AU952)</f>
        <v>0</v>
      </c>
      <c r="AY952" s="599">
        <f t="shared" si="3002"/>
        <v>0</v>
      </c>
      <c r="AZ952" s="600" t="e">
        <f t="shared" si="3003"/>
        <v>#DIV/0!</v>
      </c>
      <c r="BA952" s="601">
        <f t="shared" si="3004"/>
        <v>0</v>
      </c>
      <c r="BB952" s="567">
        <v>2</v>
      </c>
      <c r="BC952" s="568">
        <v>1</v>
      </c>
      <c r="BD952" s="584">
        <f t="shared" si="2930"/>
        <v>2</v>
      </c>
      <c r="BE952" s="583">
        <f t="shared" si="2922"/>
        <v>1</v>
      </c>
      <c r="BF952" s="585">
        <v>2</v>
      </c>
      <c r="BG952" s="586">
        <v>45942</v>
      </c>
      <c r="BH952" s="572">
        <f>BH961</f>
        <v>46265</v>
      </c>
      <c r="BI952" s="587">
        <f t="shared" si="2974"/>
        <v>323</v>
      </c>
      <c r="BJ952" s="580" t="str">
        <f t="shared" si="2923"/>
        <v/>
      </c>
      <c r="BK952" s="751">
        <v>3651</v>
      </c>
    </row>
    <row r="953" spans="1:63" ht="13">
      <c r="A953" s="549"/>
      <c r="B953" s="550"/>
      <c r="C953" s="551">
        <v>952</v>
      </c>
      <c r="D953" s="609"/>
      <c r="E953" s="578"/>
      <c r="F953" s="553" t="s">
        <v>1952</v>
      </c>
      <c r="G953" s="554" t="s">
        <v>4892</v>
      </c>
      <c r="H953" s="555" t="s">
        <v>4893</v>
      </c>
      <c r="I953" s="589" t="s">
        <v>418</v>
      </c>
      <c r="J953" s="580" t="s">
        <v>1955</v>
      </c>
      <c r="K953" s="594">
        <f>AV953</f>
        <v>30</v>
      </c>
      <c r="L953" s="588">
        <v>0</v>
      </c>
      <c r="M953" s="558"/>
      <c r="N953" s="558"/>
      <c r="O953" s="562">
        <f>SUM(L953+M953-N953)</f>
        <v>0</v>
      </c>
      <c r="P953" s="560"/>
      <c r="Q953" s="558"/>
      <c r="R953" s="562">
        <f>SUM(O953+P953-Q953)</f>
        <v>0</v>
      </c>
      <c r="S953" s="560"/>
      <c r="T953" s="558"/>
      <c r="U953" s="595">
        <f>SUM(R953+S953-T953)</f>
        <v>0</v>
      </c>
      <c r="V953" s="560">
        <v>30</v>
      </c>
      <c r="W953" s="558"/>
      <c r="X953" s="562">
        <f>SUM(U953+V953-W953)</f>
        <v>30</v>
      </c>
      <c r="Y953" s="560"/>
      <c r="Z953" s="558"/>
      <c r="AA953" s="595">
        <f>SUM(X953+Y953-Z953)</f>
        <v>30</v>
      </c>
      <c r="AB953" s="560"/>
      <c r="AC953" s="558"/>
      <c r="AD953" s="562">
        <f>SUM(AA953+AB953-AC953)</f>
        <v>30</v>
      </c>
      <c r="AE953" s="557"/>
      <c r="AF953" s="558"/>
      <c r="AG953" s="672">
        <f>SUM(AD953+AE953-AF953)</f>
        <v>30</v>
      </c>
      <c r="AH953" s="560"/>
      <c r="AI953" s="558"/>
      <c r="AJ953" s="562">
        <f>SUM(AG953+AH953-AI953)</f>
        <v>30</v>
      </c>
      <c r="AK953" s="560"/>
      <c r="AL953" s="558"/>
      <c r="AM953" s="562">
        <f>SUM(AJ953+AK953-AL953)</f>
        <v>30</v>
      </c>
      <c r="AN953" s="560"/>
      <c r="AO953" s="558"/>
      <c r="AP953" s="562">
        <f>SUM(AM953+AN953-AO953)</f>
        <v>30</v>
      </c>
      <c r="AQ953" s="560"/>
      <c r="AR953" s="558"/>
      <c r="AS953" s="562">
        <f>SUM(AP953+AQ953-AR953)</f>
        <v>30</v>
      </c>
      <c r="AT953" s="560"/>
      <c r="AU953" s="558"/>
      <c r="AV953" s="562">
        <f>SUM(AS953+AT953-AU953)</f>
        <v>30</v>
      </c>
      <c r="AW953" s="597">
        <f>SUM(M953+P953+S953+V953+Y953+AB953+AE953+AH953+AK953+AN953+AQ953+AT953)</f>
        <v>30</v>
      </c>
      <c r="AX953" s="583">
        <f t="shared" ref="AX953" si="3008">SUM(N953+Q953+T953+W953+Z953+AC953+AF953+AI953+AL953+AO953+AR953+AU953)</f>
        <v>0</v>
      </c>
      <c r="AY953" s="599">
        <f>SUM(N953,Q953,T953,W953,Z953,AC953,AF953,AI953,AL953,AO953,AR953,AU953)</f>
        <v>0</v>
      </c>
      <c r="AZ953" s="600" t="e">
        <f>AVERAGE(N953,Q953,T953,W953,Z953,AC953,AF953,AI953,AL953,AO953,AR953,AU953)</f>
        <v>#DIV/0!</v>
      </c>
      <c r="BA953" s="601">
        <f>COUNT(N953,Q953,T953,W953,Z953,AC953,AF953,AI953,AL953,AO953,AR953,AU953)</f>
        <v>0</v>
      </c>
      <c r="BB953" s="602">
        <v>30</v>
      </c>
      <c r="BC953" s="603">
        <v>1</v>
      </c>
      <c r="BD953" s="584">
        <f t="shared" si="2930"/>
        <v>30</v>
      </c>
      <c r="BE953" s="583">
        <f t="shared" si="2922"/>
        <v>29</v>
      </c>
      <c r="BF953" s="585">
        <v>2</v>
      </c>
      <c r="BG953" s="586">
        <v>46132</v>
      </c>
      <c r="BH953" s="572">
        <f>BH954</f>
        <v>46265</v>
      </c>
      <c r="BI953" s="604">
        <f t="shared" ref="BI953" si="3009">BH953-BG953</f>
        <v>133</v>
      </c>
      <c r="BJ953" s="580" t="str">
        <f t="shared" si="2923"/>
        <v/>
      </c>
      <c r="BK953" s="751">
        <v>133</v>
      </c>
    </row>
    <row r="954" spans="1:63" ht="13">
      <c r="A954" s="590"/>
      <c r="B954" s="591"/>
      <c r="C954" s="577">
        <v>953</v>
      </c>
      <c r="D954" s="609"/>
      <c r="E954" s="578"/>
      <c r="F954" s="593" t="s">
        <v>1952</v>
      </c>
      <c r="G954" s="590" t="s">
        <v>4659</v>
      </c>
      <c r="H954" s="637" t="s">
        <v>4660</v>
      </c>
      <c r="I954" s="637" t="s">
        <v>418</v>
      </c>
      <c r="J954" s="590" t="s">
        <v>629</v>
      </c>
      <c r="K954" s="660">
        <f t="shared" ref="K954" si="3010">AV954</f>
        <v>1</v>
      </c>
      <c r="L954" s="554">
        <v>1</v>
      </c>
      <c r="M954" s="628"/>
      <c r="N954" s="628">
        <v>1</v>
      </c>
      <c r="O954" s="559">
        <f t="shared" ref="O954" si="3011">SUM(L954+M954-N954)</f>
        <v>0</v>
      </c>
      <c r="P954" s="629"/>
      <c r="Q954" s="628"/>
      <c r="R954" s="559">
        <f t="shared" ref="R954" si="3012">SUM(O954+P954-Q954)</f>
        <v>0</v>
      </c>
      <c r="S954" s="629"/>
      <c r="T954" s="628"/>
      <c r="U954" s="561">
        <f t="shared" ref="U954" si="3013">SUM(R954+S954-T954)</f>
        <v>0</v>
      </c>
      <c r="V954" s="629">
        <v>1</v>
      </c>
      <c r="W954" s="628">
        <v>1</v>
      </c>
      <c r="X954" s="559">
        <f t="shared" ref="X954" si="3014">SUM(U954+V954-W954)</f>
        <v>0</v>
      </c>
      <c r="Y954" s="629"/>
      <c r="Z954" s="628"/>
      <c r="AA954" s="561">
        <f t="shared" ref="AA954" si="3015">SUM(X954+Y954-Z954)</f>
        <v>0</v>
      </c>
      <c r="AB954" s="629">
        <v>1</v>
      </c>
      <c r="AC954" s="628">
        <v>1</v>
      </c>
      <c r="AD954" s="559">
        <f t="shared" ref="AD954" si="3016">SUM(AA954+AB954-AC954)</f>
        <v>0</v>
      </c>
      <c r="AE954" s="627">
        <v>1</v>
      </c>
      <c r="AF954" s="628"/>
      <c r="AG954" s="756">
        <f t="shared" ref="AG954" si="3017">SUM(AD954+AE954-AF954)</f>
        <v>1</v>
      </c>
      <c r="AH954" s="629">
        <v>1</v>
      </c>
      <c r="AI954" s="628">
        <v>1</v>
      </c>
      <c r="AJ954" s="559">
        <f t="shared" ref="AJ954" si="3018">SUM(AG954+AH954-AI954)</f>
        <v>1</v>
      </c>
      <c r="AK954" s="629"/>
      <c r="AL954" s="628"/>
      <c r="AM954" s="559">
        <f t="shared" ref="AM954" si="3019">SUM(AJ954+AK954-AL954)</f>
        <v>1</v>
      </c>
      <c r="AN954" s="629"/>
      <c r="AO954" s="628"/>
      <c r="AP954" s="559">
        <f t="shared" ref="AP954" si="3020">SUM(AM954+AN954-AO954)</f>
        <v>1</v>
      </c>
      <c r="AQ954" s="629"/>
      <c r="AR954" s="628"/>
      <c r="AS954" s="559">
        <f t="shared" ref="AS954" si="3021">SUM(AP954+AQ954-AR954)</f>
        <v>1</v>
      </c>
      <c r="AT954" s="629"/>
      <c r="AU954" s="628"/>
      <c r="AV954" s="559">
        <f t="shared" ref="AV954" si="3022">SUM(AS954+AT954-AU954)</f>
        <v>1</v>
      </c>
      <c r="AW954" s="597">
        <f>SUM(M954+P954+S954+V954+Y954+AB954+AE954+AH954+AK954+AN954+AQ954+AT954)</f>
        <v>4</v>
      </c>
      <c r="AX954" s="715">
        <f>SUM(N954+Q954+T954+W954+Z954+AC954+AF954+AI954+AL954+AO954+AR954+AU954)</f>
        <v>4</v>
      </c>
      <c r="AY954" s="716">
        <f t="shared" ref="AY954" si="3023">SUM(N954,Q954,T954,W954,Z954,AC954,AF954,AI954,AL954,AO954,AR954,AU954)</f>
        <v>4</v>
      </c>
      <c r="AZ954" s="717">
        <f t="shared" ref="AZ954" si="3024">AVERAGE(N954,Q954,T954,W954,Z954,AC954,AF954,AI954,AL954,AO954,AR954,AU954)</f>
        <v>1</v>
      </c>
      <c r="BA954" s="718">
        <f t="shared" ref="BA954" si="3025">COUNT(N954,Q954,T954,W954,Z954,AC954,AF954,AI954,AL954,AO954,AR954,AU954)</f>
        <v>4</v>
      </c>
      <c r="BB954" s="719">
        <v>2</v>
      </c>
      <c r="BC954" s="720">
        <v>1</v>
      </c>
      <c r="BD954" s="584">
        <f>K954</f>
        <v>1</v>
      </c>
      <c r="BE954" s="583">
        <f>SUM(BD954-BC954)</f>
        <v>0</v>
      </c>
      <c r="BF954" s="585">
        <v>2</v>
      </c>
      <c r="BG954" s="721">
        <v>46209</v>
      </c>
      <c r="BH954" s="572">
        <f>BH510</f>
        <v>46265</v>
      </c>
      <c r="BI954" s="722">
        <f t="shared" ref="BI954" si="3026">BH954-BG954</f>
        <v>56</v>
      </c>
      <c r="BJ954" s="580" t="str">
        <f>IF(AND(K954&gt;0,BI954&gt;365),"Dead Stock","")</f>
        <v/>
      </c>
      <c r="BK954" s="751">
        <v>80000</v>
      </c>
    </row>
    <row r="955" spans="1:63" ht="13">
      <c r="A955" s="549"/>
      <c r="B955" s="550"/>
      <c r="C955" s="551">
        <v>954</v>
      </c>
      <c r="D955" s="578"/>
      <c r="E955" s="578"/>
      <c r="F955" s="553" t="s">
        <v>1952</v>
      </c>
      <c r="G955" s="588" t="s">
        <v>4182</v>
      </c>
      <c r="H955" s="589" t="s">
        <v>4183</v>
      </c>
      <c r="I955" s="589" t="s">
        <v>4992</v>
      </c>
      <c r="J955" s="580" t="s">
        <v>629</v>
      </c>
      <c r="K955" s="594">
        <f t="shared" ref="K955" si="3027">AV955</f>
        <v>8</v>
      </c>
      <c r="L955" s="580">
        <v>20</v>
      </c>
      <c r="M955" s="558"/>
      <c r="N955" s="558"/>
      <c r="O955" s="562">
        <f t="shared" ref="O955" si="3028">SUM(L955+M955-N955)</f>
        <v>20</v>
      </c>
      <c r="P955" s="560"/>
      <c r="Q955" s="558"/>
      <c r="R955" s="562">
        <f t="shared" ref="R955" si="3029">SUM(O955+P955-Q955)</f>
        <v>20</v>
      </c>
      <c r="S955" s="560"/>
      <c r="T955" s="558"/>
      <c r="U955" s="595">
        <f t="shared" ref="U955" si="3030">SUM(R955+S955-T955)</f>
        <v>20</v>
      </c>
      <c r="V955" s="560"/>
      <c r="W955" s="558"/>
      <c r="X955" s="562">
        <f t="shared" ref="X955" si="3031">SUM(U955+V955-W955)</f>
        <v>20</v>
      </c>
      <c r="Y955" s="560"/>
      <c r="Z955" s="558"/>
      <c r="AA955" s="595">
        <f t="shared" ref="AA955" si="3032">SUM(X955+Y955-Z955)</f>
        <v>20</v>
      </c>
      <c r="AB955" s="560"/>
      <c r="AC955" s="558"/>
      <c r="AD955" s="562">
        <f t="shared" ref="AD955" si="3033">SUM(AA955+AB955-AC955)</f>
        <v>20</v>
      </c>
      <c r="AE955" s="557"/>
      <c r="AF955" s="558">
        <v>12</v>
      </c>
      <c r="AG955" s="672">
        <f t="shared" ref="AG955" si="3034">SUM(AD955+AE955-AF955)</f>
        <v>8</v>
      </c>
      <c r="AH955" s="560"/>
      <c r="AI955" s="558"/>
      <c r="AJ955" s="562">
        <f t="shared" ref="AJ955" si="3035">SUM(AG955+AH955-AI955)</f>
        <v>8</v>
      </c>
      <c r="AK955" s="560"/>
      <c r="AL955" s="558"/>
      <c r="AM955" s="562">
        <f t="shared" ref="AM955" si="3036">SUM(AJ955+AK955-AL955)</f>
        <v>8</v>
      </c>
      <c r="AN955" s="560"/>
      <c r="AO955" s="558"/>
      <c r="AP955" s="562">
        <f t="shared" ref="AP955" si="3037">SUM(AM955+AN955-AO955)</f>
        <v>8</v>
      </c>
      <c r="AQ955" s="560"/>
      <c r="AR955" s="558"/>
      <c r="AS955" s="562">
        <f t="shared" ref="AS955" si="3038">SUM(AP955+AQ955-AR955)</f>
        <v>8</v>
      </c>
      <c r="AT955" s="560"/>
      <c r="AU955" s="558"/>
      <c r="AV955" s="562">
        <f t="shared" ref="AV955" si="3039">SUM(AS955+AT955-AU955)</f>
        <v>8</v>
      </c>
      <c r="AW955" s="597">
        <f t="shared" ref="AW955" si="3040">SUM(M955+P955+S955+V955+Y955+AB955+AE955+AH955+AK955+AN955+AQ955+AT955)</f>
        <v>0</v>
      </c>
      <c r="AX955" s="583">
        <f t="shared" ref="AX955" si="3041">SUM(N955+Q955+T955+W955+Z955+AC955+AF955+AI955+AL955+AO955+AR955+AU955)</f>
        <v>12</v>
      </c>
      <c r="AY955" s="599">
        <f t="shared" ref="AY955" si="3042">SUM(N955,Q955,T955,W955,Z955,AC955,AF955,AI955,AL955,AO955,AR955,AU955)</f>
        <v>12</v>
      </c>
      <c r="AZ955" s="600">
        <f t="shared" ref="AZ955" si="3043">AVERAGE(N955,Q955,T955,W955,Z955,AC955,AF955,AI955,AL955,AO955,AR955,AU955)</f>
        <v>12</v>
      </c>
      <c r="BA955" s="601">
        <f t="shared" ref="BA955" si="3044">COUNT(N955,Q955,T955,W955,Z955,AC955,AF955,AI955,AL955,AO955,AR955,AU955)</f>
        <v>1</v>
      </c>
      <c r="BB955" s="602">
        <v>8</v>
      </c>
      <c r="BC955" s="603">
        <v>1</v>
      </c>
      <c r="BD955" s="584">
        <f t="shared" si="2930"/>
        <v>8</v>
      </c>
      <c r="BE955" s="583">
        <f t="shared" si="2922"/>
        <v>7</v>
      </c>
      <c r="BF955" s="585">
        <v>2</v>
      </c>
      <c r="BG955" s="586">
        <v>46065</v>
      </c>
      <c r="BH955" s="572">
        <f>BH647</f>
        <v>46265</v>
      </c>
      <c r="BI955" s="604">
        <f t="shared" ref="BI955" si="3045">BH955-BG955</f>
        <v>200</v>
      </c>
      <c r="BJ955" s="580" t="str">
        <f t="shared" si="2923"/>
        <v/>
      </c>
      <c r="BK955" s="751">
        <v>390</v>
      </c>
    </row>
    <row r="956" spans="1:63" ht="13">
      <c r="A956" s="590"/>
      <c r="B956" s="591"/>
      <c r="C956" s="551">
        <v>955</v>
      </c>
      <c r="D956" s="578"/>
      <c r="E956" s="578"/>
      <c r="F956" s="553" t="s">
        <v>1952</v>
      </c>
      <c r="G956" s="588" t="s">
        <v>910</v>
      </c>
      <c r="H956" s="589" t="s">
        <v>911</v>
      </c>
      <c r="I956" s="589" t="s">
        <v>418</v>
      </c>
      <c r="J956" s="580" t="s">
        <v>629</v>
      </c>
      <c r="K956" s="594">
        <f t="shared" ref="K956" si="3046">AV956</f>
        <v>1</v>
      </c>
      <c r="L956" s="580">
        <v>0</v>
      </c>
      <c r="M956" s="558"/>
      <c r="N956" s="558"/>
      <c r="O956" s="562">
        <f t="shared" ref="O956" si="3047">SUM(L956+M956-N956)</f>
        <v>0</v>
      </c>
      <c r="P956" s="560"/>
      <c r="Q956" s="558"/>
      <c r="R956" s="562">
        <f t="shared" ref="R956" si="3048">SUM(O956+P956-Q956)</f>
        <v>0</v>
      </c>
      <c r="S956" s="560"/>
      <c r="T956" s="558"/>
      <c r="U956" s="595">
        <f t="shared" ref="U956" si="3049">SUM(R956+S956-T956)</f>
        <v>0</v>
      </c>
      <c r="V956" s="560"/>
      <c r="W956" s="558"/>
      <c r="X956" s="562">
        <f t="shared" ref="X956" si="3050">SUM(U956+V956-W956)</f>
        <v>0</v>
      </c>
      <c r="Y956" s="560"/>
      <c r="Z956" s="558"/>
      <c r="AA956" s="595">
        <f t="shared" ref="AA956" si="3051">SUM(X956+Y956-Z956)</f>
        <v>0</v>
      </c>
      <c r="AB956" s="560"/>
      <c r="AC956" s="558"/>
      <c r="AD956" s="562">
        <f t="shared" ref="AD956" si="3052">SUM(AA956+AB956-AC956)</f>
        <v>0</v>
      </c>
      <c r="AE956" s="557">
        <v>1</v>
      </c>
      <c r="AF956" s="558"/>
      <c r="AG956" s="672">
        <f t="shared" ref="AG956" si="3053">SUM(AD956+AE956-AF956)</f>
        <v>1</v>
      </c>
      <c r="AH956" s="560"/>
      <c r="AI956" s="558"/>
      <c r="AJ956" s="562">
        <f t="shared" ref="AJ956" si="3054">SUM(AG956+AH956-AI956)</f>
        <v>1</v>
      </c>
      <c r="AK956" s="560"/>
      <c r="AL956" s="558"/>
      <c r="AM956" s="562">
        <f t="shared" ref="AM956" si="3055">SUM(AJ956+AK956-AL956)</f>
        <v>1</v>
      </c>
      <c r="AN956" s="560"/>
      <c r="AO956" s="558"/>
      <c r="AP956" s="562">
        <f t="shared" ref="AP956" si="3056">SUM(AM956+AN956-AO956)</f>
        <v>1</v>
      </c>
      <c r="AQ956" s="560"/>
      <c r="AR956" s="558"/>
      <c r="AS956" s="562">
        <f t="shared" ref="AS956" si="3057">SUM(AP956+AQ956-AR956)</f>
        <v>1</v>
      </c>
      <c r="AT956" s="560"/>
      <c r="AU956" s="558"/>
      <c r="AV956" s="562">
        <f t="shared" ref="AV956" si="3058">SUM(AS956+AT956-AU956)</f>
        <v>1</v>
      </c>
      <c r="AW956" s="597">
        <f t="shared" ref="AW956" si="3059">SUM(M956+P956+S956+V956+Y956+AB956+AE956+AH956+AK956+AN956+AQ956+AT956)</f>
        <v>1</v>
      </c>
      <c r="AX956" s="583">
        <f>SUM(N956+Q956+T956+W956+Z956+AC956+AF956+AI956+AL956+AO956+AR956+AU956)</f>
        <v>0</v>
      </c>
      <c r="AY956" s="599">
        <f t="shared" ref="AY956" si="3060">SUM(N956,Q956,T956,W956,Z956,AC956,AF956,AI956,AL956,AO956,AR956,AU956)</f>
        <v>0</v>
      </c>
      <c r="AZ956" s="600" t="e">
        <f t="shared" ref="AZ956" si="3061">AVERAGE(N956,Q956,T956,W956,Z956,AC956,AF956,AI956,AL956,AO956,AR956,AU956)</f>
        <v>#DIV/0!</v>
      </c>
      <c r="BA956" s="601">
        <f t="shared" ref="BA956" si="3062">COUNT(N956,Q956,T956,W956,Z956,AC956,AF956,AI956,AL956,AO956,AR956,AU956)</f>
        <v>0</v>
      </c>
      <c r="BB956" s="602">
        <v>1</v>
      </c>
      <c r="BC956" s="603">
        <v>0</v>
      </c>
      <c r="BD956" s="584">
        <f t="shared" si="2930"/>
        <v>1</v>
      </c>
      <c r="BE956" s="583">
        <f t="shared" si="2922"/>
        <v>1</v>
      </c>
      <c r="BF956" s="585">
        <v>2</v>
      </c>
      <c r="BG956" s="586">
        <v>46226</v>
      </c>
      <c r="BH956" s="572">
        <f>BH919</f>
        <v>46265</v>
      </c>
      <c r="BI956" s="604">
        <f t="shared" ref="BI956" si="3063">BH956-BG956</f>
        <v>39</v>
      </c>
      <c r="BJ956" s="580" t="str">
        <f t="shared" si="2923"/>
        <v/>
      </c>
      <c r="BK956" s="751">
        <v>65909.5</v>
      </c>
    </row>
    <row r="957" spans="1:63" ht="13">
      <c r="A957" s="575"/>
      <c r="B957" s="737"/>
      <c r="C957" s="551">
        <v>956</v>
      </c>
      <c r="D957" s="578"/>
      <c r="E957" s="578"/>
      <c r="F957" s="553" t="s">
        <v>1952</v>
      </c>
      <c r="G957" s="736" t="s">
        <v>5085</v>
      </c>
      <c r="H957" s="589" t="s">
        <v>5086</v>
      </c>
      <c r="I957" s="581" t="s">
        <v>418</v>
      </c>
      <c r="J957" s="580" t="s">
        <v>629</v>
      </c>
      <c r="K957" s="582">
        <f t="shared" ref="K957" si="3064">AV957</f>
        <v>2</v>
      </c>
      <c r="L957" s="580">
        <v>0</v>
      </c>
      <c r="M957" s="557"/>
      <c r="N957" s="558"/>
      <c r="O957" s="559">
        <f t="shared" ref="O957" si="3065">SUM(L957+M957-N957)</f>
        <v>0</v>
      </c>
      <c r="P957" s="560"/>
      <c r="Q957" s="558"/>
      <c r="R957" s="559">
        <f t="shared" ref="R957" si="3066">SUM(O957+P957-Q957)</f>
        <v>0</v>
      </c>
      <c r="S957" s="560"/>
      <c r="T957" s="558"/>
      <c r="U957" s="561">
        <f t="shared" ref="U957" si="3067">SUM(R957+S957-T957)</f>
        <v>0</v>
      </c>
      <c r="V957" s="560"/>
      <c r="W957" s="558"/>
      <c r="X957" s="559">
        <f t="shared" ref="X957" si="3068">SUM(U957+V957-W957)</f>
        <v>0</v>
      </c>
      <c r="Y957" s="560"/>
      <c r="Z957" s="558"/>
      <c r="AA957" s="561">
        <f t="shared" ref="AA957" si="3069">SUM(X957+Y957-Z957)</f>
        <v>0</v>
      </c>
      <c r="AB957" s="560"/>
      <c r="AC957" s="558"/>
      <c r="AD957" s="559">
        <f t="shared" ref="AD957" si="3070">SUM(AA957+AB957-AC957)</f>
        <v>0</v>
      </c>
      <c r="AE957" s="557"/>
      <c r="AF957" s="558"/>
      <c r="AG957" s="756">
        <f t="shared" ref="AG957" si="3071">SUM(AD957+AE957-AF957)</f>
        <v>0</v>
      </c>
      <c r="AH957" s="560">
        <v>2</v>
      </c>
      <c r="AI957" s="558"/>
      <c r="AJ957" s="562">
        <f t="shared" ref="AJ957" si="3072">SUM(AG957+AH957-AI957)</f>
        <v>2</v>
      </c>
      <c r="AK957" s="560"/>
      <c r="AL957" s="558"/>
      <c r="AM957" s="562">
        <f t="shared" ref="AM957" si="3073">SUM(AJ957+AK957-AL957)</f>
        <v>2</v>
      </c>
      <c r="AN957" s="560"/>
      <c r="AO957" s="558"/>
      <c r="AP957" s="562">
        <f t="shared" ref="AP957" si="3074">SUM(AM957+AN957-AO957)</f>
        <v>2</v>
      </c>
      <c r="AQ957" s="560"/>
      <c r="AR957" s="558"/>
      <c r="AS957" s="562">
        <f t="shared" ref="AS957" si="3075">SUM(AP957+AQ957-AR957)</f>
        <v>2</v>
      </c>
      <c r="AT957" s="560"/>
      <c r="AU957" s="558"/>
      <c r="AV957" s="562">
        <f t="shared" ref="AV957" si="3076">SUM(AS957+AT957-AU957)</f>
        <v>2</v>
      </c>
      <c r="AW957" s="583">
        <f t="shared" ref="AW957" si="3077">SUM(M957+P957+S957+V957+Y957+AB957+AE957+AH957+AK957+AN957+AQ957+AT957)</f>
        <v>2</v>
      </c>
      <c r="AX957" s="583">
        <f>SUM(N957+Q957+T957+W957+Z957+AC957+AF957+AI957+AL957+AO957+AR957+AU957)</f>
        <v>0</v>
      </c>
      <c r="AY957" s="564">
        <f t="shared" ref="AY957" si="3078">SUM(N957,Q957,T957,W957,Z957,AC957,AF957,AI957,AL957,AO957,AR957,AU957)</f>
        <v>0</v>
      </c>
      <c r="AZ957" s="565" t="e">
        <f t="shared" ref="AZ957" si="3079">AVERAGE(N957,Q957,T957,W957,Z957,AC957,AF957,AI957,AL957,AO957,AR957,AU957)</f>
        <v>#DIV/0!</v>
      </c>
      <c r="BA957" s="566">
        <f t="shared" ref="BA957" si="3080">COUNT(N957,Q957,T957,W957,Z957,AC957,AF957,AI957,AL957,AO957,AR957,AU957)</f>
        <v>0</v>
      </c>
      <c r="BB957" s="567">
        <f>MAX(0, Table176252626[[#This Row],[Column6]])</f>
        <v>2</v>
      </c>
      <c r="BC957" s="568">
        <v>0</v>
      </c>
      <c r="BD957" s="584">
        <f>K957</f>
        <v>2</v>
      </c>
      <c r="BE957" s="583">
        <f>SUM(BD957-BC957)</f>
        <v>2</v>
      </c>
      <c r="BF957" s="585">
        <v>2</v>
      </c>
      <c r="BG957" s="586">
        <v>46259</v>
      </c>
      <c r="BH957" s="572">
        <f>BH688</f>
        <v>46265</v>
      </c>
      <c r="BI957" s="608">
        <f t="shared" ref="BI957" si="3081">BH957-BG957</f>
        <v>6</v>
      </c>
      <c r="BJ957" s="580" t="str">
        <f>IF(AND(K957&gt;0,BI957&gt;365),"Dead Stock","")</f>
        <v/>
      </c>
      <c r="BK957" s="751">
        <v>26000</v>
      </c>
    </row>
    <row r="958" spans="1:63" ht="13">
      <c r="A958" s="590"/>
      <c r="B958" s="591"/>
      <c r="C958" s="577">
        <v>957</v>
      </c>
      <c r="D958" s="578"/>
      <c r="E958" s="578"/>
      <c r="F958" s="553" t="s">
        <v>1952</v>
      </c>
      <c r="G958" s="728" t="s">
        <v>5090</v>
      </c>
      <c r="H958" s="581" t="s">
        <v>5091</v>
      </c>
      <c r="I958" s="581" t="s">
        <v>422</v>
      </c>
      <c r="J958" s="580" t="s">
        <v>629</v>
      </c>
      <c r="K958" s="582">
        <f t="shared" ref="K958:K959" si="3082">AV958</f>
        <v>0</v>
      </c>
      <c r="L958" s="580">
        <v>0</v>
      </c>
      <c r="M958" s="557"/>
      <c r="N958" s="558"/>
      <c r="O958" s="559">
        <f t="shared" ref="O958:O959" si="3083">SUM(L958+M958-N958)</f>
        <v>0</v>
      </c>
      <c r="P958" s="560"/>
      <c r="Q958" s="558"/>
      <c r="R958" s="559">
        <f t="shared" ref="R958:R959" si="3084">SUM(O958+P958-Q958)</f>
        <v>0</v>
      </c>
      <c r="S958" s="560"/>
      <c r="T958" s="558"/>
      <c r="U958" s="561">
        <f t="shared" ref="U958:U959" si="3085">SUM(R958+S958-T958)</f>
        <v>0</v>
      </c>
      <c r="V958" s="560"/>
      <c r="W958" s="558"/>
      <c r="X958" s="559">
        <f t="shared" ref="X958:X959" si="3086">SUM(U958+V958-W958)</f>
        <v>0</v>
      </c>
      <c r="Y958" s="560"/>
      <c r="Z958" s="558"/>
      <c r="AA958" s="561">
        <f t="shared" ref="AA958:AA959" si="3087">SUM(X958+Y958-Z958)</f>
        <v>0</v>
      </c>
      <c r="AB958" s="560"/>
      <c r="AC958" s="558"/>
      <c r="AD958" s="559">
        <f t="shared" ref="AD958:AD959" si="3088">SUM(AA958+AB958-AC958)</f>
        <v>0</v>
      </c>
      <c r="AE958" s="557"/>
      <c r="AF958" s="558"/>
      <c r="AG958" s="756">
        <f t="shared" ref="AG958:AG959" si="3089">SUM(AD958+AE958-AF958)</f>
        <v>0</v>
      </c>
      <c r="AH958" s="560">
        <v>1</v>
      </c>
      <c r="AI958" s="558"/>
      <c r="AJ958" s="562">
        <f t="shared" ref="AJ958:AJ959" si="3090">SUM(AG958+AH958-AI958)</f>
        <v>1</v>
      </c>
      <c r="AK958" s="560"/>
      <c r="AL958" s="558">
        <v>1</v>
      </c>
      <c r="AM958" s="562">
        <f t="shared" ref="AM958:AM959" si="3091">SUM(AJ958+AK958-AL958)</f>
        <v>0</v>
      </c>
      <c r="AN958" s="560"/>
      <c r="AO958" s="558"/>
      <c r="AP958" s="562">
        <f t="shared" ref="AP958:AP959" si="3092">SUM(AM958+AN958-AO958)</f>
        <v>0</v>
      </c>
      <c r="AQ958" s="560"/>
      <c r="AR958" s="558"/>
      <c r="AS958" s="562">
        <f t="shared" ref="AS958:AS959" si="3093">SUM(AP958+AQ958-AR958)</f>
        <v>0</v>
      </c>
      <c r="AT958" s="560"/>
      <c r="AU958" s="558"/>
      <c r="AV958" s="562">
        <f t="shared" ref="AV958:AV959" si="3094">SUM(AS958+AT958-AU958)</f>
        <v>0</v>
      </c>
      <c r="AW958" s="583">
        <f t="shared" ref="AW958:AX993" si="3095">SUM(M958+P958+S958+V958+Y958+AB958+AE958+AH958+AK958+AN958+AQ958+AT958)</f>
        <v>1</v>
      </c>
      <c r="AX958" s="583">
        <f t="shared" si="3095"/>
        <v>1</v>
      </c>
      <c r="AY958" s="564">
        <f t="shared" ref="AY958:AY959" si="3096">SUM(N958,Q958,T958,W958,Z958,AC958,AF958,AI958,AL958,AO958,AR958,AU958)</f>
        <v>1</v>
      </c>
      <c r="AZ958" s="565">
        <f t="shared" ref="AZ958:AZ959" si="3097">AVERAGE(N958,Q958,T958,W958,Z958,AC958,AF958,AI958,AL958,AO958,AR958,AU958)</f>
        <v>1</v>
      </c>
      <c r="BA958" s="566">
        <f t="shared" ref="BA958:BA959" si="3098">COUNT(N958,Q958,T958,W958,Z958,AC958,AF958,AI958,AL958,AO958,AR958,AU958)</f>
        <v>1</v>
      </c>
      <c r="BB958" s="567">
        <f>MAX(0, Table176252626[[#This Row],[Column6]])</f>
        <v>0</v>
      </c>
      <c r="BC958" s="568">
        <v>0</v>
      </c>
      <c r="BD958" s="584">
        <f t="shared" ref="BD958:BD1024" si="3099">K958</f>
        <v>0</v>
      </c>
      <c r="BE958" s="583">
        <f t="shared" ref="BE958:BE1028" si="3100">SUM(BD958-BC958)</f>
        <v>0</v>
      </c>
      <c r="BF958" s="585">
        <v>2</v>
      </c>
      <c r="BG958" s="586">
        <v>46262</v>
      </c>
      <c r="BH958" s="572">
        <f>BH957</f>
        <v>46265</v>
      </c>
      <c r="BI958" s="587">
        <f t="shared" ref="BI958:BI959" si="3101">BH958-BG958</f>
        <v>3</v>
      </c>
      <c r="BJ958" s="580" t="str">
        <f t="shared" ref="BJ958:BJ1028" si="3102">IF(AND(K958&gt;0,BI958&gt;365),"Dead Stock","")</f>
        <v/>
      </c>
      <c r="BK958" s="751">
        <v>56745</v>
      </c>
    </row>
    <row r="959" spans="1:63" ht="13">
      <c r="A959" s="549"/>
      <c r="B959" s="724"/>
      <c r="C959" s="551">
        <v>958</v>
      </c>
      <c r="D959" s="578"/>
      <c r="E959" s="578"/>
      <c r="F959" s="553" t="s">
        <v>1952</v>
      </c>
      <c r="G959" s="739" t="s">
        <v>4629</v>
      </c>
      <c r="H959" s="581" t="s">
        <v>4633</v>
      </c>
      <c r="I959" s="581"/>
      <c r="J959" s="580" t="s">
        <v>629</v>
      </c>
      <c r="K959" s="582">
        <f t="shared" si="3082"/>
        <v>1</v>
      </c>
      <c r="L959" s="580">
        <v>0</v>
      </c>
      <c r="M959" s="557"/>
      <c r="N959" s="558"/>
      <c r="O959" s="559">
        <f t="shared" si="3083"/>
        <v>0</v>
      </c>
      <c r="P959" s="560"/>
      <c r="Q959" s="558"/>
      <c r="R959" s="559">
        <f t="shared" si="3084"/>
        <v>0</v>
      </c>
      <c r="S959" s="560"/>
      <c r="T959" s="558"/>
      <c r="U959" s="561">
        <f t="shared" si="3085"/>
        <v>0</v>
      </c>
      <c r="V959" s="560"/>
      <c r="W959" s="558"/>
      <c r="X959" s="559">
        <f t="shared" si="3086"/>
        <v>0</v>
      </c>
      <c r="Y959" s="560"/>
      <c r="Z959" s="558"/>
      <c r="AA959" s="561">
        <f t="shared" si="3087"/>
        <v>0</v>
      </c>
      <c r="AB959" s="560"/>
      <c r="AC959" s="558"/>
      <c r="AD959" s="559">
        <f t="shared" si="3088"/>
        <v>0</v>
      </c>
      <c r="AE959" s="557"/>
      <c r="AF959" s="558"/>
      <c r="AG959" s="756">
        <f t="shared" si="3089"/>
        <v>0</v>
      </c>
      <c r="AH959" s="560">
        <v>1</v>
      </c>
      <c r="AI959" s="558"/>
      <c r="AJ959" s="562">
        <f t="shared" si="3090"/>
        <v>1</v>
      </c>
      <c r="AK959" s="560"/>
      <c r="AL959" s="558"/>
      <c r="AM959" s="562">
        <f t="shared" si="3091"/>
        <v>1</v>
      </c>
      <c r="AN959" s="560"/>
      <c r="AO959" s="558"/>
      <c r="AP959" s="562">
        <f t="shared" si="3092"/>
        <v>1</v>
      </c>
      <c r="AQ959" s="560"/>
      <c r="AR959" s="558"/>
      <c r="AS959" s="562">
        <f t="shared" si="3093"/>
        <v>1</v>
      </c>
      <c r="AT959" s="560"/>
      <c r="AU959" s="558"/>
      <c r="AV959" s="562">
        <f t="shared" si="3094"/>
        <v>1</v>
      </c>
      <c r="AW959" s="583">
        <f t="shared" si="3095"/>
        <v>1</v>
      </c>
      <c r="AX959" s="583">
        <f t="shared" si="3095"/>
        <v>0</v>
      </c>
      <c r="AY959" s="564">
        <f t="shared" si="3096"/>
        <v>0</v>
      </c>
      <c r="AZ959" s="565" t="e">
        <f t="shared" si="3097"/>
        <v>#DIV/0!</v>
      </c>
      <c r="BA959" s="566">
        <f t="shared" si="3098"/>
        <v>0</v>
      </c>
      <c r="BB959" s="567">
        <f>MAX(0, Table176252626[[#This Row],[Column6]])</f>
        <v>1</v>
      </c>
      <c r="BC959" s="568">
        <v>0</v>
      </c>
      <c r="BD959" s="584">
        <f t="shared" si="3099"/>
        <v>1</v>
      </c>
      <c r="BE959" s="583">
        <f t="shared" si="3100"/>
        <v>1</v>
      </c>
      <c r="BF959" s="585">
        <v>2</v>
      </c>
      <c r="BG959" s="586">
        <v>46262</v>
      </c>
      <c r="BH959" s="572">
        <f t="shared" ref="BH959:BH1026" si="3103">BH958</f>
        <v>46265</v>
      </c>
      <c r="BI959" s="587">
        <f t="shared" si="3101"/>
        <v>3</v>
      </c>
      <c r="BJ959" s="580" t="str">
        <f t="shared" si="3102"/>
        <v/>
      </c>
      <c r="BK959" s="751">
        <v>15000</v>
      </c>
    </row>
    <row r="960" spans="1:63" ht="13">
      <c r="A960" s="590"/>
      <c r="B960" s="591"/>
      <c r="C960" s="551">
        <v>959</v>
      </c>
      <c r="D960" s="578"/>
      <c r="E960" s="578"/>
      <c r="F960" s="553" t="s">
        <v>1952</v>
      </c>
      <c r="G960" s="736" t="s">
        <v>5101</v>
      </c>
      <c r="H960" s="589" t="s">
        <v>5103</v>
      </c>
      <c r="I960" s="589" t="s">
        <v>5102</v>
      </c>
      <c r="J960" s="588" t="s">
        <v>640</v>
      </c>
      <c r="K960" s="594">
        <f>AV960</f>
        <v>1</v>
      </c>
      <c r="L960" s="588">
        <v>0</v>
      </c>
      <c r="M960" s="558"/>
      <c r="N960" s="558"/>
      <c r="O960" s="562">
        <f>SUM(L960+M960-N960)</f>
        <v>0</v>
      </c>
      <c r="P960" s="560"/>
      <c r="Q960" s="558"/>
      <c r="R960" s="562">
        <f>SUM(O960+P960-Q960)</f>
        <v>0</v>
      </c>
      <c r="S960" s="560"/>
      <c r="T960" s="558"/>
      <c r="U960" s="595">
        <f>SUM(R960+S960-T960)</f>
        <v>0</v>
      </c>
      <c r="V960" s="560"/>
      <c r="W960" s="558"/>
      <c r="X960" s="562">
        <f>SUM(U960+V960-W960)</f>
        <v>0</v>
      </c>
      <c r="Y960" s="560"/>
      <c r="Z960" s="558"/>
      <c r="AA960" s="595">
        <f>SUM(X960+Y960-Z960)</f>
        <v>0</v>
      </c>
      <c r="AB960" s="560"/>
      <c r="AC960" s="558"/>
      <c r="AD960" s="562">
        <f>SUM(AA960+AB960-AC960)</f>
        <v>0</v>
      </c>
      <c r="AE960" s="557">
        <v>1</v>
      </c>
      <c r="AF960" s="558"/>
      <c r="AG960" s="672">
        <f>SUM(AD960+AE960-AF960)</f>
        <v>1</v>
      </c>
      <c r="AH960" s="560"/>
      <c r="AI960" s="558"/>
      <c r="AJ960" s="562">
        <f>SUM(AG960+AH960-AI960)</f>
        <v>1</v>
      </c>
      <c r="AK960" s="560"/>
      <c r="AL960" s="558"/>
      <c r="AM960" s="562">
        <f>SUM(AJ960+AK960-AL960)</f>
        <v>1</v>
      </c>
      <c r="AN960" s="560"/>
      <c r="AO960" s="558"/>
      <c r="AP960" s="562">
        <f>SUM(AM960+AN960-AO960)</f>
        <v>1</v>
      </c>
      <c r="AQ960" s="560"/>
      <c r="AR960" s="558"/>
      <c r="AS960" s="562">
        <f>SUM(AP960+AQ960-AR960)</f>
        <v>1</v>
      </c>
      <c r="AT960" s="560"/>
      <c r="AU960" s="558"/>
      <c r="AV960" s="562">
        <f>SUM(AS960+AT960-AU960)</f>
        <v>1</v>
      </c>
      <c r="AW960" s="597">
        <f t="shared" ref="AW960:AW983" si="3104">SUM(M960+P960+S960+V960+Y960+AB960+AE960+AH960+AK960+AN960+AQ960+AT960)</f>
        <v>1</v>
      </c>
      <c r="AX960" s="583">
        <f t="shared" si="3095"/>
        <v>0</v>
      </c>
      <c r="AY960" s="599">
        <f>SUM(N960,Q960,T960,W960,Z960,AC960,AF960,AI960,AL960,AO960,AR960,AU960)</f>
        <v>0</v>
      </c>
      <c r="AZ960" s="600" t="e">
        <f>AVERAGE(N960,Q960,T960,W960,Z960,AC960,AF960,AI960,AL960,AO960,AR960,AU960)</f>
        <v>#DIV/0!</v>
      </c>
      <c r="BA960" s="601">
        <f>COUNT(N960,Q960,T960,W960,Z960,AC960,AF960,AI960,AL960,AO960,AR960,AU960)</f>
        <v>0</v>
      </c>
      <c r="BB960" s="602">
        <f>MAX(N960,Q960,T960,W960,Z960,AC960,AF960,AI960,AL960,AO960,AR960,AU960)</f>
        <v>0</v>
      </c>
      <c r="BC960" s="568">
        <v>0</v>
      </c>
      <c r="BD960" s="584">
        <f t="shared" si="3099"/>
        <v>1</v>
      </c>
      <c r="BE960" s="583">
        <f t="shared" si="3100"/>
        <v>1</v>
      </c>
      <c r="BF960" s="738">
        <v>2</v>
      </c>
      <c r="BG960" s="586">
        <v>46212.412916666668</v>
      </c>
      <c r="BH960" s="572">
        <f>BH465</f>
        <v>46265</v>
      </c>
      <c r="BI960" s="604">
        <f>BH960-BG960</f>
        <v>52.587083333331975</v>
      </c>
      <c r="BJ960" s="580" t="str">
        <f t="shared" si="3102"/>
        <v/>
      </c>
      <c r="BK960" s="751">
        <v>135000</v>
      </c>
    </row>
    <row r="961" spans="1:63" ht="13">
      <c r="A961" s="549"/>
      <c r="B961" s="550"/>
      <c r="C961" s="577">
        <v>949</v>
      </c>
      <c r="D961" s="609"/>
      <c r="E961" s="578"/>
      <c r="F961" s="593" t="s">
        <v>1953</v>
      </c>
      <c r="G961" s="588" t="s">
        <v>4367</v>
      </c>
      <c r="H961" s="589" t="s">
        <v>4368</v>
      </c>
      <c r="I961" s="589" t="s">
        <v>430</v>
      </c>
      <c r="J961" s="580" t="s">
        <v>629</v>
      </c>
      <c r="K961" s="594">
        <f>AV961</f>
        <v>50</v>
      </c>
      <c r="L961" s="588">
        <v>50</v>
      </c>
      <c r="M961" s="558"/>
      <c r="N961" s="558"/>
      <c r="O961" s="562">
        <f>SUM(L961+M961-N961)</f>
        <v>50</v>
      </c>
      <c r="P961" s="560"/>
      <c r="Q961" s="558"/>
      <c r="R961" s="562">
        <f>SUM(O961+P961-Q961)</f>
        <v>50</v>
      </c>
      <c r="S961" s="560"/>
      <c r="T961" s="558"/>
      <c r="U961" s="595">
        <f>SUM(R961+S961-T961)</f>
        <v>50</v>
      </c>
      <c r="V961" s="560"/>
      <c r="W961" s="558"/>
      <c r="X961" s="562">
        <f>SUM(U961+V961-W961)</f>
        <v>50</v>
      </c>
      <c r="Y961" s="560"/>
      <c r="Z961" s="558"/>
      <c r="AA961" s="595">
        <f>SUM(X961+Y961-Z961)</f>
        <v>50</v>
      </c>
      <c r="AB961" s="560"/>
      <c r="AC961" s="558"/>
      <c r="AD961" s="562">
        <f>SUM(AA961+AB961-AC961)</f>
        <v>50</v>
      </c>
      <c r="AE961" s="557"/>
      <c r="AF961" s="558"/>
      <c r="AG961" s="672">
        <f>SUM(AD961+AE961-AF961)</f>
        <v>50</v>
      </c>
      <c r="AH961" s="560"/>
      <c r="AI961" s="558"/>
      <c r="AJ961" s="562">
        <f>SUM(AG961+AH961-AI961)</f>
        <v>50</v>
      </c>
      <c r="AK961" s="560"/>
      <c r="AL961" s="558"/>
      <c r="AM961" s="562">
        <f>SUM(AJ961+AK961-AL961)</f>
        <v>50</v>
      </c>
      <c r="AN961" s="560"/>
      <c r="AO961" s="558"/>
      <c r="AP961" s="562">
        <f>SUM(AM961+AN961-AO961)</f>
        <v>50</v>
      </c>
      <c r="AQ961" s="560"/>
      <c r="AR961" s="558"/>
      <c r="AS961" s="562">
        <f>SUM(AP961+AQ961-AR961)</f>
        <v>50</v>
      </c>
      <c r="AT961" s="560"/>
      <c r="AU961" s="558"/>
      <c r="AV961" s="562">
        <f>SUM(AS961+AT961-AU961)</f>
        <v>50</v>
      </c>
      <c r="AW961" s="597">
        <f t="shared" ref="AW961" si="3105">SUM(M961+P961+S961+V961+Y961+AB961+AE961+AH961+AK961+AN961+AQ961+AT961)</f>
        <v>0</v>
      </c>
      <c r="AX961" s="583">
        <f>SUM(N961+Q961+T961+W961+Z961+AC961+AF961+AI961+AL961+AO961+AR961+AU961)</f>
        <v>0</v>
      </c>
      <c r="AY961" s="599">
        <f>SUM(N961,Q961,T961,W961,Z961,AC961,AF961,AI961,AL961,AO961,AR961,AU961)</f>
        <v>0</v>
      </c>
      <c r="AZ961" s="600" t="e">
        <f>AVERAGE(N961,Q961,T961,W961,Z961,AC961,AF961,AI961,AL961,AO961,AR961,AU961)</f>
        <v>#DIV/0!</v>
      </c>
      <c r="BA961" s="601">
        <f>COUNT(N961,Q961,T961,W961,Z961,AC961,AF961,AI961,AL961,AO961,AR961,AU961)</f>
        <v>0</v>
      </c>
      <c r="BB961" s="567">
        <f>MAX(0, Table176252626[[#This Row],[Column6]])</f>
        <v>50</v>
      </c>
      <c r="BC961" s="568">
        <v>1</v>
      </c>
      <c r="BD961" s="584">
        <f>K961</f>
        <v>50</v>
      </c>
      <c r="BE961" s="583">
        <f>SUM(BD961-BC961)</f>
        <v>49</v>
      </c>
      <c r="BF961" s="585">
        <v>2</v>
      </c>
      <c r="BG961" s="586">
        <v>45796</v>
      </c>
      <c r="BH961" s="572">
        <f>BH951</f>
        <v>46265</v>
      </c>
      <c r="BI961" s="587">
        <f>BH961-BG961</f>
        <v>469</v>
      </c>
      <c r="BJ961" s="580" t="str">
        <f>IF(AND(K961&gt;0,BI961&gt;365),"Dead Stock","")</f>
        <v>Dead Stock</v>
      </c>
      <c r="BK961" s="751">
        <v>210</v>
      </c>
    </row>
    <row r="962" spans="1:63" ht="13">
      <c r="A962" s="549"/>
      <c r="B962" s="576"/>
      <c r="C962" s="551">
        <v>951</v>
      </c>
      <c r="D962" s="609"/>
      <c r="E962" s="578"/>
      <c r="F962" s="593" t="s">
        <v>1953</v>
      </c>
      <c r="G962" s="588" t="s">
        <v>3857</v>
      </c>
      <c r="H962" s="589" t="s">
        <v>3858</v>
      </c>
      <c r="I962" s="589" t="s">
        <v>430</v>
      </c>
      <c r="J962" s="588" t="s">
        <v>629</v>
      </c>
      <c r="K962" s="594">
        <f>AV962</f>
        <v>1</v>
      </c>
      <c r="L962" s="588">
        <v>1</v>
      </c>
      <c r="M962" s="558"/>
      <c r="N962" s="558"/>
      <c r="O962" s="562">
        <f>SUM(L962+M962-N962)</f>
        <v>1</v>
      </c>
      <c r="P962" s="560"/>
      <c r="Q962" s="558"/>
      <c r="R962" s="562">
        <f>SUM(O962+P962-Q962)</f>
        <v>1</v>
      </c>
      <c r="S962" s="560"/>
      <c r="T962" s="558"/>
      <c r="U962" s="595">
        <f>SUM(R962+S962-T962)</f>
        <v>1</v>
      </c>
      <c r="V962" s="560"/>
      <c r="W962" s="558"/>
      <c r="X962" s="562">
        <f>SUM(U962+V962-W962)</f>
        <v>1</v>
      </c>
      <c r="Y962" s="560"/>
      <c r="Z962" s="558"/>
      <c r="AA962" s="595">
        <f>SUM(X962+Y962-Z962)</f>
        <v>1</v>
      </c>
      <c r="AB962" s="560"/>
      <c r="AC962" s="558"/>
      <c r="AD962" s="562">
        <f>SUM(AA962+AB962-AC962)</f>
        <v>1</v>
      </c>
      <c r="AE962" s="557"/>
      <c r="AF962" s="558"/>
      <c r="AG962" s="672">
        <f>SUM(AD962+AE962-AF962)</f>
        <v>1</v>
      </c>
      <c r="AH962" s="560"/>
      <c r="AI962" s="558"/>
      <c r="AJ962" s="562">
        <f>SUM(AG962+AH962-AI962)</f>
        <v>1</v>
      </c>
      <c r="AK962" s="560"/>
      <c r="AL962" s="558"/>
      <c r="AM962" s="562">
        <f>SUM(AJ962+AK962-AL962)</f>
        <v>1</v>
      </c>
      <c r="AN962" s="560"/>
      <c r="AO962" s="558"/>
      <c r="AP962" s="562">
        <f>SUM(AM962+AN962-AO962)</f>
        <v>1</v>
      </c>
      <c r="AQ962" s="560"/>
      <c r="AR962" s="558"/>
      <c r="AS962" s="562">
        <f>SUM(AP962+AQ962-AR962)</f>
        <v>1</v>
      </c>
      <c r="AT962" s="560"/>
      <c r="AU962" s="558"/>
      <c r="AV962" s="562">
        <f>SUM(AS962+AT962-AU962)</f>
        <v>1</v>
      </c>
      <c r="AW962" s="597">
        <f>SUM(M962+P962+S962+V962+Y962+AB962+AE962+AH962+AK962+AN962+AQ962+AT962)</f>
        <v>0</v>
      </c>
      <c r="AX962" s="583">
        <f>SUM(N962+Q962+T962+W962+Z962+AC962+AF962+AI962+AL962+AO962+AR962+AU962)</f>
        <v>0</v>
      </c>
      <c r="AY962" s="599">
        <f>SUM(N962,Q962,T962,W962,Z962,AC962,AF962,AI962,AL962,AO962,AR962,AU962)</f>
        <v>0</v>
      </c>
      <c r="AZ962" s="600" t="e">
        <f t="shared" ref="AZ962" si="3106">AVERAGE(N962,Q962,T962,W962,Z962,AC962,AF962,AI962,AL962,AO962,AR962,AU962)</f>
        <v>#DIV/0!</v>
      </c>
      <c r="BA962" s="601">
        <f t="shared" ref="BA962" si="3107">COUNT(N962,Q962,T962,W962,Z962,AC962,AF962,AI962,AL962,AO962,AR962,AU962)</f>
        <v>0</v>
      </c>
      <c r="BB962" s="602">
        <v>1</v>
      </c>
      <c r="BC962" s="603">
        <v>0</v>
      </c>
      <c r="BD962" s="584">
        <f>K962</f>
        <v>1</v>
      </c>
      <c r="BE962" s="583">
        <f>SUM(BD962-BC962)</f>
        <v>1</v>
      </c>
      <c r="BF962" s="585">
        <v>2</v>
      </c>
      <c r="BG962" s="586">
        <v>45577.592407407406</v>
      </c>
      <c r="BH962" s="572">
        <f>BH952</f>
        <v>46265</v>
      </c>
      <c r="BI962" s="604">
        <f t="shared" ref="BI962" si="3108">BH962-BG962</f>
        <v>687.40759259259357</v>
      </c>
      <c r="BJ962" s="580" t="str">
        <f>IF(AND(K962&gt;0,BI962&gt;365),"Dead Stock","")</f>
        <v>Dead Stock</v>
      </c>
      <c r="BK962" s="751">
        <v>2670</v>
      </c>
    </row>
    <row r="963" spans="1:63" ht="13">
      <c r="A963" s="549"/>
      <c r="B963" s="724"/>
      <c r="C963" s="551">
        <v>960</v>
      </c>
      <c r="D963" s="725" t="s">
        <v>5021</v>
      </c>
      <c r="E963" s="726"/>
      <c r="F963" s="727" t="s">
        <v>1953</v>
      </c>
      <c r="G963" s="728" t="s">
        <v>5017</v>
      </c>
      <c r="H963" s="581" t="s">
        <v>5018</v>
      </c>
      <c r="I963" s="581" t="s">
        <v>1056</v>
      </c>
      <c r="J963" s="580" t="s">
        <v>629</v>
      </c>
      <c r="K963" s="582">
        <f>AV963</f>
        <v>1</v>
      </c>
      <c r="L963" s="580">
        <v>0</v>
      </c>
      <c r="M963" s="557"/>
      <c r="N963" s="558"/>
      <c r="O963" s="559">
        <f t="shared" ref="O963:O966" si="3109">SUM(L963+M963-N963)</f>
        <v>0</v>
      </c>
      <c r="P963" s="560"/>
      <c r="Q963" s="558"/>
      <c r="R963" s="559">
        <f>SUM(O963+P963-Q963)</f>
        <v>0</v>
      </c>
      <c r="S963" s="560"/>
      <c r="T963" s="558"/>
      <c r="U963" s="561">
        <f>SUM(R963+S963-T963)</f>
        <v>0</v>
      </c>
      <c r="V963" s="560"/>
      <c r="W963" s="558"/>
      <c r="X963" s="559">
        <f>SUM(U963+V963-W963)</f>
        <v>0</v>
      </c>
      <c r="Y963" s="560"/>
      <c r="Z963" s="558"/>
      <c r="AA963" s="561">
        <f>SUM(X963+Y963-Z963)</f>
        <v>0</v>
      </c>
      <c r="AB963" s="560"/>
      <c r="AC963" s="558"/>
      <c r="AD963" s="559">
        <f>SUM(AA963+AB963-AC963)</f>
        <v>0</v>
      </c>
      <c r="AE963" s="557"/>
      <c r="AF963" s="558"/>
      <c r="AG963" s="756">
        <f>SUM(AD963+AE963-AF963)</f>
        <v>0</v>
      </c>
      <c r="AH963" s="560">
        <v>1</v>
      </c>
      <c r="AI963" s="558"/>
      <c r="AJ963" s="562">
        <f>SUM(AG963+AH963-AI963)</f>
        <v>1</v>
      </c>
      <c r="AK963" s="560"/>
      <c r="AL963" s="558"/>
      <c r="AM963" s="562">
        <f>SUM(AJ963+AK963-AL963)</f>
        <v>1</v>
      </c>
      <c r="AN963" s="560"/>
      <c r="AO963" s="558"/>
      <c r="AP963" s="562">
        <f>SUM(AM963+AN963-AO963)</f>
        <v>1</v>
      </c>
      <c r="AQ963" s="560"/>
      <c r="AR963" s="558"/>
      <c r="AS963" s="605">
        <f>SUM(AP963+AQ963-AR963)</f>
        <v>1</v>
      </c>
      <c r="AT963" s="557"/>
      <c r="AU963" s="558"/>
      <c r="AV963" s="562">
        <f t="shared" ref="AV963:AV966" si="3110">SUM(AS963+AT963-AU963)</f>
        <v>1</v>
      </c>
      <c r="AW963" s="583">
        <f>SUM(M963+P963+S963+V963+Y963+AB963+AE963+AH963+AK963+AN963+AQ963+AT963)</f>
        <v>1</v>
      </c>
      <c r="AX963" s="583">
        <f>SUM(N963+Q963+T963+W963+Z963+AC963+AF963+AI963+AL963+AO963+AR963+AU963)</f>
        <v>0</v>
      </c>
      <c r="AY963" s="564">
        <f t="shared" ref="AY963:AY966" si="3111">SUM(N963,Q963,T963,W963,Z963,AC963,AF963,AI963,AL963,AO963,AR963,AU963)</f>
        <v>0</v>
      </c>
      <c r="AZ963" s="565" t="e">
        <f t="shared" ref="AZ963:AZ966" si="3112">AVERAGE(N963,Q963,T963,W963,Z963,AC963,AF963,AI963,AL963,AO963,AR963,AU963)</f>
        <v>#DIV/0!</v>
      </c>
      <c r="BA963" s="566">
        <f t="shared" ref="BA963:BA966" si="3113">COUNT(N963,Q963,T963,W963,Z963,AC963,AF963,AI963,AL963,AO963,AR963,AU963)</f>
        <v>0</v>
      </c>
      <c r="BB963" s="567">
        <f>MAX(0, Table176252626[[#This Row],[Column6]])</f>
        <v>1</v>
      </c>
      <c r="BC963" s="568">
        <v>1</v>
      </c>
      <c r="BD963" s="584">
        <f t="shared" ref="BD963:BD975" si="3114">K963</f>
        <v>1</v>
      </c>
      <c r="BE963" s="583">
        <f t="shared" ref="BE963:BE982" si="3115">SUM(BD963-BC963)</f>
        <v>0</v>
      </c>
      <c r="BF963" s="585">
        <v>2</v>
      </c>
      <c r="BG963" s="586">
        <v>46255</v>
      </c>
      <c r="BH963" s="572">
        <f>BH965</f>
        <v>46265</v>
      </c>
      <c r="BI963" s="587">
        <f t="shared" ref="BI963:BI966" si="3116">BH963-BG963</f>
        <v>10</v>
      </c>
      <c r="BJ963" s="580" t="str">
        <f>IF(AND(K963&gt;0,BI963&gt;365),"Dead Stock","")</f>
        <v/>
      </c>
      <c r="BK963" s="751">
        <v>65000</v>
      </c>
    </row>
    <row r="964" spans="1:63" ht="14.25" customHeight="1">
      <c r="A964" s="590"/>
      <c r="B964" s="591"/>
      <c r="C964" s="577">
        <v>961</v>
      </c>
      <c r="D964" s="578"/>
      <c r="E964" s="578"/>
      <c r="F964" s="553" t="s">
        <v>1953</v>
      </c>
      <c r="G964" s="729" t="s">
        <v>4550</v>
      </c>
      <c r="H964" s="723" t="s">
        <v>4551</v>
      </c>
      <c r="I964" s="581" t="s">
        <v>4988</v>
      </c>
      <c r="J964" s="580" t="s">
        <v>629</v>
      </c>
      <c r="K964" s="582">
        <f t="shared" ref="K964:K966" si="3117">AV964</f>
        <v>0</v>
      </c>
      <c r="L964" s="580">
        <v>0</v>
      </c>
      <c r="M964" s="557"/>
      <c r="N964" s="558"/>
      <c r="O964" s="559">
        <f t="shared" si="3109"/>
        <v>0</v>
      </c>
      <c r="P964" s="560"/>
      <c r="Q964" s="558"/>
      <c r="R964" s="559">
        <f t="shared" ref="R964:R966" si="3118">SUM(O964+P964-Q964)</f>
        <v>0</v>
      </c>
      <c r="S964" s="560"/>
      <c r="T964" s="558"/>
      <c r="U964" s="561">
        <f t="shared" ref="U964:U966" si="3119">SUM(R964+S964-T964)</f>
        <v>0</v>
      </c>
      <c r="V964" s="560"/>
      <c r="W964" s="558"/>
      <c r="X964" s="559">
        <f t="shared" ref="X964:X966" si="3120">SUM(U964+V964-W964)</f>
        <v>0</v>
      </c>
      <c r="Y964" s="560"/>
      <c r="Z964" s="558"/>
      <c r="AA964" s="561">
        <f t="shared" ref="AA964:AA966" si="3121">SUM(X964+Y964-Z964)</f>
        <v>0</v>
      </c>
      <c r="AB964" s="560"/>
      <c r="AC964" s="558"/>
      <c r="AD964" s="559">
        <f t="shared" ref="AD964:AD966" si="3122">SUM(AA964+AB964-AC964)</f>
        <v>0</v>
      </c>
      <c r="AE964" s="557"/>
      <c r="AF964" s="558"/>
      <c r="AG964" s="756">
        <f t="shared" ref="AG964:AG966" si="3123">SUM(AD964+AE964-AF964)</f>
        <v>0</v>
      </c>
      <c r="AH964" s="560">
        <v>1</v>
      </c>
      <c r="AI964" s="558">
        <v>1</v>
      </c>
      <c r="AJ964" s="562">
        <f t="shared" ref="AJ964:AJ966" si="3124">SUM(AG964+AH964-AI964)</f>
        <v>0</v>
      </c>
      <c r="AK964" s="560"/>
      <c r="AL964" s="558"/>
      <c r="AM964" s="562">
        <f t="shared" ref="AM964:AM966" si="3125">SUM(AJ964+AK964-AL964)</f>
        <v>0</v>
      </c>
      <c r="AN964" s="560"/>
      <c r="AO964" s="558"/>
      <c r="AP964" s="562">
        <f t="shared" ref="AP964:AP966" si="3126">SUM(AM964+AN964-AO964)</f>
        <v>0</v>
      </c>
      <c r="AQ964" s="560"/>
      <c r="AR964" s="558"/>
      <c r="AS964" s="605">
        <f t="shared" ref="AS964:AS966" si="3127">SUM(AP964+AQ964-AR964)</f>
        <v>0</v>
      </c>
      <c r="AT964" s="557"/>
      <c r="AU964" s="558"/>
      <c r="AV964" s="562">
        <f t="shared" si="3110"/>
        <v>0</v>
      </c>
      <c r="AW964" s="583">
        <f t="shared" ref="AW964" si="3128">SUM(M964+P964+S964+V964+Y964+AB964+AE964+AH964+AK964+AN964+AQ964+AT964)</f>
        <v>1</v>
      </c>
      <c r="AX964" s="583">
        <f t="shared" ref="AX964:AX975" si="3129">SUM(N964+Q964+T964+W964+Z964+AC964+AF964+AI964+AL964+AO964+AR964+AU964)</f>
        <v>1</v>
      </c>
      <c r="AY964" s="564">
        <f t="shared" si="3111"/>
        <v>1</v>
      </c>
      <c r="AZ964" s="565">
        <f t="shared" si="3112"/>
        <v>1</v>
      </c>
      <c r="BA964" s="566">
        <f t="shared" si="3113"/>
        <v>1</v>
      </c>
      <c r="BB964" s="567">
        <v>0</v>
      </c>
      <c r="BC964" s="568">
        <v>0</v>
      </c>
      <c r="BD964" s="584">
        <f t="shared" si="3114"/>
        <v>0</v>
      </c>
      <c r="BE964" s="583">
        <f t="shared" si="3115"/>
        <v>0</v>
      </c>
      <c r="BF964" s="585">
        <v>2</v>
      </c>
      <c r="BG964" s="586"/>
      <c r="BH964" s="572">
        <f>BH480</f>
        <v>46265</v>
      </c>
      <c r="BI964" s="587">
        <f t="shared" si="3116"/>
        <v>46265</v>
      </c>
      <c r="BJ964" s="580" t="str">
        <f t="shared" ref="BJ964:BJ980" si="3130">IF(AND(K964&gt;0,BI964&gt;365),"Dead Stock","")</f>
        <v/>
      </c>
      <c r="BK964" s="751">
        <v>110000</v>
      </c>
    </row>
    <row r="965" spans="1:63" ht="13">
      <c r="A965" s="575"/>
      <c r="B965" s="576"/>
      <c r="C965" s="551">
        <v>962</v>
      </c>
      <c r="D965" s="578"/>
      <c r="E965" s="578"/>
      <c r="F965" s="553" t="s">
        <v>1953</v>
      </c>
      <c r="G965" s="554" t="s">
        <v>5005</v>
      </c>
      <c r="H965" s="723" t="s">
        <v>5006</v>
      </c>
      <c r="I965" s="581" t="s">
        <v>4900</v>
      </c>
      <c r="J965" s="580" t="s">
        <v>629</v>
      </c>
      <c r="K965" s="582">
        <f t="shared" si="3117"/>
        <v>0</v>
      </c>
      <c r="L965" s="580">
        <v>0</v>
      </c>
      <c r="M965" s="557"/>
      <c r="N965" s="558"/>
      <c r="O965" s="559">
        <f t="shared" si="3109"/>
        <v>0</v>
      </c>
      <c r="P965" s="560"/>
      <c r="Q965" s="558"/>
      <c r="R965" s="559">
        <f t="shared" si="3118"/>
        <v>0</v>
      </c>
      <c r="S965" s="560"/>
      <c r="T965" s="558"/>
      <c r="U965" s="561">
        <f t="shared" si="3119"/>
        <v>0</v>
      </c>
      <c r="V965" s="560"/>
      <c r="W965" s="558"/>
      <c r="X965" s="559">
        <f t="shared" si="3120"/>
        <v>0</v>
      </c>
      <c r="Y965" s="560"/>
      <c r="Z965" s="558"/>
      <c r="AA965" s="561">
        <f t="shared" si="3121"/>
        <v>0</v>
      </c>
      <c r="AB965" s="560"/>
      <c r="AC965" s="558"/>
      <c r="AD965" s="559">
        <f t="shared" si="3122"/>
        <v>0</v>
      </c>
      <c r="AE965" s="557"/>
      <c r="AF965" s="558"/>
      <c r="AG965" s="756">
        <f t="shared" si="3123"/>
        <v>0</v>
      </c>
      <c r="AH965" s="560">
        <v>5</v>
      </c>
      <c r="AI965" s="558">
        <v>5</v>
      </c>
      <c r="AJ965" s="562">
        <f t="shared" si="3124"/>
        <v>0</v>
      </c>
      <c r="AK965" s="560"/>
      <c r="AL965" s="558"/>
      <c r="AM965" s="562">
        <f t="shared" si="3125"/>
        <v>0</v>
      </c>
      <c r="AN965" s="560"/>
      <c r="AO965" s="558"/>
      <c r="AP965" s="562">
        <f t="shared" si="3126"/>
        <v>0</v>
      </c>
      <c r="AQ965" s="560"/>
      <c r="AR965" s="558"/>
      <c r="AS965" s="562">
        <f t="shared" si="3127"/>
        <v>0</v>
      </c>
      <c r="AT965" s="560"/>
      <c r="AU965" s="558"/>
      <c r="AV965" s="562">
        <f t="shared" si="3110"/>
        <v>0</v>
      </c>
      <c r="AW965" s="583">
        <f>SUM(M965+P965+S965+V965+Y965+AB965+AE965+AH965+AK965+AN965+AQ965+AT965)</f>
        <v>5</v>
      </c>
      <c r="AX965" s="583">
        <f>SUM(N965+Q965+T965+W965+Z965+AC965+AF965+AI965+AL965+AO965+AR965+AU965)</f>
        <v>5</v>
      </c>
      <c r="AY965" s="564">
        <f t="shared" si="3111"/>
        <v>5</v>
      </c>
      <c r="AZ965" s="565">
        <f t="shared" si="3112"/>
        <v>5</v>
      </c>
      <c r="BA965" s="566">
        <f t="shared" si="3113"/>
        <v>1</v>
      </c>
      <c r="BB965" s="567">
        <v>0</v>
      </c>
      <c r="BC965" s="568">
        <v>0</v>
      </c>
      <c r="BD965" s="584">
        <f t="shared" si="3114"/>
        <v>0</v>
      </c>
      <c r="BE965" s="583">
        <f t="shared" si="3115"/>
        <v>0</v>
      </c>
      <c r="BF965" s="585">
        <v>2</v>
      </c>
      <c r="BG965" s="586"/>
      <c r="BH965" s="572">
        <f>BH439</f>
        <v>46265</v>
      </c>
      <c r="BI965" s="608">
        <f t="shared" si="3116"/>
        <v>46265</v>
      </c>
      <c r="BJ965" s="580" t="str">
        <f t="shared" si="3130"/>
        <v/>
      </c>
      <c r="BK965" s="751">
        <v>4218</v>
      </c>
    </row>
    <row r="966" spans="1:63" ht="13">
      <c r="A966" s="590"/>
      <c r="B966" s="591"/>
      <c r="C966" s="551">
        <v>963</v>
      </c>
      <c r="D966" s="609"/>
      <c r="E966" s="578"/>
      <c r="F966" s="553" t="s">
        <v>1953</v>
      </c>
      <c r="G966" s="580" t="s">
        <v>4846</v>
      </c>
      <c r="H966" s="581" t="s">
        <v>4847</v>
      </c>
      <c r="I966" s="581" t="s">
        <v>423</v>
      </c>
      <c r="J966" s="580" t="s">
        <v>629</v>
      </c>
      <c r="K966" s="594">
        <f t="shared" si="3117"/>
        <v>0</v>
      </c>
      <c r="L966" s="580">
        <v>0</v>
      </c>
      <c r="M966" s="558"/>
      <c r="N966" s="558"/>
      <c r="O966" s="562">
        <f t="shared" si="3109"/>
        <v>0</v>
      </c>
      <c r="P966" s="560">
        <v>2</v>
      </c>
      <c r="Q966" s="558"/>
      <c r="R966" s="562">
        <f t="shared" si="3118"/>
        <v>2</v>
      </c>
      <c r="S966" s="560"/>
      <c r="T966" s="558"/>
      <c r="U966" s="595">
        <f t="shared" si="3119"/>
        <v>2</v>
      </c>
      <c r="V966" s="560"/>
      <c r="W966" s="558"/>
      <c r="X966" s="562">
        <f t="shared" si="3120"/>
        <v>2</v>
      </c>
      <c r="Y966" s="560"/>
      <c r="Z966" s="558"/>
      <c r="AA966" s="595">
        <f t="shared" si="3121"/>
        <v>2</v>
      </c>
      <c r="AB966" s="560"/>
      <c r="AC966" s="558"/>
      <c r="AD966" s="562">
        <f t="shared" si="3122"/>
        <v>2</v>
      </c>
      <c r="AE966" s="557"/>
      <c r="AF966" s="558"/>
      <c r="AG966" s="672">
        <f t="shared" si="3123"/>
        <v>2</v>
      </c>
      <c r="AH966" s="560"/>
      <c r="AI966" s="558">
        <v>2</v>
      </c>
      <c r="AJ966" s="562">
        <f t="shared" si="3124"/>
        <v>0</v>
      </c>
      <c r="AK966" s="560"/>
      <c r="AL966" s="558"/>
      <c r="AM966" s="562">
        <f t="shared" si="3125"/>
        <v>0</v>
      </c>
      <c r="AN966" s="560"/>
      <c r="AO966" s="558"/>
      <c r="AP966" s="562">
        <f t="shared" si="3126"/>
        <v>0</v>
      </c>
      <c r="AQ966" s="560"/>
      <c r="AR966" s="558"/>
      <c r="AS966" s="562">
        <f t="shared" si="3127"/>
        <v>0</v>
      </c>
      <c r="AT966" s="560"/>
      <c r="AU966" s="558"/>
      <c r="AV966" s="562">
        <f t="shared" si="3110"/>
        <v>0</v>
      </c>
      <c r="AW966" s="597">
        <f t="shared" ref="AW966:AW973" si="3131">SUM(M966+P966+S966+V966+Y966+AB966+AE966+AH966+AK966+AN966+AQ966+AT966)</f>
        <v>2</v>
      </c>
      <c r="AX966" s="583">
        <f>SUM(N966+Q966+T966+W966+Z966+AC966+AF966+AI966+AL966+AO966+AR966+AU966)</f>
        <v>2</v>
      </c>
      <c r="AY966" s="599">
        <f t="shared" si="3111"/>
        <v>2</v>
      </c>
      <c r="AZ966" s="600">
        <f t="shared" si="3112"/>
        <v>2</v>
      </c>
      <c r="BA966" s="601">
        <f t="shared" si="3113"/>
        <v>1</v>
      </c>
      <c r="BB966" s="602">
        <v>0</v>
      </c>
      <c r="BC966" s="603">
        <v>0</v>
      </c>
      <c r="BD966" s="584">
        <f t="shared" si="3114"/>
        <v>0</v>
      </c>
      <c r="BE966" s="583">
        <f t="shared" si="3115"/>
        <v>0</v>
      </c>
      <c r="BF966" s="585">
        <v>2</v>
      </c>
      <c r="BG966" s="586"/>
      <c r="BH966" s="572">
        <f>BH691</f>
        <v>46265</v>
      </c>
      <c r="BI966" s="610">
        <f t="shared" si="3116"/>
        <v>46265</v>
      </c>
      <c r="BJ966" s="580" t="str">
        <f t="shared" si="3130"/>
        <v/>
      </c>
      <c r="BK966" s="751">
        <v>3000</v>
      </c>
    </row>
    <row r="967" spans="1:63" ht="13">
      <c r="A967" s="590"/>
      <c r="B967" s="591"/>
      <c r="C967" s="551">
        <v>964</v>
      </c>
      <c r="D967" s="609"/>
      <c r="E967" s="578"/>
      <c r="F967" s="553" t="s">
        <v>1953</v>
      </c>
      <c r="G967" s="580" t="s">
        <v>4015</v>
      </c>
      <c r="H967" s="581" t="s">
        <v>4016</v>
      </c>
      <c r="I967" s="581" t="s">
        <v>4300</v>
      </c>
      <c r="J967" s="580" t="s">
        <v>629</v>
      </c>
      <c r="K967" s="582">
        <f t="shared" ref="K967" si="3132">AV967</f>
        <v>0</v>
      </c>
      <c r="L967" s="580">
        <v>0</v>
      </c>
      <c r="M967" s="730"/>
      <c r="N967" s="730"/>
      <c r="O967" s="731">
        <f t="shared" ref="O967" si="3133">SUM(L967+M967-N967)</f>
        <v>0</v>
      </c>
      <c r="P967" s="732"/>
      <c r="Q967" s="730"/>
      <c r="R967" s="731">
        <f t="shared" ref="R967" si="3134">SUM(O967+P967-Q967)</f>
        <v>0</v>
      </c>
      <c r="S967" s="732"/>
      <c r="T967" s="730"/>
      <c r="U967" s="733">
        <f t="shared" ref="U967" si="3135">SUM(R967+S967-T967)</f>
        <v>0</v>
      </c>
      <c r="V967" s="732"/>
      <c r="W967" s="730"/>
      <c r="X967" s="731">
        <f t="shared" ref="X967" si="3136">SUM(U967+V967-W967)</f>
        <v>0</v>
      </c>
      <c r="Y967" s="732"/>
      <c r="Z967" s="730"/>
      <c r="AA967" s="733">
        <f t="shared" ref="AA967" si="3137">SUM(X967+Y967-Z967)</f>
        <v>0</v>
      </c>
      <c r="AB967" s="732"/>
      <c r="AC967" s="730"/>
      <c r="AD967" s="731">
        <f t="shared" ref="AD967" si="3138">SUM(AA967+AB967-AC967)</f>
        <v>0</v>
      </c>
      <c r="AE967" s="734">
        <v>1</v>
      </c>
      <c r="AF967" s="730"/>
      <c r="AG967" s="760">
        <f t="shared" ref="AG967" si="3139">SUM(AD967+AE967-AF967)</f>
        <v>1</v>
      </c>
      <c r="AH967" s="732"/>
      <c r="AI967" s="730">
        <v>1</v>
      </c>
      <c r="AJ967" s="731">
        <f t="shared" ref="AJ967" si="3140">SUM(AG967+AH967-AI967)</f>
        <v>0</v>
      </c>
      <c r="AK967" s="732"/>
      <c r="AL967" s="730"/>
      <c r="AM967" s="731">
        <f t="shared" ref="AM967" si="3141">SUM(AJ967+AK967-AL967)</f>
        <v>0</v>
      </c>
      <c r="AN967" s="732"/>
      <c r="AO967" s="730"/>
      <c r="AP967" s="731">
        <f t="shared" ref="AP967" si="3142">SUM(AM967+AN967-AO967)</f>
        <v>0</v>
      </c>
      <c r="AQ967" s="732"/>
      <c r="AR967" s="730"/>
      <c r="AS967" s="731">
        <f t="shared" ref="AS967" si="3143">SUM(AP967+AQ967-AR967)</f>
        <v>0</v>
      </c>
      <c r="AT967" s="732"/>
      <c r="AU967" s="730"/>
      <c r="AV967" s="731">
        <f t="shared" ref="AV967" si="3144">SUM(AS967+AT967-AU967)</f>
        <v>0</v>
      </c>
      <c r="AW967" s="715">
        <f t="shared" ref="AW967" si="3145">SUM(M967+P967+S967+V967+Y967+AB967+AE967+AH967+AK967+AN967+AQ967+AT967)</f>
        <v>1</v>
      </c>
      <c r="AX967" s="583">
        <f>SUM(N967+Q967+T967+W967+Z967+AC967+AF967+AI967+AL967+AO967+AR967+AU967)</f>
        <v>1</v>
      </c>
      <c r="AY967" s="564">
        <f t="shared" ref="AY967" si="3146">SUM(N967,Q967,T967,W967,Z967,AC967,AF967,AI967,AL967,AO967,AR967,AU967)</f>
        <v>1</v>
      </c>
      <c r="AZ967" s="565">
        <f t="shared" ref="AZ967" si="3147">AVERAGE(N967,Q967,T967,W967,Z967,AC967,AF967,AI967,AL967,AO967,AR967,AU967)</f>
        <v>1</v>
      </c>
      <c r="BA967" s="566">
        <f t="shared" ref="BA967" si="3148">COUNT(N967,Q967,T967,W967,Z967,AC967,AF967,AI967,AL967,AO967,AR967,AU967)</f>
        <v>1</v>
      </c>
      <c r="BB967" s="567">
        <v>0</v>
      </c>
      <c r="BC967" s="568">
        <v>0</v>
      </c>
      <c r="BD967" s="584">
        <f t="shared" si="3114"/>
        <v>0</v>
      </c>
      <c r="BE967" s="583">
        <f t="shared" si="3115"/>
        <v>0</v>
      </c>
      <c r="BF967" s="585">
        <v>2</v>
      </c>
      <c r="BG967" s="586"/>
      <c r="BH967" s="572">
        <f>BH966</f>
        <v>46265</v>
      </c>
      <c r="BI967" s="587">
        <f t="shared" ref="BI967" si="3149">BH967-BG967</f>
        <v>46265</v>
      </c>
      <c r="BJ967" s="580" t="str">
        <f t="shared" si="3130"/>
        <v/>
      </c>
      <c r="BK967" s="751">
        <v>36000</v>
      </c>
    </row>
    <row r="968" spans="1:63" ht="13">
      <c r="A968" s="666"/>
      <c r="B968" s="670"/>
      <c r="C968" s="577">
        <v>965</v>
      </c>
      <c r="D968" s="609"/>
      <c r="E968" s="578"/>
      <c r="F968" s="553" t="s">
        <v>1953</v>
      </c>
      <c r="G968" s="580" t="s">
        <v>2508</v>
      </c>
      <c r="H968" s="581" t="s">
        <v>3131</v>
      </c>
      <c r="I968" s="581" t="s">
        <v>3853</v>
      </c>
      <c r="J968" s="580" t="s">
        <v>629</v>
      </c>
      <c r="K968" s="582">
        <f>AV968</f>
        <v>0</v>
      </c>
      <c r="L968" s="580">
        <v>1</v>
      </c>
      <c r="M968" s="557"/>
      <c r="N968" s="558"/>
      <c r="O968" s="559">
        <f>SUM(L968+M968-N968)</f>
        <v>1</v>
      </c>
      <c r="P968" s="560"/>
      <c r="Q968" s="558"/>
      <c r="R968" s="559">
        <f>SUM(O968+P968-Q968)</f>
        <v>1</v>
      </c>
      <c r="S968" s="560"/>
      <c r="T968" s="558"/>
      <c r="U968" s="561">
        <f>SUM(R968+S968-T968)</f>
        <v>1</v>
      </c>
      <c r="V968" s="560"/>
      <c r="W968" s="558"/>
      <c r="X968" s="559">
        <f>SUM(U968+V968-W968)</f>
        <v>1</v>
      </c>
      <c r="Y968" s="560"/>
      <c r="Z968" s="558"/>
      <c r="AA968" s="561">
        <f>SUM(X968+Y968-Z968)</f>
        <v>1</v>
      </c>
      <c r="AB968" s="560"/>
      <c r="AC968" s="558"/>
      <c r="AD968" s="559">
        <f>SUM(AA968+AB968-AC968)</f>
        <v>1</v>
      </c>
      <c r="AE968" s="557"/>
      <c r="AF968" s="558"/>
      <c r="AG968" s="756">
        <f>SUM(AD968+AE968-AF968)</f>
        <v>1</v>
      </c>
      <c r="AH968" s="560"/>
      <c r="AI968" s="558">
        <v>1</v>
      </c>
      <c r="AJ968" s="562">
        <f>SUM(AG968+AH968-AI968)</f>
        <v>0</v>
      </c>
      <c r="AK968" s="560"/>
      <c r="AL968" s="558"/>
      <c r="AM968" s="562">
        <f>SUM(AJ968+AK968-AL968)</f>
        <v>0</v>
      </c>
      <c r="AN968" s="560"/>
      <c r="AO968" s="558"/>
      <c r="AP968" s="562">
        <f>SUM(AM968+AN968-AO968)</f>
        <v>0</v>
      </c>
      <c r="AQ968" s="560"/>
      <c r="AR968" s="558"/>
      <c r="AS968" s="605">
        <f>SUM(AP968+AQ968-AR968)</f>
        <v>0</v>
      </c>
      <c r="AT968" s="557"/>
      <c r="AU968" s="558"/>
      <c r="AV968" s="562">
        <f>SUM(AS968+AT968-AU968)</f>
        <v>0</v>
      </c>
      <c r="AW968" s="583">
        <f>SUM(M968+P968+S968+V968+Y968+AB968+AE968+AH968+AK968+AN968+AQ968+AT968)</f>
        <v>0</v>
      </c>
      <c r="AX968" s="583">
        <f>SUM(N968+Q968+T968+W968+Z968+AC968+AF968+AI968+AL968+AO968+AR968+AU968)</f>
        <v>1</v>
      </c>
      <c r="AY968" s="564">
        <f>SUM(N968,Q968,T968,W968,Z968,AC968,AF968,AI968,AL968,AO968,AR968,AU968)</f>
        <v>1</v>
      </c>
      <c r="AZ968" s="565">
        <f>AVERAGE(N968,Q968,T968,W968,Z968,AC968,AF968,AI968,AL968,AO968,AR968,AU968)</f>
        <v>1</v>
      </c>
      <c r="BA968" s="566">
        <f>COUNT(N968,Q968,T968,W968,Z968,AC968,AF968,AI968,AL968,AO968,AR968,AU968)</f>
        <v>1</v>
      </c>
      <c r="BB968" s="567">
        <v>0</v>
      </c>
      <c r="BC968" s="568">
        <v>0</v>
      </c>
      <c r="BD968" s="584">
        <f t="shared" si="3114"/>
        <v>0</v>
      </c>
      <c r="BE968" s="583">
        <f t="shared" si="3115"/>
        <v>0</v>
      </c>
      <c r="BF968" s="585">
        <v>2</v>
      </c>
      <c r="BG968" s="586"/>
      <c r="BH968" s="572">
        <f>BH967</f>
        <v>46265</v>
      </c>
      <c r="BI968" s="587">
        <f t="shared" ref="BI968:BI975" si="3150">BH968-BG968</f>
        <v>46265</v>
      </c>
      <c r="BJ968" s="580" t="str">
        <f t="shared" si="3130"/>
        <v/>
      </c>
      <c r="BK968" s="751">
        <v>27064</v>
      </c>
    </row>
    <row r="969" spans="1:63" ht="13">
      <c r="A969" s="590"/>
      <c r="B969" s="591"/>
      <c r="C969" s="551">
        <v>966</v>
      </c>
      <c r="D969" s="578"/>
      <c r="E969" s="578"/>
      <c r="F969" s="553" t="s">
        <v>1953</v>
      </c>
      <c r="G969" s="588" t="s">
        <v>4928</v>
      </c>
      <c r="H969" s="589" t="s">
        <v>4929</v>
      </c>
      <c r="I969" s="589" t="s">
        <v>3973</v>
      </c>
      <c r="J969" s="580" t="s">
        <v>629</v>
      </c>
      <c r="K969" s="594">
        <f>AV969</f>
        <v>0</v>
      </c>
      <c r="L969" s="580">
        <v>0</v>
      </c>
      <c r="M969" s="558"/>
      <c r="N969" s="558"/>
      <c r="O969" s="562">
        <f>SUM(L969+M969-N969)</f>
        <v>0</v>
      </c>
      <c r="P969" s="560"/>
      <c r="Q969" s="558"/>
      <c r="R969" s="562">
        <f>SUM(O969+P969-Q969)</f>
        <v>0</v>
      </c>
      <c r="S969" s="560"/>
      <c r="T969" s="558"/>
      <c r="U969" s="595">
        <f>SUM(R969+S969-T969)</f>
        <v>0</v>
      </c>
      <c r="V969" s="560"/>
      <c r="W969" s="558"/>
      <c r="X969" s="562">
        <f>SUM(U969+V969-W969)</f>
        <v>0</v>
      </c>
      <c r="Y969" s="560"/>
      <c r="Z969" s="558"/>
      <c r="AA969" s="595">
        <f>SUM(X969+Y969-Z969)</f>
        <v>0</v>
      </c>
      <c r="AB969" s="560">
        <v>1</v>
      </c>
      <c r="AC969" s="558"/>
      <c r="AD969" s="562">
        <f>SUM(AA969+AB969-AC969)</f>
        <v>1</v>
      </c>
      <c r="AE969" s="557"/>
      <c r="AF969" s="558"/>
      <c r="AG969" s="672">
        <f>SUM(AD969+AE969-AF969)</f>
        <v>1</v>
      </c>
      <c r="AH969" s="560"/>
      <c r="AI969" s="558">
        <v>1</v>
      </c>
      <c r="AJ969" s="562">
        <f>SUM(AG969+AH969-AI969)</f>
        <v>0</v>
      </c>
      <c r="AK969" s="560"/>
      <c r="AL969" s="558"/>
      <c r="AM969" s="562">
        <f>SUM(AJ969+AK969-AL969)</f>
        <v>0</v>
      </c>
      <c r="AN969" s="560"/>
      <c r="AO969" s="558"/>
      <c r="AP969" s="562">
        <f>SUM(AM969+AN969-AO969)</f>
        <v>0</v>
      </c>
      <c r="AQ969" s="560"/>
      <c r="AR969" s="558"/>
      <c r="AS969" s="562">
        <f>SUM(AP969+AQ969-AR969)</f>
        <v>0</v>
      </c>
      <c r="AT969" s="560"/>
      <c r="AU969" s="558"/>
      <c r="AV969" s="562">
        <f>SUM(AS969+AT969-AU969)</f>
        <v>0</v>
      </c>
      <c r="AW969" s="597">
        <f>SUM(M969+P969+S969+V969+Y969+AB969+AE969+AH969+AK969+AN969+AQ969+AT969)</f>
        <v>1</v>
      </c>
      <c r="AX969" s="583">
        <f>SUM(N969+Q969+T969+W969+Z969+AC969+AF969+AI969+AL969+AO969+AR969+AU969)</f>
        <v>1</v>
      </c>
      <c r="AY969" s="599">
        <f>SUM(N969,Q969,T969,W969,Z969,AC969,AF969,AI969,AL969,AO969,AR969,AU969)</f>
        <v>1</v>
      </c>
      <c r="AZ969" s="600">
        <f>AVERAGE(N969,Q969,T969,W969,Z969,AC969,AF969,AI969,AL969,AO969,AR969,AU969)</f>
        <v>1</v>
      </c>
      <c r="BA969" s="601">
        <f>COUNT(N969,Q969,T969,W969,Z969,AC969,AF969,AI969,AL969,AO969,AR969,AU969)</f>
        <v>1</v>
      </c>
      <c r="BB969" s="602">
        <v>1</v>
      </c>
      <c r="BC969" s="603">
        <v>0</v>
      </c>
      <c r="BD969" s="584">
        <f t="shared" si="3114"/>
        <v>0</v>
      </c>
      <c r="BE969" s="583">
        <f t="shared" si="3115"/>
        <v>0</v>
      </c>
      <c r="BF969" s="585">
        <v>2</v>
      </c>
      <c r="BG969" s="586"/>
      <c r="BH969" s="572">
        <f>BH704</f>
        <v>46265</v>
      </c>
      <c r="BI969" s="604">
        <f>BH969-BG969</f>
        <v>46265</v>
      </c>
      <c r="BJ969" s="580" t="str">
        <f>IF(AND(K969&gt;0,BI969&gt;365),"Dead Stock","")</f>
        <v/>
      </c>
      <c r="BK969" s="751">
        <v>57715</v>
      </c>
    </row>
    <row r="970" spans="1:63" ht="13">
      <c r="A970" s="549"/>
      <c r="B970" s="576"/>
      <c r="C970" s="551">
        <v>967</v>
      </c>
      <c r="D970" s="552"/>
      <c r="E970" s="578"/>
      <c r="F970" s="553" t="s">
        <v>1953</v>
      </c>
      <c r="G970" s="554" t="s">
        <v>4285</v>
      </c>
      <c r="H970" s="555" t="s">
        <v>4286</v>
      </c>
      <c r="I970" s="581" t="s">
        <v>423</v>
      </c>
      <c r="J970" s="588" t="s">
        <v>629</v>
      </c>
      <c r="K970" s="582">
        <f t="shared" ref="K970" si="3151">AV970</f>
        <v>0</v>
      </c>
      <c r="L970" s="632">
        <v>1</v>
      </c>
      <c r="M970" s="627"/>
      <c r="N970" s="628"/>
      <c r="O970" s="559">
        <f t="shared" ref="O970" si="3152">SUM(L970+M970-N970)</f>
        <v>1</v>
      </c>
      <c r="P970" s="629"/>
      <c r="Q970" s="628"/>
      <c r="R970" s="559">
        <f t="shared" ref="R970" si="3153">SUM(O970+P970-Q970)</f>
        <v>1</v>
      </c>
      <c r="S970" s="629"/>
      <c r="T970" s="628">
        <v>1</v>
      </c>
      <c r="U970" s="561">
        <f t="shared" ref="U970" si="3154">SUM(R970+S970-T970)</f>
        <v>0</v>
      </c>
      <c r="V970" s="629"/>
      <c r="W970" s="628"/>
      <c r="X970" s="559">
        <f t="shared" ref="X970" si="3155">SUM(U970+V970-W970)</f>
        <v>0</v>
      </c>
      <c r="Y970" s="629"/>
      <c r="Z970" s="628"/>
      <c r="AA970" s="561">
        <f t="shared" ref="AA970" si="3156">SUM(X970+Y970-Z970)</f>
        <v>0</v>
      </c>
      <c r="AB970" s="629"/>
      <c r="AC970" s="628"/>
      <c r="AD970" s="559">
        <f t="shared" ref="AD970" si="3157">SUM(AA970+AB970-AC970)</f>
        <v>0</v>
      </c>
      <c r="AE970" s="627">
        <f>1+1</f>
        <v>2</v>
      </c>
      <c r="AF970" s="628">
        <f>1+1</f>
        <v>2</v>
      </c>
      <c r="AG970" s="756">
        <f t="shared" ref="AG970" si="3158">SUM(AD970+AE970-AF970)</f>
        <v>0</v>
      </c>
      <c r="AH970" s="629"/>
      <c r="AI970" s="628"/>
      <c r="AJ970" s="562">
        <f t="shared" ref="AJ970" si="3159">SUM(AG970+AH970-AI970)</f>
        <v>0</v>
      </c>
      <c r="AK970" s="629"/>
      <c r="AL970" s="628"/>
      <c r="AM970" s="562">
        <f t="shared" ref="AM970" si="3160">SUM(AJ970+AK970-AL970)</f>
        <v>0</v>
      </c>
      <c r="AN970" s="629"/>
      <c r="AO970" s="628"/>
      <c r="AP970" s="559">
        <f t="shared" ref="AP970" si="3161">SUM(AM970+AN970-AO970)</f>
        <v>0</v>
      </c>
      <c r="AQ970" s="629"/>
      <c r="AR970" s="628"/>
      <c r="AS970" s="559">
        <f t="shared" ref="AS970" si="3162">SUM(AP970+AQ970-AR970)</f>
        <v>0</v>
      </c>
      <c r="AT970" s="629"/>
      <c r="AU970" s="628"/>
      <c r="AV970" s="559">
        <f t="shared" ref="AV970" si="3163">SUM(AS970+AT970-AU970)</f>
        <v>0</v>
      </c>
      <c r="AW970" s="583">
        <f t="shared" ref="AW970" si="3164">SUM(M970+P970+S970+V970+Y970+AB970+AE970+AH970+AK970+AN970+AQ970+AT970)</f>
        <v>2</v>
      </c>
      <c r="AX970" s="583">
        <f>SUM(N970+Q970+T970+W970+Z970+AC970+AF970+AI970+AL970+AO970+AR970+AU970)</f>
        <v>3</v>
      </c>
      <c r="AY970" s="564">
        <f t="shared" ref="AY970" si="3165">SUM(N970,Q970,T970,W970,Z970,AC970,AF970,AI970,AL970,AO970,AR970,AU970)</f>
        <v>3</v>
      </c>
      <c r="AZ970" s="565">
        <f t="shared" ref="AZ970" si="3166">AVERAGE(N970,Q970,T970,W970,Z970,AC970,AF970,AI970,AL970,AO970,AR970,AU970)</f>
        <v>1.5</v>
      </c>
      <c r="BA970" s="566">
        <f t="shared" ref="BA970" si="3167">COUNT(N970,Q970,T970,W970,Z970,AC970,AF970,AI970,AL970,AO970,AR970,AU970)</f>
        <v>2</v>
      </c>
      <c r="BB970" s="567">
        <v>1</v>
      </c>
      <c r="BC970" s="568">
        <v>0</v>
      </c>
      <c r="BD970" s="584">
        <f t="shared" si="3114"/>
        <v>0</v>
      </c>
      <c r="BE970" s="583">
        <f t="shared" si="3115"/>
        <v>0</v>
      </c>
      <c r="BF970" s="585">
        <v>2</v>
      </c>
      <c r="BG970" s="586"/>
      <c r="BH970" s="572">
        <f>BH666</f>
        <v>46265</v>
      </c>
      <c r="BI970" s="587">
        <f t="shared" ref="BI970" si="3168">BH970-BG970</f>
        <v>46265</v>
      </c>
      <c r="BJ970" s="580" t="str">
        <f>IF(AND(K970&gt;0,BI970&gt;365),"Dead Stock","")</f>
        <v/>
      </c>
      <c r="BK970" s="751">
        <v>73000</v>
      </c>
    </row>
    <row r="971" spans="1:63" ht="13">
      <c r="A971" s="575"/>
      <c r="B971" s="576"/>
      <c r="C971" s="551">
        <v>968</v>
      </c>
      <c r="D971" s="578"/>
      <c r="E971" s="578"/>
      <c r="F971" s="553" t="s">
        <v>1953</v>
      </c>
      <c r="G971" s="606" t="s">
        <v>2929</v>
      </c>
      <c r="H971" s="607" t="s">
        <v>2928</v>
      </c>
      <c r="I971" s="581" t="s">
        <v>3869</v>
      </c>
      <c r="J971" s="580" t="s">
        <v>629</v>
      </c>
      <c r="K971" s="582">
        <f t="shared" ref="K971:K977" si="3169">AV971</f>
        <v>0</v>
      </c>
      <c r="L971" s="580">
        <v>0</v>
      </c>
      <c r="M971" s="557"/>
      <c r="N971" s="558"/>
      <c r="O971" s="559">
        <f t="shared" ref="O971:O977" si="3170">SUM(L971+M971-N971)</f>
        <v>0</v>
      </c>
      <c r="P971" s="560"/>
      <c r="Q971" s="558"/>
      <c r="R971" s="559">
        <f t="shared" ref="R971:R975" si="3171">SUM(O971+P971-Q971)</f>
        <v>0</v>
      </c>
      <c r="S971" s="560"/>
      <c r="T971" s="558"/>
      <c r="U971" s="561">
        <f t="shared" ref="U971:U977" si="3172">SUM(R971+S971-T971)</f>
        <v>0</v>
      </c>
      <c r="V971" s="560"/>
      <c r="W971" s="558"/>
      <c r="X971" s="559">
        <f t="shared" ref="X971:X975" si="3173">SUM(U971+V971-W971)</f>
        <v>0</v>
      </c>
      <c r="Y971" s="560"/>
      <c r="Z971" s="558"/>
      <c r="AA971" s="561">
        <f t="shared" ref="AA971:AA977" si="3174">SUM(X971+Y971-Z971)</f>
        <v>0</v>
      </c>
      <c r="AB971" s="560"/>
      <c r="AC971" s="558"/>
      <c r="AD971" s="559">
        <f t="shared" ref="AD971:AD977" si="3175">SUM(AA971+AB971-AC971)</f>
        <v>0</v>
      </c>
      <c r="AE971" s="557">
        <v>1</v>
      </c>
      <c r="AF971" s="558">
        <v>1</v>
      </c>
      <c r="AG971" s="756">
        <f t="shared" ref="AG971:AG977" si="3176">SUM(AD971+AE971-AF971)</f>
        <v>0</v>
      </c>
      <c r="AH971" s="560"/>
      <c r="AI971" s="558"/>
      <c r="AJ971" s="562">
        <f t="shared" ref="AJ971:AJ977" si="3177">SUM(AG971+AH971-AI971)</f>
        <v>0</v>
      </c>
      <c r="AK971" s="560"/>
      <c r="AL971" s="558"/>
      <c r="AM971" s="562">
        <f t="shared" ref="AM971:AM977" si="3178">SUM(AJ971+AK971-AL971)</f>
        <v>0</v>
      </c>
      <c r="AN971" s="560"/>
      <c r="AO971" s="558"/>
      <c r="AP971" s="562">
        <f t="shared" ref="AP971:AP977" si="3179">SUM(AM971+AN971-AO971)</f>
        <v>0</v>
      </c>
      <c r="AQ971" s="560"/>
      <c r="AR971" s="558"/>
      <c r="AS971" s="562">
        <f t="shared" ref="AS971:AS977" si="3180">SUM(AP971+AQ971-AR971)</f>
        <v>0</v>
      </c>
      <c r="AT971" s="560"/>
      <c r="AU971" s="558"/>
      <c r="AV971" s="562">
        <f t="shared" ref="AV971:AV977" si="3181">SUM(AS971+AT971-AU971)</f>
        <v>0</v>
      </c>
      <c r="AW971" s="583">
        <f t="shared" si="3131"/>
        <v>1</v>
      </c>
      <c r="AX971" s="583">
        <f t="shared" si="3129"/>
        <v>1</v>
      </c>
      <c r="AY971" s="564">
        <f t="shared" ref="AY971:AY977" si="3182">SUM(N971,Q971,T971,W971,Z971,AC971,AF971,AI971,AL971,AO971,AR971,AU971)</f>
        <v>1</v>
      </c>
      <c r="AZ971" s="565">
        <f t="shared" ref="AZ971:AZ980" si="3183">AVERAGE(N971,Q971,T971,W971,Z971,AC971,AF971,AI971,AL971,AO971,AR971,AU971)</f>
        <v>1</v>
      </c>
      <c r="BA971" s="566">
        <f t="shared" ref="BA971:BA980" si="3184">COUNT(N971,Q971,T971,W971,Z971,AC971,AF971,AI971,AL971,AO971,AR971,AU971)</f>
        <v>1</v>
      </c>
      <c r="BB971" s="567">
        <v>0</v>
      </c>
      <c r="BC971" s="568">
        <v>0</v>
      </c>
      <c r="BD971" s="584">
        <f t="shared" si="3114"/>
        <v>0</v>
      </c>
      <c r="BE971" s="583">
        <f t="shared" si="3115"/>
        <v>0</v>
      </c>
      <c r="BF971" s="585">
        <v>2</v>
      </c>
      <c r="BG971" s="586"/>
      <c r="BH971" s="572">
        <f>BH968</f>
        <v>46265</v>
      </c>
      <c r="BI971" s="587">
        <f t="shared" si="3150"/>
        <v>46265</v>
      </c>
      <c r="BJ971" s="580" t="str">
        <f t="shared" si="3130"/>
        <v/>
      </c>
      <c r="BK971" s="751">
        <v>320000</v>
      </c>
    </row>
    <row r="972" spans="1:63" ht="13">
      <c r="A972" s="590"/>
      <c r="B972" s="591"/>
      <c r="C972" s="577">
        <v>969</v>
      </c>
      <c r="D972" s="609"/>
      <c r="E972" s="578"/>
      <c r="F972" s="553" t="s">
        <v>1953</v>
      </c>
      <c r="G972" s="580" t="s">
        <v>4844</v>
      </c>
      <c r="H972" s="581" t="s">
        <v>4845</v>
      </c>
      <c r="I972" s="581" t="s">
        <v>423</v>
      </c>
      <c r="J972" s="580" t="s">
        <v>629</v>
      </c>
      <c r="K972" s="594">
        <f t="shared" si="3169"/>
        <v>0</v>
      </c>
      <c r="L972" s="588">
        <v>0</v>
      </c>
      <c r="M972" s="558"/>
      <c r="N972" s="558"/>
      <c r="O972" s="562">
        <f t="shared" si="3170"/>
        <v>0</v>
      </c>
      <c r="P972" s="560">
        <v>2</v>
      </c>
      <c r="Q972" s="558"/>
      <c r="R972" s="562">
        <f>SUM(O972+P972-Q972)</f>
        <v>2</v>
      </c>
      <c r="S972" s="560"/>
      <c r="T972" s="558"/>
      <c r="U972" s="595">
        <f t="shared" si="3172"/>
        <v>2</v>
      </c>
      <c r="V972" s="560"/>
      <c r="W972" s="558">
        <v>2</v>
      </c>
      <c r="X972" s="562">
        <f>SUM(U972+V972-W972)</f>
        <v>0</v>
      </c>
      <c r="Y972" s="560"/>
      <c r="Z972" s="558"/>
      <c r="AA972" s="595">
        <f t="shared" si="3174"/>
        <v>0</v>
      </c>
      <c r="AB972" s="560"/>
      <c r="AC972" s="558"/>
      <c r="AD972" s="562">
        <f t="shared" si="3175"/>
        <v>0</v>
      </c>
      <c r="AE972" s="557"/>
      <c r="AF972" s="558"/>
      <c r="AG972" s="672">
        <f t="shared" si="3176"/>
        <v>0</v>
      </c>
      <c r="AH972" s="560"/>
      <c r="AI972" s="558"/>
      <c r="AJ972" s="562">
        <f t="shared" si="3177"/>
        <v>0</v>
      </c>
      <c r="AK972" s="560"/>
      <c r="AL972" s="558"/>
      <c r="AM972" s="562">
        <f t="shared" si="3178"/>
        <v>0</v>
      </c>
      <c r="AN972" s="560"/>
      <c r="AO972" s="558"/>
      <c r="AP972" s="562">
        <f t="shared" si="3179"/>
        <v>0</v>
      </c>
      <c r="AQ972" s="560"/>
      <c r="AR972" s="558"/>
      <c r="AS972" s="562">
        <f t="shared" si="3180"/>
        <v>0</v>
      </c>
      <c r="AT972" s="560"/>
      <c r="AU972" s="558"/>
      <c r="AV972" s="562">
        <f t="shared" si="3181"/>
        <v>0</v>
      </c>
      <c r="AW972" s="597">
        <f>SUM(M972+P972+S972+V972+Y972+AB972+AE972+AH972+AK972+AN972+AQ972+AT972)</f>
        <v>2</v>
      </c>
      <c r="AX972" s="583">
        <f>SUM(N972+Q972+T972+W972+Z972+AC972+AF972+AI972+AL972+AO972+AR972+AU972)</f>
        <v>2</v>
      </c>
      <c r="AY972" s="599">
        <f t="shared" si="3182"/>
        <v>2</v>
      </c>
      <c r="AZ972" s="600">
        <f t="shared" si="3183"/>
        <v>2</v>
      </c>
      <c r="BA972" s="601">
        <f t="shared" si="3184"/>
        <v>1</v>
      </c>
      <c r="BB972" s="602">
        <v>0</v>
      </c>
      <c r="BC972" s="603">
        <v>0</v>
      </c>
      <c r="BD972" s="584">
        <f t="shared" si="3114"/>
        <v>0</v>
      </c>
      <c r="BE972" s="583">
        <f t="shared" si="3115"/>
        <v>0</v>
      </c>
      <c r="BF972" s="585">
        <v>2</v>
      </c>
      <c r="BG972" s="586"/>
      <c r="BH972" s="572">
        <f>BH971</f>
        <v>46265</v>
      </c>
      <c r="BI972" s="610">
        <f t="shared" si="3150"/>
        <v>46265</v>
      </c>
      <c r="BJ972" s="580" t="str">
        <f t="shared" si="3130"/>
        <v/>
      </c>
      <c r="BK972" s="751">
        <v>26000</v>
      </c>
    </row>
    <row r="973" spans="1:63" ht="13">
      <c r="A973" s="590"/>
      <c r="B973" s="591"/>
      <c r="C973" s="551">
        <v>970</v>
      </c>
      <c r="D973" s="552"/>
      <c r="E973" s="578"/>
      <c r="F973" s="553" t="s">
        <v>1953</v>
      </c>
      <c r="G973" s="580" t="s">
        <v>198</v>
      </c>
      <c r="H973" s="581" t="s">
        <v>199</v>
      </c>
      <c r="I973" s="581" t="s">
        <v>421</v>
      </c>
      <c r="J973" s="580" t="s">
        <v>629</v>
      </c>
      <c r="K973" s="582">
        <f t="shared" si="3169"/>
        <v>0</v>
      </c>
      <c r="L973" s="580">
        <v>1</v>
      </c>
      <c r="M973" s="557"/>
      <c r="N973" s="558"/>
      <c r="O973" s="559">
        <f t="shared" si="3170"/>
        <v>1</v>
      </c>
      <c r="P973" s="560"/>
      <c r="Q973" s="558"/>
      <c r="R973" s="559">
        <f t="shared" si="3171"/>
        <v>1</v>
      </c>
      <c r="S973" s="560"/>
      <c r="T973" s="558"/>
      <c r="U973" s="561">
        <f t="shared" si="3172"/>
        <v>1</v>
      </c>
      <c r="V973" s="560"/>
      <c r="W973" s="558"/>
      <c r="X973" s="559">
        <f t="shared" si="3173"/>
        <v>1</v>
      </c>
      <c r="Y973" s="560"/>
      <c r="Z973" s="558"/>
      <c r="AA973" s="561">
        <f t="shared" si="3174"/>
        <v>1</v>
      </c>
      <c r="AB973" s="560"/>
      <c r="AC973" s="558"/>
      <c r="AD973" s="559">
        <f t="shared" si="3175"/>
        <v>1</v>
      </c>
      <c r="AE973" s="557"/>
      <c r="AF973" s="558">
        <v>1</v>
      </c>
      <c r="AG973" s="756">
        <f t="shared" si="3176"/>
        <v>0</v>
      </c>
      <c r="AH973" s="560"/>
      <c r="AI973" s="558"/>
      <c r="AJ973" s="562">
        <f t="shared" si="3177"/>
        <v>0</v>
      </c>
      <c r="AK973" s="560"/>
      <c r="AL973" s="558"/>
      <c r="AM973" s="562">
        <f t="shared" si="3178"/>
        <v>0</v>
      </c>
      <c r="AN973" s="560"/>
      <c r="AO973" s="558"/>
      <c r="AP973" s="562">
        <f t="shared" si="3179"/>
        <v>0</v>
      </c>
      <c r="AQ973" s="560"/>
      <c r="AR973" s="558"/>
      <c r="AS973" s="605">
        <f t="shared" si="3180"/>
        <v>0</v>
      </c>
      <c r="AT973" s="557"/>
      <c r="AU973" s="558"/>
      <c r="AV973" s="562">
        <f t="shared" si="3181"/>
        <v>0</v>
      </c>
      <c r="AW973" s="583">
        <f t="shared" si="3131"/>
        <v>0</v>
      </c>
      <c r="AX973" s="583">
        <f t="shared" si="3129"/>
        <v>1</v>
      </c>
      <c r="AY973" s="564">
        <f t="shared" si="3182"/>
        <v>1</v>
      </c>
      <c r="AZ973" s="565">
        <f t="shared" si="3183"/>
        <v>1</v>
      </c>
      <c r="BA973" s="566">
        <f t="shared" si="3184"/>
        <v>1</v>
      </c>
      <c r="BB973" s="567">
        <v>0</v>
      </c>
      <c r="BC973" s="568">
        <v>0</v>
      </c>
      <c r="BD973" s="584">
        <f t="shared" si="3114"/>
        <v>0</v>
      </c>
      <c r="BE973" s="583">
        <f t="shared" si="3115"/>
        <v>0</v>
      </c>
      <c r="BF973" s="585">
        <v>2</v>
      </c>
      <c r="BG973" s="586"/>
      <c r="BH973" s="572">
        <f>BH972</f>
        <v>46265</v>
      </c>
      <c r="BI973" s="587">
        <f t="shared" si="3150"/>
        <v>46265</v>
      </c>
      <c r="BJ973" s="580" t="str">
        <f t="shared" si="3130"/>
        <v/>
      </c>
      <c r="BK973" s="751">
        <v>6720</v>
      </c>
    </row>
    <row r="974" spans="1:63" ht="13">
      <c r="A974" s="549"/>
      <c r="B974" s="550"/>
      <c r="C974" s="551">
        <v>971</v>
      </c>
      <c r="D974" s="578"/>
      <c r="E974" s="578"/>
      <c r="F974" s="553" t="s">
        <v>1953</v>
      </c>
      <c r="G974" s="580" t="s">
        <v>4978</v>
      </c>
      <c r="H974" s="581" t="s">
        <v>4979</v>
      </c>
      <c r="I974" s="581" t="s">
        <v>429</v>
      </c>
      <c r="J974" s="580" t="s">
        <v>629</v>
      </c>
      <c r="K974" s="582">
        <f t="shared" si="3169"/>
        <v>0</v>
      </c>
      <c r="L974" s="580">
        <v>0</v>
      </c>
      <c r="M974" s="557"/>
      <c r="N974" s="558"/>
      <c r="O974" s="559">
        <f t="shared" si="3170"/>
        <v>0</v>
      </c>
      <c r="P974" s="560"/>
      <c r="Q974" s="558"/>
      <c r="R974" s="559">
        <f t="shared" si="3171"/>
        <v>0</v>
      </c>
      <c r="S974" s="560"/>
      <c r="T974" s="558"/>
      <c r="U974" s="561">
        <f t="shared" si="3172"/>
        <v>0</v>
      </c>
      <c r="V974" s="560"/>
      <c r="W974" s="558"/>
      <c r="X974" s="559">
        <f t="shared" si="3173"/>
        <v>0</v>
      </c>
      <c r="Y974" s="560"/>
      <c r="Z974" s="558"/>
      <c r="AA974" s="561">
        <f t="shared" si="3174"/>
        <v>0</v>
      </c>
      <c r="AB974" s="560"/>
      <c r="AC974" s="558"/>
      <c r="AD974" s="559">
        <f t="shared" si="3175"/>
        <v>0</v>
      </c>
      <c r="AE974" s="557">
        <v>7</v>
      </c>
      <c r="AF974" s="558">
        <v>7</v>
      </c>
      <c r="AG974" s="756">
        <f t="shared" si="3176"/>
        <v>0</v>
      </c>
      <c r="AH974" s="560"/>
      <c r="AI974" s="558"/>
      <c r="AJ974" s="562">
        <f t="shared" si="3177"/>
        <v>0</v>
      </c>
      <c r="AK974" s="560"/>
      <c r="AL974" s="558"/>
      <c r="AM974" s="562">
        <f t="shared" si="3178"/>
        <v>0</v>
      </c>
      <c r="AN974" s="560"/>
      <c r="AO974" s="558"/>
      <c r="AP974" s="562">
        <f t="shared" si="3179"/>
        <v>0</v>
      </c>
      <c r="AQ974" s="560"/>
      <c r="AR974" s="558"/>
      <c r="AS974" s="562">
        <f t="shared" si="3180"/>
        <v>0</v>
      </c>
      <c r="AT974" s="560"/>
      <c r="AU974" s="558"/>
      <c r="AV974" s="562">
        <f t="shared" si="3181"/>
        <v>0</v>
      </c>
      <c r="AW974" s="583">
        <f t="shared" ref="AW974" si="3185">SUM(M974+P974+S974+V974+Y974+AB974+AE974+AH974+AK974+AN974+AQ974+AT974)</f>
        <v>7</v>
      </c>
      <c r="AX974" s="583">
        <f t="shared" si="3129"/>
        <v>7</v>
      </c>
      <c r="AY974" s="564">
        <f t="shared" si="3182"/>
        <v>7</v>
      </c>
      <c r="AZ974" s="565">
        <f t="shared" si="3183"/>
        <v>7</v>
      </c>
      <c r="BA974" s="566">
        <f t="shared" si="3184"/>
        <v>1</v>
      </c>
      <c r="BB974" s="567">
        <v>0</v>
      </c>
      <c r="BC974" s="568">
        <v>0</v>
      </c>
      <c r="BD974" s="584">
        <f t="shared" si="3114"/>
        <v>0</v>
      </c>
      <c r="BE974" s="583">
        <f t="shared" si="3115"/>
        <v>0</v>
      </c>
      <c r="BF974" s="585">
        <v>2</v>
      </c>
      <c r="BG974" s="586"/>
      <c r="BH974" s="572">
        <f>BH973</f>
        <v>46265</v>
      </c>
      <c r="BI974" s="587">
        <f t="shared" si="3150"/>
        <v>46265</v>
      </c>
      <c r="BJ974" s="580" t="str">
        <f t="shared" si="3130"/>
        <v/>
      </c>
      <c r="BK974" s="751">
        <v>750</v>
      </c>
    </row>
    <row r="975" spans="1:63" ht="13">
      <c r="A975" s="575"/>
      <c r="B975" s="576"/>
      <c r="C975" s="551">
        <v>972</v>
      </c>
      <c r="D975" s="609"/>
      <c r="E975" s="578"/>
      <c r="F975" s="553" t="s">
        <v>1953</v>
      </c>
      <c r="G975" s="588" t="s">
        <v>4980</v>
      </c>
      <c r="H975" s="589" t="s">
        <v>4981</v>
      </c>
      <c r="I975" s="589" t="s">
        <v>3220</v>
      </c>
      <c r="J975" s="580" t="s">
        <v>629</v>
      </c>
      <c r="K975" s="594">
        <f t="shared" si="3169"/>
        <v>0</v>
      </c>
      <c r="L975" s="580">
        <v>0</v>
      </c>
      <c r="M975" s="558"/>
      <c r="N975" s="558"/>
      <c r="O975" s="562">
        <f t="shared" si="3170"/>
        <v>0</v>
      </c>
      <c r="P975" s="560"/>
      <c r="Q975" s="558"/>
      <c r="R975" s="562">
        <f t="shared" si="3171"/>
        <v>0</v>
      </c>
      <c r="S975" s="560"/>
      <c r="T975" s="558"/>
      <c r="U975" s="595">
        <f t="shared" si="3172"/>
        <v>0</v>
      </c>
      <c r="V975" s="560"/>
      <c r="W975" s="558"/>
      <c r="X975" s="562">
        <f t="shared" si="3173"/>
        <v>0</v>
      </c>
      <c r="Y975" s="560"/>
      <c r="Z975" s="558"/>
      <c r="AA975" s="595">
        <f t="shared" si="3174"/>
        <v>0</v>
      </c>
      <c r="AB975" s="560"/>
      <c r="AC975" s="558"/>
      <c r="AD975" s="562">
        <f t="shared" si="3175"/>
        <v>0</v>
      </c>
      <c r="AE975" s="557">
        <v>2</v>
      </c>
      <c r="AF975" s="558">
        <v>2</v>
      </c>
      <c r="AG975" s="672">
        <f t="shared" si="3176"/>
        <v>0</v>
      </c>
      <c r="AH975" s="560"/>
      <c r="AI975" s="558"/>
      <c r="AJ975" s="562">
        <f t="shared" si="3177"/>
        <v>0</v>
      </c>
      <c r="AK975" s="560"/>
      <c r="AL975" s="558"/>
      <c r="AM975" s="562">
        <f t="shared" si="3178"/>
        <v>0</v>
      </c>
      <c r="AN975" s="560"/>
      <c r="AO975" s="558"/>
      <c r="AP975" s="562">
        <f t="shared" si="3179"/>
        <v>0</v>
      </c>
      <c r="AQ975" s="560"/>
      <c r="AR975" s="558"/>
      <c r="AS975" s="562">
        <f t="shared" si="3180"/>
        <v>0</v>
      </c>
      <c r="AT975" s="560"/>
      <c r="AU975" s="558"/>
      <c r="AV975" s="562">
        <f t="shared" si="3181"/>
        <v>0</v>
      </c>
      <c r="AW975" s="597">
        <f>SUM(M975+P975+S975+V975+Y975+AB975+AE975+AH975+AK975+AN975+AQ975+AT975)</f>
        <v>2</v>
      </c>
      <c r="AX975" s="583">
        <f t="shared" si="3129"/>
        <v>2</v>
      </c>
      <c r="AY975" s="599">
        <f t="shared" si="3182"/>
        <v>2</v>
      </c>
      <c r="AZ975" s="600">
        <f t="shared" si="3183"/>
        <v>2</v>
      </c>
      <c r="BA975" s="601">
        <f t="shared" si="3184"/>
        <v>1</v>
      </c>
      <c r="BB975" s="602">
        <v>0</v>
      </c>
      <c r="BC975" s="603">
        <v>0</v>
      </c>
      <c r="BD975" s="584">
        <f t="shared" si="3114"/>
        <v>0</v>
      </c>
      <c r="BE975" s="583">
        <f t="shared" si="3115"/>
        <v>0</v>
      </c>
      <c r="BF975" s="585">
        <v>2</v>
      </c>
      <c r="BG975" s="586"/>
      <c r="BH975" s="572">
        <f>BH974</f>
        <v>46265</v>
      </c>
      <c r="BI975" s="604">
        <f t="shared" si="3150"/>
        <v>46265</v>
      </c>
      <c r="BJ975" s="580" t="str">
        <f t="shared" si="3130"/>
        <v/>
      </c>
      <c r="BK975" s="751">
        <v>1913.8</v>
      </c>
    </row>
    <row r="976" spans="1:63" ht="13">
      <c r="A976" s="590"/>
      <c r="B976" s="591"/>
      <c r="C976" s="577">
        <v>973</v>
      </c>
      <c r="D976" s="609"/>
      <c r="E976" s="578"/>
      <c r="F976" s="553" t="s">
        <v>1953</v>
      </c>
      <c r="G976" s="580" t="s">
        <v>4833</v>
      </c>
      <c r="H976" s="581" t="s">
        <v>4834</v>
      </c>
      <c r="I976" s="581" t="s">
        <v>4001</v>
      </c>
      <c r="J976" s="580" t="s">
        <v>629</v>
      </c>
      <c r="K976" s="594">
        <f t="shared" si="3169"/>
        <v>0</v>
      </c>
      <c r="L976" s="588">
        <v>0</v>
      </c>
      <c r="M976" s="558"/>
      <c r="N976" s="558"/>
      <c r="O976" s="562">
        <f t="shared" si="3170"/>
        <v>0</v>
      </c>
      <c r="P976" s="560">
        <v>1</v>
      </c>
      <c r="Q976" s="558"/>
      <c r="R976" s="562">
        <f>SUM(O976+P976-Q976)</f>
        <v>1</v>
      </c>
      <c r="S976" s="560"/>
      <c r="T976" s="558"/>
      <c r="U976" s="595">
        <f t="shared" si="3172"/>
        <v>1</v>
      </c>
      <c r="V976" s="560"/>
      <c r="W976" s="558"/>
      <c r="X976" s="562">
        <f>SUM(U976+V976-W976)</f>
        <v>1</v>
      </c>
      <c r="Y976" s="560"/>
      <c r="Z976" s="558"/>
      <c r="AA976" s="595">
        <f t="shared" si="3174"/>
        <v>1</v>
      </c>
      <c r="AB976" s="560"/>
      <c r="AC976" s="558">
        <v>1</v>
      </c>
      <c r="AD976" s="562">
        <f t="shared" si="3175"/>
        <v>0</v>
      </c>
      <c r="AE976" s="557"/>
      <c r="AF976" s="558"/>
      <c r="AG976" s="672">
        <f t="shared" si="3176"/>
        <v>0</v>
      </c>
      <c r="AH976" s="560"/>
      <c r="AI976" s="558"/>
      <c r="AJ976" s="562">
        <f t="shared" si="3177"/>
        <v>0</v>
      </c>
      <c r="AK976" s="560"/>
      <c r="AL976" s="558"/>
      <c r="AM976" s="562">
        <f t="shared" si="3178"/>
        <v>0</v>
      </c>
      <c r="AN976" s="560"/>
      <c r="AO976" s="558"/>
      <c r="AP976" s="562">
        <f t="shared" si="3179"/>
        <v>0</v>
      </c>
      <c r="AQ976" s="560"/>
      <c r="AR976" s="558"/>
      <c r="AS976" s="562">
        <f t="shared" si="3180"/>
        <v>0</v>
      </c>
      <c r="AT976" s="560"/>
      <c r="AU976" s="558"/>
      <c r="AV976" s="562">
        <f t="shared" si="3181"/>
        <v>0</v>
      </c>
      <c r="AW976" s="597">
        <f>SUM(M976+P976+S976+V976+Y976+AB976+AE976+AH976+AK976+AN976+AQ976+AT976)</f>
        <v>1</v>
      </c>
      <c r="AX976" s="583">
        <f t="shared" ref="AX976:AX980" si="3186">SUM(N976+Q976+T976+W976+Z976+AC976+AF976+AI976+AL976+AO976+AR976+AU976)</f>
        <v>1</v>
      </c>
      <c r="AY976" s="599">
        <f t="shared" si="3182"/>
        <v>1</v>
      </c>
      <c r="AZ976" s="600">
        <f t="shared" si="3183"/>
        <v>1</v>
      </c>
      <c r="BA976" s="601">
        <f t="shared" si="3184"/>
        <v>1</v>
      </c>
      <c r="BB976" s="602">
        <v>0</v>
      </c>
      <c r="BC976" s="603">
        <v>0</v>
      </c>
      <c r="BD976" s="584">
        <f t="shared" ref="BD976:BD980" si="3187">K976</f>
        <v>0</v>
      </c>
      <c r="BE976" s="583">
        <f t="shared" si="3115"/>
        <v>0</v>
      </c>
      <c r="BF976" s="585">
        <v>2</v>
      </c>
      <c r="BG976" s="586"/>
      <c r="BH976" s="572">
        <f>BH975</f>
        <v>46265</v>
      </c>
      <c r="BI976" s="610">
        <f t="shared" ref="BI976" si="3188">BH976-BG976</f>
        <v>46265</v>
      </c>
      <c r="BJ976" s="580" t="str">
        <f t="shared" si="3130"/>
        <v/>
      </c>
      <c r="BK976" s="751">
        <v>6556.9</v>
      </c>
    </row>
    <row r="977" spans="1:63" ht="13">
      <c r="A977" s="575"/>
      <c r="B977" s="576"/>
      <c r="C977" s="551">
        <v>974</v>
      </c>
      <c r="D977" s="609"/>
      <c r="E977" s="578"/>
      <c r="F977" s="553" t="s">
        <v>1953</v>
      </c>
      <c r="G977" s="588" t="s">
        <v>3944</v>
      </c>
      <c r="H977" s="589" t="s">
        <v>3945</v>
      </c>
      <c r="I977" s="589" t="s">
        <v>418</v>
      </c>
      <c r="J977" s="580" t="s">
        <v>629</v>
      </c>
      <c r="K977" s="594">
        <f t="shared" si="3169"/>
        <v>0</v>
      </c>
      <c r="L977" s="588">
        <v>1</v>
      </c>
      <c r="M977" s="558"/>
      <c r="N977" s="558"/>
      <c r="O977" s="562">
        <f t="shared" si="3170"/>
        <v>1</v>
      </c>
      <c r="P977" s="560"/>
      <c r="Q977" s="558"/>
      <c r="R977" s="562">
        <f>SUM(O977+P977-Q977)</f>
        <v>1</v>
      </c>
      <c r="S977" s="560"/>
      <c r="T977" s="558"/>
      <c r="U977" s="595">
        <f t="shared" si="3172"/>
        <v>1</v>
      </c>
      <c r="V977" s="560"/>
      <c r="W977" s="558"/>
      <c r="X977" s="562">
        <f>SUM(U977+V977-W977)</f>
        <v>1</v>
      </c>
      <c r="Y977" s="560"/>
      <c r="Z977" s="558"/>
      <c r="AA977" s="595">
        <f t="shared" si="3174"/>
        <v>1</v>
      </c>
      <c r="AB977" s="560"/>
      <c r="AC977" s="558"/>
      <c r="AD977" s="562">
        <f t="shared" si="3175"/>
        <v>1</v>
      </c>
      <c r="AE977" s="557"/>
      <c r="AF977" s="558">
        <v>1</v>
      </c>
      <c r="AG977" s="672">
        <f t="shared" si="3176"/>
        <v>0</v>
      </c>
      <c r="AH977" s="560"/>
      <c r="AI977" s="558"/>
      <c r="AJ977" s="562">
        <f t="shared" si="3177"/>
        <v>0</v>
      </c>
      <c r="AK977" s="560"/>
      <c r="AL977" s="558"/>
      <c r="AM977" s="562">
        <f t="shared" si="3178"/>
        <v>0</v>
      </c>
      <c r="AN977" s="560"/>
      <c r="AO977" s="558"/>
      <c r="AP977" s="562">
        <f t="shared" si="3179"/>
        <v>0</v>
      </c>
      <c r="AQ977" s="560"/>
      <c r="AR977" s="558"/>
      <c r="AS977" s="562">
        <f t="shared" si="3180"/>
        <v>0</v>
      </c>
      <c r="AT977" s="560"/>
      <c r="AU977" s="558"/>
      <c r="AV977" s="562">
        <f t="shared" si="3181"/>
        <v>0</v>
      </c>
      <c r="AW977" s="597">
        <f>SUM(M977+P977+S977+V977+Y977+AB977+AE977+AH977+AK977+AN977+AQ977+AT977)</f>
        <v>0</v>
      </c>
      <c r="AX977" s="583">
        <f t="shared" si="3186"/>
        <v>1</v>
      </c>
      <c r="AY977" s="599">
        <f t="shared" si="3182"/>
        <v>1</v>
      </c>
      <c r="AZ977" s="600">
        <f t="shared" si="3183"/>
        <v>1</v>
      </c>
      <c r="BA977" s="601">
        <f t="shared" si="3184"/>
        <v>1</v>
      </c>
      <c r="BB977" s="602">
        <v>0</v>
      </c>
      <c r="BC977" s="603">
        <v>0</v>
      </c>
      <c r="BD977" s="584">
        <f t="shared" si="3187"/>
        <v>0</v>
      </c>
      <c r="BE977" s="583">
        <f t="shared" si="3115"/>
        <v>0</v>
      </c>
      <c r="BF977" s="585">
        <v>2</v>
      </c>
      <c r="BG977" s="586"/>
      <c r="BH977" s="572">
        <f t="shared" ref="BH977:BH980" si="3189">BH976</f>
        <v>46265</v>
      </c>
      <c r="BI977" s="604">
        <f t="shared" ref="BI977:BI980" si="3190">BH977-BG977</f>
        <v>46265</v>
      </c>
      <c r="BJ977" s="580" t="str">
        <f t="shared" si="3130"/>
        <v/>
      </c>
      <c r="BK977" s="751">
        <v>40227.550000000003</v>
      </c>
    </row>
    <row r="978" spans="1:63" ht="13">
      <c r="A978" s="590"/>
      <c r="B978" s="591"/>
      <c r="C978" s="551">
        <v>975</v>
      </c>
      <c r="D978" s="609"/>
      <c r="E978" s="578"/>
      <c r="F978" s="553" t="s">
        <v>1953</v>
      </c>
      <c r="G978" s="580" t="s">
        <v>939</v>
      </c>
      <c r="H978" s="581" t="s">
        <v>940</v>
      </c>
      <c r="I978" s="581" t="s">
        <v>2531</v>
      </c>
      <c r="J978" s="580" t="s">
        <v>629</v>
      </c>
      <c r="K978" s="582">
        <f t="shared" ref="K978" si="3191">AV978</f>
        <v>0</v>
      </c>
      <c r="L978" s="580">
        <v>1</v>
      </c>
      <c r="M978" s="557"/>
      <c r="N978" s="558"/>
      <c r="O978" s="559">
        <f t="shared" ref="O978" si="3192">SUM(L978+M978-N978)</f>
        <v>1</v>
      </c>
      <c r="P978" s="560"/>
      <c r="Q978" s="558"/>
      <c r="R978" s="559">
        <f t="shared" ref="R978" si="3193">SUM(O978+P978-Q978)</f>
        <v>1</v>
      </c>
      <c r="S978" s="560"/>
      <c r="T978" s="558"/>
      <c r="U978" s="561">
        <f t="shared" ref="U978" si="3194">SUM(R978+S978-T978)</f>
        <v>1</v>
      </c>
      <c r="V978" s="560"/>
      <c r="W978" s="558">
        <v>1</v>
      </c>
      <c r="X978" s="559">
        <f t="shared" ref="X978" si="3195">SUM(U978+V978-W978)</f>
        <v>0</v>
      </c>
      <c r="Y978" s="560"/>
      <c r="Z978" s="558"/>
      <c r="AA978" s="561">
        <f t="shared" ref="AA978" si="3196">SUM(X978+Y978-Z978)</f>
        <v>0</v>
      </c>
      <c r="AB978" s="560"/>
      <c r="AC978" s="558"/>
      <c r="AD978" s="559">
        <f t="shared" ref="AD978" si="3197">SUM(AA978+AB978-AC978)</f>
        <v>0</v>
      </c>
      <c r="AE978" s="557"/>
      <c r="AF978" s="558"/>
      <c r="AG978" s="756">
        <f t="shared" ref="AG978" si="3198">SUM(AD978+AE978-AF978)</f>
        <v>0</v>
      </c>
      <c r="AH978" s="560"/>
      <c r="AI978" s="558"/>
      <c r="AJ978" s="562">
        <f t="shared" ref="AJ978" si="3199">SUM(AG978+AH978-AI978)</f>
        <v>0</v>
      </c>
      <c r="AK978" s="560"/>
      <c r="AL978" s="558"/>
      <c r="AM978" s="562">
        <f t="shared" ref="AM978" si="3200">SUM(AJ978+AK978-AL978)</f>
        <v>0</v>
      </c>
      <c r="AN978" s="560"/>
      <c r="AO978" s="558"/>
      <c r="AP978" s="562">
        <f t="shared" ref="AP978" si="3201">SUM(AM978+AN978-AO978)</f>
        <v>0</v>
      </c>
      <c r="AQ978" s="560"/>
      <c r="AR978" s="558"/>
      <c r="AS978" s="605">
        <f t="shared" ref="AS978" si="3202">SUM(AP978+AQ978-AR978)</f>
        <v>0</v>
      </c>
      <c r="AT978" s="557"/>
      <c r="AU978" s="558"/>
      <c r="AV978" s="562">
        <f t="shared" ref="AV978" si="3203">SUM(AS978+AT978-AU978)</f>
        <v>0</v>
      </c>
      <c r="AW978" s="583">
        <f t="shared" ref="AW978" si="3204">SUM(M978+P978+S978+V978+Y978+AB978+AE978+AH978+AK978+AN978+AQ978+AT978)</f>
        <v>0</v>
      </c>
      <c r="AX978" s="583">
        <f t="shared" si="3186"/>
        <v>1</v>
      </c>
      <c r="AY978" s="564">
        <f t="shared" ref="AY978" si="3205">SUM(N978,Q978,T978,W978,Z978,AC978,AF978,AI978,AL978,AO978,AR978,AU978)</f>
        <v>1</v>
      </c>
      <c r="AZ978" s="565">
        <f t="shared" si="3183"/>
        <v>1</v>
      </c>
      <c r="BA978" s="566">
        <f t="shared" si="3184"/>
        <v>1</v>
      </c>
      <c r="BB978" s="567">
        <v>0</v>
      </c>
      <c r="BC978" s="568">
        <v>0</v>
      </c>
      <c r="BD978" s="584">
        <f t="shared" si="3187"/>
        <v>0</v>
      </c>
      <c r="BE978" s="583">
        <f t="shared" si="3115"/>
        <v>0</v>
      </c>
      <c r="BF978" s="585">
        <v>2</v>
      </c>
      <c r="BG978" s="586"/>
      <c r="BH978" s="572">
        <f t="shared" si="3189"/>
        <v>46265</v>
      </c>
      <c r="BI978" s="587">
        <f t="shared" si="3190"/>
        <v>46265</v>
      </c>
      <c r="BJ978" s="580" t="str">
        <f t="shared" si="3130"/>
        <v/>
      </c>
      <c r="BK978" s="751">
        <v>2980</v>
      </c>
    </row>
    <row r="979" spans="1:63" ht="13">
      <c r="A979" s="590"/>
      <c r="B979" s="591"/>
      <c r="C979" s="551">
        <v>976</v>
      </c>
      <c r="D979" s="552"/>
      <c r="E979" s="578"/>
      <c r="F979" s="553" t="s">
        <v>1953</v>
      </c>
      <c r="G979" s="622" t="s">
        <v>2407</v>
      </c>
      <c r="H979" s="619" t="s">
        <v>5068</v>
      </c>
      <c r="I979" s="589" t="s">
        <v>423</v>
      </c>
      <c r="J979" s="580" t="s">
        <v>629</v>
      </c>
      <c r="K979" s="582">
        <f>AV979</f>
        <v>0</v>
      </c>
      <c r="L979" s="580">
        <v>1</v>
      </c>
      <c r="M979" s="557"/>
      <c r="N979" s="558"/>
      <c r="O979" s="559">
        <f>SUM(L979+M979-N979)</f>
        <v>1</v>
      </c>
      <c r="P979" s="560"/>
      <c r="Q979" s="558"/>
      <c r="R979" s="559">
        <f>SUM(O979+P979-Q979)</f>
        <v>1</v>
      </c>
      <c r="S979" s="560"/>
      <c r="T979" s="558"/>
      <c r="U979" s="561">
        <f>SUM(R979+S979-T979)</f>
        <v>1</v>
      </c>
      <c r="V979" s="560"/>
      <c r="W979" s="558"/>
      <c r="X979" s="559">
        <f>SUM(U979+V979-W979)</f>
        <v>1</v>
      </c>
      <c r="Y979" s="560"/>
      <c r="Z979" s="558">
        <v>1</v>
      </c>
      <c r="AA979" s="561">
        <f>SUM(X979+Y979-Z979)</f>
        <v>0</v>
      </c>
      <c r="AB979" s="560"/>
      <c r="AC979" s="558"/>
      <c r="AD979" s="559">
        <f>SUM(AA979+AB979-AC979)</f>
        <v>0</v>
      </c>
      <c r="AE979" s="557"/>
      <c r="AF979" s="558"/>
      <c r="AG979" s="756">
        <f>SUM(AD979+AE979-AF979)</f>
        <v>0</v>
      </c>
      <c r="AH979" s="560"/>
      <c r="AI979" s="558"/>
      <c r="AJ979" s="562">
        <f>SUM(AG979+AH979-AI979)</f>
        <v>0</v>
      </c>
      <c r="AK979" s="560"/>
      <c r="AL979" s="558"/>
      <c r="AM979" s="562">
        <f>SUM(AJ979+AK979-AL979)</f>
        <v>0</v>
      </c>
      <c r="AN979" s="560"/>
      <c r="AO979" s="558"/>
      <c r="AP979" s="562">
        <f>SUM(AM979+AN979-AO979)</f>
        <v>0</v>
      </c>
      <c r="AQ979" s="560"/>
      <c r="AR979" s="558"/>
      <c r="AS979" s="562">
        <f>SUM(AP979+AQ979-AR979)</f>
        <v>0</v>
      </c>
      <c r="AT979" s="560"/>
      <c r="AU979" s="558"/>
      <c r="AV979" s="562">
        <f>SUM(AS979+AT979-AU979)</f>
        <v>0</v>
      </c>
      <c r="AW979" s="583">
        <f>SUM(M979+P979+S979+V979+Y979+AB979+AE979+AH979+AK979+AN979+AQ979+AT979)</f>
        <v>0</v>
      </c>
      <c r="AX979" s="583">
        <f t="shared" si="3186"/>
        <v>1</v>
      </c>
      <c r="AY979" s="564">
        <f>SUM(N979,Q979,T979,W979,Z979,AC979,AF979,AI979,AL979,AO979,AR979,AU979)</f>
        <v>1</v>
      </c>
      <c r="AZ979" s="565">
        <f t="shared" si="3183"/>
        <v>1</v>
      </c>
      <c r="BA979" s="566">
        <f t="shared" si="3184"/>
        <v>1</v>
      </c>
      <c r="BB979" s="567">
        <v>0</v>
      </c>
      <c r="BC979" s="568">
        <v>0</v>
      </c>
      <c r="BD979" s="584">
        <f t="shared" si="3187"/>
        <v>0</v>
      </c>
      <c r="BE979" s="583">
        <f t="shared" si="3115"/>
        <v>0</v>
      </c>
      <c r="BF979" s="585">
        <v>2</v>
      </c>
      <c r="BG979" s="586"/>
      <c r="BH979" s="572">
        <f t="shared" si="3189"/>
        <v>46265</v>
      </c>
      <c r="BI979" s="608">
        <f t="shared" si="3190"/>
        <v>46265</v>
      </c>
      <c r="BJ979" s="580" t="str">
        <f t="shared" si="3130"/>
        <v/>
      </c>
      <c r="BK979" s="751">
        <v>39600</v>
      </c>
    </row>
    <row r="980" spans="1:63" ht="13">
      <c r="A980" s="549"/>
      <c r="B980" s="550"/>
      <c r="C980" s="577">
        <v>977</v>
      </c>
      <c r="D980" s="578"/>
      <c r="E980" s="578"/>
      <c r="F980" s="727" t="s">
        <v>1953</v>
      </c>
      <c r="G980" s="580" t="s">
        <v>50</v>
      </c>
      <c r="H980" s="581" t="s">
        <v>51</v>
      </c>
      <c r="I980" s="581" t="s">
        <v>422</v>
      </c>
      <c r="J980" s="580" t="s">
        <v>629</v>
      </c>
      <c r="K980" s="582">
        <f t="shared" ref="K980" si="3206">AV980</f>
        <v>0</v>
      </c>
      <c r="L980" s="580">
        <v>0</v>
      </c>
      <c r="M980" s="557"/>
      <c r="N980" s="558"/>
      <c r="O980" s="559">
        <f t="shared" ref="O980" si="3207">SUM(L980+M980-N980)</f>
        <v>0</v>
      </c>
      <c r="P980" s="560"/>
      <c r="Q980" s="558"/>
      <c r="R980" s="559">
        <f t="shared" ref="R980" si="3208">SUM(O980+P980-Q980)</f>
        <v>0</v>
      </c>
      <c r="S980" s="560"/>
      <c r="T980" s="558"/>
      <c r="U980" s="561">
        <f t="shared" ref="U980" si="3209">SUM(R980+S980-T980)</f>
        <v>0</v>
      </c>
      <c r="V980" s="560"/>
      <c r="W980" s="558"/>
      <c r="X980" s="559">
        <f t="shared" ref="X980" si="3210">SUM(U980+V980-W980)</f>
        <v>0</v>
      </c>
      <c r="Y980" s="560"/>
      <c r="Z980" s="558"/>
      <c r="AA980" s="561">
        <f t="shared" ref="AA980" si="3211">SUM(X980+Y980-Z980)</f>
        <v>0</v>
      </c>
      <c r="AB980" s="560"/>
      <c r="AC980" s="558"/>
      <c r="AD980" s="559">
        <f t="shared" ref="AD980" si="3212">SUM(AA980+AB980-AC980)</f>
        <v>0</v>
      </c>
      <c r="AE980" s="557"/>
      <c r="AF980" s="558"/>
      <c r="AG980" s="756">
        <f t="shared" ref="AG980" si="3213">SUM(AD980+AE980-AF980)</f>
        <v>0</v>
      </c>
      <c r="AH980" s="560"/>
      <c r="AI980" s="558"/>
      <c r="AJ980" s="562">
        <f t="shared" ref="AJ980" si="3214">SUM(AG980+AH980-AI980)</f>
        <v>0</v>
      </c>
      <c r="AK980" s="560"/>
      <c r="AL980" s="558"/>
      <c r="AM980" s="562">
        <f t="shared" ref="AM980" si="3215">SUM(AJ980+AK980-AL980)</f>
        <v>0</v>
      </c>
      <c r="AN980" s="560"/>
      <c r="AO980" s="558"/>
      <c r="AP980" s="562">
        <f t="shared" ref="AP980" si="3216">SUM(AM980+AN980-AO980)</f>
        <v>0</v>
      </c>
      <c r="AQ980" s="560"/>
      <c r="AR980" s="558"/>
      <c r="AS980" s="562">
        <f t="shared" ref="AS980" si="3217">SUM(AP980+AQ980-AR980)</f>
        <v>0</v>
      </c>
      <c r="AT980" s="560"/>
      <c r="AU980" s="558"/>
      <c r="AV980" s="562">
        <f t="shared" ref="AV980" si="3218">SUM(AS980+AT980-AU980)</f>
        <v>0</v>
      </c>
      <c r="AW980" s="583">
        <f>SUM(M980+P980+S980+V980+Y980+AB980+AE980+AH980+AK980+AN980+AQ980+AT980)</f>
        <v>0</v>
      </c>
      <c r="AX980" s="583">
        <f t="shared" si="3186"/>
        <v>0</v>
      </c>
      <c r="AY980" s="564">
        <f t="shared" ref="AY980" si="3219">SUM(N980,Q980,T980,W980,Z980,AC980,AF980,AI980,AL980,AO980,AR980,AU980)</f>
        <v>0</v>
      </c>
      <c r="AZ980" s="565" t="e">
        <f t="shared" si="3183"/>
        <v>#DIV/0!</v>
      </c>
      <c r="BA980" s="566">
        <f t="shared" si="3184"/>
        <v>0</v>
      </c>
      <c r="BB980" s="567">
        <v>0</v>
      </c>
      <c r="BC980" s="568">
        <v>0</v>
      </c>
      <c r="BD980" s="584">
        <f t="shared" si="3187"/>
        <v>0</v>
      </c>
      <c r="BE980" s="583">
        <f t="shared" si="3115"/>
        <v>0</v>
      </c>
      <c r="BF980" s="585">
        <v>2</v>
      </c>
      <c r="BG980" s="586"/>
      <c r="BH980" s="572">
        <f t="shared" si="3189"/>
        <v>46265</v>
      </c>
      <c r="BI980" s="608">
        <f t="shared" si="3190"/>
        <v>46265</v>
      </c>
      <c r="BJ980" s="580" t="str">
        <f t="shared" si="3130"/>
        <v/>
      </c>
      <c r="BK980" s="751">
        <v>3460.5</v>
      </c>
    </row>
    <row r="981" spans="1:63" ht="13">
      <c r="A981" s="590"/>
      <c r="B981" s="591"/>
      <c r="C981" s="551">
        <v>978</v>
      </c>
      <c r="D981" s="578"/>
      <c r="E981" s="578"/>
      <c r="F981" s="553" t="s">
        <v>1952</v>
      </c>
      <c r="G981" s="580" t="s">
        <v>4749</v>
      </c>
      <c r="H981" s="581" t="s">
        <v>4750</v>
      </c>
      <c r="I981" s="589" t="s">
        <v>421</v>
      </c>
      <c r="J981" s="580" t="s">
        <v>629</v>
      </c>
      <c r="K981" s="594">
        <f>AV981</f>
        <v>2</v>
      </c>
      <c r="L981" s="580">
        <v>2</v>
      </c>
      <c r="M981" s="558"/>
      <c r="N981" s="558"/>
      <c r="O981" s="562">
        <f>SUM(L981+M981-N981)</f>
        <v>2</v>
      </c>
      <c r="P981" s="560"/>
      <c r="Q981" s="558">
        <v>1</v>
      </c>
      <c r="R981" s="562">
        <f>SUM(O981+P981-Q981)</f>
        <v>1</v>
      </c>
      <c r="S981" s="560"/>
      <c r="T981" s="558"/>
      <c r="U981" s="595">
        <f>SUM(R981+S981-T981)</f>
        <v>1</v>
      </c>
      <c r="V981" s="560"/>
      <c r="W981" s="558"/>
      <c r="X981" s="562">
        <f>SUM(U981+V981-W981)</f>
        <v>1</v>
      </c>
      <c r="Y981" s="560"/>
      <c r="Z981" s="558">
        <v>1</v>
      </c>
      <c r="AA981" s="595">
        <f>SUM(X981+Y981-Z981)</f>
        <v>0</v>
      </c>
      <c r="AB981" s="560"/>
      <c r="AC981" s="558"/>
      <c r="AD981" s="562">
        <f>SUM(AA981+AB981-AC981)</f>
        <v>0</v>
      </c>
      <c r="AE981" s="557"/>
      <c r="AF981" s="558"/>
      <c r="AG981" s="672">
        <f>SUM(AD981+AE981-AF981)</f>
        <v>0</v>
      </c>
      <c r="AH981" s="560"/>
      <c r="AI981" s="558"/>
      <c r="AJ981" s="562">
        <f>SUM(AG981+AH981-AI981)</f>
        <v>0</v>
      </c>
      <c r="AK981" s="560">
        <v>2</v>
      </c>
      <c r="AL981" s="558"/>
      <c r="AM981" s="562">
        <f>SUM(AJ981+AK981-AL981)</f>
        <v>2</v>
      </c>
      <c r="AN981" s="560"/>
      <c r="AO981" s="558"/>
      <c r="AP981" s="562">
        <f>SUM(AM981+AN981-AO981)</f>
        <v>2</v>
      </c>
      <c r="AQ981" s="560"/>
      <c r="AR981" s="558"/>
      <c r="AS981" s="562">
        <f>SUM(AP981+AQ981-AR981)</f>
        <v>2</v>
      </c>
      <c r="AT981" s="560"/>
      <c r="AU981" s="558"/>
      <c r="AV981" s="562">
        <f>SUM(AS981+AT981-AU981)</f>
        <v>2</v>
      </c>
      <c r="AW981" s="597">
        <f>SUM(M981+P981+S981+V981+Y981+AB981+AE981+AH981+AK981+AN981+AQ981+AT981)</f>
        <v>2</v>
      </c>
      <c r="AX981" s="583">
        <f>SUM(N981+Q981+T981+W981+Z981+AC981+AF981+AI981+AL981+AO981+AR981+AU981)</f>
        <v>2</v>
      </c>
      <c r="AY981" s="599">
        <f>SUM(N981,Q981,T981,W981,Z981,AC981,AF981,AI981,AL981,AO981,AR981,AU981)</f>
        <v>2</v>
      </c>
      <c r="AZ981" s="600">
        <f>AVERAGE(N981,Q981,T981,W981,Z981,AC981,AF981,AI981,AL981,AO981,AR981,AU981)</f>
        <v>1</v>
      </c>
      <c r="BA981" s="601">
        <f>COUNT(N981,Q981,T981,W981,Z981,AC981,AF981,AI981,AL981,AO981,AR981,AU981)</f>
        <v>2</v>
      </c>
      <c r="BB981" s="602">
        <f t="shared" ref="BB981" si="3220">MAX(N981,Q981,T981,W981,Z981,AC981,AF981,AI981,AL981,AO981,AR981,AU981)</f>
        <v>1</v>
      </c>
      <c r="BC981" s="603">
        <v>0</v>
      </c>
      <c r="BD981" s="584">
        <f>K981</f>
        <v>2</v>
      </c>
      <c r="BE981" s="583">
        <f t="shared" si="3115"/>
        <v>2</v>
      </c>
      <c r="BF981" s="585">
        <v>2</v>
      </c>
      <c r="BG981" s="586"/>
      <c r="BH981" s="572">
        <f>BH498</f>
        <v>46265</v>
      </c>
      <c r="BI981" s="604">
        <f>BH981-BG981</f>
        <v>46265</v>
      </c>
      <c r="BJ981" s="580" t="str">
        <f>IF(AND(K981&gt;0,BI981&gt;365),"Dead Stock","")</f>
        <v>Dead Stock</v>
      </c>
      <c r="BK981" s="751">
        <v>854.15</v>
      </c>
    </row>
    <row r="982" spans="1:63" ht="13">
      <c r="A982" s="590"/>
      <c r="B982" s="591"/>
      <c r="C982" s="551">
        <v>979</v>
      </c>
      <c r="D982" s="578"/>
      <c r="E982" s="578"/>
      <c r="F982" s="553" t="s">
        <v>1953</v>
      </c>
      <c r="G982" s="588" t="s">
        <v>4652</v>
      </c>
      <c r="H982" s="589" t="s">
        <v>4653</v>
      </c>
      <c r="I982" s="589" t="s">
        <v>4654</v>
      </c>
      <c r="J982" s="588" t="s">
        <v>629</v>
      </c>
      <c r="K982" s="594">
        <f>AV982</f>
        <v>0</v>
      </c>
      <c r="L982" s="588">
        <v>1</v>
      </c>
      <c r="M982" s="558"/>
      <c r="N982" s="558"/>
      <c r="O982" s="562">
        <f>SUM(L982+M982-N982)</f>
        <v>1</v>
      </c>
      <c r="P982" s="560"/>
      <c r="Q982" s="558"/>
      <c r="R982" s="562">
        <f>SUM(O982+P982-Q982)</f>
        <v>1</v>
      </c>
      <c r="S982" s="560"/>
      <c r="T982" s="558"/>
      <c r="U982" s="595">
        <f>SUM(R982+S982-T982)</f>
        <v>1</v>
      </c>
      <c r="V982" s="560"/>
      <c r="W982" s="558">
        <v>1</v>
      </c>
      <c r="X982" s="562">
        <f>SUM(U982+V982-W982)</f>
        <v>0</v>
      </c>
      <c r="Y982" s="560"/>
      <c r="Z982" s="558"/>
      <c r="AA982" s="595">
        <f>SUM(X982+Y982-Z982)</f>
        <v>0</v>
      </c>
      <c r="AB982" s="560"/>
      <c r="AC982" s="558"/>
      <c r="AD982" s="562">
        <f>SUM(AA982+AB982-AC982)</f>
        <v>0</v>
      </c>
      <c r="AE982" s="557"/>
      <c r="AF982" s="558"/>
      <c r="AG982" s="672">
        <f>SUM(AD982+AE982-AF982)</f>
        <v>0</v>
      </c>
      <c r="AH982" s="560"/>
      <c r="AI982" s="558"/>
      <c r="AJ982" s="562">
        <f>SUM(AG982+AH982-AI982)</f>
        <v>0</v>
      </c>
      <c r="AK982" s="560"/>
      <c r="AL982" s="558"/>
      <c r="AM982" s="562">
        <f>SUM(AJ982+AK982-AL982)</f>
        <v>0</v>
      </c>
      <c r="AN982" s="560"/>
      <c r="AO982" s="558"/>
      <c r="AP982" s="562">
        <f>SUM(AM982+AN982-AO982)</f>
        <v>0</v>
      </c>
      <c r="AQ982" s="560"/>
      <c r="AR982" s="558"/>
      <c r="AS982" s="562">
        <f>SUM(AP982+AQ982-AR982)</f>
        <v>0</v>
      </c>
      <c r="AT982" s="560"/>
      <c r="AU982" s="558"/>
      <c r="AV982" s="562">
        <f>SUM(AS982+AT982-AU982)</f>
        <v>0</v>
      </c>
      <c r="AW982" s="597">
        <f>SUM(M982+P982+S982+V982+Y982+AB982+AE982+AH982+AK982+AN982+AQ982+AT982)</f>
        <v>0</v>
      </c>
      <c r="AX982" s="583">
        <f>SUM(N982+Q982+T982+W982+Z982+AC982+AF982+AI982+AL982+AO982+AR982+AU982)</f>
        <v>1</v>
      </c>
      <c r="AY982" s="599">
        <f>SUM(N982,Q982,T982,W982,Z982,AC982,AF982,AI982,AL982,AO982,AR982,AU982)</f>
        <v>1</v>
      </c>
      <c r="AZ982" s="600">
        <f>AVERAGE(N982,Q982,T982,W982,Z982,AC982,AF982,AI982,AL982,AO982,AR982,AU982)</f>
        <v>1</v>
      </c>
      <c r="BA982" s="601">
        <f>COUNT(N982,Q982,T982,W982,Z982,AC982,AF982,AI982,AL982,AO982,AR982,AU982)</f>
        <v>1</v>
      </c>
      <c r="BB982" s="602">
        <f>MAX(N982,Q982,T982,W982,Z982,AC982,AF982,AI982,AL982,AO982,AR982,AU982)</f>
        <v>1</v>
      </c>
      <c r="BC982" s="603">
        <v>0</v>
      </c>
      <c r="BD982" s="584">
        <f>K982</f>
        <v>0</v>
      </c>
      <c r="BE982" s="583">
        <f t="shared" si="3115"/>
        <v>0</v>
      </c>
      <c r="BF982" s="585">
        <v>2</v>
      </c>
      <c r="BG982" s="586"/>
      <c r="BH982" s="572">
        <f>BH500</f>
        <v>46265</v>
      </c>
      <c r="BI982" s="604">
        <f>BH982-BG982</f>
        <v>46265</v>
      </c>
      <c r="BJ982" s="580" t="str">
        <f>IF(AND(K982&gt;0,BI982&gt;365),"Dead Stock","")</f>
        <v/>
      </c>
      <c r="BK982" s="751">
        <v>6900</v>
      </c>
    </row>
    <row r="983" spans="1:63" ht="13">
      <c r="A983" s="575"/>
      <c r="B983" s="737"/>
      <c r="C983" s="551">
        <v>980</v>
      </c>
      <c r="D983" s="578"/>
      <c r="E983" s="578"/>
      <c r="F983" s="553" t="s">
        <v>1952</v>
      </c>
      <c r="G983" s="728" t="s">
        <v>5104</v>
      </c>
      <c r="H983" s="581" t="s">
        <v>5105</v>
      </c>
      <c r="I983" s="581" t="s">
        <v>418</v>
      </c>
      <c r="J983" s="580" t="s">
        <v>629</v>
      </c>
      <c r="K983" s="582">
        <f>AV983</f>
        <v>1</v>
      </c>
      <c r="L983" s="580">
        <v>0</v>
      </c>
      <c r="M983" s="557"/>
      <c r="N983" s="558"/>
      <c r="O983" s="559">
        <f>SUM(L983+M983-N983)</f>
        <v>0</v>
      </c>
      <c r="P983" s="560"/>
      <c r="Q983" s="558"/>
      <c r="R983" s="559">
        <f>SUM(O983+P983-Q983)</f>
        <v>0</v>
      </c>
      <c r="S983" s="560"/>
      <c r="T983" s="558"/>
      <c r="U983" s="561">
        <f>SUM(R983+S983-T983)</f>
        <v>0</v>
      </c>
      <c r="V983" s="560"/>
      <c r="W983" s="558"/>
      <c r="X983" s="559">
        <f>SUM(U983+V983-W983)</f>
        <v>0</v>
      </c>
      <c r="Y983" s="560"/>
      <c r="Z983" s="558"/>
      <c r="AA983" s="561">
        <f>SUM(X983+Y983-Z983)</f>
        <v>0</v>
      </c>
      <c r="AB983" s="560"/>
      <c r="AC983" s="558"/>
      <c r="AD983" s="559">
        <f>SUM(AA983+AB983-AC983)</f>
        <v>0</v>
      </c>
      <c r="AE983" s="557"/>
      <c r="AF983" s="558"/>
      <c r="AG983" s="756">
        <f>SUM(AD983+AE983-AF983)</f>
        <v>0</v>
      </c>
      <c r="AH983" s="560"/>
      <c r="AI983" s="558"/>
      <c r="AJ983" s="562">
        <f t="shared" ref="AJ983" si="3221">SUM(AG983+AH983-AI983)</f>
        <v>0</v>
      </c>
      <c r="AK983" s="560">
        <v>1</v>
      </c>
      <c r="AL983" s="558"/>
      <c r="AM983" s="562">
        <f t="shared" ref="AM983" si="3222">SUM(AJ983+AK983-AL983)</f>
        <v>1</v>
      </c>
      <c r="AN983" s="560"/>
      <c r="AO983" s="558"/>
      <c r="AP983" s="562">
        <f>SUM(AM983+AN983-AO983)</f>
        <v>1</v>
      </c>
      <c r="AQ983" s="560"/>
      <c r="AR983" s="558"/>
      <c r="AS983" s="605">
        <f>SUM(AP983+AQ983-AR983)</f>
        <v>1</v>
      </c>
      <c r="AT983" s="557"/>
      <c r="AU983" s="558"/>
      <c r="AV983" s="562">
        <f>SUM(AS983+AT983-AU983)</f>
        <v>1</v>
      </c>
      <c r="AW983" s="583">
        <f t="shared" si="3104"/>
        <v>1</v>
      </c>
      <c r="AX983" s="583">
        <f t="shared" si="3095"/>
        <v>0</v>
      </c>
      <c r="AY983" s="564">
        <f>SUM(N983,Q983,T983,W983,Z983,AC983,AF983,AI983,AL983,AO983,AR983,AU983)</f>
        <v>0</v>
      </c>
      <c r="AZ983" s="565" t="e">
        <f>AVERAGE(N983,Q983,T983,W983,Z983,AC983,AF983,AI983,AL983,AO983,AR983,AU983)</f>
        <v>#DIV/0!</v>
      </c>
      <c r="BA983" s="566">
        <f>COUNT(N983,Q983,T983,W983,Z983,AC983,AF983,AI983,AL983,AO983,AR983,AU983)</f>
        <v>0</v>
      </c>
      <c r="BB983" s="567">
        <f>MAX(0, Table176252626[[#This Row],[Column6]])</f>
        <v>1</v>
      </c>
      <c r="BC983" s="568">
        <v>0</v>
      </c>
      <c r="BD983" s="584">
        <f t="shared" si="3099"/>
        <v>1</v>
      </c>
      <c r="BE983" s="583">
        <f t="shared" si="3100"/>
        <v>1</v>
      </c>
      <c r="BF983" s="585">
        <v>2</v>
      </c>
      <c r="BG983" s="586">
        <v>46267</v>
      </c>
      <c r="BH983" s="572">
        <f>BH960</f>
        <v>46265</v>
      </c>
      <c r="BI983" s="587">
        <f>BH983-BG983</f>
        <v>-2</v>
      </c>
      <c r="BJ983" s="580" t="str">
        <f t="shared" si="3102"/>
        <v/>
      </c>
      <c r="BK983" s="751">
        <v>11800</v>
      </c>
    </row>
    <row r="984" spans="1:63" ht="13">
      <c r="A984" s="590"/>
      <c r="B984" s="591"/>
      <c r="C984" s="577">
        <v>981</v>
      </c>
      <c r="D984" s="578"/>
      <c r="E984" s="578"/>
      <c r="F984" s="553" t="s">
        <v>1952</v>
      </c>
      <c r="G984" s="728" t="s">
        <v>4132</v>
      </c>
      <c r="H984" s="581" t="s">
        <v>4133</v>
      </c>
      <c r="I984" s="581" t="s">
        <v>5106</v>
      </c>
      <c r="J984" s="580" t="s">
        <v>629</v>
      </c>
      <c r="K984" s="582">
        <f t="shared" ref="K984" si="3223">AV984</f>
        <v>2</v>
      </c>
      <c r="L984" s="580">
        <v>0</v>
      </c>
      <c r="M984" s="557"/>
      <c r="N984" s="558"/>
      <c r="O984" s="559">
        <f t="shared" ref="O984" si="3224">SUM(L984+M984-N984)</f>
        <v>0</v>
      </c>
      <c r="P984" s="560"/>
      <c r="Q984" s="558"/>
      <c r="R984" s="559">
        <f t="shared" ref="R984" si="3225">SUM(O984+P984-Q984)</f>
        <v>0</v>
      </c>
      <c r="S984" s="560"/>
      <c r="T984" s="558"/>
      <c r="U984" s="561">
        <f t="shared" ref="U984" si="3226">SUM(R984+S984-T984)</f>
        <v>0</v>
      </c>
      <c r="V984" s="560"/>
      <c r="W984" s="558"/>
      <c r="X984" s="559">
        <f t="shared" ref="X984" si="3227">SUM(U984+V984-W984)</f>
        <v>0</v>
      </c>
      <c r="Y984" s="560"/>
      <c r="Z984" s="558"/>
      <c r="AA984" s="561">
        <f t="shared" ref="AA984" si="3228">SUM(X984+Y984-Z984)</f>
        <v>0</v>
      </c>
      <c r="AB984" s="560"/>
      <c r="AC984" s="558"/>
      <c r="AD984" s="559">
        <f t="shared" ref="AD984" si="3229">SUM(AA984+AB984-AC984)</f>
        <v>0</v>
      </c>
      <c r="AE984" s="557"/>
      <c r="AF984" s="558"/>
      <c r="AG984" s="756">
        <f t="shared" ref="AG984" si="3230">SUM(AD984+AE984-AF984)</f>
        <v>0</v>
      </c>
      <c r="AH984" s="560"/>
      <c r="AI984" s="558"/>
      <c r="AJ984" s="562">
        <f t="shared" ref="AJ984" si="3231">SUM(AG984+AH984-AI984)</f>
        <v>0</v>
      </c>
      <c r="AK984" s="560">
        <v>2</v>
      </c>
      <c r="AL984" s="558"/>
      <c r="AM984" s="562">
        <f t="shared" ref="AM984" si="3232">SUM(AJ984+AK984-AL984)</f>
        <v>2</v>
      </c>
      <c r="AN984" s="560"/>
      <c r="AO984" s="558"/>
      <c r="AP984" s="562">
        <f t="shared" ref="AP984" si="3233">SUM(AM984+AN984-AO984)</f>
        <v>2</v>
      </c>
      <c r="AQ984" s="560"/>
      <c r="AR984" s="558"/>
      <c r="AS984" s="605">
        <f t="shared" ref="AS984" si="3234">SUM(AP984+AQ984-AR984)</f>
        <v>2</v>
      </c>
      <c r="AT984" s="557"/>
      <c r="AU984" s="558"/>
      <c r="AV984" s="562">
        <f t="shared" ref="AV984" si="3235">SUM(AS984+AT984-AU984)</f>
        <v>2</v>
      </c>
      <c r="AW984" s="583">
        <f t="shared" ref="AW984" si="3236">SUM(M984+P984+S984+V984+Y984+AB984+AE984+AH984+AK984+AN984+AQ984+AT984)</f>
        <v>2</v>
      </c>
      <c r="AX984" s="583">
        <f t="shared" si="3095"/>
        <v>0</v>
      </c>
      <c r="AY984" s="564">
        <f t="shared" ref="AY984" si="3237">SUM(N984,Q984,T984,W984,Z984,AC984,AF984,AI984,AL984,AO984,AR984,AU984)</f>
        <v>0</v>
      </c>
      <c r="AZ984" s="565" t="e">
        <f t="shared" ref="AZ984" si="3238">AVERAGE(N984,Q984,T984,W984,Z984,AC984,AF984,AI984,AL984,AO984,AR984,AU984)</f>
        <v>#DIV/0!</v>
      </c>
      <c r="BA984" s="566">
        <f t="shared" ref="BA984" si="3239">COUNT(N984,Q984,T984,W984,Z984,AC984,AF984,AI984,AL984,AO984,AR984,AU984)</f>
        <v>0</v>
      </c>
      <c r="BB984" s="567">
        <f>MAX(0, Table176252626[[#This Row],[Column6]])</f>
        <v>2</v>
      </c>
      <c r="BC984" s="568">
        <v>0</v>
      </c>
      <c r="BD984" s="584">
        <f t="shared" si="3099"/>
        <v>2</v>
      </c>
      <c r="BE984" s="583">
        <f t="shared" si="3100"/>
        <v>2</v>
      </c>
      <c r="BF984" s="585">
        <v>2</v>
      </c>
      <c r="BG984" s="586">
        <v>46267</v>
      </c>
      <c r="BH984" s="572">
        <f t="shared" si="3103"/>
        <v>46265</v>
      </c>
      <c r="BI984" s="608">
        <f t="shared" ref="BI984" si="3240">BH984-BG984</f>
        <v>-2</v>
      </c>
      <c r="BJ984" s="580" t="str">
        <f t="shared" si="3102"/>
        <v/>
      </c>
      <c r="BK984" s="751">
        <v>1000</v>
      </c>
    </row>
    <row r="985" spans="1:63" ht="13">
      <c r="A985" s="590"/>
      <c r="B985" s="591"/>
      <c r="C985" s="551">
        <v>982</v>
      </c>
      <c r="D985" s="578"/>
      <c r="E985" s="578"/>
      <c r="F985" s="553" t="s">
        <v>1952</v>
      </c>
      <c r="G985" s="740" t="s">
        <v>5108</v>
      </c>
      <c r="H985" s="555" t="s">
        <v>5109</v>
      </c>
      <c r="I985" s="555" t="s">
        <v>423</v>
      </c>
      <c r="J985" s="580" t="s">
        <v>629</v>
      </c>
      <c r="K985" s="582">
        <f>AV985</f>
        <v>5</v>
      </c>
      <c r="L985" s="554">
        <v>0</v>
      </c>
      <c r="M985" s="557"/>
      <c r="N985" s="558"/>
      <c r="O985" s="559">
        <f>SUM(L985+M985-N985)</f>
        <v>0</v>
      </c>
      <c r="P985" s="560"/>
      <c r="Q985" s="558"/>
      <c r="R985" s="559">
        <f>SUM(O985+P985-Q985)</f>
        <v>0</v>
      </c>
      <c r="S985" s="560"/>
      <c r="T985" s="558"/>
      <c r="U985" s="561">
        <f>SUM(R985+S985-T985)</f>
        <v>0</v>
      </c>
      <c r="V985" s="560"/>
      <c r="W985" s="558"/>
      <c r="X985" s="559">
        <f>SUM(U985+V985-W985)</f>
        <v>0</v>
      </c>
      <c r="Y985" s="560"/>
      <c r="Z985" s="558"/>
      <c r="AA985" s="561">
        <f>SUM(X985+Y985-Z985)</f>
        <v>0</v>
      </c>
      <c r="AB985" s="560"/>
      <c r="AC985" s="558"/>
      <c r="AD985" s="559">
        <f>SUM(AA985+AB985-AC985)</f>
        <v>0</v>
      </c>
      <c r="AE985" s="557"/>
      <c r="AF985" s="558"/>
      <c r="AG985" s="756">
        <f>SUM(AD985+AE985-AF985)</f>
        <v>0</v>
      </c>
      <c r="AH985" s="560"/>
      <c r="AI985" s="558"/>
      <c r="AJ985" s="562">
        <f>SUM(AG985+AH985-AI985)</f>
        <v>0</v>
      </c>
      <c r="AK985" s="560">
        <v>5</v>
      </c>
      <c r="AL985" s="558"/>
      <c r="AM985" s="562">
        <f>SUM(AJ985+AK985-AL985)</f>
        <v>5</v>
      </c>
      <c r="AN985" s="560"/>
      <c r="AO985" s="558"/>
      <c r="AP985" s="562">
        <f>SUM(AM985+AN985-AO985)</f>
        <v>5</v>
      </c>
      <c r="AQ985" s="560"/>
      <c r="AR985" s="558"/>
      <c r="AS985" s="562">
        <f>SUM(AP985+AQ985-AR985)</f>
        <v>5</v>
      </c>
      <c r="AT985" s="560"/>
      <c r="AU985" s="558"/>
      <c r="AV985" s="562">
        <f>SUM(AS985+AT985-AU985)</f>
        <v>5</v>
      </c>
      <c r="AW985" s="583">
        <f>SUM(M985+P985+S985+V985+Y985+AB985+AE985+AH985+AK985+AN985+AQ985+AT985)</f>
        <v>5</v>
      </c>
      <c r="AX985" s="583">
        <f t="shared" si="3095"/>
        <v>0</v>
      </c>
      <c r="AY985" s="564">
        <f>SUM(N985,Q985,T985,W985,Z985,AC985,AF985,AI985,AL985,AO985,AR985,AU985)</f>
        <v>0</v>
      </c>
      <c r="AZ985" s="565" t="e">
        <f>AVERAGE(N985,Q985,T985,W985,Z985,AC985,AF985,AI985,AL985,AO985,AR985,AU985)</f>
        <v>#DIV/0!</v>
      </c>
      <c r="BA985" s="566">
        <f>COUNT(N985,Q985,T985,W985,Z985,AC985,AF985,AI985,AL985,AO985,AR985,AU985)</f>
        <v>0</v>
      </c>
      <c r="BB985" s="567">
        <f>MAX(0, Table176252626[[#This Row],[Column6]])</f>
        <v>5</v>
      </c>
      <c r="BC985" s="568">
        <v>0</v>
      </c>
      <c r="BD985" s="584">
        <f t="shared" si="3099"/>
        <v>5</v>
      </c>
      <c r="BE985" s="583">
        <f t="shared" si="3100"/>
        <v>5</v>
      </c>
      <c r="BF985" s="585"/>
      <c r="BG985" s="586"/>
      <c r="BH985" s="572">
        <f t="shared" si="3103"/>
        <v>46265</v>
      </c>
      <c r="BI985" s="608">
        <f>BH985-BG985</f>
        <v>46265</v>
      </c>
      <c r="BJ985" s="580" t="str">
        <f t="shared" si="3102"/>
        <v>Dead Stock</v>
      </c>
      <c r="BK985" s="752"/>
    </row>
    <row r="986" spans="1:63" ht="13">
      <c r="A986" s="549"/>
      <c r="B986" s="724"/>
      <c r="C986" s="551">
        <v>983</v>
      </c>
      <c r="D986" s="558"/>
      <c r="E986" s="558"/>
      <c r="F986" s="553" t="s">
        <v>1952</v>
      </c>
      <c r="G986" s="736" t="s">
        <v>5118</v>
      </c>
      <c r="H986" s="589" t="s">
        <v>5119</v>
      </c>
      <c r="I986" s="589" t="s">
        <v>4001</v>
      </c>
      <c r="J986" s="580" t="s">
        <v>629</v>
      </c>
      <c r="K986" s="594">
        <f t="shared" ref="K986" si="3241">AV986</f>
        <v>4</v>
      </c>
      <c r="L986" s="580">
        <v>0</v>
      </c>
      <c r="M986" s="558"/>
      <c r="N986" s="558"/>
      <c r="O986" s="562">
        <f>SUM(L986+M986-N986)</f>
        <v>0</v>
      </c>
      <c r="P986" s="560"/>
      <c r="Q986" s="558"/>
      <c r="R986" s="562">
        <f>SUM(O986+P986-Q986)</f>
        <v>0</v>
      </c>
      <c r="S986" s="560"/>
      <c r="T986" s="558"/>
      <c r="U986" s="595">
        <f>SUM(R986+S986-T986)</f>
        <v>0</v>
      </c>
      <c r="V986" s="560"/>
      <c r="W986" s="558"/>
      <c r="X986" s="562">
        <f>SUM(U986+V986-W986)</f>
        <v>0</v>
      </c>
      <c r="Y986" s="560"/>
      <c r="Z986" s="558"/>
      <c r="AA986" s="595">
        <f>SUM(X986+Y986-Z986)</f>
        <v>0</v>
      </c>
      <c r="AB986" s="560"/>
      <c r="AC986" s="558"/>
      <c r="AD986" s="562">
        <f>SUM(AA986+AB986-AC986)</f>
        <v>0</v>
      </c>
      <c r="AE986" s="557"/>
      <c r="AF986" s="558"/>
      <c r="AG986" s="672">
        <f>SUM(AD986+AE986-AF986)</f>
        <v>0</v>
      </c>
      <c r="AH986" s="560"/>
      <c r="AI986" s="558"/>
      <c r="AJ986" s="562">
        <f>SUM(AG986+AH986-AI986)</f>
        <v>0</v>
      </c>
      <c r="AK986" s="560">
        <v>4</v>
      </c>
      <c r="AL986" s="558"/>
      <c r="AM986" s="562">
        <f>SUM(AJ986+AK986-AL986)</f>
        <v>4</v>
      </c>
      <c r="AN986" s="560"/>
      <c r="AO986" s="558"/>
      <c r="AP986" s="562">
        <f>SUM(AM986+AN986-AO986)</f>
        <v>4</v>
      </c>
      <c r="AQ986" s="560"/>
      <c r="AR986" s="558"/>
      <c r="AS986" s="562">
        <f>SUM(AP986+AQ986-AR986)</f>
        <v>4</v>
      </c>
      <c r="AT986" s="560"/>
      <c r="AU986" s="558"/>
      <c r="AV986" s="562">
        <f>SUM(AS986+AT986-AU986)</f>
        <v>4</v>
      </c>
      <c r="AW986" s="597">
        <f t="shared" ref="AW986" si="3242">SUM(M986+P986+S986+V986+Y986+AB986+AE986+AH986+AK986+AN986+AQ986+AT986)</f>
        <v>4</v>
      </c>
      <c r="AX986" s="583">
        <f t="shared" si="3095"/>
        <v>0</v>
      </c>
      <c r="AY986" s="599">
        <f>SUM(N986,Q986,T986,W986,Z986,AC986,AF986,AI986,AL986,AO986,AR986,AU986)</f>
        <v>0</v>
      </c>
      <c r="AZ986" s="600" t="e">
        <f>AVERAGE(N986,Q986,T986,W986,Z986,AC986,AF986,AI986,AL986,AO986,AR986,AU986)</f>
        <v>#DIV/0!</v>
      </c>
      <c r="BA986" s="601">
        <f>COUNT(N986,Q986,T986,W986,Z986,AC986,AF986,AI986,AL986,AO986,AR986,AU986)</f>
        <v>0</v>
      </c>
      <c r="BB986" s="602">
        <f>MAX(N986,Q986,T986,W986,Z986,AC986,AF986,AI986,AL986,AO986,AR986,AU986)</f>
        <v>0</v>
      </c>
      <c r="BC986" s="568">
        <v>0</v>
      </c>
      <c r="BD986" s="584">
        <f t="shared" si="3099"/>
        <v>4</v>
      </c>
      <c r="BE986" s="583">
        <f t="shared" si="3100"/>
        <v>4</v>
      </c>
      <c r="BF986" s="738"/>
      <c r="BG986" s="586"/>
      <c r="BH986" s="572">
        <f t="shared" si="3103"/>
        <v>46265</v>
      </c>
      <c r="BI986" s="604">
        <f>BH986-BG986</f>
        <v>46265</v>
      </c>
      <c r="BJ986" s="580" t="str">
        <f t="shared" si="3102"/>
        <v>Dead Stock</v>
      </c>
      <c r="BK986" s="752"/>
    </row>
    <row r="987" spans="1:63" ht="13">
      <c r="A987" s="575"/>
      <c r="B987" s="737"/>
      <c r="C987" s="735"/>
      <c r="D987" s="558"/>
      <c r="E987" s="558"/>
      <c r="F987" s="558"/>
      <c r="G987" s="736"/>
      <c r="H987" s="589"/>
      <c r="I987" s="589"/>
      <c r="J987" s="588"/>
      <c r="K987" s="594">
        <f t="shared" ref="K987" si="3243">AV987</f>
        <v>0</v>
      </c>
      <c r="L987" s="580">
        <v>0</v>
      </c>
      <c r="M987" s="558"/>
      <c r="N987" s="558"/>
      <c r="O987" s="562">
        <f t="shared" ref="O987" si="3244">SUM(L987+M987-N987)</f>
        <v>0</v>
      </c>
      <c r="P987" s="560"/>
      <c r="Q987" s="558"/>
      <c r="R987" s="562">
        <f t="shared" ref="R987" si="3245">SUM(O987+P987-Q987)</f>
        <v>0</v>
      </c>
      <c r="S987" s="560"/>
      <c r="T987" s="558"/>
      <c r="U987" s="595">
        <f t="shared" ref="U987" si="3246">SUM(R987+S987-T987)</f>
        <v>0</v>
      </c>
      <c r="V987" s="560"/>
      <c r="W987" s="558"/>
      <c r="X987" s="562">
        <f t="shared" ref="X987" si="3247">SUM(U987+V987-W987)</f>
        <v>0</v>
      </c>
      <c r="Y987" s="560"/>
      <c r="Z987" s="558"/>
      <c r="AA987" s="595">
        <f t="shared" ref="AA987" si="3248">SUM(X987+Y987-Z987)</f>
        <v>0</v>
      </c>
      <c r="AB987" s="560"/>
      <c r="AC987" s="558"/>
      <c r="AD987" s="562">
        <f t="shared" ref="AD987" si="3249">SUM(AA987+AB987-AC987)</f>
        <v>0</v>
      </c>
      <c r="AE987" s="557"/>
      <c r="AF987" s="558"/>
      <c r="AG987" s="672">
        <f t="shared" ref="AG987" si="3250">SUM(AD987+AE987-AF987)</f>
        <v>0</v>
      </c>
      <c r="AH987" s="560"/>
      <c r="AI987" s="558"/>
      <c r="AJ987" s="562">
        <f t="shared" ref="AJ987" si="3251">SUM(AG987+AH987-AI987)</f>
        <v>0</v>
      </c>
      <c r="AK987" s="560"/>
      <c r="AL987" s="558"/>
      <c r="AM987" s="562">
        <f t="shared" ref="AM987" si="3252">SUM(AJ987+AK987-AL987)</f>
        <v>0</v>
      </c>
      <c r="AN987" s="560"/>
      <c r="AO987" s="558"/>
      <c r="AP987" s="562">
        <f t="shared" ref="AP987" si="3253">SUM(AM987+AN987-AO987)</f>
        <v>0</v>
      </c>
      <c r="AQ987" s="560"/>
      <c r="AR987" s="558"/>
      <c r="AS987" s="562">
        <f t="shared" ref="AS987" si="3254">SUM(AP987+AQ987-AR987)</f>
        <v>0</v>
      </c>
      <c r="AT987" s="560"/>
      <c r="AU987" s="558"/>
      <c r="AV987" s="562">
        <f t="shared" ref="AV987" si="3255">SUM(AS987+AT987-AU987)</f>
        <v>0</v>
      </c>
      <c r="AW987" s="597">
        <f t="shared" ref="AW987" si="3256">SUM(M987+P987+S987+V987+Y987+AB987+AE987+AH987+AK987+AN987+AQ987+AT987)</f>
        <v>0</v>
      </c>
      <c r="AX987" s="583">
        <f t="shared" si="3095"/>
        <v>0</v>
      </c>
      <c r="AY987" s="599">
        <f t="shared" ref="AY987" si="3257">SUM(N987,Q987,T987,W987,Z987,AC987,AF987,AI987,AL987,AO987,AR987,AU987)</f>
        <v>0</v>
      </c>
      <c r="AZ987" s="600" t="e">
        <f t="shared" ref="AZ987" si="3258">AVERAGE(N987,Q987,T987,W987,Z987,AC987,AF987,AI987,AL987,AO987,AR987,AU987)</f>
        <v>#DIV/0!</v>
      </c>
      <c r="BA987" s="601">
        <f t="shared" ref="BA987" si="3259">COUNT(N987,Q987,T987,W987,Z987,AC987,AF987,AI987,AL987,AO987,AR987,AU987)</f>
        <v>0</v>
      </c>
      <c r="BB987" s="602">
        <f t="shared" ref="BB987" si="3260">MAX(N987,Q987,T987,W987,Z987,AC987,AF987,AI987,AL987,AO987,AR987,AU987)</f>
        <v>0</v>
      </c>
      <c r="BC987" s="568">
        <v>0</v>
      </c>
      <c r="BD987" s="584">
        <f t="shared" si="3099"/>
        <v>0</v>
      </c>
      <c r="BE987" s="583">
        <f t="shared" si="3100"/>
        <v>0</v>
      </c>
      <c r="BF987" s="738"/>
      <c r="BG987" s="586"/>
      <c r="BH987" s="572">
        <f t="shared" si="3103"/>
        <v>46265</v>
      </c>
      <c r="BI987" s="604">
        <f t="shared" ref="BI987" si="3261">BH987-BG987</f>
        <v>46265</v>
      </c>
      <c r="BJ987" s="580" t="str">
        <f t="shared" si="3102"/>
        <v/>
      </c>
      <c r="BK987" s="752"/>
    </row>
    <row r="988" spans="1:63" ht="13">
      <c r="A988" s="549"/>
      <c r="B988" s="737"/>
      <c r="C988" s="735"/>
      <c r="D988" s="558"/>
      <c r="E988" s="558"/>
      <c r="F988" s="558"/>
      <c r="G988" s="736"/>
      <c r="H988" s="589"/>
      <c r="I988" s="589"/>
      <c r="J988" s="588"/>
      <c r="K988" s="594">
        <f t="shared" ref="K988" si="3262">AV988</f>
        <v>0</v>
      </c>
      <c r="L988" s="580">
        <v>0</v>
      </c>
      <c r="M988" s="558"/>
      <c r="N988" s="558"/>
      <c r="O988" s="562">
        <f t="shared" ref="O988" si="3263">SUM(L988+M988-N988)</f>
        <v>0</v>
      </c>
      <c r="P988" s="560"/>
      <c r="Q988" s="558"/>
      <c r="R988" s="562">
        <f t="shared" ref="R988" si="3264">SUM(O988+P988-Q988)</f>
        <v>0</v>
      </c>
      <c r="S988" s="560"/>
      <c r="T988" s="558"/>
      <c r="U988" s="595">
        <f t="shared" ref="U988" si="3265">SUM(R988+S988-T988)</f>
        <v>0</v>
      </c>
      <c r="V988" s="560"/>
      <c r="W988" s="558"/>
      <c r="X988" s="562">
        <f t="shared" ref="X988" si="3266">SUM(U988+V988-W988)</f>
        <v>0</v>
      </c>
      <c r="Y988" s="560"/>
      <c r="Z988" s="558"/>
      <c r="AA988" s="595">
        <f t="shared" ref="AA988" si="3267">SUM(X988+Y988-Z988)</f>
        <v>0</v>
      </c>
      <c r="AB988" s="560"/>
      <c r="AC988" s="558"/>
      <c r="AD988" s="562">
        <f t="shared" ref="AD988" si="3268">SUM(AA988+AB988-AC988)</f>
        <v>0</v>
      </c>
      <c r="AE988" s="557"/>
      <c r="AF988" s="558"/>
      <c r="AG988" s="672">
        <f t="shared" ref="AG988" si="3269">SUM(AD988+AE988-AF988)</f>
        <v>0</v>
      </c>
      <c r="AH988" s="560"/>
      <c r="AI988" s="558"/>
      <c r="AJ988" s="562">
        <f t="shared" ref="AJ988" si="3270">SUM(AG988+AH988-AI988)</f>
        <v>0</v>
      </c>
      <c r="AK988" s="560"/>
      <c r="AL988" s="558"/>
      <c r="AM988" s="562">
        <f t="shared" ref="AM988" si="3271">SUM(AJ988+AK988-AL988)</f>
        <v>0</v>
      </c>
      <c r="AN988" s="560"/>
      <c r="AO988" s="558"/>
      <c r="AP988" s="562">
        <f t="shared" ref="AP988" si="3272">SUM(AM988+AN988-AO988)</f>
        <v>0</v>
      </c>
      <c r="AQ988" s="560"/>
      <c r="AR988" s="558"/>
      <c r="AS988" s="562">
        <f t="shared" ref="AS988" si="3273">SUM(AP988+AQ988-AR988)</f>
        <v>0</v>
      </c>
      <c r="AT988" s="560"/>
      <c r="AU988" s="558"/>
      <c r="AV988" s="562">
        <f t="shared" ref="AV988" si="3274">SUM(AS988+AT988-AU988)</f>
        <v>0</v>
      </c>
      <c r="AW988" s="597">
        <f t="shared" ref="AW988" si="3275">SUM(M988+P988+S988+V988+Y988+AB988+AE988+AH988+AK988+AN988+AQ988+AT988)</f>
        <v>0</v>
      </c>
      <c r="AX988" s="583">
        <f t="shared" si="3095"/>
        <v>0</v>
      </c>
      <c r="AY988" s="599">
        <f t="shared" ref="AY988" si="3276">SUM(N988,Q988,T988,W988,Z988,AC988,AF988,AI988,AL988,AO988,AR988,AU988)</f>
        <v>0</v>
      </c>
      <c r="AZ988" s="600" t="e">
        <f t="shared" ref="AZ988" si="3277">AVERAGE(N988,Q988,T988,W988,Z988,AC988,AF988,AI988,AL988,AO988,AR988,AU988)</f>
        <v>#DIV/0!</v>
      </c>
      <c r="BA988" s="601">
        <f t="shared" ref="BA988" si="3278">COUNT(N988,Q988,T988,W988,Z988,AC988,AF988,AI988,AL988,AO988,AR988,AU988)</f>
        <v>0</v>
      </c>
      <c r="BB988" s="602">
        <f>MAX(N988,Q988,T988,W988,Z988,AC988,AF988,AI988,AL988,AO988,AR988,AU988)</f>
        <v>0</v>
      </c>
      <c r="BC988" s="568">
        <v>0</v>
      </c>
      <c r="BD988" s="584">
        <f t="shared" si="3099"/>
        <v>0</v>
      </c>
      <c r="BE988" s="583">
        <f t="shared" si="3100"/>
        <v>0</v>
      </c>
      <c r="BF988" s="738"/>
      <c r="BG988" s="586"/>
      <c r="BH988" s="572">
        <f t="shared" si="3103"/>
        <v>46265</v>
      </c>
      <c r="BI988" s="604">
        <f t="shared" ref="BI988" si="3279">BH988-BG988</f>
        <v>46265</v>
      </c>
      <c r="BJ988" s="580" t="str">
        <f t="shared" si="3102"/>
        <v/>
      </c>
      <c r="BK988" s="752"/>
    </row>
    <row r="989" spans="1:63" ht="13">
      <c r="A989" s="549"/>
      <c r="B989" s="724"/>
      <c r="C989" s="735"/>
      <c r="D989" s="558"/>
      <c r="E989" s="558"/>
      <c r="F989" s="558"/>
      <c r="G989" s="741"/>
      <c r="H989" s="613"/>
      <c r="I989" s="581"/>
      <c r="J989" s="580"/>
      <c r="K989" s="582">
        <f t="shared" ref="K989:K993" si="3280">AV989</f>
        <v>0</v>
      </c>
      <c r="L989" s="580">
        <v>0</v>
      </c>
      <c r="M989" s="557"/>
      <c r="N989" s="558"/>
      <c r="O989" s="559">
        <f t="shared" ref="O989:O993" si="3281">SUM(L989+M989-N989)</f>
        <v>0</v>
      </c>
      <c r="P989" s="560"/>
      <c r="Q989" s="558"/>
      <c r="R989" s="559">
        <f t="shared" ref="R989:R993" si="3282">SUM(O989+P989-Q989)</f>
        <v>0</v>
      </c>
      <c r="S989" s="560"/>
      <c r="T989" s="558"/>
      <c r="U989" s="561">
        <f t="shared" ref="U989:U993" si="3283">SUM(R989+S989-T989)</f>
        <v>0</v>
      </c>
      <c r="V989" s="560"/>
      <c r="W989" s="558"/>
      <c r="X989" s="559">
        <f t="shared" ref="X989:X993" si="3284">SUM(U989+V989-W989)</f>
        <v>0</v>
      </c>
      <c r="Y989" s="560"/>
      <c r="Z989" s="558"/>
      <c r="AA989" s="561">
        <f t="shared" ref="AA989:AA993" si="3285">SUM(X989+Y989-Z989)</f>
        <v>0</v>
      </c>
      <c r="AB989" s="560"/>
      <c r="AC989" s="558"/>
      <c r="AD989" s="559">
        <f t="shared" ref="AD989:AD993" si="3286">SUM(AA989+AB989-AC989)</f>
        <v>0</v>
      </c>
      <c r="AE989" s="557"/>
      <c r="AF989" s="558"/>
      <c r="AG989" s="756">
        <f t="shared" ref="AG989:AG993" si="3287">SUM(AD989+AE989-AF989)</f>
        <v>0</v>
      </c>
      <c r="AH989" s="560"/>
      <c r="AI989" s="558"/>
      <c r="AJ989" s="562">
        <f t="shared" ref="AJ989:AJ993" si="3288">SUM(AG989+AH989-AI989)</f>
        <v>0</v>
      </c>
      <c r="AK989" s="560"/>
      <c r="AL989" s="558"/>
      <c r="AM989" s="562">
        <f t="shared" ref="AM989:AM993" si="3289">SUM(AJ989+AK989-AL989)</f>
        <v>0</v>
      </c>
      <c r="AN989" s="560"/>
      <c r="AO989" s="558"/>
      <c r="AP989" s="562">
        <f t="shared" ref="AP989:AP993" si="3290">SUM(AM989+AN989-AO989)</f>
        <v>0</v>
      </c>
      <c r="AQ989" s="560"/>
      <c r="AR989" s="558"/>
      <c r="AS989" s="562">
        <f t="shared" ref="AS989:AS993" si="3291">SUM(AP989+AQ989-AR989)</f>
        <v>0</v>
      </c>
      <c r="AT989" s="560"/>
      <c r="AU989" s="558"/>
      <c r="AV989" s="562">
        <f t="shared" ref="AV989:AV993" si="3292">SUM(AS989+AT989-AU989)</f>
        <v>0</v>
      </c>
      <c r="AW989" s="583">
        <f t="shared" ref="AW989:AW993" si="3293">SUM(M989+P989+S989+V989+Y989+AB989+AE989+AH989+AK989+AN989+AQ989+AT989)</f>
        <v>0</v>
      </c>
      <c r="AX989" s="583">
        <f t="shared" si="3095"/>
        <v>0</v>
      </c>
      <c r="AY989" s="564">
        <f t="shared" ref="AY989:AY993" si="3294">SUM(N989,Q989,T989,W989,Z989,AC989,AF989,AI989,AL989,AO989,AR989,AU989)</f>
        <v>0</v>
      </c>
      <c r="AZ989" s="565" t="e">
        <f t="shared" ref="AZ989:AZ993" si="3295">AVERAGE(N989,Q989,T989,W989,Z989,AC989,AF989,AI989,AL989,AO989,AR989,AU989)</f>
        <v>#DIV/0!</v>
      </c>
      <c r="BA989" s="566">
        <f t="shared" ref="BA989:BA993" si="3296">COUNT(N989,Q989,T989,W989,Z989,AC989,AF989,AI989,AL989,AO989,AR989,AU989)</f>
        <v>0</v>
      </c>
      <c r="BB989" s="567">
        <f>MAX(0, Table176252626[[#This Row],[Column6]])</f>
        <v>0</v>
      </c>
      <c r="BC989" s="568">
        <v>0</v>
      </c>
      <c r="BD989" s="584">
        <f t="shared" si="3099"/>
        <v>0</v>
      </c>
      <c r="BE989" s="583">
        <f t="shared" si="3100"/>
        <v>0</v>
      </c>
      <c r="BF989" s="585"/>
      <c r="BG989" s="586"/>
      <c r="BH989" s="572">
        <f t="shared" si="3103"/>
        <v>46265</v>
      </c>
      <c r="BI989" s="587">
        <f t="shared" ref="BI989:BI993" si="3297">BH989-BG989</f>
        <v>46265</v>
      </c>
      <c r="BJ989" s="580" t="str">
        <f t="shared" si="3102"/>
        <v/>
      </c>
      <c r="BK989" s="752"/>
    </row>
    <row r="990" spans="1:63" ht="13">
      <c r="A990" s="590"/>
      <c r="B990" s="591"/>
      <c r="C990" s="735"/>
      <c r="D990" s="558"/>
      <c r="E990" s="558"/>
      <c r="F990" s="558"/>
      <c r="G990" s="741"/>
      <c r="H990" s="617"/>
      <c r="I990" s="589"/>
      <c r="J990" s="580"/>
      <c r="K990" s="582">
        <f t="shared" si="3280"/>
        <v>0</v>
      </c>
      <c r="L990" s="580">
        <v>0</v>
      </c>
      <c r="M990" s="557"/>
      <c r="N990" s="558"/>
      <c r="O990" s="559">
        <f t="shared" si="3281"/>
        <v>0</v>
      </c>
      <c r="P990" s="560"/>
      <c r="Q990" s="558"/>
      <c r="R990" s="559">
        <f t="shared" si="3282"/>
        <v>0</v>
      </c>
      <c r="S990" s="560"/>
      <c r="T990" s="558"/>
      <c r="U990" s="561">
        <f t="shared" si="3283"/>
        <v>0</v>
      </c>
      <c r="V990" s="560"/>
      <c r="W990" s="558"/>
      <c r="X990" s="559">
        <f t="shared" si="3284"/>
        <v>0</v>
      </c>
      <c r="Y990" s="560"/>
      <c r="Z990" s="558"/>
      <c r="AA990" s="561">
        <f t="shared" si="3285"/>
        <v>0</v>
      </c>
      <c r="AB990" s="560"/>
      <c r="AC990" s="558"/>
      <c r="AD990" s="559">
        <f t="shared" si="3286"/>
        <v>0</v>
      </c>
      <c r="AE990" s="557"/>
      <c r="AF990" s="558"/>
      <c r="AG990" s="756">
        <f t="shared" si="3287"/>
        <v>0</v>
      </c>
      <c r="AH990" s="560"/>
      <c r="AI990" s="558"/>
      <c r="AJ990" s="562">
        <f t="shared" si="3288"/>
        <v>0</v>
      </c>
      <c r="AK990" s="560"/>
      <c r="AL990" s="558"/>
      <c r="AM990" s="562">
        <f t="shared" si="3289"/>
        <v>0</v>
      </c>
      <c r="AN990" s="560"/>
      <c r="AO990" s="558"/>
      <c r="AP990" s="562">
        <f t="shared" si="3290"/>
        <v>0</v>
      </c>
      <c r="AQ990" s="560"/>
      <c r="AR990" s="558"/>
      <c r="AS990" s="562">
        <f t="shared" si="3291"/>
        <v>0</v>
      </c>
      <c r="AT990" s="560"/>
      <c r="AU990" s="558"/>
      <c r="AV990" s="562">
        <f t="shared" si="3292"/>
        <v>0</v>
      </c>
      <c r="AW990" s="583">
        <f t="shared" si="3293"/>
        <v>0</v>
      </c>
      <c r="AX990" s="583">
        <f t="shared" si="3095"/>
        <v>0</v>
      </c>
      <c r="AY990" s="564">
        <f t="shared" si="3294"/>
        <v>0</v>
      </c>
      <c r="AZ990" s="565" t="e">
        <f t="shared" si="3295"/>
        <v>#DIV/0!</v>
      </c>
      <c r="BA990" s="566">
        <f t="shared" si="3296"/>
        <v>0</v>
      </c>
      <c r="BB990" s="567">
        <f>MAX(0, Table176252626[[#This Row],[Column6]])</f>
        <v>0</v>
      </c>
      <c r="BC990" s="568">
        <v>0</v>
      </c>
      <c r="BD990" s="584">
        <f t="shared" si="3099"/>
        <v>0</v>
      </c>
      <c r="BE990" s="583">
        <f t="shared" si="3100"/>
        <v>0</v>
      </c>
      <c r="BF990" s="585"/>
      <c r="BG990" s="586"/>
      <c r="BH990" s="572">
        <f t="shared" si="3103"/>
        <v>46265</v>
      </c>
      <c r="BI990" s="587">
        <f t="shared" si="3297"/>
        <v>46265</v>
      </c>
      <c r="BJ990" s="580" t="str">
        <f t="shared" si="3102"/>
        <v/>
      </c>
      <c r="BK990" s="752"/>
    </row>
    <row r="991" spans="1:63" ht="13">
      <c r="A991" s="549"/>
      <c r="B991" s="724"/>
      <c r="C991" s="735"/>
      <c r="D991" s="558"/>
      <c r="E991" s="558"/>
      <c r="F991" s="558"/>
      <c r="G991" s="741"/>
      <c r="H991" s="742"/>
      <c r="I991" s="589"/>
      <c r="J991" s="580"/>
      <c r="K991" s="582">
        <f t="shared" si="3280"/>
        <v>0</v>
      </c>
      <c r="L991" s="580">
        <v>0</v>
      </c>
      <c r="M991" s="557"/>
      <c r="N991" s="558"/>
      <c r="O991" s="559">
        <f t="shared" si="3281"/>
        <v>0</v>
      </c>
      <c r="P991" s="560"/>
      <c r="Q991" s="558"/>
      <c r="R991" s="559">
        <f t="shared" si="3282"/>
        <v>0</v>
      </c>
      <c r="S991" s="560"/>
      <c r="T991" s="558"/>
      <c r="U991" s="561">
        <f t="shared" si="3283"/>
        <v>0</v>
      </c>
      <c r="V991" s="560"/>
      <c r="W991" s="558"/>
      <c r="X991" s="559">
        <f t="shared" si="3284"/>
        <v>0</v>
      </c>
      <c r="Y991" s="560"/>
      <c r="Z991" s="558"/>
      <c r="AA991" s="561">
        <f t="shared" si="3285"/>
        <v>0</v>
      </c>
      <c r="AB991" s="560"/>
      <c r="AC991" s="558"/>
      <c r="AD991" s="559">
        <f t="shared" si="3286"/>
        <v>0</v>
      </c>
      <c r="AE991" s="557"/>
      <c r="AF991" s="558"/>
      <c r="AG991" s="756">
        <f t="shared" si="3287"/>
        <v>0</v>
      </c>
      <c r="AH991" s="560"/>
      <c r="AI991" s="558"/>
      <c r="AJ991" s="562">
        <f t="shared" si="3288"/>
        <v>0</v>
      </c>
      <c r="AK991" s="560"/>
      <c r="AL991" s="558"/>
      <c r="AM991" s="562">
        <f t="shared" si="3289"/>
        <v>0</v>
      </c>
      <c r="AN991" s="560"/>
      <c r="AO991" s="558"/>
      <c r="AP991" s="562">
        <f t="shared" si="3290"/>
        <v>0</v>
      </c>
      <c r="AQ991" s="560"/>
      <c r="AR991" s="558"/>
      <c r="AS991" s="562">
        <f t="shared" si="3291"/>
        <v>0</v>
      </c>
      <c r="AT991" s="560"/>
      <c r="AU991" s="558"/>
      <c r="AV991" s="672">
        <f t="shared" si="3292"/>
        <v>0</v>
      </c>
      <c r="AW991" s="655">
        <f t="shared" si="3293"/>
        <v>0</v>
      </c>
      <c r="AX991" s="583">
        <f t="shared" si="3095"/>
        <v>0</v>
      </c>
      <c r="AY991" s="564">
        <f t="shared" si="3294"/>
        <v>0</v>
      </c>
      <c r="AZ991" s="565" t="e">
        <f t="shared" si="3295"/>
        <v>#DIV/0!</v>
      </c>
      <c r="BA991" s="566">
        <f t="shared" si="3296"/>
        <v>0</v>
      </c>
      <c r="BB991" s="567">
        <f>MAX(0, Table176252626[[#This Row],[Column6]])</f>
        <v>0</v>
      </c>
      <c r="BC991" s="568">
        <v>0</v>
      </c>
      <c r="BD991" s="584">
        <f t="shared" si="3099"/>
        <v>0</v>
      </c>
      <c r="BE991" s="583">
        <f t="shared" si="3100"/>
        <v>0</v>
      </c>
      <c r="BF991" s="585"/>
      <c r="BG991" s="586"/>
      <c r="BH991" s="572">
        <f t="shared" si="3103"/>
        <v>46265</v>
      </c>
      <c r="BI991" s="587">
        <f t="shared" si="3297"/>
        <v>46265</v>
      </c>
      <c r="BJ991" s="580" t="str">
        <f t="shared" si="3102"/>
        <v/>
      </c>
      <c r="BK991" s="752"/>
    </row>
    <row r="992" spans="1:63" ht="13">
      <c r="A992" s="575"/>
      <c r="B992" s="737"/>
      <c r="C992" s="735"/>
      <c r="D992" s="558"/>
      <c r="E992" s="558"/>
      <c r="F992" s="558"/>
      <c r="G992" s="728"/>
      <c r="H992" s="581"/>
      <c r="I992" s="581"/>
      <c r="J992" s="580"/>
      <c r="K992" s="582">
        <f t="shared" si="3280"/>
        <v>0</v>
      </c>
      <c r="L992" s="580">
        <v>0</v>
      </c>
      <c r="M992" s="557"/>
      <c r="N992" s="558"/>
      <c r="O992" s="559">
        <f t="shared" si="3281"/>
        <v>0</v>
      </c>
      <c r="P992" s="560"/>
      <c r="Q992" s="558"/>
      <c r="R992" s="559">
        <f t="shared" si="3282"/>
        <v>0</v>
      </c>
      <c r="S992" s="560"/>
      <c r="T992" s="558"/>
      <c r="U992" s="561">
        <f t="shared" si="3283"/>
        <v>0</v>
      </c>
      <c r="V992" s="560"/>
      <c r="W992" s="558"/>
      <c r="X992" s="559">
        <f t="shared" si="3284"/>
        <v>0</v>
      </c>
      <c r="Y992" s="560"/>
      <c r="Z992" s="558"/>
      <c r="AA992" s="561">
        <f t="shared" si="3285"/>
        <v>0</v>
      </c>
      <c r="AB992" s="560"/>
      <c r="AC992" s="558"/>
      <c r="AD992" s="559">
        <f t="shared" si="3286"/>
        <v>0</v>
      </c>
      <c r="AE992" s="557"/>
      <c r="AF992" s="558"/>
      <c r="AG992" s="756">
        <f t="shared" si="3287"/>
        <v>0</v>
      </c>
      <c r="AH992" s="560"/>
      <c r="AI992" s="558"/>
      <c r="AJ992" s="562">
        <f t="shared" si="3288"/>
        <v>0</v>
      </c>
      <c r="AK992" s="560"/>
      <c r="AL992" s="558"/>
      <c r="AM992" s="562">
        <f t="shared" si="3289"/>
        <v>0</v>
      </c>
      <c r="AN992" s="560"/>
      <c r="AO992" s="558"/>
      <c r="AP992" s="562">
        <f t="shared" si="3290"/>
        <v>0</v>
      </c>
      <c r="AQ992" s="560"/>
      <c r="AR992" s="558"/>
      <c r="AS992" s="562">
        <f t="shared" si="3291"/>
        <v>0</v>
      </c>
      <c r="AT992" s="560"/>
      <c r="AU992" s="558"/>
      <c r="AV992" s="562">
        <f t="shared" si="3292"/>
        <v>0</v>
      </c>
      <c r="AW992" s="583">
        <f t="shared" si="3293"/>
        <v>0</v>
      </c>
      <c r="AX992" s="583">
        <f t="shared" si="3095"/>
        <v>0</v>
      </c>
      <c r="AY992" s="564">
        <f t="shared" si="3294"/>
        <v>0</v>
      </c>
      <c r="AZ992" s="565" t="e">
        <f t="shared" si="3295"/>
        <v>#DIV/0!</v>
      </c>
      <c r="BA992" s="566">
        <f t="shared" si="3296"/>
        <v>0</v>
      </c>
      <c r="BB992" s="567">
        <f>MAX(0, Table176252626[[#This Row],[Column6]])</f>
        <v>0</v>
      </c>
      <c r="BC992" s="568">
        <v>0</v>
      </c>
      <c r="BD992" s="584">
        <f t="shared" si="3099"/>
        <v>0</v>
      </c>
      <c r="BE992" s="583">
        <f t="shared" si="3100"/>
        <v>0</v>
      </c>
      <c r="BF992" s="585"/>
      <c r="BG992" s="586"/>
      <c r="BH992" s="572">
        <f t="shared" si="3103"/>
        <v>46265</v>
      </c>
      <c r="BI992" s="587">
        <f t="shared" si="3297"/>
        <v>46265</v>
      </c>
      <c r="BJ992" s="580" t="str">
        <f t="shared" si="3102"/>
        <v/>
      </c>
      <c r="BK992" s="752"/>
    </row>
    <row r="993" spans="1:63" ht="13">
      <c r="A993" s="549"/>
      <c r="B993" s="737"/>
      <c r="C993" s="735"/>
      <c r="D993" s="558"/>
      <c r="E993" s="558"/>
      <c r="F993" s="558"/>
      <c r="G993" s="741"/>
      <c r="H993" s="617"/>
      <c r="I993" s="589"/>
      <c r="J993" s="580"/>
      <c r="K993" s="582">
        <f t="shared" si="3280"/>
        <v>0</v>
      </c>
      <c r="L993" s="580">
        <v>0</v>
      </c>
      <c r="M993" s="557"/>
      <c r="N993" s="558"/>
      <c r="O993" s="559">
        <f t="shared" si="3281"/>
        <v>0</v>
      </c>
      <c r="P993" s="560"/>
      <c r="Q993" s="558"/>
      <c r="R993" s="559">
        <f t="shared" si="3282"/>
        <v>0</v>
      </c>
      <c r="S993" s="560"/>
      <c r="T993" s="558"/>
      <c r="U993" s="561">
        <f t="shared" si="3283"/>
        <v>0</v>
      </c>
      <c r="V993" s="560"/>
      <c r="W993" s="558"/>
      <c r="X993" s="559">
        <f t="shared" si="3284"/>
        <v>0</v>
      </c>
      <c r="Y993" s="560"/>
      <c r="Z993" s="558"/>
      <c r="AA993" s="561">
        <f t="shared" si="3285"/>
        <v>0</v>
      </c>
      <c r="AB993" s="560"/>
      <c r="AC993" s="558"/>
      <c r="AD993" s="559">
        <f t="shared" si="3286"/>
        <v>0</v>
      </c>
      <c r="AE993" s="557"/>
      <c r="AF993" s="558"/>
      <c r="AG993" s="756">
        <f t="shared" si="3287"/>
        <v>0</v>
      </c>
      <c r="AH993" s="560"/>
      <c r="AI993" s="558"/>
      <c r="AJ993" s="562">
        <f t="shared" si="3288"/>
        <v>0</v>
      </c>
      <c r="AK993" s="560"/>
      <c r="AL993" s="558"/>
      <c r="AM993" s="562">
        <f t="shared" si="3289"/>
        <v>0</v>
      </c>
      <c r="AN993" s="560"/>
      <c r="AO993" s="558"/>
      <c r="AP993" s="562">
        <f t="shared" si="3290"/>
        <v>0</v>
      </c>
      <c r="AQ993" s="560"/>
      <c r="AR993" s="558"/>
      <c r="AS993" s="562">
        <f t="shared" si="3291"/>
        <v>0</v>
      </c>
      <c r="AT993" s="560"/>
      <c r="AU993" s="558"/>
      <c r="AV993" s="672">
        <f t="shared" si="3292"/>
        <v>0</v>
      </c>
      <c r="AW993" s="655">
        <f t="shared" si="3293"/>
        <v>0</v>
      </c>
      <c r="AX993" s="583">
        <f t="shared" si="3095"/>
        <v>0</v>
      </c>
      <c r="AY993" s="564">
        <f t="shared" si="3294"/>
        <v>0</v>
      </c>
      <c r="AZ993" s="565" t="e">
        <f t="shared" si="3295"/>
        <v>#DIV/0!</v>
      </c>
      <c r="BA993" s="566">
        <f t="shared" si="3296"/>
        <v>0</v>
      </c>
      <c r="BB993" s="567">
        <f>MAX(0, Table176252626[[#This Row],[Column6]])</f>
        <v>0</v>
      </c>
      <c r="BC993" s="568">
        <v>0</v>
      </c>
      <c r="BD993" s="584">
        <f t="shared" si="3099"/>
        <v>0</v>
      </c>
      <c r="BE993" s="583">
        <f t="shared" si="3100"/>
        <v>0</v>
      </c>
      <c r="BF993" s="585"/>
      <c r="BG993" s="586"/>
      <c r="BH993" s="572">
        <f t="shared" si="3103"/>
        <v>46265</v>
      </c>
      <c r="BI993" s="587">
        <f t="shared" si="3297"/>
        <v>46265</v>
      </c>
      <c r="BJ993" s="580" t="str">
        <f t="shared" si="3102"/>
        <v/>
      </c>
      <c r="BK993" s="752"/>
    </row>
    <row r="994" spans="1:63" ht="13">
      <c r="A994" s="549"/>
      <c r="B994" s="724"/>
      <c r="C994" s="735"/>
      <c r="D994" s="558"/>
      <c r="E994" s="558"/>
      <c r="F994" s="558"/>
      <c r="G994" s="736"/>
      <c r="H994" s="589"/>
      <c r="I994" s="589"/>
      <c r="J994" s="588"/>
      <c r="K994" s="594">
        <f t="shared" ref="K994:K1038" si="3298">AV994</f>
        <v>0</v>
      </c>
      <c r="L994" s="588">
        <v>0</v>
      </c>
      <c r="M994" s="558"/>
      <c r="N994" s="558"/>
      <c r="O994" s="562">
        <f t="shared" ref="O994:O999" si="3299">SUM(L994+M994-N994)</f>
        <v>0</v>
      </c>
      <c r="P994" s="560"/>
      <c r="Q994" s="558"/>
      <c r="R994" s="562">
        <f t="shared" ref="R994:R999" si="3300">SUM(O994+P994-Q994)</f>
        <v>0</v>
      </c>
      <c r="S994" s="560"/>
      <c r="T994" s="558"/>
      <c r="U994" s="595">
        <f t="shared" ref="U994:U999" si="3301">SUM(R994+S994-T994)</f>
        <v>0</v>
      </c>
      <c r="V994" s="560"/>
      <c r="W994" s="558"/>
      <c r="X994" s="562">
        <f t="shared" ref="X994:X999" si="3302">SUM(U994+V994-W994)</f>
        <v>0</v>
      </c>
      <c r="Y994" s="560"/>
      <c r="Z994" s="558"/>
      <c r="AA994" s="595">
        <f t="shared" ref="AA994:AA999" si="3303">SUM(X994+Y994-Z994)</f>
        <v>0</v>
      </c>
      <c r="AB994" s="560"/>
      <c r="AC994" s="558"/>
      <c r="AD994" s="562">
        <f t="shared" ref="AD994:AD999" si="3304">SUM(AA994+AB994-AC994)</f>
        <v>0</v>
      </c>
      <c r="AE994" s="557"/>
      <c r="AF994" s="558"/>
      <c r="AG994" s="672">
        <f t="shared" ref="AG994:AG999" si="3305">SUM(AD994+AE994-AF994)</f>
        <v>0</v>
      </c>
      <c r="AH994" s="560"/>
      <c r="AI994" s="558"/>
      <c r="AJ994" s="562">
        <f t="shared" ref="AJ994:AJ999" si="3306">SUM(AG994+AH994-AI994)</f>
        <v>0</v>
      </c>
      <c r="AK994" s="560"/>
      <c r="AL994" s="558"/>
      <c r="AM994" s="562">
        <f t="shared" ref="AM994:AM999" si="3307">SUM(AJ994+AK994-AL994)</f>
        <v>0</v>
      </c>
      <c r="AN994" s="560"/>
      <c r="AO994" s="558"/>
      <c r="AP994" s="562">
        <f t="shared" ref="AP994:AP999" si="3308">SUM(AM994+AN994-AO994)</f>
        <v>0</v>
      </c>
      <c r="AQ994" s="560"/>
      <c r="AR994" s="558"/>
      <c r="AS994" s="562">
        <f t="shared" ref="AS994:AS999" si="3309">SUM(AP994+AQ994-AR994)</f>
        <v>0</v>
      </c>
      <c r="AT994" s="560"/>
      <c r="AU994" s="558"/>
      <c r="AV994" s="562">
        <f t="shared" ref="AV994:AV999" si="3310">SUM(AS994+AT994-AU994)</f>
        <v>0</v>
      </c>
      <c r="AW994" s="597">
        <f t="shared" ref="AW994:AX1009" si="3311">SUM(M994+P994+S994+V994+Y994+AB994+AE994+AH994+AK994+AN994+AQ994+AT994)</f>
        <v>0</v>
      </c>
      <c r="AX994" s="583">
        <f t="shared" si="3311"/>
        <v>0</v>
      </c>
      <c r="AY994" s="599">
        <f t="shared" ref="AY994:AY999" si="3312">SUM(N994,Q994,T994,W994,Z994,AC994,AF994,AI994,AL994,AO994,AR994,AU994)</f>
        <v>0</v>
      </c>
      <c r="AZ994" s="600" t="e">
        <f t="shared" ref="AZ994:AZ999" si="3313">AVERAGE(N994,Q994,T994,W994,Z994,AC994,AF994,AI994,AL994,AO994,AR994,AU994)</f>
        <v>#DIV/0!</v>
      </c>
      <c r="BA994" s="601">
        <f t="shared" ref="BA994:BA999" si="3314">COUNT(N994,Q994,T994,W994,Z994,AC994,AF994,AI994,AL994,AO994,AR994,AU994)</f>
        <v>0</v>
      </c>
      <c r="BB994" s="602">
        <f>MAX(N994,Q994,T994,W994,Z994,AC994,AF994,AI994,AL994,AO994,AR994,AU994)</f>
        <v>0</v>
      </c>
      <c r="BC994" s="568">
        <v>0</v>
      </c>
      <c r="BD994" s="584">
        <f t="shared" si="3099"/>
        <v>0</v>
      </c>
      <c r="BE994" s="583">
        <f t="shared" si="3100"/>
        <v>0</v>
      </c>
      <c r="BF994" s="738"/>
      <c r="BG994" s="586"/>
      <c r="BH994" s="572">
        <f t="shared" si="3103"/>
        <v>46265</v>
      </c>
      <c r="BI994" s="604">
        <f t="shared" ref="BI994:BI999" si="3315">BH994-BG994</f>
        <v>46265</v>
      </c>
      <c r="BJ994" s="580" t="str">
        <f t="shared" si="3102"/>
        <v/>
      </c>
      <c r="BK994" s="752"/>
    </row>
    <row r="995" spans="1:63" ht="13">
      <c r="A995" s="575"/>
      <c r="B995" s="737"/>
      <c r="C995" s="735"/>
      <c r="D995" s="558"/>
      <c r="E995" s="558"/>
      <c r="F995" s="558"/>
      <c r="G995" s="736"/>
      <c r="H995" s="589"/>
      <c r="I995" s="589"/>
      <c r="J995" s="588"/>
      <c r="K995" s="594">
        <f t="shared" si="3298"/>
        <v>0</v>
      </c>
      <c r="L995" s="580">
        <v>0</v>
      </c>
      <c r="M995" s="558"/>
      <c r="N995" s="558"/>
      <c r="O995" s="562">
        <f t="shared" si="3299"/>
        <v>0</v>
      </c>
      <c r="P995" s="560"/>
      <c r="Q995" s="558"/>
      <c r="R995" s="562">
        <f t="shared" si="3300"/>
        <v>0</v>
      </c>
      <c r="S995" s="560"/>
      <c r="T995" s="558"/>
      <c r="U995" s="595">
        <f t="shared" si="3301"/>
        <v>0</v>
      </c>
      <c r="V995" s="560"/>
      <c r="W995" s="558"/>
      <c r="X995" s="562">
        <f t="shared" si="3302"/>
        <v>0</v>
      </c>
      <c r="Y995" s="560"/>
      <c r="Z995" s="558"/>
      <c r="AA995" s="595">
        <f t="shared" si="3303"/>
        <v>0</v>
      </c>
      <c r="AB995" s="560"/>
      <c r="AC995" s="558"/>
      <c r="AD995" s="562">
        <f t="shared" si="3304"/>
        <v>0</v>
      </c>
      <c r="AE995" s="557"/>
      <c r="AF995" s="558"/>
      <c r="AG995" s="672">
        <f t="shared" si="3305"/>
        <v>0</v>
      </c>
      <c r="AH995" s="560"/>
      <c r="AI995" s="558"/>
      <c r="AJ995" s="562">
        <f t="shared" si="3306"/>
        <v>0</v>
      </c>
      <c r="AK995" s="560"/>
      <c r="AL995" s="558"/>
      <c r="AM995" s="562">
        <f t="shared" si="3307"/>
        <v>0</v>
      </c>
      <c r="AN995" s="560"/>
      <c r="AO995" s="558"/>
      <c r="AP995" s="562">
        <f t="shared" si="3308"/>
        <v>0</v>
      </c>
      <c r="AQ995" s="560"/>
      <c r="AR995" s="558"/>
      <c r="AS995" s="562">
        <f t="shared" si="3309"/>
        <v>0</v>
      </c>
      <c r="AT995" s="560"/>
      <c r="AU995" s="558"/>
      <c r="AV995" s="562">
        <f t="shared" si="3310"/>
        <v>0</v>
      </c>
      <c r="AW995" s="597">
        <f t="shared" si="3311"/>
        <v>0</v>
      </c>
      <c r="AX995" s="583">
        <f t="shared" si="3311"/>
        <v>0</v>
      </c>
      <c r="AY995" s="599">
        <f t="shared" si="3312"/>
        <v>0</v>
      </c>
      <c r="AZ995" s="600" t="e">
        <f t="shared" si="3313"/>
        <v>#DIV/0!</v>
      </c>
      <c r="BA995" s="601">
        <f t="shared" si="3314"/>
        <v>0</v>
      </c>
      <c r="BB995" s="602">
        <f>MAX(N995,Q995,T995,W995,Z995,AC995,AF995,AI995,AL995,AO995,AR995,AU995)</f>
        <v>0</v>
      </c>
      <c r="BC995" s="568">
        <v>0</v>
      </c>
      <c r="BD995" s="584">
        <f t="shared" si="3099"/>
        <v>0</v>
      </c>
      <c r="BE995" s="583">
        <f t="shared" si="3100"/>
        <v>0</v>
      </c>
      <c r="BF995" s="738"/>
      <c r="BG995" s="586"/>
      <c r="BH995" s="572">
        <f t="shared" si="3103"/>
        <v>46265</v>
      </c>
      <c r="BI995" s="604">
        <f t="shared" si="3315"/>
        <v>46265</v>
      </c>
      <c r="BJ995" s="580" t="str">
        <f t="shared" si="3102"/>
        <v/>
      </c>
      <c r="BK995" s="752"/>
    </row>
    <row r="996" spans="1:63" ht="13">
      <c r="A996" s="549"/>
      <c r="B996" s="724"/>
      <c r="C996" s="735"/>
      <c r="D996" s="558"/>
      <c r="E996" s="558"/>
      <c r="F996" s="558"/>
      <c r="G996" s="736"/>
      <c r="H996" s="589"/>
      <c r="I996" s="589"/>
      <c r="J996" s="588"/>
      <c r="K996" s="594">
        <f t="shared" si="3298"/>
        <v>0</v>
      </c>
      <c r="L996" s="588">
        <v>0</v>
      </c>
      <c r="M996" s="558"/>
      <c r="N996" s="558"/>
      <c r="O996" s="562">
        <f t="shared" si="3299"/>
        <v>0</v>
      </c>
      <c r="P996" s="560"/>
      <c r="Q996" s="558"/>
      <c r="R996" s="562">
        <f t="shared" si="3300"/>
        <v>0</v>
      </c>
      <c r="S996" s="560"/>
      <c r="T996" s="558"/>
      <c r="U996" s="595">
        <f t="shared" si="3301"/>
        <v>0</v>
      </c>
      <c r="V996" s="560"/>
      <c r="W996" s="558"/>
      <c r="X996" s="562">
        <f t="shared" si="3302"/>
        <v>0</v>
      </c>
      <c r="Y996" s="560"/>
      <c r="Z996" s="558"/>
      <c r="AA996" s="595">
        <f t="shared" si="3303"/>
        <v>0</v>
      </c>
      <c r="AB996" s="560"/>
      <c r="AC996" s="558"/>
      <c r="AD996" s="562">
        <f t="shared" si="3304"/>
        <v>0</v>
      </c>
      <c r="AE996" s="557"/>
      <c r="AF996" s="558"/>
      <c r="AG996" s="672">
        <f t="shared" si="3305"/>
        <v>0</v>
      </c>
      <c r="AH996" s="560"/>
      <c r="AI996" s="558"/>
      <c r="AJ996" s="562">
        <f t="shared" si="3306"/>
        <v>0</v>
      </c>
      <c r="AK996" s="560"/>
      <c r="AL996" s="558"/>
      <c r="AM996" s="562">
        <f t="shared" si="3307"/>
        <v>0</v>
      </c>
      <c r="AN996" s="560"/>
      <c r="AO996" s="558"/>
      <c r="AP996" s="562">
        <f t="shared" si="3308"/>
        <v>0</v>
      </c>
      <c r="AQ996" s="560"/>
      <c r="AR996" s="558"/>
      <c r="AS996" s="562">
        <f t="shared" si="3309"/>
        <v>0</v>
      </c>
      <c r="AT996" s="560"/>
      <c r="AU996" s="558"/>
      <c r="AV996" s="562">
        <f t="shared" si="3310"/>
        <v>0</v>
      </c>
      <c r="AW996" s="597">
        <f>SUM(M996+P996+S996+V996+Y996+AB996+AE996+AH996+AK996+AN996+AQ996+AT996)</f>
        <v>0</v>
      </c>
      <c r="AX996" s="583">
        <f t="shared" si="3311"/>
        <v>0</v>
      </c>
      <c r="AY996" s="599">
        <f t="shared" si="3312"/>
        <v>0</v>
      </c>
      <c r="AZ996" s="600" t="e">
        <f t="shared" si="3313"/>
        <v>#DIV/0!</v>
      </c>
      <c r="BA996" s="601">
        <f t="shared" si="3314"/>
        <v>0</v>
      </c>
      <c r="BB996" s="567">
        <f>MAX(0, Table176252626[[#This Row],[Column6]])</f>
        <v>0</v>
      </c>
      <c r="BC996" s="568">
        <v>0</v>
      </c>
      <c r="BD996" s="584">
        <f t="shared" si="3099"/>
        <v>0</v>
      </c>
      <c r="BE996" s="583">
        <f t="shared" si="3100"/>
        <v>0</v>
      </c>
      <c r="BF996" s="738"/>
      <c r="BG996" s="586"/>
      <c r="BH996" s="572">
        <f t="shared" si="3103"/>
        <v>46265</v>
      </c>
      <c r="BI996" s="587">
        <f t="shared" si="3315"/>
        <v>46265</v>
      </c>
      <c r="BJ996" s="580" t="str">
        <f t="shared" si="3102"/>
        <v/>
      </c>
      <c r="BK996" s="752"/>
    </row>
    <row r="997" spans="1:63" ht="12.75" customHeight="1">
      <c r="A997" s="590"/>
      <c r="B997" s="591"/>
      <c r="C997" s="735"/>
      <c r="D997" s="558"/>
      <c r="E997" s="558"/>
      <c r="F997" s="558"/>
      <c r="G997" s="736"/>
      <c r="H997" s="589"/>
      <c r="I997" s="637"/>
      <c r="J997" s="588"/>
      <c r="K997" s="594">
        <f t="shared" si="3298"/>
        <v>0</v>
      </c>
      <c r="L997" s="588">
        <v>0</v>
      </c>
      <c r="M997" s="558"/>
      <c r="N997" s="558"/>
      <c r="O997" s="558">
        <f t="shared" si="3299"/>
        <v>0</v>
      </c>
      <c r="P997" s="558"/>
      <c r="Q997" s="558"/>
      <c r="R997" s="558">
        <f t="shared" si="3300"/>
        <v>0</v>
      </c>
      <c r="S997" s="558"/>
      <c r="T997" s="558"/>
      <c r="U997" s="558">
        <f t="shared" si="3301"/>
        <v>0</v>
      </c>
      <c r="V997" s="558"/>
      <c r="W997" s="558"/>
      <c r="X997" s="558">
        <f t="shared" si="3302"/>
        <v>0</v>
      </c>
      <c r="Y997" s="558"/>
      <c r="Z997" s="558"/>
      <c r="AA997" s="558">
        <f t="shared" si="3303"/>
        <v>0</v>
      </c>
      <c r="AB997" s="558"/>
      <c r="AC997" s="558"/>
      <c r="AD997" s="605">
        <f t="shared" si="3304"/>
        <v>0</v>
      </c>
      <c r="AE997" s="558"/>
      <c r="AF997" s="558"/>
      <c r="AG997" s="605">
        <f t="shared" si="3305"/>
        <v>0</v>
      </c>
      <c r="AH997" s="558"/>
      <c r="AI997" s="558"/>
      <c r="AJ997" s="605">
        <f t="shared" si="3306"/>
        <v>0</v>
      </c>
      <c r="AK997" s="558"/>
      <c r="AL997" s="558"/>
      <c r="AM997" s="605">
        <f t="shared" si="3307"/>
        <v>0</v>
      </c>
      <c r="AN997" s="558"/>
      <c r="AO997" s="558"/>
      <c r="AP997" s="605">
        <f t="shared" si="3308"/>
        <v>0</v>
      </c>
      <c r="AQ997" s="558"/>
      <c r="AR997" s="558"/>
      <c r="AS997" s="605">
        <f t="shared" si="3309"/>
        <v>0</v>
      </c>
      <c r="AT997" s="558"/>
      <c r="AU997" s="558"/>
      <c r="AV997" s="605">
        <f t="shared" si="3310"/>
        <v>0</v>
      </c>
      <c r="AW997" s="626">
        <f t="shared" ref="AW997" si="3316">SUM(M997+P997+S997+V997+Y997+AB997+AE997+AH997+AK997+AN997+AQ997+AT997)</f>
        <v>0</v>
      </c>
      <c r="AX997" s="583">
        <f t="shared" si="3311"/>
        <v>0</v>
      </c>
      <c r="AY997" s="564">
        <f t="shared" si="3312"/>
        <v>0</v>
      </c>
      <c r="AZ997" s="565" t="e">
        <f t="shared" si="3313"/>
        <v>#DIV/0!</v>
      </c>
      <c r="BA997" s="566">
        <f t="shared" si="3314"/>
        <v>0</v>
      </c>
      <c r="BB997" s="567">
        <f>MAX(0, Table176252626[[#This Row],[Column6]])</f>
        <v>0</v>
      </c>
      <c r="BC997" s="568">
        <v>0</v>
      </c>
      <c r="BD997" s="584">
        <f t="shared" si="3099"/>
        <v>0</v>
      </c>
      <c r="BE997" s="583">
        <f t="shared" si="3100"/>
        <v>0</v>
      </c>
      <c r="BF997" s="585"/>
      <c r="BG997" s="586"/>
      <c r="BH997" s="572">
        <f t="shared" si="3103"/>
        <v>46265</v>
      </c>
      <c r="BI997" s="587">
        <f t="shared" si="3315"/>
        <v>46265</v>
      </c>
      <c r="BJ997" s="580" t="str">
        <f t="shared" si="3102"/>
        <v/>
      </c>
      <c r="BK997" s="752"/>
    </row>
    <row r="998" spans="1:63" ht="13">
      <c r="A998" s="549"/>
      <c r="B998" s="724"/>
      <c r="C998" s="735"/>
      <c r="D998" s="558"/>
      <c r="E998" s="558"/>
      <c r="F998" s="558"/>
      <c r="G998" s="736"/>
      <c r="H998" s="619"/>
      <c r="I998" s="581"/>
      <c r="J998" s="588"/>
      <c r="K998" s="582">
        <f t="shared" si="3298"/>
        <v>0</v>
      </c>
      <c r="L998" s="588">
        <v>0</v>
      </c>
      <c r="M998" s="557"/>
      <c r="N998" s="558"/>
      <c r="O998" s="559">
        <f t="shared" si="3299"/>
        <v>0</v>
      </c>
      <c r="P998" s="560"/>
      <c r="Q998" s="558"/>
      <c r="R998" s="559">
        <f t="shared" si="3300"/>
        <v>0</v>
      </c>
      <c r="S998" s="560"/>
      <c r="T998" s="558"/>
      <c r="U998" s="561">
        <f t="shared" si="3301"/>
        <v>0</v>
      </c>
      <c r="V998" s="560"/>
      <c r="W998" s="558"/>
      <c r="X998" s="559">
        <f t="shared" si="3302"/>
        <v>0</v>
      </c>
      <c r="Y998" s="560"/>
      <c r="Z998" s="558"/>
      <c r="AA998" s="561">
        <f t="shared" si="3303"/>
        <v>0</v>
      </c>
      <c r="AB998" s="560"/>
      <c r="AC998" s="558"/>
      <c r="AD998" s="559">
        <f t="shared" si="3304"/>
        <v>0</v>
      </c>
      <c r="AE998" s="557"/>
      <c r="AF998" s="558"/>
      <c r="AG998" s="756">
        <f t="shared" si="3305"/>
        <v>0</v>
      </c>
      <c r="AH998" s="560"/>
      <c r="AI998" s="558"/>
      <c r="AJ998" s="562">
        <f t="shared" si="3306"/>
        <v>0</v>
      </c>
      <c r="AK998" s="560"/>
      <c r="AL998" s="558"/>
      <c r="AM998" s="562">
        <f t="shared" si="3307"/>
        <v>0</v>
      </c>
      <c r="AN998" s="560"/>
      <c r="AO998" s="558"/>
      <c r="AP998" s="562">
        <f t="shared" si="3308"/>
        <v>0</v>
      </c>
      <c r="AQ998" s="560"/>
      <c r="AR998" s="558"/>
      <c r="AS998" s="562">
        <f t="shared" si="3309"/>
        <v>0</v>
      </c>
      <c r="AT998" s="560"/>
      <c r="AU998" s="558"/>
      <c r="AV998" s="562">
        <f t="shared" si="3310"/>
        <v>0</v>
      </c>
      <c r="AW998" s="583">
        <f>SUM(M998+P998+S998+V998+Y998+AB998+AE998+AH998+AK998+AN998+AQ998+AT998)</f>
        <v>0</v>
      </c>
      <c r="AX998" s="583">
        <f t="shared" si="3311"/>
        <v>0</v>
      </c>
      <c r="AY998" s="564">
        <f t="shared" si="3312"/>
        <v>0</v>
      </c>
      <c r="AZ998" s="565" t="e">
        <f t="shared" si="3313"/>
        <v>#DIV/0!</v>
      </c>
      <c r="BA998" s="566">
        <f t="shared" si="3314"/>
        <v>0</v>
      </c>
      <c r="BB998" s="567">
        <f>MAX(0, Table176252626[[#This Row],[Column6]])</f>
        <v>0</v>
      </c>
      <c r="BC998" s="568">
        <v>0</v>
      </c>
      <c r="BD998" s="584">
        <f t="shared" si="3099"/>
        <v>0</v>
      </c>
      <c r="BE998" s="583">
        <f t="shared" si="3100"/>
        <v>0</v>
      </c>
      <c r="BF998" s="585"/>
      <c r="BG998" s="586"/>
      <c r="BH998" s="572">
        <f t="shared" si="3103"/>
        <v>46265</v>
      </c>
      <c r="BI998" s="587">
        <f t="shared" si="3315"/>
        <v>46265</v>
      </c>
      <c r="BJ998" s="580" t="str">
        <f t="shared" si="3102"/>
        <v/>
      </c>
      <c r="BK998" s="752"/>
    </row>
    <row r="999" spans="1:63" ht="13">
      <c r="A999" s="575"/>
      <c r="B999" s="737"/>
      <c r="C999" s="735"/>
      <c r="D999" s="558"/>
      <c r="E999" s="558"/>
      <c r="F999" s="558"/>
      <c r="G999" s="736"/>
      <c r="H999" s="589"/>
      <c r="I999" s="589"/>
      <c r="J999" s="588"/>
      <c r="K999" s="594">
        <f t="shared" si="3298"/>
        <v>0</v>
      </c>
      <c r="L999" s="580">
        <v>0</v>
      </c>
      <c r="M999" s="558"/>
      <c r="N999" s="558"/>
      <c r="O999" s="562">
        <f t="shared" si="3299"/>
        <v>0</v>
      </c>
      <c r="P999" s="560"/>
      <c r="Q999" s="558"/>
      <c r="R999" s="562">
        <f t="shared" si="3300"/>
        <v>0</v>
      </c>
      <c r="S999" s="560"/>
      <c r="T999" s="558"/>
      <c r="U999" s="595">
        <f t="shared" si="3301"/>
        <v>0</v>
      </c>
      <c r="V999" s="560"/>
      <c r="W999" s="558"/>
      <c r="X999" s="562">
        <f t="shared" si="3302"/>
        <v>0</v>
      </c>
      <c r="Y999" s="560"/>
      <c r="Z999" s="558"/>
      <c r="AA999" s="595">
        <f t="shared" si="3303"/>
        <v>0</v>
      </c>
      <c r="AB999" s="560"/>
      <c r="AC999" s="558"/>
      <c r="AD999" s="562">
        <f t="shared" si="3304"/>
        <v>0</v>
      </c>
      <c r="AE999" s="557"/>
      <c r="AF999" s="558"/>
      <c r="AG999" s="672">
        <f t="shared" si="3305"/>
        <v>0</v>
      </c>
      <c r="AH999" s="560"/>
      <c r="AI999" s="558"/>
      <c r="AJ999" s="562">
        <f t="shared" si="3306"/>
        <v>0</v>
      </c>
      <c r="AK999" s="560"/>
      <c r="AL999" s="558"/>
      <c r="AM999" s="562">
        <f t="shared" si="3307"/>
        <v>0</v>
      </c>
      <c r="AN999" s="560"/>
      <c r="AO999" s="558"/>
      <c r="AP999" s="562">
        <f t="shared" si="3308"/>
        <v>0</v>
      </c>
      <c r="AQ999" s="560"/>
      <c r="AR999" s="558"/>
      <c r="AS999" s="562">
        <f t="shared" si="3309"/>
        <v>0</v>
      </c>
      <c r="AT999" s="560"/>
      <c r="AU999" s="558"/>
      <c r="AV999" s="562">
        <f t="shared" si="3310"/>
        <v>0</v>
      </c>
      <c r="AW999" s="597">
        <f>SUM(M999+P999+S999+V999+Y999+AB999+AE999+AH999+AK999+AN999+AQ999+AT999)</f>
        <v>0</v>
      </c>
      <c r="AX999" s="583">
        <f t="shared" si="3311"/>
        <v>0</v>
      </c>
      <c r="AY999" s="599">
        <f t="shared" si="3312"/>
        <v>0</v>
      </c>
      <c r="AZ999" s="600" t="e">
        <f t="shared" si="3313"/>
        <v>#DIV/0!</v>
      </c>
      <c r="BA999" s="601">
        <f t="shared" si="3314"/>
        <v>0</v>
      </c>
      <c r="BB999" s="602">
        <f>MAX(N999,Q999,T999,W999,Z999,AC999,AF999,AI999,AL999,AO999,AR999,AU999)</f>
        <v>0</v>
      </c>
      <c r="BC999" s="568">
        <v>0</v>
      </c>
      <c r="BD999" s="584">
        <f t="shared" si="3099"/>
        <v>0</v>
      </c>
      <c r="BE999" s="583">
        <f t="shared" si="3100"/>
        <v>0</v>
      </c>
      <c r="BF999" s="738"/>
      <c r="BG999" s="586"/>
      <c r="BH999" s="572">
        <f t="shared" si="3103"/>
        <v>46265</v>
      </c>
      <c r="BI999" s="604">
        <f t="shared" si="3315"/>
        <v>46265</v>
      </c>
      <c r="BJ999" s="580" t="str">
        <f t="shared" si="3102"/>
        <v/>
      </c>
      <c r="BK999" s="752"/>
    </row>
    <row r="1000" spans="1:63" ht="13">
      <c r="A1000" s="590"/>
      <c r="B1000" s="591"/>
      <c r="C1000" s="735"/>
      <c r="D1000" s="558"/>
      <c r="E1000" s="558"/>
      <c r="F1000" s="591"/>
      <c r="G1000" s="580"/>
      <c r="H1000" s="581"/>
      <c r="I1000" s="664"/>
      <c r="J1000" s="580"/>
      <c r="K1000" s="594">
        <f t="shared" si="3298"/>
        <v>0</v>
      </c>
      <c r="L1000" s="580">
        <v>0</v>
      </c>
      <c r="M1000" s="558"/>
      <c r="N1000" s="558"/>
      <c r="O1000" s="562">
        <f t="shared" ref="O1000:O1043" si="3317">SUM(L1000+M1000-N1000)</f>
        <v>0</v>
      </c>
      <c r="P1000" s="560"/>
      <c r="Q1000" s="558"/>
      <c r="R1000" s="562">
        <f t="shared" ref="R1000:R1043" si="3318">SUM(O1000+P1000-Q1000)</f>
        <v>0</v>
      </c>
      <c r="S1000" s="560"/>
      <c r="T1000" s="558"/>
      <c r="U1000" s="595">
        <f t="shared" ref="U1000:U1043" si="3319">SUM(R1000+S1000-T1000)</f>
        <v>0</v>
      </c>
      <c r="V1000" s="560"/>
      <c r="W1000" s="558"/>
      <c r="X1000" s="562">
        <f t="shared" ref="X1000:X1043" si="3320">SUM(U1000+V1000-W1000)</f>
        <v>0</v>
      </c>
      <c r="Y1000" s="560"/>
      <c r="Z1000" s="558"/>
      <c r="AA1000" s="595">
        <f t="shared" ref="AA1000:AA1043" si="3321">SUM(X1000+Y1000-Z1000)</f>
        <v>0</v>
      </c>
      <c r="AB1000" s="560"/>
      <c r="AC1000" s="558"/>
      <c r="AD1000" s="562">
        <f t="shared" ref="AD1000:AD1043" si="3322">SUM(AA1000+AB1000-AC1000)</f>
        <v>0</v>
      </c>
      <c r="AE1000" s="557"/>
      <c r="AF1000" s="558"/>
      <c r="AG1000" s="672">
        <f t="shared" ref="AG1000:AG1043" si="3323">SUM(AD1000+AE1000-AF1000)</f>
        <v>0</v>
      </c>
      <c r="AH1000" s="560"/>
      <c r="AI1000" s="558"/>
      <c r="AJ1000" s="562">
        <f t="shared" ref="AJ1000:AJ1043" si="3324">SUM(AG1000+AH1000-AI1000)</f>
        <v>0</v>
      </c>
      <c r="AK1000" s="560"/>
      <c r="AL1000" s="558"/>
      <c r="AM1000" s="562">
        <f t="shared" ref="AM1000:AM1043" si="3325">SUM(AJ1000+AK1000-AL1000)</f>
        <v>0</v>
      </c>
      <c r="AN1000" s="560"/>
      <c r="AO1000" s="558"/>
      <c r="AP1000" s="562">
        <f t="shared" ref="AP1000:AP1043" si="3326">SUM(AM1000+AN1000-AO1000)</f>
        <v>0</v>
      </c>
      <c r="AQ1000" s="560"/>
      <c r="AR1000" s="558"/>
      <c r="AS1000" s="562">
        <f t="shared" ref="AS1000:AS1043" si="3327">SUM(AP1000+AQ1000-AR1000)</f>
        <v>0</v>
      </c>
      <c r="AT1000" s="560"/>
      <c r="AU1000" s="558"/>
      <c r="AV1000" s="562">
        <f t="shared" ref="AV1000:AV1043" si="3328">SUM(AS1000+AT1000-AU1000)</f>
        <v>0</v>
      </c>
      <c r="AW1000" s="597">
        <f t="shared" ref="AW1000:AX1042" si="3329">SUM(M1000+P1000+S1000+V1000+Y1000+AB1000+AE1000+AH1000+AK1000+AN1000+AQ1000+AT1000)</f>
        <v>0</v>
      </c>
      <c r="AX1000" s="583">
        <f t="shared" si="3311"/>
        <v>0</v>
      </c>
      <c r="AY1000" s="599">
        <f t="shared" ref="AY1000:AY1043" si="3330">SUM(N1000,Q1000,T1000,W1000,Z1000,AC1000,AF1000,AI1000,AL1000,AO1000,AR1000,AU1000)</f>
        <v>0</v>
      </c>
      <c r="AZ1000" s="600" t="e">
        <f t="shared" ref="AZ1000:AZ1043" si="3331">AVERAGE(N1000,Q1000,T1000,W1000,Z1000,AC1000,AF1000,AI1000,AL1000,AO1000,AR1000,AU1000)</f>
        <v>#DIV/0!</v>
      </c>
      <c r="BA1000" s="601">
        <f t="shared" ref="BA1000:BA1043" si="3332">COUNT(N1000,Q1000,T1000,W1000,Z1000,AC1000,AF1000,AI1000,AL1000,AO1000,AR1000,AU1000)</f>
        <v>0</v>
      </c>
      <c r="BB1000" s="602">
        <f t="shared" ref="BB1000:BB1042" si="3333">MAX(N1000,Q1000,T1000,W1000,Z1000,AC1000,AF1000,AI1000,AL1000,AO1000,AR1000,AU1000)</f>
        <v>0</v>
      </c>
      <c r="BC1000" s="568">
        <v>0</v>
      </c>
      <c r="BD1000" s="584">
        <f t="shared" si="3099"/>
        <v>0</v>
      </c>
      <c r="BE1000" s="583">
        <f t="shared" si="3100"/>
        <v>0</v>
      </c>
      <c r="BF1000" s="738"/>
      <c r="BG1000" s="586"/>
      <c r="BH1000" s="572">
        <f t="shared" si="3103"/>
        <v>46265</v>
      </c>
      <c r="BI1000" s="610">
        <f t="shared" ref="BI1000:BI1043" si="3334">BH1000-BG1000</f>
        <v>46265</v>
      </c>
      <c r="BJ1000" s="580" t="str">
        <f t="shared" si="3102"/>
        <v/>
      </c>
      <c r="BK1000" s="752"/>
    </row>
    <row r="1001" spans="1:63" ht="13">
      <c r="A1001" s="590"/>
      <c r="B1001" s="591"/>
      <c r="C1001" s="735"/>
      <c r="D1001" s="558"/>
      <c r="E1001" s="558"/>
      <c r="F1001" s="591"/>
      <c r="G1001" s="580"/>
      <c r="H1001" s="581"/>
      <c r="I1001" s="664"/>
      <c r="J1001" s="580"/>
      <c r="K1001" s="594">
        <f t="shared" si="3298"/>
        <v>0</v>
      </c>
      <c r="L1001" s="588">
        <v>0</v>
      </c>
      <c r="M1001" s="558"/>
      <c r="N1001" s="558"/>
      <c r="O1001" s="562">
        <f t="shared" si="3317"/>
        <v>0</v>
      </c>
      <c r="P1001" s="560"/>
      <c r="Q1001" s="558"/>
      <c r="R1001" s="562">
        <f t="shared" si="3318"/>
        <v>0</v>
      </c>
      <c r="S1001" s="560"/>
      <c r="T1001" s="558"/>
      <c r="U1001" s="595">
        <f t="shared" si="3319"/>
        <v>0</v>
      </c>
      <c r="V1001" s="560"/>
      <c r="W1001" s="558"/>
      <c r="X1001" s="562">
        <f t="shared" si="3320"/>
        <v>0</v>
      </c>
      <c r="Y1001" s="560"/>
      <c r="Z1001" s="558"/>
      <c r="AA1001" s="595">
        <f t="shared" si="3321"/>
        <v>0</v>
      </c>
      <c r="AB1001" s="560"/>
      <c r="AC1001" s="558"/>
      <c r="AD1001" s="562">
        <f t="shared" si="3322"/>
        <v>0</v>
      </c>
      <c r="AE1001" s="557"/>
      <c r="AF1001" s="558"/>
      <c r="AG1001" s="672">
        <f t="shared" si="3323"/>
        <v>0</v>
      </c>
      <c r="AH1001" s="560"/>
      <c r="AI1001" s="558"/>
      <c r="AJ1001" s="562">
        <f t="shared" si="3324"/>
        <v>0</v>
      </c>
      <c r="AK1001" s="560"/>
      <c r="AL1001" s="558"/>
      <c r="AM1001" s="562">
        <f t="shared" si="3325"/>
        <v>0</v>
      </c>
      <c r="AN1001" s="560"/>
      <c r="AO1001" s="558"/>
      <c r="AP1001" s="562">
        <f t="shared" si="3326"/>
        <v>0</v>
      </c>
      <c r="AQ1001" s="560"/>
      <c r="AR1001" s="558"/>
      <c r="AS1001" s="562">
        <f t="shared" si="3327"/>
        <v>0</v>
      </c>
      <c r="AT1001" s="560"/>
      <c r="AU1001" s="558"/>
      <c r="AV1001" s="562">
        <f t="shared" si="3328"/>
        <v>0</v>
      </c>
      <c r="AW1001" s="597">
        <f t="shared" si="3329"/>
        <v>0</v>
      </c>
      <c r="AX1001" s="583">
        <f t="shared" si="3311"/>
        <v>0</v>
      </c>
      <c r="AY1001" s="599">
        <f t="shared" si="3330"/>
        <v>0</v>
      </c>
      <c r="AZ1001" s="600" t="e">
        <f t="shared" si="3331"/>
        <v>#DIV/0!</v>
      </c>
      <c r="BA1001" s="601">
        <f t="shared" si="3332"/>
        <v>0</v>
      </c>
      <c r="BB1001" s="602">
        <f t="shared" si="3333"/>
        <v>0</v>
      </c>
      <c r="BC1001" s="568">
        <v>0</v>
      </c>
      <c r="BD1001" s="584">
        <f t="shared" si="3099"/>
        <v>0</v>
      </c>
      <c r="BE1001" s="583">
        <f t="shared" si="3100"/>
        <v>0</v>
      </c>
      <c r="BF1001" s="738"/>
      <c r="BG1001" s="586"/>
      <c r="BH1001" s="572">
        <f t="shared" si="3103"/>
        <v>46265</v>
      </c>
      <c r="BI1001" s="610">
        <f t="shared" si="3334"/>
        <v>46265</v>
      </c>
      <c r="BJ1001" s="580" t="str">
        <f t="shared" si="3102"/>
        <v/>
      </c>
      <c r="BK1001" s="752"/>
    </row>
    <row r="1002" spans="1:63" ht="13">
      <c r="A1002" s="590"/>
      <c r="B1002" s="591"/>
      <c r="C1002" s="735"/>
      <c r="D1002" s="558"/>
      <c r="E1002" s="558"/>
      <c r="F1002" s="591"/>
      <c r="G1002" s="580"/>
      <c r="H1002" s="581"/>
      <c r="I1002" s="664"/>
      <c r="J1002" s="580"/>
      <c r="K1002" s="594">
        <f t="shared" si="3298"/>
        <v>0</v>
      </c>
      <c r="L1002" s="580">
        <v>0</v>
      </c>
      <c r="M1002" s="558"/>
      <c r="N1002" s="558"/>
      <c r="O1002" s="562">
        <f t="shared" si="3317"/>
        <v>0</v>
      </c>
      <c r="P1002" s="560"/>
      <c r="Q1002" s="558"/>
      <c r="R1002" s="562">
        <f t="shared" si="3318"/>
        <v>0</v>
      </c>
      <c r="S1002" s="560"/>
      <c r="T1002" s="558"/>
      <c r="U1002" s="595">
        <f t="shared" si="3319"/>
        <v>0</v>
      </c>
      <c r="V1002" s="560"/>
      <c r="W1002" s="558"/>
      <c r="X1002" s="562">
        <f t="shared" si="3320"/>
        <v>0</v>
      </c>
      <c r="Y1002" s="560"/>
      <c r="Z1002" s="558"/>
      <c r="AA1002" s="595">
        <f t="shared" si="3321"/>
        <v>0</v>
      </c>
      <c r="AB1002" s="560"/>
      <c r="AC1002" s="558"/>
      <c r="AD1002" s="562">
        <f t="shared" si="3322"/>
        <v>0</v>
      </c>
      <c r="AE1002" s="557"/>
      <c r="AF1002" s="558"/>
      <c r="AG1002" s="672">
        <f t="shared" si="3323"/>
        <v>0</v>
      </c>
      <c r="AH1002" s="560"/>
      <c r="AI1002" s="558"/>
      <c r="AJ1002" s="562">
        <f t="shared" si="3324"/>
        <v>0</v>
      </c>
      <c r="AK1002" s="560"/>
      <c r="AL1002" s="558"/>
      <c r="AM1002" s="562">
        <f t="shared" si="3325"/>
        <v>0</v>
      </c>
      <c r="AN1002" s="560"/>
      <c r="AO1002" s="558"/>
      <c r="AP1002" s="562">
        <f t="shared" si="3326"/>
        <v>0</v>
      </c>
      <c r="AQ1002" s="560"/>
      <c r="AR1002" s="558"/>
      <c r="AS1002" s="562">
        <f t="shared" si="3327"/>
        <v>0</v>
      </c>
      <c r="AT1002" s="560"/>
      <c r="AU1002" s="558"/>
      <c r="AV1002" s="562">
        <f t="shared" si="3328"/>
        <v>0</v>
      </c>
      <c r="AW1002" s="597">
        <f t="shared" si="3329"/>
        <v>0</v>
      </c>
      <c r="AX1002" s="583">
        <f t="shared" si="3311"/>
        <v>0</v>
      </c>
      <c r="AY1002" s="599">
        <f t="shared" si="3330"/>
        <v>0</v>
      </c>
      <c r="AZ1002" s="600" t="e">
        <f t="shared" si="3331"/>
        <v>#DIV/0!</v>
      </c>
      <c r="BA1002" s="601">
        <f t="shared" si="3332"/>
        <v>0</v>
      </c>
      <c r="BB1002" s="602">
        <f t="shared" si="3333"/>
        <v>0</v>
      </c>
      <c r="BC1002" s="568">
        <v>0</v>
      </c>
      <c r="BD1002" s="584">
        <f t="shared" si="3099"/>
        <v>0</v>
      </c>
      <c r="BE1002" s="583">
        <f t="shared" si="3100"/>
        <v>0</v>
      </c>
      <c r="BF1002" s="738"/>
      <c r="BG1002" s="586"/>
      <c r="BH1002" s="572">
        <f t="shared" si="3103"/>
        <v>46265</v>
      </c>
      <c r="BI1002" s="610">
        <f t="shared" si="3334"/>
        <v>46265</v>
      </c>
      <c r="BJ1002" s="580" t="str">
        <f t="shared" si="3102"/>
        <v/>
      </c>
      <c r="BK1002" s="752"/>
    </row>
    <row r="1003" spans="1:63" ht="13">
      <c r="A1003" s="590"/>
      <c r="B1003" s="591"/>
      <c r="C1003" s="735"/>
      <c r="D1003" s="558"/>
      <c r="E1003" s="558"/>
      <c r="F1003" s="591"/>
      <c r="G1003" s="580"/>
      <c r="H1003" s="581"/>
      <c r="I1003" s="664"/>
      <c r="J1003" s="580"/>
      <c r="K1003" s="594">
        <f t="shared" si="3298"/>
        <v>0</v>
      </c>
      <c r="L1003" s="588">
        <v>0</v>
      </c>
      <c r="M1003" s="558"/>
      <c r="N1003" s="558"/>
      <c r="O1003" s="562">
        <f t="shared" si="3317"/>
        <v>0</v>
      </c>
      <c r="P1003" s="560"/>
      <c r="Q1003" s="558"/>
      <c r="R1003" s="562">
        <f t="shared" si="3318"/>
        <v>0</v>
      </c>
      <c r="S1003" s="560"/>
      <c r="T1003" s="558"/>
      <c r="U1003" s="595">
        <f t="shared" si="3319"/>
        <v>0</v>
      </c>
      <c r="V1003" s="560"/>
      <c r="W1003" s="558"/>
      <c r="X1003" s="562">
        <f t="shared" si="3320"/>
        <v>0</v>
      </c>
      <c r="Y1003" s="560"/>
      <c r="Z1003" s="558"/>
      <c r="AA1003" s="595">
        <f t="shared" si="3321"/>
        <v>0</v>
      </c>
      <c r="AB1003" s="560"/>
      <c r="AC1003" s="558"/>
      <c r="AD1003" s="562">
        <f t="shared" si="3322"/>
        <v>0</v>
      </c>
      <c r="AE1003" s="557"/>
      <c r="AF1003" s="558"/>
      <c r="AG1003" s="672">
        <f t="shared" si="3323"/>
        <v>0</v>
      </c>
      <c r="AH1003" s="560"/>
      <c r="AI1003" s="558"/>
      <c r="AJ1003" s="562">
        <f t="shared" si="3324"/>
        <v>0</v>
      </c>
      <c r="AK1003" s="560"/>
      <c r="AL1003" s="558"/>
      <c r="AM1003" s="562">
        <f t="shared" si="3325"/>
        <v>0</v>
      </c>
      <c r="AN1003" s="560"/>
      <c r="AO1003" s="558"/>
      <c r="AP1003" s="562">
        <f t="shared" si="3326"/>
        <v>0</v>
      </c>
      <c r="AQ1003" s="560"/>
      <c r="AR1003" s="558"/>
      <c r="AS1003" s="562">
        <f t="shared" si="3327"/>
        <v>0</v>
      </c>
      <c r="AT1003" s="560"/>
      <c r="AU1003" s="558"/>
      <c r="AV1003" s="562">
        <f t="shared" si="3328"/>
        <v>0</v>
      </c>
      <c r="AW1003" s="597">
        <f t="shared" si="3329"/>
        <v>0</v>
      </c>
      <c r="AX1003" s="583">
        <f t="shared" si="3311"/>
        <v>0</v>
      </c>
      <c r="AY1003" s="599">
        <f t="shared" si="3330"/>
        <v>0</v>
      </c>
      <c r="AZ1003" s="600" t="e">
        <f t="shared" si="3331"/>
        <v>#DIV/0!</v>
      </c>
      <c r="BA1003" s="601">
        <f t="shared" si="3332"/>
        <v>0</v>
      </c>
      <c r="BB1003" s="602">
        <f t="shared" si="3333"/>
        <v>0</v>
      </c>
      <c r="BC1003" s="568">
        <v>0</v>
      </c>
      <c r="BD1003" s="584">
        <f t="shared" si="3099"/>
        <v>0</v>
      </c>
      <c r="BE1003" s="583">
        <f t="shared" si="3100"/>
        <v>0</v>
      </c>
      <c r="BF1003" s="738"/>
      <c r="BG1003" s="586"/>
      <c r="BH1003" s="572">
        <f t="shared" si="3103"/>
        <v>46265</v>
      </c>
      <c r="BI1003" s="610">
        <f t="shared" si="3334"/>
        <v>46265</v>
      </c>
      <c r="BJ1003" s="580" t="str">
        <f t="shared" si="3102"/>
        <v/>
      </c>
      <c r="BK1003" s="752"/>
    </row>
    <row r="1004" spans="1:63" ht="13">
      <c r="A1004" s="590"/>
      <c r="B1004" s="591"/>
      <c r="C1004" s="735"/>
      <c r="D1004" s="558"/>
      <c r="E1004" s="558"/>
      <c r="F1004" s="591"/>
      <c r="G1004" s="580"/>
      <c r="H1004" s="581"/>
      <c r="I1004" s="664"/>
      <c r="J1004" s="580"/>
      <c r="K1004" s="594">
        <f t="shared" si="3298"/>
        <v>0</v>
      </c>
      <c r="L1004" s="580">
        <v>0</v>
      </c>
      <c r="M1004" s="558"/>
      <c r="N1004" s="558"/>
      <c r="O1004" s="562">
        <f t="shared" si="3317"/>
        <v>0</v>
      </c>
      <c r="P1004" s="560"/>
      <c r="Q1004" s="558"/>
      <c r="R1004" s="562">
        <f t="shared" si="3318"/>
        <v>0</v>
      </c>
      <c r="S1004" s="560"/>
      <c r="T1004" s="558"/>
      <c r="U1004" s="595">
        <f t="shared" si="3319"/>
        <v>0</v>
      </c>
      <c r="V1004" s="560"/>
      <c r="W1004" s="558"/>
      <c r="X1004" s="562">
        <f t="shared" si="3320"/>
        <v>0</v>
      </c>
      <c r="Y1004" s="560"/>
      <c r="Z1004" s="558"/>
      <c r="AA1004" s="595">
        <f t="shared" si="3321"/>
        <v>0</v>
      </c>
      <c r="AB1004" s="560"/>
      <c r="AC1004" s="558"/>
      <c r="AD1004" s="562">
        <f t="shared" si="3322"/>
        <v>0</v>
      </c>
      <c r="AE1004" s="557"/>
      <c r="AF1004" s="558"/>
      <c r="AG1004" s="672">
        <f t="shared" si="3323"/>
        <v>0</v>
      </c>
      <c r="AH1004" s="560"/>
      <c r="AI1004" s="558"/>
      <c r="AJ1004" s="562">
        <f t="shared" si="3324"/>
        <v>0</v>
      </c>
      <c r="AK1004" s="560"/>
      <c r="AL1004" s="558"/>
      <c r="AM1004" s="562">
        <f t="shared" si="3325"/>
        <v>0</v>
      </c>
      <c r="AN1004" s="560"/>
      <c r="AO1004" s="558"/>
      <c r="AP1004" s="562">
        <f t="shared" si="3326"/>
        <v>0</v>
      </c>
      <c r="AQ1004" s="560"/>
      <c r="AR1004" s="558"/>
      <c r="AS1004" s="562">
        <f t="shared" si="3327"/>
        <v>0</v>
      </c>
      <c r="AT1004" s="560"/>
      <c r="AU1004" s="558"/>
      <c r="AV1004" s="562">
        <f t="shared" si="3328"/>
        <v>0</v>
      </c>
      <c r="AW1004" s="597">
        <f t="shared" si="3329"/>
        <v>0</v>
      </c>
      <c r="AX1004" s="583">
        <f t="shared" si="3311"/>
        <v>0</v>
      </c>
      <c r="AY1004" s="599">
        <f t="shared" si="3330"/>
        <v>0</v>
      </c>
      <c r="AZ1004" s="600" t="e">
        <f t="shared" si="3331"/>
        <v>#DIV/0!</v>
      </c>
      <c r="BA1004" s="601">
        <f t="shared" si="3332"/>
        <v>0</v>
      </c>
      <c r="BB1004" s="602">
        <f t="shared" si="3333"/>
        <v>0</v>
      </c>
      <c r="BC1004" s="568">
        <v>0</v>
      </c>
      <c r="BD1004" s="584">
        <f t="shared" si="3099"/>
        <v>0</v>
      </c>
      <c r="BE1004" s="583">
        <f t="shared" si="3100"/>
        <v>0</v>
      </c>
      <c r="BF1004" s="738"/>
      <c r="BG1004" s="586"/>
      <c r="BH1004" s="572">
        <f t="shared" si="3103"/>
        <v>46265</v>
      </c>
      <c r="BI1004" s="610">
        <f t="shared" si="3334"/>
        <v>46265</v>
      </c>
      <c r="BJ1004" s="580" t="str">
        <f t="shared" si="3102"/>
        <v/>
      </c>
      <c r="BK1004" s="752"/>
    </row>
    <row r="1005" spans="1:63" ht="13">
      <c r="A1005" s="590"/>
      <c r="B1005" s="591"/>
      <c r="C1005" s="735"/>
      <c r="D1005" s="558"/>
      <c r="E1005" s="558"/>
      <c r="F1005" s="591"/>
      <c r="G1005" s="580"/>
      <c r="H1005" s="581"/>
      <c r="I1005" s="664"/>
      <c r="J1005" s="580"/>
      <c r="K1005" s="594">
        <f t="shared" si="3298"/>
        <v>0</v>
      </c>
      <c r="L1005" s="588">
        <v>0</v>
      </c>
      <c r="M1005" s="558"/>
      <c r="N1005" s="558"/>
      <c r="O1005" s="562">
        <f t="shared" si="3317"/>
        <v>0</v>
      </c>
      <c r="P1005" s="560"/>
      <c r="Q1005" s="558"/>
      <c r="R1005" s="562">
        <f t="shared" si="3318"/>
        <v>0</v>
      </c>
      <c r="S1005" s="560"/>
      <c r="T1005" s="558"/>
      <c r="U1005" s="595">
        <f t="shared" si="3319"/>
        <v>0</v>
      </c>
      <c r="V1005" s="560"/>
      <c r="W1005" s="558"/>
      <c r="X1005" s="562">
        <f t="shared" si="3320"/>
        <v>0</v>
      </c>
      <c r="Y1005" s="560"/>
      <c r="Z1005" s="558"/>
      <c r="AA1005" s="595">
        <f t="shared" si="3321"/>
        <v>0</v>
      </c>
      <c r="AB1005" s="560"/>
      <c r="AC1005" s="558"/>
      <c r="AD1005" s="562">
        <f t="shared" si="3322"/>
        <v>0</v>
      </c>
      <c r="AE1005" s="557"/>
      <c r="AF1005" s="558"/>
      <c r="AG1005" s="672">
        <f t="shared" si="3323"/>
        <v>0</v>
      </c>
      <c r="AH1005" s="560"/>
      <c r="AI1005" s="558"/>
      <c r="AJ1005" s="562">
        <f t="shared" si="3324"/>
        <v>0</v>
      </c>
      <c r="AK1005" s="560"/>
      <c r="AL1005" s="558"/>
      <c r="AM1005" s="562">
        <f t="shared" si="3325"/>
        <v>0</v>
      </c>
      <c r="AN1005" s="560"/>
      <c r="AO1005" s="558"/>
      <c r="AP1005" s="562">
        <f t="shared" si="3326"/>
        <v>0</v>
      </c>
      <c r="AQ1005" s="560"/>
      <c r="AR1005" s="558"/>
      <c r="AS1005" s="562">
        <f t="shared" si="3327"/>
        <v>0</v>
      </c>
      <c r="AT1005" s="560"/>
      <c r="AU1005" s="558"/>
      <c r="AV1005" s="562">
        <f t="shared" si="3328"/>
        <v>0</v>
      </c>
      <c r="AW1005" s="597">
        <f t="shared" si="3329"/>
        <v>0</v>
      </c>
      <c r="AX1005" s="583">
        <f t="shared" si="3311"/>
        <v>0</v>
      </c>
      <c r="AY1005" s="599">
        <f t="shared" si="3330"/>
        <v>0</v>
      </c>
      <c r="AZ1005" s="600" t="e">
        <f t="shared" si="3331"/>
        <v>#DIV/0!</v>
      </c>
      <c r="BA1005" s="601">
        <f t="shared" si="3332"/>
        <v>0</v>
      </c>
      <c r="BB1005" s="602">
        <f t="shared" si="3333"/>
        <v>0</v>
      </c>
      <c r="BC1005" s="568">
        <v>0</v>
      </c>
      <c r="BD1005" s="584">
        <f t="shared" si="3099"/>
        <v>0</v>
      </c>
      <c r="BE1005" s="583">
        <f t="shared" si="3100"/>
        <v>0</v>
      </c>
      <c r="BF1005" s="738"/>
      <c r="BG1005" s="586"/>
      <c r="BH1005" s="572">
        <f t="shared" si="3103"/>
        <v>46265</v>
      </c>
      <c r="BI1005" s="610">
        <f t="shared" si="3334"/>
        <v>46265</v>
      </c>
      <c r="BJ1005" s="580" t="str">
        <f t="shared" si="3102"/>
        <v/>
      </c>
      <c r="BK1005" s="752"/>
    </row>
    <row r="1006" spans="1:63" ht="13">
      <c r="A1006" s="590"/>
      <c r="B1006" s="591"/>
      <c r="C1006" s="735"/>
      <c r="D1006" s="558"/>
      <c r="E1006" s="558"/>
      <c r="F1006" s="591"/>
      <c r="G1006" s="580"/>
      <c r="H1006" s="581"/>
      <c r="I1006" s="664"/>
      <c r="J1006" s="580"/>
      <c r="K1006" s="594">
        <f t="shared" si="3298"/>
        <v>0</v>
      </c>
      <c r="L1006" s="580">
        <v>0</v>
      </c>
      <c r="M1006" s="558"/>
      <c r="N1006" s="558"/>
      <c r="O1006" s="562">
        <f t="shared" si="3317"/>
        <v>0</v>
      </c>
      <c r="P1006" s="560"/>
      <c r="Q1006" s="558"/>
      <c r="R1006" s="562">
        <f t="shared" si="3318"/>
        <v>0</v>
      </c>
      <c r="S1006" s="560"/>
      <c r="T1006" s="558"/>
      <c r="U1006" s="595">
        <f t="shared" si="3319"/>
        <v>0</v>
      </c>
      <c r="V1006" s="560"/>
      <c r="W1006" s="558"/>
      <c r="X1006" s="562">
        <f t="shared" si="3320"/>
        <v>0</v>
      </c>
      <c r="Y1006" s="560"/>
      <c r="Z1006" s="558"/>
      <c r="AA1006" s="595">
        <f t="shared" si="3321"/>
        <v>0</v>
      </c>
      <c r="AB1006" s="560"/>
      <c r="AC1006" s="558"/>
      <c r="AD1006" s="562">
        <f t="shared" si="3322"/>
        <v>0</v>
      </c>
      <c r="AE1006" s="557"/>
      <c r="AF1006" s="558"/>
      <c r="AG1006" s="672">
        <f t="shared" si="3323"/>
        <v>0</v>
      </c>
      <c r="AH1006" s="560"/>
      <c r="AI1006" s="558"/>
      <c r="AJ1006" s="562">
        <f t="shared" si="3324"/>
        <v>0</v>
      </c>
      <c r="AK1006" s="560"/>
      <c r="AL1006" s="558"/>
      <c r="AM1006" s="562">
        <f t="shared" si="3325"/>
        <v>0</v>
      </c>
      <c r="AN1006" s="560"/>
      <c r="AO1006" s="558"/>
      <c r="AP1006" s="562">
        <f t="shared" si="3326"/>
        <v>0</v>
      </c>
      <c r="AQ1006" s="560"/>
      <c r="AR1006" s="558"/>
      <c r="AS1006" s="562">
        <f t="shared" si="3327"/>
        <v>0</v>
      </c>
      <c r="AT1006" s="560"/>
      <c r="AU1006" s="558"/>
      <c r="AV1006" s="562">
        <f t="shared" si="3328"/>
        <v>0</v>
      </c>
      <c r="AW1006" s="597">
        <f t="shared" si="3329"/>
        <v>0</v>
      </c>
      <c r="AX1006" s="583">
        <f t="shared" si="3311"/>
        <v>0</v>
      </c>
      <c r="AY1006" s="599">
        <f t="shared" si="3330"/>
        <v>0</v>
      </c>
      <c r="AZ1006" s="600" t="e">
        <f t="shared" si="3331"/>
        <v>#DIV/0!</v>
      </c>
      <c r="BA1006" s="601">
        <f t="shared" si="3332"/>
        <v>0</v>
      </c>
      <c r="BB1006" s="602">
        <f t="shared" si="3333"/>
        <v>0</v>
      </c>
      <c r="BC1006" s="568">
        <v>0</v>
      </c>
      <c r="BD1006" s="584">
        <f t="shared" si="3099"/>
        <v>0</v>
      </c>
      <c r="BE1006" s="583">
        <f t="shared" si="3100"/>
        <v>0</v>
      </c>
      <c r="BF1006" s="738"/>
      <c r="BG1006" s="586"/>
      <c r="BH1006" s="572">
        <f t="shared" si="3103"/>
        <v>46265</v>
      </c>
      <c r="BI1006" s="610">
        <f t="shared" si="3334"/>
        <v>46265</v>
      </c>
      <c r="BJ1006" s="580" t="str">
        <f t="shared" si="3102"/>
        <v/>
      </c>
      <c r="BK1006" s="752"/>
    </row>
    <row r="1007" spans="1:63" ht="13">
      <c r="A1007" s="590"/>
      <c r="B1007" s="591"/>
      <c r="C1007" s="735"/>
      <c r="D1007" s="558"/>
      <c r="E1007" s="558"/>
      <c r="F1007" s="591"/>
      <c r="G1007" s="580"/>
      <c r="H1007" s="581"/>
      <c r="I1007" s="664"/>
      <c r="J1007" s="580"/>
      <c r="K1007" s="594">
        <f t="shared" si="3298"/>
        <v>0</v>
      </c>
      <c r="L1007" s="588">
        <v>0</v>
      </c>
      <c r="M1007" s="558"/>
      <c r="N1007" s="558"/>
      <c r="O1007" s="562">
        <f t="shared" si="3317"/>
        <v>0</v>
      </c>
      <c r="P1007" s="560"/>
      <c r="Q1007" s="558"/>
      <c r="R1007" s="562">
        <f t="shared" si="3318"/>
        <v>0</v>
      </c>
      <c r="S1007" s="560"/>
      <c r="T1007" s="558"/>
      <c r="U1007" s="595">
        <f t="shared" si="3319"/>
        <v>0</v>
      </c>
      <c r="V1007" s="560"/>
      <c r="W1007" s="558"/>
      <c r="X1007" s="562">
        <f t="shared" si="3320"/>
        <v>0</v>
      </c>
      <c r="Y1007" s="560"/>
      <c r="Z1007" s="558"/>
      <c r="AA1007" s="595">
        <f t="shared" si="3321"/>
        <v>0</v>
      </c>
      <c r="AB1007" s="560"/>
      <c r="AC1007" s="558"/>
      <c r="AD1007" s="562">
        <f t="shared" si="3322"/>
        <v>0</v>
      </c>
      <c r="AE1007" s="557"/>
      <c r="AF1007" s="558"/>
      <c r="AG1007" s="672">
        <f t="shared" si="3323"/>
        <v>0</v>
      </c>
      <c r="AH1007" s="560"/>
      <c r="AI1007" s="558"/>
      <c r="AJ1007" s="562">
        <f t="shared" si="3324"/>
        <v>0</v>
      </c>
      <c r="AK1007" s="560"/>
      <c r="AL1007" s="558"/>
      <c r="AM1007" s="562">
        <f t="shared" si="3325"/>
        <v>0</v>
      </c>
      <c r="AN1007" s="560"/>
      <c r="AO1007" s="558"/>
      <c r="AP1007" s="562">
        <f t="shared" si="3326"/>
        <v>0</v>
      </c>
      <c r="AQ1007" s="560"/>
      <c r="AR1007" s="558"/>
      <c r="AS1007" s="562">
        <f t="shared" si="3327"/>
        <v>0</v>
      </c>
      <c r="AT1007" s="560"/>
      <c r="AU1007" s="558"/>
      <c r="AV1007" s="562">
        <f t="shared" si="3328"/>
        <v>0</v>
      </c>
      <c r="AW1007" s="597">
        <f t="shared" si="3329"/>
        <v>0</v>
      </c>
      <c r="AX1007" s="583">
        <f t="shared" si="3311"/>
        <v>0</v>
      </c>
      <c r="AY1007" s="599">
        <f t="shared" si="3330"/>
        <v>0</v>
      </c>
      <c r="AZ1007" s="600" t="e">
        <f t="shared" si="3331"/>
        <v>#DIV/0!</v>
      </c>
      <c r="BA1007" s="601">
        <f t="shared" si="3332"/>
        <v>0</v>
      </c>
      <c r="BB1007" s="602">
        <f t="shared" si="3333"/>
        <v>0</v>
      </c>
      <c r="BC1007" s="568">
        <v>0</v>
      </c>
      <c r="BD1007" s="584">
        <f t="shared" si="3099"/>
        <v>0</v>
      </c>
      <c r="BE1007" s="583">
        <f t="shared" si="3100"/>
        <v>0</v>
      </c>
      <c r="BF1007" s="738"/>
      <c r="BG1007" s="586"/>
      <c r="BH1007" s="572">
        <f t="shared" si="3103"/>
        <v>46265</v>
      </c>
      <c r="BI1007" s="610">
        <f t="shared" si="3334"/>
        <v>46265</v>
      </c>
      <c r="BJ1007" s="580" t="str">
        <f t="shared" si="3102"/>
        <v/>
      </c>
      <c r="BK1007" s="752"/>
    </row>
    <row r="1008" spans="1:63" ht="13">
      <c r="A1008" s="590"/>
      <c r="B1008" s="591"/>
      <c r="C1008" s="735"/>
      <c r="D1008" s="558"/>
      <c r="E1008" s="558"/>
      <c r="F1008" s="591"/>
      <c r="G1008" s="580"/>
      <c r="H1008" s="581"/>
      <c r="I1008" s="664"/>
      <c r="J1008" s="580"/>
      <c r="K1008" s="594">
        <f t="shared" si="3298"/>
        <v>0</v>
      </c>
      <c r="L1008" s="580">
        <v>0</v>
      </c>
      <c r="M1008" s="558"/>
      <c r="N1008" s="558"/>
      <c r="O1008" s="562">
        <f t="shared" si="3317"/>
        <v>0</v>
      </c>
      <c r="P1008" s="560"/>
      <c r="Q1008" s="558"/>
      <c r="R1008" s="562">
        <f t="shared" si="3318"/>
        <v>0</v>
      </c>
      <c r="S1008" s="560"/>
      <c r="T1008" s="558"/>
      <c r="U1008" s="595">
        <f t="shared" si="3319"/>
        <v>0</v>
      </c>
      <c r="V1008" s="560"/>
      <c r="W1008" s="558"/>
      <c r="X1008" s="562">
        <f t="shared" si="3320"/>
        <v>0</v>
      </c>
      <c r="Y1008" s="560"/>
      <c r="Z1008" s="558"/>
      <c r="AA1008" s="595">
        <f t="shared" si="3321"/>
        <v>0</v>
      </c>
      <c r="AB1008" s="560"/>
      <c r="AC1008" s="558"/>
      <c r="AD1008" s="562">
        <f t="shared" si="3322"/>
        <v>0</v>
      </c>
      <c r="AE1008" s="557"/>
      <c r="AF1008" s="558"/>
      <c r="AG1008" s="672">
        <f t="shared" si="3323"/>
        <v>0</v>
      </c>
      <c r="AH1008" s="560"/>
      <c r="AI1008" s="558"/>
      <c r="AJ1008" s="562">
        <f t="shared" si="3324"/>
        <v>0</v>
      </c>
      <c r="AK1008" s="560"/>
      <c r="AL1008" s="558"/>
      <c r="AM1008" s="562">
        <f t="shared" si="3325"/>
        <v>0</v>
      </c>
      <c r="AN1008" s="560"/>
      <c r="AO1008" s="558"/>
      <c r="AP1008" s="562">
        <f t="shared" si="3326"/>
        <v>0</v>
      </c>
      <c r="AQ1008" s="560"/>
      <c r="AR1008" s="558"/>
      <c r="AS1008" s="562">
        <f t="shared" si="3327"/>
        <v>0</v>
      </c>
      <c r="AT1008" s="560"/>
      <c r="AU1008" s="558"/>
      <c r="AV1008" s="562">
        <f t="shared" si="3328"/>
        <v>0</v>
      </c>
      <c r="AW1008" s="597">
        <f t="shared" si="3329"/>
        <v>0</v>
      </c>
      <c r="AX1008" s="583">
        <f t="shared" si="3311"/>
        <v>0</v>
      </c>
      <c r="AY1008" s="599">
        <f t="shared" si="3330"/>
        <v>0</v>
      </c>
      <c r="AZ1008" s="600" t="e">
        <f t="shared" si="3331"/>
        <v>#DIV/0!</v>
      </c>
      <c r="BA1008" s="601">
        <f t="shared" si="3332"/>
        <v>0</v>
      </c>
      <c r="BB1008" s="602">
        <f t="shared" si="3333"/>
        <v>0</v>
      </c>
      <c r="BC1008" s="568">
        <v>0</v>
      </c>
      <c r="BD1008" s="584">
        <f t="shared" si="3099"/>
        <v>0</v>
      </c>
      <c r="BE1008" s="583">
        <f t="shared" si="3100"/>
        <v>0</v>
      </c>
      <c r="BF1008" s="738"/>
      <c r="BG1008" s="586"/>
      <c r="BH1008" s="572">
        <f t="shared" si="3103"/>
        <v>46265</v>
      </c>
      <c r="BI1008" s="610">
        <f t="shared" si="3334"/>
        <v>46265</v>
      </c>
      <c r="BJ1008" s="580" t="str">
        <f t="shared" si="3102"/>
        <v/>
      </c>
      <c r="BK1008" s="752"/>
    </row>
    <row r="1009" spans="1:63" ht="13">
      <c r="A1009" s="590"/>
      <c r="B1009" s="591"/>
      <c r="C1009" s="735"/>
      <c r="D1009" s="558"/>
      <c r="E1009" s="558"/>
      <c r="F1009" s="591"/>
      <c r="G1009" s="580"/>
      <c r="H1009" s="581"/>
      <c r="I1009" s="664"/>
      <c r="J1009" s="580"/>
      <c r="K1009" s="594">
        <f t="shared" si="3298"/>
        <v>0</v>
      </c>
      <c r="L1009" s="588">
        <v>0</v>
      </c>
      <c r="M1009" s="558"/>
      <c r="N1009" s="558"/>
      <c r="O1009" s="562">
        <f t="shared" si="3317"/>
        <v>0</v>
      </c>
      <c r="P1009" s="560"/>
      <c r="Q1009" s="558"/>
      <c r="R1009" s="562">
        <f t="shared" si="3318"/>
        <v>0</v>
      </c>
      <c r="S1009" s="560"/>
      <c r="T1009" s="558"/>
      <c r="U1009" s="595">
        <f t="shared" si="3319"/>
        <v>0</v>
      </c>
      <c r="V1009" s="560"/>
      <c r="W1009" s="558"/>
      <c r="X1009" s="562">
        <f t="shared" si="3320"/>
        <v>0</v>
      </c>
      <c r="Y1009" s="560"/>
      <c r="Z1009" s="558"/>
      <c r="AA1009" s="595">
        <f t="shared" si="3321"/>
        <v>0</v>
      </c>
      <c r="AB1009" s="560"/>
      <c r="AC1009" s="558"/>
      <c r="AD1009" s="562">
        <f t="shared" si="3322"/>
        <v>0</v>
      </c>
      <c r="AE1009" s="557"/>
      <c r="AF1009" s="558"/>
      <c r="AG1009" s="672">
        <f t="shared" si="3323"/>
        <v>0</v>
      </c>
      <c r="AH1009" s="560"/>
      <c r="AI1009" s="558"/>
      <c r="AJ1009" s="562">
        <f t="shared" si="3324"/>
        <v>0</v>
      </c>
      <c r="AK1009" s="560"/>
      <c r="AL1009" s="558"/>
      <c r="AM1009" s="562">
        <f t="shared" si="3325"/>
        <v>0</v>
      </c>
      <c r="AN1009" s="560"/>
      <c r="AO1009" s="558"/>
      <c r="AP1009" s="562">
        <f t="shared" si="3326"/>
        <v>0</v>
      </c>
      <c r="AQ1009" s="560"/>
      <c r="AR1009" s="558"/>
      <c r="AS1009" s="562">
        <f t="shared" si="3327"/>
        <v>0</v>
      </c>
      <c r="AT1009" s="560"/>
      <c r="AU1009" s="558"/>
      <c r="AV1009" s="562">
        <f t="shared" si="3328"/>
        <v>0</v>
      </c>
      <c r="AW1009" s="597">
        <f t="shared" si="3329"/>
        <v>0</v>
      </c>
      <c r="AX1009" s="583">
        <f t="shared" si="3311"/>
        <v>0</v>
      </c>
      <c r="AY1009" s="599">
        <f t="shared" si="3330"/>
        <v>0</v>
      </c>
      <c r="AZ1009" s="600" t="e">
        <f t="shared" si="3331"/>
        <v>#DIV/0!</v>
      </c>
      <c r="BA1009" s="601">
        <f t="shared" si="3332"/>
        <v>0</v>
      </c>
      <c r="BB1009" s="602">
        <f t="shared" si="3333"/>
        <v>0</v>
      </c>
      <c r="BC1009" s="568">
        <v>0</v>
      </c>
      <c r="BD1009" s="584">
        <f t="shared" si="3099"/>
        <v>0</v>
      </c>
      <c r="BE1009" s="583">
        <f t="shared" si="3100"/>
        <v>0</v>
      </c>
      <c r="BF1009" s="738"/>
      <c r="BG1009" s="586"/>
      <c r="BH1009" s="572">
        <f t="shared" si="3103"/>
        <v>46265</v>
      </c>
      <c r="BI1009" s="610">
        <f t="shared" si="3334"/>
        <v>46265</v>
      </c>
      <c r="BJ1009" s="580" t="str">
        <f t="shared" si="3102"/>
        <v/>
      </c>
      <c r="BK1009" s="752"/>
    </row>
    <row r="1010" spans="1:63" ht="13">
      <c r="A1010" s="590"/>
      <c r="B1010" s="591"/>
      <c r="C1010" s="735"/>
      <c r="D1010" s="558"/>
      <c r="E1010" s="558"/>
      <c r="F1010" s="591"/>
      <c r="G1010" s="580"/>
      <c r="H1010" s="581"/>
      <c r="I1010" s="664"/>
      <c r="J1010" s="580"/>
      <c r="K1010" s="594">
        <f t="shared" si="3298"/>
        <v>0</v>
      </c>
      <c r="L1010" s="580">
        <v>0</v>
      </c>
      <c r="M1010" s="558"/>
      <c r="N1010" s="558"/>
      <c r="O1010" s="562">
        <f t="shared" si="3317"/>
        <v>0</v>
      </c>
      <c r="P1010" s="560"/>
      <c r="Q1010" s="558"/>
      <c r="R1010" s="562">
        <f t="shared" si="3318"/>
        <v>0</v>
      </c>
      <c r="S1010" s="560"/>
      <c r="T1010" s="558"/>
      <c r="U1010" s="595">
        <f t="shared" si="3319"/>
        <v>0</v>
      </c>
      <c r="V1010" s="560"/>
      <c r="W1010" s="558"/>
      <c r="X1010" s="562">
        <f t="shared" si="3320"/>
        <v>0</v>
      </c>
      <c r="Y1010" s="560"/>
      <c r="Z1010" s="558"/>
      <c r="AA1010" s="595">
        <f t="shared" si="3321"/>
        <v>0</v>
      </c>
      <c r="AB1010" s="560"/>
      <c r="AC1010" s="558"/>
      <c r="AD1010" s="562">
        <f t="shared" si="3322"/>
        <v>0</v>
      </c>
      <c r="AE1010" s="557"/>
      <c r="AF1010" s="558"/>
      <c r="AG1010" s="672">
        <f t="shared" si="3323"/>
        <v>0</v>
      </c>
      <c r="AH1010" s="560"/>
      <c r="AI1010" s="558"/>
      <c r="AJ1010" s="562">
        <f t="shared" si="3324"/>
        <v>0</v>
      </c>
      <c r="AK1010" s="560"/>
      <c r="AL1010" s="558"/>
      <c r="AM1010" s="562">
        <f t="shared" si="3325"/>
        <v>0</v>
      </c>
      <c r="AN1010" s="560"/>
      <c r="AO1010" s="558"/>
      <c r="AP1010" s="562">
        <f t="shared" si="3326"/>
        <v>0</v>
      </c>
      <c r="AQ1010" s="560"/>
      <c r="AR1010" s="558"/>
      <c r="AS1010" s="562">
        <f t="shared" si="3327"/>
        <v>0</v>
      </c>
      <c r="AT1010" s="560"/>
      <c r="AU1010" s="558"/>
      <c r="AV1010" s="562">
        <f t="shared" si="3328"/>
        <v>0</v>
      </c>
      <c r="AW1010" s="597">
        <f t="shared" si="3329"/>
        <v>0</v>
      </c>
      <c r="AX1010" s="583">
        <f t="shared" si="3329"/>
        <v>0</v>
      </c>
      <c r="AY1010" s="599">
        <f t="shared" si="3330"/>
        <v>0</v>
      </c>
      <c r="AZ1010" s="600" t="e">
        <f t="shared" si="3331"/>
        <v>#DIV/0!</v>
      </c>
      <c r="BA1010" s="601">
        <f t="shared" si="3332"/>
        <v>0</v>
      </c>
      <c r="BB1010" s="602">
        <f t="shared" si="3333"/>
        <v>0</v>
      </c>
      <c r="BC1010" s="568">
        <v>0</v>
      </c>
      <c r="BD1010" s="584">
        <f t="shared" si="3099"/>
        <v>0</v>
      </c>
      <c r="BE1010" s="583">
        <f t="shared" si="3100"/>
        <v>0</v>
      </c>
      <c r="BF1010" s="738"/>
      <c r="BG1010" s="586"/>
      <c r="BH1010" s="572">
        <f t="shared" si="3103"/>
        <v>46265</v>
      </c>
      <c r="BI1010" s="610">
        <f t="shared" si="3334"/>
        <v>46265</v>
      </c>
      <c r="BJ1010" s="580" t="str">
        <f t="shared" si="3102"/>
        <v/>
      </c>
      <c r="BK1010" s="752"/>
    </row>
    <row r="1011" spans="1:63" ht="13">
      <c r="A1011" s="590"/>
      <c r="B1011" s="591"/>
      <c r="C1011" s="735"/>
      <c r="D1011" s="558"/>
      <c r="E1011" s="558"/>
      <c r="F1011" s="591"/>
      <c r="G1011" s="580"/>
      <c r="H1011" s="581"/>
      <c r="I1011" s="664"/>
      <c r="J1011" s="580"/>
      <c r="K1011" s="594">
        <f t="shared" si="3298"/>
        <v>0</v>
      </c>
      <c r="L1011" s="588">
        <v>0</v>
      </c>
      <c r="M1011" s="558"/>
      <c r="N1011" s="558"/>
      <c r="O1011" s="562">
        <f t="shared" si="3317"/>
        <v>0</v>
      </c>
      <c r="P1011" s="560"/>
      <c r="Q1011" s="558"/>
      <c r="R1011" s="562">
        <f t="shared" si="3318"/>
        <v>0</v>
      </c>
      <c r="S1011" s="560"/>
      <c r="T1011" s="558"/>
      <c r="U1011" s="595">
        <f t="shared" si="3319"/>
        <v>0</v>
      </c>
      <c r="V1011" s="560"/>
      <c r="W1011" s="558"/>
      <c r="X1011" s="562">
        <f t="shared" si="3320"/>
        <v>0</v>
      </c>
      <c r="Y1011" s="560"/>
      <c r="Z1011" s="558"/>
      <c r="AA1011" s="595">
        <f t="shared" si="3321"/>
        <v>0</v>
      </c>
      <c r="AB1011" s="560"/>
      <c r="AC1011" s="558"/>
      <c r="AD1011" s="562">
        <f t="shared" si="3322"/>
        <v>0</v>
      </c>
      <c r="AE1011" s="557"/>
      <c r="AF1011" s="558"/>
      <c r="AG1011" s="672">
        <f t="shared" si="3323"/>
        <v>0</v>
      </c>
      <c r="AH1011" s="560"/>
      <c r="AI1011" s="558"/>
      <c r="AJ1011" s="562">
        <f t="shared" si="3324"/>
        <v>0</v>
      </c>
      <c r="AK1011" s="560"/>
      <c r="AL1011" s="558"/>
      <c r="AM1011" s="562">
        <f t="shared" si="3325"/>
        <v>0</v>
      </c>
      <c r="AN1011" s="560"/>
      <c r="AO1011" s="558"/>
      <c r="AP1011" s="562">
        <f t="shared" si="3326"/>
        <v>0</v>
      </c>
      <c r="AQ1011" s="560"/>
      <c r="AR1011" s="558"/>
      <c r="AS1011" s="562">
        <f t="shared" si="3327"/>
        <v>0</v>
      </c>
      <c r="AT1011" s="560"/>
      <c r="AU1011" s="558"/>
      <c r="AV1011" s="562">
        <f t="shared" si="3328"/>
        <v>0</v>
      </c>
      <c r="AW1011" s="597">
        <f t="shared" si="3329"/>
        <v>0</v>
      </c>
      <c r="AX1011" s="583">
        <f t="shared" si="3329"/>
        <v>0</v>
      </c>
      <c r="AY1011" s="599">
        <f t="shared" si="3330"/>
        <v>0</v>
      </c>
      <c r="AZ1011" s="600" t="e">
        <f t="shared" si="3331"/>
        <v>#DIV/0!</v>
      </c>
      <c r="BA1011" s="601">
        <f t="shared" si="3332"/>
        <v>0</v>
      </c>
      <c r="BB1011" s="602">
        <f t="shared" si="3333"/>
        <v>0</v>
      </c>
      <c r="BC1011" s="568">
        <v>0</v>
      </c>
      <c r="BD1011" s="584">
        <f t="shared" si="3099"/>
        <v>0</v>
      </c>
      <c r="BE1011" s="583">
        <f t="shared" si="3100"/>
        <v>0</v>
      </c>
      <c r="BF1011" s="738"/>
      <c r="BG1011" s="586"/>
      <c r="BH1011" s="572">
        <f t="shared" si="3103"/>
        <v>46265</v>
      </c>
      <c r="BI1011" s="610">
        <f t="shared" si="3334"/>
        <v>46265</v>
      </c>
      <c r="BJ1011" s="580" t="str">
        <f t="shared" si="3102"/>
        <v/>
      </c>
      <c r="BK1011" s="752"/>
    </row>
    <row r="1012" spans="1:63" ht="13">
      <c r="A1012" s="590"/>
      <c r="B1012" s="591"/>
      <c r="C1012" s="735"/>
      <c r="D1012" s="558"/>
      <c r="E1012" s="558"/>
      <c r="F1012" s="591"/>
      <c r="G1012" s="580"/>
      <c r="H1012" s="581"/>
      <c r="I1012" s="664"/>
      <c r="J1012" s="580"/>
      <c r="K1012" s="594">
        <f t="shared" si="3298"/>
        <v>0</v>
      </c>
      <c r="L1012" s="588">
        <v>0</v>
      </c>
      <c r="M1012" s="558"/>
      <c r="N1012" s="558"/>
      <c r="O1012" s="562">
        <f t="shared" si="3317"/>
        <v>0</v>
      </c>
      <c r="P1012" s="560"/>
      <c r="Q1012" s="558"/>
      <c r="R1012" s="562">
        <f t="shared" si="3318"/>
        <v>0</v>
      </c>
      <c r="S1012" s="560"/>
      <c r="T1012" s="558"/>
      <c r="U1012" s="595">
        <f t="shared" si="3319"/>
        <v>0</v>
      </c>
      <c r="V1012" s="560"/>
      <c r="W1012" s="558"/>
      <c r="X1012" s="562">
        <f t="shared" si="3320"/>
        <v>0</v>
      </c>
      <c r="Y1012" s="560"/>
      <c r="Z1012" s="558"/>
      <c r="AA1012" s="595">
        <f t="shared" si="3321"/>
        <v>0</v>
      </c>
      <c r="AB1012" s="560"/>
      <c r="AC1012" s="558"/>
      <c r="AD1012" s="562">
        <f t="shared" si="3322"/>
        <v>0</v>
      </c>
      <c r="AE1012" s="557"/>
      <c r="AF1012" s="558"/>
      <c r="AG1012" s="672">
        <f t="shared" si="3323"/>
        <v>0</v>
      </c>
      <c r="AH1012" s="560"/>
      <c r="AI1012" s="558"/>
      <c r="AJ1012" s="562">
        <f t="shared" si="3324"/>
        <v>0</v>
      </c>
      <c r="AK1012" s="560"/>
      <c r="AL1012" s="558"/>
      <c r="AM1012" s="562">
        <f t="shared" si="3325"/>
        <v>0</v>
      </c>
      <c r="AN1012" s="560"/>
      <c r="AO1012" s="558"/>
      <c r="AP1012" s="562">
        <f t="shared" si="3326"/>
        <v>0</v>
      </c>
      <c r="AQ1012" s="560"/>
      <c r="AR1012" s="558"/>
      <c r="AS1012" s="562">
        <f t="shared" si="3327"/>
        <v>0</v>
      </c>
      <c r="AT1012" s="560"/>
      <c r="AU1012" s="558"/>
      <c r="AV1012" s="562">
        <f t="shared" si="3328"/>
        <v>0</v>
      </c>
      <c r="AW1012" s="597">
        <f t="shared" si="3329"/>
        <v>0</v>
      </c>
      <c r="AX1012" s="583">
        <f t="shared" si="3329"/>
        <v>0</v>
      </c>
      <c r="AY1012" s="599">
        <f t="shared" si="3330"/>
        <v>0</v>
      </c>
      <c r="AZ1012" s="600" t="e">
        <f t="shared" si="3331"/>
        <v>#DIV/0!</v>
      </c>
      <c r="BA1012" s="601">
        <f t="shared" si="3332"/>
        <v>0</v>
      </c>
      <c r="BB1012" s="602">
        <f t="shared" si="3333"/>
        <v>0</v>
      </c>
      <c r="BC1012" s="568">
        <v>0</v>
      </c>
      <c r="BD1012" s="584">
        <f t="shared" si="3099"/>
        <v>0</v>
      </c>
      <c r="BE1012" s="583">
        <f t="shared" si="3100"/>
        <v>0</v>
      </c>
      <c r="BF1012" s="738"/>
      <c r="BG1012" s="586"/>
      <c r="BH1012" s="572">
        <f t="shared" si="3103"/>
        <v>46265</v>
      </c>
      <c r="BI1012" s="610">
        <f t="shared" si="3334"/>
        <v>46265</v>
      </c>
      <c r="BJ1012" s="580" t="str">
        <f t="shared" si="3102"/>
        <v/>
      </c>
      <c r="BK1012" s="752"/>
    </row>
    <row r="1013" spans="1:63" ht="13">
      <c r="A1013" s="590"/>
      <c r="B1013" s="591"/>
      <c r="C1013" s="735"/>
      <c r="D1013" s="558"/>
      <c r="E1013" s="558"/>
      <c r="F1013" s="591"/>
      <c r="G1013" s="580"/>
      <c r="H1013" s="581"/>
      <c r="I1013" s="664"/>
      <c r="J1013" s="580"/>
      <c r="K1013" s="594">
        <f t="shared" si="3298"/>
        <v>0</v>
      </c>
      <c r="L1013" s="580">
        <v>0</v>
      </c>
      <c r="M1013" s="558"/>
      <c r="N1013" s="558"/>
      <c r="O1013" s="562">
        <f t="shared" si="3317"/>
        <v>0</v>
      </c>
      <c r="P1013" s="560"/>
      <c r="Q1013" s="558"/>
      <c r="R1013" s="562">
        <f t="shared" si="3318"/>
        <v>0</v>
      </c>
      <c r="S1013" s="560"/>
      <c r="T1013" s="558"/>
      <c r="U1013" s="595">
        <f t="shared" si="3319"/>
        <v>0</v>
      </c>
      <c r="V1013" s="560"/>
      <c r="W1013" s="558"/>
      <c r="X1013" s="562">
        <f t="shared" si="3320"/>
        <v>0</v>
      </c>
      <c r="Y1013" s="560"/>
      <c r="Z1013" s="558"/>
      <c r="AA1013" s="595">
        <f t="shared" si="3321"/>
        <v>0</v>
      </c>
      <c r="AB1013" s="560"/>
      <c r="AC1013" s="558"/>
      <c r="AD1013" s="562">
        <f t="shared" si="3322"/>
        <v>0</v>
      </c>
      <c r="AE1013" s="557"/>
      <c r="AF1013" s="558"/>
      <c r="AG1013" s="672">
        <f t="shared" si="3323"/>
        <v>0</v>
      </c>
      <c r="AH1013" s="560"/>
      <c r="AI1013" s="558"/>
      <c r="AJ1013" s="562">
        <f t="shared" si="3324"/>
        <v>0</v>
      </c>
      <c r="AK1013" s="560"/>
      <c r="AL1013" s="558"/>
      <c r="AM1013" s="562">
        <f t="shared" si="3325"/>
        <v>0</v>
      </c>
      <c r="AN1013" s="560"/>
      <c r="AO1013" s="558"/>
      <c r="AP1013" s="562">
        <f t="shared" si="3326"/>
        <v>0</v>
      </c>
      <c r="AQ1013" s="560"/>
      <c r="AR1013" s="558"/>
      <c r="AS1013" s="562">
        <f t="shared" si="3327"/>
        <v>0</v>
      </c>
      <c r="AT1013" s="560"/>
      <c r="AU1013" s="558"/>
      <c r="AV1013" s="562">
        <f t="shared" si="3328"/>
        <v>0</v>
      </c>
      <c r="AW1013" s="597">
        <f t="shared" si="3329"/>
        <v>0</v>
      </c>
      <c r="AX1013" s="583">
        <f t="shared" si="3329"/>
        <v>0</v>
      </c>
      <c r="AY1013" s="599">
        <f t="shared" si="3330"/>
        <v>0</v>
      </c>
      <c r="AZ1013" s="600" t="e">
        <f t="shared" si="3331"/>
        <v>#DIV/0!</v>
      </c>
      <c r="BA1013" s="601">
        <f t="shared" si="3332"/>
        <v>0</v>
      </c>
      <c r="BB1013" s="602">
        <f t="shared" si="3333"/>
        <v>0</v>
      </c>
      <c r="BC1013" s="568">
        <v>0</v>
      </c>
      <c r="BD1013" s="584">
        <f t="shared" si="3099"/>
        <v>0</v>
      </c>
      <c r="BE1013" s="583">
        <f t="shared" si="3100"/>
        <v>0</v>
      </c>
      <c r="BF1013" s="738"/>
      <c r="BG1013" s="586"/>
      <c r="BH1013" s="572">
        <f t="shared" si="3103"/>
        <v>46265</v>
      </c>
      <c r="BI1013" s="610">
        <f t="shared" si="3334"/>
        <v>46265</v>
      </c>
      <c r="BJ1013" s="580" t="str">
        <f t="shared" si="3102"/>
        <v/>
      </c>
      <c r="BK1013" s="752"/>
    </row>
    <row r="1014" spans="1:63" ht="13">
      <c r="A1014" s="590"/>
      <c r="B1014" s="591"/>
      <c r="C1014" s="735"/>
      <c r="D1014" s="558"/>
      <c r="E1014" s="558"/>
      <c r="F1014" s="591"/>
      <c r="G1014" s="580"/>
      <c r="H1014" s="581"/>
      <c r="I1014" s="664"/>
      <c r="J1014" s="580"/>
      <c r="K1014" s="594">
        <f t="shared" si="3298"/>
        <v>0</v>
      </c>
      <c r="L1014" s="588">
        <v>0</v>
      </c>
      <c r="M1014" s="558"/>
      <c r="N1014" s="558"/>
      <c r="O1014" s="562">
        <f t="shared" si="3317"/>
        <v>0</v>
      </c>
      <c r="P1014" s="560"/>
      <c r="Q1014" s="558"/>
      <c r="R1014" s="562">
        <f t="shared" si="3318"/>
        <v>0</v>
      </c>
      <c r="S1014" s="560"/>
      <c r="T1014" s="558"/>
      <c r="U1014" s="595">
        <f t="shared" si="3319"/>
        <v>0</v>
      </c>
      <c r="V1014" s="560"/>
      <c r="W1014" s="558"/>
      <c r="X1014" s="562">
        <f t="shared" si="3320"/>
        <v>0</v>
      </c>
      <c r="Y1014" s="560"/>
      <c r="Z1014" s="558"/>
      <c r="AA1014" s="595">
        <f t="shared" si="3321"/>
        <v>0</v>
      </c>
      <c r="AB1014" s="560"/>
      <c r="AC1014" s="558"/>
      <c r="AD1014" s="562">
        <f t="shared" si="3322"/>
        <v>0</v>
      </c>
      <c r="AE1014" s="557"/>
      <c r="AF1014" s="558"/>
      <c r="AG1014" s="672">
        <f t="shared" si="3323"/>
        <v>0</v>
      </c>
      <c r="AH1014" s="560"/>
      <c r="AI1014" s="558"/>
      <c r="AJ1014" s="562">
        <f t="shared" si="3324"/>
        <v>0</v>
      </c>
      <c r="AK1014" s="560"/>
      <c r="AL1014" s="558"/>
      <c r="AM1014" s="562">
        <f t="shared" si="3325"/>
        <v>0</v>
      </c>
      <c r="AN1014" s="560"/>
      <c r="AO1014" s="558"/>
      <c r="AP1014" s="562">
        <f t="shared" si="3326"/>
        <v>0</v>
      </c>
      <c r="AQ1014" s="560"/>
      <c r="AR1014" s="558"/>
      <c r="AS1014" s="562">
        <f t="shared" si="3327"/>
        <v>0</v>
      </c>
      <c r="AT1014" s="560"/>
      <c r="AU1014" s="558"/>
      <c r="AV1014" s="562">
        <f t="shared" si="3328"/>
        <v>0</v>
      </c>
      <c r="AW1014" s="597">
        <f t="shared" si="3329"/>
        <v>0</v>
      </c>
      <c r="AX1014" s="583">
        <f t="shared" si="3329"/>
        <v>0</v>
      </c>
      <c r="AY1014" s="599">
        <f t="shared" si="3330"/>
        <v>0</v>
      </c>
      <c r="AZ1014" s="600" t="e">
        <f t="shared" si="3331"/>
        <v>#DIV/0!</v>
      </c>
      <c r="BA1014" s="601">
        <f t="shared" si="3332"/>
        <v>0</v>
      </c>
      <c r="BB1014" s="602">
        <f t="shared" si="3333"/>
        <v>0</v>
      </c>
      <c r="BC1014" s="568">
        <v>0</v>
      </c>
      <c r="BD1014" s="584">
        <f t="shared" si="3099"/>
        <v>0</v>
      </c>
      <c r="BE1014" s="583">
        <f t="shared" si="3100"/>
        <v>0</v>
      </c>
      <c r="BF1014" s="738"/>
      <c r="BG1014" s="586"/>
      <c r="BH1014" s="572">
        <f t="shared" si="3103"/>
        <v>46265</v>
      </c>
      <c r="BI1014" s="610">
        <f t="shared" si="3334"/>
        <v>46265</v>
      </c>
      <c r="BJ1014" s="580" t="str">
        <f t="shared" si="3102"/>
        <v/>
      </c>
      <c r="BK1014" s="752"/>
    </row>
    <row r="1015" spans="1:63" ht="13">
      <c r="A1015" s="590"/>
      <c r="B1015" s="591"/>
      <c r="C1015" s="735"/>
      <c r="D1015" s="558"/>
      <c r="E1015" s="558"/>
      <c r="F1015" s="591"/>
      <c r="G1015" s="580"/>
      <c r="H1015" s="581"/>
      <c r="I1015" s="664"/>
      <c r="J1015" s="580"/>
      <c r="K1015" s="594">
        <f t="shared" si="3298"/>
        <v>0</v>
      </c>
      <c r="L1015" s="588">
        <v>0</v>
      </c>
      <c r="M1015" s="558"/>
      <c r="N1015" s="558"/>
      <c r="O1015" s="562">
        <f t="shared" si="3317"/>
        <v>0</v>
      </c>
      <c r="P1015" s="560"/>
      <c r="Q1015" s="558"/>
      <c r="R1015" s="562">
        <f t="shared" si="3318"/>
        <v>0</v>
      </c>
      <c r="S1015" s="560"/>
      <c r="T1015" s="558"/>
      <c r="U1015" s="595">
        <f t="shared" si="3319"/>
        <v>0</v>
      </c>
      <c r="V1015" s="560"/>
      <c r="W1015" s="558"/>
      <c r="X1015" s="562">
        <f t="shared" si="3320"/>
        <v>0</v>
      </c>
      <c r="Y1015" s="560"/>
      <c r="Z1015" s="558"/>
      <c r="AA1015" s="595">
        <f t="shared" si="3321"/>
        <v>0</v>
      </c>
      <c r="AB1015" s="560"/>
      <c r="AC1015" s="558"/>
      <c r="AD1015" s="562">
        <f t="shared" si="3322"/>
        <v>0</v>
      </c>
      <c r="AE1015" s="557"/>
      <c r="AF1015" s="558"/>
      <c r="AG1015" s="672">
        <f t="shared" si="3323"/>
        <v>0</v>
      </c>
      <c r="AH1015" s="560"/>
      <c r="AI1015" s="558"/>
      <c r="AJ1015" s="562">
        <f t="shared" si="3324"/>
        <v>0</v>
      </c>
      <c r="AK1015" s="560"/>
      <c r="AL1015" s="558"/>
      <c r="AM1015" s="562">
        <f t="shared" si="3325"/>
        <v>0</v>
      </c>
      <c r="AN1015" s="560"/>
      <c r="AO1015" s="558"/>
      <c r="AP1015" s="562">
        <f t="shared" si="3326"/>
        <v>0</v>
      </c>
      <c r="AQ1015" s="560"/>
      <c r="AR1015" s="558"/>
      <c r="AS1015" s="562">
        <f t="shared" si="3327"/>
        <v>0</v>
      </c>
      <c r="AT1015" s="560"/>
      <c r="AU1015" s="558"/>
      <c r="AV1015" s="562">
        <f t="shared" si="3328"/>
        <v>0</v>
      </c>
      <c r="AW1015" s="597">
        <f t="shared" si="3329"/>
        <v>0</v>
      </c>
      <c r="AX1015" s="583">
        <f t="shared" si="3329"/>
        <v>0</v>
      </c>
      <c r="AY1015" s="599">
        <f t="shared" si="3330"/>
        <v>0</v>
      </c>
      <c r="AZ1015" s="600" t="e">
        <f t="shared" si="3331"/>
        <v>#DIV/0!</v>
      </c>
      <c r="BA1015" s="601">
        <f t="shared" si="3332"/>
        <v>0</v>
      </c>
      <c r="BB1015" s="602">
        <f t="shared" si="3333"/>
        <v>0</v>
      </c>
      <c r="BC1015" s="568">
        <v>0</v>
      </c>
      <c r="BD1015" s="584">
        <f t="shared" si="3099"/>
        <v>0</v>
      </c>
      <c r="BE1015" s="583">
        <f t="shared" si="3100"/>
        <v>0</v>
      </c>
      <c r="BF1015" s="738"/>
      <c r="BG1015" s="586"/>
      <c r="BH1015" s="572">
        <f t="shared" si="3103"/>
        <v>46265</v>
      </c>
      <c r="BI1015" s="610">
        <f t="shared" si="3334"/>
        <v>46265</v>
      </c>
      <c r="BJ1015" s="580" t="str">
        <f t="shared" si="3102"/>
        <v/>
      </c>
      <c r="BK1015" s="752"/>
    </row>
    <row r="1016" spans="1:63" ht="13">
      <c r="A1016" s="590"/>
      <c r="B1016" s="591"/>
      <c r="C1016" s="735"/>
      <c r="D1016" s="558"/>
      <c r="E1016" s="558"/>
      <c r="F1016" s="591"/>
      <c r="G1016" s="580"/>
      <c r="H1016" s="581"/>
      <c r="I1016" s="664"/>
      <c r="J1016" s="580"/>
      <c r="K1016" s="594">
        <f t="shared" si="3298"/>
        <v>0</v>
      </c>
      <c r="L1016" s="580">
        <v>0</v>
      </c>
      <c r="M1016" s="558"/>
      <c r="N1016" s="558"/>
      <c r="O1016" s="562">
        <f t="shared" si="3317"/>
        <v>0</v>
      </c>
      <c r="P1016" s="560"/>
      <c r="Q1016" s="558"/>
      <c r="R1016" s="562">
        <f t="shared" si="3318"/>
        <v>0</v>
      </c>
      <c r="S1016" s="560"/>
      <c r="T1016" s="558"/>
      <c r="U1016" s="595">
        <f t="shared" si="3319"/>
        <v>0</v>
      </c>
      <c r="V1016" s="560"/>
      <c r="W1016" s="558"/>
      <c r="X1016" s="562">
        <f t="shared" si="3320"/>
        <v>0</v>
      </c>
      <c r="Y1016" s="560"/>
      <c r="Z1016" s="558"/>
      <c r="AA1016" s="595">
        <f t="shared" si="3321"/>
        <v>0</v>
      </c>
      <c r="AB1016" s="560"/>
      <c r="AC1016" s="558"/>
      <c r="AD1016" s="562">
        <f t="shared" si="3322"/>
        <v>0</v>
      </c>
      <c r="AE1016" s="557"/>
      <c r="AF1016" s="558"/>
      <c r="AG1016" s="672">
        <f t="shared" si="3323"/>
        <v>0</v>
      </c>
      <c r="AH1016" s="560"/>
      <c r="AI1016" s="558"/>
      <c r="AJ1016" s="562">
        <f t="shared" si="3324"/>
        <v>0</v>
      </c>
      <c r="AK1016" s="560"/>
      <c r="AL1016" s="558"/>
      <c r="AM1016" s="562">
        <f t="shared" si="3325"/>
        <v>0</v>
      </c>
      <c r="AN1016" s="560"/>
      <c r="AO1016" s="558"/>
      <c r="AP1016" s="562">
        <f t="shared" si="3326"/>
        <v>0</v>
      </c>
      <c r="AQ1016" s="560"/>
      <c r="AR1016" s="558"/>
      <c r="AS1016" s="562">
        <f t="shared" si="3327"/>
        <v>0</v>
      </c>
      <c r="AT1016" s="560"/>
      <c r="AU1016" s="558"/>
      <c r="AV1016" s="562">
        <f t="shared" si="3328"/>
        <v>0</v>
      </c>
      <c r="AW1016" s="597">
        <f t="shared" si="3329"/>
        <v>0</v>
      </c>
      <c r="AX1016" s="583">
        <f t="shared" si="3329"/>
        <v>0</v>
      </c>
      <c r="AY1016" s="599">
        <f t="shared" si="3330"/>
        <v>0</v>
      </c>
      <c r="AZ1016" s="600" t="e">
        <f t="shared" si="3331"/>
        <v>#DIV/0!</v>
      </c>
      <c r="BA1016" s="601">
        <f t="shared" si="3332"/>
        <v>0</v>
      </c>
      <c r="BB1016" s="602">
        <f t="shared" si="3333"/>
        <v>0</v>
      </c>
      <c r="BC1016" s="568">
        <v>0</v>
      </c>
      <c r="BD1016" s="584">
        <f t="shared" si="3099"/>
        <v>0</v>
      </c>
      <c r="BE1016" s="583">
        <f t="shared" si="3100"/>
        <v>0</v>
      </c>
      <c r="BF1016" s="738"/>
      <c r="BG1016" s="586"/>
      <c r="BH1016" s="572">
        <f t="shared" si="3103"/>
        <v>46265</v>
      </c>
      <c r="BI1016" s="610">
        <f t="shared" si="3334"/>
        <v>46265</v>
      </c>
      <c r="BJ1016" s="580" t="str">
        <f t="shared" si="3102"/>
        <v/>
      </c>
      <c r="BK1016" s="752"/>
    </row>
    <row r="1017" spans="1:63" ht="13">
      <c r="A1017" s="590"/>
      <c r="B1017" s="591"/>
      <c r="C1017" s="735"/>
      <c r="D1017" s="558"/>
      <c r="E1017" s="558"/>
      <c r="F1017" s="591"/>
      <c r="G1017" s="580"/>
      <c r="H1017" s="581"/>
      <c r="I1017" s="664"/>
      <c r="J1017" s="580"/>
      <c r="K1017" s="594">
        <f t="shared" si="3298"/>
        <v>0</v>
      </c>
      <c r="L1017" s="588">
        <v>0</v>
      </c>
      <c r="M1017" s="558"/>
      <c r="N1017" s="558"/>
      <c r="O1017" s="562">
        <f t="shared" si="3317"/>
        <v>0</v>
      </c>
      <c r="P1017" s="560"/>
      <c r="Q1017" s="558"/>
      <c r="R1017" s="562">
        <f t="shared" si="3318"/>
        <v>0</v>
      </c>
      <c r="S1017" s="560"/>
      <c r="T1017" s="558"/>
      <c r="U1017" s="595">
        <f t="shared" si="3319"/>
        <v>0</v>
      </c>
      <c r="V1017" s="560"/>
      <c r="W1017" s="558"/>
      <c r="X1017" s="562">
        <f t="shared" si="3320"/>
        <v>0</v>
      </c>
      <c r="Y1017" s="560"/>
      <c r="Z1017" s="558"/>
      <c r="AA1017" s="595">
        <f t="shared" si="3321"/>
        <v>0</v>
      </c>
      <c r="AB1017" s="560"/>
      <c r="AC1017" s="558"/>
      <c r="AD1017" s="562">
        <f t="shared" si="3322"/>
        <v>0</v>
      </c>
      <c r="AE1017" s="557"/>
      <c r="AF1017" s="558"/>
      <c r="AG1017" s="672">
        <f t="shared" si="3323"/>
        <v>0</v>
      </c>
      <c r="AH1017" s="560"/>
      <c r="AI1017" s="558"/>
      <c r="AJ1017" s="562">
        <f t="shared" si="3324"/>
        <v>0</v>
      </c>
      <c r="AK1017" s="560"/>
      <c r="AL1017" s="558"/>
      <c r="AM1017" s="562">
        <f t="shared" si="3325"/>
        <v>0</v>
      </c>
      <c r="AN1017" s="560"/>
      <c r="AO1017" s="558"/>
      <c r="AP1017" s="562">
        <f t="shared" si="3326"/>
        <v>0</v>
      </c>
      <c r="AQ1017" s="560"/>
      <c r="AR1017" s="558"/>
      <c r="AS1017" s="562">
        <f t="shared" si="3327"/>
        <v>0</v>
      </c>
      <c r="AT1017" s="560"/>
      <c r="AU1017" s="558"/>
      <c r="AV1017" s="562">
        <f t="shared" si="3328"/>
        <v>0</v>
      </c>
      <c r="AW1017" s="597">
        <f t="shared" si="3329"/>
        <v>0</v>
      </c>
      <c r="AX1017" s="583">
        <f t="shared" si="3329"/>
        <v>0</v>
      </c>
      <c r="AY1017" s="599">
        <f t="shared" si="3330"/>
        <v>0</v>
      </c>
      <c r="AZ1017" s="600" t="e">
        <f t="shared" si="3331"/>
        <v>#DIV/0!</v>
      </c>
      <c r="BA1017" s="601">
        <f t="shared" si="3332"/>
        <v>0</v>
      </c>
      <c r="BB1017" s="602">
        <f t="shared" si="3333"/>
        <v>0</v>
      </c>
      <c r="BC1017" s="568">
        <v>0</v>
      </c>
      <c r="BD1017" s="584">
        <f t="shared" si="3099"/>
        <v>0</v>
      </c>
      <c r="BE1017" s="583">
        <f t="shared" si="3100"/>
        <v>0</v>
      </c>
      <c r="BF1017" s="738"/>
      <c r="BG1017" s="586"/>
      <c r="BH1017" s="572">
        <f t="shared" si="3103"/>
        <v>46265</v>
      </c>
      <c r="BI1017" s="610">
        <f t="shared" si="3334"/>
        <v>46265</v>
      </c>
      <c r="BJ1017" s="580" t="str">
        <f t="shared" si="3102"/>
        <v/>
      </c>
      <c r="BK1017" s="752"/>
    </row>
    <row r="1018" spans="1:63" ht="13">
      <c r="A1018" s="590"/>
      <c r="B1018" s="591"/>
      <c r="C1018" s="735"/>
      <c r="D1018" s="558"/>
      <c r="E1018" s="558"/>
      <c r="F1018" s="591"/>
      <c r="G1018" s="580"/>
      <c r="H1018" s="581"/>
      <c r="I1018" s="664"/>
      <c r="J1018" s="580"/>
      <c r="K1018" s="594">
        <f t="shared" si="3298"/>
        <v>0</v>
      </c>
      <c r="L1018" s="588">
        <v>0</v>
      </c>
      <c r="M1018" s="558"/>
      <c r="N1018" s="558"/>
      <c r="O1018" s="562">
        <f t="shared" si="3317"/>
        <v>0</v>
      </c>
      <c r="P1018" s="560"/>
      <c r="Q1018" s="558"/>
      <c r="R1018" s="562">
        <f t="shared" si="3318"/>
        <v>0</v>
      </c>
      <c r="S1018" s="560"/>
      <c r="T1018" s="558"/>
      <c r="U1018" s="595">
        <f t="shared" si="3319"/>
        <v>0</v>
      </c>
      <c r="V1018" s="560"/>
      <c r="W1018" s="558"/>
      <c r="X1018" s="562">
        <f t="shared" si="3320"/>
        <v>0</v>
      </c>
      <c r="Y1018" s="560"/>
      <c r="Z1018" s="558"/>
      <c r="AA1018" s="595">
        <f t="shared" si="3321"/>
        <v>0</v>
      </c>
      <c r="AB1018" s="560"/>
      <c r="AC1018" s="558"/>
      <c r="AD1018" s="562">
        <f t="shared" si="3322"/>
        <v>0</v>
      </c>
      <c r="AE1018" s="557"/>
      <c r="AF1018" s="558"/>
      <c r="AG1018" s="672">
        <f t="shared" si="3323"/>
        <v>0</v>
      </c>
      <c r="AH1018" s="560"/>
      <c r="AI1018" s="558"/>
      <c r="AJ1018" s="562">
        <f t="shared" si="3324"/>
        <v>0</v>
      </c>
      <c r="AK1018" s="560"/>
      <c r="AL1018" s="558"/>
      <c r="AM1018" s="562">
        <f t="shared" si="3325"/>
        <v>0</v>
      </c>
      <c r="AN1018" s="560"/>
      <c r="AO1018" s="558"/>
      <c r="AP1018" s="562">
        <f t="shared" si="3326"/>
        <v>0</v>
      </c>
      <c r="AQ1018" s="560"/>
      <c r="AR1018" s="558"/>
      <c r="AS1018" s="562">
        <f t="shared" si="3327"/>
        <v>0</v>
      </c>
      <c r="AT1018" s="560"/>
      <c r="AU1018" s="558"/>
      <c r="AV1018" s="562">
        <f t="shared" si="3328"/>
        <v>0</v>
      </c>
      <c r="AW1018" s="597">
        <f t="shared" si="3329"/>
        <v>0</v>
      </c>
      <c r="AX1018" s="583">
        <f t="shared" si="3329"/>
        <v>0</v>
      </c>
      <c r="AY1018" s="599">
        <f t="shared" si="3330"/>
        <v>0</v>
      </c>
      <c r="AZ1018" s="600" t="e">
        <f t="shared" si="3331"/>
        <v>#DIV/0!</v>
      </c>
      <c r="BA1018" s="601">
        <f t="shared" si="3332"/>
        <v>0</v>
      </c>
      <c r="BB1018" s="602">
        <f t="shared" si="3333"/>
        <v>0</v>
      </c>
      <c r="BC1018" s="568">
        <v>0</v>
      </c>
      <c r="BD1018" s="584">
        <f t="shared" si="3099"/>
        <v>0</v>
      </c>
      <c r="BE1018" s="583">
        <f t="shared" si="3100"/>
        <v>0</v>
      </c>
      <c r="BF1018" s="738"/>
      <c r="BG1018" s="586"/>
      <c r="BH1018" s="572">
        <f t="shared" si="3103"/>
        <v>46265</v>
      </c>
      <c r="BI1018" s="610">
        <f t="shared" si="3334"/>
        <v>46265</v>
      </c>
      <c r="BJ1018" s="580" t="str">
        <f t="shared" si="3102"/>
        <v/>
      </c>
      <c r="BK1018" s="752"/>
    </row>
    <row r="1019" spans="1:63" ht="13">
      <c r="A1019" s="590"/>
      <c r="B1019" s="591"/>
      <c r="C1019" s="735"/>
      <c r="D1019" s="558"/>
      <c r="E1019" s="558"/>
      <c r="F1019" s="591"/>
      <c r="G1019" s="580"/>
      <c r="H1019" s="581"/>
      <c r="I1019" s="664"/>
      <c r="J1019" s="580"/>
      <c r="K1019" s="594">
        <f t="shared" si="3298"/>
        <v>0</v>
      </c>
      <c r="L1019" s="580">
        <v>0</v>
      </c>
      <c r="M1019" s="558"/>
      <c r="N1019" s="558"/>
      <c r="O1019" s="562">
        <f t="shared" si="3317"/>
        <v>0</v>
      </c>
      <c r="P1019" s="560"/>
      <c r="Q1019" s="558"/>
      <c r="R1019" s="562">
        <f t="shared" si="3318"/>
        <v>0</v>
      </c>
      <c r="S1019" s="560"/>
      <c r="T1019" s="558"/>
      <c r="U1019" s="595">
        <f t="shared" si="3319"/>
        <v>0</v>
      </c>
      <c r="V1019" s="560"/>
      <c r="W1019" s="558"/>
      <c r="X1019" s="562">
        <f t="shared" si="3320"/>
        <v>0</v>
      </c>
      <c r="Y1019" s="560"/>
      <c r="Z1019" s="558"/>
      <c r="AA1019" s="595">
        <f t="shared" si="3321"/>
        <v>0</v>
      </c>
      <c r="AB1019" s="560"/>
      <c r="AC1019" s="558"/>
      <c r="AD1019" s="562">
        <f t="shared" si="3322"/>
        <v>0</v>
      </c>
      <c r="AE1019" s="557"/>
      <c r="AF1019" s="558"/>
      <c r="AG1019" s="672">
        <f t="shared" si="3323"/>
        <v>0</v>
      </c>
      <c r="AH1019" s="560"/>
      <c r="AI1019" s="558"/>
      <c r="AJ1019" s="562">
        <f t="shared" si="3324"/>
        <v>0</v>
      </c>
      <c r="AK1019" s="560"/>
      <c r="AL1019" s="558"/>
      <c r="AM1019" s="562">
        <f t="shared" si="3325"/>
        <v>0</v>
      </c>
      <c r="AN1019" s="560"/>
      <c r="AO1019" s="558"/>
      <c r="AP1019" s="562">
        <f t="shared" si="3326"/>
        <v>0</v>
      </c>
      <c r="AQ1019" s="560"/>
      <c r="AR1019" s="558"/>
      <c r="AS1019" s="562">
        <f t="shared" si="3327"/>
        <v>0</v>
      </c>
      <c r="AT1019" s="560"/>
      <c r="AU1019" s="558"/>
      <c r="AV1019" s="562">
        <f t="shared" si="3328"/>
        <v>0</v>
      </c>
      <c r="AW1019" s="597">
        <f t="shared" si="3329"/>
        <v>0</v>
      </c>
      <c r="AX1019" s="583">
        <f t="shared" si="3329"/>
        <v>0</v>
      </c>
      <c r="AY1019" s="599">
        <f t="shared" si="3330"/>
        <v>0</v>
      </c>
      <c r="AZ1019" s="600" t="e">
        <f t="shared" si="3331"/>
        <v>#DIV/0!</v>
      </c>
      <c r="BA1019" s="601">
        <f t="shared" si="3332"/>
        <v>0</v>
      </c>
      <c r="BB1019" s="602">
        <f t="shared" si="3333"/>
        <v>0</v>
      </c>
      <c r="BC1019" s="568">
        <v>0</v>
      </c>
      <c r="BD1019" s="584">
        <f t="shared" si="3099"/>
        <v>0</v>
      </c>
      <c r="BE1019" s="583">
        <f t="shared" si="3100"/>
        <v>0</v>
      </c>
      <c r="BF1019" s="738"/>
      <c r="BG1019" s="586"/>
      <c r="BH1019" s="572">
        <f t="shared" si="3103"/>
        <v>46265</v>
      </c>
      <c r="BI1019" s="610">
        <f t="shared" si="3334"/>
        <v>46265</v>
      </c>
      <c r="BJ1019" s="580" t="str">
        <f t="shared" si="3102"/>
        <v/>
      </c>
      <c r="BK1019" s="752"/>
    </row>
    <row r="1020" spans="1:63" ht="13">
      <c r="A1020" s="590"/>
      <c r="B1020" s="591"/>
      <c r="C1020" s="735"/>
      <c r="D1020" s="558"/>
      <c r="E1020" s="558"/>
      <c r="F1020" s="591"/>
      <c r="G1020" s="580"/>
      <c r="H1020" s="581"/>
      <c r="I1020" s="664"/>
      <c r="J1020" s="580"/>
      <c r="K1020" s="594">
        <f t="shared" si="3298"/>
        <v>0</v>
      </c>
      <c r="L1020" s="588">
        <v>0</v>
      </c>
      <c r="M1020" s="558"/>
      <c r="N1020" s="558"/>
      <c r="O1020" s="562">
        <f t="shared" si="3317"/>
        <v>0</v>
      </c>
      <c r="P1020" s="560"/>
      <c r="Q1020" s="558"/>
      <c r="R1020" s="562">
        <f t="shared" si="3318"/>
        <v>0</v>
      </c>
      <c r="S1020" s="560"/>
      <c r="T1020" s="558"/>
      <c r="U1020" s="595">
        <f t="shared" si="3319"/>
        <v>0</v>
      </c>
      <c r="V1020" s="560"/>
      <c r="W1020" s="558"/>
      <c r="X1020" s="562">
        <f t="shared" si="3320"/>
        <v>0</v>
      </c>
      <c r="Y1020" s="560"/>
      <c r="Z1020" s="558"/>
      <c r="AA1020" s="595">
        <f t="shared" si="3321"/>
        <v>0</v>
      </c>
      <c r="AB1020" s="560"/>
      <c r="AC1020" s="558"/>
      <c r="AD1020" s="562">
        <f t="shared" si="3322"/>
        <v>0</v>
      </c>
      <c r="AE1020" s="557"/>
      <c r="AF1020" s="558"/>
      <c r="AG1020" s="672">
        <f t="shared" si="3323"/>
        <v>0</v>
      </c>
      <c r="AH1020" s="560"/>
      <c r="AI1020" s="558"/>
      <c r="AJ1020" s="562">
        <f t="shared" si="3324"/>
        <v>0</v>
      </c>
      <c r="AK1020" s="560"/>
      <c r="AL1020" s="558"/>
      <c r="AM1020" s="562">
        <f t="shared" si="3325"/>
        <v>0</v>
      </c>
      <c r="AN1020" s="560"/>
      <c r="AO1020" s="558"/>
      <c r="AP1020" s="562">
        <f t="shared" si="3326"/>
        <v>0</v>
      </c>
      <c r="AQ1020" s="560"/>
      <c r="AR1020" s="558"/>
      <c r="AS1020" s="562">
        <f t="shared" si="3327"/>
        <v>0</v>
      </c>
      <c r="AT1020" s="560"/>
      <c r="AU1020" s="558"/>
      <c r="AV1020" s="562">
        <f t="shared" si="3328"/>
        <v>0</v>
      </c>
      <c r="AW1020" s="597">
        <f t="shared" si="3329"/>
        <v>0</v>
      </c>
      <c r="AX1020" s="583">
        <f t="shared" si="3329"/>
        <v>0</v>
      </c>
      <c r="AY1020" s="599">
        <f t="shared" si="3330"/>
        <v>0</v>
      </c>
      <c r="AZ1020" s="600" t="e">
        <f t="shared" si="3331"/>
        <v>#DIV/0!</v>
      </c>
      <c r="BA1020" s="601">
        <f t="shared" si="3332"/>
        <v>0</v>
      </c>
      <c r="BB1020" s="602">
        <f t="shared" si="3333"/>
        <v>0</v>
      </c>
      <c r="BC1020" s="568">
        <v>0</v>
      </c>
      <c r="BD1020" s="584">
        <f t="shared" si="3099"/>
        <v>0</v>
      </c>
      <c r="BE1020" s="583">
        <f t="shared" si="3100"/>
        <v>0</v>
      </c>
      <c r="BF1020" s="738"/>
      <c r="BG1020" s="586"/>
      <c r="BH1020" s="572">
        <f t="shared" si="3103"/>
        <v>46265</v>
      </c>
      <c r="BI1020" s="610">
        <f t="shared" si="3334"/>
        <v>46265</v>
      </c>
      <c r="BJ1020" s="580" t="str">
        <f t="shared" si="3102"/>
        <v/>
      </c>
      <c r="BK1020" s="752"/>
    </row>
    <row r="1021" spans="1:63" ht="13">
      <c r="A1021" s="590"/>
      <c r="B1021" s="591"/>
      <c r="C1021" s="735"/>
      <c r="D1021" s="558"/>
      <c r="E1021" s="558"/>
      <c r="F1021" s="591"/>
      <c r="G1021" s="580"/>
      <c r="H1021" s="581"/>
      <c r="I1021" s="664"/>
      <c r="J1021" s="580"/>
      <c r="K1021" s="594">
        <f t="shared" si="3298"/>
        <v>0</v>
      </c>
      <c r="L1021" s="588">
        <v>0</v>
      </c>
      <c r="M1021" s="558"/>
      <c r="N1021" s="558"/>
      <c r="O1021" s="562">
        <f t="shared" si="3317"/>
        <v>0</v>
      </c>
      <c r="P1021" s="560"/>
      <c r="Q1021" s="558"/>
      <c r="R1021" s="562">
        <f t="shared" si="3318"/>
        <v>0</v>
      </c>
      <c r="S1021" s="560"/>
      <c r="T1021" s="558"/>
      <c r="U1021" s="595">
        <f t="shared" si="3319"/>
        <v>0</v>
      </c>
      <c r="V1021" s="560"/>
      <c r="W1021" s="558"/>
      <c r="X1021" s="562">
        <f t="shared" si="3320"/>
        <v>0</v>
      </c>
      <c r="Y1021" s="560"/>
      <c r="Z1021" s="558"/>
      <c r="AA1021" s="595">
        <f t="shared" si="3321"/>
        <v>0</v>
      </c>
      <c r="AB1021" s="560"/>
      <c r="AC1021" s="558"/>
      <c r="AD1021" s="562">
        <f t="shared" si="3322"/>
        <v>0</v>
      </c>
      <c r="AE1021" s="557"/>
      <c r="AF1021" s="558"/>
      <c r="AG1021" s="672">
        <f t="shared" si="3323"/>
        <v>0</v>
      </c>
      <c r="AH1021" s="560"/>
      <c r="AI1021" s="558"/>
      <c r="AJ1021" s="562">
        <f t="shared" si="3324"/>
        <v>0</v>
      </c>
      <c r="AK1021" s="560"/>
      <c r="AL1021" s="558"/>
      <c r="AM1021" s="562">
        <f t="shared" si="3325"/>
        <v>0</v>
      </c>
      <c r="AN1021" s="560"/>
      <c r="AO1021" s="558"/>
      <c r="AP1021" s="562">
        <f t="shared" si="3326"/>
        <v>0</v>
      </c>
      <c r="AQ1021" s="560"/>
      <c r="AR1021" s="558"/>
      <c r="AS1021" s="562">
        <f t="shared" si="3327"/>
        <v>0</v>
      </c>
      <c r="AT1021" s="560"/>
      <c r="AU1021" s="558"/>
      <c r="AV1021" s="562">
        <f t="shared" si="3328"/>
        <v>0</v>
      </c>
      <c r="AW1021" s="597">
        <f t="shared" si="3329"/>
        <v>0</v>
      </c>
      <c r="AX1021" s="583">
        <f t="shared" si="3329"/>
        <v>0</v>
      </c>
      <c r="AY1021" s="599">
        <f t="shared" si="3330"/>
        <v>0</v>
      </c>
      <c r="AZ1021" s="600" t="e">
        <f t="shared" si="3331"/>
        <v>#DIV/0!</v>
      </c>
      <c r="BA1021" s="601">
        <f t="shared" si="3332"/>
        <v>0</v>
      </c>
      <c r="BB1021" s="602">
        <f t="shared" si="3333"/>
        <v>0</v>
      </c>
      <c r="BC1021" s="568">
        <v>0</v>
      </c>
      <c r="BD1021" s="584">
        <f t="shared" si="3099"/>
        <v>0</v>
      </c>
      <c r="BE1021" s="583">
        <f t="shared" si="3100"/>
        <v>0</v>
      </c>
      <c r="BF1021" s="738"/>
      <c r="BG1021" s="586"/>
      <c r="BH1021" s="572">
        <f t="shared" si="3103"/>
        <v>46265</v>
      </c>
      <c r="BI1021" s="610">
        <f t="shared" si="3334"/>
        <v>46265</v>
      </c>
      <c r="BJ1021" s="580" t="str">
        <f t="shared" si="3102"/>
        <v/>
      </c>
      <c r="BK1021" s="752"/>
    </row>
    <row r="1022" spans="1:63" ht="13">
      <c r="A1022" s="590"/>
      <c r="B1022" s="591"/>
      <c r="C1022" s="735"/>
      <c r="D1022" s="558"/>
      <c r="E1022" s="558"/>
      <c r="F1022" s="591"/>
      <c r="G1022" s="580"/>
      <c r="H1022" s="581"/>
      <c r="I1022" s="664"/>
      <c r="J1022" s="580"/>
      <c r="K1022" s="594">
        <f t="shared" si="3298"/>
        <v>0</v>
      </c>
      <c r="L1022" s="580">
        <v>0</v>
      </c>
      <c r="M1022" s="558"/>
      <c r="N1022" s="558"/>
      <c r="O1022" s="562">
        <f t="shared" si="3317"/>
        <v>0</v>
      </c>
      <c r="P1022" s="560"/>
      <c r="Q1022" s="558"/>
      <c r="R1022" s="562">
        <f t="shared" si="3318"/>
        <v>0</v>
      </c>
      <c r="S1022" s="560"/>
      <c r="T1022" s="558"/>
      <c r="U1022" s="595">
        <f t="shared" si="3319"/>
        <v>0</v>
      </c>
      <c r="V1022" s="560"/>
      <c r="W1022" s="558"/>
      <c r="X1022" s="562">
        <f t="shared" si="3320"/>
        <v>0</v>
      </c>
      <c r="Y1022" s="560"/>
      <c r="Z1022" s="558"/>
      <c r="AA1022" s="595">
        <f t="shared" si="3321"/>
        <v>0</v>
      </c>
      <c r="AB1022" s="560"/>
      <c r="AC1022" s="558"/>
      <c r="AD1022" s="562">
        <f t="shared" si="3322"/>
        <v>0</v>
      </c>
      <c r="AE1022" s="557"/>
      <c r="AF1022" s="558"/>
      <c r="AG1022" s="672">
        <f t="shared" si="3323"/>
        <v>0</v>
      </c>
      <c r="AH1022" s="560"/>
      <c r="AI1022" s="558"/>
      <c r="AJ1022" s="562">
        <f t="shared" si="3324"/>
        <v>0</v>
      </c>
      <c r="AK1022" s="560"/>
      <c r="AL1022" s="558"/>
      <c r="AM1022" s="562">
        <f t="shared" si="3325"/>
        <v>0</v>
      </c>
      <c r="AN1022" s="560"/>
      <c r="AO1022" s="558"/>
      <c r="AP1022" s="562">
        <f t="shared" si="3326"/>
        <v>0</v>
      </c>
      <c r="AQ1022" s="560"/>
      <c r="AR1022" s="558"/>
      <c r="AS1022" s="562">
        <f t="shared" si="3327"/>
        <v>0</v>
      </c>
      <c r="AT1022" s="560"/>
      <c r="AU1022" s="558"/>
      <c r="AV1022" s="562">
        <f t="shared" si="3328"/>
        <v>0</v>
      </c>
      <c r="AW1022" s="597">
        <f t="shared" si="3329"/>
        <v>0</v>
      </c>
      <c r="AX1022" s="583">
        <f t="shared" si="3329"/>
        <v>0</v>
      </c>
      <c r="AY1022" s="599">
        <f t="shared" si="3330"/>
        <v>0</v>
      </c>
      <c r="AZ1022" s="600" t="e">
        <f t="shared" si="3331"/>
        <v>#DIV/0!</v>
      </c>
      <c r="BA1022" s="601">
        <f t="shared" si="3332"/>
        <v>0</v>
      </c>
      <c r="BB1022" s="602">
        <f t="shared" si="3333"/>
        <v>0</v>
      </c>
      <c r="BC1022" s="568">
        <v>0</v>
      </c>
      <c r="BD1022" s="584">
        <f t="shared" si="3099"/>
        <v>0</v>
      </c>
      <c r="BE1022" s="583">
        <f t="shared" si="3100"/>
        <v>0</v>
      </c>
      <c r="BF1022" s="738"/>
      <c r="BG1022" s="586"/>
      <c r="BH1022" s="572">
        <f t="shared" si="3103"/>
        <v>46265</v>
      </c>
      <c r="BI1022" s="610">
        <f t="shared" si="3334"/>
        <v>46265</v>
      </c>
      <c r="BJ1022" s="580" t="str">
        <f t="shared" si="3102"/>
        <v/>
      </c>
      <c r="BK1022" s="752"/>
    </row>
    <row r="1023" spans="1:63" ht="13">
      <c r="A1023" s="590"/>
      <c r="B1023" s="591"/>
      <c r="C1023" s="735"/>
      <c r="D1023" s="558"/>
      <c r="E1023" s="558"/>
      <c r="F1023" s="591"/>
      <c r="G1023" s="580"/>
      <c r="H1023" s="581"/>
      <c r="I1023" s="664"/>
      <c r="J1023" s="580"/>
      <c r="K1023" s="594">
        <f t="shared" si="3298"/>
        <v>0</v>
      </c>
      <c r="L1023" s="588">
        <v>0</v>
      </c>
      <c r="M1023" s="558"/>
      <c r="N1023" s="558"/>
      <c r="O1023" s="562">
        <f t="shared" si="3317"/>
        <v>0</v>
      </c>
      <c r="P1023" s="560"/>
      <c r="Q1023" s="558"/>
      <c r="R1023" s="562">
        <f t="shared" si="3318"/>
        <v>0</v>
      </c>
      <c r="S1023" s="560"/>
      <c r="T1023" s="558"/>
      <c r="U1023" s="595">
        <f t="shared" si="3319"/>
        <v>0</v>
      </c>
      <c r="V1023" s="560"/>
      <c r="W1023" s="558"/>
      <c r="X1023" s="562">
        <f t="shared" si="3320"/>
        <v>0</v>
      </c>
      <c r="Y1023" s="560"/>
      <c r="Z1023" s="558"/>
      <c r="AA1023" s="595">
        <f t="shared" si="3321"/>
        <v>0</v>
      </c>
      <c r="AB1023" s="560"/>
      <c r="AC1023" s="558"/>
      <c r="AD1023" s="562">
        <f t="shared" si="3322"/>
        <v>0</v>
      </c>
      <c r="AE1023" s="557"/>
      <c r="AF1023" s="558"/>
      <c r="AG1023" s="672">
        <f t="shared" si="3323"/>
        <v>0</v>
      </c>
      <c r="AH1023" s="560"/>
      <c r="AI1023" s="558"/>
      <c r="AJ1023" s="562">
        <f t="shared" si="3324"/>
        <v>0</v>
      </c>
      <c r="AK1023" s="560"/>
      <c r="AL1023" s="558"/>
      <c r="AM1023" s="562">
        <f t="shared" si="3325"/>
        <v>0</v>
      </c>
      <c r="AN1023" s="560"/>
      <c r="AO1023" s="558"/>
      <c r="AP1023" s="562">
        <f t="shared" si="3326"/>
        <v>0</v>
      </c>
      <c r="AQ1023" s="560"/>
      <c r="AR1023" s="558"/>
      <c r="AS1023" s="562">
        <f t="shared" si="3327"/>
        <v>0</v>
      </c>
      <c r="AT1023" s="560"/>
      <c r="AU1023" s="558"/>
      <c r="AV1023" s="562">
        <f t="shared" si="3328"/>
        <v>0</v>
      </c>
      <c r="AW1023" s="597">
        <f t="shared" si="3329"/>
        <v>0</v>
      </c>
      <c r="AX1023" s="583">
        <f t="shared" si="3329"/>
        <v>0</v>
      </c>
      <c r="AY1023" s="599">
        <f t="shared" si="3330"/>
        <v>0</v>
      </c>
      <c r="AZ1023" s="600" t="e">
        <f t="shared" si="3331"/>
        <v>#DIV/0!</v>
      </c>
      <c r="BA1023" s="601">
        <f t="shared" si="3332"/>
        <v>0</v>
      </c>
      <c r="BB1023" s="602">
        <f t="shared" si="3333"/>
        <v>0</v>
      </c>
      <c r="BC1023" s="568">
        <v>0</v>
      </c>
      <c r="BD1023" s="584">
        <f t="shared" si="3099"/>
        <v>0</v>
      </c>
      <c r="BE1023" s="583">
        <f t="shared" si="3100"/>
        <v>0</v>
      </c>
      <c r="BF1023" s="738"/>
      <c r="BG1023" s="586"/>
      <c r="BH1023" s="572">
        <f t="shared" si="3103"/>
        <v>46265</v>
      </c>
      <c r="BI1023" s="610">
        <f t="shared" si="3334"/>
        <v>46265</v>
      </c>
      <c r="BJ1023" s="580" t="str">
        <f t="shared" si="3102"/>
        <v/>
      </c>
      <c r="BK1023" s="752"/>
    </row>
    <row r="1024" spans="1:63" ht="13">
      <c r="A1024" s="590"/>
      <c r="B1024" s="591"/>
      <c r="C1024" s="735"/>
      <c r="D1024" s="558"/>
      <c r="E1024" s="558"/>
      <c r="F1024" s="591"/>
      <c r="G1024" s="580"/>
      <c r="H1024" s="581"/>
      <c r="I1024" s="664"/>
      <c r="J1024" s="580"/>
      <c r="K1024" s="594">
        <f t="shared" si="3298"/>
        <v>0</v>
      </c>
      <c r="L1024" s="588">
        <v>0</v>
      </c>
      <c r="M1024" s="558"/>
      <c r="N1024" s="558"/>
      <c r="O1024" s="562">
        <f t="shared" si="3317"/>
        <v>0</v>
      </c>
      <c r="P1024" s="560"/>
      <c r="Q1024" s="558"/>
      <c r="R1024" s="562">
        <f t="shared" si="3318"/>
        <v>0</v>
      </c>
      <c r="S1024" s="560"/>
      <c r="T1024" s="558"/>
      <c r="U1024" s="595">
        <f t="shared" si="3319"/>
        <v>0</v>
      </c>
      <c r="V1024" s="560"/>
      <c r="W1024" s="558"/>
      <c r="X1024" s="562">
        <f t="shared" si="3320"/>
        <v>0</v>
      </c>
      <c r="Y1024" s="560"/>
      <c r="Z1024" s="558"/>
      <c r="AA1024" s="595">
        <f t="shared" si="3321"/>
        <v>0</v>
      </c>
      <c r="AB1024" s="560"/>
      <c r="AC1024" s="558"/>
      <c r="AD1024" s="562">
        <f t="shared" si="3322"/>
        <v>0</v>
      </c>
      <c r="AE1024" s="557"/>
      <c r="AF1024" s="558"/>
      <c r="AG1024" s="672">
        <f t="shared" si="3323"/>
        <v>0</v>
      </c>
      <c r="AH1024" s="560"/>
      <c r="AI1024" s="558"/>
      <c r="AJ1024" s="562">
        <f t="shared" si="3324"/>
        <v>0</v>
      </c>
      <c r="AK1024" s="560"/>
      <c r="AL1024" s="558"/>
      <c r="AM1024" s="562">
        <f t="shared" si="3325"/>
        <v>0</v>
      </c>
      <c r="AN1024" s="560"/>
      <c r="AO1024" s="558"/>
      <c r="AP1024" s="562">
        <f t="shared" si="3326"/>
        <v>0</v>
      </c>
      <c r="AQ1024" s="560"/>
      <c r="AR1024" s="558"/>
      <c r="AS1024" s="562">
        <f t="shared" si="3327"/>
        <v>0</v>
      </c>
      <c r="AT1024" s="560"/>
      <c r="AU1024" s="558"/>
      <c r="AV1024" s="562">
        <f t="shared" si="3328"/>
        <v>0</v>
      </c>
      <c r="AW1024" s="597">
        <f t="shared" si="3329"/>
        <v>0</v>
      </c>
      <c r="AX1024" s="583">
        <f t="shared" si="3329"/>
        <v>0</v>
      </c>
      <c r="AY1024" s="599">
        <f t="shared" si="3330"/>
        <v>0</v>
      </c>
      <c r="AZ1024" s="600" t="e">
        <f t="shared" si="3331"/>
        <v>#DIV/0!</v>
      </c>
      <c r="BA1024" s="601">
        <f t="shared" si="3332"/>
        <v>0</v>
      </c>
      <c r="BB1024" s="602">
        <f t="shared" si="3333"/>
        <v>0</v>
      </c>
      <c r="BC1024" s="568">
        <v>0</v>
      </c>
      <c r="BD1024" s="584">
        <f t="shared" si="3099"/>
        <v>0</v>
      </c>
      <c r="BE1024" s="583">
        <f t="shared" si="3100"/>
        <v>0</v>
      </c>
      <c r="BF1024" s="738"/>
      <c r="BG1024" s="586"/>
      <c r="BH1024" s="572">
        <f t="shared" si="3103"/>
        <v>46265</v>
      </c>
      <c r="BI1024" s="610">
        <f t="shared" si="3334"/>
        <v>46265</v>
      </c>
      <c r="BJ1024" s="580" t="str">
        <f t="shared" si="3102"/>
        <v/>
      </c>
      <c r="BK1024" s="752"/>
    </row>
    <row r="1025" spans="1:63" ht="13">
      <c r="A1025" s="590"/>
      <c r="B1025" s="591"/>
      <c r="C1025" s="735"/>
      <c r="D1025" s="558"/>
      <c r="E1025" s="558"/>
      <c r="F1025" s="591"/>
      <c r="G1025" s="580"/>
      <c r="H1025" s="581"/>
      <c r="I1025" s="664"/>
      <c r="J1025" s="580"/>
      <c r="K1025" s="594">
        <f t="shared" si="3298"/>
        <v>0</v>
      </c>
      <c r="L1025" s="580">
        <v>0</v>
      </c>
      <c r="M1025" s="558"/>
      <c r="N1025" s="558"/>
      <c r="O1025" s="562">
        <f t="shared" si="3317"/>
        <v>0</v>
      </c>
      <c r="P1025" s="560"/>
      <c r="Q1025" s="558"/>
      <c r="R1025" s="562">
        <f t="shared" si="3318"/>
        <v>0</v>
      </c>
      <c r="S1025" s="560"/>
      <c r="T1025" s="558"/>
      <c r="U1025" s="595">
        <f t="shared" si="3319"/>
        <v>0</v>
      </c>
      <c r="V1025" s="560"/>
      <c r="W1025" s="558"/>
      <c r="X1025" s="562">
        <f t="shared" si="3320"/>
        <v>0</v>
      </c>
      <c r="Y1025" s="560"/>
      <c r="Z1025" s="558"/>
      <c r="AA1025" s="595">
        <f t="shared" si="3321"/>
        <v>0</v>
      </c>
      <c r="AB1025" s="560"/>
      <c r="AC1025" s="558"/>
      <c r="AD1025" s="562">
        <f t="shared" si="3322"/>
        <v>0</v>
      </c>
      <c r="AE1025" s="557"/>
      <c r="AF1025" s="558"/>
      <c r="AG1025" s="672">
        <f t="shared" si="3323"/>
        <v>0</v>
      </c>
      <c r="AH1025" s="560"/>
      <c r="AI1025" s="558"/>
      <c r="AJ1025" s="562">
        <f t="shared" si="3324"/>
        <v>0</v>
      </c>
      <c r="AK1025" s="560"/>
      <c r="AL1025" s="558"/>
      <c r="AM1025" s="562">
        <f t="shared" si="3325"/>
        <v>0</v>
      </c>
      <c r="AN1025" s="560"/>
      <c r="AO1025" s="558"/>
      <c r="AP1025" s="562">
        <f t="shared" si="3326"/>
        <v>0</v>
      </c>
      <c r="AQ1025" s="560"/>
      <c r="AR1025" s="558"/>
      <c r="AS1025" s="562">
        <f t="shared" si="3327"/>
        <v>0</v>
      </c>
      <c r="AT1025" s="560"/>
      <c r="AU1025" s="558"/>
      <c r="AV1025" s="562">
        <f t="shared" si="3328"/>
        <v>0</v>
      </c>
      <c r="AW1025" s="597">
        <f t="shared" si="3329"/>
        <v>0</v>
      </c>
      <c r="AX1025" s="583">
        <f t="shared" si="3329"/>
        <v>0</v>
      </c>
      <c r="AY1025" s="599">
        <f t="shared" si="3330"/>
        <v>0</v>
      </c>
      <c r="AZ1025" s="600" t="e">
        <f t="shared" si="3331"/>
        <v>#DIV/0!</v>
      </c>
      <c r="BA1025" s="601">
        <f t="shared" si="3332"/>
        <v>0</v>
      </c>
      <c r="BB1025" s="602">
        <f t="shared" si="3333"/>
        <v>0</v>
      </c>
      <c r="BC1025" s="568">
        <v>0</v>
      </c>
      <c r="BD1025" s="584">
        <f t="shared" ref="BD1025:BD1043" si="3335">K1025</f>
        <v>0</v>
      </c>
      <c r="BE1025" s="583">
        <f t="shared" si="3100"/>
        <v>0</v>
      </c>
      <c r="BF1025" s="738"/>
      <c r="BG1025" s="586"/>
      <c r="BH1025" s="572">
        <f t="shared" si="3103"/>
        <v>46265</v>
      </c>
      <c r="BI1025" s="610">
        <f t="shared" si="3334"/>
        <v>46265</v>
      </c>
      <c r="BJ1025" s="580" t="str">
        <f t="shared" si="3102"/>
        <v/>
      </c>
      <c r="BK1025" s="752"/>
    </row>
    <row r="1026" spans="1:63" ht="13">
      <c r="A1026" s="590"/>
      <c r="B1026" s="591"/>
      <c r="C1026" s="735"/>
      <c r="D1026" s="558"/>
      <c r="E1026" s="558"/>
      <c r="F1026" s="591"/>
      <c r="G1026" s="580"/>
      <c r="H1026" s="581"/>
      <c r="I1026" s="664"/>
      <c r="J1026" s="580"/>
      <c r="K1026" s="594">
        <f t="shared" si="3298"/>
        <v>0</v>
      </c>
      <c r="L1026" s="588">
        <v>0</v>
      </c>
      <c r="M1026" s="558"/>
      <c r="N1026" s="558"/>
      <c r="O1026" s="562">
        <f t="shared" si="3317"/>
        <v>0</v>
      </c>
      <c r="P1026" s="560"/>
      <c r="Q1026" s="558"/>
      <c r="R1026" s="562">
        <f t="shared" si="3318"/>
        <v>0</v>
      </c>
      <c r="S1026" s="560"/>
      <c r="T1026" s="558"/>
      <c r="U1026" s="595">
        <f t="shared" si="3319"/>
        <v>0</v>
      </c>
      <c r="V1026" s="560"/>
      <c r="W1026" s="558"/>
      <c r="X1026" s="562">
        <f t="shared" si="3320"/>
        <v>0</v>
      </c>
      <c r="Y1026" s="560"/>
      <c r="Z1026" s="558"/>
      <c r="AA1026" s="595">
        <f t="shared" si="3321"/>
        <v>0</v>
      </c>
      <c r="AB1026" s="560"/>
      <c r="AC1026" s="558"/>
      <c r="AD1026" s="562">
        <f t="shared" si="3322"/>
        <v>0</v>
      </c>
      <c r="AE1026" s="557"/>
      <c r="AF1026" s="558"/>
      <c r="AG1026" s="672">
        <f t="shared" si="3323"/>
        <v>0</v>
      </c>
      <c r="AH1026" s="560"/>
      <c r="AI1026" s="558"/>
      <c r="AJ1026" s="562">
        <f t="shared" si="3324"/>
        <v>0</v>
      </c>
      <c r="AK1026" s="560"/>
      <c r="AL1026" s="558"/>
      <c r="AM1026" s="562">
        <f t="shared" si="3325"/>
        <v>0</v>
      </c>
      <c r="AN1026" s="560"/>
      <c r="AO1026" s="558"/>
      <c r="AP1026" s="562">
        <f t="shared" si="3326"/>
        <v>0</v>
      </c>
      <c r="AQ1026" s="560"/>
      <c r="AR1026" s="558"/>
      <c r="AS1026" s="562">
        <f t="shared" si="3327"/>
        <v>0</v>
      </c>
      <c r="AT1026" s="560"/>
      <c r="AU1026" s="558"/>
      <c r="AV1026" s="562">
        <f t="shared" si="3328"/>
        <v>0</v>
      </c>
      <c r="AW1026" s="597">
        <f t="shared" si="3329"/>
        <v>0</v>
      </c>
      <c r="AX1026" s="583">
        <f t="shared" si="3329"/>
        <v>0</v>
      </c>
      <c r="AY1026" s="599">
        <f t="shared" si="3330"/>
        <v>0</v>
      </c>
      <c r="AZ1026" s="600" t="e">
        <f t="shared" si="3331"/>
        <v>#DIV/0!</v>
      </c>
      <c r="BA1026" s="601">
        <f t="shared" si="3332"/>
        <v>0</v>
      </c>
      <c r="BB1026" s="602">
        <f t="shared" si="3333"/>
        <v>0</v>
      </c>
      <c r="BC1026" s="568">
        <v>0</v>
      </c>
      <c r="BD1026" s="584">
        <f t="shared" si="3335"/>
        <v>0</v>
      </c>
      <c r="BE1026" s="583">
        <f t="shared" si="3100"/>
        <v>0</v>
      </c>
      <c r="BF1026" s="738"/>
      <c r="BG1026" s="586"/>
      <c r="BH1026" s="572">
        <f t="shared" si="3103"/>
        <v>46265</v>
      </c>
      <c r="BI1026" s="610">
        <f t="shared" si="3334"/>
        <v>46265</v>
      </c>
      <c r="BJ1026" s="580" t="str">
        <f t="shared" si="3102"/>
        <v/>
      </c>
      <c r="BK1026" s="752"/>
    </row>
    <row r="1027" spans="1:63" ht="13">
      <c r="A1027" s="590"/>
      <c r="B1027" s="591"/>
      <c r="C1027" s="735"/>
      <c r="D1027" s="558"/>
      <c r="E1027" s="558"/>
      <c r="F1027" s="591"/>
      <c r="G1027" s="580"/>
      <c r="H1027" s="581"/>
      <c r="I1027" s="664"/>
      <c r="J1027" s="580"/>
      <c r="K1027" s="594">
        <f t="shared" si="3298"/>
        <v>0</v>
      </c>
      <c r="L1027" s="588">
        <v>0</v>
      </c>
      <c r="M1027" s="558"/>
      <c r="N1027" s="558"/>
      <c r="O1027" s="562">
        <f t="shared" si="3317"/>
        <v>0</v>
      </c>
      <c r="P1027" s="560"/>
      <c r="Q1027" s="558"/>
      <c r="R1027" s="562">
        <f t="shared" si="3318"/>
        <v>0</v>
      </c>
      <c r="S1027" s="560"/>
      <c r="T1027" s="558"/>
      <c r="U1027" s="595">
        <f t="shared" si="3319"/>
        <v>0</v>
      </c>
      <c r="V1027" s="560"/>
      <c r="W1027" s="558"/>
      <c r="X1027" s="562">
        <f t="shared" si="3320"/>
        <v>0</v>
      </c>
      <c r="Y1027" s="560"/>
      <c r="Z1027" s="558"/>
      <c r="AA1027" s="595">
        <f t="shared" si="3321"/>
        <v>0</v>
      </c>
      <c r="AB1027" s="560"/>
      <c r="AC1027" s="558"/>
      <c r="AD1027" s="562">
        <f t="shared" si="3322"/>
        <v>0</v>
      </c>
      <c r="AE1027" s="557"/>
      <c r="AF1027" s="558"/>
      <c r="AG1027" s="672">
        <f t="shared" si="3323"/>
        <v>0</v>
      </c>
      <c r="AH1027" s="560"/>
      <c r="AI1027" s="558"/>
      <c r="AJ1027" s="562">
        <f t="shared" si="3324"/>
        <v>0</v>
      </c>
      <c r="AK1027" s="560"/>
      <c r="AL1027" s="558"/>
      <c r="AM1027" s="562">
        <f t="shared" si="3325"/>
        <v>0</v>
      </c>
      <c r="AN1027" s="560"/>
      <c r="AO1027" s="558"/>
      <c r="AP1027" s="562">
        <f t="shared" si="3326"/>
        <v>0</v>
      </c>
      <c r="AQ1027" s="560"/>
      <c r="AR1027" s="558"/>
      <c r="AS1027" s="562">
        <f t="shared" si="3327"/>
        <v>0</v>
      </c>
      <c r="AT1027" s="560"/>
      <c r="AU1027" s="558"/>
      <c r="AV1027" s="562">
        <f t="shared" si="3328"/>
        <v>0</v>
      </c>
      <c r="AW1027" s="597">
        <f t="shared" si="3329"/>
        <v>0</v>
      </c>
      <c r="AX1027" s="583">
        <f t="shared" si="3329"/>
        <v>0</v>
      </c>
      <c r="AY1027" s="599">
        <f t="shared" si="3330"/>
        <v>0</v>
      </c>
      <c r="AZ1027" s="600" t="e">
        <f t="shared" si="3331"/>
        <v>#DIV/0!</v>
      </c>
      <c r="BA1027" s="601">
        <f t="shared" si="3332"/>
        <v>0</v>
      </c>
      <c r="BB1027" s="602">
        <f t="shared" si="3333"/>
        <v>0</v>
      </c>
      <c r="BC1027" s="568">
        <v>0</v>
      </c>
      <c r="BD1027" s="584">
        <f t="shared" si="3335"/>
        <v>0</v>
      </c>
      <c r="BE1027" s="583">
        <f t="shared" si="3100"/>
        <v>0</v>
      </c>
      <c r="BF1027" s="738"/>
      <c r="BG1027" s="586"/>
      <c r="BH1027" s="572">
        <f t="shared" ref="BH1027:BH1043" si="3336">BH1026</f>
        <v>46265</v>
      </c>
      <c r="BI1027" s="610">
        <f t="shared" si="3334"/>
        <v>46265</v>
      </c>
      <c r="BJ1027" s="580" t="str">
        <f t="shared" si="3102"/>
        <v/>
      </c>
      <c r="BK1027" s="752"/>
    </row>
    <row r="1028" spans="1:63" ht="13">
      <c r="A1028" s="590"/>
      <c r="B1028" s="591"/>
      <c r="C1028" s="735"/>
      <c r="D1028" s="558"/>
      <c r="E1028" s="558"/>
      <c r="F1028" s="591"/>
      <c r="G1028" s="580"/>
      <c r="H1028" s="581"/>
      <c r="I1028" s="664"/>
      <c r="J1028" s="580"/>
      <c r="K1028" s="594">
        <f t="shared" si="3298"/>
        <v>0</v>
      </c>
      <c r="L1028" s="580">
        <v>0</v>
      </c>
      <c r="M1028" s="558"/>
      <c r="N1028" s="558"/>
      <c r="O1028" s="562">
        <f t="shared" si="3317"/>
        <v>0</v>
      </c>
      <c r="P1028" s="560"/>
      <c r="Q1028" s="558"/>
      <c r="R1028" s="562">
        <f t="shared" si="3318"/>
        <v>0</v>
      </c>
      <c r="S1028" s="560"/>
      <c r="T1028" s="558"/>
      <c r="U1028" s="595">
        <f t="shared" si="3319"/>
        <v>0</v>
      </c>
      <c r="V1028" s="560"/>
      <c r="W1028" s="558"/>
      <c r="X1028" s="562">
        <f t="shared" si="3320"/>
        <v>0</v>
      </c>
      <c r="Y1028" s="560"/>
      <c r="Z1028" s="558"/>
      <c r="AA1028" s="595">
        <f t="shared" si="3321"/>
        <v>0</v>
      </c>
      <c r="AB1028" s="560"/>
      <c r="AC1028" s="558"/>
      <c r="AD1028" s="562">
        <f t="shared" si="3322"/>
        <v>0</v>
      </c>
      <c r="AE1028" s="557"/>
      <c r="AF1028" s="558"/>
      <c r="AG1028" s="672">
        <f t="shared" si="3323"/>
        <v>0</v>
      </c>
      <c r="AH1028" s="560"/>
      <c r="AI1028" s="558"/>
      <c r="AJ1028" s="562">
        <f t="shared" si="3324"/>
        <v>0</v>
      </c>
      <c r="AK1028" s="560"/>
      <c r="AL1028" s="558"/>
      <c r="AM1028" s="562">
        <f t="shared" si="3325"/>
        <v>0</v>
      </c>
      <c r="AN1028" s="560"/>
      <c r="AO1028" s="558"/>
      <c r="AP1028" s="562">
        <f t="shared" si="3326"/>
        <v>0</v>
      </c>
      <c r="AQ1028" s="560"/>
      <c r="AR1028" s="558"/>
      <c r="AS1028" s="562">
        <f t="shared" si="3327"/>
        <v>0</v>
      </c>
      <c r="AT1028" s="560"/>
      <c r="AU1028" s="558"/>
      <c r="AV1028" s="562">
        <f t="shared" si="3328"/>
        <v>0</v>
      </c>
      <c r="AW1028" s="597">
        <f t="shared" si="3329"/>
        <v>0</v>
      </c>
      <c r="AX1028" s="583">
        <f t="shared" si="3329"/>
        <v>0</v>
      </c>
      <c r="AY1028" s="599">
        <f t="shared" si="3330"/>
        <v>0</v>
      </c>
      <c r="AZ1028" s="600" t="e">
        <f t="shared" si="3331"/>
        <v>#DIV/0!</v>
      </c>
      <c r="BA1028" s="601">
        <f t="shared" si="3332"/>
        <v>0</v>
      </c>
      <c r="BB1028" s="602">
        <f t="shared" si="3333"/>
        <v>0</v>
      </c>
      <c r="BC1028" s="568">
        <v>0</v>
      </c>
      <c r="BD1028" s="584">
        <f t="shared" si="3335"/>
        <v>0</v>
      </c>
      <c r="BE1028" s="583">
        <f t="shared" si="3100"/>
        <v>0</v>
      </c>
      <c r="BF1028" s="738"/>
      <c r="BG1028" s="586"/>
      <c r="BH1028" s="572">
        <f t="shared" si="3336"/>
        <v>46265</v>
      </c>
      <c r="BI1028" s="610">
        <f t="shared" si="3334"/>
        <v>46265</v>
      </c>
      <c r="BJ1028" s="580" t="str">
        <f t="shared" si="3102"/>
        <v/>
      </c>
      <c r="BK1028" s="752"/>
    </row>
    <row r="1029" spans="1:63" ht="13">
      <c r="A1029" s="590"/>
      <c r="B1029" s="591"/>
      <c r="C1029" s="735"/>
      <c r="D1029" s="558"/>
      <c r="E1029" s="558"/>
      <c r="F1029" s="591"/>
      <c r="G1029" s="580"/>
      <c r="H1029" s="581"/>
      <c r="I1029" s="664"/>
      <c r="J1029" s="580"/>
      <c r="K1029" s="594">
        <f t="shared" si="3298"/>
        <v>0</v>
      </c>
      <c r="L1029" s="588">
        <v>0</v>
      </c>
      <c r="M1029" s="558"/>
      <c r="N1029" s="558"/>
      <c r="O1029" s="562">
        <f t="shared" si="3317"/>
        <v>0</v>
      </c>
      <c r="P1029" s="560"/>
      <c r="Q1029" s="558"/>
      <c r="R1029" s="562">
        <f t="shared" si="3318"/>
        <v>0</v>
      </c>
      <c r="S1029" s="560"/>
      <c r="T1029" s="558"/>
      <c r="U1029" s="595">
        <f t="shared" si="3319"/>
        <v>0</v>
      </c>
      <c r="V1029" s="560"/>
      <c r="W1029" s="558"/>
      <c r="X1029" s="562">
        <f t="shared" si="3320"/>
        <v>0</v>
      </c>
      <c r="Y1029" s="560"/>
      <c r="Z1029" s="558"/>
      <c r="AA1029" s="595">
        <f t="shared" si="3321"/>
        <v>0</v>
      </c>
      <c r="AB1029" s="560"/>
      <c r="AC1029" s="558"/>
      <c r="AD1029" s="562">
        <f t="shared" si="3322"/>
        <v>0</v>
      </c>
      <c r="AE1029" s="557"/>
      <c r="AF1029" s="558"/>
      <c r="AG1029" s="672">
        <f t="shared" si="3323"/>
        <v>0</v>
      </c>
      <c r="AH1029" s="560"/>
      <c r="AI1029" s="558"/>
      <c r="AJ1029" s="562">
        <f t="shared" si="3324"/>
        <v>0</v>
      </c>
      <c r="AK1029" s="560"/>
      <c r="AL1029" s="558"/>
      <c r="AM1029" s="562">
        <f t="shared" si="3325"/>
        <v>0</v>
      </c>
      <c r="AN1029" s="560"/>
      <c r="AO1029" s="558"/>
      <c r="AP1029" s="562">
        <f t="shared" si="3326"/>
        <v>0</v>
      </c>
      <c r="AQ1029" s="560"/>
      <c r="AR1029" s="558"/>
      <c r="AS1029" s="562">
        <f t="shared" si="3327"/>
        <v>0</v>
      </c>
      <c r="AT1029" s="560"/>
      <c r="AU1029" s="558"/>
      <c r="AV1029" s="562">
        <f t="shared" si="3328"/>
        <v>0</v>
      </c>
      <c r="AW1029" s="597">
        <f t="shared" si="3329"/>
        <v>0</v>
      </c>
      <c r="AX1029" s="583">
        <f t="shared" si="3329"/>
        <v>0</v>
      </c>
      <c r="AY1029" s="599">
        <f t="shared" si="3330"/>
        <v>0</v>
      </c>
      <c r="AZ1029" s="600" t="e">
        <f t="shared" si="3331"/>
        <v>#DIV/0!</v>
      </c>
      <c r="BA1029" s="601">
        <f t="shared" si="3332"/>
        <v>0</v>
      </c>
      <c r="BB1029" s="602">
        <f t="shared" si="3333"/>
        <v>0</v>
      </c>
      <c r="BC1029" s="568">
        <v>0</v>
      </c>
      <c r="BD1029" s="584">
        <f t="shared" si="3335"/>
        <v>0</v>
      </c>
      <c r="BE1029" s="583">
        <f t="shared" ref="BE1029:BE1043" si="3337">SUM(BD1029-BC1029)</f>
        <v>0</v>
      </c>
      <c r="BF1029" s="738"/>
      <c r="BG1029" s="586"/>
      <c r="BH1029" s="572">
        <f t="shared" si="3336"/>
        <v>46265</v>
      </c>
      <c r="BI1029" s="610">
        <f t="shared" si="3334"/>
        <v>46265</v>
      </c>
      <c r="BJ1029" s="580" t="str">
        <f t="shared" ref="BJ1029:BJ1043" si="3338">IF(AND(K1029&gt;0,BI1029&gt;365),"Dead Stock","")</f>
        <v/>
      </c>
      <c r="BK1029" s="752"/>
    </row>
    <row r="1030" spans="1:63" ht="13">
      <c r="A1030" s="590"/>
      <c r="B1030" s="591"/>
      <c r="C1030" s="735"/>
      <c r="D1030" s="558"/>
      <c r="E1030" s="558"/>
      <c r="F1030" s="591"/>
      <c r="G1030" s="580"/>
      <c r="H1030" s="581"/>
      <c r="I1030" s="664"/>
      <c r="J1030" s="580"/>
      <c r="K1030" s="594">
        <f t="shared" si="3298"/>
        <v>0</v>
      </c>
      <c r="L1030" s="588">
        <v>0</v>
      </c>
      <c r="M1030" s="558"/>
      <c r="N1030" s="558"/>
      <c r="O1030" s="562">
        <f t="shared" si="3317"/>
        <v>0</v>
      </c>
      <c r="P1030" s="560"/>
      <c r="Q1030" s="558"/>
      <c r="R1030" s="562">
        <f t="shared" si="3318"/>
        <v>0</v>
      </c>
      <c r="S1030" s="560"/>
      <c r="T1030" s="558"/>
      <c r="U1030" s="595">
        <f t="shared" si="3319"/>
        <v>0</v>
      </c>
      <c r="V1030" s="560"/>
      <c r="W1030" s="558"/>
      <c r="X1030" s="562">
        <f t="shared" si="3320"/>
        <v>0</v>
      </c>
      <c r="Y1030" s="560"/>
      <c r="Z1030" s="558"/>
      <c r="AA1030" s="595">
        <f t="shared" si="3321"/>
        <v>0</v>
      </c>
      <c r="AB1030" s="560"/>
      <c r="AC1030" s="558"/>
      <c r="AD1030" s="562">
        <f t="shared" si="3322"/>
        <v>0</v>
      </c>
      <c r="AE1030" s="557"/>
      <c r="AF1030" s="558"/>
      <c r="AG1030" s="672">
        <f t="shared" si="3323"/>
        <v>0</v>
      </c>
      <c r="AH1030" s="560"/>
      <c r="AI1030" s="558"/>
      <c r="AJ1030" s="562">
        <f t="shared" si="3324"/>
        <v>0</v>
      </c>
      <c r="AK1030" s="560"/>
      <c r="AL1030" s="558"/>
      <c r="AM1030" s="562">
        <f t="shared" si="3325"/>
        <v>0</v>
      </c>
      <c r="AN1030" s="560"/>
      <c r="AO1030" s="558"/>
      <c r="AP1030" s="562">
        <f t="shared" si="3326"/>
        <v>0</v>
      </c>
      <c r="AQ1030" s="560"/>
      <c r="AR1030" s="558"/>
      <c r="AS1030" s="562">
        <f t="shared" si="3327"/>
        <v>0</v>
      </c>
      <c r="AT1030" s="560"/>
      <c r="AU1030" s="558"/>
      <c r="AV1030" s="562">
        <f t="shared" si="3328"/>
        <v>0</v>
      </c>
      <c r="AW1030" s="597">
        <f t="shared" si="3329"/>
        <v>0</v>
      </c>
      <c r="AX1030" s="583">
        <f t="shared" si="3329"/>
        <v>0</v>
      </c>
      <c r="AY1030" s="599">
        <f t="shared" si="3330"/>
        <v>0</v>
      </c>
      <c r="AZ1030" s="600" t="e">
        <f t="shared" si="3331"/>
        <v>#DIV/0!</v>
      </c>
      <c r="BA1030" s="601">
        <f t="shared" si="3332"/>
        <v>0</v>
      </c>
      <c r="BB1030" s="602">
        <f t="shared" si="3333"/>
        <v>0</v>
      </c>
      <c r="BC1030" s="568">
        <v>0</v>
      </c>
      <c r="BD1030" s="584">
        <f t="shared" si="3335"/>
        <v>0</v>
      </c>
      <c r="BE1030" s="583">
        <f t="shared" si="3337"/>
        <v>0</v>
      </c>
      <c r="BF1030" s="738"/>
      <c r="BG1030" s="586"/>
      <c r="BH1030" s="572">
        <f t="shared" si="3336"/>
        <v>46265</v>
      </c>
      <c r="BI1030" s="610">
        <f t="shared" si="3334"/>
        <v>46265</v>
      </c>
      <c r="BJ1030" s="580" t="str">
        <f t="shared" si="3338"/>
        <v/>
      </c>
      <c r="BK1030" s="752"/>
    </row>
    <row r="1031" spans="1:63" ht="13">
      <c r="A1031" s="590"/>
      <c r="B1031" s="591"/>
      <c r="C1031" s="735"/>
      <c r="D1031" s="558"/>
      <c r="E1031" s="558"/>
      <c r="F1031" s="591"/>
      <c r="G1031" s="580"/>
      <c r="H1031" s="581"/>
      <c r="I1031" s="664"/>
      <c r="J1031" s="580"/>
      <c r="K1031" s="594">
        <f t="shared" si="3298"/>
        <v>0</v>
      </c>
      <c r="L1031" s="580">
        <v>0</v>
      </c>
      <c r="M1031" s="558"/>
      <c r="N1031" s="558"/>
      <c r="O1031" s="562">
        <f t="shared" si="3317"/>
        <v>0</v>
      </c>
      <c r="P1031" s="560"/>
      <c r="Q1031" s="558"/>
      <c r="R1031" s="562">
        <f t="shared" si="3318"/>
        <v>0</v>
      </c>
      <c r="S1031" s="560"/>
      <c r="T1031" s="558"/>
      <c r="U1031" s="595">
        <f t="shared" si="3319"/>
        <v>0</v>
      </c>
      <c r="V1031" s="560"/>
      <c r="W1031" s="558"/>
      <c r="X1031" s="562">
        <f t="shared" si="3320"/>
        <v>0</v>
      </c>
      <c r="Y1031" s="560"/>
      <c r="Z1031" s="558"/>
      <c r="AA1031" s="595">
        <f t="shared" si="3321"/>
        <v>0</v>
      </c>
      <c r="AB1031" s="560"/>
      <c r="AC1031" s="558"/>
      <c r="AD1031" s="562">
        <f t="shared" si="3322"/>
        <v>0</v>
      </c>
      <c r="AE1031" s="557"/>
      <c r="AF1031" s="558"/>
      <c r="AG1031" s="672">
        <f t="shared" si="3323"/>
        <v>0</v>
      </c>
      <c r="AH1031" s="560"/>
      <c r="AI1031" s="558"/>
      <c r="AJ1031" s="562">
        <f t="shared" si="3324"/>
        <v>0</v>
      </c>
      <c r="AK1031" s="560"/>
      <c r="AL1031" s="558"/>
      <c r="AM1031" s="562">
        <f t="shared" si="3325"/>
        <v>0</v>
      </c>
      <c r="AN1031" s="560"/>
      <c r="AO1031" s="558"/>
      <c r="AP1031" s="562">
        <f t="shared" si="3326"/>
        <v>0</v>
      </c>
      <c r="AQ1031" s="560"/>
      <c r="AR1031" s="558"/>
      <c r="AS1031" s="562">
        <f t="shared" si="3327"/>
        <v>0</v>
      </c>
      <c r="AT1031" s="560"/>
      <c r="AU1031" s="558"/>
      <c r="AV1031" s="562">
        <f t="shared" si="3328"/>
        <v>0</v>
      </c>
      <c r="AW1031" s="597">
        <f t="shared" si="3329"/>
        <v>0</v>
      </c>
      <c r="AX1031" s="583">
        <f t="shared" si="3329"/>
        <v>0</v>
      </c>
      <c r="AY1031" s="599">
        <f t="shared" si="3330"/>
        <v>0</v>
      </c>
      <c r="AZ1031" s="600" t="e">
        <f t="shared" si="3331"/>
        <v>#DIV/0!</v>
      </c>
      <c r="BA1031" s="601">
        <f t="shared" si="3332"/>
        <v>0</v>
      </c>
      <c r="BB1031" s="602">
        <f t="shared" si="3333"/>
        <v>0</v>
      </c>
      <c r="BC1031" s="568">
        <v>0</v>
      </c>
      <c r="BD1031" s="584">
        <f t="shared" si="3335"/>
        <v>0</v>
      </c>
      <c r="BE1031" s="583">
        <f t="shared" si="3337"/>
        <v>0</v>
      </c>
      <c r="BF1031" s="738"/>
      <c r="BG1031" s="586"/>
      <c r="BH1031" s="572">
        <f t="shared" si="3336"/>
        <v>46265</v>
      </c>
      <c r="BI1031" s="610">
        <f t="shared" si="3334"/>
        <v>46265</v>
      </c>
      <c r="BJ1031" s="580" t="str">
        <f t="shared" si="3338"/>
        <v/>
      </c>
      <c r="BK1031" s="752"/>
    </row>
    <row r="1032" spans="1:63" ht="13">
      <c r="A1032" s="590"/>
      <c r="B1032" s="591"/>
      <c r="C1032" s="735"/>
      <c r="D1032" s="558"/>
      <c r="E1032" s="558"/>
      <c r="F1032" s="591"/>
      <c r="G1032" s="580"/>
      <c r="H1032" s="581"/>
      <c r="I1032" s="664"/>
      <c r="J1032" s="580"/>
      <c r="K1032" s="594">
        <f t="shared" si="3298"/>
        <v>0</v>
      </c>
      <c r="L1032" s="588">
        <v>0</v>
      </c>
      <c r="M1032" s="558"/>
      <c r="N1032" s="558"/>
      <c r="O1032" s="562">
        <f t="shared" si="3317"/>
        <v>0</v>
      </c>
      <c r="P1032" s="560"/>
      <c r="Q1032" s="558"/>
      <c r="R1032" s="562">
        <f t="shared" si="3318"/>
        <v>0</v>
      </c>
      <c r="S1032" s="560"/>
      <c r="T1032" s="558"/>
      <c r="U1032" s="595">
        <f t="shared" si="3319"/>
        <v>0</v>
      </c>
      <c r="V1032" s="560"/>
      <c r="W1032" s="558"/>
      <c r="X1032" s="562">
        <f t="shared" si="3320"/>
        <v>0</v>
      </c>
      <c r="Y1032" s="560"/>
      <c r="Z1032" s="558"/>
      <c r="AA1032" s="595">
        <f t="shared" si="3321"/>
        <v>0</v>
      </c>
      <c r="AB1032" s="560"/>
      <c r="AC1032" s="558"/>
      <c r="AD1032" s="562">
        <f t="shared" si="3322"/>
        <v>0</v>
      </c>
      <c r="AE1032" s="557"/>
      <c r="AF1032" s="558"/>
      <c r="AG1032" s="672">
        <f t="shared" si="3323"/>
        <v>0</v>
      </c>
      <c r="AH1032" s="560"/>
      <c r="AI1032" s="558"/>
      <c r="AJ1032" s="562">
        <f t="shared" si="3324"/>
        <v>0</v>
      </c>
      <c r="AK1032" s="560"/>
      <c r="AL1032" s="558"/>
      <c r="AM1032" s="562">
        <f t="shared" si="3325"/>
        <v>0</v>
      </c>
      <c r="AN1032" s="560"/>
      <c r="AO1032" s="558"/>
      <c r="AP1032" s="562">
        <f t="shared" si="3326"/>
        <v>0</v>
      </c>
      <c r="AQ1032" s="560"/>
      <c r="AR1032" s="558"/>
      <c r="AS1032" s="562">
        <f t="shared" si="3327"/>
        <v>0</v>
      </c>
      <c r="AT1032" s="560"/>
      <c r="AU1032" s="558"/>
      <c r="AV1032" s="562">
        <f t="shared" si="3328"/>
        <v>0</v>
      </c>
      <c r="AW1032" s="597">
        <f t="shared" si="3329"/>
        <v>0</v>
      </c>
      <c r="AX1032" s="583">
        <f t="shared" si="3329"/>
        <v>0</v>
      </c>
      <c r="AY1032" s="599">
        <f t="shared" si="3330"/>
        <v>0</v>
      </c>
      <c r="AZ1032" s="600" t="e">
        <f t="shared" si="3331"/>
        <v>#DIV/0!</v>
      </c>
      <c r="BA1032" s="601">
        <f t="shared" si="3332"/>
        <v>0</v>
      </c>
      <c r="BB1032" s="602">
        <f t="shared" si="3333"/>
        <v>0</v>
      </c>
      <c r="BC1032" s="568">
        <v>0</v>
      </c>
      <c r="BD1032" s="584">
        <f t="shared" si="3335"/>
        <v>0</v>
      </c>
      <c r="BE1032" s="583">
        <f t="shared" si="3337"/>
        <v>0</v>
      </c>
      <c r="BF1032" s="738"/>
      <c r="BG1032" s="586"/>
      <c r="BH1032" s="572">
        <f t="shared" si="3336"/>
        <v>46265</v>
      </c>
      <c r="BI1032" s="610">
        <f t="shared" si="3334"/>
        <v>46265</v>
      </c>
      <c r="BJ1032" s="580" t="str">
        <f t="shared" si="3338"/>
        <v/>
      </c>
      <c r="BK1032" s="752"/>
    </row>
    <row r="1033" spans="1:63" ht="13">
      <c r="A1033" s="590"/>
      <c r="B1033" s="591"/>
      <c r="C1033" s="735"/>
      <c r="D1033" s="558"/>
      <c r="E1033" s="558"/>
      <c r="F1033" s="591"/>
      <c r="G1033" s="580"/>
      <c r="H1033" s="581"/>
      <c r="I1033" s="664"/>
      <c r="J1033" s="580"/>
      <c r="K1033" s="594">
        <f t="shared" si="3298"/>
        <v>0</v>
      </c>
      <c r="L1033" s="588">
        <v>0</v>
      </c>
      <c r="M1033" s="558"/>
      <c r="N1033" s="558"/>
      <c r="O1033" s="562">
        <f t="shared" si="3317"/>
        <v>0</v>
      </c>
      <c r="P1033" s="560"/>
      <c r="Q1033" s="558"/>
      <c r="R1033" s="562">
        <f t="shared" si="3318"/>
        <v>0</v>
      </c>
      <c r="S1033" s="560"/>
      <c r="T1033" s="558"/>
      <c r="U1033" s="595">
        <f t="shared" si="3319"/>
        <v>0</v>
      </c>
      <c r="V1033" s="560"/>
      <c r="W1033" s="558"/>
      <c r="X1033" s="562">
        <f t="shared" si="3320"/>
        <v>0</v>
      </c>
      <c r="Y1033" s="560"/>
      <c r="Z1033" s="558"/>
      <c r="AA1033" s="595">
        <f t="shared" si="3321"/>
        <v>0</v>
      </c>
      <c r="AB1033" s="560"/>
      <c r="AC1033" s="558"/>
      <c r="AD1033" s="562">
        <f t="shared" si="3322"/>
        <v>0</v>
      </c>
      <c r="AE1033" s="557"/>
      <c r="AF1033" s="558"/>
      <c r="AG1033" s="672">
        <f t="shared" si="3323"/>
        <v>0</v>
      </c>
      <c r="AH1033" s="560"/>
      <c r="AI1033" s="558"/>
      <c r="AJ1033" s="562">
        <f t="shared" si="3324"/>
        <v>0</v>
      </c>
      <c r="AK1033" s="560"/>
      <c r="AL1033" s="558"/>
      <c r="AM1033" s="562">
        <f t="shared" si="3325"/>
        <v>0</v>
      </c>
      <c r="AN1033" s="560"/>
      <c r="AO1033" s="558"/>
      <c r="AP1033" s="562">
        <f t="shared" si="3326"/>
        <v>0</v>
      </c>
      <c r="AQ1033" s="560"/>
      <c r="AR1033" s="558"/>
      <c r="AS1033" s="562">
        <f t="shared" si="3327"/>
        <v>0</v>
      </c>
      <c r="AT1033" s="560"/>
      <c r="AU1033" s="558"/>
      <c r="AV1033" s="562">
        <f t="shared" si="3328"/>
        <v>0</v>
      </c>
      <c r="AW1033" s="597">
        <f t="shared" si="3329"/>
        <v>0</v>
      </c>
      <c r="AX1033" s="583">
        <f t="shared" si="3329"/>
        <v>0</v>
      </c>
      <c r="AY1033" s="599">
        <f t="shared" si="3330"/>
        <v>0</v>
      </c>
      <c r="AZ1033" s="600" t="e">
        <f t="shared" si="3331"/>
        <v>#DIV/0!</v>
      </c>
      <c r="BA1033" s="601">
        <f t="shared" si="3332"/>
        <v>0</v>
      </c>
      <c r="BB1033" s="602">
        <f t="shared" si="3333"/>
        <v>0</v>
      </c>
      <c r="BC1033" s="568">
        <v>0</v>
      </c>
      <c r="BD1033" s="584">
        <f t="shared" si="3335"/>
        <v>0</v>
      </c>
      <c r="BE1033" s="583">
        <f t="shared" si="3337"/>
        <v>0</v>
      </c>
      <c r="BF1033" s="738"/>
      <c r="BG1033" s="586"/>
      <c r="BH1033" s="572">
        <f t="shared" si="3336"/>
        <v>46265</v>
      </c>
      <c r="BI1033" s="610">
        <f t="shared" si="3334"/>
        <v>46265</v>
      </c>
      <c r="BJ1033" s="580" t="str">
        <f t="shared" si="3338"/>
        <v/>
      </c>
      <c r="BK1033" s="752"/>
    </row>
    <row r="1034" spans="1:63" ht="13">
      <c r="A1034" s="590"/>
      <c r="B1034" s="591"/>
      <c r="C1034" s="735"/>
      <c r="D1034" s="558"/>
      <c r="E1034" s="558"/>
      <c r="F1034" s="591"/>
      <c r="G1034" s="580"/>
      <c r="H1034" s="581"/>
      <c r="I1034" s="664"/>
      <c r="J1034" s="580"/>
      <c r="K1034" s="594">
        <f t="shared" si="3298"/>
        <v>0</v>
      </c>
      <c r="L1034" s="580">
        <v>0</v>
      </c>
      <c r="M1034" s="558"/>
      <c r="N1034" s="558"/>
      <c r="O1034" s="562">
        <f t="shared" si="3317"/>
        <v>0</v>
      </c>
      <c r="P1034" s="560"/>
      <c r="Q1034" s="558"/>
      <c r="R1034" s="562">
        <f t="shared" si="3318"/>
        <v>0</v>
      </c>
      <c r="S1034" s="560"/>
      <c r="T1034" s="558"/>
      <c r="U1034" s="595">
        <f t="shared" si="3319"/>
        <v>0</v>
      </c>
      <c r="V1034" s="560"/>
      <c r="W1034" s="558"/>
      <c r="X1034" s="562">
        <f t="shared" si="3320"/>
        <v>0</v>
      </c>
      <c r="Y1034" s="560"/>
      <c r="Z1034" s="558"/>
      <c r="AA1034" s="595">
        <f t="shared" si="3321"/>
        <v>0</v>
      </c>
      <c r="AB1034" s="560"/>
      <c r="AC1034" s="558"/>
      <c r="AD1034" s="562">
        <f t="shared" si="3322"/>
        <v>0</v>
      </c>
      <c r="AE1034" s="557"/>
      <c r="AF1034" s="558"/>
      <c r="AG1034" s="672">
        <f t="shared" si="3323"/>
        <v>0</v>
      </c>
      <c r="AH1034" s="560"/>
      <c r="AI1034" s="558"/>
      <c r="AJ1034" s="562">
        <f t="shared" si="3324"/>
        <v>0</v>
      </c>
      <c r="AK1034" s="560"/>
      <c r="AL1034" s="558"/>
      <c r="AM1034" s="562">
        <f t="shared" si="3325"/>
        <v>0</v>
      </c>
      <c r="AN1034" s="560"/>
      <c r="AO1034" s="558"/>
      <c r="AP1034" s="562">
        <f t="shared" si="3326"/>
        <v>0</v>
      </c>
      <c r="AQ1034" s="560"/>
      <c r="AR1034" s="558"/>
      <c r="AS1034" s="562">
        <f t="shared" si="3327"/>
        <v>0</v>
      </c>
      <c r="AT1034" s="560"/>
      <c r="AU1034" s="558"/>
      <c r="AV1034" s="562">
        <f t="shared" si="3328"/>
        <v>0</v>
      </c>
      <c r="AW1034" s="597">
        <f t="shared" si="3329"/>
        <v>0</v>
      </c>
      <c r="AX1034" s="583">
        <f t="shared" si="3329"/>
        <v>0</v>
      </c>
      <c r="AY1034" s="599">
        <f t="shared" si="3330"/>
        <v>0</v>
      </c>
      <c r="AZ1034" s="600" t="e">
        <f t="shared" si="3331"/>
        <v>#DIV/0!</v>
      </c>
      <c r="BA1034" s="601">
        <f t="shared" si="3332"/>
        <v>0</v>
      </c>
      <c r="BB1034" s="602">
        <f t="shared" si="3333"/>
        <v>0</v>
      </c>
      <c r="BC1034" s="568">
        <v>0</v>
      </c>
      <c r="BD1034" s="584">
        <f t="shared" si="3335"/>
        <v>0</v>
      </c>
      <c r="BE1034" s="583">
        <f t="shared" si="3337"/>
        <v>0</v>
      </c>
      <c r="BF1034" s="738"/>
      <c r="BG1034" s="586"/>
      <c r="BH1034" s="572">
        <f t="shared" si="3336"/>
        <v>46265</v>
      </c>
      <c r="BI1034" s="610">
        <f t="shared" si="3334"/>
        <v>46265</v>
      </c>
      <c r="BJ1034" s="580" t="str">
        <f t="shared" si="3338"/>
        <v/>
      </c>
      <c r="BK1034" s="752"/>
    </row>
    <row r="1035" spans="1:63" ht="13">
      <c r="A1035" s="590"/>
      <c r="B1035" s="591"/>
      <c r="C1035" s="735"/>
      <c r="D1035" s="558"/>
      <c r="E1035" s="558"/>
      <c r="F1035" s="591"/>
      <c r="G1035" s="580"/>
      <c r="H1035" s="581"/>
      <c r="I1035" s="664"/>
      <c r="J1035" s="580"/>
      <c r="K1035" s="594">
        <f t="shared" si="3298"/>
        <v>0</v>
      </c>
      <c r="L1035" s="588">
        <v>0</v>
      </c>
      <c r="M1035" s="558"/>
      <c r="N1035" s="558"/>
      <c r="O1035" s="562">
        <f t="shared" si="3317"/>
        <v>0</v>
      </c>
      <c r="P1035" s="560"/>
      <c r="Q1035" s="558"/>
      <c r="R1035" s="562">
        <f t="shared" si="3318"/>
        <v>0</v>
      </c>
      <c r="S1035" s="560"/>
      <c r="T1035" s="558"/>
      <c r="U1035" s="595">
        <f t="shared" si="3319"/>
        <v>0</v>
      </c>
      <c r="V1035" s="560"/>
      <c r="W1035" s="558"/>
      <c r="X1035" s="562">
        <f t="shared" si="3320"/>
        <v>0</v>
      </c>
      <c r="Y1035" s="560"/>
      <c r="Z1035" s="558"/>
      <c r="AA1035" s="595">
        <f t="shared" si="3321"/>
        <v>0</v>
      </c>
      <c r="AB1035" s="560"/>
      <c r="AC1035" s="558"/>
      <c r="AD1035" s="562">
        <f t="shared" si="3322"/>
        <v>0</v>
      </c>
      <c r="AE1035" s="557"/>
      <c r="AF1035" s="558"/>
      <c r="AG1035" s="672">
        <f t="shared" si="3323"/>
        <v>0</v>
      </c>
      <c r="AH1035" s="560"/>
      <c r="AI1035" s="558"/>
      <c r="AJ1035" s="562">
        <f t="shared" si="3324"/>
        <v>0</v>
      </c>
      <c r="AK1035" s="560"/>
      <c r="AL1035" s="558"/>
      <c r="AM1035" s="562">
        <f t="shared" si="3325"/>
        <v>0</v>
      </c>
      <c r="AN1035" s="560"/>
      <c r="AO1035" s="558"/>
      <c r="AP1035" s="562">
        <f t="shared" si="3326"/>
        <v>0</v>
      </c>
      <c r="AQ1035" s="560"/>
      <c r="AR1035" s="558"/>
      <c r="AS1035" s="562">
        <f t="shared" si="3327"/>
        <v>0</v>
      </c>
      <c r="AT1035" s="560"/>
      <c r="AU1035" s="558"/>
      <c r="AV1035" s="562">
        <f t="shared" si="3328"/>
        <v>0</v>
      </c>
      <c r="AW1035" s="597">
        <f t="shared" si="3329"/>
        <v>0</v>
      </c>
      <c r="AX1035" s="583">
        <f t="shared" si="3329"/>
        <v>0</v>
      </c>
      <c r="AY1035" s="599">
        <f t="shared" si="3330"/>
        <v>0</v>
      </c>
      <c r="AZ1035" s="600" t="e">
        <f t="shared" si="3331"/>
        <v>#DIV/0!</v>
      </c>
      <c r="BA1035" s="601">
        <f t="shared" si="3332"/>
        <v>0</v>
      </c>
      <c r="BB1035" s="602">
        <f t="shared" si="3333"/>
        <v>0</v>
      </c>
      <c r="BC1035" s="568">
        <v>0</v>
      </c>
      <c r="BD1035" s="584">
        <f t="shared" si="3335"/>
        <v>0</v>
      </c>
      <c r="BE1035" s="583">
        <f t="shared" si="3337"/>
        <v>0</v>
      </c>
      <c r="BF1035" s="738"/>
      <c r="BG1035" s="586"/>
      <c r="BH1035" s="572">
        <f t="shared" si="3336"/>
        <v>46265</v>
      </c>
      <c r="BI1035" s="610">
        <f t="shared" si="3334"/>
        <v>46265</v>
      </c>
      <c r="BJ1035" s="580" t="str">
        <f t="shared" si="3338"/>
        <v/>
      </c>
      <c r="BK1035" s="752"/>
    </row>
    <row r="1036" spans="1:63" ht="13">
      <c r="A1036" s="590"/>
      <c r="B1036" s="591"/>
      <c r="C1036" s="735"/>
      <c r="D1036" s="558"/>
      <c r="E1036" s="558"/>
      <c r="F1036" s="591"/>
      <c r="G1036" s="580"/>
      <c r="H1036" s="581"/>
      <c r="I1036" s="664"/>
      <c r="J1036" s="580"/>
      <c r="K1036" s="594">
        <f t="shared" si="3298"/>
        <v>0</v>
      </c>
      <c r="L1036" s="588">
        <v>0</v>
      </c>
      <c r="M1036" s="558"/>
      <c r="N1036" s="558"/>
      <c r="O1036" s="562">
        <f t="shared" si="3317"/>
        <v>0</v>
      </c>
      <c r="P1036" s="560"/>
      <c r="Q1036" s="558"/>
      <c r="R1036" s="562">
        <f t="shared" si="3318"/>
        <v>0</v>
      </c>
      <c r="S1036" s="560"/>
      <c r="T1036" s="558"/>
      <c r="U1036" s="595">
        <f t="shared" si="3319"/>
        <v>0</v>
      </c>
      <c r="V1036" s="560"/>
      <c r="W1036" s="558"/>
      <c r="X1036" s="562">
        <f t="shared" si="3320"/>
        <v>0</v>
      </c>
      <c r="Y1036" s="560"/>
      <c r="Z1036" s="558"/>
      <c r="AA1036" s="595">
        <f t="shared" si="3321"/>
        <v>0</v>
      </c>
      <c r="AB1036" s="560"/>
      <c r="AC1036" s="558"/>
      <c r="AD1036" s="562">
        <f t="shared" si="3322"/>
        <v>0</v>
      </c>
      <c r="AE1036" s="557"/>
      <c r="AF1036" s="558"/>
      <c r="AG1036" s="672">
        <f t="shared" si="3323"/>
        <v>0</v>
      </c>
      <c r="AH1036" s="560"/>
      <c r="AI1036" s="558"/>
      <c r="AJ1036" s="562">
        <f t="shared" si="3324"/>
        <v>0</v>
      </c>
      <c r="AK1036" s="560"/>
      <c r="AL1036" s="558"/>
      <c r="AM1036" s="562">
        <f t="shared" si="3325"/>
        <v>0</v>
      </c>
      <c r="AN1036" s="560"/>
      <c r="AO1036" s="558"/>
      <c r="AP1036" s="562">
        <f t="shared" si="3326"/>
        <v>0</v>
      </c>
      <c r="AQ1036" s="560"/>
      <c r="AR1036" s="558"/>
      <c r="AS1036" s="562">
        <f t="shared" si="3327"/>
        <v>0</v>
      </c>
      <c r="AT1036" s="560"/>
      <c r="AU1036" s="558"/>
      <c r="AV1036" s="562">
        <f t="shared" si="3328"/>
        <v>0</v>
      </c>
      <c r="AW1036" s="597">
        <f t="shared" si="3329"/>
        <v>0</v>
      </c>
      <c r="AX1036" s="583">
        <f t="shared" si="3329"/>
        <v>0</v>
      </c>
      <c r="AY1036" s="599">
        <f t="shared" si="3330"/>
        <v>0</v>
      </c>
      <c r="AZ1036" s="600" t="e">
        <f t="shared" si="3331"/>
        <v>#DIV/0!</v>
      </c>
      <c r="BA1036" s="601">
        <f t="shared" si="3332"/>
        <v>0</v>
      </c>
      <c r="BB1036" s="602">
        <f t="shared" si="3333"/>
        <v>0</v>
      </c>
      <c r="BC1036" s="568">
        <v>0</v>
      </c>
      <c r="BD1036" s="584">
        <f t="shared" si="3335"/>
        <v>0</v>
      </c>
      <c r="BE1036" s="583">
        <f t="shared" si="3337"/>
        <v>0</v>
      </c>
      <c r="BF1036" s="738"/>
      <c r="BG1036" s="586"/>
      <c r="BH1036" s="572">
        <f t="shared" si="3336"/>
        <v>46265</v>
      </c>
      <c r="BI1036" s="610">
        <f t="shared" si="3334"/>
        <v>46265</v>
      </c>
      <c r="BJ1036" s="580" t="str">
        <f t="shared" si="3338"/>
        <v/>
      </c>
      <c r="BK1036" s="752"/>
    </row>
    <row r="1037" spans="1:63" ht="13">
      <c r="A1037" s="590"/>
      <c r="B1037" s="591"/>
      <c r="C1037" s="735"/>
      <c r="D1037" s="558"/>
      <c r="E1037" s="558"/>
      <c r="F1037" s="591"/>
      <c r="G1037" s="580"/>
      <c r="H1037" s="581"/>
      <c r="I1037" s="664"/>
      <c r="J1037" s="580"/>
      <c r="K1037" s="594">
        <f t="shared" si="3298"/>
        <v>0</v>
      </c>
      <c r="L1037" s="580">
        <v>0</v>
      </c>
      <c r="M1037" s="558"/>
      <c r="N1037" s="558"/>
      <c r="O1037" s="562">
        <f t="shared" si="3317"/>
        <v>0</v>
      </c>
      <c r="P1037" s="560"/>
      <c r="Q1037" s="558"/>
      <c r="R1037" s="562">
        <f t="shared" si="3318"/>
        <v>0</v>
      </c>
      <c r="S1037" s="560"/>
      <c r="T1037" s="558"/>
      <c r="U1037" s="595">
        <f t="shared" si="3319"/>
        <v>0</v>
      </c>
      <c r="V1037" s="560"/>
      <c r="W1037" s="558"/>
      <c r="X1037" s="562">
        <f t="shared" si="3320"/>
        <v>0</v>
      </c>
      <c r="Y1037" s="560"/>
      <c r="Z1037" s="558"/>
      <c r="AA1037" s="595">
        <f t="shared" si="3321"/>
        <v>0</v>
      </c>
      <c r="AB1037" s="560"/>
      <c r="AC1037" s="558"/>
      <c r="AD1037" s="562">
        <f t="shared" si="3322"/>
        <v>0</v>
      </c>
      <c r="AE1037" s="557"/>
      <c r="AF1037" s="558"/>
      <c r="AG1037" s="672">
        <f t="shared" si="3323"/>
        <v>0</v>
      </c>
      <c r="AH1037" s="560"/>
      <c r="AI1037" s="558"/>
      <c r="AJ1037" s="562">
        <f t="shared" si="3324"/>
        <v>0</v>
      </c>
      <c r="AK1037" s="560"/>
      <c r="AL1037" s="558"/>
      <c r="AM1037" s="562">
        <f t="shared" si="3325"/>
        <v>0</v>
      </c>
      <c r="AN1037" s="560"/>
      <c r="AO1037" s="558"/>
      <c r="AP1037" s="562">
        <f t="shared" si="3326"/>
        <v>0</v>
      </c>
      <c r="AQ1037" s="560"/>
      <c r="AR1037" s="558"/>
      <c r="AS1037" s="562">
        <f t="shared" si="3327"/>
        <v>0</v>
      </c>
      <c r="AT1037" s="560"/>
      <c r="AU1037" s="558"/>
      <c r="AV1037" s="562">
        <f t="shared" si="3328"/>
        <v>0</v>
      </c>
      <c r="AW1037" s="597">
        <f t="shared" si="3329"/>
        <v>0</v>
      </c>
      <c r="AX1037" s="583">
        <f t="shared" si="3329"/>
        <v>0</v>
      </c>
      <c r="AY1037" s="599">
        <f t="shared" si="3330"/>
        <v>0</v>
      </c>
      <c r="AZ1037" s="600" t="e">
        <f t="shared" si="3331"/>
        <v>#DIV/0!</v>
      </c>
      <c r="BA1037" s="601">
        <f t="shared" si="3332"/>
        <v>0</v>
      </c>
      <c r="BB1037" s="602">
        <f t="shared" si="3333"/>
        <v>0</v>
      </c>
      <c r="BC1037" s="568">
        <v>0</v>
      </c>
      <c r="BD1037" s="584">
        <f t="shared" si="3335"/>
        <v>0</v>
      </c>
      <c r="BE1037" s="583">
        <f t="shared" si="3337"/>
        <v>0</v>
      </c>
      <c r="BF1037" s="738"/>
      <c r="BG1037" s="586"/>
      <c r="BH1037" s="572">
        <f t="shared" si="3336"/>
        <v>46265</v>
      </c>
      <c r="BI1037" s="610">
        <f t="shared" si="3334"/>
        <v>46265</v>
      </c>
      <c r="BJ1037" s="580" t="str">
        <f t="shared" si="3338"/>
        <v/>
      </c>
      <c r="BK1037" s="752"/>
    </row>
    <row r="1038" spans="1:63" ht="13">
      <c r="A1038" s="590"/>
      <c r="B1038" s="591"/>
      <c r="C1038" s="735"/>
      <c r="D1038" s="558"/>
      <c r="E1038" s="558"/>
      <c r="F1038" s="591"/>
      <c r="G1038" s="580"/>
      <c r="H1038" s="581"/>
      <c r="I1038" s="664"/>
      <c r="J1038" s="580"/>
      <c r="K1038" s="594">
        <f t="shared" si="3298"/>
        <v>0</v>
      </c>
      <c r="L1038" s="588">
        <v>0</v>
      </c>
      <c r="M1038" s="558"/>
      <c r="N1038" s="558"/>
      <c r="O1038" s="562">
        <f t="shared" si="3317"/>
        <v>0</v>
      </c>
      <c r="P1038" s="560"/>
      <c r="Q1038" s="558"/>
      <c r="R1038" s="562">
        <f t="shared" si="3318"/>
        <v>0</v>
      </c>
      <c r="S1038" s="560"/>
      <c r="T1038" s="558"/>
      <c r="U1038" s="595">
        <f t="shared" si="3319"/>
        <v>0</v>
      </c>
      <c r="V1038" s="560"/>
      <c r="W1038" s="558"/>
      <c r="X1038" s="562">
        <f t="shared" si="3320"/>
        <v>0</v>
      </c>
      <c r="Y1038" s="560"/>
      <c r="Z1038" s="558"/>
      <c r="AA1038" s="595">
        <f t="shared" si="3321"/>
        <v>0</v>
      </c>
      <c r="AB1038" s="560"/>
      <c r="AC1038" s="558"/>
      <c r="AD1038" s="562">
        <f t="shared" si="3322"/>
        <v>0</v>
      </c>
      <c r="AE1038" s="557"/>
      <c r="AF1038" s="558"/>
      <c r="AG1038" s="672">
        <f t="shared" si="3323"/>
        <v>0</v>
      </c>
      <c r="AH1038" s="560"/>
      <c r="AI1038" s="558"/>
      <c r="AJ1038" s="562">
        <f t="shared" si="3324"/>
        <v>0</v>
      </c>
      <c r="AK1038" s="560"/>
      <c r="AL1038" s="558"/>
      <c r="AM1038" s="562">
        <f t="shared" si="3325"/>
        <v>0</v>
      </c>
      <c r="AN1038" s="560"/>
      <c r="AO1038" s="558"/>
      <c r="AP1038" s="562">
        <f t="shared" si="3326"/>
        <v>0</v>
      </c>
      <c r="AQ1038" s="560"/>
      <c r="AR1038" s="558"/>
      <c r="AS1038" s="562">
        <f t="shared" si="3327"/>
        <v>0</v>
      </c>
      <c r="AT1038" s="560"/>
      <c r="AU1038" s="558"/>
      <c r="AV1038" s="562">
        <f t="shared" si="3328"/>
        <v>0</v>
      </c>
      <c r="AW1038" s="597">
        <f t="shared" si="3329"/>
        <v>0</v>
      </c>
      <c r="AX1038" s="583">
        <f t="shared" si="3329"/>
        <v>0</v>
      </c>
      <c r="AY1038" s="599">
        <f t="shared" si="3330"/>
        <v>0</v>
      </c>
      <c r="AZ1038" s="600" t="e">
        <f t="shared" si="3331"/>
        <v>#DIV/0!</v>
      </c>
      <c r="BA1038" s="601">
        <f t="shared" si="3332"/>
        <v>0</v>
      </c>
      <c r="BB1038" s="602">
        <f t="shared" si="3333"/>
        <v>0</v>
      </c>
      <c r="BC1038" s="568">
        <v>0</v>
      </c>
      <c r="BD1038" s="584">
        <f t="shared" si="3335"/>
        <v>0</v>
      </c>
      <c r="BE1038" s="583">
        <f t="shared" si="3337"/>
        <v>0</v>
      </c>
      <c r="BF1038" s="738"/>
      <c r="BG1038" s="586"/>
      <c r="BH1038" s="572">
        <f t="shared" si="3336"/>
        <v>46265</v>
      </c>
      <c r="BI1038" s="610">
        <f t="shared" si="3334"/>
        <v>46265</v>
      </c>
      <c r="BJ1038" s="580" t="str">
        <f t="shared" si="3338"/>
        <v/>
      </c>
      <c r="BK1038" s="752"/>
    </row>
    <row r="1039" spans="1:63" ht="13">
      <c r="A1039" s="590"/>
      <c r="B1039" s="591"/>
      <c r="C1039" s="735"/>
      <c r="D1039" s="558"/>
      <c r="E1039" s="558"/>
      <c r="F1039" s="591"/>
      <c r="G1039" s="580"/>
      <c r="H1039" s="581"/>
      <c r="I1039" s="664"/>
      <c r="J1039" s="580"/>
      <c r="K1039" s="594">
        <f t="shared" ref="K1039:K1043" si="3339">AV1039</f>
        <v>0</v>
      </c>
      <c r="L1039" s="588">
        <v>0</v>
      </c>
      <c r="M1039" s="558"/>
      <c r="N1039" s="558"/>
      <c r="O1039" s="562">
        <f t="shared" si="3317"/>
        <v>0</v>
      </c>
      <c r="P1039" s="560"/>
      <c r="Q1039" s="558"/>
      <c r="R1039" s="562">
        <f t="shared" si="3318"/>
        <v>0</v>
      </c>
      <c r="S1039" s="560"/>
      <c r="T1039" s="558"/>
      <c r="U1039" s="595">
        <f t="shared" si="3319"/>
        <v>0</v>
      </c>
      <c r="V1039" s="560"/>
      <c r="W1039" s="558"/>
      <c r="X1039" s="562">
        <f t="shared" si="3320"/>
        <v>0</v>
      </c>
      <c r="Y1039" s="560"/>
      <c r="Z1039" s="558"/>
      <c r="AA1039" s="595">
        <f t="shared" si="3321"/>
        <v>0</v>
      </c>
      <c r="AB1039" s="560"/>
      <c r="AC1039" s="558"/>
      <c r="AD1039" s="562">
        <f t="shared" si="3322"/>
        <v>0</v>
      </c>
      <c r="AE1039" s="557"/>
      <c r="AF1039" s="558"/>
      <c r="AG1039" s="596">
        <f t="shared" si="3323"/>
        <v>0</v>
      </c>
      <c r="AH1039" s="560"/>
      <c r="AI1039" s="558"/>
      <c r="AJ1039" s="562">
        <f t="shared" si="3324"/>
        <v>0</v>
      </c>
      <c r="AK1039" s="560"/>
      <c r="AL1039" s="558"/>
      <c r="AM1039" s="562">
        <f t="shared" si="3325"/>
        <v>0</v>
      </c>
      <c r="AN1039" s="560"/>
      <c r="AO1039" s="558"/>
      <c r="AP1039" s="562">
        <f t="shared" si="3326"/>
        <v>0</v>
      </c>
      <c r="AQ1039" s="560"/>
      <c r="AR1039" s="558"/>
      <c r="AS1039" s="562">
        <f t="shared" si="3327"/>
        <v>0</v>
      </c>
      <c r="AT1039" s="560"/>
      <c r="AU1039" s="558"/>
      <c r="AV1039" s="562">
        <f t="shared" si="3328"/>
        <v>0</v>
      </c>
      <c r="AW1039" s="597">
        <f t="shared" si="3329"/>
        <v>0</v>
      </c>
      <c r="AX1039" s="583">
        <f t="shared" si="3329"/>
        <v>0</v>
      </c>
      <c r="AY1039" s="599">
        <f t="shared" si="3330"/>
        <v>0</v>
      </c>
      <c r="AZ1039" s="600" t="e">
        <f t="shared" si="3331"/>
        <v>#DIV/0!</v>
      </c>
      <c r="BA1039" s="601">
        <f t="shared" si="3332"/>
        <v>0</v>
      </c>
      <c r="BB1039" s="602">
        <f t="shared" si="3333"/>
        <v>0</v>
      </c>
      <c r="BC1039" s="568">
        <v>0</v>
      </c>
      <c r="BD1039" s="584">
        <f t="shared" si="3335"/>
        <v>0</v>
      </c>
      <c r="BE1039" s="583">
        <f t="shared" si="3337"/>
        <v>0</v>
      </c>
      <c r="BF1039" s="738"/>
      <c r="BG1039" s="586"/>
      <c r="BH1039" s="572">
        <f t="shared" si="3336"/>
        <v>46265</v>
      </c>
      <c r="BI1039" s="610">
        <f t="shared" si="3334"/>
        <v>46265</v>
      </c>
      <c r="BJ1039" s="580" t="str">
        <f t="shared" si="3338"/>
        <v/>
      </c>
      <c r="BK1039" s="752"/>
    </row>
    <row r="1040" spans="1:63" ht="13">
      <c r="A1040" s="590"/>
      <c r="B1040" s="591"/>
      <c r="C1040" s="735"/>
      <c r="D1040" s="558"/>
      <c r="E1040" s="558"/>
      <c r="F1040" s="591"/>
      <c r="G1040" s="580"/>
      <c r="H1040" s="581"/>
      <c r="I1040" s="664"/>
      <c r="J1040" s="580"/>
      <c r="K1040" s="594">
        <f t="shared" si="3339"/>
        <v>0</v>
      </c>
      <c r="L1040" s="580">
        <v>0</v>
      </c>
      <c r="M1040" s="558"/>
      <c r="N1040" s="558"/>
      <c r="O1040" s="562">
        <f t="shared" si="3317"/>
        <v>0</v>
      </c>
      <c r="P1040" s="560"/>
      <c r="Q1040" s="558"/>
      <c r="R1040" s="562">
        <f t="shared" si="3318"/>
        <v>0</v>
      </c>
      <c r="S1040" s="560"/>
      <c r="T1040" s="558"/>
      <c r="U1040" s="595">
        <f t="shared" si="3319"/>
        <v>0</v>
      </c>
      <c r="V1040" s="560"/>
      <c r="W1040" s="558"/>
      <c r="X1040" s="562">
        <f t="shared" si="3320"/>
        <v>0</v>
      </c>
      <c r="Y1040" s="560"/>
      <c r="Z1040" s="558"/>
      <c r="AA1040" s="595">
        <f t="shared" si="3321"/>
        <v>0</v>
      </c>
      <c r="AB1040" s="560"/>
      <c r="AC1040" s="558"/>
      <c r="AD1040" s="562">
        <f t="shared" si="3322"/>
        <v>0</v>
      </c>
      <c r="AE1040" s="557"/>
      <c r="AF1040" s="558"/>
      <c r="AG1040" s="596">
        <f t="shared" si="3323"/>
        <v>0</v>
      </c>
      <c r="AH1040" s="560"/>
      <c r="AI1040" s="558"/>
      <c r="AJ1040" s="562">
        <f t="shared" si="3324"/>
        <v>0</v>
      </c>
      <c r="AK1040" s="560"/>
      <c r="AL1040" s="558"/>
      <c r="AM1040" s="562">
        <f t="shared" si="3325"/>
        <v>0</v>
      </c>
      <c r="AN1040" s="560"/>
      <c r="AO1040" s="558"/>
      <c r="AP1040" s="562">
        <f t="shared" si="3326"/>
        <v>0</v>
      </c>
      <c r="AQ1040" s="560"/>
      <c r="AR1040" s="558"/>
      <c r="AS1040" s="562">
        <f t="shared" si="3327"/>
        <v>0</v>
      </c>
      <c r="AT1040" s="560"/>
      <c r="AU1040" s="558"/>
      <c r="AV1040" s="562">
        <f t="shared" si="3328"/>
        <v>0</v>
      </c>
      <c r="AW1040" s="597">
        <f t="shared" si="3329"/>
        <v>0</v>
      </c>
      <c r="AX1040" s="583">
        <f t="shared" si="3329"/>
        <v>0</v>
      </c>
      <c r="AY1040" s="599">
        <f t="shared" si="3330"/>
        <v>0</v>
      </c>
      <c r="AZ1040" s="600" t="e">
        <f t="shared" si="3331"/>
        <v>#DIV/0!</v>
      </c>
      <c r="BA1040" s="601">
        <f t="shared" si="3332"/>
        <v>0</v>
      </c>
      <c r="BB1040" s="602">
        <f t="shared" si="3333"/>
        <v>0</v>
      </c>
      <c r="BC1040" s="568">
        <v>0</v>
      </c>
      <c r="BD1040" s="584">
        <f t="shared" si="3335"/>
        <v>0</v>
      </c>
      <c r="BE1040" s="583">
        <f t="shared" si="3337"/>
        <v>0</v>
      </c>
      <c r="BF1040" s="738"/>
      <c r="BG1040" s="586"/>
      <c r="BH1040" s="572">
        <f t="shared" si="3336"/>
        <v>46265</v>
      </c>
      <c r="BI1040" s="610">
        <f t="shared" si="3334"/>
        <v>46265</v>
      </c>
      <c r="BJ1040" s="580" t="str">
        <f t="shared" si="3338"/>
        <v/>
      </c>
      <c r="BK1040" s="752"/>
    </row>
    <row r="1041" spans="1:63" ht="13">
      <c r="A1041" s="590"/>
      <c r="B1041" s="591"/>
      <c r="C1041" s="735"/>
      <c r="D1041" s="558"/>
      <c r="E1041" s="558"/>
      <c r="F1041" s="591"/>
      <c r="G1041" s="580"/>
      <c r="H1041" s="581"/>
      <c r="I1041" s="664"/>
      <c r="J1041" s="580"/>
      <c r="K1041" s="594">
        <f t="shared" si="3339"/>
        <v>0</v>
      </c>
      <c r="L1041" s="588">
        <v>0</v>
      </c>
      <c r="M1041" s="558"/>
      <c r="N1041" s="558"/>
      <c r="O1041" s="562">
        <f t="shared" si="3317"/>
        <v>0</v>
      </c>
      <c r="P1041" s="560"/>
      <c r="Q1041" s="558"/>
      <c r="R1041" s="562">
        <f t="shared" si="3318"/>
        <v>0</v>
      </c>
      <c r="S1041" s="560"/>
      <c r="T1041" s="558"/>
      <c r="U1041" s="595">
        <f t="shared" si="3319"/>
        <v>0</v>
      </c>
      <c r="V1041" s="560"/>
      <c r="W1041" s="558"/>
      <c r="X1041" s="562">
        <f t="shared" si="3320"/>
        <v>0</v>
      </c>
      <c r="Y1041" s="560"/>
      <c r="Z1041" s="558"/>
      <c r="AA1041" s="595">
        <f t="shared" si="3321"/>
        <v>0</v>
      </c>
      <c r="AB1041" s="560"/>
      <c r="AC1041" s="558"/>
      <c r="AD1041" s="562">
        <f t="shared" si="3322"/>
        <v>0</v>
      </c>
      <c r="AE1041" s="557"/>
      <c r="AF1041" s="558"/>
      <c r="AG1041" s="596">
        <f t="shared" si="3323"/>
        <v>0</v>
      </c>
      <c r="AH1041" s="560"/>
      <c r="AI1041" s="558"/>
      <c r="AJ1041" s="562">
        <f t="shared" si="3324"/>
        <v>0</v>
      </c>
      <c r="AK1041" s="560"/>
      <c r="AL1041" s="558"/>
      <c r="AM1041" s="562">
        <f t="shared" si="3325"/>
        <v>0</v>
      </c>
      <c r="AN1041" s="560"/>
      <c r="AO1041" s="558"/>
      <c r="AP1041" s="562">
        <f t="shared" si="3326"/>
        <v>0</v>
      </c>
      <c r="AQ1041" s="560"/>
      <c r="AR1041" s="558"/>
      <c r="AS1041" s="562">
        <f t="shared" si="3327"/>
        <v>0</v>
      </c>
      <c r="AT1041" s="560"/>
      <c r="AU1041" s="558"/>
      <c r="AV1041" s="562">
        <f t="shared" si="3328"/>
        <v>0</v>
      </c>
      <c r="AW1041" s="597">
        <f t="shared" si="3329"/>
        <v>0</v>
      </c>
      <c r="AX1041" s="583">
        <f t="shared" si="3329"/>
        <v>0</v>
      </c>
      <c r="AY1041" s="599">
        <f t="shared" si="3330"/>
        <v>0</v>
      </c>
      <c r="AZ1041" s="600" t="e">
        <f t="shared" si="3331"/>
        <v>#DIV/0!</v>
      </c>
      <c r="BA1041" s="601">
        <f t="shared" si="3332"/>
        <v>0</v>
      </c>
      <c r="BB1041" s="602">
        <f t="shared" si="3333"/>
        <v>0</v>
      </c>
      <c r="BC1041" s="568">
        <v>0</v>
      </c>
      <c r="BD1041" s="584">
        <f t="shared" si="3335"/>
        <v>0</v>
      </c>
      <c r="BE1041" s="583">
        <f t="shared" si="3337"/>
        <v>0</v>
      </c>
      <c r="BF1041" s="738"/>
      <c r="BG1041" s="586"/>
      <c r="BH1041" s="572">
        <f t="shared" si="3336"/>
        <v>46265</v>
      </c>
      <c r="BI1041" s="610">
        <f t="shared" si="3334"/>
        <v>46265</v>
      </c>
      <c r="BJ1041" s="580" t="str">
        <f t="shared" si="3338"/>
        <v/>
      </c>
      <c r="BK1041" s="752"/>
    </row>
    <row r="1042" spans="1:63" ht="13">
      <c r="A1042" s="590"/>
      <c r="B1042" s="591"/>
      <c r="C1042" s="735"/>
      <c r="D1042" s="558"/>
      <c r="E1042" s="558"/>
      <c r="F1042" s="591"/>
      <c r="G1042" s="580"/>
      <c r="H1042" s="581"/>
      <c r="I1042" s="664"/>
      <c r="J1042" s="580"/>
      <c r="K1042" s="594">
        <f t="shared" si="3339"/>
        <v>0</v>
      </c>
      <c r="L1042" s="588">
        <v>0</v>
      </c>
      <c r="M1042" s="558"/>
      <c r="N1042" s="558"/>
      <c r="O1042" s="562">
        <f t="shared" si="3317"/>
        <v>0</v>
      </c>
      <c r="P1042" s="560"/>
      <c r="Q1042" s="558"/>
      <c r="R1042" s="562">
        <f t="shared" si="3318"/>
        <v>0</v>
      </c>
      <c r="S1042" s="560"/>
      <c r="T1042" s="558"/>
      <c r="U1042" s="595">
        <f t="shared" si="3319"/>
        <v>0</v>
      </c>
      <c r="V1042" s="560"/>
      <c r="W1042" s="558"/>
      <c r="X1042" s="562">
        <f t="shared" si="3320"/>
        <v>0</v>
      </c>
      <c r="Y1042" s="560"/>
      <c r="Z1042" s="558"/>
      <c r="AA1042" s="595">
        <f t="shared" si="3321"/>
        <v>0</v>
      </c>
      <c r="AB1042" s="560"/>
      <c r="AC1042" s="558"/>
      <c r="AD1042" s="562">
        <f t="shared" si="3322"/>
        <v>0</v>
      </c>
      <c r="AE1042" s="557"/>
      <c r="AF1042" s="558"/>
      <c r="AG1042" s="596">
        <f t="shared" si="3323"/>
        <v>0</v>
      </c>
      <c r="AH1042" s="560"/>
      <c r="AI1042" s="558"/>
      <c r="AJ1042" s="562">
        <f t="shared" si="3324"/>
        <v>0</v>
      </c>
      <c r="AK1042" s="560"/>
      <c r="AL1042" s="558"/>
      <c r="AM1042" s="562">
        <f t="shared" si="3325"/>
        <v>0</v>
      </c>
      <c r="AN1042" s="560"/>
      <c r="AO1042" s="558"/>
      <c r="AP1042" s="562">
        <f t="shared" si="3326"/>
        <v>0</v>
      </c>
      <c r="AQ1042" s="560"/>
      <c r="AR1042" s="558"/>
      <c r="AS1042" s="562">
        <f t="shared" si="3327"/>
        <v>0</v>
      </c>
      <c r="AT1042" s="560"/>
      <c r="AU1042" s="558"/>
      <c r="AV1042" s="562">
        <f t="shared" si="3328"/>
        <v>0</v>
      </c>
      <c r="AW1042" s="597">
        <f t="shared" si="3329"/>
        <v>0</v>
      </c>
      <c r="AX1042" s="583">
        <f t="shared" si="3329"/>
        <v>0</v>
      </c>
      <c r="AY1042" s="599">
        <f t="shared" si="3330"/>
        <v>0</v>
      </c>
      <c r="AZ1042" s="600" t="e">
        <f t="shared" si="3331"/>
        <v>#DIV/0!</v>
      </c>
      <c r="BA1042" s="601">
        <f t="shared" si="3332"/>
        <v>0</v>
      </c>
      <c r="BB1042" s="602">
        <f t="shared" si="3333"/>
        <v>0</v>
      </c>
      <c r="BC1042" s="568">
        <v>0</v>
      </c>
      <c r="BD1042" s="584">
        <f t="shared" si="3335"/>
        <v>0</v>
      </c>
      <c r="BE1042" s="583">
        <f t="shared" si="3337"/>
        <v>0</v>
      </c>
      <c r="BF1042" s="738"/>
      <c r="BG1042" s="586"/>
      <c r="BH1042" s="572">
        <f t="shared" si="3336"/>
        <v>46265</v>
      </c>
      <c r="BI1042" s="610">
        <f t="shared" si="3334"/>
        <v>46265</v>
      </c>
      <c r="BJ1042" s="580" t="str">
        <f t="shared" si="3338"/>
        <v/>
      </c>
      <c r="BK1042" s="752"/>
    </row>
    <row r="1043" spans="1:63" ht="13">
      <c r="A1043" s="590"/>
      <c r="B1043" s="591"/>
      <c r="C1043" s="735"/>
      <c r="D1043" s="558"/>
      <c r="E1043" s="558"/>
      <c r="F1043" s="591"/>
      <c r="G1043" s="588"/>
      <c r="H1043" s="589"/>
      <c r="I1043" s="664"/>
      <c r="J1043" s="580"/>
      <c r="K1043" s="594">
        <f t="shared" si="3339"/>
        <v>0</v>
      </c>
      <c r="L1043" s="639"/>
      <c r="M1043" s="558"/>
      <c r="N1043" s="558"/>
      <c r="O1043" s="562">
        <f t="shared" si="3317"/>
        <v>0</v>
      </c>
      <c r="P1043" s="560"/>
      <c r="Q1043" s="558"/>
      <c r="R1043" s="562">
        <f t="shared" si="3318"/>
        <v>0</v>
      </c>
      <c r="S1043" s="560"/>
      <c r="T1043" s="558"/>
      <c r="U1043" s="595">
        <f t="shared" si="3319"/>
        <v>0</v>
      </c>
      <c r="V1043" s="560"/>
      <c r="W1043" s="558"/>
      <c r="X1043" s="562">
        <f t="shared" si="3320"/>
        <v>0</v>
      </c>
      <c r="Y1043" s="560"/>
      <c r="Z1043" s="558"/>
      <c r="AA1043" s="595">
        <f t="shared" si="3321"/>
        <v>0</v>
      </c>
      <c r="AB1043" s="560"/>
      <c r="AC1043" s="558"/>
      <c r="AD1043" s="562">
        <f t="shared" si="3322"/>
        <v>0</v>
      </c>
      <c r="AE1043" s="557"/>
      <c r="AF1043" s="558"/>
      <c r="AG1043" s="596">
        <f t="shared" si="3323"/>
        <v>0</v>
      </c>
      <c r="AH1043" s="560"/>
      <c r="AI1043" s="558"/>
      <c r="AJ1043" s="562">
        <f t="shared" si="3324"/>
        <v>0</v>
      </c>
      <c r="AK1043" s="560"/>
      <c r="AL1043" s="558"/>
      <c r="AM1043" s="562">
        <f t="shared" si="3325"/>
        <v>0</v>
      </c>
      <c r="AN1043" s="560"/>
      <c r="AO1043" s="558"/>
      <c r="AP1043" s="562">
        <f t="shared" si="3326"/>
        <v>0</v>
      </c>
      <c r="AQ1043" s="560"/>
      <c r="AR1043" s="558"/>
      <c r="AS1043" s="562">
        <f t="shared" si="3327"/>
        <v>0</v>
      </c>
      <c r="AT1043" s="560"/>
      <c r="AU1043" s="558"/>
      <c r="AV1043" s="562">
        <f t="shared" si="3328"/>
        <v>0</v>
      </c>
      <c r="AW1043" s="597">
        <f>SUM(M1043+P1043+S1043+V1043+Y1043+AB1043+AE1043+AH1043+AK1043+AN1043+AQ1043+AT1043)</f>
        <v>0</v>
      </c>
      <c r="AX1043" s="583">
        <f t="shared" ref="AX1043" si="3340">SUM(N1043+Q1043+T1043+W1043+Z1043+AC1043+AF1043+AI1043+AL1043+AO1043+AR1043+AU1043)</f>
        <v>0</v>
      </c>
      <c r="AY1043" s="599">
        <f t="shared" si="3330"/>
        <v>0</v>
      </c>
      <c r="AZ1043" s="600" t="e">
        <f t="shared" si="3331"/>
        <v>#DIV/0!</v>
      </c>
      <c r="BA1043" s="601">
        <f t="shared" si="3332"/>
        <v>0</v>
      </c>
      <c r="BB1043" s="602">
        <f>MAX(N1043,Q1043,T1043,W1043,Z1043,AC1043,AF1043,AI1043,AL1043,AO1043,AR1043,AU1043)</f>
        <v>0</v>
      </c>
      <c r="BC1043" s="603">
        <f>MIN(N1043,Q1043,T1043,W1043,Z1043,AC1043,AF1043,AI1043,AL1043,AO1043,AR1043,AU1043)</f>
        <v>0</v>
      </c>
      <c r="BD1043" s="584">
        <f t="shared" si="3335"/>
        <v>0</v>
      </c>
      <c r="BE1043" s="583">
        <f t="shared" si="3337"/>
        <v>0</v>
      </c>
      <c r="BF1043" s="738"/>
      <c r="BG1043" s="586"/>
      <c r="BH1043" s="572">
        <f t="shared" si="3336"/>
        <v>46265</v>
      </c>
      <c r="BI1043" s="610">
        <f t="shared" si="3334"/>
        <v>46265</v>
      </c>
      <c r="BJ1043" s="588" t="str">
        <f t="shared" si="3338"/>
        <v/>
      </c>
      <c r="BK1043" s="753"/>
    </row>
  </sheetData>
  <phoneticPr fontId="91" type="noConversion"/>
  <conditionalFormatting sqref="F1:F1048576">
    <cfRule type="cellIs" dxfId="39" priority="203" operator="equal">
      <formula>" ไม่มี On-hand"</formula>
    </cfRule>
    <cfRule type="cellIs" dxfId="38" priority="233" operator="equal">
      <formula>"ไม่มี on-hand"</formula>
    </cfRule>
    <cfRule type="containsText" dxfId="37" priority="232" operator="containsText" text="ไม่มี On-hand">
      <formula>NOT(ISERROR(SEARCH("ไม่มี On-hand",F1)))</formula>
    </cfRule>
  </conditionalFormatting>
  <conditionalFormatting sqref="F13:F14 F16:F33 F35:F268 F275:F934 F936:F938 F940:F1043">
    <cfRule type="cellIs" dxfId="36" priority="211" operator="equal">
      <formula>"ไม่มี on-hand"</formula>
    </cfRule>
    <cfRule type="containsText" dxfId="35" priority="210" operator="containsText" text="ไม่มี On-hand">
      <formula>NOT(ISERROR(SEARCH("ไม่มี On-hand",F13)))</formula>
    </cfRule>
  </conditionalFormatting>
  <conditionalFormatting sqref="F27:F28 F37:F40 F87:F137 F170:F172 F213:F217 F227 F250:F268 F283:F311 F314:F341 F345:F351 F363 F377:F385 F424 F434 F438:F455 F464:F499 F503:F507 F510 F513:F515 F526:F561 F621:F877 F879 F887:F907 F911 F917:F921 F942 F951:F1043">
    <cfRule type="containsText" dxfId="34" priority="231" operator="containsText" text=" ไม่มี On-hand">
      <formula>NOT(ISERROR(SEARCH(" ไม่มี On-hand",F27)))</formula>
    </cfRule>
    <cfRule type="containsText" dxfId="33" priority="230" operator="containsText" text=" ไม่มี On-hand">
      <formula>NOT(ISERROR(SEARCH(" ไม่มี On-hand",F27)))</formula>
    </cfRule>
  </conditionalFormatting>
  <conditionalFormatting sqref="F272">
    <cfRule type="containsText" dxfId="32" priority="1" operator="containsText" text="ไม่มี On-hand">
      <formula>NOT(ISERROR(SEARCH("ไม่มี On-hand",F272)))</formula>
    </cfRule>
    <cfRule type="cellIs" dxfId="31" priority="2" operator="equal">
      <formula>"ไม่มี on-hand"</formula>
    </cfRule>
    <cfRule type="containsText" dxfId="30" priority="3" operator="containsText" text=" ไม่มี On-hand">
      <formula>NOT(ISERROR(SEARCH(" ไม่มี On-hand",F272)))</formula>
    </cfRule>
    <cfRule type="containsText" dxfId="29" priority="4" operator="containsText" text=" ไม่มี On-hand">
      <formula>NOT(ISERROR(SEARCH(" ไม่มี On-hand",F272)))</formula>
    </cfRule>
  </conditionalFormatting>
  <conditionalFormatting sqref="F369">
    <cfRule type="containsText" dxfId="28" priority="7" operator="containsText" text=" ไม่มี On-hand">
      <formula>NOT(ISERROR(SEARCH(" ไม่มี On-hand",F369)))</formula>
    </cfRule>
    <cfRule type="containsText" dxfId="27" priority="8" operator="containsText" text=" ไม่มี On-hand">
      <formula>NOT(ISERROR(SEARCH(" ไม่มี On-hand",F369)))</formula>
    </cfRule>
  </conditionalFormatting>
  <conditionalFormatting sqref="F563:F599">
    <cfRule type="containsText" dxfId="26" priority="40" operator="containsText" text=" ไม่มี On-hand">
      <formula>NOT(ISERROR(SEARCH(" ไม่มี On-hand",F563)))</formula>
    </cfRule>
    <cfRule type="containsText" dxfId="25" priority="41" operator="containsText" text=" ไม่มี On-hand">
      <formula>NOT(ISERROR(SEARCH(" ไม่มี On-hand",F563)))</formula>
    </cfRule>
  </conditionalFormatting>
  <conditionalFormatting sqref="K1 K3 K26:K33 K37:K40 K88 K91 K129:K136 K170 K214:K217 K235:K266 K302:K311 K314 K335 K382 K384:K385 K439 K464:K499 K510 K513:K514 K532 K534:K541 K633:K877 K889 K903 K919:K921 K953:K1048576">
    <cfRule type="cellIs" dxfId="24" priority="202" operator="equal">
      <formula>0</formula>
    </cfRule>
  </conditionalFormatting>
  <conditionalFormatting sqref="K1 K3:K1048576">
    <cfRule type="cellIs" dxfId="23" priority="9" operator="equal">
      <formula>0</formula>
    </cfRule>
    <cfRule type="cellIs" dxfId="22" priority="100" operator="equal">
      <formula>0</formula>
    </cfRule>
  </conditionalFormatting>
  <conditionalFormatting sqref="M4:M1043 P4:P1043 S4:S1043 V4:V1043 Y4:Y1043 AB4:AB1043 AE4:AE1043 AH4:AH1043 AK4:AK1043 AN4:AN1043 AQ4:AQ1043 AT4:AT1043">
    <cfRule type="cellIs" dxfId="21" priority="250" operator="greaterThan">
      <formula>0</formula>
    </cfRule>
  </conditionalFormatting>
  <conditionalFormatting sqref="AL4:AL386 N4:N1043 Q4:Q1043 T4:T1043 W4:W1043 Z4:Z1043 AC4:AC1043 AF4:AF1043 AI4:AI1043 AO4:AO1043 AR4:AR1043 AU4:AU1043 AL388:AL1043">
    <cfRule type="cellIs" dxfId="20" priority="247" operator="greaterThan">
      <formula>0</formula>
    </cfRule>
    <cfRule type="cellIs" dxfId="19" priority="248" operator="greaterThan">
      <formula>0</formula>
    </cfRule>
    <cfRule type="cellIs" dxfId="18" priority="249" operator="greaterThan">
      <formula>0</formula>
    </cfRule>
  </conditionalFormatting>
  <conditionalFormatting sqref="AP4:AP603 R4:R1043 X4:X1043 AA4:AA1043 AD4:AD1043 AG4:AG1043 AJ4:AJ1043 AM4:AM1043 AP608 AP611 AP616:AP1043">
    <cfRule type="cellIs" dxfId="17" priority="241" operator="equal">
      <formula>0</formula>
    </cfRule>
  </conditionalFormatting>
  <conditionalFormatting sqref="AP4:AP604 R4:R1043 X4:X1043 AA4:AA1043 AD4:AD1043 AG4:AG1043 AJ4:AJ1043 AM4:AM1043 AP606:AP1043">
    <cfRule type="cellIs" dxfId="16" priority="246" operator="equal">
      <formula>0</formula>
    </cfRule>
  </conditionalFormatting>
  <conditionalFormatting sqref="AW4:AW1043">
    <cfRule type="cellIs" dxfId="15" priority="200" operator="greaterThan">
      <formula>0</formula>
    </cfRule>
    <cfRule type="cellIs" dxfId="14" priority="199" operator="greaterThan">
      <formula>0</formula>
    </cfRule>
  </conditionalFormatting>
  <conditionalFormatting sqref="AX4:AX1043">
    <cfRule type="cellIs" dxfId="13" priority="201" operator="greaterThan">
      <formula>0</formula>
    </cfRule>
    <cfRule type="cellIs" dxfId="12" priority="198" operator="greaterThan">
      <formula>0</formula>
    </cfRule>
  </conditionalFormatting>
  <conditionalFormatting sqref="BE4:BE1043">
    <cfRule type="cellIs" dxfId="11" priority="228" operator="lessThan">
      <formula>0</formula>
    </cfRule>
    <cfRule type="cellIs" dxfId="10" priority="229" operator="greaterThan">
      <formula>0</formula>
    </cfRule>
  </conditionalFormatting>
  <conditionalFormatting sqref="BF4:BF1043">
    <cfRule type="cellIs" dxfId="9" priority="224" operator="greaterThan">
      <formula>19</formula>
    </cfRule>
    <cfRule type="cellIs" dxfId="8" priority="225" operator="greaterThan">
      <formula>19</formula>
    </cfRule>
    <cfRule type="cellIs" dxfId="7" priority="226" operator="greaterThan">
      <formula>19</formula>
    </cfRule>
    <cfRule type="cellIs" dxfId="6" priority="227" operator="greaterThan">
      <formula>30</formula>
    </cfRule>
  </conditionalFormatting>
  <conditionalFormatting sqref="BI1:BI2 BG1:BH1043">
    <cfRule type="cellIs" dxfId="5" priority="117" operator="between">
      <formula>2012</formula>
      <formula>2020</formula>
    </cfRule>
  </conditionalFormatting>
  <conditionalFormatting sqref="BI4:BI1048576">
    <cfRule type="cellIs" dxfId="4" priority="73" operator="lessThan">
      <formula>366</formula>
    </cfRule>
    <cfRule type="cellIs" dxfId="3" priority="74" operator="greaterThan">
      <formula>1000</formula>
    </cfRule>
  </conditionalFormatting>
  <conditionalFormatting sqref="BJ3 BI3:BI1048576">
    <cfRule type="cellIs" dxfId="2" priority="72" operator="between">
      <formula>366</formula>
      <formula>999</formula>
    </cfRule>
  </conditionalFormatting>
  <conditionalFormatting sqref="BJ4:BJ1043">
    <cfRule type="containsText" dxfId="1" priority="5" operator="containsText" text="Dead Stock">
      <formula>NOT(ISERROR(SEARCH("Dead Stock",BJ4)))</formula>
    </cfRule>
    <cfRule type="cellIs" dxfId="0" priority="6" operator="equal">
      <formula>"DEAD STOCK"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Item code</vt:lpstr>
      <vt:lpstr>Tool And Facility</vt:lpstr>
      <vt:lpstr>Machine Spare parts 2026</vt:lpstr>
      <vt:lpstr>'Item code'!plc</vt:lpstr>
      <vt:lpstr>'Machine Spare parts 2026'!plc</vt:lpstr>
      <vt:lpstr>'Tool And Facility'!plc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Jutamart.s</dc:creator>
  <cp:lastModifiedBy>Jutamart Sungsiangsoong (AHR)</cp:lastModifiedBy>
  <cp:lastPrinted>2021-12-21T07:51:11Z</cp:lastPrinted>
  <dcterms:created xsi:type="dcterms:W3CDTF">2017-10-06T10:57:00Z</dcterms:created>
  <dcterms:modified xsi:type="dcterms:W3CDTF">2026-09-14T05:03:49Z</dcterms:modified>
</cp:coreProperties>
</file>